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N:\共用\市町村民経済計算\Ｈ３１年度\11公表関係(県HPほか)\ホームページ\R01年度事務\02分析ツール\HP掲載用\"/>
    </mc:Choice>
  </mc:AlternateContent>
  <bookViews>
    <workbookView xWindow="0" yWindow="0" windowWidth="20490" windowHeight="7575"/>
  </bookViews>
  <sheets>
    <sheet name="グラフ" sheetId="15" r:id="rId1"/>
    <sheet name="計算" sheetId="1" r:id="rId2"/>
    <sheet name="H29分配" sheetId="2" r:id="rId3"/>
    <sheet name="H28分配" sheetId="3" r:id="rId4"/>
    <sheet name="H27分配" sheetId="5" r:id="rId5"/>
    <sheet name="H26分配" sheetId="6" r:id="rId6"/>
    <sheet name="H25分配" sheetId="7" r:id="rId7"/>
    <sheet name="H24分配" sheetId="8" r:id="rId8"/>
    <sheet name="H23分配" sheetId="9" r:id="rId9"/>
    <sheet name="H22分配" sheetId="10" r:id="rId10"/>
    <sheet name="H21分配" sheetId="11" r:id="rId11"/>
    <sheet name="H20分配" sheetId="12" r:id="rId12"/>
    <sheet name="H19分配" sheetId="13" r:id="rId13"/>
    <sheet name="H18分配" sheetId="14" r:id="rId14"/>
  </sheets>
  <definedNames>
    <definedName name="_xlnm.Print_Area" localSheetId="13">H18分配!$A$1:$DQ$51</definedName>
    <definedName name="_xlnm.Print_Area" localSheetId="12">H19分配!$A$1:$DQ$51</definedName>
    <definedName name="_xlnm.Print_Area" localSheetId="11">H20分配!$A$1:$DQ$51</definedName>
    <definedName name="_xlnm.Print_Area" localSheetId="10">H21分配!$A$1:$DQ$51</definedName>
    <definedName name="_xlnm.Print_Area" localSheetId="9">H22分配!$A$1:$DQ$51</definedName>
    <definedName name="_xlnm.Print_Area" localSheetId="8">H23分配!$A$1:$DQ$51</definedName>
    <definedName name="_xlnm.Print_Area" localSheetId="7">H24分配!$A$1:$DQ$51</definedName>
    <definedName name="_xlnm.Print_Area" localSheetId="6">H25分配!$A$1:$DQ$51</definedName>
    <definedName name="_xlnm.Print_Area" localSheetId="5">H26分配!$A$1:$DQ$51</definedName>
    <definedName name="_xlnm.Print_Area" localSheetId="4">H27分配!$A$1:$DQ$51</definedName>
    <definedName name="_xlnm.Print_Area" localSheetId="3">H28分配!$A$1:$DQ$51</definedName>
    <definedName name="_xlnm.Print_Area" localSheetId="2">H29分配!$A$1:$DQ$51</definedName>
    <definedName name="_xlnm.Print_Area" localSheetId="1">計算!$A$1:$P$44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9" i="15" l="1"/>
  <c r="AE1" i="9" l="1"/>
  <c r="A6" i="15" l="1"/>
  <c r="C5" i="1" l="1"/>
  <c r="F5" i="1"/>
  <c r="F7" i="1"/>
  <c r="G136" i="1" l="1"/>
  <c r="G118" i="1"/>
  <c r="L119" i="1"/>
  <c r="M122" i="1" l="1"/>
  <c r="M121" i="1"/>
  <c r="M120" i="1"/>
  <c r="L138" i="1" l="1"/>
  <c r="K138" i="1"/>
  <c r="J138" i="1"/>
  <c r="I138" i="1"/>
  <c r="K137" i="1"/>
  <c r="H45" i="1" l="1"/>
  <c r="J82" i="1"/>
  <c r="I82"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79" i="1"/>
  <c r="I46" i="1"/>
  <c r="J46"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C441" i="1"/>
  <c r="D442" i="1"/>
  <c r="C405" i="1"/>
  <c r="D406" i="1"/>
  <c r="C369" i="1"/>
  <c r="D370" i="1"/>
  <c r="C333" i="1"/>
  <c r="D334" i="1"/>
  <c r="C297" i="1"/>
  <c r="D298" i="1"/>
  <c r="C261" i="1"/>
  <c r="D262" i="1"/>
  <c r="C225" i="1"/>
  <c r="D226" i="1"/>
  <c r="C189" i="1"/>
  <c r="D190" i="1"/>
  <c r="C153" i="1" l="1"/>
  <c r="D154" i="1"/>
  <c r="C117" i="1"/>
  <c r="D118" i="1"/>
  <c r="DF6" i="14"/>
  <c r="DB6" i="14"/>
  <c r="CX6" i="14"/>
  <c r="CT6" i="14"/>
  <c r="CN6" i="14"/>
  <c r="CJ6" i="14"/>
  <c r="CF6" i="14"/>
  <c r="CG6" i="14" l="1"/>
  <c r="CK6" i="14"/>
  <c r="CO6" i="14"/>
  <c r="CU6" i="14"/>
  <c r="CY6" i="14"/>
  <c r="DC6" i="14"/>
  <c r="AO6" i="13"/>
  <c r="CH6" i="14"/>
  <c r="CL6" i="14"/>
  <c r="CP6" i="14"/>
  <c r="CV6" i="14"/>
  <c r="CZ6" i="14"/>
  <c r="DD6" i="14"/>
  <c r="CQ6" i="14"/>
  <c r="CW6" i="14"/>
  <c r="CI6" i="14"/>
  <c r="DE6" i="14"/>
  <c r="CM6" i="14"/>
  <c r="AO6" i="14"/>
  <c r="DA6" i="14"/>
  <c r="DL51" i="14"/>
  <c r="DC51" i="14"/>
  <c r="CY51" i="14"/>
  <c r="CU51" i="14"/>
  <c r="CO51" i="14"/>
  <c r="CK51" i="14"/>
  <c r="CG51" i="14"/>
  <c r="DL50" i="14"/>
  <c r="DC50" i="14"/>
  <c r="CY50" i="14"/>
  <c r="CU50" i="14"/>
  <c r="CO50" i="14"/>
  <c r="CK50" i="14"/>
  <c r="CG50" i="14"/>
  <c r="DC49" i="14"/>
  <c r="DP48" i="14"/>
  <c r="DL48" i="14"/>
  <c r="DC48" i="14"/>
  <c r="CY48" i="14"/>
  <c r="CU48" i="14"/>
  <c r="CO48" i="14"/>
  <c r="CK48" i="14"/>
  <c r="CG48" i="14"/>
  <c r="DP47" i="14"/>
  <c r="DL47" i="14"/>
  <c r="DC47" i="14"/>
  <c r="CY47" i="14"/>
  <c r="CU47" i="14"/>
  <c r="CO47" i="14"/>
  <c r="CK47" i="14"/>
  <c r="CG47" i="14"/>
  <c r="DP46" i="14"/>
  <c r="DL46" i="14"/>
  <c r="DC46" i="14"/>
  <c r="CY46" i="14"/>
  <c r="CU46" i="14"/>
  <c r="CO46" i="14"/>
  <c r="CK46" i="14"/>
  <c r="CG46" i="14"/>
  <c r="DP45" i="14"/>
  <c r="DL45" i="14"/>
  <c r="DC45" i="14"/>
  <c r="CY45" i="14"/>
  <c r="CU45" i="14"/>
  <c r="CO45" i="14"/>
  <c r="CK45" i="14"/>
  <c r="CG45" i="14"/>
  <c r="DL44" i="14"/>
  <c r="DC44" i="14"/>
  <c r="CY44" i="14"/>
  <c r="CU44" i="14"/>
  <c r="CO44" i="14"/>
  <c r="CK44" i="14"/>
  <c r="CG44" i="14"/>
  <c r="DP43" i="14"/>
  <c r="DL43" i="14"/>
  <c r="DC43" i="14"/>
  <c r="CY43" i="14"/>
  <c r="CU43" i="14"/>
  <c r="CO43" i="14"/>
  <c r="CK43" i="14"/>
  <c r="CG43" i="14"/>
  <c r="DP42" i="14"/>
  <c r="DL42" i="14"/>
  <c r="DC42" i="14"/>
  <c r="CY42" i="14"/>
  <c r="CU42" i="14"/>
  <c r="CO42" i="14"/>
  <c r="CK42" i="14"/>
  <c r="CG42" i="14"/>
  <c r="DL41" i="14"/>
  <c r="DC41" i="14"/>
  <c r="CY41" i="14"/>
  <c r="CU41" i="14"/>
  <c r="CO41" i="14"/>
  <c r="CK41" i="14"/>
  <c r="CG41" i="14"/>
  <c r="DP40" i="14"/>
  <c r="DL40" i="14"/>
  <c r="DC40" i="14"/>
  <c r="CY40" i="14"/>
  <c r="CU40" i="14"/>
  <c r="CO40" i="14"/>
  <c r="CK40" i="14"/>
  <c r="CG40" i="14"/>
  <c r="DP39" i="14"/>
  <c r="DL39" i="14"/>
  <c r="DC39" i="14"/>
  <c r="CY39" i="14"/>
  <c r="CU39" i="14"/>
  <c r="CO39" i="14"/>
  <c r="CK39" i="14"/>
  <c r="CG39" i="14"/>
  <c r="DL38" i="14"/>
  <c r="DC38" i="14"/>
  <c r="CY38" i="14"/>
  <c r="CU38" i="14"/>
  <c r="CO38" i="14"/>
  <c r="CK38" i="14"/>
  <c r="CG38" i="14"/>
  <c r="DP37" i="14"/>
  <c r="DL37" i="14"/>
  <c r="DC37" i="14"/>
  <c r="CY37" i="14"/>
  <c r="CU37" i="14"/>
  <c r="CO37" i="14"/>
  <c r="CK37" i="14"/>
  <c r="CG37" i="14"/>
  <c r="DL36" i="14"/>
  <c r="DC36" i="14"/>
  <c r="CY36" i="14"/>
  <c r="CU36" i="14"/>
  <c r="CO36" i="14"/>
  <c r="CK36" i="14"/>
  <c r="CG36" i="14"/>
  <c r="DL35" i="14"/>
  <c r="DC35" i="14"/>
  <c r="CY35" i="14"/>
  <c r="CU35" i="14"/>
  <c r="CO35" i="14"/>
  <c r="CK35" i="14"/>
  <c r="CG35" i="14"/>
  <c r="DP34" i="14"/>
  <c r="DL34" i="14"/>
  <c r="DC34" i="14"/>
  <c r="CY34" i="14"/>
  <c r="CU34" i="14"/>
  <c r="CO34" i="14"/>
  <c r="CK34" i="14"/>
  <c r="CG34" i="14"/>
  <c r="DL33" i="14"/>
  <c r="DC33" i="14"/>
  <c r="CY33" i="14"/>
  <c r="CU33" i="14"/>
  <c r="CO33" i="14"/>
  <c r="CK33" i="14"/>
  <c r="CG33" i="14"/>
  <c r="DL32" i="14"/>
  <c r="DC32" i="14"/>
  <c r="CY32" i="14"/>
  <c r="CU32" i="14"/>
  <c r="CO32" i="14"/>
  <c r="CK32" i="14"/>
  <c r="CG32" i="14"/>
  <c r="DP31" i="14"/>
  <c r="DL31" i="14"/>
  <c r="DC31" i="14"/>
  <c r="CY31" i="14"/>
  <c r="CU31" i="14"/>
  <c r="CO31" i="14"/>
  <c r="CK31" i="14"/>
  <c r="CG31" i="14"/>
  <c r="DL30" i="14"/>
  <c r="DC30" i="14"/>
  <c r="CY30" i="14"/>
  <c r="CU30" i="14"/>
  <c r="CO30" i="14"/>
  <c r="CK30" i="14"/>
  <c r="CG30" i="14"/>
  <c r="DP29" i="14"/>
  <c r="DL29" i="14"/>
  <c r="DC29" i="14"/>
  <c r="CY29" i="14"/>
  <c r="CU29" i="14"/>
  <c r="CO29" i="14"/>
  <c r="CK29" i="14"/>
  <c r="CG29" i="14"/>
  <c r="DL27" i="14"/>
  <c r="DC27" i="14"/>
  <c r="CY27" i="14"/>
  <c r="CU27" i="14"/>
  <c r="CO27" i="14"/>
  <c r="CK27" i="14"/>
  <c r="CG27" i="14"/>
  <c r="CG26" i="14"/>
  <c r="DL25" i="14"/>
  <c r="DC25" i="14"/>
  <c r="CY25" i="14"/>
  <c r="CU25" i="14"/>
  <c r="CO25" i="14"/>
  <c r="CK25" i="14"/>
  <c r="CG25" i="14"/>
  <c r="DP24" i="14"/>
  <c r="DL24" i="14"/>
  <c r="DC24" i="14"/>
  <c r="CY24" i="14"/>
  <c r="CU24" i="14"/>
  <c r="CO24" i="14"/>
  <c r="CK24" i="14"/>
  <c r="CG24" i="14"/>
  <c r="DC23" i="14"/>
  <c r="CY23" i="14"/>
  <c r="CU23" i="14"/>
  <c r="CO23" i="14"/>
  <c r="CK23" i="14"/>
  <c r="CG23" i="14"/>
  <c r="DP22" i="14"/>
  <c r="DL22" i="14"/>
  <c r="DC22" i="14"/>
  <c r="CY22" i="14"/>
  <c r="CU22" i="14"/>
  <c r="CO22" i="14"/>
  <c r="CK22" i="14"/>
  <c r="CG22" i="14"/>
  <c r="DP21" i="14"/>
  <c r="DL21" i="14"/>
  <c r="DC21" i="14"/>
  <c r="CY21" i="14"/>
  <c r="CU21" i="14"/>
  <c r="CO21" i="14"/>
  <c r="CK21" i="14"/>
  <c r="CG21" i="14"/>
  <c r="DP20" i="14"/>
  <c r="DP19" i="14"/>
  <c r="CY19" i="14"/>
  <c r="CU19" i="14"/>
  <c r="CO19" i="14"/>
  <c r="CK19" i="14"/>
  <c r="CG19" i="14"/>
  <c r="DP18" i="14"/>
  <c r="DL18" i="14"/>
  <c r="DC18" i="14"/>
  <c r="CY18" i="14"/>
  <c r="CU18" i="14"/>
  <c r="CO18" i="14"/>
  <c r="CK18" i="14"/>
  <c r="CG18" i="14"/>
  <c r="DP17" i="14"/>
  <c r="DC17" i="14"/>
  <c r="CY17" i="14"/>
  <c r="CU17" i="14"/>
  <c r="CO17" i="14"/>
  <c r="CK17" i="14"/>
  <c r="CG17" i="14"/>
  <c r="DP16" i="14"/>
  <c r="CU16" i="14"/>
  <c r="CO16" i="14"/>
  <c r="CK16" i="14"/>
  <c r="CG16" i="14"/>
  <c r="DP15" i="14"/>
  <c r="DL15" i="14"/>
  <c r="DC15" i="14"/>
  <c r="CY15" i="14"/>
  <c r="CU15" i="14"/>
  <c r="CO15" i="14"/>
  <c r="CK15" i="14"/>
  <c r="CG15" i="14"/>
  <c r="DP14" i="14"/>
  <c r="DL14" i="14"/>
  <c r="DC14" i="14"/>
  <c r="CY14" i="14"/>
  <c r="CU14" i="14"/>
  <c r="CO14" i="14"/>
  <c r="CK14" i="14"/>
  <c r="CG14" i="14"/>
  <c r="DP13" i="14"/>
  <c r="DL13" i="14"/>
  <c r="DC13" i="14"/>
  <c r="CY13" i="14"/>
  <c r="CU13" i="14"/>
  <c r="CO13" i="14"/>
  <c r="CK13" i="14"/>
  <c r="CG13" i="14"/>
  <c r="DP12" i="14"/>
  <c r="DL12" i="14"/>
  <c r="DC12" i="14"/>
  <c r="CY12" i="14"/>
  <c r="CU12" i="14"/>
  <c r="CO12" i="14"/>
  <c r="CK12" i="14"/>
  <c r="CG12" i="14"/>
  <c r="DP11" i="14"/>
  <c r="DL11" i="14"/>
  <c r="DC11" i="14"/>
  <c r="CY11" i="14"/>
  <c r="CU11" i="14"/>
  <c r="CO11" i="14"/>
  <c r="CK11" i="14"/>
  <c r="CG11" i="14"/>
  <c r="DP10" i="14"/>
  <c r="DL10" i="14"/>
  <c r="DC10" i="14"/>
  <c r="CY10" i="14"/>
  <c r="CU10" i="14"/>
  <c r="CO10" i="14"/>
  <c r="CK10" i="14"/>
  <c r="CG10" i="14"/>
  <c r="DP9" i="14"/>
  <c r="DL9" i="14"/>
  <c r="DC9" i="14"/>
  <c r="CY9" i="14"/>
  <c r="CU9" i="14"/>
  <c r="CO9" i="14"/>
  <c r="CK9" i="14"/>
  <c r="CG9" i="14"/>
  <c r="DP8" i="14"/>
  <c r="DL8" i="14"/>
  <c r="DC8" i="14"/>
  <c r="CY8" i="14"/>
  <c r="CU8" i="14"/>
  <c r="CO8" i="14"/>
  <c r="CK8" i="14"/>
  <c r="CG8" i="14"/>
  <c r="DP7" i="14"/>
  <c r="DL7" i="14"/>
  <c r="DC7" i="14"/>
  <c r="CY7" i="14"/>
  <c r="CU7" i="14"/>
  <c r="CO7" i="14"/>
  <c r="CK7" i="14"/>
  <c r="CG7" i="14"/>
  <c r="DO6" i="14"/>
  <c r="DN6" i="14"/>
  <c r="DK6" i="14"/>
  <c r="DJ6" i="14"/>
  <c r="CU1" i="14"/>
  <c r="DC19" i="14" l="1"/>
  <c r="DL19" i="14"/>
  <c r="DL17" i="14"/>
  <c r="CG20" i="14"/>
  <c r="CO20" i="14"/>
  <c r="CY20" i="14"/>
  <c r="DL20" i="14"/>
  <c r="CK20" i="14"/>
  <c r="CU20" i="14"/>
  <c r="DC20" i="14"/>
  <c r="DL23" i="14"/>
  <c r="CG49" i="14"/>
  <c r="CO49" i="14"/>
  <c r="CY49" i="14"/>
  <c r="DL49" i="14"/>
  <c r="CK49" i="14"/>
  <c r="CU49" i="14"/>
  <c r="CO28" i="14"/>
  <c r="CY28" i="14"/>
  <c r="CK28" i="14"/>
  <c r="DC28" i="14"/>
  <c r="CG28" i="14"/>
  <c r="CU28" i="14"/>
  <c r="DL28" i="14"/>
  <c r="DC16" i="14"/>
  <c r="CY16" i="14"/>
  <c r="DL16" i="14"/>
  <c r="CO26" i="14"/>
  <c r="CY26" i="14"/>
  <c r="DL26" i="14"/>
  <c r="CK26" i="14"/>
  <c r="CU26" i="14"/>
  <c r="DC26" i="14"/>
  <c r="CI40" i="14"/>
  <c r="D475" i="1"/>
  <c r="DN33" i="14"/>
  <c r="DB30" i="14"/>
  <c r="CH8" i="14"/>
  <c r="CL8" i="14"/>
  <c r="CP8" i="14"/>
  <c r="CV8" i="14"/>
  <c r="CZ8" i="14"/>
  <c r="DD8" i="14"/>
  <c r="DI8" i="14"/>
  <c r="DM8" i="14"/>
  <c r="CH9" i="14"/>
  <c r="CL9" i="14"/>
  <c r="CP9" i="14"/>
  <c r="CV9" i="14"/>
  <c r="CZ9" i="14"/>
  <c r="DD9" i="14"/>
  <c r="DI9" i="14"/>
  <c r="DM9" i="14"/>
  <c r="CH10" i="14"/>
  <c r="CL10" i="14"/>
  <c r="CP10" i="14"/>
  <c r="CV10" i="14"/>
  <c r="CZ10" i="14"/>
  <c r="DD10" i="14"/>
  <c r="CH11" i="14"/>
  <c r="CL11" i="14"/>
  <c r="CP11" i="14"/>
  <c r="CV11" i="14"/>
  <c r="CZ11" i="14"/>
  <c r="DD11" i="14"/>
  <c r="DI11" i="14"/>
  <c r="DM11" i="14"/>
  <c r="CH12" i="14"/>
  <c r="CL12" i="14"/>
  <c r="CP12" i="14"/>
  <c r="CV12" i="14"/>
  <c r="CZ12" i="14"/>
  <c r="DD12" i="14"/>
  <c r="DI12" i="14"/>
  <c r="DM12" i="14"/>
  <c r="CH13" i="14"/>
  <c r="CL13" i="14"/>
  <c r="CP13" i="14"/>
  <c r="CV13" i="14"/>
  <c r="CZ13" i="14"/>
  <c r="DD13" i="14"/>
  <c r="DI13" i="14"/>
  <c r="DM13" i="14"/>
  <c r="CH14" i="14"/>
  <c r="CL14" i="14"/>
  <c r="CP14" i="14"/>
  <c r="CH29" i="14"/>
  <c r="CL29" i="14"/>
  <c r="CP29" i="14"/>
  <c r="CV29" i="14"/>
  <c r="CZ29" i="14"/>
  <c r="DI29" i="14"/>
  <c r="DM29" i="14"/>
  <c r="CW36" i="14"/>
  <c r="CH41" i="14"/>
  <c r="CP41" i="14"/>
  <c r="CZ41" i="14"/>
  <c r="DM41" i="14"/>
  <c r="CH45" i="14"/>
  <c r="CL45" i="14"/>
  <c r="CP45" i="14"/>
  <c r="CV45" i="14"/>
  <c r="CZ45" i="14"/>
  <c r="DD45" i="14"/>
  <c r="DI45" i="14"/>
  <c r="DM45" i="14"/>
  <c r="CP50" i="14"/>
  <c r="CF7" i="14"/>
  <c r="CJ7" i="14"/>
  <c r="CN7" i="14"/>
  <c r="CT7" i="14"/>
  <c r="CF29" i="14"/>
  <c r="CJ29" i="14"/>
  <c r="CN29" i="14"/>
  <c r="CT29" i="14"/>
  <c r="CX29" i="14"/>
  <c r="CF40" i="14"/>
  <c r="CJ40" i="14"/>
  <c r="CN40" i="14"/>
  <c r="CT40" i="14"/>
  <c r="CX40" i="14"/>
  <c r="DB40" i="14"/>
  <c r="DF40" i="14"/>
  <c r="DK40" i="14"/>
  <c r="DO40" i="14"/>
  <c r="CX7" i="14"/>
  <c r="DB7" i="14"/>
  <c r="DF7" i="14"/>
  <c r="DK7" i="14"/>
  <c r="DO7" i="14"/>
  <c r="CI9" i="14"/>
  <c r="CM9" i="14"/>
  <c r="CQ9" i="14"/>
  <c r="CW9" i="14"/>
  <c r="DA9" i="14"/>
  <c r="DE9" i="14"/>
  <c r="DJ9" i="14"/>
  <c r="DN9" i="14"/>
  <c r="CI12" i="14"/>
  <c r="CM12" i="14"/>
  <c r="CQ12" i="14"/>
  <c r="CW12" i="14"/>
  <c r="DA12" i="14"/>
  <c r="DE12" i="14"/>
  <c r="DJ12" i="14"/>
  <c r="DN12" i="14"/>
  <c r="CI14" i="14"/>
  <c r="CM14" i="14"/>
  <c r="CQ14" i="14"/>
  <c r="CW14" i="14"/>
  <c r="DA14" i="14"/>
  <c r="DE14" i="14"/>
  <c r="DJ14" i="14"/>
  <c r="DN14" i="14"/>
  <c r="CI15" i="14"/>
  <c r="CM15" i="14"/>
  <c r="CQ15" i="14"/>
  <c r="CW15" i="14"/>
  <c r="DA15" i="14"/>
  <c r="DE15" i="14"/>
  <c r="DJ15" i="14"/>
  <c r="DN15" i="14"/>
  <c r="CQ17" i="14"/>
  <c r="CI29" i="14"/>
  <c r="CM29" i="14"/>
  <c r="CQ29" i="14"/>
  <c r="CW29" i="14"/>
  <c r="DA29" i="14"/>
  <c r="DE29" i="14"/>
  <c r="DJ29" i="14"/>
  <c r="DN29" i="14"/>
  <c r="CH33" i="14"/>
  <c r="CL33" i="14"/>
  <c r="CZ33" i="14"/>
  <c r="DI33" i="14"/>
  <c r="CI45" i="14"/>
  <c r="CM45" i="14"/>
  <c r="CQ45" i="14"/>
  <c r="CW45" i="14"/>
  <c r="DA45" i="14"/>
  <c r="DE45" i="14"/>
  <c r="DJ45" i="14"/>
  <c r="DN45" i="14"/>
  <c r="DM48" i="14"/>
  <c r="DK49" i="14"/>
  <c r="DN50" i="14"/>
  <c r="DK8" i="14"/>
  <c r="CF9" i="14"/>
  <c r="CJ9" i="14"/>
  <c r="CN9" i="14"/>
  <c r="CT9" i="14"/>
  <c r="CX9" i="14"/>
  <c r="DB9" i="14"/>
  <c r="DF9" i="14"/>
  <c r="DK9" i="14"/>
  <c r="DO9" i="14"/>
  <c r="CF12" i="14"/>
  <c r="CJ12" i="14"/>
  <c r="CN12" i="14"/>
  <c r="CT12" i="14"/>
  <c r="CX12" i="14"/>
  <c r="DB12" i="14"/>
  <c r="CF14" i="14"/>
  <c r="CJ14" i="14"/>
  <c r="CN14" i="14"/>
  <c r="CT14" i="14"/>
  <c r="CX14" i="14"/>
  <c r="DB14" i="14"/>
  <c r="DF14" i="14"/>
  <c r="DK14" i="14"/>
  <c r="DO14" i="14"/>
  <c r="CF15" i="14"/>
  <c r="CJ15" i="14"/>
  <c r="CN15" i="14"/>
  <c r="CT15" i="14"/>
  <c r="CX15" i="14"/>
  <c r="DB15" i="14"/>
  <c r="DF15" i="14"/>
  <c r="DK15" i="14"/>
  <c r="DO15" i="14"/>
  <c r="CF19" i="14"/>
  <c r="CJ19" i="14"/>
  <c r="CN19" i="14"/>
  <c r="CT19" i="14"/>
  <c r="CX19" i="14"/>
  <c r="DB19" i="14"/>
  <c r="DF19" i="14"/>
  <c r="CF20" i="14"/>
  <c r="CJ20" i="14"/>
  <c r="CN20" i="14"/>
  <c r="CT20" i="14"/>
  <c r="CX20" i="14"/>
  <c r="DB20" i="14"/>
  <c r="DF20" i="14"/>
  <c r="CF22" i="14"/>
  <c r="CJ22" i="14"/>
  <c r="CN22" i="14"/>
  <c r="CT22" i="14"/>
  <c r="CX22" i="14"/>
  <c r="DB22" i="14"/>
  <c r="DF22" i="14"/>
  <c r="DK22" i="14"/>
  <c r="DO22" i="14"/>
  <c r="DB29" i="14"/>
  <c r="DF29" i="14"/>
  <c r="DK29" i="14"/>
  <c r="DO29" i="14"/>
  <c r="CI34" i="14"/>
  <c r="CM34" i="14"/>
  <c r="CQ34" i="14"/>
  <c r="CW34" i="14"/>
  <c r="DA34" i="14"/>
  <c r="CL35" i="14"/>
  <c r="CM39" i="14"/>
  <c r="DN47" i="14"/>
  <c r="CF31" i="14"/>
  <c r="CJ31" i="14"/>
  <c r="CN31" i="14"/>
  <c r="CT31" i="14"/>
  <c r="DF33" i="14"/>
  <c r="CF34" i="14"/>
  <c r="CJ34" i="14"/>
  <c r="CN34" i="14"/>
  <c r="CT34" i="14"/>
  <c r="CX34" i="14"/>
  <c r="DB34" i="14"/>
  <c r="DF34" i="14"/>
  <c r="DK34" i="14"/>
  <c r="DO34" i="14"/>
  <c r="DA39" i="14"/>
  <c r="DP27" i="14"/>
  <c r="CZ27" i="14"/>
  <c r="CV14" i="14"/>
  <c r="CZ14" i="14"/>
  <c r="DD14" i="14"/>
  <c r="CH15" i="14"/>
  <c r="CL15" i="14"/>
  <c r="CP15" i="14"/>
  <c r="CV15" i="14"/>
  <c r="CZ15" i="14"/>
  <c r="CI36" i="14"/>
  <c r="DA36" i="14"/>
  <c r="DN36" i="14"/>
  <c r="CJ49" i="14"/>
  <c r="DD15" i="14"/>
  <c r="DI15" i="14"/>
  <c r="DM15" i="14"/>
  <c r="CH20" i="14"/>
  <c r="CL20" i="14"/>
  <c r="CP20" i="14"/>
  <c r="CV20" i="14"/>
  <c r="CZ20" i="14"/>
  <c r="DD20" i="14"/>
  <c r="DI20" i="14"/>
  <c r="DM20" i="14"/>
  <c r="CH21" i="14"/>
  <c r="CL21" i="14"/>
  <c r="CP21" i="14"/>
  <c r="CV21" i="14"/>
  <c r="CZ21" i="14"/>
  <c r="DD21" i="14"/>
  <c r="DI21" i="14"/>
  <c r="DM21" i="14"/>
  <c r="CH24" i="14"/>
  <c r="CL24" i="14"/>
  <c r="CP24" i="14"/>
  <c r="CV24" i="14"/>
  <c r="CZ24" i="14"/>
  <c r="DD24" i="14"/>
  <c r="DI24" i="14"/>
  <c r="DM24" i="14"/>
  <c r="CH25" i="14"/>
  <c r="CL25" i="14"/>
  <c r="CP25" i="14"/>
  <c r="CV25" i="14"/>
  <c r="CZ25" i="14"/>
  <c r="DD25" i="14"/>
  <c r="CN30" i="14"/>
  <c r="DO30" i="14"/>
  <c r="DE31" i="14"/>
  <c r="CP36" i="14"/>
  <c r="CH37" i="14"/>
  <c r="CL37" i="14"/>
  <c r="CP37" i="14"/>
  <c r="CV37" i="14"/>
  <c r="CZ37" i="14"/>
  <c r="DD37" i="14"/>
  <c r="DI37" i="14"/>
  <c r="DM37" i="14"/>
  <c r="CH39" i="14"/>
  <c r="CL39" i="14"/>
  <c r="CP39" i="14"/>
  <c r="CV39" i="14"/>
  <c r="CZ39" i="14"/>
  <c r="DD39" i="14"/>
  <c r="DI39" i="14"/>
  <c r="DM39" i="14"/>
  <c r="CF42" i="14"/>
  <c r="CJ42" i="14"/>
  <c r="CN42" i="14"/>
  <c r="CT42" i="14"/>
  <c r="CX42" i="14"/>
  <c r="DB42" i="14"/>
  <c r="DF42" i="14"/>
  <c r="DK42" i="14"/>
  <c r="DO42" i="14"/>
  <c r="CH48" i="14"/>
  <c r="CL48" i="14"/>
  <c r="CP48" i="14"/>
  <c r="CV48" i="14"/>
  <c r="CZ48" i="14"/>
  <c r="DD48" i="14"/>
  <c r="DA50" i="14"/>
  <c r="CI20" i="14"/>
  <c r="CM20" i="14"/>
  <c r="CQ20" i="14"/>
  <c r="CW20" i="14"/>
  <c r="DA20" i="14"/>
  <c r="DE20" i="14"/>
  <c r="DJ20" i="14"/>
  <c r="DN20" i="14"/>
  <c r="CI21" i="14"/>
  <c r="CM21" i="14"/>
  <c r="CQ21" i="14"/>
  <c r="CW21" i="14"/>
  <c r="DA21" i="14"/>
  <c r="DE21" i="14"/>
  <c r="DJ21" i="14"/>
  <c r="DN21" i="14"/>
  <c r="CQ23" i="14"/>
  <c r="DA23" i="14"/>
  <c r="DJ24" i="14"/>
  <c r="DA26" i="14"/>
  <c r="DE26" i="14"/>
  <c r="CI27" i="14"/>
  <c r="CM27" i="14"/>
  <c r="CQ27" i="14"/>
  <c r="CW27" i="14"/>
  <c r="DA27" i="14"/>
  <c r="DE27" i="14"/>
  <c r="DJ27" i="14"/>
  <c r="DN27" i="14"/>
  <c r="CX31" i="14"/>
  <c r="DB31" i="14"/>
  <c r="DF31" i="14"/>
  <c r="DK31" i="14"/>
  <c r="DO31" i="14"/>
  <c r="CI37" i="14"/>
  <c r="CM37" i="14"/>
  <c r="CQ37" i="14"/>
  <c r="CW37" i="14"/>
  <c r="DA37" i="14"/>
  <c r="DE37" i="14"/>
  <c r="DN37" i="14"/>
  <c r="CI39" i="14"/>
  <c r="CQ39" i="14"/>
  <c r="CW39" i="14"/>
  <c r="DE39" i="14"/>
  <c r="DJ39" i="14"/>
  <c r="DN39" i="14"/>
  <c r="CI48" i="14"/>
  <c r="CM48" i="14"/>
  <c r="CQ48" i="14"/>
  <c r="CW48" i="14"/>
  <c r="DA48" i="14"/>
  <c r="DE48" i="14"/>
  <c r="DJ48" i="14"/>
  <c r="DN48" i="14"/>
  <c r="CI50" i="14"/>
  <c r="CN25" i="14"/>
  <c r="DF25" i="14"/>
  <c r="CF27" i="14"/>
  <c r="CJ27" i="14"/>
  <c r="CN27" i="14"/>
  <c r="CT27" i="14"/>
  <c r="CX27" i="14"/>
  <c r="DB27" i="14"/>
  <c r="DF27" i="14"/>
  <c r="CF37" i="14"/>
  <c r="CJ37" i="14"/>
  <c r="CN37" i="14"/>
  <c r="CT37" i="14"/>
  <c r="CX37" i="14"/>
  <c r="DB37" i="14"/>
  <c r="DF37" i="14"/>
  <c r="DK37" i="14"/>
  <c r="DO37" i="14"/>
  <c r="CN38" i="14"/>
  <c r="CF39" i="14"/>
  <c r="CJ39" i="14"/>
  <c r="CN39" i="14"/>
  <c r="CT39" i="14"/>
  <c r="CX39" i="14"/>
  <c r="DB39" i="14"/>
  <c r="DF39" i="14"/>
  <c r="DK39" i="14"/>
  <c r="DO39" i="14"/>
  <c r="DN40" i="14"/>
  <c r="CN43" i="14"/>
  <c r="CF44" i="14"/>
  <c r="CJ44" i="14"/>
  <c r="CN44" i="14"/>
  <c r="CT44" i="14"/>
  <c r="CX44" i="14"/>
  <c r="DB44" i="14"/>
  <c r="DF44" i="14"/>
  <c r="DK44" i="14"/>
  <c r="DO44" i="14"/>
  <c r="CF48" i="14"/>
  <c r="CJ48" i="14"/>
  <c r="CN48" i="14"/>
  <c r="CT48" i="14"/>
  <c r="CX48" i="14"/>
  <c r="DB48" i="14"/>
  <c r="DF48" i="14"/>
  <c r="DK48" i="14"/>
  <c r="DO48" i="14"/>
  <c r="DO49" i="14"/>
  <c r="DI17" i="14"/>
  <c r="DK17" i="14"/>
  <c r="CP16" i="14"/>
  <c r="CZ16" i="14"/>
  <c r="CL17" i="14"/>
  <c r="CV17" i="14"/>
  <c r="DD17" i="14"/>
  <c r="CH7" i="14"/>
  <c r="CL7" i="14"/>
  <c r="CP7" i="14"/>
  <c r="CV7" i="14"/>
  <c r="CZ7" i="14"/>
  <c r="DD7" i="14"/>
  <c r="DI7" i="14"/>
  <c r="DM7" i="14"/>
  <c r="DF12" i="14"/>
  <c r="DK12" i="14"/>
  <c r="DO12" i="14"/>
  <c r="CI17" i="14"/>
  <c r="CM17" i="14"/>
  <c r="CW17" i="14"/>
  <c r="DA17" i="14"/>
  <c r="DE17" i="14"/>
  <c r="DJ17" i="14"/>
  <c r="DN17" i="14"/>
  <c r="DK20" i="14"/>
  <c r="DO20" i="14"/>
  <c r="CH22" i="14"/>
  <c r="CL22" i="14"/>
  <c r="CP22" i="14"/>
  <c r="CV22" i="14"/>
  <c r="CZ22" i="14"/>
  <c r="DD22" i="14"/>
  <c r="DI22" i="14"/>
  <c r="DM22" i="14"/>
  <c r="CM23" i="14"/>
  <c r="DB25" i="14"/>
  <c r="CH30" i="14"/>
  <c r="CL30" i="14"/>
  <c r="CP30" i="14"/>
  <c r="CV30" i="14"/>
  <c r="CZ30" i="14"/>
  <c r="DD30" i="14"/>
  <c r="DI30" i="14"/>
  <c r="DM30" i="14"/>
  <c r="DF30" i="14"/>
  <c r="DP36" i="14"/>
  <c r="CQ36" i="14"/>
  <c r="CQ40" i="14"/>
  <c r="CI43" i="14"/>
  <c r="CM43" i="14"/>
  <c r="CQ43" i="14"/>
  <c r="CW43" i="14"/>
  <c r="DA43" i="14"/>
  <c r="DE43" i="14"/>
  <c r="DJ43" i="14"/>
  <c r="DN43" i="14"/>
  <c r="CX43" i="14"/>
  <c r="R1" i="14"/>
  <c r="CH16" i="14"/>
  <c r="CL16" i="14"/>
  <c r="CV16" i="14"/>
  <c r="CH17" i="14"/>
  <c r="CP17" i="14"/>
  <c r="CZ17" i="14"/>
  <c r="DM17" i="14"/>
  <c r="CI7" i="14"/>
  <c r="CM7" i="14"/>
  <c r="CQ7" i="14"/>
  <c r="CW7" i="14"/>
  <c r="DA7" i="14"/>
  <c r="DE7" i="14"/>
  <c r="DJ7" i="14"/>
  <c r="DN7" i="14"/>
  <c r="DK16" i="14"/>
  <c r="CF17" i="14"/>
  <c r="CJ17" i="14"/>
  <c r="CN17" i="14"/>
  <c r="CT17" i="14"/>
  <c r="CX17" i="14"/>
  <c r="DM18" i="14"/>
  <c r="CI22" i="14"/>
  <c r="CM22" i="14"/>
  <c r="CQ22" i="14"/>
  <c r="CW22" i="14"/>
  <c r="DA22" i="14"/>
  <c r="DE22" i="14"/>
  <c r="DJ22" i="14"/>
  <c r="DN22" i="14"/>
  <c r="DI25" i="14"/>
  <c r="DM25" i="14"/>
  <c r="CM26" i="14"/>
  <c r="CI30" i="14"/>
  <c r="CM30" i="14"/>
  <c r="CQ30" i="14"/>
  <c r="CW30" i="14"/>
  <c r="DA30" i="14"/>
  <c r="DE30" i="14"/>
  <c r="DJ30" i="14"/>
  <c r="DN30" i="14"/>
  <c r="DP30" i="14"/>
  <c r="CI31" i="14"/>
  <c r="CM31" i="14"/>
  <c r="CQ31" i="14"/>
  <c r="CW31" i="14"/>
  <c r="DA31" i="14"/>
  <c r="DJ31" i="14"/>
  <c r="DN31" i="14"/>
  <c r="CH36" i="14"/>
  <c r="CL36" i="14"/>
  <c r="CV36" i="14"/>
  <c r="CZ36" i="14"/>
  <c r="DD36" i="14"/>
  <c r="DI36" i="14"/>
  <c r="DM36" i="14"/>
  <c r="DJ36" i="14"/>
  <c r="CH40" i="14"/>
  <c r="CL40" i="14"/>
  <c r="CP40" i="14"/>
  <c r="CV40" i="14"/>
  <c r="CZ40" i="14"/>
  <c r="DD40" i="14"/>
  <c r="DI40" i="14"/>
  <c r="DM40" i="14"/>
  <c r="DA40" i="14"/>
  <c r="CF43" i="14"/>
  <c r="CJ43" i="14"/>
  <c r="CT43" i="14"/>
  <c r="DB43" i="14"/>
  <c r="DF43" i="14"/>
  <c r="DK43" i="14"/>
  <c r="DO43" i="14"/>
  <c r="DB49" i="14"/>
  <c r="DP49" i="14"/>
  <c r="CT49" i="14"/>
  <c r="CQ49" i="14"/>
  <c r="DP50" i="14"/>
  <c r="CH50" i="14"/>
  <c r="CZ50" i="14"/>
  <c r="CQ50" i="14"/>
  <c r="CH27" i="14"/>
  <c r="CL27" i="14"/>
  <c r="CP27" i="14"/>
  <c r="CV27" i="14"/>
  <c r="DD27" i="14"/>
  <c r="DI27" i="14"/>
  <c r="DM27" i="14"/>
  <c r="CF30" i="14"/>
  <c r="CJ30" i="14"/>
  <c r="CH31" i="14"/>
  <c r="CL31" i="14"/>
  <c r="CP31" i="14"/>
  <c r="CV31" i="14"/>
  <c r="CZ31" i="14"/>
  <c r="DD31" i="14"/>
  <c r="DI31" i="14"/>
  <c r="DM31" i="14"/>
  <c r="CH34" i="14"/>
  <c r="CL34" i="14"/>
  <c r="CP34" i="14"/>
  <c r="CV34" i="14"/>
  <c r="CZ34" i="14"/>
  <c r="DD34" i="14"/>
  <c r="CF36" i="14"/>
  <c r="CJ36" i="14"/>
  <c r="CN36" i="14"/>
  <c r="CT36" i="14"/>
  <c r="CX36" i="14"/>
  <c r="DB36" i="14"/>
  <c r="DF36" i="14"/>
  <c r="DK36" i="14"/>
  <c r="DO36" i="14"/>
  <c r="DJ40" i="14"/>
  <c r="CH46" i="14"/>
  <c r="CL46" i="14"/>
  <c r="CP46" i="14"/>
  <c r="CV46" i="14"/>
  <c r="CZ46" i="14"/>
  <c r="DD46" i="14"/>
  <c r="DI46" i="14"/>
  <c r="DM46" i="14"/>
  <c r="CH47" i="14"/>
  <c r="CL47" i="14"/>
  <c r="CP47" i="14"/>
  <c r="CV47" i="14"/>
  <c r="CZ47" i="14"/>
  <c r="DD47" i="14"/>
  <c r="DI47" i="14"/>
  <c r="DM47" i="14"/>
  <c r="CH49" i="14"/>
  <c r="CL49" i="14"/>
  <c r="CP49" i="14"/>
  <c r="CV49" i="14"/>
  <c r="CZ49" i="14"/>
  <c r="DD49" i="14"/>
  <c r="DI49" i="14"/>
  <c r="DM49" i="14"/>
  <c r="CM50" i="14"/>
  <c r="CW50" i="14"/>
  <c r="DE50" i="14"/>
  <c r="DJ50" i="14"/>
  <c r="DJ51" i="14"/>
  <c r="CI46" i="14"/>
  <c r="CM46" i="14"/>
  <c r="CQ46" i="14"/>
  <c r="CW46" i="14"/>
  <c r="DA46" i="14"/>
  <c r="DE46" i="14"/>
  <c r="DJ46" i="14"/>
  <c r="DN46" i="14"/>
  <c r="CI47" i="14"/>
  <c r="CM47" i="14"/>
  <c r="CQ47" i="14"/>
  <c r="CW47" i="14"/>
  <c r="DA47" i="14"/>
  <c r="DE47" i="14"/>
  <c r="CI49" i="14"/>
  <c r="CM49" i="14"/>
  <c r="CW49" i="14"/>
  <c r="DA49" i="14"/>
  <c r="DE49" i="14"/>
  <c r="DJ49" i="14"/>
  <c r="DN49" i="14"/>
  <c r="CF50" i="14"/>
  <c r="CJ50" i="14"/>
  <c r="CN50" i="14"/>
  <c r="CT50" i="14"/>
  <c r="CX50" i="14"/>
  <c r="DB50" i="14"/>
  <c r="DF50" i="14"/>
  <c r="DK50" i="14"/>
  <c r="DO50" i="14"/>
  <c r="CM36" i="14"/>
  <c r="DE36" i="14"/>
  <c r="CM40" i="14"/>
  <c r="CW40" i="14"/>
  <c r="DE40" i="14"/>
  <c r="CF41" i="14"/>
  <c r="CJ41" i="14"/>
  <c r="CN41" i="14"/>
  <c r="CT41" i="14"/>
  <c r="CX41" i="14"/>
  <c r="DB41" i="14"/>
  <c r="DF41" i="14"/>
  <c r="DK41" i="14"/>
  <c r="DO41" i="14"/>
  <c r="CH43" i="14"/>
  <c r="CL43" i="14"/>
  <c r="CP43" i="14"/>
  <c r="CV43" i="14"/>
  <c r="CZ43" i="14"/>
  <c r="DD43" i="14"/>
  <c r="DI43" i="14"/>
  <c r="DM43" i="14"/>
  <c r="CF45" i="14"/>
  <c r="CJ45" i="14"/>
  <c r="CN45" i="14"/>
  <c r="CT45" i="14"/>
  <c r="CX45" i="14"/>
  <c r="DB45" i="14"/>
  <c r="DF45" i="14"/>
  <c r="DK45" i="14"/>
  <c r="DO45" i="14"/>
  <c r="CF46" i="14"/>
  <c r="CJ46" i="14"/>
  <c r="CN46" i="14"/>
  <c r="CT46" i="14"/>
  <c r="CX46" i="14"/>
  <c r="DB46" i="14"/>
  <c r="DF46" i="14"/>
  <c r="DK46" i="14"/>
  <c r="DO46" i="14"/>
  <c r="CF47" i="14"/>
  <c r="CJ47" i="14"/>
  <c r="CN47" i="14"/>
  <c r="CT47" i="14"/>
  <c r="CX47" i="14"/>
  <c r="DB47" i="14"/>
  <c r="DF47" i="14"/>
  <c r="DK47" i="14"/>
  <c r="DO47" i="14"/>
  <c r="DI48" i="14"/>
  <c r="CF49" i="14"/>
  <c r="CN49" i="14"/>
  <c r="CX49" i="14"/>
  <c r="DF49" i="14"/>
  <c r="CL50" i="14"/>
  <c r="CV50" i="14"/>
  <c r="DD50" i="14"/>
  <c r="DI50" i="14"/>
  <c r="DM50" i="14"/>
  <c r="DI51" i="14"/>
  <c r="AG1" i="14"/>
  <c r="CI8" i="14"/>
  <c r="CM8" i="14"/>
  <c r="CQ8" i="14"/>
  <c r="CW8" i="14"/>
  <c r="DA8" i="14"/>
  <c r="DE8" i="14"/>
  <c r="DJ8" i="14"/>
  <c r="DN8" i="14"/>
  <c r="CI10" i="14"/>
  <c r="CM10" i="14"/>
  <c r="CQ10" i="14"/>
  <c r="CW10" i="14"/>
  <c r="DA10" i="14"/>
  <c r="DE10" i="14"/>
  <c r="DJ10" i="14"/>
  <c r="DN10" i="14"/>
  <c r="CI11" i="14"/>
  <c r="CM11" i="14"/>
  <c r="CQ11" i="14"/>
  <c r="CW11" i="14"/>
  <c r="DA11" i="14"/>
  <c r="DE11" i="14"/>
  <c r="DJ11" i="14"/>
  <c r="DN11" i="14"/>
  <c r="CI13" i="14"/>
  <c r="CM13" i="14"/>
  <c r="CQ13" i="14"/>
  <c r="CW13" i="14"/>
  <c r="DA13" i="14"/>
  <c r="DE13" i="14"/>
  <c r="CI16" i="14"/>
  <c r="CM16" i="14"/>
  <c r="CQ16" i="14"/>
  <c r="CW16" i="14"/>
  <c r="DA16" i="14"/>
  <c r="DE16" i="14"/>
  <c r="DO23" i="14"/>
  <c r="DK26" i="14"/>
  <c r="DI38" i="14"/>
  <c r="DP38" i="14"/>
  <c r="DB38" i="14"/>
  <c r="DM38" i="14"/>
  <c r="CX38" i="14"/>
  <c r="CG1" i="14"/>
  <c r="CF8" i="14"/>
  <c r="CJ8" i="14"/>
  <c r="CN8" i="14"/>
  <c r="CT8" i="14"/>
  <c r="CX8" i="14"/>
  <c r="DB8" i="14"/>
  <c r="DF8" i="14"/>
  <c r="CF10" i="14"/>
  <c r="CJ10" i="14"/>
  <c r="CN10" i="14"/>
  <c r="CT10" i="14"/>
  <c r="CX10" i="14"/>
  <c r="DB10" i="14"/>
  <c r="DF10" i="14"/>
  <c r="DK10" i="14"/>
  <c r="DO10" i="14"/>
  <c r="CF11" i="14"/>
  <c r="CJ11" i="14"/>
  <c r="CN11" i="14"/>
  <c r="CT11" i="14"/>
  <c r="CX11" i="14"/>
  <c r="DB11" i="14"/>
  <c r="DF11" i="14"/>
  <c r="DK11" i="14"/>
  <c r="DO11" i="14"/>
  <c r="CF13" i="14"/>
  <c r="CJ13" i="14"/>
  <c r="CN13" i="14"/>
  <c r="CT13" i="14"/>
  <c r="CX13" i="14"/>
  <c r="DB13" i="14"/>
  <c r="DF13" i="14"/>
  <c r="DK13" i="14"/>
  <c r="DO13" i="14"/>
  <c r="DJ13" i="14"/>
  <c r="CF16" i="14"/>
  <c r="CJ16" i="14"/>
  <c r="CN16" i="14"/>
  <c r="CT16" i="14"/>
  <c r="CX16" i="14"/>
  <c r="DB16" i="14"/>
  <c r="DF16" i="14"/>
  <c r="DP23" i="14"/>
  <c r="DE23" i="14"/>
  <c r="CI23" i="14"/>
  <c r="DK23" i="14"/>
  <c r="DP26" i="14"/>
  <c r="CI26" i="14"/>
  <c r="DO26" i="14"/>
  <c r="DP35" i="14"/>
  <c r="CW35" i="14"/>
  <c r="CH35" i="14"/>
  <c r="CP35" i="14"/>
  <c r="DD35" i="14"/>
  <c r="CM35" i="14"/>
  <c r="CZ35" i="14"/>
  <c r="DJ1" i="14"/>
  <c r="DO8" i="14"/>
  <c r="DN13" i="14"/>
  <c r="DO16" i="14"/>
  <c r="DD16" i="14"/>
  <c r="DI16" i="14"/>
  <c r="DM16" i="14"/>
  <c r="DB17" i="14"/>
  <c r="DF17" i="14"/>
  <c r="DO17" i="14"/>
  <c r="CH23" i="14"/>
  <c r="CL23" i="14"/>
  <c r="CP23" i="14"/>
  <c r="CV23" i="14"/>
  <c r="CZ23" i="14"/>
  <c r="DD23" i="14"/>
  <c r="DI23" i="14"/>
  <c r="DM23" i="14"/>
  <c r="CI24" i="14"/>
  <c r="CM24" i="14"/>
  <c r="CQ24" i="14"/>
  <c r="CW24" i="14"/>
  <c r="DA24" i="14"/>
  <c r="DE24" i="14"/>
  <c r="CI25" i="14"/>
  <c r="CM25" i="14"/>
  <c r="CQ25" i="14"/>
  <c r="CW25" i="14"/>
  <c r="DA25" i="14"/>
  <c r="DE25" i="14"/>
  <c r="DJ25" i="14"/>
  <c r="DN25" i="14"/>
  <c r="CH26" i="14"/>
  <c r="CL26" i="14"/>
  <c r="CP26" i="14"/>
  <c r="CV26" i="14"/>
  <c r="CZ26" i="14"/>
  <c r="DD26" i="14"/>
  <c r="DI26" i="14"/>
  <c r="DM26" i="14"/>
  <c r="DD29" i="14"/>
  <c r="CT30" i="14"/>
  <c r="CX30" i="14"/>
  <c r="DK30" i="14"/>
  <c r="CV35" i="14"/>
  <c r="DI35" i="14"/>
  <c r="DM35" i="14"/>
  <c r="CH38" i="14"/>
  <c r="CL38" i="14"/>
  <c r="CP38" i="14"/>
  <c r="CV38" i="14"/>
  <c r="CZ38" i="14"/>
  <c r="DD38" i="14"/>
  <c r="DJ16" i="14"/>
  <c r="DN16" i="14"/>
  <c r="CW23" i="14"/>
  <c r="DJ23" i="14"/>
  <c r="DN23" i="14"/>
  <c r="CF24" i="14"/>
  <c r="CJ24" i="14"/>
  <c r="CN24" i="14"/>
  <c r="CT24" i="14"/>
  <c r="CX24" i="14"/>
  <c r="DB24" i="14"/>
  <c r="DF24" i="14"/>
  <c r="DK24" i="14"/>
  <c r="DO24" i="14"/>
  <c r="CF25" i="14"/>
  <c r="CJ25" i="14"/>
  <c r="CT25" i="14"/>
  <c r="CX25" i="14"/>
  <c r="DK25" i="14"/>
  <c r="DO25" i="14"/>
  <c r="DP25" i="14"/>
  <c r="CQ26" i="14"/>
  <c r="CW26" i="14"/>
  <c r="DJ26" i="14"/>
  <c r="DN26" i="14"/>
  <c r="CI35" i="14"/>
  <c r="CQ35" i="14"/>
  <c r="DA35" i="14"/>
  <c r="DE35" i="14"/>
  <c r="DJ35" i="14"/>
  <c r="DN35" i="14"/>
  <c r="CI38" i="14"/>
  <c r="CM38" i="14"/>
  <c r="CQ38" i="14"/>
  <c r="CW38" i="14"/>
  <c r="DA38" i="14"/>
  <c r="DE38" i="14"/>
  <c r="DJ38" i="14"/>
  <c r="DN38" i="14"/>
  <c r="CF23" i="14"/>
  <c r="CJ23" i="14"/>
  <c r="CN23" i="14"/>
  <c r="CT23" i="14"/>
  <c r="CX23" i="14"/>
  <c r="DB23" i="14"/>
  <c r="DF23" i="14"/>
  <c r="DN24" i="14"/>
  <c r="CF26" i="14"/>
  <c r="CJ26" i="14"/>
  <c r="CN26" i="14"/>
  <c r="CT26" i="14"/>
  <c r="CX26" i="14"/>
  <c r="DB26" i="14"/>
  <c r="DF26" i="14"/>
  <c r="DI34" i="14"/>
  <c r="CF35" i="14"/>
  <c r="CJ35" i="14"/>
  <c r="CN35" i="14"/>
  <c r="CT35" i="14"/>
  <c r="CX35" i="14"/>
  <c r="DB35" i="14"/>
  <c r="DF35" i="14"/>
  <c r="DK35" i="14"/>
  <c r="DO35" i="14"/>
  <c r="CF38" i="14"/>
  <c r="CJ38" i="14"/>
  <c r="CT38" i="14"/>
  <c r="DF38" i="14"/>
  <c r="DK38" i="14"/>
  <c r="DO38" i="14"/>
  <c r="DM42" i="14"/>
  <c r="DM6" i="14"/>
  <c r="DM10" i="14"/>
  <c r="DI14" i="14"/>
  <c r="CP18" i="14"/>
  <c r="DJ18" i="14"/>
  <c r="DP28" i="14"/>
  <c r="DN28" i="14"/>
  <c r="DJ28" i="14"/>
  <c r="DP32" i="14"/>
  <c r="DK32" i="14"/>
  <c r="DJ32" i="14"/>
  <c r="DA32" i="14"/>
  <c r="CL32" i="14"/>
  <c r="DO32" i="14"/>
  <c r="DN32" i="14"/>
  <c r="DE32" i="14"/>
  <c r="CW32" i="14"/>
  <c r="CI32" i="14"/>
  <c r="CM32" i="14"/>
  <c r="CH19" i="14"/>
  <c r="CL19" i="14"/>
  <c r="CP19" i="14"/>
  <c r="CV19" i="14"/>
  <c r="CZ19" i="14"/>
  <c r="DD19" i="14"/>
  <c r="CF21" i="14"/>
  <c r="CJ21" i="14"/>
  <c r="CN21" i="14"/>
  <c r="CT21" i="14"/>
  <c r="CX21" i="14"/>
  <c r="DB21" i="14"/>
  <c r="DF21" i="14"/>
  <c r="DK21" i="14"/>
  <c r="DO21" i="14"/>
  <c r="CH28" i="14"/>
  <c r="CL28" i="14"/>
  <c r="CP28" i="14"/>
  <c r="CV28" i="14"/>
  <c r="CZ28" i="14"/>
  <c r="DD28" i="14"/>
  <c r="DI28" i="14"/>
  <c r="CP32" i="14"/>
  <c r="CZ32" i="14"/>
  <c r="DI32" i="14"/>
  <c r="CV32" i="14"/>
  <c r="DP33" i="14"/>
  <c r="DJ33" i="14"/>
  <c r="DM33" i="14"/>
  <c r="DD33" i="14"/>
  <c r="CV33" i="14"/>
  <c r="CN33" i="14"/>
  <c r="DB33" i="14"/>
  <c r="CT33" i="14"/>
  <c r="CJ33" i="14"/>
  <c r="DI6" i="14"/>
  <c r="DI10" i="14"/>
  <c r="DM14" i="14"/>
  <c r="CH18" i="14"/>
  <c r="CZ18" i="14"/>
  <c r="DI19" i="14"/>
  <c r="CI18" i="14"/>
  <c r="CM18" i="14"/>
  <c r="CQ18" i="14"/>
  <c r="CW18" i="14"/>
  <c r="DA18" i="14"/>
  <c r="DE18" i="14"/>
  <c r="CL18" i="14"/>
  <c r="CV18" i="14"/>
  <c r="DD18" i="14"/>
  <c r="DN18" i="14"/>
  <c r="CI19" i="14"/>
  <c r="CM19" i="14"/>
  <c r="CQ19" i="14"/>
  <c r="CW19" i="14"/>
  <c r="DA19" i="14"/>
  <c r="DE19" i="14"/>
  <c r="DJ19" i="14"/>
  <c r="DN19" i="14"/>
  <c r="DM19" i="14"/>
  <c r="CI28" i="14"/>
  <c r="CM28" i="14"/>
  <c r="CQ28" i="14"/>
  <c r="CW28" i="14"/>
  <c r="DA28" i="14"/>
  <c r="DE28" i="14"/>
  <c r="DM28" i="14"/>
  <c r="DL6" i="14"/>
  <c r="DP6" i="14"/>
  <c r="CF18" i="14"/>
  <c r="CJ18" i="14"/>
  <c r="CN18" i="14"/>
  <c r="CT18" i="14"/>
  <c r="CX18" i="14"/>
  <c r="DB18" i="14"/>
  <c r="DF18" i="14"/>
  <c r="DK18" i="14"/>
  <c r="DO18" i="14"/>
  <c r="DI18" i="14"/>
  <c r="DK19" i="14"/>
  <c r="DO19" i="14"/>
  <c r="CF28" i="14"/>
  <c r="CJ28" i="14"/>
  <c r="CN28" i="14"/>
  <c r="CT28" i="14"/>
  <c r="CX28" i="14"/>
  <c r="DB28" i="14"/>
  <c r="DF28" i="14"/>
  <c r="DK28" i="14"/>
  <c r="DO28" i="14"/>
  <c r="CH32" i="14"/>
  <c r="DM32" i="14"/>
  <c r="DK27" i="14"/>
  <c r="DO27" i="14"/>
  <c r="DD32" i="14"/>
  <c r="CP33" i="14"/>
  <c r="DP41" i="14"/>
  <c r="DN41" i="14"/>
  <c r="DI41" i="14"/>
  <c r="CQ32" i="14"/>
  <c r="CI33" i="14"/>
  <c r="CM33" i="14"/>
  <c r="CQ33" i="14"/>
  <c r="CW33" i="14"/>
  <c r="DA33" i="14"/>
  <c r="DE33" i="14"/>
  <c r="DE34" i="14"/>
  <c r="DM34" i="14"/>
  <c r="CL41" i="14"/>
  <c r="CV41" i="14"/>
  <c r="DD41" i="14"/>
  <c r="DJ41" i="14"/>
  <c r="CH42" i="14"/>
  <c r="CL42" i="14"/>
  <c r="CP42" i="14"/>
  <c r="CV42" i="14"/>
  <c r="CZ42" i="14"/>
  <c r="DD42" i="14"/>
  <c r="DI42" i="14"/>
  <c r="DM44" i="14"/>
  <c r="DP44" i="14"/>
  <c r="DI44" i="14"/>
  <c r="CF32" i="14"/>
  <c r="CJ32" i="14"/>
  <c r="CN32" i="14"/>
  <c r="CT32" i="14"/>
  <c r="CX32" i="14"/>
  <c r="DB32" i="14"/>
  <c r="DF32" i="14"/>
  <c r="CF33" i="14"/>
  <c r="CX33" i="14"/>
  <c r="DK33" i="14"/>
  <c r="DO33" i="14"/>
  <c r="DJ34" i="14"/>
  <c r="DN34" i="14"/>
  <c r="DJ37" i="14"/>
  <c r="CI41" i="14"/>
  <c r="CM41" i="14"/>
  <c r="CQ41" i="14"/>
  <c r="CW41" i="14"/>
  <c r="DA41" i="14"/>
  <c r="DE41" i="14"/>
  <c r="CI42" i="14"/>
  <c r="CM42" i="14"/>
  <c r="CQ42" i="14"/>
  <c r="CW42" i="14"/>
  <c r="DA42" i="14"/>
  <c r="DE42" i="14"/>
  <c r="DJ42" i="14"/>
  <c r="DN42" i="14"/>
  <c r="CP51" i="14"/>
  <c r="CF51" i="14"/>
  <c r="CJ51" i="14"/>
  <c r="CN51" i="14"/>
  <c r="CT51" i="14"/>
  <c r="CX51" i="14"/>
  <c r="DB51" i="14"/>
  <c r="DF51" i="14"/>
  <c r="DK51" i="14"/>
  <c r="DO51" i="14"/>
  <c r="DP51" i="14"/>
  <c r="DN51" i="14"/>
  <c r="CH51" i="14"/>
  <c r="CZ51" i="14"/>
  <c r="CH44" i="14"/>
  <c r="CL44" i="14"/>
  <c r="CP44" i="14"/>
  <c r="CV44" i="14"/>
  <c r="CZ44" i="14"/>
  <c r="DD44" i="14"/>
  <c r="DM51" i="14"/>
  <c r="CI44" i="14"/>
  <c r="CM44" i="14"/>
  <c r="CQ44" i="14"/>
  <c r="CW44" i="14"/>
  <c r="DA44" i="14"/>
  <c r="DE44" i="14"/>
  <c r="DJ44" i="14"/>
  <c r="DN44" i="14"/>
  <c r="DJ47" i="14"/>
  <c r="CL51" i="14"/>
  <c r="CV51" i="14"/>
  <c r="DD51" i="14"/>
  <c r="CI51" i="14"/>
  <c r="CM51" i="14"/>
  <c r="CQ51" i="14"/>
  <c r="CW51" i="14"/>
  <c r="DA51" i="14"/>
  <c r="DE51" i="14"/>
  <c r="DP51" i="13"/>
  <c r="DL51" i="13"/>
  <c r="DC51" i="13"/>
  <c r="CY51" i="13"/>
  <c r="CU51" i="13"/>
  <c r="CO51" i="13"/>
  <c r="CK51" i="13"/>
  <c r="CG51" i="13"/>
  <c r="DP50" i="13"/>
  <c r="DL50" i="13"/>
  <c r="DC50" i="13"/>
  <c r="CY50" i="13"/>
  <c r="CU50" i="13"/>
  <c r="CO50" i="13"/>
  <c r="CK50" i="13"/>
  <c r="CG50" i="13"/>
  <c r="DC49" i="13"/>
  <c r="CY49" i="13"/>
  <c r="CU49" i="13"/>
  <c r="CO49" i="13"/>
  <c r="CK49" i="13"/>
  <c r="CG49" i="13"/>
  <c r="DL48" i="13"/>
  <c r="DC48" i="13"/>
  <c r="CY48" i="13"/>
  <c r="CU48" i="13"/>
  <c r="CO48" i="13"/>
  <c r="CK48" i="13"/>
  <c r="CG48" i="13"/>
  <c r="DL47" i="13"/>
  <c r="DC47" i="13"/>
  <c r="CY47" i="13"/>
  <c r="CU47" i="13"/>
  <c r="CO47" i="13"/>
  <c r="CK47" i="13"/>
  <c r="CG47" i="13"/>
  <c r="DL46" i="13"/>
  <c r="DC46" i="13"/>
  <c r="CY46" i="13"/>
  <c r="CU46" i="13"/>
  <c r="CO46" i="13"/>
  <c r="CK46" i="13"/>
  <c r="CG46" i="13"/>
  <c r="DL45" i="13"/>
  <c r="DC45" i="13"/>
  <c r="CY45" i="13"/>
  <c r="CU45" i="13"/>
  <c r="CO45" i="13"/>
  <c r="CK45" i="13"/>
  <c r="CG45" i="13"/>
  <c r="DL44" i="13"/>
  <c r="DC44" i="13"/>
  <c r="CY44" i="13"/>
  <c r="CU44" i="13"/>
  <c r="CO44" i="13"/>
  <c r="CK44" i="13"/>
  <c r="CG44" i="13"/>
  <c r="DL43" i="13"/>
  <c r="DC43" i="13"/>
  <c r="CY43" i="13"/>
  <c r="CU43" i="13"/>
  <c r="CO43" i="13"/>
  <c r="CK43" i="13"/>
  <c r="CG43" i="13"/>
  <c r="DP42" i="13"/>
  <c r="DL42" i="13"/>
  <c r="DC42" i="13"/>
  <c r="CY42" i="13"/>
  <c r="CU42" i="13"/>
  <c r="CO42" i="13"/>
  <c r="CK42" i="13"/>
  <c r="CG42" i="13"/>
  <c r="DP41" i="13"/>
  <c r="DL41" i="13"/>
  <c r="DC41" i="13"/>
  <c r="CY41" i="13"/>
  <c r="CU41" i="13"/>
  <c r="CO41" i="13"/>
  <c r="CK41" i="13"/>
  <c r="CG41" i="13"/>
  <c r="DL40" i="13"/>
  <c r="DC40" i="13"/>
  <c r="CY40" i="13"/>
  <c r="CU40" i="13"/>
  <c r="CO40" i="13"/>
  <c r="CK40" i="13"/>
  <c r="CG40" i="13"/>
  <c r="DL39" i="13"/>
  <c r="DC39" i="13"/>
  <c r="CY39" i="13"/>
  <c r="CU39" i="13"/>
  <c r="CO39" i="13"/>
  <c r="CK39" i="13"/>
  <c r="CG39" i="13"/>
  <c r="DP38" i="13"/>
  <c r="DL38" i="13"/>
  <c r="DC38" i="13"/>
  <c r="CY38" i="13"/>
  <c r="CU38" i="13"/>
  <c r="CO38" i="13"/>
  <c r="CK38" i="13"/>
  <c r="CG38" i="13"/>
  <c r="DL37" i="13"/>
  <c r="DC37" i="13"/>
  <c r="CY37" i="13"/>
  <c r="CU37" i="13"/>
  <c r="CO37" i="13"/>
  <c r="CK37" i="13"/>
  <c r="CG37" i="13"/>
  <c r="DP36" i="13"/>
  <c r="DL36" i="13"/>
  <c r="DC36" i="13"/>
  <c r="CY36" i="13"/>
  <c r="CU36" i="13"/>
  <c r="CO36" i="13"/>
  <c r="CK36" i="13"/>
  <c r="CG36" i="13"/>
  <c r="DP35" i="13"/>
  <c r="DL35" i="13"/>
  <c r="DC35" i="13"/>
  <c r="CY35" i="13"/>
  <c r="CU35" i="13"/>
  <c r="CO35" i="13"/>
  <c r="CK35" i="13"/>
  <c r="CG35" i="13"/>
  <c r="DP34" i="13"/>
  <c r="DL34" i="13"/>
  <c r="DC34" i="13"/>
  <c r="CY34" i="13"/>
  <c r="CU34" i="13"/>
  <c r="CO34" i="13"/>
  <c r="CK34" i="13"/>
  <c r="CG34" i="13"/>
  <c r="DL33" i="13"/>
  <c r="DC33" i="13"/>
  <c r="CY33" i="13"/>
  <c r="CU33" i="13"/>
  <c r="CO33" i="13"/>
  <c r="CK33" i="13"/>
  <c r="CG33" i="13"/>
  <c r="DL32" i="13"/>
  <c r="DC32" i="13"/>
  <c r="CY32" i="13"/>
  <c r="CU32" i="13"/>
  <c r="CO32" i="13"/>
  <c r="CK32" i="13"/>
  <c r="CG32" i="13"/>
  <c r="DP31" i="13"/>
  <c r="DL31" i="13"/>
  <c r="DC31" i="13"/>
  <c r="CY31" i="13"/>
  <c r="CU31" i="13"/>
  <c r="CO31" i="13"/>
  <c r="CK31" i="13"/>
  <c r="CG31" i="13"/>
  <c r="DP30" i="13"/>
  <c r="DL30" i="13"/>
  <c r="DC30" i="13"/>
  <c r="CY30" i="13"/>
  <c r="CU30" i="13"/>
  <c r="CO30" i="13"/>
  <c r="CK30" i="13"/>
  <c r="CG30" i="13"/>
  <c r="DP29" i="13"/>
  <c r="DL29" i="13"/>
  <c r="DC29" i="13"/>
  <c r="CY29" i="13"/>
  <c r="CU29" i="13"/>
  <c r="CO29" i="13"/>
  <c r="CK29" i="13"/>
  <c r="CG29" i="13"/>
  <c r="DP28" i="13"/>
  <c r="DL28" i="13"/>
  <c r="DC28" i="13"/>
  <c r="CY28" i="13"/>
  <c r="CU28" i="13"/>
  <c r="CO28" i="13"/>
  <c r="CK28" i="13"/>
  <c r="CG28" i="13"/>
  <c r="DP27" i="13"/>
  <c r="DL27" i="13"/>
  <c r="DC27" i="13"/>
  <c r="CY27" i="13"/>
  <c r="CU27" i="13"/>
  <c r="CO27" i="13"/>
  <c r="CK27" i="13"/>
  <c r="CG27" i="13"/>
  <c r="DP26" i="13"/>
  <c r="DL26" i="13"/>
  <c r="DC26" i="13"/>
  <c r="CY26" i="13"/>
  <c r="CU26" i="13"/>
  <c r="CO26" i="13"/>
  <c r="CK26" i="13"/>
  <c r="CG26" i="13"/>
  <c r="DP25" i="13"/>
  <c r="DL25" i="13"/>
  <c r="DC25" i="13"/>
  <c r="CY25" i="13"/>
  <c r="CU25" i="13"/>
  <c r="CO25" i="13"/>
  <c r="CK25" i="13"/>
  <c r="CG25" i="13"/>
  <c r="DP24" i="13"/>
  <c r="DL24" i="13"/>
  <c r="DC24" i="13"/>
  <c r="CY24" i="13"/>
  <c r="CU24" i="13"/>
  <c r="CO24" i="13"/>
  <c r="CK24" i="13"/>
  <c r="CG24" i="13"/>
  <c r="DP23" i="13"/>
  <c r="DL23" i="13"/>
  <c r="DC23" i="13"/>
  <c r="CY23" i="13"/>
  <c r="CU23" i="13"/>
  <c r="CO23" i="13"/>
  <c r="CK23" i="13"/>
  <c r="CG23" i="13"/>
  <c r="DP22" i="13"/>
  <c r="DL22" i="13"/>
  <c r="DC22" i="13"/>
  <c r="CY22" i="13"/>
  <c r="CU22" i="13"/>
  <c r="CO22" i="13"/>
  <c r="CK22" i="13"/>
  <c r="CG22" i="13"/>
  <c r="DP21" i="13"/>
  <c r="DL21" i="13"/>
  <c r="DC21" i="13"/>
  <c r="CY21" i="13"/>
  <c r="CU21" i="13"/>
  <c r="CO21" i="13"/>
  <c r="CK21" i="13"/>
  <c r="CG21" i="13"/>
  <c r="DP20" i="13"/>
  <c r="DL20" i="13"/>
  <c r="DC20" i="13"/>
  <c r="CY20" i="13"/>
  <c r="CU20" i="13"/>
  <c r="CO20" i="13"/>
  <c r="CK20" i="13"/>
  <c r="CG20" i="13"/>
  <c r="DP19" i="13"/>
  <c r="DL19" i="13"/>
  <c r="DC19" i="13"/>
  <c r="CY19" i="13"/>
  <c r="CU19" i="13"/>
  <c r="CO19" i="13"/>
  <c r="CK19" i="13"/>
  <c r="CG19" i="13"/>
  <c r="DL18" i="13"/>
  <c r="DC18" i="13"/>
  <c r="CY18" i="13"/>
  <c r="CU18" i="13"/>
  <c r="CO18" i="13"/>
  <c r="CK18" i="13"/>
  <c r="CG18" i="13"/>
  <c r="DL17" i="13"/>
  <c r="DC17" i="13"/>
  <c r="CY17" i="13"/>
  <c r="CU17" i="13"/>
  <c r="CO17" i="13"/>
  <c r="CK17" i="13"/>
  <c r="CG17" i="13"/>
  <c r="DP16" i="13"/>
  <c r="DL16" i="13"/>
  <c r="DC16" i="13"/>
  <c r="CY16" i="13"/>
  <c r="CU16" i="13"/>
  <c r="CO16" i="13"/>
  <c r="CK16" i="13"/>
  <c r="CG16" i="13"/>
  <c r="DL15" i="13"/>
  <c r="DC15" i="13"/>
  <c r="CY15" i="13"/>
  <c r="CU15" i="13"/>
  <c r="CO15" i="13"/>
  <c r="CK15" i="13"/>
  <c r="CG15" i="13"/>
  <c r="DL14" i="13"/>
  <c r="DC14" i="13"/>
  <c r="CY14" i="13"/>
  <c r="CU14" i="13"/>
  <c r="CO14" i="13"/>
  <c r="CK14" i="13"/>
  <c r="CG14" i="13"/>
  <c r="DL13" i="13"/>
  <c r="DC13" i="13"/>
  <c r="CY13" i="13"/>
  <c r="CU13" i="13"/>
  <c r="CO13" i="13"/>
  <c r="CK13" i="13"/>
  <c r="CG13" i="13"/>
  <c r="DL12" i="13"/>
  <c r="DC12" i="13"/>
  <c r="CY12" i="13"/>
  <c r="CU12" i="13"/>
  <c r="CO12" i="13"/>
  <c r="CK12" i="13"/>
  <c r="CG12" i="13"/>
  <c r="DP11" i="13"/>
  <c r="DL11" i="13"/>
  <c r="DC11" i="13"/>
  <c r="CY11" i="13"/>
  <c r="CU11" i="13"/>
  <c r="CO11" i="13"/>
  <c r="CK11" i="13"/>
  <c r="CG11" i="13"/>
  <c r="DL10" i="13"/>
  <c r="DC10" i="13"/>
  <c r="CY10" i="13"/>
  <c r="CU10" i="13"/>
  <c r="CO10" i="13"/>
  <c r="CK10" i="13"/>
  <c r="CG10" i="13"/>
  <c r="DL9" i="13"/>
  <c r="DC9" i="13"/>
  <c r="CY9" i="13"/>
  <c r="CU9" i="13"/>
  <c r="CO9" i="13"/>
  <c r="CK9" i="13"/>
  <c r="CG9" i="13"/>
  <c r="DL8" i="13"/>
  <c r="DC8" i="13"/>
  <c r="CY8" i="13"/>
  <c r="CU8" i="13"/>
  <c r="CO8" i="13"/>
  <c r="CK8" i="13"/>
  <c r="CG8" i="13"/>
  <c r="DP7" i="13"/>
  <c r="DL7" i="13"/>
  <c r="DC7" i="13"/>
  <c r="CY7" i="13"/>
  <c r="CU7" i="13"/>
  <c r="CO7" i="13"/>
  <c r="CK7" i="13"/>
  <c r="CG7" i="13"/>
  <c r="DL6" i="13"/>
  <c r="DC6" i="13"/>
  <c r="CY6" i="13"/>
  <c r="CU6" i="13"/>
  <c r="CO6" i="13"/>
  <c r="CK6" i="13"/>
  <c r="CG6" i="13"/>
  <c r="CF6" i="13"/>
  <c r="CU1" i="13"/>
  <c r="CX6" i="12"/>
  <c r="DB6" i="12"/>
  <c r="CO6" i="12"/>
  <c r="CK6" i="12"/>
  <c r="CG6" i="12"/>
  <c r="CO51" i="12"/>
  <c r="CK51" i="12"/>
  <c r="DL50" i="12"/>
  <c r="DC50" i="12"/>
  <c r="CY50" i="12"/>
  <c r="CU50" i="12"/>
  <c r="CO50" i="12"/>
  <c r="CK50" i="12"/>
  <c r="CG50" i="12"/>
  <c r="DP49" i="12"/>
  <c r="DL49" i="12"/>
  <c r="DC49" i="12"/>
  <c r="CY49" i="12"/>
  <c r="CU49" i="12"/>
  <c r="CO49" i="12"/>
  <c r="CK49" i="12"/>
  <c r="CG49" i="12"/>
  <c r="DL48" i="12"/>
  <c r="DC48" i="12"/>
  <c r="CY48" i="12"/>
  <c r="CU48" i="12"/>
  <c r="CO48" i="12"/>
  <c r="CK48" i="12"/>
  <c r="CG48" i="12"/>
  <c r="DL47" i="12"/>
  <c r="DC47" i="12"/>
  <c r="CY47" i="12"/>
  <c r="CU47" i="12"/>
  <c r="CO47" i="12"/>
  <c r="CK47" i="12"/>
  <c r="CG47" i="12"/>
  <c r="DL46" i="12"/>
  <c r="DC46" i="12"/>
  <c r="CY46" i="12"/>
  <c r="CU46" i="12"/>
  <c r="CO46" i="12"/>
  <c r="CK46" i="12"/>
  <c r="CG46" i="12"/>
  <c r="DP45" i="12"/>
  <c r="DL45" i="12"/>
  <c r="DC45" i="12"/>
  <c r="CY45" i="12"/>
  <c r="CU45" i="12"/>
  <c r="CO45" i="12"/>
  <c r="CK45" i="12"/>
  <c r="CG45" i="12"/>
  <c r="DP44" i="12"/>
  <c r="DL44" i="12"/>
  <c r="DC44" i="12"/>
  <c r="CY44" i="12"/>
  <c r="CU44" i="12"/>
  <c r="CO44" i="12"/>
  <c r="CK44" i="12"/>
  <c r="CG44" i="12"/>
  <c r="DL43" i="12"/>
  <c r="DC43" i="12"/>
  <c r="CY43" i="12"/>
  <c r="CU43" i="12"/>
  <c r="CO43" i="12"/>
  <c r="CK43" i="12"/>
  <c r="CG43" i="12"/>
  <c r="DL42" i="12"/>
  <c r="DC42" i="12"/>
  <c r="CY42" i="12"/>
  <c r="CU42" i="12"/>
  <c r="CO42" i="12"/>
  <c r="CK42" i="12"/>
  <c r="CG42" i="12"/>
  <c r="DP41" i="12"/>
  <c r="DL41" i="12"/>
  <c r="DC41" i="12"/>
  <c r="CY41" i="12"/>
  <c r="CU41" i="12"/>
  <c r="CO41" i="12"/>
  <c r="CK41" i="12"/>
  <c r="CG41" i="12"/>
  <c r="DL40" i="12"/>
  <c r="DC40" i="12"/>
  <c r="CY40" i="12"/>
  <c r="CU40" i="12"/>
  <c r="CO40" i="12"/>
  <c r="CK40" i="12"/>
  <c r="CG40" i="12"/>
  <c r="DP39" i="12"/>
  <c r="DL39" i="12"/>
  <c r="DC39" i="12"/>
  <c r="CY39" i="12"/>
  <c r="CU39" i="12"/>
  <c r="CO39" i="12"/>
  <c r="CK39" i="12"/>
  <c r="CG39" i="12"/>
  <c r="DL38" i="12"/>
  <c r="DC38" i="12"/>
  <c r="CY38" i="12"/>
  <c r="CU38" i="12"/>
  <c r="CO38" i="12"/>
  <c r="CK38" i="12"/>
  <c r="CG38" i="12"/>
  <c r="DP37" i="12"/>
  <c r="DL37" i="12"/>
  <c r="DC37" i="12"/>
  <c r="CY37" i="12"/>
  <c r="CU37" i="12"/>
  <c r="CO37" i="12"/>
  <c r="CK37" i="12"/>
  <c r="CG37" i="12"/>
  <c r="DP36" i="12"/>
  <c r="DL36" i="12"/>
  <c r="DC36" i="12"/>
  <c r="CY36" i="12"/>
  <c r="CU36" i="12"/>
  <c r="CO36" i="12"/>
  <c r="CK36" i="12"/>
  <c r="CG36" i="12"/>
  <c r="DP35" i="12"/>
  <c r="DL35" i="12"/>
  <c r="DC35" i="12"/>
  <c r="CY35" i="12"/>
  <c r="CU35" i="12"/>
  <c r="CO35" i="12"/>
  <c r="CK35" i="12"/>
  <c r="CG35" i="12"/>
  <c r="DL34" i="12"/>
  <c r="DC34" i="12"/>
  <c r="CY34" i="12"/>
  <c r="CU34" i="12"/>
  <c r="CO34" i="12"/>
  <c r="CK34" i="12"/>
  <c r="CG34" i="12"/>
  <c r="DL33" i="12"/>
  <c r="DC33" i="12"/>
  <c r="CY33" i="12"/>
  <c r="CU33" i="12"/>
  <c r="CO33" i="12"/>
  <c r="CK33" i="12"/>
  <c r="CG33" i="12"/>
  <c r="DP32" i="12"/>
  <c r="DL32" i="12"/>
  <c r="DC32" i="12"/>
  <c r="CY32" i="12"/>
  <c r="CU32" i="12"/>
  <c r="CO32" i="12"/>
  <c r="CK32" i="12"/>
  <c r="CG32" i="12"/>
  <c r="DP31" i="12"/>
  <c r="DL31" i="12"/>
  <c r="DC31" i="12"/>
  <c r="CY31" i="12"/>
  <c r="CU31" i="12"/>
  <c r="CO31" i="12"/>
  <c r="CK31" i="12"/>
  <c r="CG31" i="12"/>
  <c r="DP30" i="12"/>
  <c r="DL30" i="12"/>
  <c r="DC30" i="12"/>
  <c r="CY30" i="12"/>
  <c r="CU30" i="12"/>
  <c r="CO30" i="12"/>
  <c r="CK30" i="12"/>
  <c r="CG30" i="12"/>
  <c r="DP29" i="12"/>
  <c r="DL29" i="12"/>
  <c r="DC29" i="12"/>
  <c r="CY29" i="12"/>
  <c r="CU29" i="12"/>
  <c r="CO29" i="12"/>
  <c r="CK29" i="12"/>
  <c r="CG29" i="12"/>
  <c r="DP28" i="12"/>
  <c r="DL28" i="12"/>
  <c r="DC28" i="12"/>
  <c r="CY28" i="12"/>
  <c r="CU28" i="12"/>
  <c r="CO28" i="12"/>
  <c r="CK28" i="12"/>
  <c r="CG28" i="12"/>
  <c r="DP27" i="12"/>
  <c r="DL27" i="12"/>
  <c r="DC27" i="12"/>
  <c r="CY27" i="12"/>
  <c r="CU27" i="12"/>
  <c r="CO27" i="12"/>
  <c r="CK27" i="12"/>
  <c r="CG27" i="12"/>
  <c r="DL26" i="12"/>
  <c r="DC26" i="12"/>
  <c r="CY26" i="12"/>
  <c r="CU26" i="12"/>
  <c r="CO26" i="12"/>
  <c r="CK26" i="12"/>
  <c r="CG26" i="12"/>
  <c r="DP25" i="12"/>
  <c r="DL25" i="12"/>
  <c r="DC25" i="12"/>
  <c r="CY25" i="12"/>
  <c r="CU25" i="12"/>
  <c r="CO25" i="12"/>
  <c r="CK25" i="12"/>
  <c r="CG25" i="12"/>
  <c r="DP24" i="12"/>
  <c r="DL24" i="12"/>
  <c r="DC24" i="12"/>
  <c r="CY24" i="12"/>
  <c r="CU24" i="12"/>
  <c r="CO24" i="12"/>
  <c r="CK24" i="12"/>
  <c r="CG24" i="12"/>
  <c r="DL23" i="12"/>
  <c r="DC23" i="12"/>
  <c r="CY23" i="12"/>
  <c r="CU23" i="12"/>
  <c r="CO23" i="12"/>
  <c r="CK23" i="12"/>
  <c r="CG23" i="12"/>
  <c r="DL22" i="12"/>
  <c r="DC22" i="12"/>
  <c r="CY22" i="12"/>
  <c r="CU22" i="12"/>
  <c r="CO22" i="12"/>
  <c r="CK22" i="12"/>
  <c r="CG22" i="12"/>
  <c r="DL21" i="12"/>
  <c r="DC21" i="12"/>
  <c r="CY21" i="12"/>
  <c r="CU21" i="12"/>
  <c r="CO21" i="12"/>
  <c r="CK21" i="12"/>
  <c r="CG21" i="12"/>
  <c r="DL20" i="12"/>
  <c r="DC20" i="12"/>
  <c r="CY20" i="12"/>
  <c r="CU20" i="12"/>
  <c r="CO20" i="12"/>
  <c r="CK20" i="12"/>
  <c r="CG20" i="12"/>
  <c r="DL19" i="12"/>
  <c r="DC19" i="12"/>
  <c r="CY19" i="12"/>
  <c r="CU19" i="12"/>
  <c r="CO19" i="12"/>
  <c r="CK19" i="12"/>
  <c r="CG19" i="12"/>
  <c r="DL18" i="12"/>
  <c r="DC18" i="12"/>
  <c r="CY18" i="12"/>
  <c r="CU18" i="12"/>
  <c r="CO18" i="12"/>
  <c r="CK18" i="12"/>
  <c r="CG18" i="12"/>
  <c r="DL17" i="12"/>
  <c r="DC17" i="12"/>
  <c r="CY17" i="12"/>
  <c r="CU17" i="12"/>
  <c r="CO17" i="12"/>
  <c r="CK17" i="12"/>
  <c r="CG17" i="12"/>
  <c r="DL16" i="12"/>
  <c r="DC16" i="12"/>
  <c r="CY16" i="12"/>
  <c r="CU16" i="12"/>
  <c r="CO16" i="12"/>
  <c r="CK16" i="12"/>
  <c r="CG16" i="12"/>
  <c r="DL15" i="12"/>
  <c r="DC15" i="12"/>
  <c r="CY15" i="12"/>
  <c r="CU15" i="12"/>
  <c r="CO15" i="12"/>
  <c r="CK15" i="12"/>
  <c r="CG15" i="12"/>
  <c r="DL14" i="12"/>
  <c r="DC14" i="12"/>
  <c r="CY14" i="12"/>
  <c r="CU14" i="12"/>
  <c r="CO14" i="12"/>
  <c r="CK14" i="12"/>
  <c r="CG14" i="12"/>
  <c r="DL13" i="12"/>
  <c r="DC13" i="12"/>
  <c r="CY13" i="12"/>
  <c r="CU13" i="12"/>
  <c r="CO13" i="12"/>
  <c r="CK13" i="12"/>
  <c r="CG13" i="12"/>
  <c r="DL12" i="12"/>
  <c r="DC12" i="12"/>
  <c r="CY12" i="12"/>
  <c r="CU12" i="12"/>
  <c r="CO12" i="12"/>
  <c r="CK12" i="12"/>
  <c r="CG12" i="12"/>
  <c r="DL11" i="12"/>
  <c r="DC11" i="12"/>
  <c r="CY11" i="12"/>
  <c r="CU11" i="12"/>
  <c r="CO11" i="12"/>
  <c r="CK11" i="12"/>
  <c r="CG11" i="12"/>
  <c r="DL10" i="12"/>
  <c r="DC10" i="12"/>
  <c r="CY10" i="12"/>
  <c r="CU10" i="12"/>
  <c r="CO10" i="12"/>
  <c r="CK10" i="12"/>
  <c r="CG10" i="12"/>
  <c r="DP9" i="12"/>
  <c r="DL9" i="12"/>
  <c r="DC9" i="12"/>
  <c r="CY9" i="12"/>
  <c r="CU9" i="12"/>
  <c r="CO9" i="12"/>
  <c r="CK9" i="12"/>
  <c r="CG9" i="12"/>
  <c r="DL8" i="12"/>
  <c r="DC8" i="12"/>
  <c r="CY8" i="12"/>
  <c r="CU8" i="12"/>
  <c r="CO8" i="12"/>
  <c r="CK8" i="12"/>
  <c r="CG8" i="12"/>
  <c r="DP7" i="12"/>
  <c r="DL7" i="12"/>
  <c r="DC7" i="12"/>
  <c r="CY7" i="12"/>
  <c r="CU7" i="12"/>
  <c r="CO7" i="12"/>
  <c r="CK7" i="12"/>
  <c r="CG7" i="12"/>
  <c r="CG1" i="12"/>
  <c r="DP51" i="11"/>
  <c r="DL51" i="11"/>
  <c r="DC51" i="11"/>
  <c r="CY51" i="11"/>
  <c r="CU51" i="11"/>
  <c r="CO51" i="11"/>
  <c r="CK51" i="11"/>
  <c r="CG51" i="11"/>
  <c r="DP50" i="11"/>
  <c r="DL50" i="11"/>
  <c r="DC50" i="11"/>
  <c r="CY50" i="11"/>
  <c r="CU50" i="11"/>
  <c r="CO50" i="11"/>
  <c r="CK50" i="11"/>
  <c r="CG50" i="11"/>
  <c r="DP49" i="11"/>
  <c r="DL49" i="11"/>
  <c r="DC49" i="11"/>
  <c r="CY49" i="11"/>
  <c r="CU49" i="11"/>
  <c r="CO49" i="11"/>
  <c r="CK49" i="11"/>
  <c r="CG49" i="11"/>
  <c r="DP48" i="11"/>
  <c r="DL48" i="11"/>
  <c r="DC48" i="11"/>
  <c r="CY48" i="11"/>
  <c r="CU48" i="11"/>
  <c r="CO48" i="11"/>
  <c r="CK48" i="11"/>
  <c r="CG48" i="11"/>
  <c r="DP47" i="11"/>
  <c r="DL47" i="11"/>
  <c r="DC47" i="11"/>
  <c r="CY47" i="11"/>
  <c r="CU47" i="11"/>
  <c r="CO47" i="11"/>
  <c r="CK47" i="11"/>
  <c r="CG47" i="11"/>
  <c r="DP46" i="11"/>
  <c r="DL46" i="11"/>
  <c r="DC46" i="11"/>
  <c r="CY46" i="11"/>
  <c r="CU46" i="11"/>
  <c r="CO46" i="11"/>
  <c r="CK46" i="11"/>
  <c r="CG46" i="11"/>
  <c r="DP45" i="11"/>
  <c r="DL45" i="11"/>
  <c r="DC45" i="11"/>
  <c r="CY45" i="11"/>
  <c r="CU45" i="11"/>
  <c r="CO45" i="11"/>
  <c r="CK45" i="11"/>
  <c r="CG45" i="11"/>
  <c r="DP44" i="11"/>
  <c r="DL44" i="11"/>
  <c r="DC44" i="11"/>
  <c r="CY44" i="11"/>
  <c r="CU44" i="11"/>
  <c r="CO44" i="11"/>
  <c r="CK44" i="11"/>
  <c r="CG44" i="11"/>
  <c r="DP43" i="11"/>
  <c r="DL43" i="11"/>
  <c r="DC43" i="11"/>
  <c r="CY43" i="11"/>
  <c r="CU43" i="11"/>
  <c r="CO43" i="11"/>
  <c r="CK43" i="11"/>
  <c r="CG43" i="11"/>
  <c r="DP42" i="11"/>
  <c r="DL42" i="11"/>
  <c r="DC42" i="11"/>
  <c r="CY42" i="11"/>
  <c r="CU42" i="11"/>
  <c r="CO42" i="11"/>
  <c r="CK42" i="11"/>
  <c r="CG42" i="11"/>
  <c r="DP41" i="11"/>
  <c r="DL41" i="11"/>
  <c r="DC41" i="11"/>
  <c r="CY41" i="11"/>
  <c r="CU41" i="11"/>
  <c r="CO41" i="11"/>
  <c r="CK41" i="11"/>
  <c r="CG41" i="11"/>
  <c r="DP40" i="11"/>
  <c r="DL40" i="11"/>
  <c r="DC40" i="11"/>
  <c r="CY40" i="11"/>
  <c r="CU40" i="11"/>
  <c r="CO40" i="11"/>
  <c r="CK40" i="11"/>
  <c r="CG40" i="11"/>
  <c r="DP39" i="11"/>
  <c r="DL39" i="11"/>
  <c r="DC39" i="11"/>
  <c r="CY39" i="11"/>
  <c r="CU39" i="11"/>
  <c r="CO39" i="11"/>
  <c r="CK39" i="11"/>
  <c r="CG39" i="11"/>
  <c r="DP38" i="11"/>
  <c r="DL38" i="11"/>
  <c r="DC38" i="11"/>
  <c r="CY38" i="11"/>
  <c r="CU38" i="11"/>
  <c r="CO38" i="11"/>
  <c r="CK38" i="11"/>
  <c r="CG38" i="11"/>
  <c r="DP37" i="11"/>
  <c r="DL37" i="11"/>
  <c r="DC37" i="11"/>
  <c r="CY37" i="11"/>
  <c r="CU37" i="11"/>
  <c r="CO37" i="11"/>
  <c r="CK37" i="11"/>
  <c r="CG37" i="11"/>
  <c r="DL36" i="11"/>
  <c r="DC36" i="11"/>
  <c r="CY36" i="11"/>
  <c r="CU36" i="11"/>
  <c r="CO36" i="11"/>
  <c r="CK36" i="11"/>
  <c r="CG36" i="11"/>
  <c r="DP35" i="11"/>
  <c r="DL35" i="11"/>
  <c r="DC35" i="11"/>
  <c r="CY35" i="11"/>
  <c r="CU35" i="11"/>
  <c r="CO35" i="11"/>
  <c r="CK35" i="11"/>
  <c r="CG35" i="11"/>
  <c r="DP34" i="11"/>
  <c r="DL34" i="11"/>
  <c r="DC34" i="11"/>
  <c r="CY34" i="11"/>
  <c r="CU34" i="11"/>
  <c r="CO34" i="11"/>
  <c r="CK34" i="11"/>
  <c r="CG34" i="11"/>
  <c r="DP33" i="11"/>
  <c r="DL33" i="11"/>
  <c r="DC33" i="11"/>
  <c r="CY33" i="11"/>
  <c r="CU33" i="11"/>
  <c r="CO33" i="11"/>
  <c r="CK33" i="11"/>
  <c r="CG33" i="11"/>
  <c r="DP32" i="11"/>
  <c r="DL32" i="11"/>
  <c r="DC32" i="11"/>
  <c r="CY32" i="11"/>
  <c r="CU32" i="11"/>
  <c r="CO32" i="11"/>
  <c r="CK32" i="11"/>
  <c r="CG32" i="11"/>
  <c r="DP31" i="11"/>
  <c r="DL31" i="11"/>
  <c r="DC31" i="11"/>
  <c r="CY31" i="11"/>
  <c r="CU31" i="11"/>
  <c r="CO31" i="11"/>
  <c r="CK31" i="11"/>
  <c r="CG31" i="11"/>
  <c r="DP30" i="11"/>
  <c r="DL30" i="11"/>
  <c r="DC30" i="11"/>
  <c r="CY30" i="11"/>
  <c r="CU30" i="11"/>
  <c r="CO30" i="11"/>
  <c r="CK30" i="11"/>
  <c r="CG30" i="11"/>
  <c r="DP29" i="11"/>
  <c r="DL29" i="11"/>
  <c r="DC29" i="11"/>
  <c r="CY29" i="11"/>
  <c r="CU29" i="11"/>
  <c r="CO29" i="11"/>
  <c r="CK29" i="11"/>
  <c r="CG29" i="11"/>
  <c r="DL28" i="11"/>
  <c r="DC28" i="11"/>
  <c r="CY28" i="11"/>
  <c r="CU28" i="11"/>
  <c r="CO28" i="11"/>
  <c r="CK28" i="11"/>
  <c r="CG28" i="11"/>
  <c r="DP27" i="11"/>
  <c r="DL27" i="11"/>
  <c r="DC27" i="11"/>
  <c r="CY27" i="11"/>
  <c r="CU27" i="11"/>
  <c r="CO27" i="11"/>
  <c r="CK27" i="11"/>
  <c r="CG27" i="11"/>
  <c r="DP26" i="11"/>
  <c r="DL26" i="11"/>
  <c r="DC26" i="11"/>
  <c r="CY26" i="11"/>
  <c r="CU26" i="11"/>
  <c r="CO26" i="11"/>
  <c r="CK26" i="11"/>
  <c r="CG26" i="11"/>
  <c r="DP25" i="11"/>
  <c r="DL25" i="11"/>
  <c r="DC25" i="11"/>
  <c r="CY25" i="11"/>
  <c r="CU25" i="11"/>
  <c r="CO25" i="11"/>
  <c r="CK25" i="11"/>
  <c r="CG25" i="11"/>
  <c r="DP24" i="11"/>
  <c r="DL24" i="11"/>
  <c r="DC24" i="11"/>
  <c r="CY24" i="11"/>
  <c r="CU24" i="11"/>
  <c r="CO24" i="11"/>
  <c r="CK24" i="11"/>
  <c r="CG24" i="11"/>
  <c r="DP23" i="11"/>
  <c r="DL23" i="11"/>
  <c r="DC23" i="11"/>
  <c r="CY23" i="11"/>
  <c r="CU23" i="11"/>
  <c r="CO23" i="11"/>
  <c r="CK23" i="11"/>
  <c r="CG23" i="11"/>
  <c r="DP22" i="11"/>
  <c r="DL22" i="11"/>
  <c r="DC22" i="11"/>
  <c r="CY22" i="11"/>
  <c r="CU22" i="11"/>
  <c r="CO22" i="11"/>
  <c r="CK22" i="11"/>
  <c r="CG22" i="11"/>
  <c r="DP21" i="11"/>
  <c r="DL21" i="11"/>
  <c r="DC21" i="11"/>
  <c r="CY21" i="11"/>
  <c r="CU21" i="11"/>
  <c r="CO21" i="11"/>
  <c r="CK21" i="11"/>
  <c r="CG21" i="11"/>
  <c r="DP20" i="11"/>
  <c r="DL20" i="11"/>
  <c r="DC20" i="11"/>
  <c r="CY20" i="11"/>
  <c r="CU20" i="11"/>
  <c r="CO20" i="11"/>
  <c r="CK20" i="11"/>
  <c r="CG20" i="11"/>
  <c r="DL19" i="11"/>
  <c r="DC19" i="11"/>
  <c r="CY19" i="11"/>
  <c r="CU19" i="11"/>
  <c r="CO19" i="11"/>
  <c r="CK19" i="11"/>
  <c r="CG19" i="11"/>
  <c r="DP18" i="11"/>
  <c r="DL18" i="11"/>
  <c r="DC18" i="11"/>
  <c r="CY18" i="11"/>
  <c r="CU18" i="11"/>
  <c r="CO18" i="11"/>
  <c r="CK18" i="11"/>
  <c r="CG18" i="11"/>
  <c r="DP17" i="11"/>
  <c r="DL17" i="11"/>
  <c r="DC17" i="11"/>
  <c r="CY17" i="11"/>
  <c r="CU17" i="11"/>
  <c r="CO17" i="11"/>
  <c r="CK17" i="11"/>
  <c r="CG17" i="11"/>
  <c r="DP16" i="11"/>
  <c r="DL16" i="11"/>
  <c r="DC16" i="11"/>
  <c r="CY16" i="11"/>
  <c r="CU16" i="11"/>
  <c r="CO16" i="11"/>
  <c r="CK16" i="11"/>
  <c r="CG16" i="11"/>
  <c r="DP15" i="11"/>
  <c r="DL15" i="11"/>
  <c r="DC15" i="11"/>
  <c r="CY15" i="11"/>
  <c r="CU15" i="11"/>
  <c r="CO15" i="11"/>
  <c r="CK15" i="11"/>
  <c r="CG15" i="11"/>
  <c r="DP14" i="11"/>
  <c r="DL14" i="11"/>
  <c r="DC14" i="11"/>
  <c r="CY14" i="11"/>
  <c r="CU14" i="11"/>
  <c r="CO14" i="11"/>
  <c r="CK14" i="11"/>
  <c r="CG14" i="11"/>
  <c r="DP13" i="11"/>
  <c r="DL13" i="11"/>
  <c r="DC13" i="11"/>
  <c r="CY13" i="11"/>
  <c r="CU13" i="11"/>
  <c r="CO13" i="11"/>
  <c r="CK13" i="11"/>
  <c r="CG13" i="11"/>
  <c r="DP12" i="11"/>
  <c r="DL12" i="11"/>
  <c r="DC12" i="11"/>
  <c r="CY12" i="11"/>
  <c r="CU12" i="11"/>
  <c r="CO12" i="11"/>
  <c r="CK12" i="11"/>
  <c r="CG12" i="11"/>
  <c r="DP11" i="11"/>
  <c r="DL11" i="11"/>
  <c r="DC11" i="11"/>
  <c r="CY11" i="11"/>
  <c r="CU11" i="11"/>
  <c r="CO11" i="11"/>
  <c r="CK11" i="11"/>
  <c r="CG11" i="11"/>
  <c r="DP10" i="11"/>
  <c r="DL10" i="11"/>
  <c r="DC10" i="11"/>
  <c r="CY10" i="11"/>
  <c r="CU10" i="11"/>
  <c r="CO10" i="11"/>
  <c r="CK10" i="11"/>
  <c r="CG10" i="11"/>
  <c r="DP9" i="11"/>
  <c r="DL9" i="11"/>
  <c r="DC9" i="11"/>
  <c r="CY9" i="11"/>
  <c r="CU9" i="11"/>
  <c r="CO9" i="11"/>
  <c r="CK9" i="11"/>
  <c r="CG9" i="11"/>
  <c r="DP8" i="11"/>
  <c r="DL8" i="11"/>
  <c r="DC8" i="11"/>
  <c r="CY8" i="11"/>
  <c r="CU8" i="11"/>
  <c r="CO8" i="11"/>
  <c r="CK8" i="11"/>
  <c r="CG8" i="11"/>
  <c r="DP7" i="11"/>
  <c r="DL7" i="11"/>
  <c r="DC7" i="11"/>
  <c r="CY7" i="11"/>
  <c r="CU7" i="11"/>
  <c r="CO7" i="11"/>
  <c r="CK7" i="11"/>
  <c r="CG7" i="11"/>
  <c r="DP51" i="10"/>
  <c r="DL51" i="10"/>
  <c r="DP50" i="10"/>
  <c r="DL50" i="10"/>
  <c r="DC50" i="10"/>
  <c r="CY50" i="10"/>
  <c r="CU50" i="10"/>
  <c r="CO50" i="10"/>
  <c r="CK50" i="10"/>
  <c r="CG50" i="10"/>
  <c r="DP49" i="10"/>
  <c r="DL49" i="10"/>
  <c r="DC49" i="10"/>
  <c r="CY49" i="10"/>
  <c r="CU49" i="10"/>
  <c r="CO49" i="10"/>
  <c r="CK49" i="10"/>
  <c r="CG49" i="10"/>
  <c r="DP48" i="10"/>
  <c r="DL48" i="10"/>
  <c r="DC48" i="10"/>
  <c r="CY48" i="10"/>
  <c r="CU48" i="10"/>
  <c r="CO48" i="10"/>
  <c r="CK48" i="10"/>
  <c r="CG48" i="10"/>
  <c r="DL47" i="10"/>
  <c r="DC47" i="10"/>
  <c r="CY47" i="10"/>
  <c r="CU47" i="10"/>
  <c r="CO47" i="10"/>
  <c r="CK47" i="10"/>
  <c r="CG47" i="10"/>
  <c r="DP46" i="10"/>
  <c r="DL46" i="10"/>
  <c r="DC46" i="10"/>
  <c r="CY46" i="10"/>
  <c r="CU46" i="10"/>
  <c r="CO46" i="10"/>
  <c r="CK46" i="10"/>
  <c r="CG46" i="10"/>
  <c r="DL45" i="10"/>
  <c r="DC45" i="10"/>
  <c r="CY45" i="10"/>
  <c r="CU45" i="10"/>
  <c r="CO45" i="10"/>
  <c r="CK45" i="10"/>
  <c r="CG45" i="10"/>
  <c r="DP44" i="10"/>
  <c r="DL44" i="10"/>
  <c r="DC44" i="10"/>
  <c r="CY44" i="10"/>
  <c r="CU44" i="10"/>
  <c r="CO44" i="10"/>
  <c r="CK44" i="10"/>
  <c r="CG44" i="10"/>
  <c r="DL43" i="10"/>
  <c r="DC43" i="10"/>
  <c r="CY43" i="10"/>
  <c r="CU43" i="10"/>
  <c r="CO43" i="10"/>
  <c r="CK43" i="10"/>
  <c r="CG43" i="10"/>
  <c r="DP42" i="10"/>
  <c r="DL42" i="10"/>
  <c r="DC42" i="10"/>
  <c r="CY42" i="10"/>
  <c r="CU42" i="10"/>
  <c r="CO42" i="10"/>
  <c r="CK42" i="10"/>
  <c r="CG42" i="10"/>
  <c r="DP41" i="10"/>
  <c r="DL41" i="10"/>
  <c r="DC41" i="10"/>
  <c r="CY41" i="10"/>
  <c r="CU41" i="10"/>
  <c r="CO41" i="10"/>
  <c r="CK41" i="10"/>
  <c r="CG41" i="10"/>
  <c r="DL40" i="10"/>
  <c r="DC40" i="10"/>
  <c r="CY40" i="10"/>
  <c r="CU40" i="10"/>
  <c r="CO40" i="10"/>
  <c r="CK40" i="10"/>
  <c r="CG40" i="10"/>
  <c r="DP39" i="10"/>
  <c r="DL39" i="10"/>
  <c r="DC39" i="10"/>
  <c r="CY39" i="10"/>
  <c r="CU39" i="10"/>
  <c r="CO39" i="10"/>
  <c r="CK39" i="10"/>
  <c r="CG39" i="10"/>
  <c r="DP38" i="10"/>
  <c r="DL38" i="10"/>
  <c r="DC38" i="10"/>
  <c r="CY38" i="10"/>
  <c r="CU38" i="10"/>
  <c r="CO38" i="10"/>
  <c r="CK38" i="10"/>
  <c r="CG38" i="10"/>
  <c r="DP37" i="10"/>
  <c r="DL37" i="10"/>
  <c r="DC37" i="10"/>
  <c r="CY37" i="10"/>
  <c r="CU37" i="10"/>
  <c r="CO37" i="10"/>
  <c r="CK37" i="10"/>
  <c r="CG37" i="10"/>
  <c r="DP36" i="10"/>
  <c r="DL36" i="10"/>
  <c r="DC36" i="10"/>
  <c r="CY36" i="10"/>
  <c r="CU36" i="10"/>
  <c r="CO36" i="10"/>
  <c r="CK36" i="10"/>
  <c r="CG36" i="10"/>
  <c r="DP35" i="10"/>
  <c r="DL35" i="10"/>
  <c r="DC35" i="10"/>
  <c r="CY35" i="10"/>
  <c r="CU35" i="10"/>
  <c r="CO35" i="10"/>
  <c r="CK35" i="10"/>
  <c r="CG35" i="10"/>
  <c r="DP34" i="10"/>
  <c r="DL34" i="10"/>
  <c r="DC34" i="10"/>
  <c r="CY34" i="10"/>
  <c r="CU34" i="10"/>
  <c r="CO34" i="10"/>
  <c r="CK34" i="10"/>
  <c r="CG34" i="10"/>
  <c r="DP33" i="10"/>
  <c r="DL33" i="10"/>
  <c r="DC33" i="10"/>
  <c r="CY33" i="10"/>
  <c r="CU33" i="10"/>
  <c r="CO33" i="10"/>
  <c r="CK33" i="10"/>
  <c r="CG33" i="10"/>
  <c r="DP32" i="10"/>
  <c r="DL32" i="10"/>
  <c r="DC32" i="10"/>
  <c r="CY32" i="10"/>
  <c r="CU32" i="10"/>
  <c r="CO32" i="10"/>
  <c r="CK32" i="10"/>
  <c r="CG32" i="10"/>
  <c r="DP31" i="10"/>
  <c r="DL31" i="10"/>
  <c r="DC31" i="10"/>
  <c r="CY31" i="10"/>
  <c r="CU31" i="10"/>
  <c r="CO31" i="10"/>
  <c r="CK31" i="10"/>
  <c r="CG31" i="10"/>
  <c r="DP30" i="10"/>
  <c r="DL30" i="10"/>
  <c r="DC30" i="10"/>
  <c r="CY30" i="10"/>
  <c r="CU30" i="10"/>
  <c r="CO30" i="10"/>
  <c r="CK30" i="10"/>
  <c r="CG30" i="10"/>
  <c r="DP29" i="10"/>
  <c r="DL29" i="10"/>
  <c r="DC29" i="10"/>
  <c r="CY29" i="10"/>
  <c r="CU29" i="10"/>
  <c r="CO29" i="10"/>
  <c r="CK29" i="10"/>
  <c r="CG29" i="10"/>
  <c r="DP28" i="10"/>
  <c r="DL28" i="10"/>
  <c r="DC28" i="10"/>
  <c r="CY28" i="10"/>
  <c r="CU28" i="10"/>
  <c r="CO28" i="10"/>
  <c r="CK28" i="10"/>
  <c r="CG28" i="10"/>
  <c r="DP27" i="10"/>
  <c r="DL27" i="10"/>
  <c r="DC27" i="10"/>
  <c r="CY27" i="10"/>
  <c r="CU27" i="10"/>
  <c r="CO27" i="10"/>
  <c r="CK27" i="10"/>
  <c r="CG27" i="10"/>
  <c r="DP26" i="10"/>
  <c r="DL26" i="10"/>
  <c r="DC26" i="10"/>
  <c r="CY26" i="10"/>
  <c r="CU26" i="10"/>
  <c r="CO26" i="10"/>
  <c r="CK26" i="10"/>
  <c r="CG26" i="10"/>
  <c r="DP25" i="10"/>
  <c r="DL25" i="10"/>
  <c r="DC25" i="10"/>
  <c r="CY25" i="10"/>
  <c r="CU25" i="10"/>
  <c r="CO25" i="10"/>
  <c r="CK25" i="10"/>
  <c r="CG25" i="10"/>
  <c r="DP24" i="10"/>
  <c r="DL24" i="10"/>
  <c r="DC24" i="10"/>
  <c r="CY24" i="10"/>
  <c r="CU24" i="10"/>
  <c r="CO24" i="10"/>
  <c r="CK24" i="10"/>
  <c r="CG24" i="10"/>
  <c r="DP23" i="10"/>
  <c r="DL23" i="10"/>
  <c r="DC23" i="10"/>
  <c r="CY23" i="10"/>
  <c r="CU23" i="10"/>
  <c r="CO23" i="10"/>
  <c r="CK23" i="10"/>
  <c r="CG23" i="10"/>
  <c r="DP22" i="10"/>
  <c r="DL22" i="10"/>
  <c r="DC22" i="10"/>
  <c r="CY22" i="10"/>
  <c r="CU22" i="10"/>
  <c r="CO22" i="10"/>
  <c r="CK22" i="10"/>
  <c r="CG22" i="10"/>
  <c r="DP21" i="10"/>
  <c r="DL21" i="10"/>
  <c r="DC21" i="10"/>
  <c r="CY21" i="10"/>
  <c r="CU21" i="10"/>
  <c r="CO21" i="10"/>
  <c r="CK21" i="10"/>
  <c r="CG21" i="10"/>
  <c r="DP20" i="10"/>
  <c r="DL20" i="10"/>
  <c r="DC20" i="10"/>
  <c r="CY20" i="10"/>
  <c r="CU20" i="10"/>
  <c r="CO20" i="10"/>
  <c r="CK20" i="10"/>
  <c r="CG20" i="10"/>
  <c r="DP19" i="10"/>
  <c r="DL19" i="10"/>
  <c r="DC19" i="10"/>
  <c r="CY19" i="10"/>
  <c r="CU19" i="10"/>
  <c r="CO19" i="10"/>
  <c r="CK19" i="10"/>
  <c r="CG19" i="10"/>
  <c r="DP18" i="10"/>
  <c r="DL18" i="10"/>
  <c r="DC18" i="10"/>
  <c r="CY18" i="10"/>
  <c r="CU18" i="10"/>
  <c r="CO18" i="10"/>
  <c r="CK18" i="10"/>
  <c r="CG18" i="10"/>
  <c r="DP17" i="10"/>
  <c r="DL17" i="10"/>
  <c r="DC17" i="10"/>
  <c r="CY17" i="10"/>
  <c r="CU17" i="10"/>
  <c r="CO17" i="10"/>
  <c r="CK17" i="10"/>
  <c r="CG17" i="10"/>
  <c r="DP16" i="10"/>
  <c r="DL16" i="10"/>
  <c r="DC16" i="10"/>
  <c r="CY16" i="10"/>
  <c r="CU16" i="10"/>
  <c r="CO16" i="10"/>
  <c r="CK16" i="10"/>
  <c r="CG16" i="10"/>
  <c r="DP15" i="10"/>
  <c r="DL15" i="10"/>
  <c r="DC15" i="10"/>
  <c r="CY15" i="10"/>
  <c r="CU15" i="10"/>
  <c r="CO15" i="10"/>
  <c r="CK15" i="10"/>
  <c r="CG15" i="10"/>
  <c r="DP14" i="10"/>
  <c r="DL14" i="10"/>
  <c r="DC14" i="10"/>
  <c r="CY14" i="10"/>
  <c r="CU14" i="10"/>
  <c r="CO14" i="10"/>
  <c r="CK14" i="10"/>
  <c r="CG14" i="10"/>
  <c r="DP13" i="10"/>
  <c r="DL13" i="10"/>
  <c r="DC13" i="10"/>
  <c r="CY13" i="10"/>
  <c r="CU13" i="10"/>
  <c r="CO13" i="10"/>
  <c r="CK13" i="10"/>
  <c r="CG13" i="10"/>
  <c r="DP12" i="10"/>
  <c r="DL12" i="10"/>
  <c r="DC12" i="10"/>
  <c r="CY12" i="10"/>
  <c r="CU12" i="10"/>
  <c r="CO12" i="10"/>
  <c r="CK12" i="10"/>
  <c r="CG12" i="10"/>
  <c r="DP11" i="10"/>
  <c r="DL11" i="10"/>
  <c r="DC11" i="10"/>
  <c r="CY11" i="10"/>
  <c r="CU11" i="10"/>
  <c r="CO11" i="10"/>
  <c r="CK11" i="10"/>
  <c r="CG11" i="10"/>
  <c r="DP10" i="10"/>
  <c r="DL10" i="10"/>
  <c r="DC10" i="10"/>
  <c r="CY10" i="10"/>
  <c r="CU10" i="10"/>
  <c r="CO10" i="10"/>
  <c r="CK10" i="10"/>
  <c r="CG10" i="10"/>
  <c r="DP9" i="10"/>
  <c r="DL9" i="10"/>
  <c r="DC9" i="10"/>
  <c r="CY9" i="10"/>
  <c r="CU9" i="10"/>
  <c r="CO9" i="10"/>
  <c r="CK9" i="10"/>
  <c r="CG9" i="10"/>
  <c r="DP8" i="10"/>
  <c r="DL8" i="10"/>
  <c r="DC8" i="10"/>
  <c r="CY8" i="10"/>
  <c r="CU8" i="10"/>
  <c r="CO8" i="10"/>
  <c r="CK8" i="10"/>
  <c r="CG8" i="10"/>
  <c r="DP7" i="10"/>
  <c r="DL7" i="10"/>
  <c r="DC7" i="10"/>
  <c r="CY7" i="10"/>
  <c r="CU7" i="10"/>
  <c r="CO7" i="10"/>
  <c r="CK7" i="10"/>
  <c r="CG7" i="10"/>
  <c r="DC6" i="10"/>
  <c r="CY6" i="10"/>
  <c r="CU6" i="10"/>
  <c r="CO6" i="10"/>
  <c r="CK6" i="10"/>
  <c r="CG6" i="10"/>
  <c r="DJ1" i="10"/>
  <c r="DP51" i="9"/>
  <c r="DL51" i="9"/>
  <c r="DC51" i="9"/>
  <c r="CY51" i="9"/>
  <c r="CU51" i="9"/>
  <c r="CO51" i="9"/>
  <c r="CK51" i="9"/>
  <c r="CG51" i="9"/>
  <c r="DP50" i="9"/>
  <c r="DL50" i="9"/>
  <c r="DC50" i="9"/>
  <c r="CY50" i="9"/>
  <c r="CU50" i="9"/>
  <c r="CO50" i="9"/>
  <c r="CK50" i="9"/>
  <c r="CG50" i="9"/>
  <c r="DP49" i="9"/>
  <c r="DL49" i="9"/>
  <c r="DC49" i="9"/>
  <c r="CY49" i="9"/>
  <c r="CU49" i="9"/>
  <c r="CO49" i="9"/>
  <c r="CK49" i="9"/>
  <c r="CG49" i="9"/>
  <c r="DP48" i="9"/>
  <c r="DL48" i="9"/>
  <c r="DC48" i="9"/>
  <c r="CY48" i="9"/>
  <c r="CU48" i="9"/>
  <c r="CO48" i="9"/>
  <c r="CK48" i="9"/>
  <c r="CG48" i="9"/>
  <c r="DP47" i="9"/>
  <c r="DL47" i="9"/>
  <c r="DC47" i="9"/>
  <c r="CY47" i="9"/>
  <c r="CU47" i="9"/>
  <c r="CO47" i="9"/>
  <c r="CK47" i="9"/>
  <c r="CG47" i="9"/>
  <c r="DP46" i="9"/>
  <c r="DL46" i="9"/>
  <c r="DC46" i="9"/>
  <c r="CY46" i="9"/>
  <c r="CU46" i="9"/>
  <c r="CO46" i="9"/>
  <c r="CK46" i="9"/>
  <c r="CG46" i="9"/>
  <c r="DP45" i="9"/>
  <c r="DL45" i="9"/>
  <c r="DC45" i="9"/>
  <c r="CY45" i="9"/>
  <c r="CU45" i="9"/>
  <c r="CO45" i="9"/>
  <c r="CK45" i="9"/>
  <c r="CG45" i="9"/>
  <c r="DP44" i="9"/>
  <c r="DL44" i="9"/>
  <c r="DC44" i="9"/>
  <c r="CY44" i="9"/>
  <c r="CU44" i="9"/>
  <c r="CO44" i="9"/>
  <c r="CK44" i="9"/>
  <c r="CG44" i="9"/>
  <c r="DP43" i="9"/>
  <c r="DL43" i="9"/>
  <c r="DC43" i="9"/>
  <c r="CY43" i="9"/>
  <c r="CU43" i="9"/>
  <c r="CO43" i="9"/>
  <c r="CK43" i="9"/>
  <c r="CG43" i="9"/>
  <c r="DL42" i="9"/>
  <c r="DC42" i="9"/>
  <c r="CY42" i="9"/>
  <c r="CU42" i="9"/>
  <c r="CO42" i="9"/>
  <c r="CK42" i="9"/>
  <c r="CG42" i="9"/>
  <c r="DL41" i="9"/>
  <c r="DC41" i="9"/>
  <c r="CY41" i="9"/>
  <c r="CU41" i="9"/>
  <c r="CO41" i="9"/>
  <c r="CK41" i="9"/>
  <c r="CG41" i="9"/>
  <c r="DL40" i="9"/>
  <c r="DC40" i="9"/>
  <c r="CY40" i="9"/>
  <c r="CU40" i="9"/>
  <c r="CO40" i="9"/>
  <c r="CK40" i="9"/>
  <c r="CG40" i="9"/>
  <c r="DL39" i="9"/>
  <c r="DC39" i="9"/>
  <c r="CY39" i="9"/>
  <c r="CU39" i="9"/>
  <c r="CO39" i="9"/>
  <c r="CK39" i="9"/>
  <c r="CG39" i="9"/>
  <c r="DL38" i="9"/>
  <c r="DC38" i="9"/>
  <c r="CY38" i="9"/>
  <c r="CU38" i="9"/>
  <c r="CO38" i="9"/>
  <c r="CK38" i="9"/>
  <c r="CG38" i="9"/>
  <c r="DL37" i="9"/>
  <c r="DC37" i="9"/>
  <c r="CY37" i="9"/>
  <c r="CU37" i="9"/>
  <c r="CO37" i="9"/>
  <c r="CK37" i="9"/>
  <c r="CG37" i="9"/>
  <c r="DL36" i="9"/>
  <c r="DC36" i="9"/>
  <c r="CY36" i="9"/>
  <c r="CU36" i="9"/>
  <c r="CO36" i="9"/>
  <c r="CK36" i="9"/>
  <c r="CG36" i="9"/>
  <c r="DP35" i="9"/>
  <c r="DL35" i="9"/>
  <c r="DC35" i="9"/>
  <c r="CY35" i="9"/>
  <c r="CU35" i="9"/>
  <c r="CO35" i="9"/>
  <c r="CK35" i="9"/>
  <c r="CG35" i="9"/>
  <c r="DP34" i="9"/>
  <c r="DL34" i="9"/>
  <c r="DC34" i="9"/>
  <c r="CY34" i="9"/>
  <c r="CU34" i="9"/>
  <c r="CO34" i="9"/>
  <c r="CK34" i="9"/>
  <c r="CG34" i="9"/>
  <c r="DP33" i="9"/>
  <c r="DL33" i="9"/>
  <c r="DC33" i="9"/>
  <c r="CY33" i="9"/>
  <c r="CU33" i="9"/>
  <c r="CO33" i="9"/>
  <c r="CK33" i="9"/>
  <c r="CG33" i="9"/>
  <c r="DP32" i="9"/>
  <c r="DL32" i="9"/>
  <c r="DC32" i="9"/>
  <c r="CY32" i="9"/>
  <c r="CU32" i="9"/>
  <c r="CO32" i="9"/>
  <c r="CK32" i="9"/>
  <c r="CG32" i="9"/>
  <c r="DP31" i="9"/>
  <c r="DL31" i="9"/>
  <c r="DC31" i="9"/>
  <c r="CY31" i="9"/>
  <c r="CU31" i="9"/>
  <c r="CO31" i="9"/>
  <c r="CK31" i="9"/>
  <c r="CG31" i="9"/>
  <c r="DL30" i="9"/>
  <c r="DC30" i="9"/>
  <c r="CY30" i="9"/>
  <c r="CU30" i="9"/>
  <c r="CO30" i="9"/>
  <c r="CK30" i="9"/>
  <c r="CG30" i="9"/>
  <c r="DP29" i="9"/>
  <c r="DL29" i="9"/>
  <c r="DC29" i="9"/>
  <c r="CY29" i="9"/>
  <c r="CU29" i="9"/>
  <c r="CO29" i="9"/>
  <c r="CK29" i="9"/>
  <c r="CG29" i="9"/>
  <c r="DL28" i="9"/>
  <c r="DC28" i="9"/>
  <c r="CY28" i="9"/>
  <c r="CU28" i="9"/>
  <c r="CO28" i="9"/>
  <c r="CK28" i="9"/>
  <c r="CG28" i="9"/>
  <c r="DP27" i="9"/>
  <c r="DL27" i="9"/>
  <c r="DC27" i="9"/>
  <c r="CY27" i="9"/>
  <c r="CU27" i="9"/>
  <c r="CO27" i="9"/>
  <c r="CK27" i="9"/>
  <c r="CG27" i="9"/>
  <c r="DP26" i="9"/>
  <c r="DL26" i="9"/>
  <c r="DC26" i="9"/>
  <c r="CY26" i="9"/>
  <c r="CU26" i="9"/>
  <c r="CO26" i="9"/>
  <c r="CK26" i="9"/>
  <c r="CG26" i="9"/>
  <c r="DP25" i="9"/>
  <c r="DL25" i="9"/>
  <c r="DC25" i="9"/>
  <c r="CY25" i="9"/>
  <c r="CU25" i="9"/>
  <c r="CO25" i="9"/>
  <c r="CK25" i="9"/>
  <c r="CG25" i="9"/>
  <c r="DP24" i="9"/>
  <c r="DL24" i="9"/>
  <c r="DC24" i="9"/>
  <c r="CY24" i="9"/>
  <c r="CU24" i="9"/>
  <c r="CO24" i="9"/>
  <c r="CK24" i="9"/>
  <c r="CG24" i="9"/>
  <c r="DP23" i="9"/>
  <c r="DL23" i="9"/>
  <c r="DC23" i="9"/>
  <c r="CY23" i="9"/>
  <c r="CU23" i="9"/>
  <c r="CO23" i="9"/>
  <c r="CK23" i="9"/>
  <c r="CG23" i="9"/>
  <c r="DP22" i="9"/>
  <c r="DL22" i="9"/>
  <c r="DC22" i="9"/>
  <c r="CY22" i="9"/>
  <c r="CU22" i="9"/>
  <c r="CO22" i="9"/>
  <c r="CK22" i="9"/>
  <c r="CG22" i="9"/>
  <c r="DL21" i="9"/>
  <c r="DC21" i="9"/>
  <c r="CY21" i="9"/>
  <c r="CU21" i="9"/>
  <c r="CO21" i="9"/>
  <c r="CK21" i="9"/>
  <c r="CG21" i="9"/>
  <c r="DP20" i="9"/>
  <c r="DL20" i="9"/>
  <c r="DC20" i="9"/>
  <c r="CY20" i="9"/>
  <c r="CU20" i="9"/>
  <c r="CO20" i="9"/>
  <c r="CK20" i="9"/>
  <c r="CG20" i="9"/>
  <c r="DP19" i="9"/>
  <c r="DL19" i="9"/>
  <c r="DC19" i="9"/>
  <c r="CY19" i="9"/>
  <c r="CU19" i="9"/>
  <c r="CO19" i="9"/>
  <c r="CK19" i="9"/>
  <c r="CG19" i="9"/>
  <c r="DP18" i="9"/>
  <c r="DL18" i="9"/>
  <c r="DC18" i="9"/>
  <c r="CY18" i="9"/>
  <c r="CU18" i="9"/>
  <c r="CO18" i="9"/>
  <c r="CK18" i="9"/>
  <c r="CG18" i="9"/>
  <c r="DL17" i="9"/>
  <c r="DC17" i="9"/>
  <c r="CY17" i="9"/>
  <c r="CU17" i="9"/>
  <c r="CO17" i="9"/>
  <c r="CK17" i="9"/>
  <c r="CG17" i="9"/>
  <c r="DP16" i="9"/>
  <c r="DL16" i="9"/>
  <c r="DC16" i="9"/>
  <c r="CY16" i="9"/>
  <c r="CU16" i="9"/>
  <c r="CO16" i="9"/>
  <c r="CK16" i="9"/>
  <c r="CG16" i="9"/>
  <c r="DP15" i="9"/>
  <c r="DL15" i="9"/>
  <c r="DC15" i="9"/>
  <c r="CY15" i="9"/>
  <c r="CU15" i="9"/>
  <c r="CO15" i="9"/>
  <c r="CK15" i="9"/>
  <c r="CG15" i="9"/>
  <c r="DP14" i="9"/>
  <c r="DL14" i="9"/>
  <c r="DC14" i="9"/>
  <c r="CY14" i="9"/>
  <c r="CU14" i="9"/>
  <c r="CO14" i="9"/>
  <c r="CK14" i="9"/>
  <c r="CG14" i="9"/>
  <c r="DP13" i="9"/>
  <c r="DL13" i="9"/>
  <c r="DC13" i="9"/>
  <c r="CY13" i="9"/>
  <c r="CU13" i="9"/>
  <c r="CO13" i="9"/>
  <c r="CK13" i="9"/>
  <c r="CG13" i="9"/>
  <c r="DP12" i="9"/>
  <c r="DL12" i="9"/>
  <c r="DC12" i="9"/>
  <c r="CY12" i="9"/>
  <c r="CU12" i="9"/>
  <c r="CO12" i="9"/>
  <c r="CK12" i="9"/>
  <c r="CG12" i="9"/>
  <c r="DP11" i="9"/>
  <c r="DL11" i="9"/>
  <c r="DC11" i="9"/>
  <c r="CY11" i="9"/>
  <c r="CU11" i="9"/>
  <c r="CO11" i="9"/>
  <c r="CK11" i="9"/>
  <c r="CG11" i="9"/>
  <c r="DP10" i="9"/>
  <c r="DL10" i="9"/>
  <c r="DC10" i="9"/>
  <c r="CY10" i="9"/>
  <c r="CU10" i="9"/>
  <c r="CO10" i="9"/>
  <c r="CK10" i="9"/>
  <c r="CG10" i="9"/>
  <c r="DL9" i="9"/>
  <c r="DC9" i="9"/>
  <c r="CY9" i="9"/>
  <c r="CU9" i="9"/>
  <c r="CO9" i="9"/>
  <c r="CK9" i="9"/>
  <c r="CG9" i="9"/>
  <c r="DL8" i="9"/>
  <c r="DC8" i="9"/>
  <c r="CY8" i="9"/>
  <c r="CU8" i="9"/>
  <c r="CO8" i="9"/>
  <c r="CK8" i="9"/>
  <c r="CG8" i="9"/>
  <c r="DL7" i="9"/>
  <c r="DC7" i="9"/>
  <c r="CY7" i="9"/>
  <c r="CU7" i="9"/>
  <c r="CO7" i="9"/>
  <c r="CK7" i="9"/>
  <c r="CG7" i="9"/>
  <c r="DH1" i="9"/>
  <c r="CS1" i="9"/>
  <c r="CE1" i="9"/>
  <c r="BT1" i="9"/>
  <c r="BE1" i="9"/>
  <c r="AQ1" i="9"/>
  <c r="P1" i="9"/>
  <c r="DJ1" i="9"/>
  <c r="DP51" i="8"/>
  <c r="DL51" i="8"/>
  <c r="DC51" i="8"/>
  <c r="CY51" i="8"/>
  <c r="CU51" i="8"/>
  <c r="CO51" i="8"/>
  <c r="CK51" i="8"/>
  <c r="CG51" i="8"/>
  <c r="DP50" i="8"/>
  <c r="DL50" i="8"/>
  <c r="DC50" i="8"/>
  <c r="CY50" i="8"/>
  <c r="CU50" i="8"/>
  <c r="CO50" i="8"/>
  <c r="CK50" i="8"/>
  <c r="CG50" i="8"/>
  <c r="DP49" i="8"/>
  <c r="DL49" i="8"/>
  <c r="DC49" i="8"/>
  <c r="CY49" i="8"/>
  <c r="CU49" i="8"/>
  <c r="CO49" i="8"/>
  <c r="CK49" i="8"/>
  <c r="CG49" i="8"/>
  <c r="DP48" i="8"/>
  <c r="DL48" i="8"/>
  <c r="DC48" i="8"/>
  <c r="CY48" i="8"/>
  <c r="CU48" i="8"/>
  <c r="CO48" i="8"/>
  <c r="CK48" i="8"/>
  <c r="CG48" i="8"/>
  <c r="DL47" i="8"/>
  <c r="DC47" i="8"/>
  <c r="CY47" i="8"/>
  <c r="CU47" i="8"/>
  <c r="CO47" i="8"/>
  <c r="CK47" i="8"/>
  <c r="CG47" i="8"/>
  <c r="DP46" i="8"/>
  <c r="DL46" i="8"/>
  <c r="DC46" i="8"/>
  <c r="CY46" i="8"/>
  <c r="CU46" i="8"/>
  <c r="CO46" i="8"/>
  <c r="CK46" i="8"/>
  <c r="CG46" i="8"/>
  <c r="DP45" i="8"/>
  <c r="DL45" i="8"/>
  <c r="DC45" i="8"/>
  <c r="CY45" i="8"/>
  <c r="CU45" i="8"/>
  <c r="CO45" i="8"/>
  <c r="CK45" i="8"/>
  <c r="CG45" i="8"/>
  <c r="DP44" i="8"/>
  <c r="DL44" i="8"/>
  <c r="DC44" i="8"/>
  <c r="CY44" i="8"/>
  <c r="CU44" i="8"/>
  <c r="CO44" i="8"/>
  <c r="CK44" i="8"/>
  <c r="CG44" i="8"/>
  <c r="DP43" i="8"/>
  <c r="DL43" i="8"/>
  <c r="DC43" i="8"/>
  <c r="CY43" i="8"/>
  <c r="CU43" i="8"/>
  <c r="CO43" i="8"/>
  <c r="CK43" i="8"/>
  <c r="CG43" i="8"/>
  <c r="DL42" i="8"/>
  <c r="DC42" i="8"/>
  <c r="CY42" i="8"/>
  <c r="CU42" i="8"/>
  <c r="CO42" i="8"/>
  <c r="CK42" i="8"/>
  <c r="CG42" i="8"/>
  <c r="DL41" i="8"/>
  <c r="DC41" i="8"/>
  <c r="CY41" i="8"/>
  <c r="CU41" i="8"/>
  <c r="CO41" i="8"/>
  <c r="CK41" i="8"/>
  <c r="CG41" i="8"/>
  <c r="DP40" i="8"/>
  <c r="DL40" i="8"/>
  <c r="DC40" i="8"/>
  <c r="CY40" i="8"/>
  <c r="CU40" i="8"/>
  <c r="CO40" i="8"/>
  <c r="CK40" i="8"/>
  <c r="CG40" i="8"/>
  <c r="DP39" i="8"/>
  <c r="DL39" i="8"/>
  <c r="DC39" i="8"/>
  <c r="CY39" i="8"/>
  <c r="CU39" i="8"/>
  <c r="CO39" i="8"/>
  <c r="CK39" i="8"/>
  <c r="CG39" i="8"/>
  <c r="DL38" i="8"/>
  <c r="DC38" i="8"/>
  <c r="CY38" i="8"/>
  <c r="CU38" i="8"/>
  <c r="CO38" i="8"/>
  <c r="CK38" i="8"/>
  <c r="CG38" i="8"/>
  <c r="DP37" i="8"/>
  <c r="DL37" i="8"/>
  <c r="DC37" i="8"/>
  <c r="CY37" i="8"/>
  <c r="CU37" i="8"/>
  <c r="CO37" i="8"/>
  <c r="CK37" i="8"/>
  <c r="CG37" i="8"/>
  <c r="DP36" i="8"/>
  <c r="DL36" i="8"/>
  <c r="DC36" i="8"/>
  <c r="CY36" i="8"/>
  <c r="CU36" i="8"/>
  <c r="CO36" i="8"/>
  <c r="CK36" i="8"/>
  <c r="CG36" i="8"/>
  <c r="DP35" i="8"/>
  <c r="DL35" i="8"/>
  <c r="DC35" i="8"/>
  <c r="CY35" i="8"/>
  <c r="CU35" i="8"/>
  <c r="CO35" i="8"/>
  <c r="CK35" i="8"/>
  <c r="CG35" i="8"/>
  <c r="DP34" i="8"/>
  <c r="DL34" i="8"/>
  <c r="DC34" i="8"/>
  <c r="CY34" i="8"/>
  <c r="CU34" i="8"/>
  <c r="CO34" i="8"/>
  <c r="CK34" i="8"/>
  <c r="CG34" i="8"/>
  <c r="DP33" i="8"/>
  <c r="DL33" i="8"/>
  <c r="DC33" i="8"/>
  <c r="CY33" i="8"/>
  <c r="CU33" i="8"/>
  <c r="CO33" i="8"/>
  <c r="CK33" i="8"/>
  <c r="CG33" i="8"/>
  <c r="DP32" i="8"/>
  <c r="DL32" i="8"/>
  <c r="DC32" i="8"/>
  <c r="CY32" i="8"/>
  <c r="CU32" i="8"/>
  <c r="CO32" i="8"/>
  <c r="CK32" i="8"/>
  <c r="CG32" i="8"/>
  <c r="DP31" i="8"/>
  <c r="DL31" i="8"/>
  <c r="DC31" i="8"/>
  <c r="CY31" i="8"/>
  <c r="CU31" i="8"/>
  <c r="CO31" i="8"/>
  <c r="CK31" i="8"/>
  <c r="CG31" i="8"/>
  <c r="DP30" i="8"/>
  <c r="DL30" i="8"/>
  <c r="DC30" i="8"/>
  <c r="CY30" i="8"/>
  <c r="CU30" i="8"/>
  <c r="CO30" i="8"/>
  <c r="CK30" i="8"/>
  <c r="CG30" i="8"/>
  <c r="DP29" i="8"/>
  <c r="DL29" i="8"/>
  <c r="DC29" i="8"/>
  <c r="CY29" i="8"/>
  <c r="CU29" i="8"/>
  <c r="CO29" i="8"/>
  <c r="CK29" i="8"/>
  <c r="CG29" i="8"/>
  <c r="DP28" i="8"/>
  <c r="DL28" i="8"/>
  <c r="DC28" i="8"/>
  <c r="CY28" i="8"/>
  <c r="CU28" i="8"/>
  <c r="CO28" i="8"/>
  <c r="CK28" i="8"/>
  <c r="CG28" i="8"/>
  <c r="DL27" i="8"/>
  <c r="DC27" i="8"/>
  <c r="CY27" i="8"/>
  <c r="CU27" i="8"/>
  <c r="CO27" i="8"/>
  <c r="CK27" i="8"/>
  <c r="CG27" i="8"/>
  <c r="DP26" i="8"/>
  <c r="DL26" i="8"/>
  <c r="DC26" i="8"/>
  <c r="CY26" i="8"/>
  <c r="CU26" i="8"/>
  <c r="CO26" i="8"/>
  <c r="CK26" i="8"/>
  <c r="CG26" i="8"/>
  <c r="DP25" i="8"/>
  <c r="DL25" i="8"/>
  <c r="DC25" i="8"/>
  <c r="CY25" i="8"/>
  <c r="CU25" i="8"/>
  <c r="CO25" i="8"/>
  <c r="CK25" i="8"/>
  <c r="CG25" i="8"/>
  <c r="DL24" i="8"/>
  <c r="DC24" i="8"/>
  <c r="CY24" i="8"/>
  <c r="CU24" i="8"/>
  <c r="CO24" i="8"/>
  <c r="CK24" i="8"/>
  <c r="CG24" i="8"/>
  <c r="DL23" i="8"/>
  <c r="DC23" i="8"/>
  <c r="CY23" i="8"/>
  <c r="CU23" i="8"/>
  <c r="CO23" i="8"/>
  <c r="CK23" i="8"/>
  <c r="CG23" i="8"/>
  <c r="DL22" i="8"/>
  <c r="DC22" i="8"/>
  <c r="CY22" i="8"/>
  <c r="CU22" i="8"/>
  <c r="CO22" i="8"/>
  <c r="CK22" i="8"/>
  <c r="CG22" i="8"/>
  <c r="DL21" i="8"/>
  <c r="DC21" i="8"/>
  <c r="CY21" i="8"/>
  <c r="CU21" i="8"/>
  <c r="CO21" i="8"/>
  <c r="CK21" i="8"/>
  <c r="CG21" i="8"/>
  <c r="DL20" i="8"/>
  <c r="DC20" i="8"/>
  <c r="CY20" i="8"/>
  <c r="CU20" i="8"/>
  <c r="CO20" i="8"/>
  <c r="CK20" i="8"/>
  <c r="CG20" i="8"/>
  <c r="DL19" i="8"/>
  <c r="DC19" i="8"/>
  <c r="CY19" i="8"/>
  <c r="CU19" i="8"/>
  <c r="CO19" i="8"/>
  <c r="CK19" i="8"/>
  <c r="CG19" i="8"/>
  <c r="DL18" i="8"/>
  <c r="DC18" i="8"/>
  <c r="CY18" i="8"/>
  <c r="CU18" i="8"/>
  <c r="CO18" i="8"/>
  <c r="CK18" i="8"/>
  <c r="CG18" i="8"/>
  <c r="DL17" i="8"/>
  <c r="DC17" i="8"/>
  <c r="CY17" i="8"/>
  <c r="CU17" i="8"/>
  <c r="CO17" i="8"/>
  <c r="CK17" i="8"/>
  <c r="CG17" i="8"/>
  <c r="DL16" i="8"/>
  <c r="DC16" i="8"/>
  <c r="CY16" i="8"/>
  <c r="CU16" i="8"/>
  <c r="CO16" i="8"/>
  <c r="CK16" i="8"/>
  <c r="CG16" i="8"/>
  <c r="DL15" i="8"/>
  <c r="DC15" i="8"/>
  <c r="CY15" i="8"/>
  <c r="CU15" i="8"/>
  <c r="CO15" i="8"/>
  <c r="CK15" i="8"/>
  <c r="CG15" i="8"/>
  <c r="DL14" i="8"/>
  <c r="DC14" i="8"/>
  <c r="CY14" i="8"/>
  <c r="CU14" i="8"/>
  <c r="CO14" i="8"/>
  <c r="CK14" i="8"/>
  <c r="CG14" i="8"/>
  <c r="DL13" i="8"/>
  <c r="DC13" i="8"/>
  <c r="CY13" i="8"/>
  <c r="CU13" i="8"/>
  <c r="CO13" i="8"/>
  <c r="CK13" i="8"/>
  <c r="CG13" i="8"/>
  <c r="DL12" i="8"/>
  <c r="DC12" i="8"/>
  <c r="CY12" i="8"/>
  <c r="CU12" i="8"/>
  <c r="CO12" i="8"/>
  <c r="CK12" i="8"/>
  <c r="CG12" i="8"/>
  <c r="DL11" i="8"/>
  <c r="DC11" i="8"/>
  <c r="CY11" i="8"/>
  <c r="CU11" i="8"/>
  <c r="CO11" i="8"/>
  <c r="CK11" i="8"/>
  <c r="CG11" i="8"/>
  <c r="DL10" i="8"/>
  <c r="DC10" i="8"/>
  <c r="CY10" i="8"/>
  <c r="CU10" i="8"/>
  <c r="CO10" i="8"/>
  <c r="CK10" i="8"/>
  <c r="CG10" i="8"/>
  <c r="DL9" i="8"/>
  <c r="DC9" i="8"/>
  <c r="CY9" i="8"/>
  <c r="CU9" i="8"/>
  <c r="CO9" i="8"/>
  <c r="CK9" i="8"/>
  <c r="CG9" i="8"/>
  <c r="DL8" i="8"/>
  <c r="DC8" i="8"/>
  <c r="CY8" i="8"/>
  <c r="CU8" i="8"/>
  <c r="CO8" i="8"/>
  <c r="CK8" i="8"/>
  <c r="CG8" i="8"/>
  <c r="DP7" i="8"/>
  <c r="DL7" i="8"/>
  <c r="DC7" i="8"/>
  <c r="CY7" i="8"/>
  <c r="CU7" i="8"/>
  <c r="CO7" i="8"/>
  <c r="CK7" i="8"/>
  <c r="CG7" i="8"/>
  <c r="DL6" i="8"/>
  <c r="BG1" i="8"/>
  <c r="DP51" i="7"/>
  <c r="DL51" i="7"/>
  <c r="DC51" i="7"/>
  <c r="CY51" i="7"/>
  <c r="CU51" i="7"/>
  <c r="CO51" i="7"/>
  <c r="CK51" i="7"/>
  <c r="CG51" i="7"/>
  <c r="DP50" i="7"/>
  <c r="DL50" i="7"/>
  <c r="DC50" i="7"/>
  <c r="CY50" i="7"/>
  <c r="CU50" i="7"/>
  <c r="CO50" i="7"/>
  <c r="CK50" i="7"/>
  <c r="CG50" i="7"/>
  <c r="DP49" i="7"/>
  <c r="DL49" i="7"/>
  <c r="DC49" i="7"/>
  <c r="CY49" i="7"/>
  <c r="CU49" i="7"/>
  <c r="CO49" i="7"/>
  <c r="CK49" i="7"/>
  <c r="CG49" i="7"/>
  <c r="DP48" i="7"/>
  <c r="DL48" i="7"/>
  <c r="DC48" i="7"/>
  <c r="CY48" i="7"/>
  <c r="CU48" i="7"/>
  <c r="CO48" i="7"/>
  <c r="CK48" i="7"/>
  <c r="CG48" i="7"/>
  <c r="DP47" i="7"/>
  <c r="DL47" i="7"/>
  <c r="DC47" i="7"/>
  <c r="CY47" i="7"/>
  <c r="CU47" i="7"/>
  <c r="CO47" i="7"/>
  <c r="CK47" i="7"/>
  <c r="CG47" i="7"/>
  <c r="DP46" i="7"/>
  <c r="DL46" i="7"/>
  <c r="DC46" i="7"/>
  <c r="CY46" i="7"/>
  <c r="CU46" i="7"/>
  <c r="CO46" i="7"/>
  <c r="CK46" i="7"/>
  <c r="CG46" i="7"/>
  <c r="DP45" i="7"/>
  <c r="DL45" i="7"/>
  <c r="DC45" i="7"/>
  <c r="CY45" i="7"/>
  <c r="CU45" i="7"/>
  <c r="CO45" i="7"/>
  <c r="CK45" i="7"/>
  <c r="CG45" i="7"/>
  <c r="DP44" i="7"/>
  <c r="DL44" i="7"/>
  <c r="DC44" i="7"/>
  <c r="CY44" i="7"/>
  <c r="CU44" i="7"/>
  <c r="CO44" i="7"/>
  <c r="CK44" i="7"/>
  <c r="CG44" i="7"/>
  <c r="DL43" i="7"/>
  <c r="DC43" i="7"/>
  <c r="CY43" i="7"/>
  <c r="CU43" i="7"/>
  <c r="CO43" i="7"/>
  <c r="CK43" i="7"/>
  <c r="CG43" i="7"/>
  <c r="DL42" i="7"/>
  <c r="DC42" i="7"/>
  <c r="CY42" i="7"/>
  <c r="CU42" i="7"/>
  <c r="CO42" i="7"/>
  <c r="CK42" i="7"/>
  <c r="CG42" i="7"/>
  <c r="DL41" i="7"/>
  <c r="DC41" i="7"/>
  <c r="CY41" i="7"/>
  <c r="CU41" i="7"/>
  <c r="CO41" i="7"/>
  <c r="CK41" i="7"/>
  <c r="CG41" i="7"/>
  <c r="DL40" i="7"/>
  <c r="DC40" i="7"/>
  <c r="CY40" i="7"/>
  <c r="CU40" i="7"/>
  <c r="CO40" i="7"/>
  <c r="CK40" i="7"/>
  <c r="CG40" i="7"/>
  <c r="DL39" i="7"/>
  <c r="DC39" i="7"/>
  <c r="CY39" i="7"/>
  <c r="CU39" i="7"/>
  <c r="CO39" i="7"/>
  <c r="CK39" i="7"/>
  <c r="CG39" i="7"/>
  <c r="DL38" i="7"/>
  <c r="DC38" i="7"/>
  <c r="CY38" i="7"/>
  <c r="CU38" i="7"/>
  <c r="CO38" i="7"/>
  <c r="CK38" i="7"/>
  <c r="CG38" i="7"/>
  <c r="DP37" i="7"/>
  <c r="DL37" i="7"/>
  <c r="DC37" i="7"/>
  <c r="CY37" i="7"/>
  <c r="CU37" i="7"/>
  <c r="CO37" i="7"/>
  <c r="CK37" i="7"/>
  <c r="CG37" i="7"/>
  <c r="DL35" i="7"/>
  <c r="DC35" i="7"/>
  <c r="CY35" i="7"/>
  <c r="CU35" i="7"/>
  <c r="CO35" i="7"/>
  <c r="CK35" i="7"/>
  <c r="CG35" i="7"/>
  <c r="DL34" i="7"/>
  <c r="DC34" i="7"/>
  <c r="CY34" i="7"/>
  <c r="CU34" i="7"/>
  <c r="CO34" i="7"/>
  <c r="CK34" i="7"/>
  <c r="CG34" i="7"/>
  <c r="DL33" i="7"/>
  <c r="DC33" i="7"/>
  <c r="CY33" i="7"/>
  <c r="CU33" i="7"/>
  <c r="CO33" i="7"/>
  <c r="CK33" i="7"/>
  <c r="CG33" i="7"/>
  <c r="DL32" i="7"/>
  <c r="DC32" i="7"/>
  <c r="CY32" i="7"/>
  <c r="CU32" i="7"/>
  <c r="CO32" i="7"/>
  <c r="CK32" i="7"/>
  <c r="CG32" i="7"/>
  <c r="DL31" i="7"/>
  <c r="DC31" i="7"/>
  <c r="CY31" i="7"/>
  <c r="CU31" i="7"/>
  <c r="CO31" i="7"/>
  <c r="CK31" i="7"/>
  <c r="CG31" i="7"/>
  <c r="DL30" i="7"/>
  <c r="DC30" i="7"/>
  <c r="CY30" i="7"/>
  <c r="CU30" i="7"/>
  <c r="CO30" i="7"/>
  <c r="CK30" i="7"/>
  <c r="CG30" i="7"/>
  <c r="DL29" i="7"/>
  <c r="DC29" i="7"/>
  <c r="CY29" i="7"/>
  <c r="CU29" i="7"/>
  <c r="CO29" i="7"/>
  <c r="CK29" i="7"/>
  <c r="CG29" i="7"/>
  <c r="DL28" i="7"/>
  <c r="DC28" i="7"/>
  <c r="CY28" i="7"/>
  <c r="CU28" i="7"/>
  <c r="CO28" i="7"/>
  <c r="CK28" i="7"/>
  <c r="CG28" i="7"/>
  <c r="DL27" i="7"/>
  <c r="DC27" i="7"/>
  <c r="CY27" i="7"/>
  <c r="CU27" i="7"/>
  <c r="CO27" i="7"/>
  <c r="CK27" i="7"/>
  <c r="CG27" i="7"/>
  <c r="DL26" i="7"/>
  <c r="DC26" i="7"/>
  <c r="CY26" i="7"/>
  <c r="CU26" i="7"/>
  <c r="CO26" i="7"/>
  <c r="CK26" i="7"/>
  <c r="CG26" i="7"/>
  <c r="DL25" i="7"/>
  <c r="DC25" i="7"/>
  <c r="CY25" i="7"/>
  <c r="CU25" i="7"/>
  <c r="CO25" i="7"/>
  <c r="CK25" i="7"/>
  <c r="CG25" i="7"/>
  <c r="DL24" i="7"/>
  <c r="DC24" i="7"/>
  <c r="CY24" i="7"/>
  <c r="CU24" i="7"/>
  <c r="CO24" i="7"/>
  <c r="CK24" i="7"/>
  <c r="CG24" i="7"/>
  <c r="DP23" i="7"/>
  <c r="DL23" i="7"/>
  <c r="DC23" i="7"/>
  <c r="CY23" i="7"/>
  <c r="CU23" i="7"/>
  <c r="CO23" i="7"/>
  <c r="CK23" i="7"/>
  <c r="CG23" i="7"/>
  <c r="DL22" i="7"/>
  <c r="DC22" i="7"/>
  <c r="CY22" i="7"/>
  <c r="CU22" i="7"/>
  <c r="CO22" i="7"/>
  <c r="CK22" i="7"/>
  <c r="CG22" i="7"/>
  <c r="DL21" i="7"/>
  <c r="DC21" i="7"/>
  <c r="CY21" i="7"/>
  <c r="CU21" i="7"/>
  <c r="CO21" i="7"/>
  <c r="CK21" i="7"/>
  <c r="CG21" i="7"/>
  <c r="DL20" i="7"/>
  <c r="DC20" i="7"/>
  <c r="CY20" i="7"/>
  <c r="CU20" i="7"/>
  <c r="CO20" i="7"/>
  <c r="CK20" i="7"/>
  <c r="CG20" i="7"/>
  <c r="DL19" i="7"/>
  <c r="DC19" i="7"/>
  <c r="CY19" i="7"/>
  <c r="CU19" i="7"/>
  <c r="CO19" i="7"/>
  <c r="CK19" i="7"/>
  <c r="CG19" i="7"/>
  <c r="DL18" i="7"/>
  <c r="DC18" i="7"/>
  <c r="CY18" i="7"/>
  <c r="CU18" i="7"/>
  <c r="CO18" i="7"/>
  <c r="CK18" i="7"/>
  <c r="CG18" i="7"/>
  <c r="DL17" i="7"/>
  <c r="DC17" i="7"/>
  <c r="CY17" i="7"/>
  <c r="CU17" i="7"/>
  <c r="CO17" i="7"/>
  <c r="CK17" i="7"/>
  <c r="CG17" i="7"/>
  <c r="DL16" i="7"/>
  <c r="DC16" i="7"/>
  <c r="CY16" i="7"/>
  <c r="CU16" i="7"/>
  <c r="CO16" i="7"/>
  <c r="CK16" i="7"/>
  <c r="CG16" i="7"/>
  <c r="DL15" i="7"/>
  <c r="DC15" i="7"/>
  <c r="CY15" i="7"/>
  <c r="CU15" i="7"/>
  <c r="CO15" i="7"/>
  <c r="CK15" i="7"/>
  <c r="CG15" i="7"/>
  <c r="DL14" i="7"/>
  <c r="DC14" i="7"/>
  <c r="CY14" i="7"/>
  <c r="CU14" i="7"/>
  <c r="CO14" i="7"/>
  <c r="CK14" i="7"/>
  <c r="CG14" i="7"/>
  <c r="DL13" i="7"/>
  <c r="DC13" i="7"/>
  <c r="CY13" i="7"/>
  <c r="CU13" i="7"/>
  <c r="CO13" i="7"/>
  <c r="CK13" i="7"/>
  <c r="CG13" i="7"/>
  <c r="DL12" i="7"/>
  <c r="DC12" i="7"/>
  <c r="CY12" i="7"/>
  <c r="CU12" i="7"/>
  <c r="CO12" i="7"/>
  <c r="CK12" i="7"/>
  <c r="CG12" i="7"/>
  <c r="DP11" i="7"/>
  <c r="DL11" i="7"/>
  <c r="DC11" i="7"/>
  <c r="CY11" i="7"/>
  <c r="CU11" i="7"/>
  <c r="CO11" i="7"/>
  <c r="CK11" i="7"/>
  <c r="CG11" i="7"/>
  <c r="DP10" i="7"/>
  <c r="DL10" i="7"/>
  <c r="DC10" i="7"/>
  <c r="CY10" i="7"/>
  <c r="CU10" i="7"/>
  <c r="CO10" i="7"/>
  <c r="CK10" i="7"/>
  <c r="CG10" i="7"/>
  <c r="DP9" i="7"/>
  <c r="DL9" i="7"/>
  <c r="DC9" i="7"/>
  <c r="CY9" i="7"/>
  <c r="CU9" i="7"/>
  <c r="CO9" i="7"/>
  <c r="CK9" i="7"/>
  <c r="CG9" i="7"/>
  <c r="DC8" i="7"/>
  <c r="CY8" i="7"/>
  <c r="CU8" i="7"/>
  <c r="CO8" i="7"/>
  <c r="CK8" i="7"/>
  <c r="CG8" i="7"/>
  <c r="DP7" i="7"/>
  <c r="DL7" i="7"/>
  <c r="DC7" i="7"/>
  <c r="CY7" i="7"/>
  <c r="CU7" i="7"/>
  <c r="CO7" i="7"/>
  <c r="CK7" i="7"/>
  <c r="CG7" i="7"/>
  <c r="DP6" i="7"/>
  <c r="DL6" i="7"/>
  <c r="P1" i="7"/>
  <c r="CU1" i="7"/>
  <c r="DP51" i="6"/>
  <c r="DL51" i="6"/>
  <c r="DC51" i="6"/>
  <c r="CY51" i="6"/>
  <c r="CU51" i="6"/>
  <c r="CO51" i="6"/>
  <c r="CK51" i="6"/>
  <c r="CG51" i="6"/>
  <c r="DP50" i="6"/>
  <c r="DL50" i="6"/>
  <c r="DC50" i="6"/>
  <c r="CY50" i="6"/>
  <c r="CU50" i="6"/>
  <c r="CO50" i="6"/>
  <c r="CK50" i="6"/>
  <c r="CG50" i="6"/>
  <c r="DP49" i="6"/>
  <c r="DL49" i="6"/>
  <c r="DC49" i="6"/>
  <c r="CY49" i="6"/>
  <c r="CU49" i="6"/>
  <c r="CO49" i="6"/>
  <c r="CK49" i="6"/>
  <c r="CG49" i="6"/>
  <c r="DP48" i="6"/>
  <c r="DL48" i="6"/>
  <c r="DC48" i="6"/>
  <c r="CY48" i="6"/>
  <c r="CU48" i="6"/>
  <c r="CO48" i="6"/>
  <c r="CK48" i="6"/>
  <c r="CG48" i="6"/>
  <c r="DP47" i="6"/>
  <c r="DL47" i="6"/>
  <c r="DC47" i="6"/>
  <c r="CY47" i="6"/>
  <c r="CU47" i="6"/>
  <c r="CO47" i="6"/>
  <c r="CK47" i="6"/>
  <c r="CG47" i="6"/>
  <c r="DP46" i="6"/>
  <c r="DL46" i="6"/>
  <c r="DC46" i="6"/>
  <c r="CY46" i="6"/>
  <c r="CU46" i="6"/>
  <c r="CO46" i="6"/>
  <c r="CK46" i="6"/>
  <c r="CG46" i="6"/>
  <c r="DP45" i="6"/>
  <c r="DL45" i="6"/>
  <c r="DC45" i="6"/>
  <c r="CY45" i="6"/>
  <c r="CU45" i="6"/>
  <c r="CO45" i="6"/>
  <c r="CK45" i="6"/>
  <c r="CG45" i="6"/>
  <c r="DP44" i="6"/>
  <c r="DL44" i="6"/>
  <c r="DC44" i="6"/>
  <c r="CY44" i="6"/>
  <c r="CU44" i="6"/>
  <c r="CO44" i="6"/>
  <c r="CK44" i="6"/>
  <c r="CG44" i="6"/>
  <c r="DP43" i="6"/>
  <c r="DL43" i="6"/>
  <c r="DC43" i="6"/>
  <c r="CY43" i="6"/>
  <c r="CU43" i="6"/>
  <c r="CO43" i="6"/>
  <c r="CK43" i="6"/>
  <c r="CG43" i="6"/>
  <c r="DL42" i="6"/>
  <c r="DC42" i="6"/>
  <c r="CY42" i="6"/>
  <c r="CU42" i="6"/>
  <c r="CO42" i="6"/>
  <c r="CK42" i="6"/>
  <c r="CG42" i="6"/>
  <c r="DP41" i="6"/>
  <c r="DL41" i="6"/>
  <c r="DC41" i="6"/>
  <c r="CY41" i="6"/>
  <c r="CU41" i="6"/>
  <c r="CO41" i="6"/>
  <c r="CK41" i="6"/>
  <c r="CG41" i="6"/>
  <c r="DL40" i="6"/>
  <c r="DC40" i="6"/>
  <c r="CY40" i="6"/>
  <c r="CU40" i="6"/>
  <c r="CO40" i="6"/>
  <c r="CK40" i="6"/>
  <c r="CG40" i="6"/>
  <c r="DP39" i="6"/>
  <c r="DL39" i="6"/>
  <c r="DC39" i="6"/>
  <c r="CY39" i="6"/>
  <c r="CU39" i="6"/>
  <c r="CO39" i="6"/>
  <c r="CK39" i="6"/>
  <c r="CG39" i="6"/>
  <c r="DL38" i="6"/>
  <c r="DC38" i="6"/>
  <c r="CY38" i="6"/>
  <c r="CU38" i="6"/>
  <c r="CO38" i="6"/>
  <c r="CK38" i="6"/>
  <c r="CG38" i="6"/>
  <c r="DL37" i="6"/>
  <c r="DC37" i="6"/>
  <c r="CY37" i="6"/>
  <c r="CU37" i="6"/>
  <c r="CO37" i="6"/>
  <c r="CK37" i="6"/>
  <c r="CG37" i="6"/>
  <c r="DP36" i="6"/>
  <c r="DL36" i="6"/>
  <c r="DC36" i="6"/>
  <c r="CY36" i="6"/>
  <c r="CU36" i="6"/>
  <c r="CO36" i="6"/>
  <c r="CK36" i="6"/>
  <c r="CG36" i="6"/>
  <c r="DP35" i="6"/>
  <c r="DL35" i="6"/>
  <c r="DC35" i="6"/>
  <c r="CY35" i="6"/>
  <c r="CU35" i="6"/>
  <c r="CO35" i="6"/>
  <c r="CK35" i="6"/>
  <c r="CG35" i="6"/>
  <c r="DP34" i="6"/>
  <c r="DL34" i="6"/>
  <c r="DC34" i="6"/>
  <c r="CY34" i="6"/>
  <c r="CU34" i="6"/>
  <c r="CO34" i="6"/>
  <c r="CK34" i="6"/>
  <c r="CG34" i="6"/>
  <c r="DL33" i="6"/>
  <c r="DC33" i="6"/>
  <c r="CY33" i="6"/>
  <c r="CU33" i="6"/>
  <c r="CO33" i="6"/>
  <c r="CK33" i="6"/>
  <c r="CG33" i="6"/>
  <c r="DP32" i="6"/>
  <c r="DL32" i="6"/>
  <c r="DC32" i="6"/>
  <c r="CY32" i="6"/>
  <c r="CU32" i="6"/>
  <c r="CO32" i="6"/>
  <c r="CK32" i="6"/>
  <c r="CG32" i="6"/>
  <c r="DP31" i="6"/>
  <c r="DL31" i="6"/>
  <c r="DC31" i="6"/>
  <c r="CY31" i="6"/>
  <c r="CU31" i="6"/>
  <c r="CO31" i="6"/>
  <c r="CK31" i="6"/>
  <c r="CG31" i="6"/>
  <c r="DP30" i="6"/>
  <c r="DL30" i="6"/>
  <c r="DC30" i="6"/>
  <c r="CY30" i="6"/>
  <c r="CU30" i="6"/>
  <c r="CO30" i="6"/>
  <c r="CK30" i="6"/>
  <c r="CG30" i="6"/>
  <c r="DP29" i="6"/>
  <c r="DL29" i="6"/>
  <c r="DC29" i="6"/>
  <c r="CY29" i="6"/>
  <c r="CU29" i="6"/>
  <c r="CO29" i="6"/>
  <c r="CK29" i="6"/>
  <c r="CG29" i="6"/>
  <c r="DP28" i="6"/>
  <c r="DL28" i="6"/>
  <c r="DC28" i="6"/>
  <c r="CY28" i="6"/>
  <c r="CU28" i="6"/>
  <c r="CO28" i="6"/>
  <c r="CK28" i="6"/>
  <c r="CG28" i="6"/>
  <c r="DP27" i="6"/>
  <c r="DL27" i="6"/>
  <c r="DC27" i="6"/>
  <c r="CY27" i="6"/>
  <c r="CU27" i="6"/>
  <c r="CO27" i="6"/>
  <c r="CK27" i="6"/>
  <c r="CG27" i="6"/>
  <c r="DP26" i="6"/>
  <c r="DL26" i="6"/>
  <c r="DC26" i="6"/>
  <c r="CY26" i="6"/>
  <c r="CU26" i="6"/>
  <c r="CO26" i="6"/>
  <c r="CK26" i="6"/>
  <c r="CG26" i="6"/>
  <c r="DP25" i="6"/>
  <c r="DL25" i="6"/>
  <c r="DC25" i="6"/>
  <c r="CY25" i="6"/>
  <c r="CU25" i="6"/>
  <c r="CO25" i="6"/>
  <c r="CK25" i="6"/>
  <c r="CG25" i="6"/>
  <c r="DP24" i="6"/>
  <c r="DL24" i="6"/>
  <c r="DC24" i="6"/>
  <c r="CY24" i="6"/>
  <c r="CU24" i="6"/>
  <c r="CO24" i="6"/>
  <c r="CK24" i="6"/>
  <c r="CG24" i="6"/>
  <c r="DP23" i="6"/>
  <c r="DL23" i="6"/>
  <c r="DC23" i="6"/>
  <c r="CY23" i="6"/>
  <c r="CU23" i="6"/>
  <c r="CO23" i="6"/>
  <c r="CK23" i="6"/>
  <c r="CG23" i="6"/>
  <c r="DP22" i="6"/>
  <c r="DL22" i="6"/>
  <c r="DC22" i="6"/>
  <c r="CY22" i="6"/>
  <c r="CU22" i="6"/>
  <c r="CO22" i="6"/>
  <c r="CK22" i="6"/>
  <c r="CG22" i="6"/>
  <c r="DP21" i="6"/>
  <c r="DL21" i="6"/>
  <c r="DC21" i="6"/>
  <c r="CY21" i="6"/>
  <c r="CU21" i="6"/>
  <c r="CO21" i="6"/>
  <c r="CK21" i="6"/>
  <c r="CG21" i="6"/>
  <c r="DP20" i="6"/>
  <c r="DL20" i="6"/>
  <c r="DC20" i="6"/>
  <c r="CY20" i="6"/>
  <c r="CU20" i="6"/>
  <c r="CO20" i="6"/>
  <c r="CK20" i="6"/>
  <c r="CG20" i="6"/>
  <c r="DP19" i="6"/>
  <c r="DL19" i="6"/>
  <c r="DC19" i="6"/>
  <c r="CY19" i="6"/>
  <c r="CU19" i="6"/>
  <c r="CO19" i="6"/>
  <c r="CK19" i="6"/>
  <c r="CG19" i="6"/>
  <c r="DP18" i="6"/>
  <c r="DL18" i="6"/>
  <c r="DC18" i="6"/>
  <c r="CY18" i="6"/>
  <c r="CU18" i="6"/>
  <c r="CO18" i="6"/>
  <c r="CK18" i="6"/>
  <c r="CG18" i="6"/>
  <c r="DP17" i="6"/>
  <c r="DL17" i="6"/>
  <c r="DC17" i="6"/>
  <c r="CY17" i="6"/>
  <c r="CU17" i="6"/>
  <c r="CO17" i="6"/>
  <c r="CK17" i="6"/>
  <c r="CG17" i="6"/>
  <c r="DP16" i="6"/>
  <c r="DL16" i="6"/>
  <c r="DC16" i="6"/>
  <c r="CY16" i="6"/>
  <c r="CU16" i="6"/>
  <c r="CO16" i="6"/>
  <c r="CK16" i="6"/>
  <c r="CG16" i="6"/>
  <c r="DP15" i="6"/>
  <c r="DL15" i="6"/>
  <c r="DC15" i="6"/>
  <c r="CY15" i="6"/>
  <c r="CU15" i="6"/>
  <c r="CO15" i="6"/>
  <c r="CK15" i="6"/>
  <c r="CG15" i="6"/>
  <c r="DP14" i="6"/>
  <c r="DL14" i="6"/>
  <c r="DC14" i="6"/>
  <c r="CY14" i="6"/>
  <c r="CU14" i="6"/>
  <c r="CO14" i="6"/>
  <c r="CK14" i="6"/>
  <c r="CG14" i="6"/>
  <c r="DP13" i="6"/>
  <c r="DL13" i="6"/>
  <c r="DC13" i="6"/>
  <c r="CY13" i="6"/>
  <c r="CU13" i="6"/>
  <c r="CO13" i="6"/>
  <c r="CK13" i="6"/>
  <c r="CG13" i="6"/>
  <c r="DP12" i="6"/>
  <c r="DL12" i="6"/>
  <c r="DC12" i="6"/>
  <c r="CY12" i="6"/>
  <c r="CU12" i="6"/>
  <c r="CO12" i="6"/>
  <c r="CK12" i="6"/>
  <c r="CG12" i="6"/>
  <c r="DL11" i="6"/>
  <c r="DC11" i="6"/>
  <c r="CY11" i="6"/>
  <c r="CU11" i="6"/>
  <c r="CO11" i="6"/>
  <c r="CK11" i="6"/>
  <c r="CG11" i="6"/>
  <c r="DL10" i="6"/>
  <c r="DC10" i="6"/>
  <c r="CY10" i="6"/>
  <c r="CU10" i="6"/>
  <c r="CO10" i="6"/>
  <c r="CK10" i="6"/>
  <c r="CG10" i="6"/>
  <c r="DL9" i="6"/>
  <c r="DC9" i="6"/>
  <c r="CY9" i="6"/>
  <c r="CU9" i="6"/>
  <c r="CO9" i="6"/>
  <c r="CK9" i="6"/>
  <c r="CG9" i="6"/>
  <c r="DL8" i="6"/>
  <c r="DC8" i="6"/>
  <c r="CY8" i="6"/>
  <c r="CU8" i="6"/>
  <c r="CO8" i="6"/>
  <c r="CK8" i="6"/>
  <c r="CG8" i="6"/>
  <c r="DL7" i="6"/>
  <c r="DC7" i="6"/>
  <c r="CY7" i="6"/>
  <c r="CU7" i="6"/>
  <c r="CO7" i="6"/>
  <c r="CK7" i="6"/>
  <c r="CG7" i="6"/>
  <c r="CU1" i="6"/>
  <c r="DP51" i="5"/>
  <c r="DL51" i="5"/>
  <c r="DC51" i="5"/>
  <c r="CY51" i="5"/>
  <c r="CU51" i="5"/>
  <c r="CO51" i="5"/>
  <c r="CK51" i="5"/>
  <c r="CG51" i="5"/>
  <c r="DP50" i="5"/>
  <c r="DL50" i="5"/>
  <c r="DC50" i="5"/>
  <c r="CY50" i="5"/>
  <c r="CU50" i="5"/>
  <c r="CO50" i="5"/>
  <c r="CK50" i="5"/>
  <c r="CG50" i="5"/>
  <c r="DL49" i="5"/>
  <c r="DC49" i="5"/>
  <c r="CY49" i="5"/>
  <c r="CU49" i="5"/>
  <c r="CO49" i="5"/>
  <c r="CK49" i="5"/>
  <c r="CG49" i="5"/>
  <c r="DL48" i="5"/>
  <c r="DC48" i="5"/>
  <c r="CY48" i="5"/>
  <c r="CU48" i="5"/>
  <c r="CO48" i="5"/>
  <c r="CK48" i="5"/>
  <c r="CG48" i="5"/>
  <c r="DP47" i="5"/>
  <c r="DL47" i="5"/>
  <c r="DC47" i="5"/>
  <c r="CY47" i="5"/>
  <c r="CU47" i="5"/>
  <c r="CO47" i="5"/>
  <c r="CK47" i="5"/>
  <c r="CG47" i="5"/>
  <c r="DP46" i="5"/>
  <c r="DL46" i="5"/>
  <c r="DC46" i="5"/>
  <c r="CY46" i="5"/>
  <c r="CU46" i="5"/>
  <c r="CO46" i="5"/>
  <c r="CK46" i="5"/>
  <c r="CG46" i="5"/>
  <c r="DL45" i="5"/>
  <c r="DC45" i="5"/>
  <c r="CY45" i="5"/>
  <c r="CU45" i="5"/>
  <c r="CO45" i="5"/>
  <c r="CK45" i="5"/>
  <c r="CG45" i="5"/>
  <c r="DL44" i="5"/>
  <c r="DC44" i="5"/>
  <c r="CY44" i="5"/>
  <c r="CU44" i="5"/>
  <c r="CO44" i="5"/>
  <c r="CK44" i="5"/>
  <c r="CG44" i="5"/>
  <c r="DL43" i="5"/>
  <c r="DC43" i="5"/>
  <c r="CY43" i="5"/>
  <c r="CU43" i="5"/>
  <c r="CO43" i="5"/>
  <c r="CK43" i="5"/>
  <c r="CG43" i="5"/>
  <c r="DL42" i="5"/>
  <c r="DC42" i="5"/>
  <c r="CY42" i="5"/>
  <c r="CU42" i="5"/>
  <c r="CO42" i="5"/>
  <c r="CK42" i="5"/>
  <c r="CG42" i="5"/>
  <c r="CY41" i="5"/>
  <c r="CU41" i="5"/>
  <c r="CO41" i="5"/>
  <c r="CK41" i="5"/>
  <c r="CG41" i="5"/>
  <c r="DL40" i="5"/>
  <c r="DC40" i="5"/>
  <c r="CY40" i="5"/>
  <c r="CU40" i="5"/>
  <c r="CO40" i="5"/>
  <c r="CK40" i="5"/>
  <c r="CG40" i="5"/>
  <c r="DL39" i="5"/>
  <c r="DC39" i="5"/>
  <c r="CY39" i="5"/>
  <c r="CU39" i="5"/>
  <c r="CO39" i="5"/>
  <c r="CK39" i="5"/>
  <c r="CG39" i="5"/>
  <c r="DL38" i="5"/>
  <c r="DC38" i="5"/>
  <c r="CY38" i="5"/>
  <c r="CU38" i="5"/>
  <c r="CO38" i="5"/>
  <c r="CK38" i="5"/>
  <c r="CG38" i="5"/>
  <c r="DP37" i="5"/>
  <c r="DL37" i="5"/>
  <c r="DC37" i="5"/>
  <c r="CY37" i="5"/>
  <c r="CU37" i="5"/>
  <c r="CO37" i="5"/>
  <c r="CK37" i="5"/>
  <c r="CG37" i="5"/>
  <c r="DL36" i="5"/>
  <c r="DC36" i="5"/>
  <c r="CY36" i="5"/>
  <c r="CU36" i="5"/>
  <c r="CO36" i="5"/>
  <c r="CK36" i="5"/>
  <c r="CG36" i="5"/>
  <c r="DP35" i="5"/>
  <c r="DL35" i="5"/>
  <c r="DC35" i="5"/>
  <c r="CY35" i="5"/>
  <c r="CU35" i="5"/>
  <c r="CO35" i="5"/>
  <c r="CK35" i="5"/>
  <c r="CG35" i="5"/>
  <c r="DL34" i="5"/>
  <c r="DC34" i="5"/>
  <c r="CY34" i="5"/>
  <c r="CU34" i="5"/>
  <c r="CO34" i="5"/>
  <c r="CK34" i="5"/>
  <c r="CG34" i="5"/>
  <c r="DP33" i="5"/>
  <c r="DL33" i="5"/>
  <c r="DC33" i="5"/>
  <c r="CY33" i="5"/>
  <c r="CU33" i="5"/>
  <c r="CO33" i="5"/>
  <c r="CK33" i="5"/>
  <c r="CG33" i="5"/>
  <c r="DP32" i="5"/>
  <c r="DL32" i="5"/>
  <c r="DC32" i="5"/>
  <c r="CY32" i="5"/>
  <c r="CU32" i="5"/>
  <c r="CO32" i="5"/>
  <c r="CK32" i="5"/>
  <c r="CG32" i="5"/>
  <c r="DP31" i="5"/>
  <c r="DL31" i="5"/>
  <c r="DC31" i="5"/>
  <c r="CY31" i="5"/>
  <c r="CU31" i="5"/>
  <c r="CO31" i="5"/>
  <c r="CK31" i="5"/>
  <c r="CG31" i="5"/>
  <c r="DP30" i="5"/>
  <c r="DL30" i="5"/>
  <c r="DC30" i="5"/>
  <c r="CY30" i="5"/>
  <c r="CU30" i="5"/>
  <c r="CO30" i="5"/>
  <c r="CK30" i="5"/>
  <c r="CG30" i="5"/>
  <c r="DP29" i="5"/>
  <c r="DL29" i="5"/>
  <c r="DC29" i="5"/>
  <c r="CY29" i="5"/>
  <c r="CU29" i="5"/>
  <c r="CO29" i="5"/>
  <c r="CK29" i="5"/>
  <c r="CG29" i="5"/>
  <c r="DP28" i="5"/>
  <c r="DL28" i="5"/>
  <c r="DC28" i="5"/>
  <c r="CY28" i="5"/>
  <c r="CU28" i="5"/>
  <c r="CO28" i="5"/>
  <c r="CK28" i="5"/>
  <c r="CG28" i="5"/>
  <c r="DP27" i="5"/>
  <c r="DL27" i="5"/>
  <c r="DC27" i="5"/>
  <c r="CY27" i="5"/>
  <c r="CU27" i="5"/>
  <c r="CO27" i="5"/>
  <c r="CK27" i="5"/>
  <c r="CG27" i="5"/>
  <c r="DP26" i="5"/>
  <c r="DP25" i="5"/>
  <c r="DL25" i="5"/>
  <c r="DC25" i="5"/>
  <c r="CY25" i="5"/>
  <c r="CU25" i="5"/>
  <c r="CO25" i="5"/>
  <c r="CK25" i="5"/>
  <c r="CG25" i="5"/>
  <c r="DP24" i="5"/>
  <c r="DL24" i="5"/>
  <c r="DC24" i="5"/>
  <c r="CY24" i="5"/>
  <c r="CU24" i="5"/>
  <c r="CO24" i="5"/>
  <c r="CK24" i="5"/>
  <c r="CG24" i="5"/>
  <c r="DP23" i="5"/>
  <c r="DL23" i="5"/>
  <c r="DC23" i="5"/>
  <c r="CY23" i="5"/>
  <c r="CU23" i="5"/>
  <c r="CO23" i="5"/>
  <c r="CK23" i="5"/>
  <c r="CG23" i="5"/>
  <c r="DP22" i="5"/>
  <c r="DC22" i="5"/>
  <c r="CY22" i="5"/>
  <c r="CU22" i="5"/>
  <c r="CO22" i="5"/>
  <c r="CK22" i="5"/>
  <c r="CG22" i="5"/>
  <c r="DP21" i="5"/>
  <c r="DL21" i="5"/>
  <c r="DC21" i="5"/>
  <c r="CY21" i="5"/>
  <c r="CU21" i="5"/>
  <c r="CO21" i="5"/>
  <c r="CK21" i="5"/>
  <c r="CG21" i="5"/>
  <c r="DP20" i="5"/>
  <c r="DL20" i="5"/>
  <c r="DC20" i="5"/>
  <c r="CY20" i="5"/>
  <c r="CU20" i="5"/>
  <c r="CO20" i="5"/>
  <c r="CK20" i="5"/>
  <c r="CG20" i="5"/>
  <c r="DP19" i="5"/>
  <c r="DC19" i="5"/>
  <c r="CY19" i="5"/>
  <c r="CU19" i="5"/>
  <c r="CO19" i="5"/>
  <c r="CK19" i="5"/>
  <c r="CG19" i="5"/>
  <c r="DP18" i="5"/>
  <c r="DL18" i="5"/>
  <c r="DC18" i="5"/>
  <c r="CY18" i="5"/>
  <c r="CU18" i="5"/>
  <c r="CO18" i="5"/>
  <c r="CK18" i="5"/>
  <c r="CG18" i="5"/>
  <c r="DP17" i="5"/>
  <c r="DL17" i="5"/>
  <c r="DC17" i="5"/>
  <c r="CY17" i="5"/>
  <c r="CU17" i="5"/>
  <c r="CO17" i="5"/>
  <c r="CK17" i="5"/>
  <c r="CG17" i="5"/>
  <c r="DP16" i="5"/>
  <c r="DL16" i="5"/>
  <c r="DC16" i="5"/>
  <c r="CY16" i="5"/>
  <c r="CU16" i="5"/>
  <c r="CO16" i="5"/>
  <c r="CK16" i="5"/>
  <c r="CG16" i="5"/>
  <c r="DP15" i="5"/>
  <c r="DL15" i="5"/>
  <c r="DC15" i="5"/>
  <c r="CY15" i="5"/>
  <c r="CU15" i="5"/>
  <c r="CO15" i="5"/>
  <c r="CK15" i="5"/>
  <c r="CG15" i="5"/>
  <c r="DP14" i="5"/>
  <c r="DL14" i="5"/>
  <c r="DC14" i="5"/>
  <c r="CY14" i="5"/>
  <c r="CU14" i="5"/>
  <c r="CO14" i="5"/>
  <c r="CK14" i="5"/>
  <c r="CG14" i="5"/>
  <c r="DP13" i="5"/>
  <c r="DL13" i="5"/>
  <c r="DC13" i="5"/>
  <c r="CY13" i="5"/>
  <c r="CU13" i="5"/>
  <c r="CO13" i="5"/>
  <c r="CK13" i="5"/>
  <c r="CG13" i="5"/>
  <c r="DP12" i="5"/>
  <c r="DL12" i="5"/>
  <c r="DC12" i="5"/>
  <c r="CY12" i="5"/>
  <c r="CU12" i="5"/>
  <c r="CO12" i="5"/>
  <c r="CK12" i="5"/>
  <c r="CG12" i="5"/>
  <c r="DP11" i="5"/>
  <c r="DL11" i="5"/>
  <c r="DC11" i="5"/>
  <c r="CY11" i="5"/>
  <c r="CU11" i="5"/>
  <c r="CO11" i="5"/>
  <c r="CK11" i="5"/>
  <c r="CG11" i="5"/>
  <c r="DP10" i="5"/>
  <c r="DL10" i="5"/>
  <c r="DC10" i="5"/>
  <c r="CY10" i="5"/>
  <c r="CU10" i="5"/>
  <c r="CO10" i="5"/>
  <c r="CK10" i="5"/>
  <c r="CG10" i="5"/>
  <c r="DP9" i="5"/>
  <c r="DL9" i="5"/>
  <c r="DC9" i="5"/>
  <c r="CY9" i="5"/>
  <c r="CU9" i="5"/>
  <c r="CO9" i="5"/>
  <c r="CK9" i="5"/>
  <c r="CG9" i="5"/>
  <c r="DP8" i="5"/>
  <c r="DL8" i="5"/>
  <c r="DC8" i="5"/>
  <c r="CY8" i="5"/>
  <c r="CU8" i="5"/>
  <c r="CO8" i="5"/>
  <c r="CK8" i="5"/>
  <c r="CG8" i="5"/>
  <c r="DP7" i="5"/>
  <c r="DL7" i="5"/>
  <c r="DC7" i="5"/>
  <c r="CY7" i="5"/>
  <c r="CU7" i="5"/>
  <c r="CO7" i="5"/>
  <c r="CK7" i="5"/>
  <c r="CG7" i="5"/>
  <c r="DP6" i="5"/>
  <c r="DH1" i="5"/>
  <c r="CS1" i="5"/>
  <c r="CE1" i="5"/>
  <c r="BT1" i="5"/>
  <c r="BE1" i="5"/>
  <c r="AQ1" i="5"/>
  <c r="CU1" i="5"/>
  <c r="CO36" i="7" l="1"/>
  <c r="CY36" i="7"/>
  <c r="DL8" i="7"/>
  <c r="CK36" i="7"/>
  <c r="DC36" i="7"/>
  <c r="CG36" i="7"/>
  <c r="CU36" i="7"/>
  <c r="DL36" i="7"/>
  <c r="CK26" i="5"/>
  <c r="CY26" i="5"/>
  <c r="CG26" i="5"/>
  <c r="CO26" i="5"/>
  <c r="DC26" i="5"/>
  <c r="CU26" i="5"/>
  <c r="DL26" i="5"/>
  <c r="CT6" i="12"/>
  <c r="DC41" i="5"/>
  <c r="DL41" i="5"/>
  <c r="CM6" i="12"/>
  <c r="CL10" i="7"/>
  <c r="CL26" i="7"/>
  <c r="CV26" i="7"/>
  <c r="DD26" i="7"/>
  <c r="CH50" i="7"/>
  <c r="CL50" i="7"/>
  <c r="CP50" i="7"/>
  <c r="CV50" i="7"/>
  <c r="CZ50" i="7"/>
  <c r="DD50" i="7"/>
  <c r="DI50" i="7"/>
  <c r="DM50" i="7"/>
  <c r="DL19" i="5"/>
  <c r="CL6" i="7"/>
  <c r="CH9" i="11"/>
  <c r="CP9" i="11"/>
  <c r="CZ9" i="11"/>
  <c r="CH13" i="11"/>
  <c r="CP13" i="11"/>
  <c r="CZ13" i="11"/>
  <c r="CH17" i="11"/>
  <c r="CL17" i="11"/>
  <c r="CP17" i="11"/>
  <c r="CV17" i="11"/>
  <c r="CZ17" i="11"/>
  <c r="DD17" i="11"/>
  <c r="DI17" i="11"/>
  <c r="DM17" i="11"/>
  <c r="CF48" i="7"/>
  <c r="CJ48" i="7"/>
  <c r="CN48" i="7"/>
  <c r="CT48" i="7"/>
  <c r="CX48" i="7"/>
  <c r="DB48" i="7"/>
  <c r="CI8" i="9"/>
  <c r="CI12" i="9"/>
  <c r="CM12" i="9"/>
  <c r="CQ12" i="9"/>
  <c r="CW12" i="9"/>
  <c r="DA12" i="9"/>
  <c r="DE12" i="9"/>
  <c r="DJ12" i="9"/>
  <c r="DN12" i="9"/>
  <c r="CF32" i="10"/>
  <c r="CJ32" i="10"/>
  <c r="CN32" i="10"/>
  <c r="CT32" i="10"/>
  <c r="CX32" i="10"/>
  <c r="DB32" i="10"/>
  <c r="DF32" i="10"/>
  <c r="DK32" i="10"/>
  <c r="DO32" i="10"/>
  <c r="CF36" i="10"/>
  <c r="CJ36" i="10"/>
  <c r="CN36" i="10"/>
  <c r="CT36" i="10"/>
  <c r="CX36" i="10"/>
  <c r="DB36" i="10"/>
  <c r="DF36" i="10"/>
  <c r="DK36" i="10"/>
  <c r="DO36" i="10"/>
  <c r="CF27" i="11"/>
  <c r="CJ27" i="11"/>
  <c r="CN27" i="11"/>
  <c r="CT27" i="11"/>
  <c r="CX27" i="11"/>
  <c r="DB27" i="11"/>
  <c r="CI33" i="12"/>
  <c r="DJ37" i="12"/>
  <c r="CM45" i="12"/>
  <c r="CQ45" i="12"/>
  <c r="CW45" i="12"/>
  <c r="DE45" i="12"/>
  <c r="DJ45" i="12"/>
  <c r="CM49" i="12"/>
  <c r="DB29" i="7"/>
  <c r="DO33" i="7"/>
  <c r="DM33" i="9"/>
  <c r="CH37" i="9"/>
  <c r="CL37" i="9"/>
  <c r="CP37" i="9"/>
  <c r="CZ37" i="9"/>
  <c r="DD37" i="9"/>
  <c r="CH41" i="9"/>
  <c r="CL41" i="9"/>
  <c r="CP41" i="9"/>
  <c r="CV41" i="9"/>
  <c r="CZ41" i="9"/>
  <c r="DD41" i="9"/>
  <c r="DI41" i="9"/>
  <c r="DM41" i="9"/>
  <c r="D471" i="1"/>
  <c r="D259" i="1"/>
  <c r="D255" i="1" s="1"/>
  <c r="DI31" i="11"/>
  <c r="CI31" i="11"/>
  <c r="CM31" i="11"/>
  <c r="CQ31" i="11"/>
  <c r="CW31" i="11"/>
  <c r="DA31" i="11"/>
  <c r="DE31" i="11"/>
  <c r="DJ31" i="11"/>
  <c r="DO40" i="9"/>
  <c r="DM45" i="9"/>
  <c r="CF10" i="7"/>
  <c r="CX10" i="7"/>
  <c r="DK10" i="7"/>
  <c r="DK14" i="7"/>
  <c r="DO14" i="7"/>
  <c r="CJ22" i="7"/>
  <c r="DB22" i="7"/>
  <c r="DO22" i="7"/>
  <c r="CF30" i="7"/>
  <c r="CJ30" i="7"/>
  <c r="CT30" i="7"/>
  <c r="CX30" i="7"/>
  <c r="DB30" i="7"/>
  <c r="DD31" i="7"/>
  <c r="CF34" i="7"/>
  <c r="CJ34" i="7"/>
  <c r="CN34" i="7"/>
  <c r="CT34" i="7"/>
  <c r="CX34" i="7"/>
  <c r="DB34" i="7"/>
  <c r="DF34" i="7"/>
  <c r="CF18" i="10"/>
  <c r="CJ18" i="10"/>
  <c r="CN18" i="10"/>
  <c r="CT18" i="10"/>
  <c r="CX18" i="10"/>
  <c r="DB18" i="10"/>
  <c r="DF18" i="10"/>
  <c r="DK18" i="10"/>
  <c r="DO18" i="10"/>
  <c r="CF17" i="11"/>
  <c r="CJ17" i="11"/>
  <c r="CN17" i="11"/>
  <c r="CT17" i="11"/>
  <c r="CZ45" i="12"/>
  <c r="DE34" i="13"/>
  <c r="CI38" i="13"/>
  <c r="CM38" i="13"/>
  <c r="CQ38" i="13"/>
  <c r="CW38" i="13"/>
  <c r="DA38" i="13"/>
  <c r="DE38" i="13"/>
  <c r="DJ38" i="13"/>
  <c r="DN38" i="13"/>
  <c r="D472" i="1"/>
  <c r="D449" i="1"/>
  <c r="D470" i="1"/>
  <c r="D455" i="1"/>
  <c r="CF12" i="5"/>
  <c r="CN12" i="5"/>
  <c r="CX12" i="5"/>
  <c r="DF12" i="5"/>
  <c r="DK12" i="5"/>
  <c r="CF16" i="5"/>
  <c r="CJ16" i="5"/>
  <c r="CN16" i="5"/>
  <c r="CT16" i="5"/>
  <c r="CX16" i="5"/>
  <c r="DB16" i="5"/>
  <c r="DF16" i="5"/>
  <c r="DK16" i="5"/>
  <c r="DO16" i="5"/>
  <c r="D331" i="1"/>
  <c r="D304" i="1" s="1"/>
  <c r="CH19" i="6"/>
  <c r="CL19" i="6"/>
  <c r="CP19" i="6"/>
  <c r="CV19" i="6"/>
  <c r="CZ19" i="6"/>
  <c r="DD19" i="6"/>
  <c r="DI19" i="6"/>
  <c r="DM19" i="6"/>
  <c r="CH37" i="12"/>
  <c r="D439" i="1"/>
  <c r="D420" i="1" s="1"/>
  <c r="D460" i="1"/>
  <c r="D468" i="1"/>
  <c r="D444" i="1"/>
  <c r="D465" i="1"/>
  <c r="D463" i="1"/>
  <c r="D457" i="1"/>
  <c r="D474" i="1"/>
  <c r="D459" i="1"/>
  <c r="D443" i="1"/>
  <c r="D466" i="1"/>
  <c r="DO48" i="10"/>
  <c r="DF27" i="11"/>
  <c r="DK27" i="11"/>
  <c r="DO27" i="11"/>
  <c r="DN31" i="11"/>
  <c r="CH42" i="13"/>
  <c r="D447" i="1"/>
  <c r="D469" i="1"/>
  <c r="D464" i="1"/>
  <c r="D448" i="1"/>
  <c r="CF31" i="6"/>
  <c r="CJ31" i="6"/>
  <c r="CN31" i="6"/>
  <c r="CT31" i="6"/>
  <c r="CX31" i="6"/>
  <c r="DB31" i="6"/>
  <c r="DF31" i="6"/>
  <c r="D187" i="1"/>
  <c r="DJ22" i="7"/>
  <c r="D223" i="1"/>
  <c r="D219" i="1" s="1"/>
  <c r="CH40" i="8"/>
  <c r="CL40" i="8"/>
  <c r="CP40" i="8"/>
  <c r="CV40" i="8"/>
  <c r="CZ40" i="8"/>
  <c r="DD40" i="8"/>
  <c r="DI40" i="8"/>
  <c r="DM40" i="8"/>
  <c r="CF8" i="9"/>
  <c r="CJ8" i="9"/>
  <c r="CN8" i="9"/>
  <c r="D456" i="1"/>
  <c r="D151" i="1"/>
  <c r="CF34" i="6"/>
  <c r="CJ34" i="6"/>
  <c r="CN34" i="6"/>
  <c r="CT34" i="6"/>
  <c r="CX34" i="6"/>
  <c r="DB34" i="6"/>
  <c r="DF34" i="6"/>
  <c r="DK34" i="6"/>
  <c r="DO34" i="6"/>
  <c r="CX17" i="11"/>
  <c r="DB17" i="11"/>
  <c r="DF17" i="11"/>
  <c r="DK17" i="11"/>
  <c r="DO17" i="11"/>
  <c r="D367" i="1"/>
  <c r="D458" i="1"/>
  <c r="D461" i="1"/>
  <c r="D446" i="1"/>
  <c r="D452" i="1"/>
  <c r="DI34" i="8"/>
  <c r="CH12" i="9"/>
  <c r="D467" i="1"/>
  <c r="D451" i="1"/>
  <c r="D450" i="1"/>
  <c r="D445" i="1"/>
  <c r="CH25" i="9"/>
  <c r="CL25" i="9"/>
  <c r="CP25" i="9"/>
  <c r="CV25" i="9"/>
  <c r="CZ25" i="9"/>
  <c r="DD25" i="9"/>
  <c r="DI25" i="9"/>
  <c r="DM25" i="9"/>
  <c r="CF19" i="11"/>
  <c r="CJ19" i="11"/>
  <c r="CN19" i="11"/>
  <c r="CT19" i="11"/>
  <c r="CX19" i="11"/>
  <c r="DB19" i="11"/>
  <c r="DF19" i="11"/>
  <c r="DK19" i="11"/>
  <c r="CH21" i="11"/>
  <c r="CL21" i="11"/>
  <c r="CP21" i="11"/>
  <c r="CV21" i="11"/>
  <c r="CZ21" i="11"/>
  <c r="DD21" i="11"/>
  <c r="DI21" i="11"/>
  <c r="DM21" i="11"/>
  <c r="CF31" i="11"/>
  <c r="CJ31" i="11"/>
  <c r="CN31" i="11"/>
  <c r="CT31" i="11"/>
  <c r="CX31" i="11"/>
  <c r="DB31" i="11"/>
  <c r="DF31" i="11"/>
  <c r="DK31" i="11"/>
  <c r="D453" i="1"/>
  <c r="CI31" i="8"/>
  <c r="CM31" i="8"/>
  <c r="D295" i="1"/>
  <c r="CH48" i="10"/>
  <c r="CL48" i="10"/>
  <c r="CP48" i="10"/>
  <c r="CV48" i="10"/>
  <c r="CZ48" i="10"/>
  <c r="DD48" i="10"/>
  <c r="CI21" i="11"/>
  <c r="CM21" i="11"/>
  <c r="CQ21" i="11"/>
  <c r="CW21" i="11"/>
  <c r="DA21" i="11"/>
  <c r="DE21" i="11"/>
  <c r="DJ21" i="11"/>
  <c r="DN21" i="11"/>
  <c r="CF36" i="11"/>
  <c r="CJ36" i="11"/>
  <c r="CN36" i="11"/>
  <c r="CT36" i="11"/>
  <c r="DB36" i="11"/>
  <c r="DF36" i="11"/>
  <c r="DO36" i="11"/>
  <c r="D454" i="1"/>
  <c r="D473" i="1"/>
  <c r="CF25" i="9"/>
  <c r="CJ25" i="9"/>
  <c r="CN25" i="9"/>
  <c r="CT25" i="9"/>
  <c r="CX25" i="9"/>
  <c r="DB25" i="9"/>
  <c r="DF25" i="9"/>
  <c r="DK25" i="9"/>
  <c r="DO25" i="9"/>
  <c r="DI15" i="10"/>
  <c r="DM15" i="10"/>
  <c r="CW44" i="10"/>
  <c r="CI48" i="10"/>
  <c r="CW48" i="10"/>
  <c r="DA48" i="10"/>
  <c r="CF34" i="11"/>
  <c r="CJ34" i="11"/>
  <c r="CN34" i="11"/>
  <c r="CT34" i="11"/>
  <c r="CX34" i="11"/>
  <c r="DB34" i="11"/>
  <c r="DF34" i="11"/>
  <c r="DK34" i="11"/>
  <c r="DO34" i="11"/>
  <c r="D462" i="1"/>
  <c r="CI12" i="5"/>
  <c r="CM12" i="5"/>
  <c r="CQ12" i="5"/>
  <c r="CW12" i="5"/>
  <c r="DA12" i="5"/>
  <c r="DE12" i="5"/>
  <c r="CI16" i="5"/>
  <c r="CM16" i="5"/>
  <c r="CQ16" i="5"/>
  <c r="CW16" i="5"/>
  <c r="DA16" i="5"/>
  <c r="DE16" i="5"/>
  <c r="DJ16" i="5"/>
  <c r="DN16" i="5"/>
  <c r="CI20" i="5"/>
  <c r="CM20" i="5"/>
  <c r="CQ20" i="5"/>
  <c r="CW20" i="5"/>
  <c r="DA20" i="5"/>
  <c r="DE20" i="5"/>
  <c r="DJ20" i="5"/>
  <c r="DN20" i="5"/>
  <c r="CI24" i="5"/>
  <c r="CM24" i="5"/>
  <c r="CQ24" i="5"/>
  <c r="CW24" i="5"/>
  <c r="DA24" i="5"/>
  <c r="DE24" i="5"/>
  <c r="DJ24" i="5"/>
  <c r="DN24" i="5"/>
  <c r="CI28" i="5"/>
  <c r="CM28" i="5"/>
  <c r="CQ28" i="5"/>
  <c r="CW28" i="5"/>
  <c r="CH43" i="5"/>
  <c r="CL43" i="5"/>
  <c r="CP43" i="5"/>
  <c r="CV43" i="5"/>
  <c r="CZ43" i="5"/>
  <c r="DD43" i="5"/>
  <c r="DI43" i="5"/>
  <c r="DM43" i="5"/>
  <c r="CH47" i="5"/>
  <c r="CZ47" i="5"/>
  <c r="CH18" i="6"/>
  <c r="CL18" i="6"/>
  <c r="CP18" i="6"/>
  <c r="CV18" i="6"/>
  <c r="CZ18" i="6"/>
  <c r="DD18" i="6"/>
  <c r="DI18" i="6"/>
  <c r="DM18" i="6"/>
  <c r="CH22" i="6"/>
  <c r="CL22" i="6"/>
  <c r="CP22" i="6"/>
  <c r="CI11" i="5"/>
  <c r="CQ11" i="5"/>
  <c r="CI15" i="5"/>
  <c r="CM15" i="5"/>
  <c r="CQ15" i="5"/>
  <c r="CW15" i="5"/>
  <c r="DA15" i="5"/>
  <c r="DE15" i="5"/>
  <c r="DJ15" i="5"/>
  <c r="DN15" i="5"/>
  <c r="CI19" i="5"/>
  <c r="CM19" i="5"/>
  <c r="CQ19" i="5"/>
  <c r="CW19" i="5"/>
  <c r="DA19" i="5"/>
  <c r="DE19" i="5"/>
  <c r="DJ19" i="5"/>
  <c r="DN19" i="5"/>
  <c r="CI23" i="5"/>
  <c r="CM23" i="5"/>
  <c r="CQ23" i="5"/>
  <c r="CW23" i="5"/>
  <c r="DA23" i="5"/>
  <c r="DE23" i="5"/>
  <c r="DJ23" i="5"/>
  <c r="DN23" i="5"/>
  <c r="CF36" i="5"/>
  <c r="CN36" i="5"/>
  <c r="DJ39" i="5"/>
  <c r="CN40" i="5"/>
  <c r="DJ41" i="5"/>
  <c r="CM43" i="5"/>
  <c r="CQ43" i="5"/>
  <c r="CW43" i="5"/>
  <c r="DE43" i="5"/>
  <c r="DJ43" i="5"/>
  <c r="CF48" i="5"/>
  <c r="CI48" i="6"/>
  <c r="CM48" i="6"/>
  <c r="CQ48" i="6"/>
  <c r="CW48" i="6"/>
  <c r="DA48" i="6"/>
  <c r="DE48" i="6"/>
  <c r="DJ48" i="6"/>
  <c r="DN48" i="6"/>
  <c r="CH31" i="8"/>
  <c r="CL31" i="8"/>
  <c r="CP31" i="8"/>
  <c r="CV31" i="8"/>
  <c r="CZ31" i="8"/>
  <c r="DD31" i="8"/>
  <c r="DI31" i="8"/>
  <c r="DM31" i="8"/>
  <c r="CV22" i="6"/>
  <c r="CZ22" i="6"/>
  <c r="DD22" i="6"/>
  <c r="DI22" i="6"/>
  <c r="DM22" i="6"/>
  <c r="CH26" i="6"/>
  <c r="CL26" i="6"/>
  <c r="CP26" i="6"/>
  <c r="CV26" i="6"/>
  <c r="CZ26" i="6"/>
  <c r="DD26" i="6"/>
  <c r="DI26" i="6"/>
  <c r="DM26" i="6"/>
  <c r="CF32" i="6"/>
  <c r="CJ32" i="6"/>
  <c r="CN32" i="6"/>
  <c r="CT32" i="6"/>
  <c r="CX32" i="6"/>
  <c r="DB32" i="6"/>
  <c r="DF32" i="6"/>
  <c r="DK32" i="6"/>
  <c r="DO32" i="6"/>
  <c r="CH39" i="6"/>
  <c r="CL39" i="6"/>
  <c r="CP39" i="6"/>
  <c r="CV39" i="6"/>
  <c r="CZ39" i="6"/>
  <c r="DD39" i="6"/>
  <c r="DI39" i="6"/>
  <c r="DM39" i="6"/>
  <c r="CH48" i="6"/>
  <c r="CL48" i="6"/>
  <c r="CP48" i="6"/>
  <c r="CV48" i="6"/>
  <c r="CZ48" i="6"/>
  <c r="DD48" i="6"/>
  <c r="DI48" i="6"/>
  <c r="DM48" i="6"/>
  <c r="CF51" i="6"/>
  <c r="CJ51" i="6"/>
  <c r="CN51" i="6"/>
  <c r="CT51" i="6"/>
  <c r="CX51" i="6"/>
  <c r="DB51" i="6"/>
  <c r="DF51" i="6"/>
  <c r="DK51" i="6"/>
  <c r="DO51" i="6"/>
  <c r="CF7" i="7"/>
  <c r="CX7" i="7"/>
  <c r="DK7" i="7"/>
  <c r="CF11" i="7"/>
  <c r="CX11" i="7"/>
  <c r="DK11" i="7"/>
  <c r="CF47" i="7"/>
  <c r="CJ47" i="7"/>
  <c r="CN47" i="7"/>
  <c r="CT47" i="7"/>
  <c r="CX47" i="7"/>
  <c r="DB47" i="7"/>
  <c r="DF47" i="7"/>
  <c r="DK47" i="7"/>
  <c r="DO47" i="7"/>
  <c r="DN6" i="8"/>
  <c r="CF10" i="8"/>
  <c r="CJ10" i="8"/>
  <c r="CN10" i="8"/>
  <c r="CT10" i="8"/>
  <c r="CX10" i="8"/>
  <c r="DB10" i="8"/>
  <c r="DF10" i="8"/>
  <c r="DK10" i="8"/>
  <c r="DO10" i="8"/>
  <c r="DD11" i="8"/>
  <c r="CI29" i="8"/>
  <c r="CM29" i="8"/>
  <c r="CQ29" i="8"/>
  <c r="CW29" i="8"/>
  <c r="DA29" i="8"/>
  <c r="DE29" i="8"/>
  <c r="DJ29" i="8"/>
  <c r="DN29" i="8"/>
  <c r="CI26" i="9"/>
  <c r="CM26" i="9"/>
  <c r="CQ26" i="9"/>
  <c r="CW26" i="9"/>
  <c r="DA26" i="9"/>
  <c r="DE26" i="9"/>
  <c r="DJ26" i="9"/>
  <c r="DN26" i="9"/>
  <c r="CI21" i="10"/>
  <c r="CM21" i="10"/>
  <c r="CQ21" i="10"/>
  <c r="CW21" i="10"/>
  <c r="DA21" i="10"/>
  <c r="DE21" i="10"/>
  <c r="CI35" i="10"/>
  <c r="CQ35" i="10"/>
  <c r="DA35" i="10"/>
  <c r="DA39" i="10"/>
  <c r="CQ43" i="10"/>
  <c r="CM45" i="10"/>
  <c r="CQ47" i="10"/>
  <c r="CI28" i="11"/>
  <c r="CM28" i="11"/>
  <c r="CQ28" i="11"/>
  <c r="CW28" i="11"/>
  <c r="DA28" i="11"/>
  <c r="DE28" i="11"/>
  <c r="DJ28" i="11"/>
  <c r="DN28" i="11"/>
  <c r="CH40" i="11"/>
  <c r="CL40" i="11"/>
  <c r="CP40" i="11"/>
  <c r="CV40" i="11"/>
  <c r="CZ40" i="11"/>
  <c r="DD40" i="11"/>
  <c r="DI40" i="11"/>
  <c r="DM40" i="11"/>
  <c r="CQ31" i="8"/>
  <c r="DI35" i="8"/>
  <c r="CF26" i="9"/>
  <c r="CJ26" i="9"/>
  <c r="CN26" i="9"/>
  <c r="CT26" i="9"/>
  <c r="CX26" i="9"/>
  <c r="CF8" i="10"/>
  <c r="CJ8" i="10"/>
  <c r="CN8" i="10"/>
  <c r="CT8" i="10"/>
  <c r="CX8" i="10"/>
  <c r="DB8" i="10"/>
  <c r="DF8" i="10"/>
  <c r="DK8" i="10"/>
  <c r="DO8" i="10"/>
  <c r="CH10" i="10"/>
  <c r="CP10" i="10"/>
  <c r="CZ10" i="10"/>
  <c r="CF12" i="10"/>
  <c r="CJ12" i="10"/>
  <c r="CN12" i="10"/>
  <c r="CT12" i="10"/>
  <c r="CX12" i="10"/>
  <c r="DB12" i="10"/>
  <c r="DF12" i="10"/>
  <c r="DK12" i="10"/>
  <c r="DO12" i="10"/>
  <c r="CF16" i="10"/>
  <c r="CJ16" i="10"/>
  <c r="CN16" i="10"/>
  <c r="CT16" i="10"/>
  <c r="CX16" i="10"/>
  <c r="DB16" i="10"/>
  <c r="DF16" i="10"/>
  <c r="DK16" i="10"/>
  <c r="DO16" i="10"/>
  <c r="CF21" i="10"/>
  <c r="CJ21" i="10"/>
  <c r="CN21" i="10"/>
  <c r="CT21" i="10"/>
  <c r="CX21" i="10"/>
  <c r="DB21" i="10"/>
  <c r="DF21" i="10"/>
  <c r="DK21" i="10"/>
  <c r="DO21" i="10"/>
  <c r="DJ9" i="11"/>
  <c r="DJ13" i="11"/>
  <c r="CI17" i="11"/>
  <c r="CM17" i="11"/>
  <c r="CQ17" i="11"/>
  <c r="CW17" i="11"/>
  <c r="DA17" i="11"/>
  <c r="DE17" i="11"/>
  <c r="DJ17" i="11"/>
  <c r="DN17" i="11"/>
  <c r="CI40" i="11"/>
  <c r="CM40" i="11"/>
  <c r="CQ40" i="11"/>
  <c r="CW40" i="11"/>
  <c r="DA40" i="11"/>
  <c r="DE40" i="11"/>
  <c r="DJ40" i="11"/>
  <c r="DN40" i="11"/>
  <c r="CF42" i="11"/>
  <c r="CT42" i="11"/>
  <c r="CX42" i="11"/>
  <c r="DK42" i="11"/>
  <c r="CI36" i="12"/>
  <c r="CM36" i="12"/>
  <c r="CQ36" i="12"/>
  <c r="CW36" i="12"/>
  <c r="DA36" i="12"/>
  <c r="DE36" i="12"/>
  <c r="DJ36" i="12"/>
  <c r="DN36" i="12"/>
  <c r="CF8" i="13"/>
  <c r="DJ39" i="13"/>
  <c r="DI42" i="13"/>
  <c r="CH16" i="9"/>
  <c r="CL16" i="9"/>
  <c r="CP16" i="9"/>
  <c r="CV16" i="9"/>
  <c r="CZ16" i="9"/>
  <c r="DI16" i="9"/>
  <c r="DM16" i="9"/>
  <c r="CH20" i="9"/>
  <c r="CL20" i="9"/>
  <c r="CP20" i="9"/>
  <c r="CV20" i="9"/>
  <c r="CZ20" i="9"/>
  <c r="DD20" i="9"/>
  <c r="DI20" i="9"/>
  <c r="DM20" i="9"/>
  <c r="DI24" i="9"/>
  <c r="DM24" i="9"/>
  <c r="CF42" i="9"/>
  <c r="CJ42" i="9"/>
  <c r="CX42" i="9"/>
  <c r="DB42" i="9"/>
  <c r="DI17" i="10"/>
  <c r="DM17" i="10"/>
  <c r="DI21" i="10"/>
  <c r="DM21" i="10"/>
  <c r="DI19" i="11"/>
  <c r="CH25" i="11"/>
  <c r="CL25" i="11"/>
  <c r="DI25" i="11"/>
  <c r="CI25" i="5"/>
  <c r="CM25" i="5"/>
  <c r="CQ25" i="5"/>
  <c r="CW25" i="5"/>
  <c r="DA25" i="5"/>
  <c r="DE25" i="5"/>
  <c r="DJ25" i="5"/>
  <c r="DN25" i="5"/>
  <c r="CI29" i="5"/>
  <c r="CM29" i="5"/>
  <c r="CQ29" i="5"/>
  <c r="CW29" i="5"/>
  <c r="DA29" i="5"/>
  <c r="DE29" i="5"/>
  <c r="DJ29" i="5"/>
  <c r="DN29" i="5"/>
  <c r="CI32" i="6"/>
  <c r="CM32" i="6"/>
  <c r="CQ32" i="6"/>
  <c r="CW32" i="6"/>
  <c r="DA32" i="6"/>
  <c r="DE32" i="6"/>
  <c r="DJ32" i="6"/>
  <c r="DN32" i="6"/>
  <c r="CI34" i="6"/>
  <c r="CM34" i="6"/>
  <c r="CQ34" i="6"/>
  <c r="CW34" i="6"/>
  <c r="DA34" i="6"/>
  <c r="DE34" i="6"/>
  <c r="DJ34" i="6"/>
  <c r="DN34" i="6"/>
  <c r="CF36" i="6"/>
  <c r="CJ36" i="6"/>
  <c r="CN36" i="6"/>
  <c r="CT36" i="6"/>
  <c r="CX36" i="6"/>
  <c r="DB36" i="6"/>
  <c r="DF36" i="6"/>
  <c r="DK36" i="6"/>
  <c r="DO36" i="6"/>
  <c r="CF45" i="6"/>
  <c r="CJ45" i="6"/>
  <c r="CN45" i="6"/>
  <c r="CT45" i="6"/>
  <c r="CX45" i="6"/>
  <c r="DB45" i="6"/>
  <c r="DF45" i="6"/>
  <c r="DK45" i="6"/>
  <c r="DO45" i="6"/>
  <c r="CI7" i="7"/>
  <c r="CM7" i="7"/>
  <c r="CQ7" i="7"/>
  <c r="CW7" i="7"/>
  <c r="DA7" i="7"/>
  <c r="DE7" i="7"/>
  <c r="DJ7" i="7"/>
  <c r="DN7" i="7"/>
  <c r="CF8" i="7"/>
  <c r="DK8" i="7"/>
  <c r="CI11" i="7"/>
  <c r="CM11" i="7"/>
  <c r="CQ11" i="7"/>
  <c r="CW11" i="7"/>
  <c r="DA11" i="7"/>
  <c r="DE11" i="7"/>
  <c r="DJ11" i="7"/>
  <c r="DN11" i="7"/>
  <c r="CF12" i="7"/>
  <c r="DK16" i="7"/>
  <c r="DO16" i="7"/>
  <c r="DL22" i="5"/>
  <c r="CL14" i="5"/>
  <c r="CV14" i="5"/>
  <c r="DD14" i="5"/>
  <c r="DM14" i="5"/>
  <c r="CH46" i="5"/>
  <c r="CL46" i="5"/>
  <c r="CP46" i="5"/>
  <c r="CV46" i="5"/>
  <c r="CZ46" i="5"/>
  <c r="DD46" i="5"/>
  <c r="DI46" i="5"/>
  <c r="CH50" i="5"/>
  <c r="CP50" i="5"/>
  <c r="CV50" i="5"/>
  <c r="CZ50" i="5"/>
  <c r="DD50" i="5"/>
  <c r="DI50" i="5"/>
  <c r="CH21" i="6"/>
  <c r="CL21" i="6"/>
  <c r="CP21" i="6"/>
  <c r="CV21" i="6"/>
  <c r="CZ21" i="6"/>
  <c r="DD21" i="6"/>
  <c r="DI21" i="6"/>
  <c r="DM21" i="6"/>
  <c r="CH45" i="6"/>
  <c r="CL45" i="6"/>
  <c r="CP45" i="6"/>
  <c r="CV45" i="6"/>
  <c r="CZ45" i="6"/>
  <c r="DD45" i="6"/>
  <c r="DI45" i="6"/>
  <c r="DM45" i="6"/>
  <c r="CH46" i="6"/>
  <c r="CL46" i="6"/>
  <c r="CP46" i="6"/>
  <c r="CV46" i="6"/>
  <c r="CZ46" i="6"/>
  <c r="DD46" i="6"/>
  <c r="DI46" i="6"/>
  <c r="DM46" i="6"/>
  <c r="CH8" i="7"/>
  <c r="CL8" i="7"/>
  <c r="CP8" i="7"/>
  <c r="CZ8" i="7"/>
  <c r="DD8" i="7"/>
  <c r="CH12" i="7"/>
  <c r="CL12" i="7"/>
  <c r="CP12" i="7"/>
  <c r="CV12" i="7"/>
  <c r="CZ12" i="7"/>
  <c r="DD12" i="7"/>
  <c r="CH16" i="7"/>
  <c r="CL16" i="7"/>
  <c r="CP16" i="7"/>
  <c r="CV16" i="7"/>
  <c r="CZ16" i="7"/>
  <c r="DD16" i="7"/>
  <c r="DI16" i="7"/>
  <c r="CH20" i="7"/>
  <c r="CL20" i="7"/>
  <c r="CP20" i="7"/>
  <c r="CV20" i="7"/>
  <c r="CZ20" i="7"/>
  <c r="DD20" i="7"/>
  <c r="DI20" i="7"/>
  <c r="DM20" i="7"/>
  <c r="CL24" i="7"/>
  <c r="CL28" i="7"/>
  <c r="CH14" i="5"/>
  <c r="CP14" i="5"/>
  <c r="CZ14" i="5"/>
  <c r="DI14" i="5"/>
  <c r="CW6" i="5"/>
  <c r="CH9" i="5"/>
  <c r="CL9" i="5"/>
  <c r="CP9" i="5"/>
  <c r="CV9" i="5"/>
  <c r="CZ9" i="5"/>
  <c r="DD9" i="5"/>
  <c r="DI9" i="5"/>
  <c r="DM9" i="5"/>
  <c r="CI30" i="5"/>
  <c r="CJ35" i="5"/>
  <c r="CJ43" i="5"/>
  <c r="DO43" i="5"/>
  <c r="CF47" i="5"/>
  <c r="CJ47" i="5"/>
  <c r="CN47" i="5"/>
  <c r="CT47" i="5"/>
  <c r="CH20" i="6"/>
  <c r="CL20" i="6"/>
  <c r="CP20" i="6"/>
  <c r="CV20" i="6"/>
  <c r="CZ20" i="6"/>
  <c r="DD20" i="6"/>
  <c r="DI20" i="6"/>
  <c r="DM20" i="6"/>
  <c r="CH34" i="6"/>
  <c r="CL34" i="6"/>
  <c r="CP34" i="6"/>
  <c r="CV34" i="6"/>
  <c r="CZ34" i="6"/>
  <c r="DD34" i="6"/>
  <c r="DI34" i="6"/>
  <c r="DM34" i="6"/>
  <c r="CI36" i="6"/>
  <c r="CM36" i="6"/>
  <c r="CQ36" i="6"/>
  <c r="CW36" i="6"/>
  <c r="DA36" i="6"/>
  <c r="DE36" i="6"/>
  <c r="DJ36" i="6"/>
  <c r="DN36" i="6"/>
  <c r="CH40" i="6"/>
  <c r="CL40" i="6"/>
  <c r="CP40" i="6"/>
  <c r="CV40" i="6"/>
  <c r="CZ40" i="6"/>
  <c r="DD40" i="6"/>
  <c r="CI45" i="6"/>
  <c r="CM45" i="6"/>
  <c r="CQ45" i="6"/>
  <c r="CW45" i="6"/>
  <c r="DA45" i="6"/>
  <c r="DE45" i="6"/>
  <c r="DJ45" i="6"/>
  <c r="DN45" i="6"/>
  <c r="CF47" i="6"/>
  <c r="CJ47" i="6"/>
  <c r="CN47" i="6"/>
  <c r="CT47" i="6"/>
  <c r="CX47" i="6"/>
  <c r="DB47" i="6"/>
  <c r="DF47" i="6"/>
  <c r="DK47" i="6"/>
  <c r="DO47" i="6"/>
  <c r="CF48" i="6"/>
  <c r="CJ48" i="6"/>
  <c r="CN48" i="6"/>
  <c r="CT48" i="6"/>
  <c r="CX48" i="6"/>
  <c r="DB48" i="6"/>
  <c r="DF48" i="6"/>
  <c r="DK48" i="6"/>
  <c r="DO48" i="6"/>
  <c r="DN24" i="7"/>
  <c r="DO38" i="7"/>
  <c r="CF41" i="7"/>
  <c r="CJ41" i="7"/>
  <c r="CX41" i="7"/>
  <c r="DB41" i="7"/>
  <c r="DO42" i="7"/>
  <c r="CH43" i="7"/>
  <c r="CL43" i="7"/>
  <c r="CP43" i="7"/>
  <c r="CV43" i="7"/>
  <c r="CZ43" i="7"/>
  <c r="DD43" i="7"/>
  <c r="DI43" i="7"/>
  <c r="DM43" i="7"/>
  <c r="CH47" i="7"/>
  <c r="CL47" i="7"/>
  <c r="CP47" i="7"/>
  <c r="CV47" i="7"/>
  <c r="CZ47" i="7"/>
  <c r="DD47" i="7"/>
  <c r="DI47" i="7"/>
  <c r="DM47" i="7"/>
  <c r="DI27" i="8"/>
  <c r="DM27" i="8"/>
  <c r="CF29" i="8"/>
  <c r="CJ29" i="8"/>
  <c r="CN29" i="8"/>
  <c r="CT29" i="8"/>
  <c r="CX29" i="8"/>
  <c r="DB29" i="8"/>
  <c r="DF29" i="8"/>
  <c r="DK29" i="8"/>
  <c r="DO29" i="8"/>
  <c r="CI32" i="8"/>
  <c r="CM32" i="8"/>
  <c r="CQ32" i="8"/>
  <c r="CW32" i="8"/>
  <c r="DA32" i="8"/>
  <c r="DE32" i="8"/>
  <c r="DJ32" i="8"/>
  <c r="DN32" i="8"/>
  <c r="CI37" i="8"/>
  <c r="CM37" i="8"/>
  <c r="CQ37" i="8"/>
  <c r="CW37" i="8"/>
  <c r="DA37" i="8"/>
  <c r="DE37" i="8"/>
  <c r="DJ37" i="8"/>
  <c r="DN37" i="8"/>
  <c r="CH41" i="8"/>
  <c r="CP41" i="8"/>
  <c r="CZ41" i="8"/>
  <c r="CW42" i="8"/>
  <c r="CH46" i="8"/>
  <c r="CL46" i="8"/>
  <c r="CP46" i="8"/>
  <c r="CV46" i="8"/>
  <c r="CZ46" i="8"/>
  <c r="DI17" i="9"/>
  <c r="DI21" i="9"/>
  <c r="CM27" i="9"/>
  <c r="DJ27" i="7"/>
  <c r="DN27" i="7"/>
  <c r="DD9" i="8"/>
  <c r="CF12" i="8"/>
  <c r="CJ12" i="8"/>
  <c r="CN12" i="8"/>
  <c r="CT12" i="8"/>
  <c r="CX12" i="8"/>
  <c r="DB12" i="8"/>
  <c r="DF12" i="8"/>
  <c r="DK12" i="8"/>
  <c r="DO12" i="8"/>
  <c r="DD13" i="8"/>
  <c r="CF16" i="8"/>
  <c r="CJ16" i="8"/>
  <c r="CN16" i="8"/>
  <c r="CT16" i="8"/>
  <c r="CX16" i="8"/>
  <c r="DB16" i="8"/>
  <c r="DF16" i="8"/>
  <c r="DK16" i="8"/>
  <c r="DO16" i="8"/>
  <c r="CF24" i="8"/>
  <c r="CF28" i="8"/>
  <c r="CX28" i="8"/>
  <c r="CF37" i="8"/>
  <c r="CJ37" i="8"/>
  <c r="CN37" i="8"/>
  <c r="CT37" i="8"/>
  <c r="CX37" i="8"/>
  <c r="DB37" i="8"/>
  <c r="DF37" i="8"/>
  <c r="DK37" i="8"/>
  <c r="DO37" i="8"/>
  <c r="DK38" i="8"/>
  <c r="CQ41" i="8"/>
  <c r="DN41" i="8"/>
  <c r="CI46" i="8"/>
  <c r="CM46" i="8"/>
  <c r="CQ46" i="8"/>
  <c r="CW46" i="8"/>
  <c r="DA46" i="8"/>
  <c r="DE46" i="8"/>
  <c r="DJ46" i="8"/>
  <c r="DN46" i="8"/>
  <c r="CF13" i="10"/>
  <c r="CJ13" i="10"/>
  <c r="CN13" i="10"/>
  <c r="CT13" i="10"/>
  <c r="CX13" i="10"/>
  <c r="DB13" i="10"/>
  <c r="DF13" i="10"/>
  <c r="DK13" i="10"/>
  <c r="DO13" i="10"/>
  <c r="CI16" i="10"/>
  <c r="CM16" i="10"/>
  <c r="CQ16" i="10"/>
  <c r="CW16" i="10"/>
  <c r="DA16" i="10"/>
  <c r="DE16" i="10"/>
  <c r="CF25" i="10"/>
  <c r="CJ25" i="10"/>
  <c r="CN25" i="10"/>
  <c r="CF33" i="10"/>
  <c r="CJ33" i="10"/>
  <c r="CN33" i="10"/>
  <c r="CT33" i="10"/>
  <c r="CX33" i="10"/>
  <c r="DB33" i="10"/>
  <c r="DF33" i="10"/>
  <c r="DK33" i="10"/>
  <c r="DO33" i="10"/>
  <c r="DO49" i="10"/>
  <c r="CF23" i="11"/>
  <c r="CJ23" i="11"/>
  <c r="CN23" i="11"/>
  <c r="CT23" i="11"/>
  <c r="CX23" i="11"/>
  <c r="DB23" i="11"/>
  <c r="DF23" i="11"/>
  <c r="DK23" i="11"/>
  <c r="DO23" i="11"/>
  <c r="DI51" i="11"/>
  <c r="CG1" i="11"/>
  <c r="R1" i="11"/>
  <c r="CF22" i="11"/>
  <c r="CJ22" i="11"/>
  <c r="CN22" i="11"/>
  <c r="CT22" i="11"/>
  <c r="CX22" i="11"/>
  <c r="DB22" i="11"/>
  <c r="DF22" i="11"/>
  <c r="DK22" i="11"/>
  <c r="DO22" i="11"/>
  <c r="CX38" i="11"/>
  <c r="CF44" i="11"/>
  <c r="CJ44" i="11"/>
  <c r="CN44" i="11"/>
  <c r="CT44" i="11"/>
  <c r="DO44" i="11"/>
  <c r="CF48" i="11"/>
  <c r="CJ48" i="11"/>
  <c r="CN48" i="11"/>
  <c r="CT48" i="11"/>
  <c r="CX48" i="11"/>
  <c r="DB48" i="11"/>
  <c r="DF48" i="11"/>
  <c r="DK48" i="11"/>
  <c r="DO48" i="11"/>
  <c r="DD36" i="7"/>
  <c r="DM16" i="8"/>
  <c r="DM20" i="8"/>
  <c r="CL24" i="8"/>
  <c r="DM24" i="8"/>
  <c r="CX27" i="8"/>
  <c r="CH32" i="8"/>
  <c r="CL32" i="8"/>
  <c r="CP32" i="8"/>
  <c r="CV32" i="8"/>
  <c r="CZ32" i="8"/>
  <c r="DD32" i="8"/>
  <c r="DI32" i="8"/>
  <c r="DM32" i="8"/>
  <c r="DI33" i="8"/>
  <c r="CH37" i="8"/>
  <c r="CL37" i="8"/>
  <c r="CP37" i="8"/>
  <c r="CV37" i="8"/>
  <c r="CZ37" i="8"/>
  <c r="DD37" i="8"/>
  <c r="DI37" i="8"/>
  <c r="DM37" i="8"/>
  <c r="CV38" i="8"/>
  <c r="CH42" i="8"/>
  <c r="CL42" i="8"/>
  <c r="CP42" i="8"/>
  <c r="CV42" i="8"/>
  <c r="CZ42" i="8"/>
  <c r="DD42" i="8"/>
  <c r="DI42" i="8"/>
  <c r="CH27" i="9"/>
  <c r="CL27" i="9"/>
  <c r="CP27" i="9"/>
  <c r="CV27" i="9"/>
  <c r="CZ27" i="9"/>
  <c r="DD27" i="9"/>
  <c r="DI27" i="9"/>
  <c r="DM27" i="9"/>
  <c r="CH31" i="9"/>
  <c r="CL31" i="9"/>
  <c r="CP31" i="9"/>
  <c r="CV31" i="9"/>
  <c r="CZ31" i="9"/>
  <c r="DD31" i="9"/>
  <c r="DI31" i="9"/>
  <c r="DM31" i="9"/>
  <c r="D412" i="1"/>
  <c r="D416" i="1"/>
  <c r="CF12" i="9"/>
  <c r="CJ12" i="9"/>
  <c r="CN12" i="9"/>
  <c r="CT12" i="9"/>
  <c r="CX12" i="9"/>
  <c r="DB12" i="9"/>
  <c r="DF12" i="9"/>
  <c r="DK12" i="9"/>
  <c r="DO12" i="9"/>
  <c r="CH15" i="9"/>
  <c r="CL15" i="9"/>
  <c r="CP15" i="9"/>
  <c r="CV15" i="9"/>
  <c r="CZ15" i="9"/>
  <c r="DD15" i="9"/>
  <c r="DI15" i="9"/>
  <c r="DM15" i="9"/>
  <c r="CF17" i="9"/>
  <c r="CJ17" i="9"/>
  <c r="CN17" i="9"/>
  <c r="CT17" i="9"/>
  <c r="CX17" i="9"/>
  <c r="DB17" i="9"/>
  <c r="DF17" i="9"/>
  <c r="DK17" i="9"/>
  <c r="DO17" i="9"/>
  <c r="CH19" i="9"/>
  <c r="CL19" i="9"/>
  <c r="CP19" i="9"/>
  <c r="CV19" i="9"/>
  <c r="CZ19" i="9"/>
  <c r="DD19" i="9"/>
  <c r="DI19" i="9"/>
  <c r="DM19" i="9"/>
  <c r="CF21" i="9"/>
  <c r="CJ21" i="9"/>
  <c r="CN21" i="9"/>
  <c r="CT21" i="9"/>
  <c r="CI25" i="9"/>
  <c r="CM25" i="9"/>
  <c r="CQ25" i="9"/>
  <c r="CW25" i="9"/>
  <c r="DA25" i="9"/>
  <c r="DE25" i="9"/>
  <c r="DJ25" i="9"/>
  <c r="DN25" i="9"/>
  <c r="CF31" i="9"/>
  <c r="CJ31" i="9"/>
  <c r="CN31" i="9"/>
  <c r="CT31" i="9"/>
  <c r="CX31" i="9"/>
  <c r="DB31" i="9"/>
  <c r="DF31" i="9"/>
  <c r="DK31" i="9"/>
  <c r="DO31" i="9"/>
  <c r="CF49" i="9"/>
  <c r="CJ49" i="9"/>
  <c r="CN49" i="9"/>
  <c r="CT49" i="9"/>
  <c r="CX49" i="9"/>
  <c r="DB49" i="9"/>
  <c r="DF49" i="9"/>
  <c r="DK49" i="9"/>
  <c r="DO35" i="10"/>
  <c r="DK43" i="10"/>
  <c r="DK47" i="10"/>
  <c r="DO47" i="10"/>
  <c r="D312" i="1"/>
  <c r="D300" i="1"/>
  <c r="CI18" i="11"/>
  <c r="CM18" i="11"/>
  <c r="CQ18" i="11"/>
  <c r="CW18" i="11"/>
  <c r="DA18" i="11"/>
  <c r="DE18" i="11"/>
  <c r="DJ18" i="11"/>
  <c r="DN18" i="11"/>
  <c r="CF21" i="11"/>
  <c r="CJ21" i="11"/>
  <c r="CN21" i="11"/>
  <c r="CT21" i="11"/>
  <c r="CX21" i="11"/>
  <c r="DB21" i="11"/>
  <c r="DF21" i="11"/>
  <c r="DK21" i="11"/>
  <c r="DO21" i="11"/>
  <c r="CF25" i="11"/>
  <c r="CJ25" i="11"/>
  <c r="CN25" i="11"/>
  <c r="CT25" i="11"/>
  <c r="CX25" i="11"/>
  <c r="DB25" i="11"/>
  <c r="DF25" i="11"/>
  <c r="DK25" i="11"/>
  <c r="DO25" i="11"/>
  <c r="CF28" i="11"/>
  <c r="CJ28" i="11"/>
  <c r="CN28" i="11"/>
  <c r="CT28" i="11"/>
  <c r="CX28" i="11"/>
  <c r="DB28" i="11"/>
  <c r="DF28" i="11"/>
  <c r="DK28" i="11"/>
  <c r="DO28" i="11"/>
  <c r="CF30" i="11"/>
  <c r="CJ30" i="11"/>
  <c r="CN30" i="11"/>
  <c r="CT30" i="11"/>
  <c r="CX30" i="11"/>
  <c r="DB30" i="11"/>
  <c r="DF30" i="11"/>
  <c r="DK30" i="11"/>
  <c r="DO30" i="11"/>
  <c r="DO31" i="11"/>
  <c r="DI32" i="11"/>
  <c r="CH34" i="11"/>
  <c r="CL34" i="11"/>
  <c r="CP34" i="11"/>
  <c r="CV34" i="11"/>
  <c r="CZ34" i="11"/>
  <c r="DD34" i="11"/>
  <c r="DI34" i="11"/>
  <c r="DM34" i="11"/>
  <c r="CH36" i="11"/>
  <c r="CL36" i="11"/>
  <c r="CP36" i="11"/>
  <c r="CV36" i="11"/>
  <c r="CZ36" i="11"/>
  <c r="DD36" i="11"/>
  <c r="DI36" i="11"/>
  <c r="DM36" i="11"/>
  <c r="CF40" i="11"/>
  <c r="CJ40" i="11"/>
  <c r="CN40" i="11"/>
  <c r="CT40" i="11"/>
  <c r="CX40" i="11"/>
  <c r="DB40" i="11"/>
  <c r="DF40" i="11"/>
  <c r="DK40" i="11"/>
  <c r="DO40" i="11"/>
  <c r="CF41" i="11"/>
  <c r="CJ41" i="11"/>
  <c r="CT41" i="11"/>
  <c r="CX41" i="11"/>
  <c r="DB41" i="11"/>
  <c r="DK41" i="11"/>
  <c r="DO41" i="11"/>
  <c r="CT8" i="12"/>
  <c r="CH14" i="12"/>
  <c r="CL14" i="12"/>
  <c r="CP14" i="12"/>
  <c r="CV14" i="12"/>
  <c r="CZ14" i="12"/>
  <c r="DD14" i="12"/>
  <c r="DI14" i="12"/>
  <c r="DM14" i="12"/>
  <c r="CH18" i="12"/>
  <c r="CL18" i="12"/>
  <c r="CP18" i="12"/>
  <c r="CV18" i="12"/>
  <c r="CZ18" i="12"/>
  <c r="DD18" i="12"/>
  <c r="DI22" i="12"/>
  <c r="DM22" i="12"/>
  <c r="DI26" i="12"/>
  <c r="DM26" i="12"/>
  <c r="DK49" i="12"/>
  <c r="CF42" i="13"/>
  <c r="CJ42" i="13"/>
  <c r="CN42" i="13"/>
  <c r="CT42" i="13"/>
  <c r="CX42" i="13"/>
  <c r="DB42" i="13"/>
  <c r="DF42" i="13"/>
  <c r="DK42" i="13"/>
  <c r="DO42" i="13"/>
  <c r="CT25" i="10"/>
  <c r="CX25" i="10"/>
  <c r="DB25" i="10"/>
  <c r="DF25" i="10"/>
  <c r="DK25" i="10"/>
  <c r="DO25" i="10"/>
  <c r="CF26" i="10"/>
  <c r="CJ26" i="10"/>
  <c r="CN26" i="10"/>
  <c r="CT26" i="10"/>
  <c r="CX26" i="10"/>
  <c r="DB26" i="10"/>
  <c r="DF26" i="10"/>
  <c r="DK26" i="10"/>
  <c r="CF34" i="10"/>
  <c r="CJ34" i="10"/>
  <c r="CN34" i="10"/>
  <c r="CT34" i="10"/>
  <c r="CX34" i="10"/>
  <c r="DB34" i="10"/>
  <c r="DF34" i="10"/>
  <c r="DK34" i="10"/>
  <c r="DO34" i="10"/>
  <c r="CF38" i="10"/>
  <c r="CJ38" i="10"/>
  <c r="CN38" i="10"/>
  <c r="CT38" i="10"/>
  <c r="CX38" i="10"/>
  <c r="DB38" i="10"/>
  <c r="DF38" i="10"/>
  <c r="DK38" i="10"/>
  <c r="DO38" i="10"/>
  <c r="CF50" i="10"/>
  <c r="CJ50" i="10"/>
  <c r="CN50" i="10"/>
  <c r="DJ10" i="11"/>
  <c r="DN10" i="11"/>
  <c r="DJ14" i="11"/>
  <c r="DN14" i="11"/>
  <c r="DK15" i="11"/>
  <c r="DO15" i="11"/>
  <c r="CF18" i="11"/>
  <c r="CJ18" i="11"/>
  <c r="CN18" i="11"/>
  <c r="CT18" i="11"/>
  <c r="CX18" i="11"/>
  <c r="DB18" i="11"/>
  <c r="DF18" i="11"/>
  <c r="DK18" i="11"/>
  <c r="DO18" i="11"/>
  <c r="CI22" i="11"/>
  <c r="CM22" i="11"/>
  <c r="CQ22" i="11"/>
  <c r="CW22" i="11"/>
  <c r="DA22" i="11"/>
  <c r="DE22" i="11"/>
  <c r="DJ22" i="11"/>
  <c r="DN22" i="11"/>
  <c r="DI28" i="11"/>
  <c r="CF29" i="11"/>
  <c r="CI34" i="11"/>
  <c r="CM34" i="11"/>
  <c r="CQ34" i="11"/>
  <c r="CW34" i="11"/>
  <c r="DA34" i="11"/>
  <c r="DE34" i="11"/>
  <c r="DJ34" i="11"/>
  <c r="DN34" i="11"/>
  <c r="DE36" i="11"/>
  <c r="CF38" i="11"/>
  <c r="CT38" i="11"/>
  <c r="CI23" i="13"/>
  <c r="CM23" i="13"/>
  <c r="CQ23" i="13"/>
  <c r="CW23" i="13"/>
  <c r="DA23" i="13"/>
  <c r="DE23" i="13"/>
  <c r="DJ23" i="13"/>
  <c r="DN23" i="13"/>
  <c r="CF15" i="13"/>
  <c r="CM6" i="5"/>
  <c r="DE6" i="5"/>
  <c r="CI8" i="5"/>
  <c r="CM8" i="5"/>
  <c r="CQ8" i="5"/>
  <c r="CW8" i="5"/>
  <c r="DA8" i="5"/>
  <c r="DE8" i="5"/>
  <c r="DJ8" i="5"/>
  <c r="DN8" i="5"/>
  <c r="CI9" i="5"/>
  <c r="CM9" i="5"/>
  <c r="CQ9" i="5"/>
  <c r="CW9" i="5"/>
  <c r="CM10" i="5"/>
  <c r="CW10" i="5"/>
  <c r="CI14" i="5"/>
  <c r="CM14" i="5"/>
  <c r="CQ14" i="5"/>
  <c r="CW14" i="5"/>
  <c r="DA14" i="5"/>
  <c r="DE14" i="5"/>
  <c r="DJ14" i="5"/>
  <c r="CI18" i="5"/>
  <c r="CM18" i="5"/>
  <c r="CQ18" i="5"/>
  <c r="CW18" i="5"/>
  <c r="DA18" i="5"/>
  <c r="DE18" i="5"/>
  <c r="DJ18" i="5"/>
  <c r="DN18" i="5"/>
  <c r="CI22" i="5"/>
  <c r="CM22" i="5"/>
  <c r="CQ22" i="5"/>
  <c r="CW22" i="5"/>
  <c r="DA22" i="5"/>
  <c r="DE22" i="5"/>
  <c r="DJ22" i="5"/>
  <c r="DN22" i="5"/>
  <c r="CI26" i="5"/>
  <c r="CM26" i="5"/>
  <c r="CQ26" i="5"/>
  <c r="CW26" i="5"/>
  <c r="DA26" i="5"/>
  <c r="DE26" i="5"/>
  <c r="DJ26" i="5"/>
  <c r="DN26" i="5"/>
  <c r="CF9" i="5"/>
  <c r="CJ9" i="5"/>
  <c r="CN9" i="5"/>
  <c r="CT9" i="5"/>
  <c r="CX9" i="5"/>
  <c r="DB9" i="5"/>
  <c r="DF9" i="5"/>
  <c r="DK9" i="5"/>
  <c r="DO9" i="5"/>
  <c r="CF10" i="5"/>
  <c r="CJ10" i="5"/>
  <c r="CN10" i="5"/>
  <c r="CT10" i="5"/>
  <c r="CX10" i="5"/>
  <c r="DB10" i="5"/>
  <c r="DF10" i="5"/>
  <c r="DK10" i="5"/>
  <c r="DO10" i="5"/>
  <c r="CH12" i="5"/>
  <c r="CL12" i="5"/>
  <c r="CP12" i="5"/>
  <c r="CV12" i="5"/>
  <c r="CZ12" i="5"/>
  <c r="DD12" i="5"/>
  <c r="DI12" i="5"/>
  <c r="DM12" i="5"/>
  <c r="CI13" i="5"/>
  <c r="CM13" i="5"/>
  <c r="CQ13" i="5"/>
  <c r="CW13" i="5"/>
  <c r="DA13" i="5"/>
  <c r="DE13" i="5"/>
  <c r="CF14" i="5"/>
  <c r="CJ14" i="5"/>
  <c r="CN14" i="5"/>
  <c r="CT14" i="5"/>
  <c r="CX14" i="5"/>
  <c r="DB14" i="5"/>
  <c r="DF14" i="5"/>
  <c r="DK14" i="5"/>
  <c r="DO14" i="5"/>
  <c r="CH16" i="5"/>
  <c r="CL16" i="5"/>
  <c r="CP16" i="5"/>
  <c r="CV16" i="5"/>
  <c r="CZ16" i="5"/>
  <c r="DD16" i="5"/>
  <c r="DI16" i="5"/>
  <c r="DM16" i="5"/>
  <c r="CI17" i="5"/>
  <c r="CM17" i="5"/>
  <c r="CQ17" i="5"/>
  <c r="CW17" i="5"/>
  <c r="DA17" i="5"/>
  <c r="DE17" i="5"/>
  <c r="DJ17" i="5"/>
  <c r="DN17" i="5"/>
  <c r="CI21" i="5"/>
  <c r="CM21" i="5"/>
  <c r="CQ21" i="5"/>
  <c r="CW21" i="5"/>
  <c r="DA21" i="5"/>
  <c r="DE21" i="5"/>
  <c r="DJ21" i="5"/>
  <c r="DN21" i="5"/>
  <c r="CH32" i="5"/>
  <c r="CL32" i="5"/>
  <c r="CP32" i="5"/>
  <c r="CV32" i="5"/>
  <c r="CZ32" i="5"/>
  <c r="DD32" i="5"/>
  <c r="DI32" i="5"/>
  <c r="DM32" i="5"/>
  <c r="CJ37" i="5"/>
  <c r="CF8" i="6"/>
  <c r="CJ8" i="6"/>
  <c r="CX8" i="6"/>
  <c r="DB8" i="6"/>
  <c r="DD9" i="6"/>
  <c r="CF12" i="6"/>
  <c r="CJ12" i="6"/>
  <c r="CF35" i="6"/>
  <c r="CJ35" i="6"/>
  <c r="CN35" i="6"/>
  <c r="CT35" i="6"/>
  <c r="CX35" i="6"/>
  <c r="DB35" i="6"/>
  <c r="DF35" i="6"/>
  <c r="DK35" i="6"/>
  <c r="DO35" i="6"/>
  <c r="CF38" i="6"/>
  <c r="CJ38" i="6"/>
  <c r="CX38" i="6"/>
  <c r="DB38" i="6"/>
  <c r="DO38" i="6"/>
  <c r="CH7" i="7"/>
  <c r="CL7" i="7"/>
  <c r="CP7" i="7"/>
  <c r="CZ7" i="7"/>
  <c r="DD7" i="7"/>
  <c r="CF9" i="7"/>
  <c r="CX9" i="7"/>
  <c r="DK9" i="7"/>
  <c r="CH11" i="7"/>
  <c r="CL11" i="7"/>
  <c r="CP11" i="7"/>
  <c r="CZ11" i="7"/>
  <c r="DD11" i="7"/>
  <c r="DJ14" i="7"/>
  <c r="CI16" i="7"/>
  <c r="CM16" i="7"/>
  <c r="CQ16" i="7"/>
  <c r="CW16" i="7"/>
  <c r="DA16" i="7"/>
  <c r="DE16" i="7"/>
  <c r="DK17" i="7"/>
  <c r="DO17" i="7"/>
  <c r="DN18" i="7"/>
  <c r="CH19" i="7"/>
  <c r="CL19" i="7"/>
  <c r="CP19" i="7"/>
  <c r="CV19" i="7"/>
  <c r="CZ19" i="7"/>
  <c r="DD19" i="7"/>
  <c r="DI19" i="7"/>
  <c r="DM19" i="7"/>
  <c r="CJ21" i="7"/>
  <c r="CL27" i="7"/>
  <c r="CV27" i="7"/>
  <c r="DD27" i="7"/>
  <c r="DI27" i="7"/>
  <c r="DM27" i="7"/>
  <c r="DK37" i="7"/>
  <c r="CH14" i="6"/>
  <c r="CL14" i="6"/>
  <c r="CP14" i="6"/>
  <c r="CV14" i="6"/>
  <c r="CZ14" i="6"/>
  <c r="DD14" i="6"/>
  <c r="DI14" i="6"/>
  <c r="DM14" i="6"/>
  <c r="CH15" i="6"/>
  <c r="CL15" i="6"/>
  <c r="CP15" i="6"/>
  <c r="CV15" i="6"/>
  <c r="CZ15" i="6"/>
  <c r="DD15" i="6"/>
  <c r="DI15" i="6"/>
  <c r="DM15" i="6"/>
  <c r="CH16" i="6"/>
  <c r="CL16" i="6"/>
  <c r="CP16" i="6"/>
  <c r="CV16" i="6"/>
  <c r="CZ16" i="6"/>
  <c r="DD16" i="6"/>
  <c r="DI16" i="6"/>
  <c r="DM16" i="6"/>
  <c r="CH17" i="6"/>
  <c r="CL17" i="6"/>
  <c r="CP17" i="6"/>
  <c r="CV17" i="6"/>
  <c r="CZ17" i="6"/>
  <c r="DD17" i="6"/>
  <c r="DI17" i="6"/>
  <c r="DM17" i="6"/>
  <c r="DA28" i="5"/>
  <c r="DE28" i="5"/>
  <c r="DJ28" i="5"/>
  <c r="DN28" i="5"/>
  <c r="CI32" i="5"/>
  <c r="CM32" i="5"/>
  <c r="CQ32" i="5"/>
  <c r="CW32" i="5"/>
  <c r="DA32" i="5"/>
  <c r="DE32" i="5"/>
  <c r="DJ32" i="5"/>
  <c r="DN32" i="5"/>
  <c r="CL36" i="5"/>
  <c r="CP36" i="5"/>
  <c r="CV36" i="5"/>
  <c r="DD36" i="5"/>
  <c r="DJ42" i="5"/>
  <c r="CV45" i="5"/>
  <c r="CI46" i="5"/>
  <c r="CM46" i="5"/>
  <c r="CQ46" i="5"/>
  <c r="CW46" i="5"/>
  <c r="DA46" i="5"/>
  <c r="DE46" i="5"/>
  <c r="DJ46" i="5"/>
  <c r="DN46" i="5"/>
  <c r="CL49" i="5"/>
  <c r="DD49" i="5"/>
  <c r="DN50" i="5"/>
  <c r="CI13" i="6"/>
  <c r="CM13" i="6"/>
  <c r="CQ13" i="6"/>
  <c r="CW13" i="6"/>
  <c r="DA13" i="6"/>
  <c r="DE13" i="6"/>
  <c r="DJ13" i="6"/>
  <c r="DN13" i="6"/>
  <c r="CI14" i="6"/>
  <c r="CM14" i="6"/>
  <c r="CQ14" i="6"/>
  <c r="CW14" i="6"/>
  <c r="DA14" i="6"/>
  <c r="DE14" i="6"/>
  <c r="DJ14" i="6"/>
  <c r="DN14" i="6"/>
  <c r="CI15" i="6"/>
  <c r="CM15" i="6"/>
  <c r="CQ15" i="6"/>
  <c r="CW15" i="6"/>
  <c r="DA15" i="6"/>
  <c r="DE15" i="6"/>
  <c r="DJ15" i="6"/>
  <c r="DN15" i="6"/>
  <c r="CI16" i="6"/>
  <c r="CM16" i="6"/>
  <c r="CQ16" i="6"/>
  <c r="CW16" i="6"/>
  <c r="DA16" i="6"/>
  <c r="DE16" i="6"/>
  <c r="DJ16" i="6"/>
  <c r="DN16" i="6"/>
  <c r="CI17" i="6"/>
  <c r="CM17" i="6"/>
  <c r="CQ17" i="6"/>
  <c r="CW17" i="6"/>
  <c r="DA17" i="6"/>
  <c r="DE17" i="6"/>
  <c r="DJ17" i="6"/>
  <c r="DN17" i="6"/>
  <c r="CI18" i="6"/>
  <c r="CM18" i="6"/>
  <c r="CQ18" i="6"/>
  <c r="CW18" i="6"/>
  <c r="DA18" i="6"/>
  <c r="DE18" i="6"/>
  <c r="DJ18" i="6"/>
  <c r="DN18" i="6"/>
  <c r="CI19" i="6"/>
  <c r="CM19" i="6"/>
  <c r="CQ19" i="6"/>
  <c r="CW19" i="6"/>
  <c r="DA19" i="6"/>
  <c r="DE19" i="6"/>
  <c r="DJ19" i="6"/>
  <c r="DN19" i="6"/>
  <c r="CI20" i="6"/>
  <c r="CM20" i="6"/>
  <c r="CQ20" i="6"/>
  <c r="CW20" i="6"/>
  <c r="DA20" i="6"/>
  <c r="DE20" i="6"/>
  <c r="DJ20" i="6"/>
  <c r="DN20" i="6"/>
  <c r="CI21" i="6"/>
  <c r="CM21" i="6"/>
  <c r="CQ21" i="6"/>
  <c r="CW21" i="6"/>
  <c r="DA21" i="6"/>
  <c r="DE21" i="6"/>
  <c r="DJ21" i="6"/>
  <c r="DN21" i="6"/>
  <c r="CI22" i="6"/>
  <c r="CM22" i="6"/>
  <c r="CQ22" i="6"/>
  <c r="CW22" i="6"/>
  <c r="DA22" i="6"/>
  <c r="DE22" i="6"/>
  <c r="CH25" i="6"/>
  <c r="CL25" i="6"/>
  <c r="CP25" i="6"/>
  <c r="CH29" i="6"/>
  <c r="CL29" i="6"/>
  <c r="CP29" i="6"/>
  <c r="CI30" i="6"/>
  <c r="CM30" i="6"/>
  <c r="CW30" i="6"/>
  <c r="DA30" i="6"/>
  <c r="DE30" i="6"/>
  <c r="CH35" i="6"/>
  <c r="CL35" i="6"/>
  <c r="CP35" i="6"/>
  <c r="CV35" i="6"/>
  <c r="CZ35" i="6"/>
  <c r="DD35" i="6"/>
  <c r="DI35" i="6"/>
  <c r="DM35" i="6"/>
  <c r="DO37" i="6"/>
  <c r="CH38" i="6"/>
  <c r="CL38" i="6"/>
  <c r="CP38" i="6"/>
  <c r="CV38" i="6"/>
  <c r="CZ38" i="6"/>
  <c r="CI39" i="6"/>
  <c r="CM39" i="6"/>
  <c r="CQ39" i="6"/>
  <c r="CW39" i="6"/>
  <c r="DA39" i="6"/>
  <c r="DE39" i="6"/>
  <c r="DJ39" i="6"/>
  <c r="DN39" i="6"/>
  <c r="DK42" i="6"/>
  <c r="DD9" i="7"/>
  <c r="DO19" i="7"/>
  <c r="DI29" i="7"/>
  <c r="DM29" i="7"/>
  <c r="CF31" i="7"/>
  <c r="CJ31" i="7"/>
  <c r="CN31" i="7"/>
  <c r="CT31" i="7"/>
  <c r="CX31" i="7"/>
  <c r="DB31" i="7"/>
  <c r="DF31" i="7"/>
  <c r="DO32" i="7"/>
  <c r="CF35" i="7"/>
  <c r="CJ35" i="7"/>
  <c r="CI27" i="5"/>
  <c r="CM27" i="5"/>
  <c r="CQ27" i="5"/>
  <c r="CW27" i="5"/>
  <c r="DA27" i="5"/>
  <c r="DE27" i="5"/>
  <c r="DJ27" i="5"/>
  <c r="DN27" i="5"/>
  <c r="CF32" i="5"/>
  <c r="CJ32" i="5"/>
  <c r="CN32" i="5"/>
  <c r="CT32" i="5"/>
  <c r="CX32" i="5"/>
  <c r="DB32" i="5"/>
  <c r="DF32" i="5"/>
  <c r="DK32" i="5"/>
  <c r="DO32" i="5"/>
  <c r="CI36" i="5"/>
  <c r="CM36" i="5"/>
  <c r="CQ36" i="5"/>
  <c r="CW36" i="5"/>
  <c r="DA36" i="5"/>
  <c r="DE36" i="5"/>
  <c r="DJ36" i="5"/>
  <c r="DN36" i="5"/>
  <c r="CI37" i="5"/>
  <c r="CQ37" i="5"/>
  <c r="CW37" i="5"/>
  <c r="DN37" i="5"/>
  <c r="DF38" i="5"/>
  <c r="CW39" i="5"/>
  <c r="CH44" i="5"/>
  <c r="CF46" i="5"/>
  <c r="CJ46" i="5"/>
  <c r="CN46" i="5"/>
  <c r="CT46" i="5"/>
  <c r="CX46" i="5"/>
  <c r="DB46" i="5"/>
  <c r="DF46" i="5"/>
  <c r="DK46" i="5"/>
  <c r="DO46" i="5"/>
  <c r="CH48" i="5"/>
  <c r="DM48" i="5"/>
  <c r="DN49" i="5"/>
  <c r="CF50" i="5"/>
  <c r="CJ50" i="5"/>
  <c r="CN50" i="5"/>
  <c r="CT50" i="5"/>
  <c r="CX50" i="5"/>
  <c r="DB50" i="5"/>
  <c r="DF50" i="5"/>
  <c r="DK50" i="5"/>
  <c r="DO50" i="5"/>
  <c r="CF9" i="6"/>
  <c r="CJ9" i="6"/>
  <c r="CX9" i="6"/>
  <c r="DB9" i="6"/>
  <c r="DD10" i="6"/>
  <c r="CF13" i="6"/>
  <c r="CJ13" i="6"/>
  <c r="CN13" i="6"/>
  <c r="CT13" i="6"/>
  <c r="CX13" i="6"/>
  <c r="DB13" i="6"/>
  <c r="DF13" i="6"/>
  <c r="DK13" i="6"/>
  <c r="DO13" i="6"/>
  <c r="CF14" i="6"/>
  <c r="CJ14" i="6"/>
  <c r="CN14" i="6"/>
  <c r="CT14" i="6"/>
  <c r="CX14" i="6"/>
  <c r="DB14" i="6"/>
  <c r="DF14" i="6"/>
  <c r="DK14" i="6"/>
  <c r="DO14" i="6"/>
  <c r="CF15" i="6"/>
  <c r="CJ15" i="6"/>
  <c r="CN15" i="6"/>
  <c r="CT15" i="6"/>
  <c r="CX15" i="6"/>
  <c r="DB15" i="6"/>
  <c r="DF15" i="6"/>
  <c r="DK15" i="6"/>
  <c r="DO15" i="6"/>
  <c r="CF16" i="6"/>
  <c r="CJ16" i="6"/>
  <c r="CN16" i="6"/>
  <c r="CT16" i="6"/>
  <c r="CX16" i="6"/>
  <c r="DB16" i="6"/>
  <c r="DF16" i="6"/>
  <c r="DK16" i="6"/>
  <c r="DO16" i="6"/>
  <c r="CF17" i="6"/>
  <c r="CJ17" i="6"/>
  <c r="CN17" i="6"/>
  <c r="CT17" i="6"/>
  <c r="CX17" i="6"/>
  <c r="DB17" i="6"/>
  <c r="DF17" i="6"/>
  <c r="DK17" i="6"/>
  <c r="DO17" i="6"/>
  <c r="CF18" i="6"/>
  <c r="CJ18" i="6"/>
  <c r="CN18" i="6"/>
  <c r="CT18" i="6"/>
  <c r="CX18" i="6"/>
  <c r="DB18" i="6"/>
  <c r="DF18" i="6"/>
  <c r="DK18" i="6"/>
  <c r="DO18" i="6"/>
  <c r="CF19" i="6"/>
  <c r="CJ19" i="6"/>
  <c r="CN19" i="6"/>
  <c r="CT19" i="6"/>
  <c r="CX19" i="6"/>
  <c r="DB19" i="6"/>
  <c r="DF19" i="6"/>
  <c r="DK19" i="6"/>
  <c r="DO19" i="6"/>
  <c r="CF20" i="6"/>
  <c r="CJ20" i="6"/>
  <c r="CN20" i="6"/>
  <c r="CT20" i="6"/>
  <c r="CX20" i="6"/>
  <c r="DB20" i="6"/>
  <c r="DF20" i="6"/>
  <c r="DK20" i="6"/>
  <c r="DO20" i="6"/>
  <c r="CF21" i="6"/>
  <c r="CJ21" i="6"/>
  <c r="CN21" i="6"/>
  <c r="CT21" i="6"/>
  <c r="CX21" i="6"/>
  <c r="DB21" i="6"/>
  <c r="DF21" i="6"/>
  <c r="DK21" i="6"/>
  <c r="DO21" i="6"/>
  <c r="CF22" i="6"/>
  <c r="CJ22" i="6"/>
  <c r="CN22" i="6"/>
  <c r="CT22" i="6"/>
  <c r="CX22" i="6"/>
  <c r="DB22" i="6"/>
  <c r="DF22" i="6"/>
  <c r="CH24" i="6"/>
  <c r="CH28" i="6"/>
  <c r="CL28" i="6"/>
  <c r="CP28" i="6"/>
  <c r="CN30" i="6"/>
  <c r="DF30" i="6"/>
  <c r="CH32" i="6"/>
  <c r="CL32" i="6"/>
  <c r="CP32" i="6"/>
  <c r="CV32" i="6"/>
  <c r="CZ32" i="6"/>
  <c r="DD32" i="6"/>
  <c r="DI32" i="6"/>
  <c r="DM32" i="6"/>
  <c r="CI35" i="6"/>
  <c r="CM35" i="6"/>
  <c r="CQ35" i="6"/>
  <c r="CW35" i="6"/>
  <c r="DA35" i="6"/>
  <c r="DE35" i="6"/>
  <c r="DJ35" i="6"/>
  <c r="DN35" i="6"/>
  <c r="CH36" i="6"/>
  <c r="CL36" i="6"/>
  <c r="CP36" i="6"/>
  <c r="CV36" i="6"/>
  <c r="CZ36" i="6"/>
  <c r="DD36" i="6"/>
  <c r="DI36" i="6"/>
  <c r="DM36" i="6"/>
  <c r="CH37" i="6"/>
  <c r="CL37" i="6"/>
  <c r="CP37" i="6"/>
  <c r="CV37" i="6"/>
  <c r="CZ37" i="6"/>
  <c r="DD37" i="6"/>
  <c r="DI37" i="6"/>
  <c r="CF39" i="6"/>
  <c r="CJ39" i="6"/>
  <c r="CN39" i="6"/>
  <c r="CT39" i="6"/>
  <c r="CX39" i="6"/>
  <c r="DB39" i="6"/>
  <c r="DF39" i="6"/>
  <c r="DK39" i="6"/>
  <c r="DO39" i="6"/>
  <c r="CF40" i="6"/>
  <c r="CJ40" i="6"/>
  <c r="CX40" i="6"/>
  <c r="DB40" i="6"/>
  <c r="DO40" i="6"/>
  <c r="DE15" i="7"/>
  <c r="CI17" i="7"/>
  <c r="CW17" i="7"/>
  <c r="DA17" i="7"/>
  <c r="DJ21" i="7"/>
  <c r="CI37" i="7"/>
  <c r="CM37" i="7"/>
  <c r="CQ37" i="7"/>
  <c r="CW37" i="7"/>
  <c r="DA37" i="7"/>
  <c r="DE37" i="7"/>
  <c r="DJ37" i="7"/>
  <c r="DN37" i="7"/>
  <c r="CF37" i="7"/>
  <c r="CN35" i="7"/>
  <c r="CT35" i="7"/>
  <c r="CX35" i="7"/>
  <c r="DB35" i="7"/>
  <c r="DF35" i="7"/>
  <c r="DO36" i="7"/>
  <c r="CH37" i="7"/>
  <c r="CL37" i="7"/>
  <c r="CP37" i="7"/>
  <c r="CZ37" i="7"/>
  <c r="DD37" i="7"/>
  <c r="CH38" i="7"/>
  <c r="CL38" i="7"/>
  <c r="CP38" i="7"/>
  <c r="CZ38" i="7"/>
  <c r="DD38" i="7"/>
  <c r="CI39" i="7"/>
  <c r="CM39" i="7"/>
  <c r="CQ39" i="7"/>
  <c r="CW39" i="7"/>
  <c r="DA39" i="7"/>
  <c r="DE39" i="7"/>
  <c r="DJ39" i="7"/>
  <c r="DN39" i="7"/>
  <c r="CF40" i="7"/>
  <c r="CJ40" i="7"/>
  <c r="CX40" i="7"/>
  <c r="DB40" i="7"/>
  <c r="DO41" i="7"/>
  <c r="CH42" i="7"/>
  <c r="CL42" i="7"/>
  <c r="CP42" i="7"/>
  <c r="CV42" i="7"/>
  <c r="CZ42" i="7"/>
  <c r="DD42" i="7"/>
  <c r="DI42" i="7"/>
  <c r="DM42" i="7"/>
  <c r="CF44" i="7"/>
  <c r="CJ44" i="7"/>
  <c r="CH46" i="7"/>
  <c r="CL46" i="7"/>
  <c r="CP46" i="7"/>
  <c r="CV46" i="7"/>
  <c r="CZ46" i="7"/>
  <c r="DD46" i="7"/>
  <c r="DI46" i="7"/>
  <c r="DM46" i="7"/>
  <c r="CI47" i="7"/>
  <c r="CM47" i="7"/>
  <c r="CQ47" i="7"/>
  <c r="CW47" i="7"/>
  <c r="DA47" i="7"/>
  <c r="DE47" i="7"/>
  <c r="DJ47" i="7"/>
  <c r="DN47" i="7"/>
  <c r="CH49" i="7"/>
  <c r="CL49" i="7"/>
  <c r="CP49" i="7"/>
  <c r="CV49" i="7"/>
  <c r="CI50" i="7"/>
  <c r="CM50" i="7"/>
  <c r="CQ50" i="7"/>
  <c r="CW50" i="7"/>
  <c r="DA50" i="7"/>
  <c r="DE50" i="7"/>
  <c r="DJ50" i="7"/>
  <c r="DN50" i="7"/>
  <c r="CF51" i="7"/>
  <c r="CJ51" i="7"/>
  <c r="CN51" i="7"/>
  <c r="CT51" i="7"/>
  <c r="CX51" i="7"/>
  <c r="DB51" i="7"/>
  <c r="DF51" i="7"/>
  <c r="DK51" i="7"/>
  <c r="DO51" i="7"/>
  <c r="DD10" i="8"/>
  <c r="CF13" i="8"/>
  <c r="CJ13" i="8"/>
  <c r="CN13" i="8"/>
  <c r="CT13" i="8"/>
  <c r="CX13" i="8"/>
  <c r="DB13" i="8"/>
  <c r="DF13" i="8"/>
  <c r="DK13" i="8"/>
  <c r="DO13" i="8"/>
  <c r="DD14" i="8"/>
  <c r="DM15" i="8"/>
  <c r="CF17" i="8"/>
  <c r="CJ17" i="8"/>
  <c r="CN17" i="8"/>
  <c r="CT17" i="8"/>
  <c r="CX17" i="8"/>
  <c r="DB17" i="8"/>
  <c r="DF17" i="8"/>
  <c r="DK17" i="8"/>
  <c r="DO17" i="8"/>
  <c r="DD18" i="8"/>
  <c r="DM19" i="8"/>
  <c r="CF21" i="8"/>
  <c r="CJ21" i="8"/>
  <c r="CN21" i="8"/>
  <c r="CT21" i="8"/>
  <c r="DB21" i="8"/>
  <c r="DD22" i="8"/>
  <c r="DD23" i="8"/>
  <c r="CI24" i="8"/>
  <c r="CM24" i="8"/>
  <c r="CQ24" i="8"/>
  <c r="CW24" i="8"/>
  <c r="DA24" i="8"/>
  <c r="DE24" i="8"/>
  <c r="DJ24" i="8"/>
  <c r="DN24" i="8"/>
  <c r="CI25" i="8"/>
  <c r="CM25" i="8"/>
  <c r="CI27" i="8"/>
  <c r="CM27" i="8"/>
  <c r="CQ27" i="8"/>
  <c r="CW27" i="8"/>
  <c r="DA27" i="8"/>
  <c r="DE27" i="8"/>
  <c r="DJ27" i="8"/>
  <c r="DN27" i="8"/>
  <c r="DI28" i="8"/>
  <c r="DM28" i="8"/>
  <c r="CF30" i="8"/>
  <c r="CX30" i="8"/>
  <c r="CX31" i="8"/>
  <c r="CJ32" i="8"/>
  <c r="CN32" i="8"/>
  <c r="CT32" i="8"/>
  <c r="CX32" i="8"/>
  <c r="DB32" i="8"/>
  <c r="DF32" i="8"/>
  <c r="CH36" i="8"/>
  <c r="CL36" i="8"/>
  <c r="CP36" i="8"/>
  <c r="CV36" i="8"/>
  <c r="CZ36" i="8"/>
  <c r="DD36" i="8"/>
  <c r="DI36" i="8"/>
  <c r="DM36" i="8"/>
  <c r="CH43" i="8"/>
  <c r="CF46" i="8"/>
  <c r="CJ46" i="8"/>
  <c r="CN46" i="8"/>
  <c r="CT46" i="8"/>
  <c r="CX46" i="8"/>
  <c r="DB46" i="8"/>
  <c r="DF46" i="8"/>
  <c r="DK46" i="8"/>
  <c r="DO46" i="8"/>
  <c r="DM51" i="8"/>
  <c r="CI15" i="9"/>
  <c r="CM15" i="9"/>
  <c r="CQ15" i="9"/>
  <c r="CW15" i="9"/>
  <c r="DA15" i="9"/>
  <c r="DE15" i="9"/>
  <c r="DJ15" i="9"/>
  <c r="DN15" i="9"/>
  <c r="DD17" i="8"/>
  <c r="CF20" i="8"/>
  <c r="CJ20" i="8"/>
  <c r="CN20" i="8"/>
  <c r="CT20" i="8"/>
  <c r="CX20" i="8"/>
  <c r="DB20" i="8"/>
  <c r="DF20" i="8"/>
  <c r="DK20" i="8"/>
  <c r="DO20" i="8"/>
  <c r="DD21" i="8"/>
  <c r="CJ24" i="8"/>
  <c r="CN24" i="8"/>
  <c r="CT24" i="8"/>
  <c r="CX24" i="8"/>
  <c r="DB24" i="8"/>
  <c r="DF24" i="8"/>
  <c r="DK24" i="8"/>
  <c r="DO24" i="8"/>
  <c r="CF25" i="8"/>
  <c r="CJ25" i="8"/>
  <c r="CN25" i="8"/>
  <c r="CT25" i="8"/>
  <c r="CX25" i="8"/>
  <c r="DB25" i="8"/>
  <c r="DF25" i="8"/>
  <c r="DK25" i="8"/>
  <c r="DO25" i="8"/>
  <c r="DP27" i="8"/>
  <c r="CI28" i="8"/>
  <c r="CM28" i="8"/>
  <c r="CQ28" i="8"/>
  <c r="CW28" i="8"/>
  <c r="DA28" i="8"/>
  <c r="DE28" i="8"/>
  <c r="DJ28" i="8"/>
  <c r="DN28" i="8"/>
  <c r="CI36" i="8"/>
  <c r="CM36" i="8"/>
  <c r="CQ36" i="8"/>
  <c r="CW36" i="8"/>
  <c r="DA36" i="8"/>
  <c r="DE36" i="8"/>
  <c r="DJ36" i="8"/>
  <c r="DN36" i="8"/>
  <c r="CF48" i="8"/>
  <c r="CJ48" i="8"/>
  <c r="CN48" i="8"/>
  <c r="CT48" i="8"/>
  <c r="CX48" i="8"/>
  <c r="DB48" i="8"/>
  <c r="DF48" i="8"/>
  <c r="DK48" i="8"/>
  <c r="DO48" i="8"/>
  <c r="CF6" i="9"/>
  <c r="CJ6" i="9"/>
  <c r="CN6" i="9"/>
  <c r="CT6" i="9"/>
  <c r="CX6" i="9"/>
  <c r="DB6" i="9"/>
  <c r="DF6" i="9"/>
  <c r="DK6" i="9"/>
  <c r="DO6" i="9"/>
  <c r="DM7" i="9"/>
  <c r="CI9" i="9"/>
  <c r="CM9" i="9"/>
  <c r="CQ9" i="9"/>
  <c r="CW9" i="9"/>
  <c r="DA9" i="9"/>
  <c r="DE9" i="9"/>
  <c r="CF10" i="9"/>
  <c r="CJ10" i="9"/>
  <c r="CN10" i="9"/>
  <c r="CT10" i="9"/>
  <c r="CX10" i="9"/>
  <c r="DB10" i="9"/>
  <c r="DF10" i="9"/>
  <c r="DK10" i="9"/>
  <c r="DO10" i="9"/>
  <c r="CH40" i="7"/>
  <c r="CL40" i="7"/>
  <c r="CP40" i="7"/>
  <c r="CV40" i="7"/>
  <c r="CZ40" i="7"/>
  <c r="DD40" i="7"/>
  <c r="DI40" i="7"/>
  <c r="DM40" i="7"/>
  <c r="DO43" i="7"/>
  <c r="CH44" i="7"/>
  <c r="CL44" i="7"/>
  <c r="CP44" i="7"/>
  <c r="CV44" i="7"/>
  <c r="CZ44" i="7"/>
  <c r="DD44" i="7"/>
  <c r="DI44" i="7"/>
  <c r="DM44" i="7"/>
  <c r="DI51" i="7"/>
  <c r="DM51" i="7"/>
  <c r="CL6" i="8"/>
  <c r="DD6" i="8"/>
  <c r="CL7" i="8"/>
  <c r="DI8" i="8"/>
  <c r="DM8" i="8"/>
  <c r="DI9" i="8"/>
  <c r="CF11" i="8"/>
  <c r="CJ11" i="8"/>
  <c r="CN11" i="8"/>
  <c r="CT11" i="8"/>
  <c r="CX11" i="8"/>
  <c r="DB11" i="8"/>
  <c r="DF11" i="8"/>
  <c r="DK11" i="8"/>
  <c r="DO11" i="8"/>
  <c r="DD12" i="8"/>
  <c r="CF26" i="8"/>
  <c r="CX26" i="8"/>
  <c r="CJ28" i="8"/>
  <c r="CN28" i="8"/>
  <c r="CT28" i="8"/>
  <c r="DB28" i="8"/>
  <c r="DF28" i="8"/>
  <c r="DK28" i="8"/>
  <c r="DO28" i="8"/>
  <c r="CF36" i="8"/>
  <c r="CJ36" i="8"/>
  <c r="CN36" i="8"/>
  <c r="CT36" i="8"/>
  <c r="CX36" i="8"/>
  <c r="DB36" i="8"/>
  <c r="DF36" i="8"/>
  <c r="DK36" i="8"/>
  <c r="DO36" i="8"/>
  <c r="CF43" i="8"/>
  <c r="CJ43" i="8"/>
  <c r="CN43" i="8"/>
  <c r="CT43" i="8"/>
  <c r="CX43" i="8"/>
  <c r="DB43" i="8"/>
  <c r="DF43" i="8"/>
  <c r="DO43" i="8"/>
  <c r="CF9" i="9"/>
  <c r="CJ9" i="9"/>
  <c r="CN9" i="9"/>
  <c r="CT9" i="9"/>
  <c r="CX9" i="9"/>
  <c r="DB9" i="9"/>
  <c r="DF9" i="9"/>
  <c r="DK9" i="9"/>
  <c r="DO9" i="9"/>
  <c r="CF35" i="9"/>
  <c r="CJ35" i="9"/>
  <c r="CN35" i="9"/>
  <c r="CT35" i="9"/>
  <c r="CX35" i="9"/>
  <c r="DB35" i="9"/>
  <c r="DF35" i="9"/>
  <c r="DK35" i="9"/>
  <c r="DO35" i="9"/>
  <c r="CF48" i="9"/>
  <c r="CJ48" i="9"/>
  <c r="CN48" i="9"/>
  <c r="CT48" i="9"/>
  <c r="CX48" i="9"/>
  <c r="DB48" i="9"/>
  <c r="DF48" i="9"/>
  <c r="DK48" i="9"/>
  <c r="DO48" i="9"/>
  <c r="DM14" i="10"/>
  <c r="DM22" i="10"/>
  <c r="DI28" i="10"/>
  <c r="CH31" i="10"/>
  <c r="CL31" i="10"/>
  <c r="CP31" i="10"/>
  <c r="CV31" i="10"/>
  <c r="CZ31" i="10"/>
  <c r="DD31" i="10"/>
  <c r="DI31" i="10"/>
  <c r="CH41" i="10"/>
  <c r="CL41" i="10"/>
  <c r="CP41" i="10"/>
  <c r="CV41" i="10"/>
  <c r="CZ41" i="10"/>
  <c r="DD41" i="10"/>
  <c r="DI41" i="10"/>
  <c r="DM41" i="10"/>
  <c r="CH42" i="10"/>
  <c r="CL42" i="10"/>
  <c r="CP42" i="10"/>
  <c r="CV42" i="10"/>
  <c r="CZ42" i="10"/>
  <c r="DD42" i="10"/>
  <c r="DI42" i="10"/>
  <c r="DM42" i="10"/>
  <c r="CH46" i="10"/>
  <c r="CL46" i="10"/>
  <c r="CP46" i="10"/>
  <c r="CV46" i="10"/>
  <c r="CZ46" i="10"/>
  <c r="DD46" i="10"/>
  <c r="DI46" i="10"/>
  <c r="DM46" i="10"/>
  <c r="CI19" i="9"/>
  <c r="CM19" i="9"/>
  <c r="CQ19" i="9"/>
  <c r="CW19" i="9"/>
  <c r="DA19" i="9"/>
  <c r="DE19" i="9"/>
  <c r="DJ19" i="9"/>
  <c r="DN19" i="9"/>
  <c r="CH36" i="9"/>
  <c r="CL36" i="9"/>
  <c r="CP36" i="9"/>
  <c r="CZ36" i="9"/>
  <c r="DD36" i="9"/>
  <c r="CI37" i="9"/>
  <c r="CM37" i="9"/>
  <c r="CQ37" i="9"/>
  <c r="CW37" i="9"/>
  <c r="DA37" i="9"/>
  <c r="DE37" i="9"/>
  <c r="DJ37" i="9"/>
  <c r="CH40" i="9"/>
  <c r="CL40" i="9"/>
  <c r="CP40" i="9"/>
  <c r="CV40" i="9"/>
  <c r="CZ40" i="9"/>
  <c r="DD40" i="9"/>
  <c r="DI40" i="9"/>
  <c r="DM40" i="9"/>
  <c r="CH44" i="9"/>
  <c r="CL44" i="9"/>
  <c r="CP44" i="9"/>
  <c r="CV44" i="9"/>
  <c r="CZ44" i="9"/>
  <c r="DD44" i="9"/>
  <c r="DI44" i="9"/>
  <c r="DM44" i="9"/>
  <c r="CH48" i="9"/>
  <c r="CL48" i="9"/>
  <c r="CP48" i="9"/>
  <c r="CV48" i="9"/>
  <c r="CZ48" i="9"/>
  <c r="DD48" i="9"/>
  <c r="DI48" i="9"/>
  <c r="DM48" i="9"/>
  <c r="DI51" i="9"/>
  <c r="DM51" i="9"/>
  <c r="DI19" i="10"/>
  <c r="DM19" i="10"/>
  <c r="DI25" i="10"/>
  <c r="DM25" i="10"/>
  <c r="CP27" i="10"/>
  <c r="CV27" i="10"/>
  <c r="CZ27" i="10"/>
  <c r="DI27" i="10"/>
  <c r="DM27" i="10"/>
  <c r="CI28" i="10"/>
  <c r="CM28" i="10"/>
  <c r="CQ28" i="10"/>
  <c r="CW28" i="10"/>
  <c r="DA28" i="10"/>
  <c r="DE28" i="10"/>
  <c r="DJ28" i="10"/>
  <c r="DN28" i="10"/>
  <c r="CI29" i="10"/>
  <c r="CM29" i="10"/>
  <c r="CQ29" i="10"/>
  <c r="CW29" i="10"/>
  <c r="DA29" i="10"/>
  <c r="DE29" i="10"/>
  <c r="DJ29" i="10"/>
  <c r="DN29" i="10"/>
  <c r="CH30" i="10"/>
  <c r="CL30" i="10"/>
  <c r="CP30" i="10"/>
  <c r="CV30" i="10"/>
  <c r="CZ30" i="10"/>
  <c r="DD30" i="10"/>
  <c r="DI30" i="10"/>
  <c r="DM30" i="10"/>
  <c r="CI31" i="10"/>
  <c r="CQ31" i="10"/>
  <c r="DA31" i="10"/>
  <c r="CH34" i="10"/>
  <c r="CL34" i="10"/>
  <c r="CP34" i="10"/>
  <c r="CV34" i="10"/>
  <c r="CZ34" i="10"/>
  <c r="DD34" i="10"/>
  <c r="DI34" i="10"/>
  <c r="DM34" i="10"/>
  <c r="CI41" i="10"/>
  <c r="CM41" i="10"/>
  <c r="CQ41" i="10"/>
  <c r="CW41" i="10"/>
  <c r="DA41" i="10"/>
  <c r="DE41" i="10"/>
  <c r="DJ41" i="10"/>
  <c r="DN41" i="10"/>
  <c r="DO41" i="10"/>
  <c r="CI42" i="10"/>
  <c r="CM42" i="10"/>
  <c r="CQ42" i="10"/>
  <c r="CW42" i="10"/>
  <c r="DA42" i="10"/>
  <c r="DE42" i="10"/>
  <c r="DJ42" i="10"/>
  <c r="DN42" i="10"/>
  <c r="CM46" i="10"/>
  <c r="DE46" i="10"/>
  <c r="CH49" i="10"/>
  <c r="CL49" i="10"/>
  <c r="CP49" i="10"/>
  <c r="CV49" i="10"/>
  <c r="CZ49" i="10"/>
  <c r="DD49" i="10"/>
  <c r="DI49" i="10"/>
  <c r="DM49" i="10"/>
  <c r="CH50" i="10"/>
  <c r="CL50" i="10"/>
  <c r="CP50" i="10"/>
  <c r="CV50" i="10"/>
  <c r="CZ50" i="10"/>
  <c r="DD50" i="10"/>
  <c r="DI50" i="10"/>
  <c r="DM50" i="10"/>
  <c r="DJ1" i="11"/>
  <c r="AG1" i="11"/>
  <c r="CH7" i="11"/>
  <c r="CP7" i="11"/>
  <c r="CZ7" i="11"/>
  <c r="DI24" i="11"/>
  <c r="CL12" i="9"/>
  <c r="CP12" i="9"/>
  <c r="CV12" i="9"/>
  <c r="CZ12" i="9"/>
  <c r="DD12" i="9"/>
  <c r="CF15" i="9"/>
  <c r="CJ15" i="9"/>
  <c r="CN15" i="9"/>
  <c r="CT15" i="9"/>
  <c r="CX15" i="9"/>
  <c r="DB15" i="9"/>
  <c r="DF15" i="9"/>
  <c r="DK15" i="9"/>
  <c r="DO15" i="9"/>
  <c r="CF19" i="9"/>
  <c r="CJ19" i="9"/>
  <c r="CN19" i="9"/>
  <c r="CT19" i="9"/>
  <c r="CX19" i="9"/>
  <c r="DB19" i="9"/>
  <c r="DF19" i="9"/>
  <c r="DK19" i="9"/>
  <c r="DO19" i="9"/>
  <c r="CH26" i="9"/>
  <c r="CL26" i="9"/>
  <c r="CP26" i="9"/>
  <c r="CV26" i="9"/>
  <c r="CZ26" i="9"/>
  <c r="DD26" i="9"/>
  <c r="DI26" i="9"/>
  <c r="DM26" i="9"/>
  <c r="CH34" i="9"/>
  <c r="CL34" i="9"/>
  <c r="CP34" i="9"/>
  <c r="CV34" i="9"/>
  <c r="CZ34" i="9"/>
  <c r="DI34" i="9"/>
  <c r="DM34" i="9"/>
  <c r="CI36" i="9"/>
  <c r="CM36" i="9"/>
  <c r="CQ36" i="9"/>
  <c r="CW36" i="9"/>
  <c r="DA36" i="9"/>
  <c r="DE36" i="9"/>
  <c r="DJ36" i="9"/>
  <c r="DN36" i="9"/>
  <c r="DF37" i="9"/>
  <c r="DN38" i="9"/>
  <c r="CF41" i="9"/>
  <c r="CJ41" i="9"/>
  <c r="CX41" i="9"/>
  <c r="DB41" i="9"/>
  <c r="CI44" i="9"/>
  <c r="CM44" i="9"/>
  <c r="CQ44" i="9"/>
  <c r="CW44" i="9"/>
  <c r="DA44" i="9"/>
  <c r="DE44" i="9"/>
  <c r="DJ44" i="9"/>
  <c r="DN44" i="9"/>
  <c r="CF45" i="9"/>
  <c r="CJ45" i="9"/>
  <c r="CN45" i="9"/>
  <c r="CT45" i="9"/>
  <c r="CX45" i="9"/>
  <c r="DB45" i="9"/>
  <c r="DF45" i="9"/>
  <c r="DK45" i="9"/>
  <c r="CI48" i="9"/>
  <c r="CM48" i="9"/>
  <c r="CQ48" i="9"/>
  <c r="CW48" i="9"/>
  <c r="DA48" i="9"/>
  <c r="DE48" i="9"/>
  <c r="DJ48" i="9"/>
  <c r="DN48" i="9"/>
  <c r="DM8" i="10"/>
  <c r="DI12" i="10"/>
  <c r="DI16" i="10"/>
  <c r="DM16" i="10"/>
  <c r="DM18" i="10"/>
  <c r="CF20" i="10"/>
  <c r="CJ20" i="10"/>
  <c r="CN20" i="10"/>
  <c r="CF22" i="10"/>
  <c r="CJ22" i="10"/>
  <c r="CN22" i="10"/>
  <c r="CT22" i="10"/>
  <c r="CX22" i="10"/>
  <c r="DB22" i="10"/>
  <c r="DF22" i="10"/>
  <c r="DK22" i="10"/>
  <c r="DO22" i="10"/>
  <c r="DI24" i="10"/>
  <c r="DM24" i="10"/>
  <c r="CI25" i="10"/>
  <c r="CM25" i="10"/>
  <c r="CQ25" i="10"/>
  <c r="CW25" i="10"/>
  <c r="DA25" i="10"/>
  <c r="DE25" i="10"/>
  <c r="CF28" i="10"/>
  <c r="CJ28" i="10"/>
  <c r="CN28" i="10"/>
  <c r="CT28" i="10"/>
  <c r="CX28" i="10"/>
  <c r="DB28" i="10"/>
  <c r="DF28" i="10"/>
  <c r="DK28" i="10"/>
  <c r="DO28" i="10"/>
  <c r="CF29" i="10"/>
  <c r="CJ29" i="10"/>
  <c r="CN29" i="10"/>
  <c r="CT29" i="10"/>
  <c r="CX29" i="10"/>
  <c r="DB29" i="10"/>
  <c r="DF29" i="10"/>
  <c r="DK29" i="10"/>
  <c r="DO29" i="10"/>
  <c r="DO31" i="10"/>
  <c r="CI34" i="10"/>
  <c r="CM34" i="10"/>
  <c r="CQ34" i="10"/>
  <c r="CW34" i="10"/>
  <c r="DA34" i="10"/>
  <c r="DE34" i="10"/>
  <c r="DJ34" i="10"/>
  <c r="DN34" i="10"/>
  <c r="CH35" i="10"/>
  <c r="CL35" i="10"/>
  <c r="CP35" i="10"/>
  <c r="CV35" i="10"/>
  <c r="CZ35" i="10"/>
  <c r="DD35" i="10"/>
  <c r="DI35" i="10"/>
  <c r="DM35" i="10"/>
  <c r="DK37" i="10"/>
  <c r="DO37" i="10"/>
  <c r="CF42" i="10"/>
  <c r="CJ42" i="10"/>
  <c r="CN42" i="10"/>
  <c r="CT42" i="10"/>
  <c r="CX42" i="10"/>
  <c r="DB42" i="10"/>
  <c r="DF42" i="10"/>
  <c r="DK42" i="10"/>
  <c r="DO42" i="10"/>
  <c r="DI48" i="10"/>
  <c r="DM48" i="10"/>
  <c r="CI49" i="10"/>
  <c r="CM49" i="10"/>
  <c r="CQ49" i="10"/>
  <c r="CW49" i="10"/>
  <c r="DA49" i="10"/>
  <c r="DE49" i="10"/>
  <c r="CI50" i="10"/>
  <c r="CM50" i="10"/>
  <c r="CQ50" i="10"/>
  <c r="CW50" i="10"/>
  <c r="DA50" i="10"/>
  <c r="DE50" i="10"/>
  <c r="CH20" i="11"/>
  <c r="CL20" i="11"/>
  <c r="CP20" i="11"/>
  <c r="CV20" i="11"/>
  <c r="CZ20" i="11"/>
  <c r="DD20" i="11"/>
  <c r="DI20" i="11"/>
  <c r="DM20" i="11"/>
  <c r="CH26" i="11"/>
  <c r="CF50" i="11"/>
  <c r="CJ50" i="11"/>
  <c r="CN50" i="11"/>
  <c r="CT50" i="11"/>
  <c r="CX50" i="11"/>
  <c r="DB50" i="11"/>
  <c r="DF50" i="11"/>
  <c r="DK50" i="11"/>
  <c r="DO50" i="11"/>
  <c r="CH11" i="11"/>
  <c r="CP11" i="11"/>
  <c r="CZ11" i="11"/>
  <c r="CH15" i="11"/>
  <c r="CP15" i="11"/>
  <c r="CZ15" i="11"/>
  <c r="CI24" i="11"/>
  <c r="CM24" i="11"/>
  <c r="CQ24" i="11"/>
  <c r="CW24" i="11"/>
  <c r="DA24" i="11"/>
  <c r="DE24" i="11"/>
  <c r="DJ24" i="11"/>
  <c r="DN24" i="11"/>
  <c r="CH27" i="11"/>
  <c r="CL27" i="11"/>
  <c r="CP27" i="11"/>
  <c r="CV27" i="11"/>
  <c r="CZ27" i="11"/>
  <c r="DD27" i="11"/>
  <c r="DI27" i="11"/>
  <c r="DM27" i="11"/>
  <c r="DI29" i="11"/>
  <c r="CI35" i="11"/>
  <c r="CM35" i="11"/>
  <c r="CQ35" i="11"/>
  <c r="CW35" i="11"/>
  <c r="DA35" i="11"/>
  <c r="DE35" i="11"/>
  <c r="DJ35" i="11"/>
  <c r="DN35" i="11"/>
  <c r="DP6" i="12"/>
  <c r="DA6" i="12"/>
  <c r="CT50" i="10"/>
  <c r="CX50" i="10"/>
  <c r="DB50" i="10"/>
  <c r="DF50" i="10"/>
  <c r="DK50" i="10"/>
  <c r="DO50" i="10"/>
  <c r="DJ7" i="11"/>
  <c r="DN7" i="11"/>
  <c r="CH10" i="11"/>
  <c r="CP10" i="11"/>
  <c r="CZ10" i="11"/>
  <c r="DJ11" i="11"/>
  <c r="DN11" i="11"/>
  <c r="CH14" i="11"/>
  <c r="CP14" i="11"/>
  <c r="CZ14" i="11"/>
  <c r="DJ15" i="11"/>
  <c r="DN15" i="11"/>
  <c r="CF24" i="11"/>
  <c r="CJ24" i="11"/>
  <c r="CN24" i="11"/>
  <c r="CT24" i="11"/>
  <c r="CX24" i="11"/>
  <c r="DB24" i="11"/>
  <c r="DF24" i="11"/>
  <c r="DK24" i="11"/>
  <c r="DO24" i="11"/>
  <c r="CI27" i="11"/>
  <c r="CM27" i="11"/>
  <c r="CQ27" i="11"/>
  <c r="CW27" i="11"/>
  <c r="DA27" i="11"/>
  <c r="DE27" i="11"/>
  <c r="DJ27" i="11"/>
  <c r="DN27" i="11"/>
  <c r="CI30" i="11"/>
  <c r="CM30" i="11"/>
  <c r="CQ30" i="11"/>
  <c r="CW30" i="11"/>
  <c r="DA30" i="11"/>
  <c r="DE30" i="11"/>
  <c r="DJ30" i="11"/>
  <c r="DN30" i="11"/>
  <c r="CI38" i="11"/>
  <c r="CM38" i="11"/>
  <c r="CQ38" i="11"/>
  <c r="CW38" i="11"/>
  <c r="DA38" i="11"/>
  <c r="DE38" i="11"/>
  <c r="DJ38" i="11"/>
  <c r="DN38" i="11"/>
  <c r="CI42" i="11"/>
  <c r="CM42" i="11"/>
  <c r="CQ42" i="11"/>
  <c r="CW42" i="11"/>
  <c r="DA42" i="11"/>
  <c r="DE42" i="11"/>
  <c r="DJ42" i="11"/>
  <c r="DN42" i="11"/>
  <c r="CF46" i="11"/>
  <c r="CJ46" i="11"/>
  <c r="CN46" i="11"/>
  <c r="CT46" i="11"/>
  <c r="CX46" i="11"/>
  <c r="DB46" i="11"/>
  <c r="DF46" i="11"/>
  <c r="DK46" i="11"/>
  <c r="DO46" i="11"/>
  <c r="CH46" i="11"/>
  <c r="CL46" i="11"/>
  <c r="CP46" i="11"/>
  <c r="CV46" i="11"/>
  <c r="CZ46" i="11"/>
  <c r="DD46" i="11"/>
  <c r="DI46" i="11"/>
  <c r="DM46" i="11"/>
  <c r="CH50" i="11"/>
  <c r="CL50" i="11"/>
  <c r="CP50" i="11"/>
  <c r="CV50" i="11"/>
  <c r="CZ50" i="11"/>
  <c r="DD50" i="11"/>
  <c r="DI50" i="11"/>
  <c r="DM50" i="11"/>
  <c r="CI9" i="12"/>
  <c r="CM9" i="12"/>
  <c r="CQ9" i="12"/>
  <c r="CW9" i="12"/>
  <c r="DA9" i="12"/>
  <c r="DE9" i="12"/>
  <c r="DJ9" i="12"/>
  <c r="DN9" i="12"/>
  <c r="CI10" i="12"/>
  <c r="CM10" i="12"/>
  <c r="CQ10" i="12"/>
  <c r="CW10" i="12"/>
  <c r="DA10" i="12"/>
  <c r="DE10" i="12"/>
  <c r="DJ10" i="12"/>
  <c r="DN10" i="12"/>
  <c r="DI29" i="12"/>
  <c r="DM29" i="12"/>
  <c r="CQ30" i="12"/>
  <c r="CW30" i="12"/>
  <c r="DJ30" i="12"/>
  <c r="DK30" i="12"/>
  <c r="CM31" i="12"/>
  <c r="CQ31" i="12"/>
  <c r="DE31" i="12"/>
  <c r="CL35" i="12"/>
  <c r="CV35" i="12"/>
  <c r="DD35" i="12"/>
  <c r="CH44" i="12"/>
  <c r="CL44" i="12"/>
  <c r="CP44" i="12"/>
  <c r="CV44" i="12"/>
  <c r="CZ44" i="12"/>
  <c r="DD44" i="12"/>
  <c r="DI44" i="12"/>
  <c r="DM44" i="12"/>
  <c r="DO8" i="13"/>
  <c r="DO9" i="13"/>
  <c r="DO13" i="13"/>
  <c r="CH27" i="13"/>
  <c r="CL27" i="13"/>
  <c r="CP27" i="13"/>
  <c r="CV27" i="13"/>
  <c r="CZ27" i="13"/>
  <c r="DD27" i="13"/>
  <c r="DI27" i="13"/>
  <c r="DM27" i="13"/>
  <c r="CF34" i="13"/>
  <c r="CJ34" i="13"/>
  <c r="CN34" i="13"/>
  <c r="CT34" i="13"/>
  <c r="CX34" i="13"/>
  <c r="DB34" i="13"/>
  <c r="DF34" i="13"/>
  <c r="DK34" i="13"/>
  <c r="DO34" i="13"/>
  <c r="CF38" i="13"/>
  <c r="CJ38" i="13"/>
  <c r="CL41" i="13"/>
  <c r="CV41" i="13"/>
  <c r="DD41" i="13"/>
  <c r="DI41" i="13"/>
  <c r="DD49" i="13"/>
  <c r="CH50" i="13"/>
  <c r="CL50" i="13"/>
  <c r="CP50" i="13"/>
  <c r="CV50" i="13"/>
  <c r="CZ50" i="13"/>
  <c r="DD50" i="13"/>
  <c r="CH51" i="13"/>
  <c r="CP51" i="13"/>
  <c r="CZ51" i="13"/>
  <c r="DI51" i="13"/>
  <c r="CH30" i="11"/>
  <c r="CL30" i="11"/>
  <c r="CP30" i="11"/>
  <c r="CV30" i="11"/>
  <c r="CZ30" i="11"/>
  <c r="DD30" i="11"/>
  <c r="DI30" i="11"/>
  <c r="DM30" i="11"/>
  <c r="DI33" i="11"/>
  <c r="CF35" i="11"/>
  <c r="CJ35" i="11"/>
  <c r="CN35" i="11"/>
  <c r="CT35" i="11"/>
  <c r="CX35" i="11"/>
  <c r="DB35" i="11"/>
  <c r="DF35" i="11"/>
  <c r="DK35" i="11"/>
  <c r="DO35" i="11"/>
  <c r="CH38" i="11"/>
  <c r="CL38" i="11"/>
  <c r="CP38" i="11"/>
  <c r="CV38" i="11"/>
  <c r="CZ38" i="11"/>
  <c r="DD38" i="11"/>
  <c r="DI38" i="11"/>
  <c r="DM38" i="11"/>
  <c r="CH44" i="11"/>
  <c r="CI46" i="11"/>
  <c r="CM46" i="11"/>
  <c r="CQ46" i="11"/>
  <c r="CW46" i="11"/>
  <c r="DA46" i="11"/>
  <c r="DE46" i="11"/>
  <c r="DJ46" i="11"/>
  <c r="DN46" i="11"/>
  <c r="DI47" i="11"/>
  <c r="DM47" i="11"/>
  <c r="CI48" i="11"/>
  <c r="CM48" i="11"/>
  <c r="CI50" i="11"/>
  <c r="CM50" i="11"/>
  <c r="CQ50" i="11"/>
  <c r="CW50" i="11"/>
  <c r="DA50" i="11"/>
  <c r="DE50" i="11"/>
  <c r="DJ50" i="11"/>
  <c r="DN50" i="11"/>
  <c r="CF10" i="12"/>
  <c r="CF14" i="12"/>
  <c r="CN14" i="12"/>
  <c r="CX14" i="12"/>
  <c r="DF14" i="12"/>
  <c r="CF26" i="12"/>
  <c r="CZ51" i="12"/>
  <c r="CX12" i="13"/>
  <c r="CI27" i="13"/>
  <c r="CM27" i="13"/>
  <c r="CQ27" i="13"/>
  <c r="CW27" i="13"/>
  <c r="DA27" i="13"/>
  <c r="DE27" i="13"/>
  <c r="DJ27" i="13"/>
  <c r="DN27" i="13"/>
  <c r="DE36" i="13"/>
  <c r="CI50" i="13"/>
  <c r="CM50" i="13"/>
  <c r="CQ50" i="13"/>
  <c r="CW50" i="13"/>
  <c r="DA50" i="13"/>
  <c r="DE50" i="13"/>
  <c r="DJ50" i="13"/>
  <c r="DN50" i="13"/>
  <c r="DJ51" i="13"/>
  <c r="CH33" i="12"/>
  <c r="CL33" i="12"/>
  <c r="CP33" i="12"/>
  <c r="CI7" i="13"/>
  <c r="CM7" i="13"/>
  <c r="CQ7" i="13"/>
  <c r="CW7" i="13"/>
  <c r="DA7" i="13"/>
  <c r="DE7" i="13"/>
  <c r="DJ7" i="13"/>
  <c r="DN7" i="13"/>
  <c r="CI8" i="13"/>
  <c r="CM8" i="13"/>
  <c r="CQ8" i="13"/>
  <c r="CW8" i="13"/>
  <c r="DA8" i="13"/>
  <c r="DE8" i="13"/>
  <c r="DJ8" i="13"/>
  <c r="DN8" i="13"/>
  <c r="DE17" i="13"/>
  <c r="CF27" i="13"/>
  <c r="CJ27" i="13"/>
  <c r="CN27" i="13"/>
  <c r="CT27" i="13"/>
  <c r="CX27" i="13"/>
  <c r="DB27" i="13"/>
  <c r="DF27" i="13"/>
  <c r="DK27" i="13"/>
  <c r="DO27" i="13"/>
  <c r="CH38" i="13"/>
  <c r="CL38" i="13"/>
  <c r="CP38" i="13"/>
  <c r="CV38" i="13"/>
  <c r="CZ38" i="13"/>
  <c r="DD38" i="13"/>
  <c r="DI38" i="13"/>
  <c r="DM38" i="13"/>
  <c r="CJ51" i="13"/>
  <c r="CT51" i="13"/>
  <c r="DB51" i="13"/>
  <c r="DK51" i="13"/>
  <c r="DO15" i="13"/>
  <c r="CH20" i="13"/>
  <c r="CL20" i="13"/>
  <c r="CP20" i="13"/>
  <c r="CV20" i="13"/>
  <c r="CZ20" i="13"/>
  <c r="DD20" i="13"/>
  <c r="DI20" i="13"/>
  <c r="DM20" i="13"/>
  <c r="DI21" i="13"/>
  <c r="DM21" i="13"/>
  <c r="DM31" i="13"/>
  <c r="CH36" i="13"/>
  <c r="CL36" i="13"/>
  <c r="CP36" i="13"/>
  <c r="CV36" i="13"/>
  <c r="CZ36" i="13"/>
  <c r="DD36" i="13"/>
  <c r="DI36" i="13"/>
  <c r="DM36" i="13"/>
  <c r="CL49" i="13"/>
  <c r="CF13" i="13"/>
  <c r="DO14" i="13"/>
  <c r="CH19" i="13"/>
  <c r="CL19" i="13"/>
  <c r="CP19" i="13"/>
  <c r="CV19" i="13"/>
  <c r="CZ19" i="13"/>
  <c r="DD19" i="13"/>
  <c r="DI19" i="13"/>
  <c r="DM19" i="13"/>
  <c r="CI20" i="13"/>
  <c r="CM20" i="13"/>
  <c r="CQ20" i="13"/>
  <c r="CW20" i="13"/>
  <c r="DA20" i="13"/>
  <c r="DE20" i="13"/>
  <c r="DJ20" i="13"/>
  <c r="DN20" i="13"/>
  <c r="DI30" i="13"/>
  <c r="DM30" i="13"/>
  <c r="CH34" i="13"/>
  <c r="CL34" i="13"/>
  <c r="CP34" i="13"/>
  <c r="CV34" i="13"/>
  <c r="CZ34" i="13"/>
  <c r="DD34" i="13"/>
  <c r="DI34" i="13"/>
  <c r="DM34" i="13"/>
  <c r="CI36" i="13"/>
  <c r="CM36" i="13"/>
  <c r="CQ36" i="13"/>
  <c r="CW36" i="13"/>
  <c r="DA36" i="13"/>
  <c r="DJ36" i="13"/>
  <c r="DN36" i="13"/>
  <c r="CN38" i="13"/>
  <c r="CT38" i="13"/>
  <c r="CX38" i="13"/>
  <c r="DB38" i="13"/>
  <c r="DF38" i="13"/>
  <c r="DK38" i="13"/>
  <c r="DO38" i="13"/>
  <c r="CL42" i="13"/>
  <c r="CP42" i="13"/>
  <c r="CV42" i="13"/>
  <c r="CZ42" i="13"/>
  <c r="DD42" i="13"/>
  <c r="CF50" i="13"/>
  <c r="CJ50" i="13"/>
  <c r="CN50" i="13"/>
  <c r="CT50" i="13"/>
  <c r="CX50" i="13"/>
  <c r="DB50" i="13"/>
  <c r="DF50" i="13"/>
  <c r="DK50" i="13"/>
  <c r="DO50" i="13"/>
  <c r="CF12" i="13"/>
  <c r="CI19" i="13"/>
  <c r="CM19" i="13"/>
  <c r="CQ19" i="13"/>
  <c r="CW19" i="13"/>
  <c r="DA19" i="13"/>
  <c r="DE19" i="13"/>
  <c r="DM23" i="13"/>
  <c r="CH24" i="13"/>
  <c r="CL24" i="13"/>
  <c r="CP24" i="13"/>
  <c r="CV24" i="13"/>
  <c r="CZ24" i="13"/>
  <c r="DD24" i="13"/>
  <c r="DI24" i="13"/>
  <c r="DM24" i="13"/>
  <c r="CI34" i="13"/>
  <c r="CM34" i="13"/>
  <c r="CQ34" i="13"/>
  <c r="CW34" i="13"/>
  <c r="DA34" i="13"/>
  <c r="DJ34" i="13"/>
  <c r="DN34" i="13"/>
  <c r="CF36" i="13"/>
  <c r="CJ36" i="13"/>
  <c r="CN36" i="13"/>
  <c r="CT36" i="13"/>
  <c r="CX36" i="13"/>
  <c r="DB36" i="13"/>
  <c r="DF36" i="13"/>
  <c r="DK36" i="13"/>
  <c r="DO36" i="13"/>
  <c r="CI42" i="13"/>
  <c r="CM42" i="13"/>
  <c r="CQ42" i="13"/>
  <c r="CW42" i="13"/>
  <c r="DA42" i="13"/>
  <c r="DE42" i="13"/>
  <c r="DJ42" i="13"/>
  <c r="DN42" i="13"/>
  <c r="CF7" i="13"/>
  <c r="CF9" i="13"/>
  <c r="CH16" i="13"/>
  <c r="CM17" i="13"/>
  <c r="CF19" i="13"/>
  <c r="CJ19" i="13"/>
  <c r="CN19" i="13"/>
  <c r="CT19" i="13"/>
  <c r="CX19" i="13"/>
  <c r="DB19" i="13"/>
  <c r="DF19" i="13"/>
  <c r="DK19" i="13"/>
  <c r="DO19" i="13"/>
  <c r="CF20" i="13"/>
  <c r="CJ20" i="13"/>
  <c r="CN20" i="13"/>
  <c r="CT20" i="13"/>
  <c r="CX20" i="13"/>
  <c r="DB20" i="13"/>
  <c r="DF20" i="13"/>
  <c r="DK20" i="13"/>
  <c r="DO20" i="13"/>
  <c r="CH25" i="13"/>
  <c r="CL25" i="13"/>
  <c r="CP25" i="13"/>
  <c r="CV25" i="13"/>
  <c r="CZ25" i="13"/>
  <c r="DD25" i="13"/>
  <c r="DI25" i="13"/>
  <c r="DM25" i="13"/>
  <c r="CH26" i="13"/>
  <c r="CL26" i="13"/>
  <c r="CP26" i="13"/>
  <c r="CV26" i="13"/>
  <c r="CZ26" i="13"/>
  <c r="DD26" i="13"/>
  <c r="DI26" i="13"/>
  <c r="DM26" i="13"/>
  <c r="CH29" i="13"/>
  <c r="CL29" i="13"/>
  <c r="CP29" i="13"/>
  <c r="CV29" i="13"/>
  <c r="CZ29" i="13"/>
  <c r="DI29" i="13"/>
  <c r="DM29" i="13"/>
  <c r="CL45" i="13"/>
  <c r="DD45" i="13"/>
  <c r="DM48" i="13"/>
  <c r="CV49" i="13"/>
  <c r="CI11" i="13"/>
  <c r="CM11" i="13"/>
  <c r="CQ11" i="13"/>
  <c r="CW11" i="13"/>
  <c r="DA11" i="13"/>
  <c r="DE11" i="13"/>
  <c r="DJ11" i="13"/>
  <c r="DN11" i="13"/>
  <c r="CI12" i="13"/>
  <c r="CM12" i="13"/>
  <c r="CQ12" i="13"/>
  <c r="CW12" i="13"/>
  <c r="DA12" i="13"/>
  <c r="DE12" i="13"/>
  <c r="DJ12" i="13"/>
  <c r="DN12" i="13"/>
  <c r="CI13" i="13"/>
  <c r="CM13" i="13"/>
  <c r="CQ13" i="13"/>
  <c r="CW13" i="13"/>
  <c r="DA13" i="13"/>
  <c r="DE13" i="13"/>
  <c r="DJ13" i="13"/>
  <c r="DN13" i="13"/>
  <c r="DP14" i="13"/>
  <c r="CI15" i="13"/>
  <c r="CM15" i="13"/>
  <c r="CQ15" i="13"/>
  <c r="CW15" i="13"/>
  <c r="DA15" i="13"/>
  <c r="DE15" i="13"/>
  <c r="DJ15" i="13"/>
  <c r="DN15" i="13"/>
  <c r="CI25" i="13"/>
  <c r="CM25" i="13"/>
  <c r="CQ25" i="13"/>
  <c r="CI26" i="13"/>
  <c r="CM26" i="13"/>
  <c r="CQ26" i="13"/>
  <c r="CW26" i="13"/>
  <c r="DA26" i="13"/>
  <c r="DE26" i="13"/>
  <c r="DJ26" i="13"/>
  <c r="DN26" i="13"/>
  <c r="DN49" i="13"/>
  <c r="DL49" i="13"/>
  <c r="D435" i="1" s="1"/>
  <c r="CF11" i="13"/>
  <c r="CJ13" i="13"/>
  <c r="CX13" i="13"/>
  <c r="CF14" i="13"/>
  <c r="CX14" i="13"/>
  <c r="CJ15" i="13"/>
  <c r="CT15" i="13"/>
  <c r="CX15" i="13"/>
  <c r="DB15" i="13"/>
  <c r="CF25" i="13"/>
  <c r="CJ25" i="13"/>
  <c r="CN25" i="13"/>
  <c r="CT25" i="13"/>
  <c r="CX25" i="13"/>
  <c r="DB25" i="13"/>
  <c r="DF25" i="13"/>
  <c r="DK25" i="13"/>
  <c r="CF26" i="13"/>
  <c r="CJ26" i="13"/>
  <c r="CN26" i="13"/>
  <c r="CM7" i="5"/>
  <c r="CW7" i="5"/>
  <c r="DE7" i="5"/>
  <c r="DN7" i="5"/>
  <c r="DA11" i="5"/>
  <c r="CI7" i="5"/>
  <c r="CQ7" i="5"/>
  <c r="DA7" i="5"/>
  <c r="DJ7" i="5"/>
  <c r="CH8" i="5"/>
  <c r="CL8" i="5"/>
  <c r="CP8" i="5"/>
  <c r="CV8" i="5"/>
  <c r="CZ8" i="5"/>
  <c r="DD8" i="5"/>
  <c r="DI8" i="5"/>
  <c r="DM8" i="5"/>
  <c r="DA9" i="5"/>
  <c r="DE9" i="5"/>
  <c r="DJ9" i="5"/>
  <c r="DN9" i="5"/>
  <c r="CF11" i="5"/>
  <c r="CN11" i="5"/>
  <c r="AG1" i="5"/>
  <c r="CH7" i="5"/>
  <c r="CL7" i="5"/>
  <c r="CP7" i="5"/>
  <c r="CV7" i="5"/>
  <c r="CZ7" i="5"/>
  <c r="DD7" i="5"/>
  <c r="DI7" i="5"/>
  <c r="DM7" i="5"/>
  <c r="CF8" i="5"/>
  <c r="CJ8" i="5"/>
  <c r="CN8" i="5"/>
  <c r="CT8" i="5"/>
  <c r="CX8" i="5"/>
  <c r="DB8" i="5"/>
  <c r="DF8" i="5"/>
  <c r="DK8" i="5"/>
  <c r="DO8" i="5"/>
  <c r="CH11" i="5"/>
  <c r="CL11" i="5"/>
  <c r="CP11" i="5"/>
  <c r="CV11" i="5"/>
  <c r="CV25" i="6"/>
  <c r="CZ25" i="6"/>
  <c r="DD25" i="6"/>
  <c r="DI25" i="6"/>
  <c r="DM25" i="6"/>
  <c r="CV29" i="6"/>
  <c r="CZ29" i="6"/>
  <c r="DD29" i="6"/>
  <c r="DI29" i="6"/>
  <c r="DM29" i="6"/>
  <c r="CZ11" i="5"/>
  <c r="DD11" i="5"/>
  <c r="DI11" i="5"/>
  <c r="DM11" i="5"/>
  <c r="CF13" i="5"/>
  <c r="CJ13" i="5"/>
  <c r="CN13" i="5"/>
  <c r="CX13" i="5"/>
  <c r="DF13" i="5"/>
  <c r="DK13" i="5"/>
  <c r="CH15" i="5"/>
  <c r="CL15" i="5"/>
  <c r="CP15" i="5"/>
  <c r="CV15" i="5"/>
  <c r="CZ15" i="5"/>
  <c r="DD15" i="5"/>
  <c r="DI15" i="5"/>
  <c r="DM15" i="5"/>
  <c r="CF17" i="5"/>
  <c r="CJ17" i="5"/>
  <c r="CN17" i="5"/>
  <c r="CT17" i="5"/>
  <c r="CX17" i="5"/>
  <c r="DB17" i="5"/>
  <c r="DF17" i="5"/>
  <c r="DK17" i="5"/>
  <c r="DO17" i="5"/>
  <c r="CF18" i="5"/>
  <c r="CJ18" i="5"/>
  <c r="CN18" i="5"/>
  <c r="CT18" i="5"/>
  <c r="CX18" i="5"/>
  <c r="DB18" i="5"/>
  <c r="DF18" i="5"/>
  <c r="DK18" i="5"/>
  <c r="DO18" i="5"/>
  <c r="CF19" i="5"/>
  <c r="CJ19" i="5"/>
  <c r="CN19" i="5"/>
  <c r="CT19" i="5"/>
  <c r="CX19" i="5"/>
  <c r="DB19" i="5"/>
  <c r="DF19" i="5"/>
  <c r="DK19" i="5"/>
  <c r="DO19" i="5"/>
  <c r="CF20" i="5"/>
  <c r="CJ20" i="5"/>
  <c r="CN20" i="5"/>
  <c r="CT20" i="5"/>
  <c r="CX20" i="5"/>
  <c r="DB20" i="5"/>
  <c r="DF20" i="5"/>
  <c r="DK20" i="5"/>
  <c r="DO20" i="5"/>
  <c r="CF21" i="5"/>
  <c r="CJ21" i="5"/>
  <c r="CN21" i="5"/>
  <c r="CT21" i="5"/>
  <c r="CX21" i="5"/>
  <c r="DB21" i="5"/>
  <c r="DF21" i="5"/>
  <c r="DK21" i="5"/>
  <c r="DO21" i="5"/>
  <c r="CF22" i="5"/>
  <c r="CJ22" i="5"/>
  <c r="CN22" i="5"/>
  <c r="CT22" i="5"/>
  <c r="CX22" i="5"/>
  <c r="DB22" i="5"/>
  <c r="DF22" i="5"/>
  <c r="DK22" i="5"/>
  <c r="DO22" i="5"/>
  <c r="CF23" i="5"/>
  <c r="CJ23" i="5"/>
  <c r="CN23" i="5"/>
  <c r="CT23" i="5"/>
  <c r="CX23" i="5"/>
  <c r="DB23" i="5"/>
  <c r="DF23" i="5"/>
  <c r="DK23" i="5"/>
  <c r="DO23" i="5"/>
  <c r="CF24" i="5"/>
  <c r="CJ24" i="5"/>
  <c r="CN24" i="5"/>
  <c r="CT24" i="5"/>
  <c r="CX24" i="5"/>
  <c r="DB24" i="5"/>
  <c r="DF24" i="5"/>
  <c r="DK24" i="5"/>
  <c r="DO24" i="5"/>
  <c r="CF25" i="5"/>
  <c r="CJ25" i="5"/>
  <c r="CN25" i="5"/>
  <c r="CT25" i="5"/>
  <c r="CX25" i="5"/>
  <c r="DB25" i="5"/>
  <c r="DF25" i="5"/>
  <c r="DK25" i="5"/>
  <c r="DO25" i="5"/>
  <c r="CF26" i="5"/>
  <c r="CJ26" i="5"/>
  <c r="CN26" i="5"/>
  <c r="CT26" i="5"/>
  <c r="CX26" i="5"/>
  <c r="DB26" i="5"/>
  <c r="DF26" i="5"/>
  <c r="DK26" i="5"/>
  <c r="DO26" i="5"/>
  <c r="CF27" i="5"/>
  <c r="CJ27" i="5"/>
  <c r="CN27" i="5"/>
  <c r="CT27" i="5"/>
  <c r="CX27" i="5"/>
  <c r="DB27" i="5"/>
  <c r="DF27" i="5"/>
  <c r="DK27" i="5"/>
  <c r="DO27" i="5"/>
  <c r="CF28" i="5"/>
  <c r="CJ28" i="5"/>
  <c r="CN28" i="5"/>
  <c r="CT28" i="5"/>
  <c r="CX28" i="5"/>
  <c r="DB28" i="5"/>
  <c r="DF28" i="5"/>
  <c r="DK28" i="5"/>
  <c r="DO28" i="5"/>
  <c r="CF29" i="5"/>
  <c r="CJ29" i="5"/>
  <c r="CN29" i="5"/>
  <c r="CT29" i="5"/>
  <c r="CX29" i="5"/>
  <c r="DF29" i="5"/>
  <c r="DK29" i="5"/>
  <c r="CH30" i="5"/>
  <c r="CL30" i="5"/>
  <c r="CP30" i="5"/>
  <c r="CV30" i="5"/>
  <c r="CZ30" i="5"/>
  <c r="DD30" i="5"/>
  <c r="CF31" i="5"/>
  <c r="CX31" i="5"/>
  <c r="DK31" i="5"/>
  <c r="CH33" i="5"/>
  <c r="CL33" i="5"/>
  <c r="CP33" i="5"/>
  <c r="CV33" i="5"/>
  <c r="CZ33" i="5"/>
  <c r="DD33" i="5"/>
  <c r="DI33" i="5"/>
  <c r="DM33" i="5"/>
  <c r="CL34" i="5"/>
  <c r="CP34" i="5"/>
  <c r="CV34" i="5"/>
  <c r="DD34" i="5"/>
  <c r="CJ38" i="5"/>
  <c r="CP40" i="5"/>
  <c r="CL44" i="5"/>
  <c r="CP44" i="5"/>
  <c r="CV44" i="5"/>
  <c r="CZ44" i="5"/>
  <c r="DD44" i="5"/>
  <c r="DI44" i="5"/>
  <c r="DM44" i="5"/>
  <c r="CP47" i="5"/>
  <c r="DI47" i="5"/>
  <c r="CH51" i="5"/>
  <c r="CP51" i="5"/>
  <c r="CZ51" i="5"/>
  <c r="CL24" i="6"/>
  <c r="CP24" i="6"/>
  <c r="CV24" i="6"/>
  <c r="CZ24" i="6"/>
  <c r="DD24" i="6"/>
  <c r="DI24" i="6"/>
  <c r="DM24" i="6"/>
  <c r="CV28" i="6"/>
  <c r="CZ28" i="6"/>
  <c r="DD28" i="6"/>
  <c r="DI28" i="6"/>
  <c r="DM28" i="6"/>
  <c r="CM30" i="5"/>
  <c r="CQ30" i="5"/>
  <c r="CW30" i="5"/>
  <c r="DA30" i="5"/>
  <c r="DE30" i="5"/>
  <c r="DJ30" i="5"/>
  <c r="DN30" i="5"/>
  <c r="CM33" i="5"/>
  <c r="CQ33" i="5"/>
  <c r="CW33" i="5"/>
  <c r="DE33" i="5"/>
  <c r="DJ33" i="5"/>
  <c r="DN33" i="5"/>
  <c r="CI34" i="5"/>
  <c r="CM34" i="5"/>
  <c r="CQ34" i="5"/>
  <c r="CW34" i="5"/>
  <c r="DA34" i="5"/>
  <c r="DE34" i="5"/>
  <c r="DJ34" i="5"/>
  <c r="DN34" i="5"/>
  <c r="CH38" i="5"/>
  <c r="CL38" i="5"/>
  <c r="CP38" i="5"/>
  <c r="CV38" i="5"/>
  <c r="CZ38" i="5"/>
  <c r="DD38" i="5"/>
  <c r="DI38" i="5"/>
  <c r="CI39" i="5"/>
  <c r="DA40" i="5"/>
  <c r="CJ42" i="5"/>
  <c r="DB43" i="5"/>
  <c r="CM44" i="5"/>
  <c r="CW44" i="5"/>
  <c r="CI47" i="5"/>
  <c r="CM47" i="5"/>
  <c r="CQ47" i="5"/>
  <c r="CW47" i="5"/>
  <c r="DA47" i="5"/>
  <c r="DE47" i="5"/>
  <c r="DJ47" i="5"/>
  <c r="CJ48" i="5"/>
  <c r="CN48" i="5"/>
  <c r="CT48" i="5"/>
  <c r="CX48" i="5"/>
  <c r="DB48" i="5"/>
  <c r="DF48" i="5"/>
  <c r="DK48" i="5"/>
  <c r="DO48" i="5"/>
  <c r="CF7" i="6"/>
  <c r="CJ7" i="6"/>
  <c r="CX7" i="6"/>
  <c r="DB7" i="6"/>
  <c r="DD8" i="6"/>
  <c r="CF11" i="6"/>
  <c r="CJ11" i="6"/>
  <c r="CX11" i="6"/>
  <c r="DB11" i="6"/>
  <c r="CH13" i="6"/>
  <c r="CL13" i="6"/>
  <c r="CP13" i="6"/>
  <c r="CV13" i="6"/>
  <c r="CZ13" i="6"/>
  <c r="DD13" i="6"/>
  <c r="DI13" i="6"/>
  <c r="DM13" i="6"/>
  <c r="CH23" i="6"/>
  <c r="CL23" i="6"/>
  <c r="CP23" i="6"/>
  <c r="CV23" i="6"/>
  <c r="CZ23" i="6"/>
  <c r="DD23" i="6"/>
  <c r="DI23" i="6"/>
  <c r="DM23" i="6"/>
  <c r="CH27" i="6"/>
  <c r="CL27" i="6"/>
  <c r="CP27" i="6"/>
  <c r="CV27" i="6"/>
  <c r="CZ27" i="6"/>
  <c r="DD27" i="6"/>
  <c r="DI27" i="6"/>
  <c r="DM27" i="6"/>
  <c r="CX11" i="5"/>
  <c r="DF11" i="5"/>
  <c r="DK11" i="5"/>
  <c r="CH13" i="5"/>
  <c r="CL13" i="5"/>
  <c r="CP13" i="5"/>
  <c r="CV13" i="5"/>
  <c r="CZ13" i="5"/>
  <c r="DD13" i="5"/>
  <c r="DI13" i="5"/>
  <c r="DM13" i="5"/>
  <c r="CF15" i="5"/>
  <c r="CJ15" i="5"/>
  <c r="CN15" i="5"/>
  <c r="CT15" i="5"/>
  <c r="CX15" i="5"/>
  <c r="DB15" i="5"/>
  <c r="DF15" i="5"/>
  <c r="DK15" i="5"/>
  <c r="DO15" i="5"/>
  <c r="CH17" i="5"/>
  <c r="CL17" i="5"/>
  <c r="CP17" i="5"/>
  <c r="CV17" i="5"/>
  <c r="CZ17" i="5"/>
  <c r="DD17" i="5"/>
  <c r="DI17" i="5"/>
  <c r="DM17" i="5"/>
  <c r="CH18" i="5"/>
  <c r="CL18" i="5"/>
  <c r="CP18" i="5"/>
  <c r="CV18" i="5"/>
  <c r="CZ18" i="5"/>
  <c r="DD18" i="5"/>
  <c r="DI18" i="5"/>
  <c r="DM18" i="5"/>
  <c r="CH19" i="5"/>
  <c r="CL19" i="5"/>
  <c r="CP19" i="5"/>
  <c r="CV19" i="5"/>
  <c r="CZ19" i="5"/>
  <c r="DD19" i="5"/>
  <c r="DI19" i="5"/>
  <c r="DM19" i="5"/>
  <c r="CH20" i="5"/>
  <c r="CL20" i="5"/>
  <c r="CP20" i="5"/>
  <c r="CV20" i="5"/>
  <c r="CZ20" i="5"/>
  <c r="DD20" i="5"/>
  <c r="DI20" i="5"/>
  <c r="DM20" i="5"/>
  <c r="CH21" i="5"/>
  <c r="CL21" i="5"/>
  <c r="CP21" i="5"/>
  <c r="CV21" i="5"/>
  <c r="CZ21" i="5"/>
  <c r="DD21" i="5"/>
  <c r="DI21" i="5"/>
  <c r="DM21" i="5"/>
  <c r="CH22" i="5"/>
  <c r="CL22" i="5"/>
  <c r="CP22" i="5"/>
  <c r="CV22" i="5"/>
  <c r="CZ22" i="5"/>
  <c r="DD22" i="5"/>
  <c r="DI22" i="5"/>
  <c r="DM22" i="5"/>
  <c r="CH23" i="5"/>
  <c r="CL23" i="5"/>
  <c r="CP23" i="5"/>
  <c r="CV23" i="5"/>
  <c r="CZ23" i="5"/>
  <c r="DD23" i="5"/>
  <c r="DI23" i="5"/>
  <c r="DM23" i="5"/>
  <c r="CH24" i="5"/>
  <c r="CL24" i="5"/>
  <c r="CP24" i="5"/>
  <c r="CV24" i="5"/>
  <c r="CZ24" i="5"/>
  <c r="DD24" i="5"/>
  <c r="DI24" i="5"/>
  <c r="DM24" i="5"/>
  <c r="CH25" i="5"/>
  <c r="CL25" i="5"/>
  <c r="CP25" i="5"/>
  <c r="CV25" i="5"/>
  <c r="CZ25" i="5"/>
  <c r="DD25" i="5"/>
  <c r="DI25" i="5"/>
  <c r="DM25" i="5"/>
  <c r="CH26" i="5"/>
  <c r="CL26" i="5"/>
  <c r="CP26" i="5"/>
  <c r="CV26" i="5"/>
  <c r="CZ26" i="5"/>
  <c r="DD26" i="5"/>
  <c r="DI26" i="5"/>
  <c r="DM26" i="5"/>
  <c r="CH27" i="5"/>
  <c r="CL27" i="5"/>
  <c r="CP27" i="5"/>
  <c r="CV27" i="5"/>
  <c r="CZ27" i="5"/>
  <c r="DD27" i="5"/>
  <c r="DI27" i="5"/>
  <c r="DM27" i="5"/>
  <c r="CH28" i="5"/>
  <c r="CL28" i="5"/>
  <c r="CP28" i="5"/>
  <c r="CV28" i="5"/>
  <c r="CZ28" i="5"/>
  <c r="DD28" i="5"/>
  <c r="DI28" i="5"/>
  <c r="DM28" i="5"/>
  <c r="CH29" i="5"/>
  <c r="CL29" i="5"/>
  <c r="CP29" i="5"/>
  <c r="CV29" i="5"/>
  <c r="CZ29" i="5"/>
  <c r="DD29" i="5"/>
  <c r="DI29" i="5"/>
  <c r="DM29" i="5"/>
  <c r="CF30" i="5"/>
  <c r="CJ30" i="5"/>
  <c r="CN30" i="5"/>
  <c r="CT30" i="5"/>
  <c r="CX30" i="5"/>
  <c r="DB30" i="5"/>
  <c r="DF30" i="5"/>
  <c r="DK30" i="5"/>
  <c r="DO30" i="5"/>
  <c r="CH31" i="5"/>
  <c r="CL31" i="5"/>
  <c r="CP31" i="5"/>
  <c r="CV31" i="5"/>
  <c r="CZ31" i="5"/>
  <c r="DD31" i="5"/>
  <c r="DI31" i="5"/>
  <c r="DM31" i="5"/>
  <c r="CJ33" i="5"/>
  <c r="CT33" i="5"/>
  <c r="DB33" i="5"/>
  <c r="CF34" i="5"/>
  <c r="CN34" i="5"/>
  <c r="CJ39" i="5"/>
  <c r="DB39" i="5"/>
  <c r="DF39" i="5"/>
  <c r="DO39" i="5"/>
  <c r="DB41" i="5"/>
  <c r="DO41" i="5"/>
  <c r="DD45" i="5"/>
  <c r="CX47" i="5"/>
  <c r="DB47" i="5"/>
  <c r="DF47" i="5"/>
  <c r="DK47" i="5"/>
  <c r="DO47" i="5"/>
  <c r="CZ48" i="5"/>
  <c r="CV49" i="5"/>
  <c r="DD7" i="6"/>
  <c r="CF10" i="6"/>
  <c r="CJ10" i="6"/>
  <c r="CX10" i="6"/>
  <c r="DB10" i="6"/>
  <c r="DD11" i="6"/>
  <c r="DJ22" i="6"/>
  <c r="DN22" i="6"/>
  <c r="CI23" i="6"/>
  <c r="CM23" i="6"/>
  <c r="CQ23" i="6"/>
  <c r="CW23" i="6"/>
  <c r="DA23" i="6"/>
  <c r="DE23" i="6"/>
  <c r="DJ23" i="6"/>
  <c r="DN23" i="6"/>
  <c r="CI24" i="6"/>
  <c r="CM24" i="6"/>
  <c r="CQ24" i="6"/>
  <c r="CW24" i="6"/>
  <c r="DA24" i="6"/>
  <c r="DE24" i="6"/>
  <c r="DJ24" i="6"/>
  <c r="DN24" i="6"/>
  <c r="CI25" i="6"/>
  <c r="CM25" i="6"/>
  <c r="CQ25" i="6"/>
  <c r="CW25" i="6"/>
  <c r="DA25" i="6"/>
  <c r="DE25" i="6"/>
  <c r="DJ25" i="6"/>
  <c r="DN25" i="6"/>
  <c r="CI26" i="6"/>
  <c r="CM26" i="6"/>
  <c r="CQ26" i="6"/>
  <c r="CW26" i="6"/>
  <c r="DA26" i="6"/>
  <c r="DE26" i="6"/>
  <c r="DJ26" i="6"/>
  <c r="DN26" i="6"/>
  <c r="CI27" i="6"/>
  <c r="CM27" i="6"/>
  <c r="CQ27" i="6"/>
  <c r="CW27" i="6"/>
  <c r="DA27" i="6"/>
  <c r="DE27" i="6"/>
  <c r="DJ27" i="6"/>
  <c r="DN27" i="6"/>
  <c r="CI28" i="6"/>
  <c r="CM28" i="6"/>
  <c r="CQ28" i="6"/>
  <c r="CW28" i="6"/>
  <c r="DA28" i="6"/>
  <c r="DE28" i="6"/>
  <c r="DJ28" i="6"/>
  <c r="DN28" i="6"/>
  <c r="CI29" i="6"/>
  <c r="CM29" i="6"/>
  <c r="CQ29" i="6"/>
  <c r="CW29" i="6"/>
  <c r="DA29" i="6"/>
  <c r="DE29" i="6"/>
  <c r="DJ29" i="6"/>
  <c r="DN29" i="6"/>
  <c r="CH31" i="6"/>
  <c r="CL31" i="6"/>
  <c r="CP31" i="6"/>
  <c r="CV31" i="6"/>
  <c r="CZ31" i="6"/>
  <c r="DD31" i="6"/>
  <c r="DI31" i="6"/>
  <c r="DM31" i="6"/>
  <c r="CW37" i="6"/>
  <c r="DK40" i="6"/>
  <c r="CH41" i="6"/>
  <c r="CL41" i="6"/>
  <c r="CP41" i="6"/>
  <c r="CV41" i="6"/>
  <c r="CZ41" i="6"/>
  <c r="DD41" i="6"/>
  <c r="DI41" i="6"/>
  <c r="CH42" i="6"/>
  <c r="CL42" i="6"/>
  <c r="CP42" i="6"/>
  <c r="CV42" i="6"/>
  <c r="CZ42" i="6"/>
  <c r="DD42" i="6"/>
  <c r="CI43" i="6"/>
  <c r="CM43" i="6"/>
  <c r="CQ43" i="6"/>
  <c r="CW43" i="6"/>
  <c r="DA43" i="6"/>
  <c r="DE43" i="6"/>
  <c r="DJ43" i="6"/>
  <c r="DN43" i="6"/>
  <c r="CH47" i="6"/>
  <c r="CL47" i="6"/>
  <c r="CP47" i="6"/>
  <c r="CV47" i="6"/>
  <c r="CZ47" i="6"/>
  <c r="DD47" i="6"/>
  <c r="DI47" i="6"/>
  <c r="DM47" i="6"/>
  <c r="CH50" i="6"/>
  <c r="CL50" i="6"/>
  <c r="CP50" i="6"/>
  <c r="CV50" i="6"/>
  <c r="CZ50" i="6"/>
  <c r="DD50" i="6"/>
  <c r="DI50" i="6"/>
  <c r="DM50" i="6"/>
  <c r="DI51" i="6"/>
  <c r="DM51" i="6"/>
  <c r="CH6" i="7"/>
  <c r="CV6" i="7"/>
  <c r="CZ6" i="7"/>
  <c r="DD6" i="7"/>
  <c r="CH10" i="7"/>
  <c r="CP10" i="7"/>
  <c r="CZ10" i="7"/>
  <c r="DD10" i="7"/>
  <c r="CI15" i="7"/>
  <c r="DN17" i="7"/>
  <c r="CH18" i="7"/>
  <c r="CL18" i="7"/>
  <c r="CP18" i="7"/>
  <c r="CV18" i="7"/>
  <c r="CZ18" i="7"/>
  <c r="DD18" i="7"/>
  <c r="DI18" i="7"/>
  <c r="DM18" i="7"/>
  <c r="CI19" i="7"/>
  <c r="CM19" i="7"/>
  <c r="CQ19" i="7"/>
  <c r="CW19" i="7"/>
  <c r="DA19" i="7"/>
  <c r="DE19" i="7"/>
  <c r="CI20" i="7"/>
  <c r="CM20" i="7"/>
  <c r="CQ20" i="7"/>
  <c r="CW20" i="7"/>
  <c r="DA20" i="7"/>
  <c r="DE20" i="7"/>
  <c r="CT21" i="7"/>
  <c r="DB21" i="7"/>
  <c r="DO21" i="7"/>
  <c r="DN22" i="7"/>
  <c r="CH23" i="7"/>
  <c r="CP23" i="7"/>
  <c r="CZ23" i="7"/>
  <c r="DD23" i="7"/>
  <c r="DI23" i="7"/>
  <c r="DM23" i="7"/>
  <c r="CZ24" i="7"/>
  <c r="CL25" i="7"/>
  <c r="CV25" i="7"/>
  <c r="DD25" i="7"/>
  <c r="DI25" i="7"/>
  <c r="DM25" i="7"/>
  <c r="DJ26" i="7"/>
  <c r="DN26" i="7"/>
  <c r="DN28" i="7"/>
  <c r="CT29" i="7"/>
  <c r="DD30" i="7"/>
  <c r="CF33" i="7"/>
  <c r="CJ33" i="7"/>
  <c r="CN33" i="7"/>
  <c r="CT33" i="7"/>
  <c r="CX33" i="7"/>
  <c r="DB33" i="7"/>
  <c r="DF33" i="7"/>
  <c r="DO34" i="7"/>
  <c r="CX37" i="7"/>
  <c r="CF39" i="7"/>
  <c r="CN39" i="7"/>
  <c r="DF39" i="7"/>
  <c r="DO40" i="7"/>
  <c r="CH41" i="7"/>
  <c r="CL41" i="7"/>
  <c r="CP41" i="7"/>
  <c r="CV41" i="7"/>
  <c r="CZ41" i="7"/>
  <c r="DD41" i="7"/>
  <c r="DI41" i="7"/>
  <c r="DM41" i="7"/>
  <c r="CF43" i="7"/>
  <c r="CJ43" i="7"/>
  <c r="CX43" i="7"/>
  <c r="DB43" i="7"/>
  <c r="CH45" i="7"/>
  <c r="CL45" i="7"/>
  <c r="CP45" i="7"/>
  <c r="CV45" i="7"/>
  <c r="CZ45" i="7"/>
  <c r="DD45" i="7"/>
  <c r="DI45" i="7"/>
  <c r="DM45" i="7"/>
  <c r="CI46" i="7"/>
  <c r="CM46" i="7"/>
  <c r="CQ46" i="7"/>
  <c r="CW46" i="7"/>
  <c r="DA46" i="7"/>
  <c r="DE46" i="7"/>
  <c r="DJ46" i="7"/>
  <c r="DN46" i="7"/>
  <c r="DM48" i="7"/>
  <c r="CF8" i="8"/>
  <c r="CJ8" i="8"/>
  <c r="CN8" i="8"/>
  <c r="CT8" i="8"/>
  <c r="CX8" i="8"/>
  <c r="DB8" i="8"/>
  <c r="DF8" i="8"/>
  <c r="DK8" i="8"/>
  <c r="DO8" i="8"/>
  <c r="DM10" i="8"/>
  <c r="DM11" i="8"/>
  <c r="DM12" i="8"/>
  <c r="DM13" i="8"/>
  <c r="CF15" i="8"/>
  <c r="CJ15" i="8"/>
  <c r="CN15" i="8"/>
  <c r="CT15" i="8"/>
  <c r="CX15" i="8"/>
  <c r="DB15" i="8"/>
  <c r="DF15" i="8"/>
  <c r="DK15" i="8"/>
  <c r="DO15" i="8"/>
  <c r="DD16" i="8"/>
  <c r="DM17" i="8"/>
  <c r="CF19" i="8"/>
  <c r="CJ19" i="8"/>
  <c r="CN19" i="8"/>
  <c r="CT19" i="8"/>
  <c r="CX19" i="8"/>
  <c r="DB19" i="8"/>
  <c r="DF19" i="8"/>
  <c r="DK19" i="8"/>
  <c r="DO19" i="8"/>
  <c r="DD20" i="8"/>
  <c r="DM21" i="8"/>
  <c r="CJ23" i="8"/>
  <c r="CT23" i="8"/>
  <c r="DI25" i="8"/>
  <c r="DM25" i="8"/>
  <c r="CI26" i="8"/>
  <c r="CM26" i="8"/>
  <c r="CQ26" i="8"/>
  <c r="CW26" i="8"/>
  <c r="DA26" i="8"/>
  <c r="DE26" i="8"/>
  <c r="DJ26" i="8"/>
  <c r="DN26" i="8"/>
  <c r="CJ27" i="8"/>
  <c r="CT27" i="8"/>
  <c r="DB27" i="8"/>
  <c r="DK27" i="8"/>
  <c r="DO27" i="8"/>
  <c r="CH29" i="8"/>
  <c r="CL29" i="8"/>
  <c r="CP29" i="8"/>
  <c r="CV29" i="8"/>
  <c r="CZ29" i="8"/>
  <c r="DD29" i="8"/>
  <c r="DI29" i="8"/>
  <c r="DM29" i="8"/>
  <c r="CI30" i="8"/>
  <c r="CM30" i="8"/>
  <c r="CQ30" i="8"/>
  <c r="CW30" i="8"/>
  <c r="DA30" i="8"/>
  <c r="DE30" i="8"/>
  <c r="DJ30" i="8"/>
  <c r="DN30" i="8"/>
  <c r="CJ31" i="8"/>
  <c r="CT31" i="8"/>
  <c r="DB31" i="8"/>
  <c r="CI33" i="8"/>
  <c r="CM33" i="8"/>
  <c r="CQ33" i="8"/>
  <c r="CW33" i="8"/>
  <c r="DA33" i="8"/>
  <c r="DE33" i="8"/>
  <c r="DJ33" i="8"/>
  <c r="DN33" i="8"/>
  <c r="CI34" i="8"/>
  <c r="CM34" i="8"/>
  <c r="CQ34" i="8"/>
  <c r="CW34" i="8"/>
  <c r="DA34" i="8"/>
  <c r="DE34" i="8"/>
  <c r="DJ34" i="8"/>
  <c r="DN34" i="8"/>
  <c r="CI35" i="8"/>
  <c r="CM35" i="8"/>
  <c r="CQ35" i="8"/>
  <c r="CW35" i="8"/>
  <c r="DA35" i="8"/>
  <c r="DE35" i="8"/>
  <c r="DJ35" i="8"/>
  <c r="DN35" i="8"/>
  <c r="DK22" i="6"/>
  <c r="DO22" i="6"/>
  <c r="CF23" i="6"/>
  <c r="CJ23" i="6"/>
  <c r="CN23" i="6"/>
  <c r="CT23" i="6"/>
  <c r="CX23" i="6"/>
  <c r="DB23" i="6"/>
  <c r="DF23" i="6"/>
  <c r="DK23" i="6"/>
  <c r="DO23" i="6"/>
  <c r="CF24" i="6"/>
  <c r="CJ24" i="6"/>
  <c r="CN24" i="6"/>
  <c r="CT24" i="6"/>
  <c r="CX24" i="6"/>
  <c r="DB24" i="6"/>
  <c r="DF24" i="6"/>
  <c r="DK24" i="6"/>
  <c r="DO24" i="6"/>
  <c r="CF25" i="6"/>
  <c r="CJ25" i="6"/>
  <c r="CN25" i="6"/>
  <c r="CT25" i="6"/>
  <c r="CX25" i="6"/>
  <c r="DB25" i="6"/>
  <c r="DF25" i="6"/>
  <c r="DK25" i="6"/>
  <c r="DO25" i="6"/>
  <c r="CF26" i="6"/>
  <c r="CJ26" i="6"/>
  <c r="CN26" i="6"/>
  <c r="CT26" i="6"/>
  <c r="CX26" i="6"/>
  <c r="DB26" i="6"/>
  <c r="DF26" i="6"/>
  <c r="DK26" i="6"/>
  <c r="DO26" i="6"/>
  <c r="CF27" i="6"/>
  <c r="CJ27" i="6"/>
  <c r="CN27" i="6"/>
  <c r="CT27" i="6"/>
  <c r="CX27" i="6"/>
  <c r="DB27" i="6"/>
  <c r="DF27" i="6"/>
  <c r="DK27" i="6"/>
  <c r="DO27" i="6"/>
  <c r="CF28" i="6"/>
  <c r="CJ28" i="6"/>
  <c r="CN28" i="6"/>
  <c r="CT28" i="6"/>
  <c r="CX28" i="6"/>
  <c r="DB28" i="6"/>
  <c r="DF28" i="6"/>
  <c r="DK28" i="6"/>
  <c r="DO28" i="6"/>
  <c r="CF29" i="6"/>
  <c r="CJ29" i="6"/>
  <c r="CN29" i="6"/>
  <c r="CT29" i="6"/>
  <c r="CX29" i="6"/>
  <c r="DB29" i="6"/>
  <c r="DF29" i="6"/>
  <c r="DK29" i="6"/>
  <c r="DO29" i="6"/>
  <c r="CH30" i="6"/>
  <c r="CL30" i="6"/>
  <c r="CP30" i="6"/>
  <c r="CV30" i="6"/>
  <c r="CZ30" i="6"/>
  <c r="DD30" i="6"/>
  <c r="DI30" i="6"/>
  <c r="DM30" i="6"/>
  <c r="CI31" i="6"/>
  <c r="CM31" i="6"/>
  <c r="CQ31" i="6"/>
  <c r="CW31" i="6"/>
  <c r="DA31" i="6"/>
  <c r="DE31" i="6"/>
  <c r="DJ31" i="6"/>
  <c r="DN31" i="6"/>
  <c r="CF37" i="6"/>
  <c r="CJ37" i="6"/>
  <c r="CT37" i="6"/>
  <c r="DF37" i="6"/>
  <c r="DK37" i="6"/>
  <c r="DK38" i="6"/>
  <c r="CI41" i="6"/>
  <c r="CM41" i="6"/>
  <c r="CQ41" i="6"/>
  <c r="CW41" i="6"/>
  <c r="DA41" i="6"/>
  <c r="DE41" i="6"/>
  <c r="DJ41" i="6"/>
  <c r="DN41" i="6"/>
  <c r="CF43" i="6"/>
  <c r="CJ43" i="6"/>
  <c r="CN43" i="6"/>
  <c r="CT43" i="6"/>
  <c r="CX43" i="6"/>
  <c r="DB43" i="6"/>
  <c r="DF43" i="6"/>
  <c r="DK43" i="6"/>
  <c r="DO43" i="6"/>
  <c r="CF44" i="6"/>
  <c r="CJ44" i="6"/>
  <c r="CX44" i="6"/>
  <c r="CI47" i="6"/>
  <c r="CM47" i="6"/>
  <c r="CQ47" i="6"/>
  <c r="CW47" i="6"/>
  <c r="DA47" i="6"/>
  <c r="DE47" i="6"/>
  <c r="DJ47" i="6"/>
  <c r="DN47" i="6"/>
  <c r="DM49" i="6"/>
  <c r="DO8" i="7"/>
  <c r="CI10" i="7"/>
  <c r="CM10" i="7"/>
  <c r="CQ10" i="7"/>
  <c r="CW10" i="7"/>
  <c r="DA10" i="7"/>
  <c r="DE10" i="7"/>
  <c r="DJ10" i="7"/>
  <c r="DN10" i="7"/>
  <c r="DK12" i="7"/>
  <c r="CI14" i="7"/>
  <c r="CW14" i="7"/>
  <c r="DA14" i="7"/>
  <c r="CI18" i="7"/>
  <c r="CM18" i="7"/>
  <c r="DA18" i="7"/>
  <c r="DE18" i="7"/>
  <c r="DK19" i="7"/>
  <c r="DK20" i="7"/>
  <c r="DO20" i="7"/>
  <c r="DN21" i="7"/>
  <c r="DJ23" i="7"/>
  <c r="DN23" i="7"/>
  <c r="CL23" i="7"/>
  <c r="CF32" i="7"/>
  <c r="CJ32" i="7"/>
  <c r="CN32" i="7"/>
  <c r="CT32" i="7"/>
  <c r="CX32" i="7"/>
  <c r="DB32" i="7"/>
  <c r="DF32" i="7"/>
  <c r="CF36" i="7"/>
  <c r="CT36" i="7"/>
  <c r="CX36" i="7"/>
  <c r="DK36" i="7"/>
  <c r="CF38" i="7"/>
  <c r="DK38" i="7"/>
  <c r="CF42" i="7"/>
  <c r="CJ42" i="7"/>
  <c r="CX42" i="7"/>
  <c r="DB42" i="7"/>
  <c r="CF46" i="7"/>
  <c r="CJ46" i="7"/>
  <c r="CN46" i="7"/>
  <c r="CT46" i="7"/>
  <c r="CX46" i="7"/>
  <c r="DB46" i="7"/>
  <c r="DF46" i="7"/>
  <c r="DK46" i="7"/>
  <c r="DO46" i="7"/>
  <c r="DD8" i="8"/>
  <c r="CF9" i="8"/>
  <c r="CJ9" i="8"/>
  <c r="CN9" i="8"/>
  <c r="CT9" i="8"/>
  <c r="CX9" i="8"/>
  <c r="DB9" i="8"/>
  <c r="DF9" i="8"/>
  <c r="DK9" i="8"/>
  <c r="DO9" i="8"/>
  <c r="DI10" i="8"/>
  <c r="DI11" i="8"/>
  <c r="DI12" i="8"/>
  <c r="CF14" i="8"/>
  <c r="CJ14" i="8"/>
  <c r="CN14" i="8"/>
  <c r="CT14" i="8"/>
  <c r="CX14" i="8"/>
  <c r="DB14" i="8"/>
  <c r="DF14" i="8"/>
  <c r="DK14" i="8"/>
  <c r="DO14" i="8"/>
  <c r="DD15" i="8"/>
  <c r="CF18" i="8"/>
  <c r="CJ18" i="8"/>
  <c r="CN18" i="8"/>
  <c r="CT18" i="8"/>
  <c r="CX18" i="8"/>
  <c r="DB18" i="8"/>
  <c r="DF18" i="8"/>
  <c r="DK18" i="8"/>
  <c r="DO18" i="8"/>
  <c r="DD19" i="8"/>
  <c r="CJ22" i="8"/>
  <c r="CT22" i="8"/>
  <c r="DB22" i="8"/>
  <c r="DM23" i="8"/>
  <c r="CQ25" i="8"/>
  <c r="CW25" i="8"/>
  <c r="DA25" i="8"/>
  <c r="DE25" i="8"/>
  <c r="DJ25" i="8"/>
  <c r="DN25" i="8"/>
  <c r="CJ26" i="8"/>
  <c r="CT26" i="8"/>
  <c r="DB26" i="8"/>
  <c r="DK26" i="8"/>
  <c r="DO26" i="8"/>
  <c r="CN27" i="8"/>
  <c r="DF27" i="8"/>
  <c r="CJ30" i="8"/>
  <c r="CT30" i="8"/>
  <c r="DB30" i="8"/>
  <c r="DK30" i="8"/>
  <c r="DO30" i="8"/>
  <c r="CN31" i="8"/>
  <c r="DF31" i="8"/>
  <c r="CF33" i="8"/>
  <c r="CJ33" i="8"/>
  <c r="CN33" i="8"/>
  <c r="CT33" i="8"/>
  <c r="CX33" i="8"/>
  <c r="DB33" i="8"/>
  <c r="DF33" i="8"/>
  <c r="DK33" i="8"/>
  <c r="DO33" i="8"/>
  <c r="CF34" i="8"/>
  <c r="CJ34" i="8"/>
  <c r="CN34" i="8"/>
  <c r="CT34" i="8"/>
  <c r="CX34" i="8"/>
  <c r="DB34" i="8"/>
  <c r="DF34" i="8"/>
  <c r="DK34" i="8"/>
  <c r="DO34" i="8"/>
  <c r="CF35" i="8"/>
  <c r="CJ35" i="8"/>
  <c r="CN35" i="8"/>
  <c r="CT35" i="8"/>
  <c r="CX35" i="8"/>
  <c r="DB35" i="8"/>
  <c r="DF35" i="8"/>
  <c r="DK35" i="8"/>
  <c r="DO35" i="8"/>
  <c r="CF39" i="8"/>
  <c r="CJ39" i="8"/>
  <c r="CN39" i="8"/>
  <c r="CT39" i="8"/>
  <c r="CX39" i="8"/>
  <c r="DB39" i="8"/>
  <c r="DF39" i="8"/>
  <c r="DO39" i="8"/>
  <c r="CF41" i="6"/>
  <c r="CJ41" i="6"/>
  <c r="CN41" i="6"/>
  <c r="CT41" i="6"/>
  <c r="CX41" i="6"/>
  <c r="DB41" i="6"/>
  <c r="DF41" i="6"/>
  <c r="DK41" i="6"/>
  <c r="DO41" i="6"/>
  <c r="CF42" i="6"/>
  <c r="CJ42" i="6"/>
  <c r="CX42" i="6"/>
  <c r="DB42" i="6"/>
  <c r="DO42" i="6"/>
  <c r="CV23" i="7"/>
  <c r="CZ28" i="7"/>
  <c r="CN26" i="8"/>
  <c r="DF26" i="8"/>
  <c r="CN30" i="8"/>
  <c r="DF30" i="8"/>
  <c r="CH43" i="6"/>
  <c r="CL43" i="6"/>
  <c r="CP43" i="6"/>
  <c r="CV43" i="6"/>
  <c r="CZ43" i="6"/>
  <c r="DD43" i="6"/>
  <c r="DI43" i="6"/>
  <c r="DM43" i="6"/>
  <c r="CH44" i="6"/>
  <c r="CL44" i="6"/>
  <c r="CP44" i="6"/>
  <c r="CV44" i="6"/>
  <c r="CZ44" i="6"/>
  <c r="DD44" i="6"/>
  <c r="DI44" i="6"/>
  <c r="DM44" i="6"/>
  <c r="DI26" i="7"/>
  <c r="DM26" i="7"/>
  <c r="DO35" i="7"/>
  <c r="CZ49" i="7"/>
  <c r="DD49" i="7"/>
  <c r="DI49" i="7"/>
  <c r="DM49" i="7"/>
  <c r="DM9" i="8"/>
  <c r="DM14" i="8"/>
  <c r="DM18" i="8"/>
  <c r="DM22" i="8"/>
  <c r="DI26" i="8"/>
  <c r="DM26" i="8"/>
  <c r="CF27" i="8"/>
  <c r="CH30" i="8"/>
  <c r="CL30" i="8"/>
  <c r="CP30" i="8"/>
  <c r="CV30" i="8"/>
  <c r="CZ30" i="8"/>
  <c r="DD30" i="8"/>
  <c r="DI30" i="8"/>
  <c r="DM30" i="8"/>
  <c r="CW31" i="8"/>
  <c r="DA31" i="8"/>
  <c r="DE31" i="8"/>
  <c r="DJ31" i="8"/>
  <c r="DN31" i="8"/>
  <c r="CF31" i="8"/>
  <c r="CH33" i="8"/>
  <c r="CL33" i="8"/>
  <c r="CP33" i="8"/>
  <c r="CV33" i="8"/>
  <c r="CZ33" i="8"/>
  <c r="DD33" i="8"/>
  <c r="DM33" i="8"/>
  <c r="CH34" i="8"/>
  <c r="CL34" i="8"/>
  <c r="CP34" i="8"/>
  <c r="CV34" i="8"/>
  <c r="CZ34" i="8"/>
  <c r="DD34" i="8"/>
  <c r="DM34" i="8"/>
  <c r="CH35" i="8"/>
  <c r="CL35" i="8"/>
  <c r="CP35" i="8"/>
  <c r="CV35" i="8"/>
  <c r="CZ35" i="8"/>
  <c r="DD35" i="8"/>
  <c r="DM35" i="8"/>
  <c r="DN38" i="8"/>
  <c r="CI40" i="8"/>
  <c r="DA40" i="8"/>
  <c r="DE42" i="8"/>
  <c r="CL43" i="8"/>
  <c r="CP43" i="8"/>
  <c r="CV43" i="8"/>
  <c r="CZ43" i="8"/>
  <c r="DD43" i="8"/>
  <c r="DI43" i="8"/>
  <c r="DM43" i="8"/>
  <c r="CH44" i="8"/>
  <c r="DM44" i="8"/>
  <c r="CI45" i="8"/>
  <c r="CM45" i="8"/>
  <c r="CQ45" i="8"/>
  <c r="CW45" i="8"/>
  <c r="DA45" i="8"/>
  <c r="DE45" i="8"/>
  <c r="DJ45" i="8"/>
  <c r="DN45" i="8"/>
  <c r="CH48" i="8"/>
  <c r="CL48" i="8"/>
  <c r="CP48" i="8"/>
  <c r="CV48" i="8"/>
  <c r="CZ48" i="8"/>
  <c r="DD48" i="8"/>
  <c r="DI48" i="8"/>
  <c r="DM48" i="8"/>
  <c r="DM49" i="8"/>
  <c r="CI50" i="8"/>
  <c r="CM50" i="8"/>
  <c r="CQ50" i="8"/>
  <c r="CW50" i="8"/>
  <c r="CI7" i="9"/>
  <c r="CM7" i="9"/>
  <c r="CQ7" i="9"/>
  <c r="CW7" i="9"/>
  <c r="DM10" i="9"/>
  <c r="CM11" i="9"/>
  <c r="DE11" i="9"/>
  <c r="CI13" i="9"/>
  <c r="CM13" i="9"/>
  <c r="CQ13" i="9"/>
  <c r="CW13" i="9"/>
  <c r="DA13" i="9"/>
  <c r="DE13" i="9"/>
  <c r="DJ13" i="9"/>
  <c r="DN13" i="9"/>
  <c r="CI14" i="9"/>
  <c r="CM14" i="9"/>
  <c r="CQ14" i="9"/>
  <c r="CW14" i="9"/>
  <c r="DA14" i="9"/>
  <c r="DE14" i="9"/>
  <c r="DJ14" i="9"/>
  <c r="DN14" i="9"/>
  <c r="DM17" i="9"/>
  <c r="CI18" i="9"/>
  <c r="CM18" i="9"/>
  <c r="CQ18" i="9"/>
  <c r="CW18" i="9"/>
  <c r="DA18" i="9"/>
  <c r="DE18" i="9"/>
  <c r="DJ18" i="9"/>
  <c r="DN18" i="9"/>
  <c r="DM21" i="9"/>
  <c r="CI22" i="9"/>
  <c r="CM22" i="9"/>
  <c r="CQ22" i="9"/>
  <c r="CW22" i="9"/>
  <c r="DA22" i="9"/>
  <c r="DE22" i="9"/>
  <c r="DJ22" i="9"/>
  <c r="DN22" i="9"/>
  <c r="DB26" i="9"/>
  <c r="DF26" i="9"/>
  <c r="DK26" i="9"/>
  <c r="DO26" i="9"/>
  <c r="CP28" i="9"/>
  <c r="DI28" i="9"/>
  <c r="DJ29" i="9"/>
  <c r="CF33" i="9"/>
  <c r="CJ33" i="9"/>
  <c r="CN33" i="9"/>
  <c r="CT33" i="9"/>
  <c r="CX33" i="9"/>
  <c r="DB33" i="9"/>
  <c r="DF33" i="9"/>
  <c r="DK33" i="9"/>
  <c r="DO33" i="9"/>
  <c r="CH35" i="9"/>
  <c r="CL35" i="9"/>
  <c r="CP35" i="9"/>
  <c r="CV35" i="9"/>
  <c r="CZ35" i="9"/>
  <c r="DD35" i="9"/>
  <c r="DI35" i="9"/>
  <c r="CN36" i="9"/>
  <c r="DF36" i="9"/>
  <c r="CH38" i="9"/>
  <c r="CL38" i="9"/>
  <c r="CP38" i="9"/>
  <c r="CZ38" i="9"/>
  <c r="CF40" i="9"/>
  <c r="CJ40" i="9"/>
  <c r="CX40" i="9"/>
  <c r="DB40" i="9"/>
  <c r="DO41" i="9"/>
  <c r="CH42" i="9"/>
  <c r="CL42" i="9"/>
  <c r="CP42" i="9"/>
  <c r="CV42" i="9"/>
  <c r="CZ42" i="9"/>
  <c r="DD42" i="9"/>
  <c r="DI42" i="9"/>
  <c r="DM42" i="9"/>
  <c r="CF44" i="9"/>
  <c r="CN44" i="9"/>
  <c r="CX44" i="9"/>
  <c r="CH46" i="9"/>
  <c r="CL46" i="9"/>
  <c r="CP46" i="9"/>
  <c r="CV46" i="9"/>
  <c r="CZ46" i="9"/>
  <c r="DD46" i="9"/>
  <c r="DI46" i="9"/>
  <c r="DM46" i="9"/>
  <c r="CI47" i="9"/>
  <c r="CM47" i="9"/>
  <c r="CQ47" i="9"/>
  <c r="CW47" i="9"/>
  <c r="DA47" i="9"/>
  <c r="DE47" i="9"/>
  <c r="DJ47" i="9"/>
  <c r="DN47" i="9"/>
  <c r="DM49" i="9"/>
  <c r="CF51" i="9"/>
  <c r="CJ51" i="9"/>
  <c r="CN51" i="9"/>
  <c r="CT51" i="9"/>
  <c r="CX51" i="9"/>
  <c r="DB51" i="9"/>
  <c r="DF51" i="9"/>
  <c r="DK51" i="9"/>
  <c r="DO51" i="9"/>
  <c r="CI7" i="10"/>
  <c r="CM7" i="10"/>
  <c r="CQ7" i="10"/>
  <c r="CW7" i="10"/>
  <c r="DA7" i="10"/>
  <c r="DE7" i="10"/>
  <c r="CI39" i="8"/>
  <c r="CQ39" i="8"/>
  <c r="CW39" i="8"/>
  <c r="DM42" i="8"/>
  <c r="CM43" i="8"/>
  <c r="CW43" i="8"/>
  <c r="DE43" i="8"/>
  <c r="DJ43" i="8"/>
  <c r="CI44" i="8"/>
  <c r="DD46" i="8"/>
  <c r="DI46" i="8"/>
  <c r="DM46" i="8"/>
  <c r="CI48" i="8"/>
  <c r="CM48" i="8"/>
  <c r="CQ48" i="8"/>
  <c r="CW48" i="8"/>
  <c r="DA48" i="8"/>
  <c r="DE48" i="8"/>
  <c r="DJ48" i="8"/>
  <c r="DN48" i="8"/>
  <c r="CI49" i="8"/>
  <c r="CM49" i="8"/>
  <c r="CQ49" i="8"/>
  <c r="CW49" i="8"/>
  <c r="DA49" i="8"/>
  <c r="CF50" i="8"/>
  <c r="CJ50" i="8"/>
  <c r="CN50" i="8"/>
  <c r="CT50" i="8"/>
  <c r="CX50" i="8"/>
  <c r="DB50" i="8"/>
  <c r="DF50" i="8"/>
  <c r="DK50" i="8"/>
  <c r="DO50" i="8"/>
  <c r="CF7" i="9"/>
  <c r="CJ7" i="9"/>
  <c r="CN7" i="9"/>
  <c r="CT7" i="9"/>
  <c r="CX7" i="9"/>
  <c r="DB7" i="9"/>
  <c r="DF7" i="9"/>
  <c r="DK7" i="9"/>
  <c r="DO7" i="9"/>
  <c r="CI10" i="9"/>
  <c r="CM10" i="9"/>
  <c r="CQ10" i="9"/>
  <c r="CW10" i="9"/>
  <c r="DA10" i="9"/>
  <c r="CF11" i="9"/>
  <c r="CJ11" i="9"/>
  <c r="CN11" i="9"/>
  <c r="CT11" i="9"/>
  <c r="CX11" i="9"/>
  <c r="DB11" i="9"/>
  <c r="DF11" i="9"/>
  <c r="DK11" i="9"/>
  <c r="DO11" i="9"/>
  <c r="CF13" i="9"/>
  <c r="CJ13" i="9"/>
  <c r="CN13" i="9"/>
  <c r="CT13" i="9"/>
  <c r="CX13" i="9"/>
  <c r="DB13" i="9"/>
  <c r="DF13" i="9"/>
  <c r="DK13" i="9"/>
  <c r="DO13" i="9"/>
  <c r="CF14" i="9"/>
  <c r="CJ14" i="9"/>
  <c r="CN14" i="9"/>
  <c r="CT14" i="9"/>
  <c r="CX14" i="9"/>
  <c r="DB14" i="9"/>
  <c r="DF14" i="9"/>
  <c r="DK14" i="9"/>
  <c r="DO14" i="9"/>
  <c r="CF18" i="9"/>
  <c r="CJ18" i="9"/>
  <c r="CN18" i="9"/>
  <c r="CT18" i="9"/>
  <c r="CX18" i="9"/>
  <c r="DB18" i="9"/>
  <c r="DF18" i="9"/>
  <c r="DK18" i="9"/>
  <c r="DO18" i="9"/>
  <c r="CF22" i="9"/>
  <c r="CJ22" i="9"/>
  <c r="CN22" i="9"/>
  <c r="CT22" i="9"/>
  <c r="CX22" i="9"/>
  <c r="DB22" i="9"/>
  <c r="DF22" i="9"/>
  <c r="DK22" i="9"/>
  <c r="DO22" i="9"/>
  <c r="CI28" i="9"/>
  <c r="DA28" i="9"/>
  <c r="DK29" i="9"/>
  <c r="DO29" i="9"/>
  <c r="CI30" i="9"/>
  <c r="CF32" i="9"/>
  <c r="CJ32" i="9"/>
  <c r="CN32" i="9"/>
  <c r="CT32" i="9"/>
  <c r="CX32" i="9"/>
  <c r="DB32" i="9"/>
  <c r="DF32" i="9"/>
  <c r="DK32" i="9"/>
  <c r="DO32" i="9"/>
  <c r="DN35" i="9"/>
  <c r="DA38" i="9"/>
  <c r="CF43" i="9"/>
  <c r="CJ43" i="9"/>
  <c r="CX43" i="9"/>
  <c r="DB43" i="9"/>
  <c r="DO43" i="9"/>
  <c r="CF47" i="9"/>
  <c r="CJ47" i="9"/>
  <c r="CN47" i="9"/>
  <c r="CT47" i="9"/>
  <c r="CX47" i="9"/>
  <c r="DB47" i="9"/>
  <c r="DF47" i="9"/>
  <c r="DK47" i="9"/>
  <c r="CF7" i="10"/>
  <c r="CJ7" i="10"/>
  <c r="CN7" i="10"/>
  <c r="CT7" i="10"/>
  <c r="CX7" i="10"/>
  <c r="DB7" i="10"/>
  <c r="DF7" i="10"/>
  <c r="DK7" i="10"/>
  <c r="DO7" i="10"/>
  <c r="CH45" i="8"/>
  <c r="CL45" i="8"/>
  <c r="CP45" i="8"/>
  <c r="CV45" i="8"/>
  <c r="CZ45" i="8"/>
  <c r="DD45" i="8"/>
  <c r="DI45" i="8"/>
  <c r="DM45" i="8"/>
  <c r="CH50" i="8"/>
  <c r="CL50" i="8"/>
  <c r="CP50" i="8"/>
  <c r="CV50" i="8"/>
  <c r="CZ50" i="8"/>
  <c r="DD50" i="8"/>
  <c r="DI50" i="8"/>
  <c r="DM50" i="8"/>
  <c r="CH13" i="9"/>
  <c r="CL13" i="9"/>
  <c r="CP13" i="9"/>
  <c r="CV13" i="9"/>
  <c r="CZ13" i="9"/>
  <c r="DD13" i="9"/>
  <c r="DI13" i="9"/>
  <c r="DM13" i="9"/>
  <c r="CH14" i="9"/>
  <c r="CL14" i="9"/>
  <c r="CP14" i="9"/>
  <c r="CV14" i="9"/>
  <c r="CZ14" i="9"/>
  <c r="DI14" i="9"/>
  <c r="DM14" i="9"/>
  <c r="CH18" i="9"/>
  <c r="CL18" i="9"/>
  <c r="CP18" i="9"/>
  <c r="CV18" i="9"/>
  <c r="CZ18" i="9"/>
  <c r="DI18" i="9"/>
  <c r="CH22" i="9"/>
  <c r="CL22" i="9"/>
  <c r="CP22" i="9"/>
  <c r="CV22" i="9"/>
  <c r="CZ22" i="9"/>
  <c r="DD22" i="9"/>
  <c r="DI22" i="9"/>
  <c r="DM22" i="9"/>
  <c r="CH32" i="9"/>
  <c r="CL32" i="9"/>
  <c r="CP32" i="9"/>
  <c r="CV32" i="9"/>
  <c r="CZ32" i="9"/>
  <c r="DD32" i="9"/>
  <c r="DI32" i="9"/>
  <c r="DM32" i="9"/>
  <c r="DO42" i="9"/>
  <c r="CH43" i="9"/>
  <c r="CL43" i="9"/>
  <c r="CP43" i="9"/>
  <c r="CV43" i="9"/>
  <c r="CZ43" i="9"/>
  <c r="DD43" i="9"/>
  <c r="CH47" i="9"/>
  <c r="CL47" i="9"/>
  <c r="CP47" i="9"/>
  <c r="CV47" i="9"/>
  <c r="CZ47" i="9"/>
  <c r="DD47" i="9"/>
  <c r="DI47" i="9"/>
  <c r="DM47" i="9"/>
  <c r="CH50" i="9"/>
  <c r="CL50" i="9"/>
  <c r="CP50" i="9"/>
  <c r="CV50" i="9"/>
  <c r="CZ50" i="9"/>
  <c r="DD50" i="9"/>
  <c r="DI50" i="9"/>
  <c r="DM50" i="9"/>
  <c r="DI7" i="10"/>
  <c r="DM7" i="10"/>
  <c r="DI9" i="10"/>
  <c r="DM9" i="10"/>
  <c r="DJ10" i="10"/>
  <c r="DI13" i="10"/>
  <c r="DM13" i="10"/>
  <c r="CI17" i="10"/>
  <c r="CM17" i="10"/>
  <c r="CQ17" i="10"/>
  <c r="CW17" i="10"/>
  <c r="DA17" i="10"/>
  <c r="DE17" i="10"/>
  <c r="DI20" i="10"/>
  <c r="DM20" i="10"/>
  <c r="DI23" i="10"/>
  <c r="DM23" i="10"/>
  <c r="CI24" i="10"/>
  <c r="CM24" i="10"/>
  <c r="CQ24" i="10"/>
  <c r="CW24" i="10"/>
  <c r="DA24" i="10"/>
  <c r="DE24" i="10"/>
  <c r="DM26" i="10"/>
  <c r="DJ27" i="10"/>
  <c r="CI30" i="10"/>
  <c r="CM30" i="10"/>
  <c r="CQ30" i="10"/>
  <c r="CW30" i="10"/>
  <c r="DA30" i="10"/>
  <c r="DE30" i="10"/>
  <c r="DJ30" i="10"/>
  <c r="DN30" i="10"/>
  <c r="CI37" i="10"/>
  <c r="CM37" i="10"/>
  <c r="CQ37" i="10"/>
  <c r="CW37" i="10"/>
  <c r="DA37" i="10"/>
  <c r="DE37" i="10"/>
  <c r="DJ37" i="10"/>
  <c r="DN37" i="10"/>
  <c r="CH38" i="10"/>
  <c r="CL38" i="10"/>
  <c r="CP38" i="10"/>
  <c r="CV38" i="10"/>
  <c r="CZ38" i="10"/>
  <c r="DD38" i="10"/>
  <c r="DI38" i="10"/>
  <c r="DM38" i="10"/>
  <c r="CI39" i="10"/>
  <c r="CM39" i="10"/>
  <c r="CQ39" i="10"/>
  <c r="DE39" i="10"/>
  <c r="CI43" i="10"/>
  <c r="CW43" i="10"/>
  <c r="DA43" i="10"/>
  <c r="CH44" i="10"/>
  <c r="CL44" i="10"/>
  <c r="CP44" i="10"/>
  <c r="CV44" i="10"/>
  <c r="CZ44" i="10"/>
  <c r="DD44" i="10"/>
  <c r="DI44" i="10"/>
  <c r="DM44" i="10"/>
  <c r="CI46" i="10"/>
  <c r="CQ46" i="10"/>
  <c r="CW46" i="10"/>
  <c r="DA46" i="10"/>
  <c r="CI51" i="10"/>
  <c r="CW51" i="10"/>
  <c r="DA51" i="10"/>
  <c r="CU1" i="11"/>
  <c r="DK7" i="11"/>
  <c r="DO7" i="11"/>
  <c r="DJ8" i="11"/>
  <c r="DK11" i="11"/>
  <c r="DO11" i="11"/>
  <c r="DJ12" i="11"/>
  <c r="DI18" i="11"/>
  <c r="CH19" i="11"/>
  <c r="CL19" i="11"/>
  <c r="CP19" i="11"/>
  <c r="CV19" i="11"/>
  <c r="CZ19" i="11"/>
  <c r="DD19" i="11"/>
  <c r="DM19" i="11"/>
  <c r="DP19" i="11"/>
  <c r="CI20" i="11"/>
  <c r="CM20" i="11"/>
  <c r="CQ20" i="11"/>
  <c r="CW20" i="11"/>
  <c r="DA20" i="11"/>
  <c r="DE20" i="11"/>
  <c r="DJ20" i="11"/>
  <c r="DN20" i="11"/>
  <c r="DI22" i="11"/>
  <c r="CH23" i="11"/>
  <c r="CL23" i="11"/>
  <c r="CP23" i="11"/>
  <c r="CV23" i="11"/>
  <c r="CZ23" i="11"/>
  <c r="DD23" i="11"/>
  <c r="DI23" i="11"/>
  <c r="DM23" i="11"/>
  <c r="DI26" i="11"/>
  <c r="CF10" i="10"/>
  <c r="CJ10" i="10"/>
  <c r="CN10" i="10"/>
  <c r="CT10" i="10"/>
  <c r="CX10" i="10"/>
  <c r="DB10" i="10"/>
  <c r="DF10" i="10"/>
  <c r="DK10" i="10"/>
  <c r="DO10" i="10"/>
  <c r="CI13" i="10"/>
  <c r="CM13" i="10"/>
  <c r="CQ13" i="10"/>
  <c r="CW13" i="10"/>
  <c r="DA13" i="10"/>
  <c r="DE13" i="10"/>
  <c r="CF14" i="10"/>
  <c r="CJ14" i="10"/>
  <c r="CN14" i="10"/>
  <c r="CT14" i="10"/>
  <c r="CX14" i="10"/>
  <c r="DB14" i="10"/>
  <c r="DF14" i="10"/>
  <c r="DK14" i="10"/>
  <c r="DO14" i="10"/>
  <c r="CF17" i="10"/>
  <c r="CJ17" i="10"/>
  <c r="CN17" i="10"/>
  <c r="CT17" i="10"/>
  <c r="CX17" i="10"/>
  <c r="DB17" i="10"/>
  <c r="DF17" i="10"/>
  <c r="DK17" i="10"/>
  <c r="DO17" i="10"/>
  <c r="CI20" i="10"/>
  <c r="CM20" i="10"/>
  <c r="CQ20" i="10"/>
  <c r="CW20" i="10"/>
  <c r="DA20" i="10"/>
  <c r="DE20" i="10"/>
  <c r="CF24" i="10"/>
  <c r="CJ24" i="10"/>
  <c r="CN24" i="10"/>
  <c r="CT24" i="10"/>
  <c r="CX24" i="10"/>
  <c r="DB24" i="10"/>
  <c r="DF24" i="10"/>
  <c r="DK24" i="10"/>
  <c r="DO24" i="10"/>
  <c r="CF30" i="10"/>
  <c r="CJ30" i="10"/>
  <c r="CN30" i="10"/>
  <c r="CT30" i="10"/>
  <c r="CX30" i="10"/>
  <c r="DB30" i="10"/>
  <c r="DF30" i="10"/>
  <c r="DO30" i="10"/>
  <c r="CI33" i="10"/>
  <c r="CM33" i="10"/>
  <c r="CQ33" i="10"/>
  <c r="CW33" i="10"/>
  <c r="DA33" i="10"/>
  <c r="DE33" i="10"/>
  <c r="DJ33" i="10"/>
  <c r="DN33" i="10"/>
  <c r="CI36" i="10"/>
  <c r="CI38" i="10"/>
  <c r="CM38" i="10"/>
  <c r="CQ38" i="10"/>
  <c r="CW38" i="10"/>
  <c r="DA38" i="10"/>
  <c r="DE38" i="10"/>
  <c r="DJ38" i="10"/>
  <c r="DN38" i="10"/>
  <c r="DK39" i="10"/>
  <c r="DO43" i="10"/>
  <c r="CI44" i="10"/>
  <c r="DA44" i="10"/>
  <c r="CF46" i="10"/>
  <c r="CJ46" i="10"/>
  <c r="CN46" i="10"/>
  <c r="CT46" i="10"/>
  <c r="CX46" i="10"/>
  <c r="DB46" i="10"/>
  <c r="DF46" i="10"/>
  <c r="DK46" i="10"/>
  <c r="DO46" i="10"/>
  <c r="CI47" i="10"/>
  <c r="CW47" i="10"/>
  <c r="DA47" i="10"/>
  <c r="DO51" i="10"/>
  <c r="CJ16" i="11"/>
  <c r="DB16" i="11"/>
  <c r="CH18" i="11"/>
  <c r="CL18" i="11"/>
  <c r="CP18" i="11"/>
  <c r="CV18" i="11"/>
  <c r="CZ18" i="11"/>
  <c r="DD18" i="11"/>
  <c r="DM18" i="11"/>
  <c r="CI19" i="11"/>
  <c r="CM19" i="11"/>
  <c r="CQ19" i="11"/>
  <c r="CW19" i="11"/>
  <c r="DA19" i="11"/>
  <c r="DE19" i="11"/>
  <c r="DJ19" i="11"/>
  <c r="DN19" i="11"/>
  <c r="CF20" i="11"/>
  <c r="CJ20" i="11"/>
  <c r="CN20" i="11"/>
  <c r="CT20" i="11"/>
  <c r="CX20" i="11"/>
  <c r="DB20" i="11"/>
  <c r="DF20" i="11"/>
  <c r="DK20" i="11"/>
  <c r="DO20" i="11"/>
  <c r="CH22" i="11"/>
  <c r="CL22" i="11"/>
  <c r="CP22" i="11"/>
  <c r="CV22" i="11"/>
  <c r="CZ22" i="11"/>
  <c r="DD22" i="11"/>
  <c r="DM22" i="11"/>
  <c r="CI23" i="11"/>
  <c r="CM23" i="11"/>
  <c r="CQ23" i="11"/>
  <c r="CW23" i="11"/>
  <c r="DA23" i="11"/>
  <c r="DE23" i="11"/>
  <c r="DJ23" i="11"/>
  <c r="DN23" i="11"/>
  <c r="CL26" i="11"/>
  <c r="CP26" i="11"/>
  <c r="CV26" i="11"/>
  <c r="CZ26" i="11"/>
  <c r="DD26" i="11"/>
  <c r="DM26" i="11"/>
  <c r="CT20" i="10"/>
  <c r="CX20" i="10"/>
  <c r="DB20" i="10"/>
  <c r="DF20" i="10"/>
  <c r="DK20" i="10"/>
  <c r="DO20" i="10"/>
  <c r="DO19" i="11"/>
  <c r="DK30" i="10"/>
  <c r="CH24" i="11"/>
  <c r="CL24" i="11"/>
  <c r="CP24" i="11"/>
  <c r="CV24" i="11"/>
  <c r="CZ24" i="11"/>
  <c r="DD24" i="11"/>
  <c r="DM24" i="11"/>
  <c r="CI25" i="11"/>
  <c r="CM25" i="11"/>
  <c r="CQ25" i="11"/>
  <c r="CW25" i="11"/>
  <c r="DA25" i="11"/>
  <c r="DE25" i="11"/>
  <c r="DJ25" i="11"/>
  <c r="DN25" i="11"/>
  <c r="CF26" i="11"/>
  <c r="CJ26" i="11"/>
  <c r="CN26" i="11"/>
  <c r="CT26" i="11"/>
  <c r="CX26" i="11"/>
  <c r="DB26" i="11"/>
  <c r="DF26" i="11"/>
  <c r="DK26" i="11"/>
  <c r="DO26" i="11"/>
  <c r="CH28" i="11"/>
  <c r="CL28" i="11"/>
  <c r="CP28" i="11"/>
  <c r="CV28" i="11"/>
  <c r="CZ28" i="11"/>
  <c r="DD28" i="11"/>
  <c r="DM28" i="11"/>
  <c r="DP28" i="11"/>
  <c r="CI29" i="11"/>
  <c r="CM29" i="11"/>
  <c r="CQ29" i="11"/>
  <c r="CW29" i="11"/>
  <c r="DA29" i="11"/>
  <c r="DE29" i="11"/>
  <c r="DJ29" i="11"/>
  <c r="DN29" i="11"/>
  <c r="CF32" i="11"/>
  <c r="CJ32" i="11"/>
  <c r="CN32" i="11"/>
  <c r="CT32" i="11"/>
  <c r="CX32" i="11"/>
  <c r="DB32" i="11"/>
  <c r="DF32" i="11"/>
  <c r="DK32" i="11"/>
  <c r="DO32" i="11"/>
  <c r="CI33" i="11"/>
  <c r="CM33" i="11"/>
  <c r="CQ33" i="11"/>
  <c r="CW33" i="11"/>
  <c r="DA33" i="11"/>
  <c r="DE33" i="11"/>
  <c r="DJ33" i="11"/>
  <c r="DN33" i="11"/>
  <c r="CF37" i="11"/>
  <c r="CJ37" i="11"/>
  <c r="CT37" i="11"/>
  <c r="CX37" i="11"/>
  <c r="DB37" i="11"/>
  <c r="DK37" i="11"/>
  <c r="DO37" i="11"/>
  <c r="DK38" i="11"/>
  <c r="CH32" i="11"/>
  <c r="CL32" i="11"/>
  <c r="CP32" i="11"/>
  <c r="CV32" i="11"/>
  <c r="CZ32" i="11"/>
  <c r="DD32" i="11"/>
  <c r="DM32" i="11"/>
  <c r="CP25" i="11"/>
  <c r="CV25" i="11"/>
  <c r="CZ25" i="11"/>
  <c r="DD25" i="11"/>
  <c r="DM25" i="11"/>
  <c r="CI26" i="11"/>
  <c r="CM26" i="11"/>
  <c r="CQ26" i="11"/>
  <c r="CW26" i="11"/>
  <c r="DA26" i="11"/>
  <c r="DE26" i="11"/>
  <c r="DJ26" i="11"/>
  <c r="DN26" i="11"/>
  <c r="CH29" i="11"/>
  <c r="CL29" i="11"/>
  <c r="CP29" i="11"/>
  <c r="CV29" i="11"/>
  <c r="CZ29" i="11"/>
  <c r="DD29" i="11"/>
  <c r="DM29" i="11"/>
  <c r="CH33" i="11"/>
  <c r="CL33" i="11"/>
  <c r="CP33" i="11"/>
  <c r="CV33" i="11"/>
  <c r="CZ33" i="11"/>
  <c r="DD33" i="11"/>
  <c r="DM33" i="11"/>
  <c r="CJ42" i="11"/>
  <c r="CN42" i="11"/>
  <c r="DB42" i="11"/>
  <c r="DO42" i="11"/>
  <c r="CF43" i="11"/>
  <c r="CJ43" i="11"/>
  <c r="CT43" i="11"/>
  <c r="CX43" i="11"/>
  <c r="DB43" i="11"/>
  <c r="DO43" i="11"/>
  <c r="DM51" i="11"/>
  <c r="CF6" i="12"/>
  <c r="CW6" i="12"/>
  <c r="DF6" i="13"/>
  <c r="DP6" i="13"/>
  <c r="DP17" i="13"/>
  <c r="CW17" i="13"/>
  <c r="DI31" i="13"/>
  <c r="DK35" i="13"/>
  <c r="DO35" i="13"/>
  <c r="CF10" i="13"/>
  <c r="DP39" i="13"/>
  <c r="CP39" i="13"/>
  <c r="CJ29" i="11"/>
  <c r="CN29" i="11"/>
  <c r="CT29" i="11"/>
  <c r="CX29" i="11"/>
  <c r="DB29" i="11"/>
  <c r="DF29" i="11"/>
  <c r="DK29" i="11"/>
  <c r="DO29" i="11"/>
  <c r="CH31" i="11"/>
  <c r="CL31" i="11"/>
  <c r="CP31" i="11"/>
  <c r="CV31" i="11"/>
  <c r="CZ31" i="11"/>
  <c r="DD31" i="11"/>
  <c r="DM31" i="11"/>
  <c r="CI32" i="11"/>
  <c r="CM32" i="11"/>
  <c r="CQ32" i="11"/>
  <c r="CW32" i="11"/>
  <c r="DA32" i="11"/>
  <c r="DE32" i="11"/>
  <c r="DJ32" i="11"/>
  <c r="DN32" i="11"/>
  <c r="CF33" i="11"/>
  <c r="CJ33" i="11"/>
  <c r="CN33" i="11"/>
  <c r="CT33" i="11"/>
  <c r="CX33" i="11"/>
  <c r="DB33" i="11"/>
  <c r="DF33" i="11"/>
  <c r="DK33" i="11"/>
  <c r="DO33" i="11"/>
  <c r="CH35" i="11"/>
  <c r="CL35" i="11"/>
  <c r="CP35" i="11"/>
  <c r="CV35" i="11"/>
  <c r="CZ35" i="11"/>
  <c r="DD35" i="11"/>
  <c r="DI35" i="11"/>
  <c r="DM35" i="11"/>
  <c r="DK36" i="11"/>
  <c r="CJ38" i="11"/>
  <c r="DB38" i="11"/>
  <c r="DO38" i="11"/>
  <c r="CF39" i="11"/>
  <c r="CJ39" i="11"/>
  <c r="CT39" i="11"/>
  <c r="CX39" i="11"/>
  <c r="DB39" i="11"/>
  <c r="DK39" i="11"/>
  <c r="DO39" i="11"/>
  <c r="CH42" i="11"/>
  <c r="CL42" i="11"/>
  <c r="CP42" i="11"/>
  <c r="CV42" i="11"/>
  <c r="CZ42" i="11"/>
  <c r="DD42" i="11"/>
  <c r="DI42" i="11"/>
  <c r="DM42" i="11"/>
  <c r="CI44" i="11"/>
  <c r="CM44" i="11"/>
  <c r="CQ44" i="11"/>
  <c r="CW44" i="11"/>
  <c r="DA44" i="11"/>
  <c r="DE44" i="11"/>
  <c r="DJ44" i="11"/>
  <c r="DN44" i="11"/>
  <c r="DO10" i="13"/>
  <c r="DP10" i="13"/>
  <c r="CI47" i="11"/>
  <c r="CM47" i="11"/>
  <c r="CQ47" i="11"/>
  <c r="CW47" i="11"/>
  <c r="DA47" i="11"/>
  <c r="DE47" i="11"/>
  <c r="DJ47" i="11"/>
  <c r="DN47" i="11"/>
  <c r="CH48" i="11"/>
  <c r="CL48" i="11"/>
  <c r="CP48" i="11"/>
  <c r="CV48" i="11"/>
  <c r="CZ48" i="11"/>
  <c r="DD48" i="11"/>
  <c r="DI48" i="11"/>
  <c r="DM48" i="11"/>
  <c r="CH16" i="12"/>
  <c r="CL16" i="12"/>
  <c r="CP16" i="12"/>
  <c r="CV16" i="12"/>
  <c r="CZ16" i="12"/>
  <c r="DD16" i="12"/>
  <c r="DI16" i="12"/>
  <c r="DM16" i="12"/>
  <c r="CF18" i="12"/>
  <c r="CN18" i="12"/>
  <c r="DF18" i="12"/>
  <c r="CJ22" i="12"/>
  <c r="CT22" i="12"/>
  <c r="CN26" i="12"/>
  <c r="CT26" i="12"/>
  <c r="CX26" i="12"/>
  <c r="DF26" i="12"/>
  <c r="CI29" i="12"/>
  <c r="CM29" i="12"/>
  <c r="CQ29" i="12"/>
  <c r="CW29" i="12"/>
  <c r="DA29" i="12"/>
  <c r="DE29" i="12"/>
  <c r="DN29" i="12"/>
  <c r="DN35" i="12"/>
  <c r="CL39" i="12"/>
  <c r="CV39" i="12"/>
  <c r="DD39" i="12"/>
  <c r="DI39" i="12"/>
  <c r="CI44" i="12"/>
  <c r="CM44" i="12"/>
  <c r="CQ44" i="12"/>
  <c r="CW44" i="12"/>
  <c r="DA44" i="12"/>
  <c r="DE44" i="12"/>
  <c r="DJ44" i="12"/>
  <c r="DN44" i="12"/>
  <c r="DO7" i="13"/>
  <c r="DP8" i="13"/>
  <c r="CI9" i="13"/>
  <c r="CM9" i="13"/>
  <c r="CQ9" i="13"/>
  <c r="CW9" i="13"/>
  <c r="DA9" i="13"/>
  <c r="DE9" i="13"/>
  <c r="DJ9" i="13"/>
  <c r="DN9" i="13"/>
  <c r="DO11" i="13"/>
  <c r="CT13" i="13"/>
  <c r="DB13" i="13"/>
  <c r="CP16" i="13"/>
  <c r="CH17" i="13"/>
  <c r="CL17" i="13"/>
  <c r="CP17" i="13"/>
  <c r="CV17" i="13"/>
  <c r="CZ17" i="13"/>
  <c r="DD17" i="13"/>
  <c r="DI17" i="13"/>
  <c r="DM17" i="13"/>
  <c r="CH22" i="13"/>
  <c r="CL22" i="13"/>
  <c r="CP22" i="13"/>
  <c r="CV22" i="13"/>
  <c r="CZ22" i="13"/>
  <c r="DD22" i="13"/>
  <c r="DI22" i="13"/>
  <c r="DM22" i="13"/>
  <c r="CI30" i="13"/>
  <c r="CM30" i="13"/>
  <c r="CQ30" i="13"/>
  <c r="CW30" i="13"/>
  <c r="DA30" i="13"/>
  <c r="DE30" i="13"/>
  <c r="CH35" i="13"/>
  <c r="CL35" i="13"/>
  <c r="CP35" i="13"/>
  <c r="CV35" i="13"/>
  <c r="CZ35" i="13"/>
  <c r="DD35" i="13"/>
  <c r="DI35" i="13"/>
  <c r="DM35" i="13"/>
  <c r="CH39" i="13"/>
  <c r="CL39" i="13"/>
  <c r="CV39" i="13"/>
  <c r="CZ39" i="13"/>
  <c r="DD39" i="13"/>
  <c r="DI39" i="13"/>
  <c r="DM39" i="13"/>
  <c r="CI41" i="13"/>
  <c r="CM41" i="13"/>
  <c r="CQ41" i="13"/>
  <c r="CW41" i="13"/>
  <c r="DA41" i="13"/>
  <c r="DE41" i="13"/>
  <c r="DN41" i="13"/>
  <c r="CH48" i="13"/>
  <c r="CZ48" i="13"/>
  <c r="CQ48" i="11"/>
  <c r="CW48" i="11"/>
  <c r="DA48" i="11"/>
  <c r="DE48" i="11"/>
  <c r="DJ48" i="11"/>
  <c r="DN48" i="11"/>
  <c r="CI28" i="12"/>
  <c r="CM28" i="12"/>
  <c r="CQ28" i="12"/>
  <c r="CW28" i="12"/>
  <c r="DA28" i="12"/>
  <c r="DE28" i="12"/>
  <c r="CF29" i="12"/>
  <c r="CJ29" i="12"/>
  <c r="CN29" i="12"/>
  <c r="CT29" i="12"/>
  <c r="CX29" i="12"/>
  <c r="DB29" i="12"/>
  <c r="DF29" i="12"/>
  <c r="DK29" i="12"/>
  <c r="DO29" i="12"/>
  <c r="CF44" i="12"/>
  <c r="CJ44" i="12"/>
  <c r="CN44" i="12"/>
  <c r="CT44" i="12"/>
  <c r="CX44" i="12"/>
  <c r="DB44" i="12"/>
  <c r="DF44" i="12"/>
  <c r="DK44" i="12"/>
  <c r="DO44" i="12"/>
  <c r="CI51" i="12"/>
  <c r="CW51" i="12"/>
  <c r="DN51" i="12"/>
  <c r="CI6" i="12"/>
  <c r="CQ6" i="12"/>
  <c r="DP9" i="13"/>
  <c r="CI10" i="13"/>
  <c r="CM10" i="13"/>
  <c r="CQ10" i="13"/>
  <c r="CW10" i="13"/>
  <c r="DA10" i="13"/>
  <c r="DE10" i="13"/>
  <c r="DJ10" i="13"/>
  <c r="DN10" i="13"/>
  <c r="DP13" i="13"/>
  <c r="CI14" i="13"/>
  <c r="CM14" i="13"/>
  <c r="CQ14" i="13"/>
  <c r="CW14" i="13"/>
  <c r="DA14" i="13"/>
  <c r="DE14" i="13"/>
  <c r="DJ14" i="13"/>
  <c r="DN14" i="13"/>
  <c r="DP15" i="13"/>
  <c r="CI16" i="13"/>
  <c r="CM16" i="13"/>
  <c r="CQ16" i="13"/>
  <c r="CW16" i="13"/>
  <c r="DA16" i="13"/>
  <c r="DE16" i="13"/>
  <c r="DJ16" i="13"/>
  <c r="DN16" i="13"/>
  <c r="CI17" i="13"/>
  <c r="CQ17" i="13"/>
  <c r="DA17" i="13"/>
  <c r="DJ17" i="13"/>
  <c r="DN17" i="13"/>
  <c r="CI22" i="13"/>
  <c r="CM22" i="13"/>
  <c r="CQ22" i="13"/>
  <c r="CW22" i="13"/>
  <c r="DA22" i="13"/>
  <c r="DE22" i="13"/>
  <c r="DJ22" i="13"/>
  <c r="DN22" i="13"/>
  <c r="CF24" i="13"/>
  <c r="CJ24" i="13"/>
  <c r="CN24" i="13"/>
  <c r="CT24" i="13"/>
  <c r="CX24" i="13"/>
  <c r="DB24" i="13"/>
  <c r="DF24" i="13"/>
  <c r="DK24" i="13"/>
  <c r="DO24" i="13"/>
  <c r="CF30" i="13"/>
  <c r="CJ30" i="13"/>
  <c r="CN30" i="13"/>
  <c r="CT30" i="13"/>
  <c r="CX30" i="13"/>
  <c r="DB30" i="13"/>
  <c r="DF30" i="13"/>
  <c r="DK30" i="13"/>
  <c r="DO30" i="13"/>
  <c r="CI31" i="13"/>
  <c r="CM31" i="13"/>
  <c r="CQ31" i="13"/>
  <c r="CW31" i="13"/>
  <c r="DA31" i="13"/>
  <c r="DE31" i="13"/>
  <c r="CI35" i="13"/>
  <c r="CM35" i="13"/>
  <c r="CQ35" i="13"/>
  <c r="CW35" i="13"/>
  <c r="DA35" i="13"/>
  <c r="DE35" i="13"/>
  <c r="DJ35" i="13"/>
  <c r="DN35" i="13"/>
  <c r="CI39" i="13"/>
  <c r="CM39" i="13"/>
  <c r="CQ39" i="13"/>
  <c r="CW39" i="13"/>
  <c r="DA39" i="13"/>
  <c r="DE39" i="13"/>
  <c r="DN39" i="13"/>
  <c r="DK44" i="13"/>
  <c r="DD46" i="13"/>
  <c r="DI50" i="13"/>
  <c r="CF16" i="12"/>
  <c r="CN16" i="12"/>
  <c r="CX16" i="12"/>
  <c r="DF16" i="12"/>
  <c r="CF20" i="12"/>
  <c r="CT20" i="12"/>
  <c r="CF28" i="12"/>
  <c r="CF39" i="12"/>
  <c r="CJ39" i="12"/>
  <c r="CN39" i="12"/>
  <c r="CT39" i="12"/>
  <c r="CX39" i="12"/>
  <c r="DB39" i="12"/>
  <c r="DF39" i="12"/>
  <c r="DK39" i="12"/>
  <c r="DO39" i="12"/>
  <c r="CJ14" i="13"/>
  <c r="CT14" i="13"/>
  <c r="DB14" i="13"/>
  <c r="DK16" i="13"/>
  <c r="CF17" i="13"/>
  <c r="CJ17" i="13"/>
  <c r="CN17" i="13"/>
  <c r="CT17" i="13"/>
  <c r="CX17" i="13"/>
  <c r="DB17" i="13"/>
  <c r="DF17" i="13"/>
  <c r="DK17" i="13"/>
  <c r="DO17" i="13"/>
  <c r="CF22" i="13"/>
  <c r="CJ22" i="13"/>
  <c r="CN22" i="13"/>
  <c r="CT22" i="13"/>
  <c r="CX22" i="13"/>
  <c r="DB22" i="13"/>
  <c r="DF22" i="13"/>
  <c r="DK22" i="13"/>
  <c r="DO22" i="13"/>
  <c r="CF31" i="13"/>
  <c r="CJ31" i="13"/>
  <c r="CN31" i="13"/>
  <c r="CT31" i="13"/>
  <c r="CX31" i="13"/>
  <c r="DB31" i="13"/>
  <c r="DF31" i="13"/>
  <c r="DK31" i="13"/>
  <c r="DO31" i="13"/>
  <c r="CF35" i="13"/>
  <c r="CJ35" i="13"/>
  <c r="CN35" i="13"/>
  <c r="CT35" i="13"/>
  <c r="CX35" i="13"/>
  <c r="DB35" i="13"/>
  <c r="DF35" i="13"/>
  <c r="CF48" i="13"/>
  <c r="CJ48" i="13"/>
  <c r="CN48" i="13"/>
  <c r="CT48" i="13"/>
  <c r="DJ1" i="5"/>
  <c r="CG6" i="5"/>
  <c r="D120" i="1" s="1"/>
  <c r="CO6" i="5"/>
  <c r="CY6" i="5"/>
  <c r="DI6" i="5"/>
  <c r="CF7" i="5"/>
  <c r="CJ7" i="5"/>
  <c r="CN7" i="5"/>
  <c r="CT7" i="5"/>
  <c r="CX7" i="5"/>
  <c r="DB7" i="5"/>
  <c r="DF7" i="5"/>
  <c r="DK7" i="5"/>
  <c r="CG1" i="5"/>
  <c r="CI6" i="5"/>
  <c r="CQ6" i="5"/>
  <c r="DA6" i="5"/>
  <c r="DL6" i="5"/>
  <c r="R1" i="5"/>
  <c r="BG1" i="5"/>
  <c r="CK6" i="5"/>
  <c r="CU6" i="5"/>
  <c r="DC6" i="5"/>
  <c r="DM6" i="5"/>
  <c r="CI10" i="5"/>
  <c r="CQ10" i="5"/>
  <c r="DA10" i="5"/>
  <c r="CJ11" i="5"/>
  <c r="CT11" i="5"/>
  <c r="DB11" i="5"/>
  <c r="CJ12" i="5"/>
  <c r="CT12" i="5"/>
  <c r="DB12" i="5"/>
  <c r="CT13" i="5"/>
  <c r="DB13" i="5"/>
  <c r="DO29" i="5"/>
  <c r="CI31" i="5"/>
  <c r="CM31" i="5"/>
  <c r="CQ31" i="5"/>
  <c r="CW31" i="5"/>
  <c r="DA31" i="5"/>
  <c r="DE31" i="5"/>
  <c r="DJ31" i="5"/>
  <c r="DN31" i="5"/>
  <c r="DO33" i="5"/>
  <c r="CT34" i="5"/>
  <c r="CI38" i="5"/>
  <c r="CM38" i="5"/>
  <c r="CQ38" i="5"/>
  <c r="CW38" i="5"/>
  <c r="DA38" i="5"/>
  <c r="DE38" i="5"/>
  <c r="DJ38" i="5"/>
  <c r="DN38" i="5"/>
  <c r="CH39" i="5"/>
  <c r="CL39" i="5"/>
  <c r="CP39" i="5"/>
  <c r="CV39" i="5"/>
  <c r="CZ39" i="5"/>
  <c r="DD39" i="5"/>
  <c r="DI39" i="5"/>
  <c r="DM39" i="5"/>
  <c r="CH42" i="5"/>
  <c r="CL42" i="5"/>
  <c r="CP42" i="5"/>
  <c r="CV42" i="5"/>
  <c r="CZ42" i="5"/>
  <c r="DD42" i="5"/>
  <c r="DI42" i="5"/>
  <c r="DM42" i="5"/>
  <c r="DN43" i="5"/>
  <c r="CQ44" i="5"/>
  <c r="CF6" i="6"/>
  <c r="CX6" i="6"/>
  <c r="DP6" i="6"/>
  <c r="CI7" i="6"/>
  <c r="CM7" i="6"/>
  <c r="CQ7" i="6"/>
  <c r="CW7" i="6"/>
  <c r="DA7" i="6"/>
  <c r="DE7" i="6"/>
  <c r="DJ7" i="6"/>
  <c r="DN7" i="6"/>
  <c r="DP7" i="6"/>
  <c r="CI8" i="6"/>
  <c r="CM8" i="6"/>
  <c r="CQ8" i="6"/>
  <c r="CW8" i="6"/>
  <c r="DA8" i="6"/>
  <c r="DE8" i="6"/>
  <c r="DJ8" i="6"/>
  <c r="DN8" i="6"/>
  <c r="DP8" i="6"/>
  <c r="CI9" i="6"/>
  <c r="CM9" i="6"/>
  <c r="CQ9" i="6"/>
  <c r="CW9" i="6"/>
  <c r="DA9" i="6"/>
  <c r="DE9" i="6"/>
  <c r="DJ9" i="6"/>
  <c r="DN9" i="6"/>
  <c r="DP9" i="6"/>
  <c r="CI10" i="6"/>
  <c r="CM10" i="6"/>
  <c r="CQ10" i="6"/>
  <c r="CW10" i="6"/>
  <c r="DA10" i="6"/>
  <c r="DE10" i="6"/>
  <c r="DJ10" i="6"/>
  <c r="DN10" i="6"/>
  <c r="DP10" i="6"/>
  <c r="CI11" i="6"/>
  <c r="CM11" i="6"/>
  <c r="CQ11" i="6"/>
  <c r="CW11" i="6"/>
  <c r="DA11" i="6"/>
  <c r="DE11" i="6"/>
  <c r="DJ11" i="6"/>
  <c r="DN11" i="6"/>
  <c r="DP11" i="6"/>
  <c r="CI12" i="6"/>
  <c r="CM12" i="6"/>
  <c r="CQ12" i="6"/>
  <c r="CW12" i="6"/>
  <c r="DA12" i="6"/>
  <c r="DE12" i="6"/>
  <c r="DJ12" i="6"/>
  <c r="DN12" i="6"/>
  <c r="CQ30" i="6"/>
  <c r="DJ30" i="6"/>
  <c r="DN30" i="6"/>
  <c r="CH33" i="6"/>
  <c r="CL33" i="6"/>
  <c r="CP33" i="6"/>
  <c r="CV33" i="6"/>
  <c r="CZ33" i="6"/>
  <c r="DD33" i="6"/>
  <c r="DI33" i="6"/>
  <c r="DM33" i="6"/>
  <c r="CM11" i="5"/>
  <c r="CW11" i="5"/>
  <c r="DE11" i="5"/>
  <c r="DO11" i="5"/>
  <c r="DO12" i="5"/>
  <c r="DO13" i="5"/>
  <c r="DI30" i="5"/>
  <c r="DM30" i="5"/>
  <c r="CJ31" i="5"/>
  <c r="CN31" i="5"/>
  <c r="CT31" i="5"/>
  <c r="DB31" i="5"/>
  <c r="DF31" i="5"/>
  <c r="DO31" i="5"/>
  <c r="CI35" i="5"/>
  <c r="CW35" i="5"/>
  <c r="DN35" i="5"/>
  <c r="CT36" i="5"/>
  <c r="CM39" i="5"/>
  <c r="CQ39" i="5"/>
  <c r="DE39" i="5"/>
  <c r="CM42" i="5"/>
  <c r="CQ42" i="5"/>
  <c r="DE42" i="5"/>
  <c r="CI50" i="5"/>
  <c r="CM50" i="5"/>
  <c r="CQ50" i="5"/>
  <c r="CW50" i="5"/>
  <c r="DA50" i="5"/>
  <c r="DE50" i="5"/>
  <c r="CJ51" i="5"/>
  <c r="CT51" i="5"/>
  <c r="DB51" i="5"/>
  <c r="DK51" i="5"/>
  <c r="CJ6" i="6"/>
  <c r="DB6" i="6"/>
  <c r="DK7" i="6"/>
  <c r="DO7" i="6"/>
  <c r="DK8" i="6"/>
  <c r="DO8" i="6"/>
  <c r="DK9" i="6"/>
  <c r="DO9" i="6"/>
  <c r="DK10" i="6"/>
  <c r="DO10" i="6"/>
  <c r="DK11" i="6"/>
  <c r="DO11" i="6"/>
  <c r="CN12" i="6"/>
  <c r="CT12" i="6"/>
  <c r="DB12" i="6"/>
  <c r="CF30" i="6"/>
  <c r="CJ30" i="6"/>
  <c r="CT30" i="6"/>
  <c r="CX30" i="6"/>
  <c r="DB30" i="6"/>
  <c r="DK30" i="6"/>
  <c r="DO30" i="6"/>
  <c r="CI33" i="6"/>
  <c r="DA33" i="6"/>
  <c r="CH10" i="5"/>
  <c r="CL10" i="5"/>
  <c r="CP10" i="5"/>
  <c r="CV10" i="5"/>
  <c r="CZ10" i="5"/>
  <c r="DD10" i="5"/>
  <c r="DI10" i="5"/>
  <c r="DM10" i="5"/>
  <c r="DJ11" i="5"/>
  <c r="DN11" i="5"/>
  <c r="DJ12" i="5"/>
  <c r="DN12" i="5"/>
  <c r="DJ13" i="5"/>
  <c r="DN13" i="5"/>
  <c r="DN14" i="5"/>
  <c r="CQ35" i="5"/>
  <c r="DI51" i="5"/>
  <c r="CN6" i="6"/>
  <c r="DF6" i="6"/>
  <c r="CN7" i="6"/>
  <c r="DF7" i="6"/>
  <c r="CN8" i="6"/>
  <c r="DF8" i="6"/>
  <c r="CN9" i="6"/>
  <c r="DF9" i="6"/>
  <c r="CN10" i="6"/>
  <c r="DF10" i="6"/>
  <c r="CN11" i="6"/>
  <c r="DF11" i="6"/>
  <c r="DF12" i="6"/>
  <c r="CN33" i="6"/>
  <c r="DO7" i="5"/>
  <c r="DE10" i="5"/>
  <c r="DJ10" i="5"/>
  <c r="DN10" i="5"/>
  <c r="DM38" i="5"/>
  <c r="CH41" i="5"/>
  <c r="CL41" i="5"/>
  <c r="CP41" i="5"/>
  <c r="CV41" i="5"/>
  <c r="CZ41" i="5"/>
  <c r="DD41" i="5"/>
  <c r="DI41" i="5"/>
  <c r="DM41" i="5"/>
  <c r="DO42" i="5"/>
  <c r="DN45" i="5"/>
  <c r="CL50" i="5"/>
  <c r="DJ50" i="5"/>
  <c r="DJ51" i="5"/>
  <c r="CT6" i="6"/>
  <c r="DL6" i="6"/>
  <c r="CT7" i="6"/>
  <c r="CT8" i="6"/>
  <c r="CT9" i="6"/>
  <c r="CT10" i="6"/>
  <c r="CT11" i="6"/>
  <c r="DF33" i="6"/>
  <c r="CM33" i="6"/>
  <c r="DP33" i="6"/>
  <c r="DE33" i="6"/>
  <c r="DK31" i="6"/>
  <c r="DO31" i="6"/>
  <c r="CQ33" i="6"/>
  <c r="CW33" i="6"/>
  <c r="DJ33" i="6"/>
  <c r="DN33" i="6"/>
  <c r="CI37" i="6"/>
  <c r="CQ37" i="6"/>
  <c r="DA37" i="6"/>
  <c r="DE37" i="6"/>
  <c r="DJ37" i="6"/>
  <c r="DN37" i="6"/>
  <c r="DP37" i="6"/>
  <c r="CI38" i="6"/>
  <c r="CM38" i="6"/>
  <c r="CQ38" i="6"/>
  <c r="CW38" i="6"/>
  <c r="DA38" i="6"/>
  <c r="DE38" i="6"/>
  <c r="DJ38" i="6"/>
  <c r="DN38" i="6"/>
  <c r="CI40" i="6"/>
  <c r="CM40" i="6"/>
  <c r="CQ40" i="6"/>
  <c r="CW40" i="6"/>
  <c r="DA40" i="6"/>
  <c r="DE40" i="6"/>
  <c r="DJ40" i="6"/>
  <c r="DN40" i="6"/>
  <c r="CI42" i="6"/>
  <c r="CM42" i="6"/>
  <c r="CQ42" i="6"/>
  <c r="CW42" i="6"/>
  <c r="DA42" i="6"/>
  <c r="DE42" i="6"/>
  <c r="DJ42" i="6"/>
  <c r="DN42" i="6"/>
  <c r="CI44" i="6"/>
  <c r="CM44" i="6"/>
  <c r="CQ44" i="6"/>
  <c r="CW44" i="6"/>
  <c r="DA44" i="6"/>
  <c r="DE44" i="6"/>
  <c r="DJ44" i="6"/>
  <c r="DN44" i="6"/>
  <c r="CI46" i="6"/>
  <c r="CM46" i="6"/>
  <c r="CQ46" i="6"/>
  <c r="CW46" i="6"/>
  <c r="DA46" i="6"/>
  <c r="DE46" i="6"/>
  <c r="DJ46" i="6"/>
  <c r="DN46" i="6"/>
  <c r="CH49" i="6"/>
  <c r="CL49" i="6"/>
  <c r="CP49" i="6"/>
  <c r="CV49" i="6"/>
  <c r="CZ49" i="6"/>
  <c r="DD49" i="6"/>
  <c r="CI50" i="6"/>
  <c r="CM50" i="6"/>
  <c r="CQ50" i="6"/>
  <c r="CW50" i="6"/>
  <c r="DA50" i="6"/>
  <c r="DE50" i="6"/>
  <c r="DJ50" i="6"/>
  <c r="DN50" i="6"/>
  <c r="CX6" i="7"/>
  <c r="CI8" i="7"/>
  <c r="CM8" i="7"/>
  <c r="CQ8" i="7"/>
  <c r="CW8" i="7"/>
  <c r="DA8" i="7"/>
  <c r="DE8" i="7"/>
  <c r="DJ8" i="7"/>
  <c r="DN8" i="7"/>
  <c r="CH9" i="7"/>
  <c r="CP9" i="7"/>
  <c r="CZ9" i="7"/>
  <c r="DO10" i="7"/>
  <c r="CI12" i="7"/>
  <c r="CM12" i="7"/>
  <c r="CQ12" i="7"/>
  <c r="CW12" i="7"/>
  <c r="DA12" i="7"/>
  <c r="DE12" i="7"/>
  <c r="DJ12" i="7"/>
  <c r="DN12" i="7"/>
  <c r="DJ13" i="7"/>
  <c r="CH14" i="7"/>
  <c r="CL14" i="7"/>
  <c r="CP14" i="7"/>
  <c r="CV14" i="7"/>
  <c r="CZ14" i="7"/>
  <c r="DD14" i="7"/>
  <c r="DI14" i="7"/>
  <c r="DM14" i="7"/>
  <c r="DN16" i="7"/>
  <c r="CH17" i="7"/>
  <c r="CL17" i="7"/>
  <c r="CP17" i="7"/>
  <c r="CV17" i="7"/>
  <c r="CZ17" i="7"/>
  <c r="DD17" i="7"/>
  <c r="DI17" i="7"/>
  <c r="DM17" i="7"/>
  <c r="DN20" i="7"/>
  <c r="CH21" i="7"/>
  <c r="CL21" i="7"/>
  <c r="CP21" i="7"/>
  <c r="CV21" i="7"/>
  <c r="CZ21" i="7"/>
  <c r="DD21" i="7"/>
  <c r="DI21" i="7"/>
  <c r="DM21" i="7"/>
  <c r="CH22" i="7"/>
  <c r="CL22" i="7"/>
  <c r="CV22" i="7"/>
  <c r="CZ22" i="7"/>
  <c r="DD22" i="7"/>
  <c r="DI22" i="7"/>
  <c r="DM22" i="7"/>
  <c r="DI24" i="7"/>
  <c r="DM24" i="7"/>
  <c r="DJ25" i="7"/>
  <c r="CZ27" i="7"/>
  <c r="DI28" i="7"/>
  <c r="DM28" i="7"/>
  <c r="DI30" i="7"/>
  <c r="DM30" i="7"/>
  <c r="DI31" i="7"/>
  <c r="DM31" i="7"/>
  <c r="DI32" i="7"/>
  <c r="DM32" i="7"/>
  <c r="DI33" i="7"/>
  <c r="DM33" i="7"/>
  <c r="DI34" i="7"/>
  <c r="DM34" i="7"/>
  <c r="DI35" i="7"/>
  <c r="DM35" i="7"/>
  <c r="CH36" i="7"/>
  <c r="CP36" i="7"/>
  <c r="CZ36" i="7"/>
  <c r="CI38" i="7"/>
  <c r="CM38" i="7"/>
  <c r="CW38" i="7"/>
  <c r="DA38" i="7"/>
  <c r="DE38" i="7"/>
  <c r="DJ38" i="7"/>
  <c r="DN38" i="7"/>
  <c r="CT39" i="7"/>
  <c r="CI40" i="7"/>
  <c r="CM40" i="7"/>
  <c r="CQ40" i="7"/>
  <c r="CW40" i="7"/>
  <c r="DA40" i="7"/>
  <c r="DE40" i="7"/>
  <c r="DJ40" i="7"/>
  <c r="DN40" i="7"/>
  <c r="DP40" i="7"/>
  <c r="CI41" i="7"/>
  <c r="CM41" i="7"/>
  <c r="CQ41" i="7"/>
  <c r="CW41" i="7"/>
  <c r="DA41" i="7"/>
  <c r="DE41" i="7"/>
  <c r="DJ41" i="7"/>
  <c r="DN41" i="7"/>
  <c r="DP41" i="7"/>
  <c r="CI42" i="7"/>
  <c r="CM42" i="7"/>
  <c r="CQ42" i="7"/>
  <c r="CW42" i="7"/>
  <c r="DA42" i="7"/>
  <c r="DE42" i="7"/>
  <c r="DJ42" i="7"/>
  <c r="DN42" i="7"/>
  <c r="DP42" i="7"/>
  <c r="CI43" i="7"/>
  <c r="CM43" i="7"/>
  <c r="CQ43" i="7"/>
  <c r="CW43" i="7"/>
  <c r="DA43" i="7"/>
  <c r="DE43" i="7"/>
  <c r="DJ43" i="7"/>
  <c r="DN43" i="7"/>
  <c r="DP43" i="7"/>
  <c r="CI44" i="7"/>
  <c r="CM44" i="7"/>
  <c r="CQ44" i="7"/>
  <c r="CW44" i="7"/>
  <c r="DA44" i="7"/>
  <c r="DE44" i="7"/>
  <c r="DJ44" i="7"/>
  <c r="DN44" i="7"/>
  <c r="CI45" i="7"/>
  <c r="CM45" i="7"/>
  <c r="CQ45" i="7"/>
  <c r="CW45" i="7"/>
  <c r="DA45" i="7"/>
  <c r="DE45" i="7"/>
  <c r="DJ45" i="7"/>
  <c r="DN45" i="7"/>
  <c r="CH48" i="7"/>
  <c r="CL48" i="7"/>
  <c r="CP48" i="7"/>
  <c r="CV48" i="7"/>
  <c r="CZ48" i="7"/>
  <c r="DD48" i="7"/>
  <c r="CI49" i="7"/>
  <c r="CM49" i="7"/>
  <c r="CQ49" i="7"/>
  <c r="CW49" i="7"/>
  <c r="DA49" i="7"/>
  <c r="DE49" i="7"/>
  <c r="CF33" i="6"/>
  <c r="CJ33" i="6"/>
  <c r="CT33" i="6"/>
  <c r="CX33" i="6"/>
  <c r="DB33" i="6"/>
  <c r="DK33" i="6"/>
  <c r="DO33" i="6"/>
  <c r="DM41" i="6"/>
  <c r="DK44" i="6"/>
  <c r="CF46" i="6"/>
  <c r="CJ46" i="6"/>
  <c r="CN46" i="6"/>
  <c r="CT46" i="6"/>
  <c r="CX46" i="6"/>
  <c r="DB46" i="6"/>
  <c r="DF46" i="6"/>
  <c r="DK46" i="6"/>
  <c r="DO46" i="6"/>
  <c r="CI49" i="6"/>
  <c r="CM49" i="6"/>
  <c r="CQ49" i="6"/>
  <c r="CW49" i="6"/>
  <c r="DA49" i="6"/>
  <c r="DE49" i="6"/>
  <c r="DJ49" i="6"/>
  <c r="DN49" i="6"/>
  <c r="CF50" i="6"/>
  <c r="CJ50" i="6"/>
  <c r="CN50" i="6"/>
  <c r="CT50" i="6"/>
  <c r="CX50" i="6"/>
  <c r="DB50" i="6"/>
  <c r="DF50" i="6"/>
  <c r="DK50" i="6"/>
  <c r="DO50" i="6"/>
  <c r="BG1" i="7"/>
  <c r="DO7" i="7"/>
  <c r="DP8" i="7"/>
  <c r="CI9" i="7"/>
  <c r="CM9" i="7"/>
  <c r="CQ9" i="7"/>
  <c r="CW9" i="7"/>
  <c r="DA9" i="7"/>
  <c r="DE9" i="7"/>
  <c r="DJ9" i="7"/>
  <c r="DN9" i="7"/>
  <c r="DO11" i="7"/>
  <c r="DM16" i="7"/>
  <c r="DN19" i="7"/>
  <c r="CM21" i="7"/>
  <c r="CQ21" i="7"/>
  <c r="DE21" i="7"/>
  <c r="CM22" i="7"/>
  <c r="CQ22" i="7"/>
  <c r="DE22" i="7"/>
  <c r="DJ24" i="7"/>
  <c r="CZ26" i="7"/>
  <c r="DJ28" i="7"/>
  <c r="CI30" i="7"/>
  <c r="CM30" i="7"/>
  <c r="CQ30" i="7"/>
  <c r="CW30" i="7"/>
  <c r="DA30" i="7"/>
  <c r="DE30" i="7"/>
  <c r="DJ30" i="7"/>
  <c r="DN30" i="7"/>
  <c r="DP30" i="7"/>
  <c r="CI31" i="7"/>
  <c r="CM31" i="7"/>
  <c r="CQ31" i="7"/>
  <c r="CW31" i="7"/>
  <c r="DA31" i="7"/>
  <c r="DE31" i="7"/>
  <c r="DJ31" i="7"/>
  <c r="DN31" i="7"/>
  <c r="DP31" i="7"/>
  <c r="CI32" i="7"/>
  <c r="CM32" i="7"/>
  <c r="CQ32" i="7"/>
  <c r="CW32" i="7"/>
  <c r="DA32" i="7"/>
  <c r="DE32" i="7"/>
  <c r="DJ32" i="7"/>
  <c r="DN32" i="7"/>
  <c r="DP32" i="7"/>
  <c r="CI33" i="7"/>
  <c r="CM33" i="7"/>
  <c r="CQ33" i="7"/>
  <c r="CW33" i="7"/>
  <c r="DA33" i="7"/>
  <c r="DE33" i="7"/>
  <c r="DJ33" i="7"/>
  <c r="DN33" i="7"/>
  <c r="DP33" i="7"/>
  <c r="CI34" i="7"/>
  <c r="CM34" i="7"/>
  <c r="CQ34" i="7"/>
  <c r="CW34" i="7"/>
  <c r="DA34" i="7"/>
  <c r="DE34" i="7"/>
  <c r="DJ34" i="7"/>
  <c r="DN34" i="7"/>
  <c r="DP34" i="7"/>
  <c r="CI35" i="7"/>
  <c r="CM35" i="7"/>
  <c r="CQ35" i="7"/>
  <c r="CW35" i="7"/>
  <c r="DA35" i="7"/>
  <c r="DE35" i="7"/>
  <c r="DJ35" i="7"/>
  <c r="DN35" i="7"/>
  <c r="DP35" i="7"/>
  <c r="CI36" i="7"/>
  <c r="CM36" i="7"/>
  <c r="CW36" i="7"/>
  <c r="DA36" i="7"/>
  <c r="DE36" i="7"/>
  <c r="DJ36" i="7"/>
  <c r="DN36" i="7"/>
  <c r="DO37" i="7"/>
  <c r="CF45" i="7"/>
  <c r="CJ45" i="7"/>
  <c r="CN45" i="7"/>
  <c r="CT45" i="7"/>
  <c r="CX45" i="7"/>
  <c r="DB45" i="7"/>
  <c r="DF45" i="7"/>
  <c r="DK45" i="7"/>
  <c r="DO45" i="7"/>
  <c r="CI48" i="7"/>
  <c r="CM48" i="7"/>
  <c r="CQ48" i="7"/>
  <c r="CW48" i="7"/>
  <c r="DA48" i="7"/>
  <c r="DE48" i="7"/>
  <c r="DJ48" i="7"/>
  <c r="DN48" i="7"/>
  <c r="CF49" i="7"/>
  <c r="CJ49" i="7"/>
  <c r="CN49" i="7"/>
  <c r="CT49" i="7"/>
  <c r="CX49" i="7"/>
  <c r="DB49" i="7"/>
  <c r="DF49" i="7"/>
  <c r="DK49" i="7"/>
  <c r="DO49" i="7"/>
  <c r="CM37" i="6"/>
  <c r="CX37" i="6"/>
  <c r="CN38" i="6"/>
  <c r="DF38" i="6"/>
  <c r="DP38" i="6"/>
  <c r="CN40" i="6"/>
  <c r="DF40" i="6"/>
  <c r="DP40" i="6"/>
  <c r="CN42" i="6"/>
  <c r="DF42" i="6"/>
  <c r="DP42" i="6"/>
  <c r="CN44" i="6"/>
  <c r="DO44" i="6"/>
  <c r="CF49" i="6"/>
  <c r="CJ49" i="6"/>
  <c r="CN49" i="6"/>
  <c r="CT49" i="6"/>
  <c r="CX49" i="6"/>
  <c r="DB49" i="6"/>
  <c r="DF49" i="6"/>
  <c r="DK49" i="6"/>
  <c r="DO49" i="6"/>
  <c r="DJ1" i="7"/>
  <c r="CF6" i="7"/>
  <c r="DK6" i="7"/>
  <c r="CX8" i="7"/>
  <c r="CL9" i="7"/>
  <c r="CM14" i="7"/>
  <c r="DE14" i="7"/>
  <c r="DA15" i="7"/>
  <c r="CM17" i="7"/>
  <c r="DE17" i="7"/>
  <c r="CQ18" i="7"/>
  <c r="DK18" i="7"/>
  <c r="CW21" i="7"/>
  <c r="CP22" i="7"/>
  <c r="CV24" i="7"/>
  <c r="CZ25" i="7"/>
  <c r="CV28" i="7"/>
  <c r="DK30" i="7"/>
  <c r="DO30" i="7"/>
  <c r="DK31" i="7"/>
  <c r="DO31" i="7"/>
  <c r="CL36" i="7"/>
  <c r="CQ38" i="7"/>
  <c r="DP38" i="7"/>
  <c r="CN40" i="7"/>
  <c r="DF40" i="7"/>
  <c r="CN41" i="7"/>
  <c r="DF41" i="7"/>
  <c r="CN42" i="7"/>
  <c r="DF42" i="7"/>
  <c r="CN43" i="7"/>
  <c r="DF43" i="7"/>
  <c r="CN44" i="7"/>
  <c r="DF48" i="7"/>
  <c r="DK48" i="7"/>
  <c r="DO48" i="7"/>
  <c r="DM37" i="6"/>
  <c r="CN37" i="6"/>
  <c r="DB37" i="6"/>
  <c r="DD38" i="6"/>
  <c r="DI38" i="6"/>
  <c r="DM38" i="6"/>
  <c r="CT38" i="6"/>
  <c r="DI40" i="6"/>
  <c r="DM40" i="6"/>
  <c r="CT40" i="6"/>
  <c r="DI42" i="6"/>
  <c r="DM42" i="6"/>
  <c r="CT42" i="6"/>
  <c r="CT44" i="6"/>
  <c r="DI49" i="6"/>
  <c r="DO9" i="7"/>
  <c r="CQ14" i="7"/>
  <c r="CQ17" i="7"/>
  <c r="CW18" i="7"/>
  <c r="DO18" i="7"/>
  <c r="CW22" i="7"/>
  <c r="DD24" i="7"/>
  <c r="DN25" i="7"/>
  <c r="DD28" i="7"/>
  <c r="CN30" i="7"/>
  <c r="DF30" i="7"/>
  <c r="CQ36" i="7"/>
  <c r="DP36" i="7"/>
  <c r="CX38" i="7"/>
  <c r="CT40" i="7"/>
  <c r="CT41" i="7"/>
  <c r="CT42" i="7"/>
  <c r="CT43" i="7"/>
  <c r="CX44" i="7"/>
  <c r="DI48" i="7"/>
  <c r="DJ49" i="7"/>
  <c r="DN49" i="7"/>
  <c r="CF50" i="7"/>
  <c r="CJ50" i="7"/>
  <c r="CN50" i="7"/>
  <c r="CT50" i="7"/>
  <c r="CX50" i="7"/>
  <c r="DB50" i="7"/>
  <c r="DF50" i="7"/>
  <c r="DK50" i="7"/>
  <c r="DO50" i="7"/>
  <c r="CN6" i="8"/>
  <c r="CF7" i="8"/>
  <c r="CJ7" i="8"/>
  <c r="CN7" i="8"/>
  <c r="CT7" i="8"/>
  <c r="CX7" i="8"/>
  <c r="DB7" i="8"/>
  <c r="DF7" i="8"/>
  <c r="DK7" i="8"/>
  <c r="DO7" i="8"/>
  <c r="DI23" i="8"/>
  <c r="DK31" i="8"/>
  <c r="DO31" i="8"/>
  <c r="CF32" i="8"/>
  <c r="DK32" i="8"/>
  <c r="DO32" i="8"/>
  <c r="CH39" i="8"/>
  <c r="CL39" i="8"/>
  <c r="CV39" i="8"/>
  <c r="CZ39" i="8"/>
  <c r="DD39" i="8"/>
  <c r="DI39" i="8"/>
  <c r="DM39" i="8"/>
  <c r="CF45" i="8"/>
  <c r="CJ45" i="8"/>
  <c r="CN45" i="8"/>
  <c r="CT45" i="8"/>
  <c r="CX45" i="8"/>
  <c r="DB45" i="8"/>
  <c r="DF45" i="8"/>
  <c r="DK45" i="8"/>
  <c r="DO45" i="8"/>
  <c r="CH47" i="8"/>
  <c r="CL47" i="8"/>
  <c r="CP47" i="8"/>
  <c r="DM47" i="8"/>
  <c r="CY6" i="8"/>
  <c r="D244" i="1" s="1"/>
  <c r="CI8" i="8"/>
  <c r="CM8" i="8"/>
  <c r="CQ8" i="8"/>
  <c r="CW8" i="8"/>
  <c r="DA8" i="8"/>
  <c r="DE8" i="8"/>
  <c r="DJ8" i="8"/>
  <c r="DN8" i="8"/>
  <c r="DP8" i="8"/>
  <c r="CI9" i="8"/>
  <c r="CM9" i="8"/>
  <c r="CQ9" i="8"/>
  <c r="CW9" i="8"/>
  <c r="DA9" i="8"/>
  <c r="DE9" i="8"/>
  <c r="DJ9" i="8"/>
  <c r="DN9" i="8"/>
  <c r="DP9" i="8"/>
  <c r="CI10" i="8"/>
  <c r="CM10" i="8"/>
  <c r="CQ10" i="8"/>
  <c r="CW10" i="8"/>
  <c r="DA10" i="8"/>
  <c r="DE10" i="8"/>
  <c r="DJ10" i="8"/>
  <c r="DN10" i="8"/>
  <c r="DP10" i="8"/>
  <c r="CI11" i="8"/>
  <c r="CM11" i="8"/>
  <c r="CQ11" i="8"/>
  <c r="CW11" i="8"/>
  <c r="DA11" i="8"/>
  <c r="DE11" i="8"/>
  <c r="DJ11" i="8"/>
  <c r="DN11" i="8"/>
  <c r="DP11" i="8"/>
  <c r="CI12" i="8"/>
  <c r="CM12" i="8"/>
  <c r="CQ12" i="8"/>
  <c r="CW12" i="8"/>
  <c r="DA12" i="8"/>
  <c r="DE12" i="8"/>
  <c r="DJ12" i="8"/>
  <c r="DN12" i="8"/>
  <c r="DP12" i="8"/>
  <c r="CI13" i="8"/>
  <c r="CM13" i="8"/>
  <c r="CQ13" i="8"/>
  <c r="CW13" i="8"/>
  <c r="DA13" i="8"/>
  <c r="DE13" i="8"/>
  <c r="DJ13" i="8"/>
  <c r="DN13" i="8"/>
  <c r="DP13" i="8"/>
  <c r="CI14" i="8"/>
  <c r="CM14" i="8"/>
  <c r="CQ14" i="8"/>
  <c r="CW14" i="8"/>
  <c r="DA14" i="8"/>
  <c r="DE14" i="8"/>
  <c r="DJ14" i="8"/>
  <c r="DN14" i="8"/>
  <c r="DP14" i="8"/>
  <c r="CI15" i="8"/>
  <c r="CM15" i="8"/>
  <c r="CQ15" i="8"/>
  <c r="CW15" i="8"/>
  <c r="DA15" i="8"/>
  <c r="DE15" i="8"/>
  <c r="DJ15" i="8"/>
  <c r="DN15" i="8"/>
  <c r="DP15" i="8"/>
  <c r="CI16" i="8"/>
  <c r="CM16" i="8"/>
  <c r="CQ16" i="8"/>
  <c r="CW16" i="8"/>
  <c r="DA16" i="8"/>
  <c r="DE16" i="8"/>
  <c r="DJ16" i="8"/>
  <c r="DN16" i="8"/>
  <c r="DP16" i="8"/>
  <c r="CI17" i="8"/>
  <c r="CM17" i="8"/>
  <c r="CQ17" i="8"/>
  <c r="CW17" i="8"/>
  <c r="DA17" i="8"/>
  <c r="DE17" i="8"/>
  <c r="DJ17" i="8"/>
  <c r="DN17" i="8"/>
  <c r="DP17" i="8"/>
  <c r="CI18" i="8"/>
  <c r="CM18" i="8"/>
  <c r="CQ18" i="8"/>
  <c r="CW18" i="8"/>
  <c r="DA18" i="8"/>
  <c r="DE18" i="8"/>
  <c r="DJ18" i="8"/>
  <c r="DN18" i="8"/>
  <c r="DP18" i="8"/>
  <c r="CI19" i="8"/>
  <c r="CM19" i="8"/>
  <c r="CQ19" i="8"/>
  <c r="CW19" i="8"/>
  <c r="DA19" i="8"/>
  <c r="DE19" i="8"/>
  <c r="DJ19" i="8"/>
  <c r="DN19" i="8"/>
  <c r="DP19" i="8"/>
  <c r="CI20" i="8"/>
  <c r="CM20" i="8"/>
  <c r="CQ20" i="8"/>
  <c r="CW20" i="8"/>
  <c r="DA20" i="8"/>
  <c r="DE20" i="8"/>
  <c r="DJ20" i="8"/>
  <c r="DN20" i="8"/>
  <c r="DP20" i="8"/>
  <c r="CI21" i="8"/>
  <c r="CM21" i="8"/>
  <c r="CQ21" i="8"/>
  <c r="CW21" i="8"/>
  <c r="DA21" i="8"/>
  <c r="DE21" i="8"/>
  <c r="DJ21" i="8"/>
  <c r="DN21" i="8"/>
  <c r="DP21" i="8"/>
  <c r="CI22" i="8"/>
  <c r="CM22" i="8"/>
  <c r="CQ22" i="8"/>
  <c r="CW22" i="8"/>
  <c r="DA22" i="8"/>
  <c r="DE22" i="8"/>
  <c r="DJ22" i="8"/>
  <c r="DN22" i="8"/>
  <c r="DP22" i="8"/>
  <c r="CI23" i="8"/>
  <c r="CM23" i="8"/>
  <c r="CQ23" i="8"/>
  <c r="CW23" i="8"/>
  <c r="DA23" i="8"/>
  <c r="DE23" i="8"/>
  <c r="DJ23" i="8"/>
  <c r="DN23" i="8"/>
  <c r="DD25" i="8"/>
  <c r="DD26" i="8"/>
  <c r="DD27" i="8"/>
  <c r="DD28" i="8"/>
  <c r="CF40" i="8"/>
  <c r="CJ40" i="8"/>
  <c r="CN40" i="8"/>
  <c r="CT40" i="8"/>
  <c r="CX40" i="8"/>
  <c r="DB40" i="8"/>
  <c r="DF40" i="8"/>
  <c r="CV41" i="8"/>
  <c r="CF44" i="8"/>
  <c r="CJ44" i="8"/>
  <c r="CT44" i="8"/>
  <c r="CI47" i="8"/>
  <c r="CM47" i="8"/>
  <c r="CQ47" i="8"/>
  <c r="CW47" i="8"/>
  <c r="DA47" i="8"/>
  <c r="DE47" i="8"/>
  <c r="DJ47" i="8"/>
  <c r="DN47" i="8"/>
  <c r="DI13" i="8"/>
  <c r="DI14" i="8"/>
  <c r="DI15" i="8"/>
  <c r="DI16" i="8"/>
  <c r="DI17" i="8"/>
  <c r="DI18" i="8"/>
  <c r="DI19" i="8"/>
  <c r="DI20" i="8"/>
  <c r="CX21" i="8"/>
  <c r="DF21" i="8"/>
  <c r="DK21" i="8"/>
  <c r="DO21" i="8"/>
  <c r="DI21" i="8"/>
  <c r="CF22" i="8"/>
  <c r="CN22" i="8"/>
  <c r="CX22" i="8"/>
  <c r="DF22" i="8"/>
  <c r="DK22" i="8"/>
  <c r="DO22" i="8"/>
  <c r="DI22" i="8"/>
  <c r="CF23" i="8"/>
  <c r="CN23" i="8"/>
  <c r="CX23" i="8"/>
  <c r="DB23" i="8"/>
  <c r="DF23" i="8"/>
  <c r="DK23" i="8"/>
  <c r="DO23" i="8"/>
  <c r="CM39" i="8"/>
  <c r="DE39" i="8"/>
  <c r="DJ40" i="8"/>
  <c r="DO42" i="8"/>
  <c r="CX44" i="8"/>
  <c r="CF47" i="8"/>
  <c r="CJ47" i="8"/>
  <c r="CG6" i="8"/>
  <c r="D228" i="1" s="1"/>
  <c r="DP23" i="8"/>
  <c r="CP39" i="8"/>
  <c r="DJ39" i="8"/>
  <c r="CQ40" i="8"/>
  <c r="DK40" i="8"/>
  <c r="DP47" i="8"/>
  <c r="DI47" i="8"/>
  <c r="DI49" i="8"/>
  <c r="CM8" i="9"/>
  <c r="CQ8" i="9"/>
  <c r="CW8" i="9"/>
  <c r="DA8" i="9"/>
  <c r="DE8" i="9"/>
  <c r="CH11" i="9"/>
  <c r="CL11" i="9"/>
  <c r="CP11" i="9"/>
  <c r="CV11" i="9"/>
  <c r="CZ11" i="9"/>
  <c r="DD11" i="9"/>
  <c r="DI11" i="9"/>
  <c r="DM11" i="9"/>
  <c r="CI16" i="9"/>
  <c r="CM16" i="9"/>
  <c r="CQ16" i="9"/>
  <c r="CW16" i="9"/>
  <c r="DA16" i="9"/>
  <c r="DE16" i="9"/>
  <c r="DJ16" i="9"/>
  <c r="DN16" i="9"/>
  <c r="CH17" i="9"/>
  <c r="CL17" i="9"/>
  <c r="CP17" i="9"/>
  <c r="CV17" i="9"/>
  <c r="CZ17" i="9"/>
  <c r="DD17" i="9"/>
  <c r="CI20" i="9"/>
  <c r="CM20" i="9"/>
  <c r="CQ20" i="9"/>
  <c r="CW20" i="9"/>
  <c r="DA20" i="9"/>
  <c r="DE20" i="9"/>
  <c r="DJ20" i="9"/>
  <c r="DN20" i="9"/>
  <c r="CH21" i="9"/>
  <c r="CL21" i="9"/>
  <c r="CP21" i="9"/>
  <c r="CV21" i="9"/>
  <c r="CZ21" i="9"/>
  <c r="DD21" i="9"/>
  <c r="CH23" i="9"/>
  <c r="CL23" i="9"/>
  <c r="CP23" i="9"/>
  <c r="CV23" i="9"/>
  <c r="CZ23" i="9"/>
  <c r="DD23" i="9"/>
  <c r="DM23" i="9"/>
  <c r="CN47" i="8"/>
  <c r="CT47" i="8"/>
  <c r="CX47" i="8"/>
  <c r="DB47" i="8"/>
  <c r="DF47" i="8"/>
  <c r="DK47" i="8"/>
  <c r="DO47" i="8"/>
  <c r="CH49" i="8"/>
  <c r="CL49" i="8"/>
  <c r="CP49" i="8"/>
  <c r="CV49" i="8"/>
  <c r="CZ49" i="8"/>
  <c r="DD49" i="8"/>
  <c r="DA50" i="8"/>
  <c r="DE50" i="8"/>
  <c r="DJ50" i="8"/>
  <c r="DN50" i="8"/>
  <c r="CF51" i="8"/>
  <c r="CJ51" i="8"/>
  <c r="CN51" i="8"/>
  <c r="CT51" i="8"/>
  <c r="CX51" i="8"/>
  <c r="DB51" i="8"/>
  <c r="DF51" i="8"/>
  <c r="DK51" i="8"/>
  <c r="DO51" i="8"/>
  <c r="CU1" i="9"/>
  <c r="DA7" i="9"/>
  <c r="DE7" i="9"/>
  <c r="CT8" i="9"/>
  <c r="CX8" i="9"/>
  <c r="DB8" i="9"/>
  <c r="DF8" i="9"/>
  <c r="DK8" i="9"/>
  <c r="DO8" i="9"/>
  <c r="DM9" i="9"/>
  <c r="CI11" i="9"/>
  <c r="CQ11" i="9"/>
  <c r="CW11" i="9"/>
  <c r="DA11" i="9"/>
  <c r="DJ11" i="9"/>
  <c r="DN11" i="9"/>
  <c r="DI12" i="9"/>
  <c r="DM12" i="9"/>
  <c r="DD14" i="9"/>
  <c r="CF16" i="9"/>
  <c r="CJ16" i="9"/>
  <c r="CN16" i="9"/>
  <c r="CT16" i="9"/>
  <c r="CX16" i="9"/>
  <c r="DB16" i="9"/>
  <c r="DF16" i="9"/>
  <c r="DK16" i="9"/>
  <c r="DO16" i="9"/>
  <c r="CI17" i="9"/>
  <c r="CM17" i="9"/>
  <c r="CQ17" i="9"/>
  <c r="CW17" i="9"/>
  <c r="DA17" i="9"/>
  <c r="DE17" i="9"/>
  <c r="DJ17" i="9"/>
  <c r="DN17" i="9"/>
  <c r="DD18" i="9"/>
  <c r="CF20" i="9"/>
  <c r="CJ20" i="9"/>
  <c r="CN20" i="9"/>
  <c r="CT20" i="9"/>
  <c r="CX20" i="9"/>
  <c r="DB20" i="9"/>
  <c r="DF20" i="9"/>
  <c r="DK20" i="9"/>
  <c r="DO20" i="9"/>
  <c r="CI21" i="9"/>
  <c r="CM21" i="9"/>
  <c r="CQ21" i="9"/>
  <c r="CW21" i="9"/>
  <c r="DA21" i="9"/>
  <c r="DE21" i="9"/>
  <c r="DJ21" i="9"/>
  <c r="DN21" i="9"/>
  <c r="DP21" i="9"/>
  <c r="CF24" i="9"/>
  <c r="CJ24" i="9"/>
  <c r="CN24" i="9"/>
  <c r="CT24" i="9"/>
  <c r="CX24" i="9"/>
  <c r="DB24" i="9"/>
  <c r="DF24" i="9"/>
  <c r="DK24" i="9"/>
  <c r="DO24" i="9"/>
  <c r="DE49" i="8"/>
  <c r="DJ49" i="8"/>
  <c r="DN49" i="8"/>
  <c r="DI51" i="8"/>
  <c r="BV1" i="9"/>
  <c r="DM8" i="9"/>
  <c r="DP17" i="9"/>
  <c r="DM18" i="9"/>
  <c r="CX21" i="9"/>
  <c r="DB21" i="9"/>
  <c r="DF21" i="9"/>
  <c r="DK21" i="9"/>
  <c r="DO21" i="9"/>
  <c r="CV47" i="8"/>
  <c r="CZ47" i="8"/>
  <c r="DD47" i="8"/>
  <c r="CF49" i="8"/>
  <c r="CJ49" i="8"/>
  <c r="CN49" i="8"/>
  <c r="CT49" i="8"/>
  <c r="CX49" i="8"/>
  <c r="DB49" i="8"/>
  <c r="DF49" i="8"/>
  <c r="DK49" i="8"/>
  <c r="DO49" i="8"/>
  <c r="AS1" i="9"/>
  <c r="DD16" i="9"/>
  <c r="DI23" i="9"/>
  <c r="DM30" i="9"/>
  <c r="DI33" i="9"/>
  <c r="DD34" i="9"/>
  <c r="DD38" i="9"/>
  <c r="CT40" i="9"/>
  <c r="CT41" i="9"/>
  <c r="CT42" i="9"/>
  <c r="DI43" i="9"/>
  <c r="DM43" i="9"/>
  <c r="CT43" i="9"/>
  <c r="DK43" i="9"/>
  <c r="DI45" i="9"/>
  <c r="DI49" i="9"/>
  <c r="CG1" i="10"/>
  <c r="DI8" i="10"/>
  <c r="DI14" i="10"/>
  <c r="DI18" i="10"/>
  <c r="DI22" i="10"/>
  <c r="DI26" i="10"/>
  <c r="CW27" i="10"/>
  <c r="DM31" i="10"/>
  <c r="CM31" i="10"/>
  <c r="CW31" i="10"/>
  <c r="DE31" i="10"/>
  <c r="CM35" i="10"/>
  <c r="CW35" i="10"/>
  <c r="DE35" i="10"/>
  <c r="CM36" i="10"/>
  <c r="DP40" i="10"/>
  <c r="DE40" i="10"/>
  <c r="CM40" i="10"/>
  <c r="DK40" i="10"/>
  <c r="CI23" i="9"/>
  <c r="CM23" i="9"/>
  <c r="CQ23" i="9"/>
  <c r="CW23" i="9"/>
  <c r="DA23" i="9"/>
  <c r="DE23" i="9"/>
  <c r="DJ23" i="9"/>
  <c r="DN23" i="9"/>
  <c r="CH24" i="9"/>
  <c r="CL24" i="9"/>
  <c r="CP24" i="9"/>
  <c r="CV24" i="9"/>
  <c r="CZ24" i="9"/>
  <c r="DD24" i="9"/>
  <c r="CI27" i="9"/>
  <c r="CQ27" i="9"/>
  <c r="CW27" i="9"/>
  <c r="DA27" i="9"/>
  <c r="DJ27" i="9"/>
  <c r="DN27" i="9"/>
  <c r="CH29" i="9"/>
  <c r="CL29" i="9"/>
  <c r="CP29" i="9"/>
  <c r="CV29" i="9"/>
  <c r="CZ29" i="9"/>
  <c r="DD29" i="9"/>
  <c r="DI29" i="9"/>
  <c r="DM29" i="9"/>
  <c r="CH30" i="9"/>
  <c r="CL30" i="9"/>
  <c r="CP30" i="9"/>
  <c r="CV30" i="9"/>
  <c r="CZ30" i="9"/>
  <c r="DD30" i="9"/>
  <c r="DI30" i="9"/>
  <c r="CH33" i="9"/>
  <c r="CL33" i="9"/>
  <c r="CP33" i="9"/>
  <c r="CV33" i="9"/>
  <c r="CZ33" i="9"/>
  <c r="DD33" i="9"/>
  <c r="DN37" i="9"/>
  <c r="CI40" i="9"/>
  <c r="CM40" i="9"/>
  <c r="CQ40" i="9"/>
  <c r="CW40" i="9"/>
  <c r="DA40" i="9"/>
  <c r="DE40" i="9"/>
  <c r="DJ40" i="9"/>
  <c r="DN40" i="9"/>
  <c r="DP40" i="9"/>
  <c r="CI41" i="9"/>
  <c r="CM41" i="9"/>
  <c r="CQ41" i="9"/>
  <c r="CW41" i="9"/>
  <c r="DA41" i="9"/>
  <c r="DE41" i="9"/>
  <c r="DJ41" i="9"/>
  <c r="DN41" i="9"/>
  <c r="DP41" i="9"/>
  <c r="CI42" i="9"/>
  <c r="CM42" i="9"/>
  <c r="CQ42" i="9"/>
  <c r="CW42" i="9"/>
  <c r="DA42" i="9"/>
  <c r="DE42" i="9"/>
  <c r="DJ42" i="9"/>
  <c r="DN42" i="9"/>
  <c r="DP42" i="9"/>
  <c r="CI43" i="9"/>
  <c r="CM43" i="9"/>
  <c r="CQ43" i="9"/>
  <c r="CW43" i="9"/>
  <c r="DA43" i="9"/>
  <c r="DE43" i="9"/>
  <c r="DJ43" i="9"/>
  <c r="DN43" i="9"/>
  <c r="CH45" i="9"/>
  <c r="CL45" i="9"/>
  <c r="CP45" i="9"/>
  <c r="CV45" i="9"/>
  <c r="CZ45" i="9"/>
  <c r="DD45" i="9"/>
  <c r="CI46" i="9"/>
  <c r="CM46" i="9"/>
  <c r="CQ46" i="9"/>
  <c r="CW46" i="9"/>
  <c r="DA46" i="9"/>
  <c r="DE46" i="9"/>
  <c r="DJ46" i="9"/>
  <c r="DN46" i="9"/>
  <c r="DO47" i="9"/>
  <c r="CH49" i="9"/>
  <c r="CL49" i="9"/>
  <c r="CP49" i="9"/>
  <c r="CV49" i="9"/>
  <c r="CZ49" i="9"/>
  <c r="DD49" i="9"/>
  <c r="CI50" i="9"/>
  <c r="CM50" i="9"/>
  <c r="CQ50" i="9"/>
  <c r="CW50" i="9"/>
  <c r="DA50" i="9"/>
  <c r="DE50" i="9"/>
  <c r="DJ50" i="9"/>
  <c r="DN50" i="9"/>
  <c r="R1" i="10"/>
  <c r="DN9" i="10"/>
  <c r="CI15" i="10"/>
  <c r="CM15" i="10"/>
  <c r="CQ15" i="10"/>
  <c r="CW15" i="10"/>
  <c r="DA15" i="10"/>
  <c r="DE15" i="10"/>
  <c r="CI19" i="10"/>
  <c r="CM19" i="10"/>
  <c r="CQ19" i="10"/>
  <c r="CW19" i="10"/>
  <c r="DA19" i="10"/>
  <c r="DE19" i="10"/>
  <c r="CI23" i="10"/>
  <c r="CM23" i="10"/>
  <c r="CQ23" i="10"/>
  <c r="CW23" i="10"/>
  <c r="DA23" i="10"/>
  <c r="DE23" i="10"/>
  <c r="CI27" i="10"/>
  <c r="CM27" i="10"/>
  <c r="DA27" i="10"/>
  <c r="DE27" i="10"/>
  <c r="DN27" i="10"/>
  <c r="DJ31" i="10"/>
  <c r="DN31" i="10"/>
  <c r="DK31" i="10"/>
  <c r="CH32" i="10"/>
  <c r="CL32" i="10"/>
  <c r="CP32" i="10"/>
  <c r="CV32" i="10"/>
  <c r="CZ32" i="10"/>
  <c r="DD32" i="10"/>
  <c r="DI32" i="10"/>
  <c r="DM32" i="10"/>
  <c r="CM32" i="10"/>
  <c r="CW32" i="10"/>
  <c r="DE32" i="10"/>
  <c r="DJ35" i="10"/>
  <c r="DN35" i="10"/>
  <c r="DK35" i="10"/>
  <c r="CH36" i="10"/>
  <c r="CL36" i="10"/>
  <c r="CP36" i="10"/>
  <c r="CV36" i="10"/>
  <c r="CZ36" i="10"/>
  <c r="DD36" i="10"/>
  <c r="DI36" i="10"/>
  <c r="DM36" i="10"/>
  <c r="CW39" i="10"/>
  <c r="DJ39" i="10"/>
  <c r="DN39" i="10"/>
  <c r="CH40" i="10"/>
  <c r="CL40" i="10"/>
  <c r="CP40" i="10"/>
  <c r="CV40" i="10"/>
  <c r="CZ40" i="10"/>
  <c r="DD40" i="10"/>
  <c r="DI40" i="10"/>
  <c r="DM40" i="10"/>
  <c r="DO40" i="10"/>
  <c r="CQ45" i="10"/>
  <c r="CW45" i="10"/>
  <c r="DE45" i="10"/>
  <c r="DJ45" i="10"/>
  <c r="DP47" i="10"/>
  <c r="DE47" i="10"/>
  <c r="CM47" i="10"/>
  <c r="CF23" i="9"/>
  <c r="CJ23" i="9"/>
  <c r="CN23" i="9"/>
  <c r="CT23" i="9"/>
  <c r="CX23" i="9"/>
  <c r="DB23" i="9"/>
  <c r="DF23" i="9"/>
  <c r="DK23" i="9"/>
  <c r="DO23" i="9"/>
  <c r="CI24" i="9"/>
  <c r="CM24" i="9"/>
  <c r="CQ24" i="9"/>
  <c r="CW24" i="9"/>
  <c r="DA24" i="9"/>
  <c r="DE24" i="9"/>
  <c r="DJ24" i="9"/>
  <c r="DN24" i="9"/>
  <c r="CF27" i="9"/>
  <c r="CJ27" i="9"/>
  <c r="CN27" i="9"/>
  <c r="CT27" i="9"/>
  <c r="CX27" i="9"/>
  <c r="DB27" i="9"/>
  <c r="DF27" i="9"/>
  <c r="DK27" i="9"/>
  <c r="DO27" i="9"/>
  <c r="DN28" i="9"/>
  <c r="CF34" i="9"/>
  <c r="CJ34" i="9"/>
  <c r="CN34" i="9"/>
  <c r="CT34" i="9"/>
  <c r="CX34" i="9"/>
  <c r="DB34" i="9"/>
  <c r="DF34" i="9"/>
  <c r="DK34" i="9"/>
  <c r="DO34" i="9"/>
  <c r="CI45" i="9"/>
  <c r="CM45" i="9"/>
  <c r="CQ45" i="9"/>
  <c r="CW45" i="9"/>
  <c r="DA45" i="9"/>
  <c r="DE45" i="9"/>
  <c r="DJ45" i="9"/>
  <c r="DN45" i="9"/>
  <c r="CF46" i="9"/>
  <c r="CJ46" i="9"/>
  <c r="CN46" i="9"/>
  <c r="CT46" i="9"/>
  <c r="CX46" i="9"/>
  <c r="DB46" i="9"/>
  <c r="DF46" i="9"/>
  <c r="DK46" i="9"/>
  <c r="DO46" i="9"/>
  <c r="CI49" i="9"/>
  <c r="CM49" i="9"/>
  <c r="CQ49" i="9"/>
  <c r="CW49" i="9"/>
  <c r="DA49" i="9"/>
  <c r="DE49" i="9"/>
  <c r="DJ49" i="9"/>
  <c r="DN49" i="9"/>
  <c r="CF50" i="9"/>
  <c r="CJ50" i="9"/>
  <c r="CN50" i="9"/>
  <c r="CT50" i="9"/>
  <c r="CX50" i="9"/>
  <c r="DB50" i="9"/>
  <c r="DF50" i="9"/>
  <c r="DK50" i="9"/>
  <c r="DO50" i="9"/>
  <c r="AG1" i="10"/>
  <c r="DI6" i="10"/>
  <c r="CI8" i="10"/>
  <c r="CM8" i="10"/>
  <c r="CQ8" i="10"/>
  <c r="CW8" i="10"/>
  <c r="DA8" i="10"/>
  <c r="DE8" i="10"/>
  <c r="CF9" i="10"/>
  <c r="CJ9" i="10"/>
  <c r="CN9" i="10"/>
  <c r="CT9" i="10"/>
  <c r="CX9" i="10"/>
  <c r="DB9" i="10"/>
  <c r="DF9" i="10"/>
  <c r="DK9" i="10"/>
  <c r="DO9" i="10"/>
  <c r="CI12" i="10"/>
  <c r="CM12" i="10"/>
  <c r="CQ12" i="10"/>
  <c r="CW12" i="10"/>
  <c r="DA12" i="10"/>
  <c r="DE12" i="10"/>
  <c r="CI14" i="10"/>
  <c r="CM14" i="10"/>
  <c r="CQ14" i="10"/>
  <c r="CW14" i="10"/>
  <c r="DA14" i="10"/>
  <c r="DE14" i="10"/>
  <c r="CF15" i="10"/>
  <c r="CJ15" i="10"/>
  <c r="CN15" i="10"/>
  <c r="CT15" i="10"/>
  <c r="CX15" i="10"/>
  <c r="DB15" i="10"/>
  <c r="DF15" i="10"/>
  <c r="DK15" i="10"/>
  <c r="DO15" i="10"/>
  <c r="CI18" i="10"/>
  <c r="CM18" i="10"/>
  <c r="CQ18" i="10"/>
  <c r="CW18" i="10"/>
  <c r="DA18" i="10"/>
  <c r="DE18" i="10"/>
  <c r="CF19" i="10"/>
  <c r="CJ19" i="10"/>
  <c r="CN19" i="10"/>
  <c r="CT19" i="10"/>
  <c r="CX19" i="10"/>
  <c r="DB19" i="10"/>
  <c r="DF19" i="10"/>
  <c r="DK19" i="10"/>
  <c r="DO19" i="10"/>
  <c r="CI22" i="10"/>
  <c r="CM22" i="10"/>
  <c r="CQ22" i="10"/>
  <c r="CW22" i="10"/>
  <c r="DA22" i="10"/>
  <c r="DE22" i="10"/>
  <c r="CF23" i="10"/>
  <c r="CJ23" i="10"/>
  <c r="CN23" i="10"/>
  <c r="CT23" i="10"/>
  <c r="CX23" i="10"/>
  <c r="DB23" i="10"/>
  <c r="DF23" i="10"/>
  <c r="DK23" i="10"/>
  <c r="DO23" i="10"/>
  <c r="CI26" i="10"/>
  <c r="CM26" i="10"/>
  <c r="CQ26" i="10"/>
  <c r="CW26" i="10"/>
  <c r="DA26" i="10"/>
  <c r="DE26" i="10"/>
  <c r="CF27" i="10"/>
  <c r="CJ27" i="10"/>
  <c r="CN27" i="10"/>
  <c r="CT27" i="10"/>
  <c r="CX27" i="10"/>
  <c r="DB27" i="10"/>
  <c r="DF27" i="10"/>
  <c r="DK27" i="10"/>
  <c r="CH28" i="10"/>
  <c r="CL28" i="10"/>
  <c r="CP28" i="10"/>
  <c r="CV28" i="10"/>
  <c r="CZ28" i="10"/>
  <c r="DD28" i="10"/>
  <c r="DM28" i="10"/>
  <c r="CH29" i="10"/>
  <c r="CL29" i="10"/>
  <c r="CP29" i="10"/>
  <c r="CV29" i="10"/>
  <c r="CZ29" i="10"/>
  <c r="DD29" i="10"/>
  <c r="DI29" i="10"/>
  <c r="DM29" i="10"/>
  <c r="CF31" i="10"/>
  <c r="CJ31" i="10"/>
  <c r="CN31" i="10"/>
  <c r="CT31" i="10"/>
  <c r="CX31" i="10"/>
  <c r="DB31" i="10"/>
  <c r="DF31" i="10"/>
  <c r="DJ32" i="10"/>
  <c r="DN32" i="10"/>
  <c r="CH33" i="10"/>
  <c r="CL33" i="10"/>
  <c r="CP33" i="10"/>
  <c r="CV33" i="10"/>
  <c r="CZ33" i="10"/>
  <c r="DD33" i="10"/>
  <c r="DI33" i="10"/>
  <c r="DM33" i="10"/>
  <c r="CF35" i="10"/>
  <c r="CJ35" i="10"/>
  <c r="CN35" i="10"/>
  <c r="CT35" i="10"/>
  <c r="CX35" i="10"/>
  <c r="DB35" i="10"/>
  <c r="DF35" i="10"/>
  <c r="CQ36" i="10"/>
  <c r="CH37" i="10"/>
  <c r="CL37" i="10"/>
  <c r="CP37" i="10"/>
  <c r="CV37" i="10"/>
  <c r="CZ37" i="10"/>
  <c r="DD37" i="10"/>
  <c r="DI37" i="10"/>
  <c r="DM37" i="10"/>
  <c r="CF39" i="10"/>
  <c r="CJ39" i="10"/>
  <c r="CN39" i="10"/>
  <c r="CT39" i="10"/>
  <c r="CX39" i="10"/>
  <c r="DB39" i="10"/>
  <c r="DF39" i="10"/>
  <c r="DO39" i="10"/>
  <c r="CI40" i="10"/>
  <c r="DA40" i="10"/>
  <c r="CQ40" i="10"/>
  <c r="DP43" i="10"/>
  <c r="DE43" i="10"/>
  <c r="CM43" i="10"/>
  <c r="DE27" i="9"/>
  <c r="CW29" i="9"/>
  <c r="CN40" i="9"/>
  <c r="DF40" i="9"/>
  <c r="CN41" i="9"/>
  <c r="DF41" i="9"/>
  <c r="CN42" i="9"/>
  <c r="DF42" i="9"/>
  <c r="CN43" i="9"/>
  <c r="DF43" i="9"/>
  <c r="DO45" i="9"/>
  <c r="DO49" i="9"/>
  <c r="BV1" i="10"/>
  <c r="DM6" i="10"/>
  <c r="DM12" i="10"/>
  <c r="DO26" i="10"/>
  <c r="DO27" i="10"/>
  <c r="CI32" i="10"/>
  <c r="CQ32" i="10"/>
  <c r="DA32" i="10"/>
  <c r="CW40" i="10"/>
  <c r="DP45" i="10"/>
  <c r="DN45" i="10"/>
  <c r="CQ51" i="10"/>
  <c r="DK51" i="10"/>
  <c r="CZ8" i="11"/>
  <c r="CZ12" i="11"/>
  <c r="CN37" i="11"/>
  <c r="DF37" i="11"/>
  <c r="CN39" i="11"/>
  <c r="DF39" i="11"/>
  <c r="CN41" i="11"/>
  <c r="DF41" i="11"/>
  <c r="CN43" i="11"/>
  <c r="DF43" i="11"/>
  <c r="DP18" i="13"/>
  <c r="DK18" i="13"/>
  <c r="CQ18" i="13"/>
  <c r="DP33" i="13"/>
  <c r="DE33" i="13"/>
  <c r="CM33" i="13"/>
  <c r="DA33" i="13"/>
  <c r="CI33" i="13"/>
  <c r="DO33" i="13"/>
  <c r="CW33" i="13"/>
  <c r="DK33" i="13"/>
  <c r="CQ33" i="13"/>
  <c r="DP37" i="13"/>
  <c r="DE37" i="13"/>
  <c r="CM37" i="13"/>
  <c r="DA37" i="13"/>
  <c r="CI37" i="13"/>
  <c r="DO37" i="13"/>
  <c r="CW37" i="13"/>
  <c r="DK37" i="13"/>
  <c r="CQ37" i="13"/>
  <c r="CW36" i="10"/>
  <c r="DA36" i="10"/>
  <c r="DE36" i="10"/>
  <c r="DJ36" i="10"/>
  <c r="DN36" i="10"/>
  <c r="CF37" i="10"/>
  <c r="CJ37" i="10"/>
  <c r="CN37" i="10"/>
  <c r="CT37" i="10"/>
  <c r="CX37" i="10"/>
  <c r="DB37" i="10"/>
  <c r="DF37" i="10"/>
  <c r="CH39" i="10"/>
  <c r="CL39" i="10"/>
  <c r="CP39" i="10"/>
  <c r="CV39" i="10"/>
  <c r="CZ39" i="10"/>
  <c r="DD39" i="10"/>
  <c r="DI39" i="10"/>
  <c r="DM39" i="10"/>
  <c r="DJ40" i="10"/>
  <c r="DN40" i="10"/>
  <c r="CF41" i="10"/>
  <c r="CJ41" i="10"/>
  <c r="CN41" i="10"/>
  <c r="CT41" i="10"/>
  <c r="CX41" i="10"/>
  <c r="DB41" i="10"/>
  <c r="DF41" i="10"/>
  <c r="CH43" i="10"/>
  <c r="CL43" i="10"/>
  <c r="CP43" i="10"/>
  <c r="CV43" i="10"/>
  <c r="CZ43" i="10"/>
  <c r="DD43" i="10"/>
  <c r="DI43" i="10"/>
  <c r="DM43" i="10"/>
  <c r="DE44" i="10"/>
  <c r="DJ44" i="10"/>
  <c r="CH45" i="10"/>
  <c r="CL45" i="10"/>
  <c r="CP45" i="10"/>
  <c r="CV45" i="10"/>
  <c r="CZ45" i="10"/>
  <c r="DD45" i="10"/>
  <c r="DI45" i="10"/>
  <c r="DM45" i="10"/>
  <c r="CH47" i="10"/>
  <c r="CL47" i="10"/>
  <c r="CP47" i="10"/>
  <c r="CV47" i="10"/>
  <c r="CZ47" i="10"/>
  <c r="DD47" i="10"/>
  <c r="DI47" i="10"/>
  <c r="DM47" i="10"/>
  <c r="CF49" i="10"/>
  <c r="CJ49" i="10"/>
  <c r="CN49" i="10"/>
  <c r="CT49" i="10"/>
  <c r="CX49" i="10"/>
  <c r="DB49" i="10"/>
  <c r="DF49" i="10"/>
  <c r="CH51" i="10"/>
  <c r="CL51" i="10"/>
  <c r="CP51" i="10"/>
  <c r="CV51" i="10"/>
  <c r="CZ51" i="10"/>
  <c r="DD51" i="10"/>
  <c r="DI51" i="10"/>
  <c r="DM51" i="10"/>
  <c r="AS1" i="11"/>
  <c r="DN9" i="11"/>
  <c r="DK10" i="11"/>
  <c r="DO10" i="11"/>
  <c r="DN13" i="11"/>
  <c r="DK14" i="11"/>
  <c r="DO14" i="11"/>
  <c r="CI36" i="11"/>
  <c r="CQ36" i="11"/>
  <c r="DA36" i="11"/>
  <c r="DJ36" i="11"/>
  <c r="DN36" i="11"/>
  <c r="CH37" i="11"/>
  <c r="CL37" i="11"/>
  <c r="CP37" i="11"/>
  <c r="CV37" i="11"/>
  <c r="CZ37" i="11"/>
  <c r="DD37" i="11"/>
  <c r="DI37" i="11"/>
  <c r="DM37" i="11"/>
  <c r="CH39" i="11"/>
  <c r="CL39" i="11"/>
  <c r="CP39" i="11"/>
  <c r="CV39" i="11"/>
  <c r="CZ39" i="11"/>
  <c r="DD39" i="11"/>
  <c r="DI39" i="11"/>
  <c r="DM39" i="11"/>
  <c r="CH41" i="11"/>
  <c r="CL41" i="11"/>
  <c r="CP41" i="11"/>
  <c r="CV41" i="11"/>
  <c r="CZ41" i="11"/>
  <c r="DD41" i="11"/>
  <c r="DI41" i="11"/>
  <c r="DM41" i="11"/>
  <c r="CH43" i="11"/>
  <c r="CL43" i="11"/>
  <c r="CP43" i="11"/>
  <c r="CV43" i="11"/>
  <c r="CZ43" i="11"/>
  <c r="DD43" i="11"/>
  <c r="DI43" i="11"/>
  <c r="DM43" i="11"/>
  <c r="CX44" i="11"/>
  <c r="DM45" i="11"/>
  <c r="DI45" i="11"/>
  <c r="DM49" i="11"/>
  <c r="DI49" i="11"/>
  <c r="CF40" i="10"/>
  <c r="CJ40" i="10"/>
  <c r="CN40" i="10"/>
  <c r="CT40" i="10"/>
  <c r="CX40" i="10"/>
  <c r="DB40" i="10"/>
  <c r="DF40" i="10"/>
  <c r="DK41" i="10"/>
  <c r="DJ43" i="10"/>
  <c r="DN43" i="10"/>
  <c r="CF44" i="10"/>
  <c r="CJ44" i="10"/>
  <c r="CN44" i="10"/>
  <c r="CT44" i="10"/>
  <c r="CX44" i="10"/>
  <c r="DB44" i="10"/>
  <c r="DF44" i="10"/>
  <c r="DK44" i="10"/>
  <c r="DO44" i="10"/>
  <c r="CM44" i="10"/>
  <c r="DN44" i="10"/>
  <c r="CF48" i="10"/>
  <c r="CJ48" i="10"/>
  <c r="CN48" i="10"/>
  <c r="CT48" i="10"/>
  <c r="CX48" i="10"/>
  <c r="DB48" i="10"/>
  <c r="DF48" i="10"/>
  <c r="CM48" i="10"/>
  <c r="DE48" i="10"/>
  <c r="DK49" i="10"/>
  <c r="BV1" i="11"/>
  <c r="DN8" i="11"/>
  <c r="CH8" i="11"/>
  <c r="DK9" i="11"/>
  <c r="DO9" i="11"/>
  <c r="DN12" i="11"/>
  <c r="CH12" i="11"/>
  <c r="DK13" i="11"/>
  <c r="DO13" i="11"/>
  <c r="CW36" i="11"/>
  <c r="DP36" i="11"/>
  <c r="CI37" i="11"/>
  <c r="CM37" i="11"/>
  <c r="CQ37" i="11"/>
  <c r="CW37" i="11"/>
  <c r="DA37" i="11"/>
  <c r="DE37" i="11"/>
  <c r="DJ37" i="11"/>
  <c r="DN37" i="11"/>
  <c r="CN38" i="11"/>
  <c r="DF38" i="11"/>
  <c r="CI39" i="11"/>
  <c r="CM39" i="11"/>
  <c r="CQ39" i="11"/>
  <c r="CW39" i="11"/>
  <c r="DA39" i="11"/>
  <c r="DE39" i="11"/>
  <c r="DJ39" i="11"/>
  <c r="DN39" i="11"/>
  <c r="CI41" i="11"/>
  <c r="CM41" i="11"/>
  <c r="CQ41" i="11"/>
  <c r="CW41" i="11"/>
  <c r="DA41" i="11"/>
  <c r="DE41" i="11"/>
  <c r="DJ41" i="11"/>
  <c r="DN41" i="11"/>
  <c r="DF42" i="11"/>
  <c r="CI43" i="11"/>
  <c r="CM43" i="11"/>
  <c r="CQ43" i="11"/>
  <c r="CW43" i="11"/>
  <c r="DA43" i="11"/>
  <c r="DE43" i="11"/>
  <c r="DJ43" i="11"/>
  <c r="DN43" i="11"/>
  <c r="CI45" i="11"/>
  <c r="CM45" i="11"/>
  <c r="CQ45" i="11"/>
  <c r="CW45" i="11"/>
  <c r="DA45" i="11"/>
  <c r="DE45" i="11"/>
  <c r="DJ45" i="11"/>
  <c r="DN45" i="11"/>
  <c r="CI49" i="11"/>
  <c r="CM49" i="11"/>
  <c r="CQ49" i="11"/>
  <c r="CW49" i="11"/>
  <c r="DA49" i="11"/>
  <c r="DE49" i="11"/>
  <c r="DJ49" i="11"/>
  <c r="DN49" i="11"/>
  <c r="CF43" i="10"/>
  <c r="CJ43" i="10"/>
  <c r="CN43" i="10"/>
  <c r="CT43" i="10"/>
  <c r="CX43" i="10"/>
  <c r="DB43" i="10"/>
  <c r="DF43" i="10"/>
  <c r="CQ44" i="10"/>
  <c r="CF45" i="10"/>
  <c r="CJ45" i="10"/>
  <c r="CN45" i="10"/>
  <c r="CT45" i="10"/>
  <c r="CX45" i="10"/>
  <c r="DB45" i="10"/>
  <c r="DF45" i="10"/>
  <c r="DK45" i="10"/>
  <c r="DO45" i="10"/>
  <c r="CF47" i="10"/>
  <c r="CJ47" i="10"/>
  <c r="CN47" i="10"/>
  <c r="CT47" i="10"/>
  <c r="CX47" i="10"/>
  <c r="DB47" i="10"/>
  <c r="DF47" i="10"/>
  <c r="CQ48" i="10"/>
  <c r="DK48" i="10"/>
  <c r="CF51" i="10"/>
  <c r="CJ51" i="10"/>
  <c r="CN51" i="10"/>
  <c r="CT51" i="10"/>
  <c r="CX51" i="10"/>
  <c r="DB51" i="10"/>
  <c r="DF51" i="10"/>
  <c r="CM51" i="10"/>
  <c r="DE51" i="10"/>
  <c r="DK8" i="11"/>
  <c r="DO8" i="11"/>
  <c r="CP8" i="11"/>
  <c r="DK12" i="11"/>
  <c r="DO12" i="11"/>
  <c r="CP12" i="11"/>
  <c r="CM36" i="11"/>
  <c r="CX36" i="11"/>
  <c r="DK43" i="11"/>
  <c r="CL44" i="11"/>
  <c r="CP44" i="11"/>
  <c r="CV44" i="11"/>
  <c r="CZ44" i="11"/>
  <c r="DD44" i="11"/>
  <c r="DI44" i="11"/>
  <c r="DM44" i="11"/>
  <c r="CF45" i="11"/>
  <c r="CJ45" i="11"/>
  <c r="CN45" i="11"/>
  <c r="CT45" i="11"/>
  <c r="CX45" i="11"/>
  <c r="DB45" i="11"/>
  <c r="DF45" i="11"/>
  <c r="DK45" i="11"/>
  <c r="DO45" i="11"/>
  <c r="CH47" i="11"/>
  <c r="CL47" i="11"/>
  <c r="CP47" i="11"/>
  <c r="CV47" i="11"/>
  <c r="CZ47" i="11"/>
  <c r="DD47" i="11"/>
  <c r="CF49" i="11"/>
  <c r="CJ49" i="11"/>
  <c r="CN49" i="11"/>
  <c r="CT49" i="11"/>
  <c r="CX49" i="11"/>
  <c r="DB49" i="11"/>
  <c r="DF49" i="11"/>
  <c r="DK49" i="11"/>
  <c r="DO49" i="11"/>
  <c r="CF7" i="12"/>
  <c r="CJ7" i="12"/>
  <c r="CN7" i="12"/>
  <c r="CT7" i="12"/>
  <c r="CX7" i="12"/>
  <c r="DB7" i="12"/>
  <c r="DF7" i="12"/>
  <c r="DK7" i="12"/>
  <c r="DO7" i="12"/>
  <c r="CF9" i="12"/>
  <c r="CT9" i="12"/>
  <c r="CT10" i="12"/>
  <c r="CF11" i="12"/>
  <c r="CT11" i="12"/>
  <c r="CN12" i="12"/>
  <c r="CH13" i="12"/>
  <c r="CL13" i="12"/>
  <c r="CP13" i="12"/>
  <c r="CV13" i="12"/>
  <c r="CZ13" i="12"/>
  <c r="DD13" i="12"/>
  <c r="DI13" i="12"/>
  <c r="DM13" i="12"/>
  <c r="CF15" i="12"/>
  <c r="CN15" i="12"/>
  <c r="CX15" i="12"/>
  <c r="DF15" i="12"/>
  <c r="CH17" i="12"/>
  <c r="CL17" i="12"/>
  <c r="CP17" i="12"/>
  <c r="CV17" i="12"/>
  <c r="CZ17" i="12"/>
  <c r="DD17" i="12"/>
  <c r="DI17" i="12"/>
  <c r="DM17" i="12"/>
  <c r="CF19" i="12"/>
  <c r="CN19" i="12"/>
  <c r="DF19" i="12"/>
  <c r="CH21" i="12"/>
  <c r="CL21" i="12"/>
  <c r="CP21" i="12"/>
  <c r="CV21" i="12"/>
  <c r="CZ21" i="12"/>
  <c r="DD21" i="12"/>
  <c r="DI21" i="12"/>
  <c r="DM21" i="12"/>
  <c r="CF30" i="12"/>
  <c r="CJ30" i="12"/>
  <c r="CN30" i="12"/>
  <c r="CT30" i="12"/>
  <c r="CX30" i="12"/>
  <c r="DO30" i="12"/>
  <c r="CF31" i="12"/>
  <c r="CJ31" i="12"/>
  <c r="CN31" i="12"/>
  <c r="CT31" i="12"/>
  <c r="CX31" i="12"/>
  <c r="CF36" i="12"/>
  <c r="CJ36" i="12"/>
  <c r="CN36" i="12"/>
  <c r="CT36" i="12"/>
  <c r="CX36" i="12"/>
  <c r="DB36" i="12"/>
  <c r="DF36" i="12"/>
  <c r="DK36" i="12"/>
  <c r="DO36" i="12"/>
  <c r="CF43" i="12"/>
  <c r="CJ43" i="12"/>
  <c r="CN43" i="12"/>
  <c r="CT43" i="12"/>
  <c r="CX43" i="12"/>
  <c r="DB43" i="12"/>
  <c r="DF43" i="12"/>
  <c r="DK43" i="12"/>
  <c r="DO43" i="12"/>
  <c r="CZ46" i="12"/>
  <c r="CH47" i="12"/>
  <c r="CL47" i="12"/>
  <c r="CP47" i="12"/>
  <c r="CV47" i="12"/>
  <c r="CZ47" i="12"/>
  <c r="DD47" i="12"/>
  <c r="DI47" i="12"/>
  <c r="DM47" i="12"/>
  <c r="CJ51" i="12"/>
  <c r="CX51" i="12"/>
  <c r="CJ6" i="12"/>
  <c r="CN6" i="12"/>
  <c r="CJ6" i="13"/>
  <c r="CT6" i="13"/>
  <c r="DB6" i="13"/>
  <c r="CN6" i="13"/>
  <c r="CJ7" i="13"/>
  <c r="CT7" i="13"/>
  <c r="DB7" i="13"/>
  <c r="CN7" i="13"/>
  <c r="CJ8" i="13"/>
  <c r="CT8" i="13"/>
  <c r="DB8" i="13"/>
  <c r="CN8" i="13"/>
  <c r="CJ9" i="13"/>
  <c r="CT9" i="13"/>
  <c r="DB9" i="13"/>
  <c r="CN9" i="13"/>
  <c r="CJ10" i="13"/>
  <c r="CT10" i="13"/>
  <c r="DB10" i="13"/>
  <c r="CN10" i="13"/>
  <c r="CJ11" i="13"/>
  <c r="CT11" i="13"/>
  <c r="DB11" i="13"/>
  <c r="CN11" i="13"/>
  <c r="CJ12" i="13"/>
  <c r="CT12" i="13"/>
  <c r="DB12" i="13"/>
  <c r="DP32" i="13"/>
  <c r="DM32" i="13"/>
  <c r="CI21" i="12"/>
  <c r="CM21" i="12"/>
  <c r="DJ41" i="12"/>
  <c r="CI47" i="12"/>
  <c r="CM47" i="12"/>
  <c r="CW47" i="12"/>
  <c r="DE47" i="12"/>
  <c r="DN47" i="12"/>
  <c r="CX6" i="13"/>
  <c r="CX7" i="13"/>
  <c r="CX8" i="13"/>
  <c r="CX9" i="13"/>
  <c r="CX10" i="13"/>
  <c r="CX11" i="13"/>
  <c r="DO12" i="13"/>
  <c r="DF12" i="13"/>
  <c r="CN12" i="13"/>
  <c r="DP12" i="13"/>
  <c r="CI18" i="13"/>
  <c r="CM18" i="13"/>
  <c r="CW18" i="13"/>
  <c r="DA18" i="13"/>
  <c r="DE18" i="13"/>
  <c r="DP43" i="13"/>
  <c r="CP43" i="13"/>
  <c r="CH43" i="13"/>
  <c r="DJ43" i="13"/>
  <c r="CZ43" i="13"/>
  <c r="DB44" i="11"/>
  <c r="DF44" i="11"/>
  <c r="DK44" i="11"/>
  <c r="CH45" i="11"/>
  <c r="CL45" i="11"/>
  <c r="CP45" i="11"/>
  <c r="CV45" i="11"/>
  <c r="CZ45" i="11"/>
  <c r="DD45" i="11"/>
  <c r="CF47" i="11"/>
  <c r="CJ47" i="11"/>
  <c r="CN47" i="11"/>
  <c r="CT47" i="11"/>
  <c r="CX47" i="11"/>
  <c r="DB47" i="11"/>
  <c r="DF47" i="11"/>
  <c r="DK47" i="11"/>
  <c r="DO47" i="11"/>
  <c r="CH49" i="11"/>
  <c r="CL49" i="11"/>
  <c r="CP49" i="11"/>
  <c r="CV49" i="11"/>
  <c r="CZ49" i="11"/>
  <c r="DD49" i="11"/>
  <c r="CF51" i="11"/>
  <c r="CJ51" i="11"/>
  <c r="CN51" i="11"/>
  <c r="CT51" i="11"/>
  <c r="CX51" i="11"/>
  <c r="DB51" i="11"/>
  <c r="DF51" i="11"/>
  <c r="DK51" i="11"/>
  <c r="DO51" i="11"/>
  <c r="CH7" i="12"/>
  <c r="CL7" i="12"/>
  <c r="CP7" i="12"/>
  <c r="CV7" i="12"/>
  <c r="CZ7" i="12"/>
  <c r="DD7" i="12"/>
  <c r="DI7" i="12"/>
  <c r="DM7" i="12"/>
  <c r="CX8" i="12"/>
  <c r="DM9" i="12"/>
  <c r="DM11" i="12"/>
  <c r="CF13" i="12"/>
  <c r="CN13" i="12"/>
  <c r="CX13" i="12"/>
  <c r="DF13" i="12"/>
  <c r="CH15" i="12"/>
  <c r="CL15" i="12"/>
  <c r="CP15" i="12"/>
  <c r="CV15" i="12"/>
  <c r="CZ15" i="12"/>
  <c r="DD15" i="12"/>
  <c r="DI15" i="12"/>
  <c r="DM15" i="12"/>
  <c r="CF17" i="12"/>
  <c r="CN17" i="12"/>
  <c r="CX17" i="12"/>
  <c r="DF17" i="12"/>
  <c r="CJ21" i="12"/>
  <c r="CF25" i="12"/>
  <c r="CN25" i="12"/>
  <c r="CH31" i="12"/>
  <c r="CL31" i="12"/>
  <c r="CP31" i="12"/>
  <c r="CV31" i="12"/>
  <c r="CH36" i="12"/>
  <c r="CL36" i="12"/>
  <c r="CP36" i="12"/>
  <c r="CV36" i="12"/>
  <c r="CZ36" i="12"/>
  <c r="DD36" i="12"/>
  <c r="DI36" i="12"/>
  <c r="DN39" i="12"/>
  <c r="CL43" i="12"/>
  <c r="DM43" i="12"/>
  <c r="CF47" i="12"/>
  <c r="CJ47" i="12"/>
  <c r="CN47" i="12"/>
  <c r="CT47" i="12"/>
  <c r="CX47" i="12"/>
  <c r="DB47" i="12"/>
  <c r="DF47" i="12"/>
  <c r="DK47" i="12"/>
  <c r="DO47" i="12"/>
  <c r="CH51" i="12"/>
  <c r="CP51" i="12"/>
  <c r="DI51" i="12"/>
  <c r="CH6" i="13"/>
  <c r="CL6" i="13"/>
  <c r="CP6" i="13"/>
  <c r="CV6" i="13"/>
  <c r="CZ6" i="13"/>
  <c r="DD6" i="13"/>
  <c r="DI6" i="13"/>
  <c r="DM6" i="13"/>
  <c r="DF7" i="13"/>
  <c r="DF8" i="13"/>
  <c r="DF9" i="13"/>
  <c r="DF10" i="13"/>
  <c r="DF11" i="13"/>
  <c r="DO18" i="13"/>
  <c r="DP47" i="13"/>
  <c r="CZ47" i="13"/>
  <c r="CH47" i="13"/>
  <c r="DJ47" i="13"/>
  <c r="CP47" i="13"/>
  <c r="DI47" i="13"/>
  <c r="DO16" i="13"/>
  <c r="CH18" i="13"/>
  <c r="CL18" i="13"/>
  <c r="CP18" i="13"/>
  <c r="CV18" i="13"/>
  <c r="CZ18" i="13"/>
  <c r="DD18" i="13"/>
  <c r="DI18" i="13"/>
  <c r="DM18" i="13"/>
  <c r="DJ19" i="13"/>
  <c r="DN19" i="13"/>
  <c r="CH21" i="13"/>
  <c r="CL21" i="13"/>
  <c r="CP21" i="13"/>
  <c r="CV21" i="13"/>
  <c r="CZ21" i="13"/>
  <c r="DD21" i="13"/>
  <c r="CF23" i="13"/>
  <c r="CJ23" i="13"/>
  <c r="CN23" i="13"/>
  <c r="CT23" i="13"/>
  <c r="CX23" i="13"/>
  <c r="DB23" i="13"/>
  <c r="DF23" i="13"/>
  <c r="DK23" i="13"/>
  <c r="DO23" i="13"/>
  <c r="DI28" i="13"/>
  <c r="CL46" i="13"/>
  <c r="CN13" i="13"/>
  <c r="DF13" i="13"/>
  <c r="CN14" i="13"/>
  <c r="DF14" i="13"/>
  <c r="CN15" i="13"/>
  <c r="DF15" i="13"/>
  <c r="CZ16" i="13"/>
  <c r="DJ18" i="13"/>
  <c r="DN18" i="13"/>
  <c r="CI21" i="13"/>
  <c r="CM21" i="13"/>
  <c r="CQ21" i="13"/>
  <c r="CW21" i="13"/>
  <c r="DA21" i="13"/>
  <c r="DE21" i="13"/>
  <c r="DJ21" i="13"/>
  <c r="DN21" i="13"/>
  <c r="DI23" i="13"/>
  <c r="CH7" i="13"/>
  <c r="CL7" i="13"/>
  <c r="CP7" i="13"/>
  <c r="CV7" i="13"/>
  <c r="CZ7" i="13"/>
  <c r="DD7" i="13"/>
  <c r="DI7" i="13"/>
  <c r="DM7" i="13"/>
  <c r="CH8" i="13"/>
  <c r="CL8" i="13"/>
  <c r="CP8" i="13"/>
  <c r="CV8" i="13"/>
  <c r="CZ8" i="13"/>
  <c r="DD8" i="13"/>
  <c r="DI8" i="13"/>
  <c r="DM8" i="13"/>
  <c r="CH9" i="13"/>
  <c r="CL9" i="13"/>
  <c r="CP9" i="13"/>
  <c r="CV9" i="13"/>
  <c r="CZ9" i="13"/>
  <c r="DD9" i="13"/>
  <c r="DI9" i="13"/>
  <c r="DM9" i="13"/>
  <c r="CH10" i="13"/>
  <c r="CL10" i="13"/>
  <c r="CP10" i="13"/>
  <c r="CV10" i="13"/>
  <c r="CZ10" i="13"/>
  <c r="DD10" i="13"/>
  <c r="DI10" i="13"/>
  <c r="DM10" i="13"/>
  <c r="CH11" i="13"/>
  <c r="CL11" i="13"/>
  <c r="CP11" i="13"/>
  <c r="CV11" i="13"/>
  <c r="CZ11" i="13"/>
  <c r="DD11" i="13"/>
  <c r="DI11" i="13"/>
  <c r="DM11" i="13"/>
  <c r="CH12" i="13"/>
  <c r="CL12" i="13"/>
  <c r="CP12" i="13"/>
  <c r="CV12" i="13"/>
  <c r="CZ12" i="13"/>
  <c r="DD12" i="13"/>
  <c r="DI12" i="13"/>
  <c r="DM12" i="13"/>
  <c r="CH13" i="13"/>
  <c r="CL13" i="13"/>
  <c r="CP13" i="13"/>
  <c r="CV13" i="13"/>
  <c r="CZ13" i="13"/>
  <c r="DD13" i="13"/>
  <c r="DI13" i="13"/>
  <c r="DM13" i="13"/>
  <c r="CH14" i="13"/>
  <c r="CL14" i="13"/>
  <c r="CP14" i="13"/>
  <c r="CV14" i="13"/>
  <c r="CZ14" i="13"/>
  <c r="DD14" i="13"/>
  <c r="DI14" i="13"/>
  <c r="DM14" i="13"/>
  <c r="CH15" i="13"/>
  <c r="CL15" i="13"/>
  <c r="CP15" i="13"/>
  <c r="CV15" i="13"/>
  <c r="CZ15" i="13"/>
  <c r="DD15" i="13"/>
  <c r="DI15" i="13"/>
  <c r="DM15" i="13"/>
  <c r="CL16" i="13"/>
  <c r="CV16" i="13"/>
  <c r="DD16" i="13"/>
  <c r="DI16" i="13"/>
  <c r="DM16" i="13"/>
  <c r="CF18" i="13"/>
  <c r="CJ18" i="13"/>
  <c r="CN18" i="13"/>
  <c r="CT18" i="13"/>
  <c r="CX18" i="13"/>
  <c r="DB18" i="13"/>
  <c r="DF18" i="13"/>
  <c r="CF21" i="13"/>
  <c r="CJ21" i="13"/>
  <c r="CN21" i="13"/>
  <c r="CT21" i="13"/>
  <c r="CX21" i="13"/>
  <c r="DB21" i="13"/>
  <c r="DF21" i="13"/>
  <c r="DK21" i="13"/>
  <c r="DO21" i="13"/>
  <c r="CH23" i="13"/>
  <c r="CL23" i="13"/>
  <c r="CP23" i="13"/>
  <c r="CV23" i="13"/>
  <c r="CZ23" i="13"/>
  <c r="DD23" i="13"/>
  <c r="CI24" i="13"/>
  <c r="CM24" i="13"/>
  <c r="CQ24" i="13"/>
  <c r="CW24" i="13"/>
  <c r="DA24" i="13"/>
  <c r="DE24" i="13"/>
  <c r="DJ24" i="13"/>
  <c r="DN24" i="13"/>
  <c r="DM28" i="13"/>
  <c r="DP46" i="13"/>
  <c r="CH46" i="13"/>
  <c r="DN46" i="13"/>
  <c r="CV46" i="13"/>
  <c r="DI46" i="13"/>
  <c r="CW25" i="13"/>
  <c r="DA25" i="13"/>
  <c r="DE25" i="13"/>
  <c r="DJ25" i="13"/>
  <c r="DN25" i="13"/>
  <c r="CT26" i="13"/>
  <c r="CX26" i="13"/>
  <c r="DB26" i="13"/>
  <c r="DF26" i="13"/>
  <c r="DK26" i="13"/>
  <c r="DO26" i="13"/>
  <c r="CH28" i="13"/>
  <c r="CL28" i="13"/>
  <c r="CP28" i="13"/>
  <c r="CV28" i="13"/>
  <c r="CZ28" i="13"/>
  <c r="DD28" i="13"/>
  <c r="CI29" i="13"/>
  <c r="CM29" i="13"/>
  <c r="CQ29" i="13"/>
  <c r="CW29" i="13"/>
  <c r="DA29" i="13"/>
  <c r="DE29" i="13"/>
  <c r="CH32" i="13"/>
  <c r="DI32" i="13"/>
  <c r="CH33" i="13"/>
  <c r="CL33" i="13"/>
  <c r="CP33" i="13"/>
  <c r="CV33" i="13"/>
  <c r="CZ33" i="13"/>
  <c r="DD33" i="13"/>
  <c r="DI33" i="13"/>
  <c r="DM33" i="13"/>
  <c r="CH37" i="13"/>
  <c r="CL37" i="13"/>
  <c r="CP37" i="13"/>
  <c r="CV37" i="13"/>
  <c r="CZ37" i="13"/>
  <c r="DD37" i="13"/>
  <c r="DI37" i="13"/>
  <c r="DM37" i="13"/>
  <c r="DO25" i="13"/>
  <c r="CI28" i="13"/>
  <c r="CM28" i="13"/>
  <c r="CQ28" i="13"/>
  <c r="CW28" i="13"/>
  <c r="DA28" i="13"/>
  <c r="DE28" i="13"/>
  <c r="DJ28" i="13"/>
  <c r="DN28" i="13"/>
  <c r="CF29" i="13"/>
  <c r="CJ29" i="13"/>
  <c r="CN29" i="13"/>
  <c r="CT29" i="13"/>
  <c r="CX29" i="13"/>
  <c r="DB29" i="13"/>
  <c r="DF29" i="13"/>
  <c r="DK29" i="13"/>
  <c r="DO29" i="13"/>
  <c r="CI32" i="13"/>
  <c r="CQ32" i="13"/>
  <c r="DA32" i="13"/>
  <c r="DJ33" i="13"/>
  <c r="DN33" i="13"/>
  <c r="DJ37" i="13"/>
  <c r="DN37" i="13"/>
  <c r="CI43" i="13"/>
  <c r="CM43" i="13"/>
  <c r="CQ43" i="13"/>
  <c r="CW43" i="13"/>
  <c r="DA43" i="13"/>
  <c r="DE43" i="13"/>
  <c r="CI46" i="13"/>
  <c r="CM46" i="13"/>
  <c r="CQ46" i="13"/>
  <c r="CW46" i="13"/>
  <c r="DA46" i="13"/>
  <c r="DE46" i="13"/>
  <c r="CI47" i="13"/>
  <c r="CM47" i="13"/>
  <c r="CQ47" i="13"/>
  <c r="CW47" i="13"/>
  <c r="DA47" i="13"/>
  <c r="DE47" i="13"/>
  <c r="CF28" i="13"/>
  <c r="CJ28" i="13"/>
  <c r="CN28" i="13"/>
  <c r="CT28" i="13"/>
  <c r="CX28" i="13"/>
  <c r="DB28" i="13"/>
  <c r="DF28" i="13"/>
  <c r="DK28" i="13"/>
  <c r="DO28" i="13"/>
  <c r="CF32" i="13"/>
  <c r="CJ32" i="13"/>
  <c r="CN32" i="13"/>
  <c r="CT32" i="13"/>
  <c r="CX32" i="13"/>
  <c r="DB32" i="13"/>
  <c r="DF32" i="13"/>
  <c r="DK32" i="13"/>
  <c r="DO32" i="13"/>
  <c r="CF33" i="13"/>
  <c r="CJ33" i="13"/>
  <c r="CN33" i="13"/>
  <c r="CT33" i="13"/>
  <c r="CX33" i="13"/>
  <c r="DB33" i="13"/>
  <c r="DF33" i="13"/>
  <c r="CF37" i="13"/>
  <c r="CJ37" i="13"/>
  <c r="CN37" i="13"/>
  <c r="CT37" i="13"/>
  <c r="CX37" i="13"/>
  <c r="DB37" i="13"/>
  <c r="DF37" i="13"/>
  <c r="CF43" i="13"/>
  <c r="CJ43" i="13"/>
  <c r="CN43" i="13"/>
  <c r="CT43" i="13"/>
  <c r="CX43" i="13"/>
  <c r="DB43" i="13"/>
  <c r="DF43" i="13"/>
  <c r="DK43" i="13"/>
  <c r="DO43" i="13"/>
  <c r="CF46" i="13"/>
  <c r="CJ46" i="13"/>
  <c r="CN46" i="13"/>
  <c r="CT46" i="13"/>
  <c r="CX46" i="13"/>
  <c r="DB46" i="13"/>
  <c r="DF46" i="13"/>
  <c r="DK46" i="13"/>
  <c r="DO46" i="13"/>
  <c r="CF47" i="13"/>
  <c r="CJ47" i="13"/>
  <c r="CN47" i="13"/>
  <c r="CT47" i="13"/>
  <c r="CX47" i="13"/>
  <c r="DB47" i="13"/>
  <c r="DF47" i="13"/>
  <c r="DK47" i="13"/>
  <c r="DO47" i="13"/>
  <c r="BG1" i="13"/>
  <c r="DJ1" i="13"/>
  <c r="R1" i="13"/>
  <c r="BV1" i="13"/>
  <c r="CF16" i="13"/>
  <c r="CJ16" i="13"/>
  <c r="CN16" i="13"/>
  <c r="CT16" i="13"/>
  <c r="CX16" i="13"/>
  <c r="DB16" i="13"/>
  <c r="DF16" i="13"/>
  <c r="AG1" i="13"/>
  <c r="CG1" i="13"/>
  <c r="DJ6" i="13"/>
  <c r="DN6" i="13"/>
  <c r="AS1" i="13"/>
  <c r="CI6" i="13"/>
  <c r="CM6" i="13"/>
  <c r="CQ6" i="13"/>
  <c r="CW6" i="13"/>
  <c r="DA6" i="13"/>
  <c r="DE6" i="13"/>
  <c r="DK6" i="13"/>
  <c r="DO6" i="13"/>
  <c r="DK7" i="13"/>
  <c r="DK8" i="13"/>
  <c r="DK9" i="13"/>
  <c r="DK10" i="13"/>
  <c r="DK11" i="13"/>
  <c r="DK12" i="13"/>
  <c r="DK13" i="13"/>
  <c r="DK14" i="13"/>
  <c r="DK15" i="13"/>
  <c r="DD29" i="13"/>
  <c r="DJ29" i="13"/>
  <c r="DN29" i="13"/>
  <c r="CH30" i="13"/>
  <c r="CL30" i="13"/>
  <c r="CP30" i="13"/>
  <c r="CV30" i="13"/>
  <c r="CZ30" i="13"/>
  <c r="DD30" i="13"/>
  <c r="DJ30" i="13"/>
  <c r="DN30" i="13"/>
  <c r="CH31" i="13"/>
  <c r="CL31" i="13"/>
  <c r="CP31" i="13"/>
  <c r="CV31" i="13"/>
  <c r="CZ31" i="13"/>
  <c r="DD31" i="13"/>
  <c r="DJ31" i="13"/>
  <c r="DN31" i="13"/>
  <c r="CM32" i="13"/>
  <c r="CW32" i="13"/>
  <c r="DE32" i="13"/>
  <c r="DP40" i="13"/>
  <c r="DJ40" i="13"/>
  <c r="CZ40" i="13"/>
  <c r="CP40" i="13"/>
  <c r="CH40" i="13"/>
  <c r="DI40" i="13"/>
  <c r="DN40" i="13"/>
  <c r="DD40" i="13"/>
  <c r="CV40" i="13"/>
  <c r="CL40" i="13"/>
  <c r="DP44" i="13"/>
  <c r="DM44" i="13"/>
  <c r="CZ44" i="13"/>
  <c r="CP44" i="13"/>
  <c r="CH44" i="13"/>
  <c r="DE44" i="13"/>
  <c r="CV44" i="13"/>
  <c r="CL44" i="13"/>
  <c r="DD44" i="13"/>
  <c r="CL32" i="13"/>
  <c r="CP32" i="13"/>
  <c r="CV32" i="13"/>
  <c r="CZ32" i="13"/>
  <c r="DD32" i="13"/>
  <c r="DM40" i="13"/>
  <c r="DJ32" i="13"/>
  <c r="DN32" i="13"/>
  <c r="DM43" i="13"/>
  <c r="DI44" i="13"/>
  <c r="DP45" i="13"/>
  <c r="DJ45" i="13"/>
  <c r="CZ45" i="13"/>
  <c r="CP45" i="13"/>
  <c r="CH45" i="13"/>
  <c r="DI45" i="13"/>
  <c r="DM45" i="13"/>
  <c r="CF39" i="13"/>
  <c r="CJ39" i="13"/>
  <c r="CN39" i="13"/>
  <c r="CT39" i="13"/>
  <c r="CX39" i="13"/>
  <c r="DB39" i="13"/>
  <c r="DF39" i="13"/>
  <c r="DK39" i="13"/>
  <c r="DO39" i="13"/>
  <c r="CI40" i="13"/>
  <c r="CM40" i="13"/>
  <c r="CQ40" i="13"/>
  <c r="CW40" i="13"/>
  <c r="DA40" i="13"/>
  <c r="DE40" i="13"/>
  <c r="CF41" i="13"/>
  <c r="CJ41" i="13"/>
  <c r="CN41" i="13"/>
  <c r="CT41" i="13"/>
  <c r="CX41" i="13"/>
  <c r="DB41" i="13"/>
  <c r="DF41" i="13"/>
  <c r="DK41" i="13"/>
  <c r="DO41" i="13"/>
  <c r="CH41" i="13"/>
  <c r="CP41" i="13"/>
  <c r="CZ41" i="13"/>
  <c r="DJ41" i="13"/>
  <c r="DM42" i="13"/>
  <c r="CL43" i="13"/>
  <c r="CV43" i="13"/>
  <c r="DD43" i="13"/>
  <c r="DN43" i="13"/>
  <c r="CI44" i="13"/>
  <c r="CM44" i="13"/>
  <c r="CQ44" i="13"/>
  <c r="CW44" i="13"/>
  <c r="DA44" i="13"/>
  <c r="DJ44" i="13"/>
  <c r="DN44" i="13"/>
  <c r="CV45" i="13"/>
  <c r="DN45" i="13"/>
  <c r="CX48" i="13"/>
  <c r="DB48" i="13"/>
  <c r="DF48" i="13"/>
  <c r="DK48" i="13"/>
  <c r="DO48" i="13"/>
  <c r="DP49" i="13"/>
  <c r="DJ49" i="13"/>
  <c r="CZ49" i="13"/>
  <c r="CP49" i="13"/>
  <c r="CH49" i="13"/>
  <c r="DI49" i="13"/>
  <c r="DM49" i="13"/>
  <c r="CF40" i="13"/>
  <c r="CJ40" i="13"/>
  <c r="CN40" i="13"/>
  <c r="CT40" i="13"/>
  <c r="CX40" i="13"/>
  <c r="DB40" i="13"/>
  <c r="DF40" i="13"/>
  <c r="DK40" i="13"/>
  <c r="DO40" i="13"/>
  <c r="DM41" i="13"/>
  <c r="DI43" i="13"/>
  <c r="CF44" i="13"/>
  <c r="CJ44" i="13"/>
  <c r="CN44" i="13"/>
  <c r="CT44" i="13"/>
  <c r="CX44" i="13"/>
  <c r="DB44" i="13"/>
  <c r="DF44" i="13"/>
  <c r="DO44" i="13"/>
  <c r="DP48" i="13"/>
  <c r="DI48" i="13"/>
  <c r="DN48" i="13"/>
  <c r="DD48" i="13"/>
  <c r="CV48" i="13"/>
  <c r="CL48" i="13"/>
  <c r="CP48" i="13"/>
  <c r="DJ48" i="13"/>
  <c r="CF51" i="13"/>
  <c r="CN51" i="13"/>
  <c r="CX51" i="13"/>
  <c r="DF51" i="13"/>
  <c r="DO51" i="13"/>
  <c r="CI45" i="13"/>
  <c r="CM45" i="13"/>
  <c r="CQ45" i="13"/>
  <c r="CW45" i="13"/>
  <c r="DA45" i="13"/>
  <c r="DE45" i="13"/>
  <c r="CP46" i="13"/>
  <c r="CZ46" i="13"/>
  <c r="DJ46" i="13"/>
  <c r="DM47" i="13"/>
  <c r="CI49" i="13"/>
  <c r="CM49" i="13"/>
  <c r="CQ49" i="13"/>
  <c r="CW49" i="13"/>
  <c r="DA49" i="13"/>
  <c r="DE49" i="13"/>
  <c r="DM51" i="13"/>
  <c r="CF45" i="13"/>
  <c r="CJ45" i="13"/>
  <c r="CN45" i="13"/>
  <c r="CT45" i="13"/>
  <c r="CX45" i="13"/>
  <c r="DB45" i="13"/>
  <c r="DF45" i="13"/>
  <c r="DK45" i="13"/>
  <c r="DO45" i="13"/>
  <c r="DM46" i="13"/>
  <c r="CL47" i="13"/>
  <c r="CV47" i="13"/>
  <c r="DD47" i="13"/>
  <c r="DN47" i="13"/>
  <c r="CI48" i="13"/>
  <c r="CM48" i="13"/>
  <c r="CQ48" i="13"/>
  <c r="CW48" i="13"/>
  <c r="DA48" i="13"/>
  <c r="DE48" i="13"/>
  <c r="CF49" i="13"/>
  <c r="CJ49" i="13"/>
  <c r="CN49" i="13"/>
  <c r="CT49" i="13"/>
  <c r="CX49" i="13"/>
  <c r="DB49" i="13"/>
  <c r="DF49" i="13"/>
  <c r="DK49" i="13"/>
  <c r="DO49" i="13"/>
  <c r="DM50" i="13"/>
  <c r="D436" i="1" s="1"/>
  <c r="CL51" i="13"/>
  <c r="CV51" i="13"/>
  <c r="DD51" i="13"/>
  <c r="DN51" i="13"/>
  <c r="CI51" i="13"/>
  <c r="CM51" i="13"/>
  <c r="CQ51" i="13"/>
  <c r="CW51" i="13"/>
  <c r="DA51" i="13"/>
  <c r="DE51" i="13"/>
  <c r="DM8" i="12"/>
  <c r="DP8" i="12"/>
  <c r="CX11" i="12"/>
  <c r="DB13" i="12"/>
  <c r="DB14" i="12"/>
  <c r="DB15" i="12"/>
  <c r="DB16" i="12"/>
  <c r="DB17" i="12"/>
  <c r="DB18" i="12"/>
  <c r="DP18" i="12"/>
  <c r="DB19" i="12"/>
  <c r="DP19" i="12"/>
  <c r="DB20" i="12"/>
  <c r="DP20" i="12"/>
  <c r="CH32" i="12"/>
  <c r="CI8" i="12"/>
  <c r="CM8" i="12"/>
  <c r="CQ8" i="12"/>
  <c r="CW8" i="12"/>
  <c r="DA8" i="12"/>
  <c r="DE8" i="12"/>
  <c r="DJ8" i="12"/>
  <c r="DN8" i="12"/>
  <c r="CF8" i="12"/>
  <c r="CX10" i="12"/>
  <c r="DP11" i="12"/>
  <c r="CI12" i="12"/>
  <c r="CM12" i="12"/>
  <c r="CQ12" i="12"/>
  <c r="CW12" i="12"/>
  <c r="DA12" i="12"/>
  <c r="DE12" i="12"/>
  <c r="DJ12" i="12"/>
  <c r="DN12" i="12"/>
  <c r="CF12" i="12"/>
  <c r="DE32" i="12"/>
  <c r="AS1" i="12"/>
  <c r="CX9" i="12"/>
  <c r="DM10" i="12"/>
  <c r="DP10" i="12"/>
  <c r="CI11" i="12"/>
  <c r="CM11" i="12"/>
  <c r="CQ11" i="12"/>
  <c r="CW11" i="12"/>
  <c r="DA11" i="12"/>
  <c r="DE11" i="12"/>
  <c r="DJ11" i="12"/>
  <c r="DN11" i="12"/>
  <c r="DP12" i="12"/>
  <c r="CI13" i="12"/>
  <c r="CM13" i="12"/>
  <c r="CQ13" i="12"/>
  <c r="CW13" i="12"/>
  <c r="DA13" i="12"/>
  <c r="DE13" i="12"/>
  <c r="DJ13" i="12"/>
  <c r="DN13" i="12"/>
  <c r="DP13" i="12"/>
  <c r="CI14" i="12"/>
  <c r="CM14" i="12"/>
  <c r="CQ14" i="12"/>
  <c r="CW14" i="12"/>
  <c r="DA14" i="12"/>
  <c r="DE14" i="12"/>
  <c r="DJ14" i="12"/>
  <c r="DN14" i="12"/>
  <c r="DP14" i="12"/>
  <c r="CI15" i="12"/>
  <c r="CM15" i="12"/>
  <c r="CQ15" i="12"/>
  <c r="CW15" i="12"/>
  <c r="DA15" i="12"/>
  <c r="DE15" i="12"/>
  <c r="DJ15" i="12"/>
  <c r="DN15" i="12"/>
  <c r="DP15" i="12"/>
  <c r="CI16" i="12"/>
  <c r="CM16" i="12"/>
  <c r="CQ16" i="12"/>
  <c r="CW16" i="12"/>
  <c r="DA16" i="12"/>
  <c r="DE16" i="12"/>
  <c r="DJ16" i="12"/>
  <c r="DN16" i="12"/>
  <c r="DP16" i="12"/>
  <c r="CI17" i="12"/>
  <c r="CM17" i="12"/>
  <c r="CQ17" i="12"/>
  <c r="CW17" i="12"/>
  <c r="DA17" i="12"/>
  <c r="DE17" i="12"/>
  <c r="DJ17" i="12"/>
  <c r="DN17" i="12"/>
  <c r="DP17" i="12"/>
  <c r="CI18" i="12"/>
  <c r="CM18" i="12"/>
  <c r="CX18" i="12"/>
  <c r="CX19" i="12"/>
  <c r="DI18" i="12"/>
  <c r="DM18" i="12"/>
  <c r="CH19" i="12"/>
  <c r="CL19" i="12"/>
  <c r="CP19" i="12"/>
  <c r="CV19" i="12"/>
  <c r="CZ19" i="12"/>
  <c r="DD19" i="12"/>
  <c r="DI19" i="12"/>
  <c r="DM19" i="12"/>
  <c r="CH20" i="12"/>
  <c r="CL20" i="12"/>
  <c r="CP20" i="12"/>
  <c r="CV20" i="12"/>
  <c r="CZ20" i="12"/>
  <c r="DD20" i="12"/>
  <c r="DI20" i="12"/>
  <c r="DM20" i="12"/>
  <c r="DI24" i="12"/>
  <c r="DM24" i="12"/>
  <c r="DI25" i="12"/>
  <c r="DM25" i="12"/>
  <c r="CJ26" i="12"/>
  <c r="CJ28" i="12"/>
  <c r="CN28" i="12"/>
  <c r="CT28" i="12"/>
  <c r="CX28" i="12"/>
  <c r="DB28" i="12"/>
  <c r="DB31" i="12"/>
  <c r="DF31" i="12"/>
  <c r="DK31" i="12"/>
  <c r="DO31" i="12"/>
  <c r="CZ32" i="12"/>
  <c r="CF37" i="12"/>
  <c r="CJ37" i="12"/>
  <c r="CN37" i="12"/>
  <c r="CT37" i="12"/>
  <c r="CX37" i="12"/>
  <c r="DB37" i="12"/>
  <c r="DF37" i="12"/>
  <c r="DK37" i="12"/>
  <c r="DO37" i="12"/>
  <c r="CF41" i="12"/>
  <c r="CJ41" i="12"/>
  <c r="CN41" i="12"/>
  <c r="CT41" i="12"/>
  <c r="CX41" i="12"/>
  <c r="DB41" i="12"/>
  <c r="DF41" i="12"/>
  <c r="DK41" i="12"/>
  <c r="DO41" i="12"/>
  <c r="CF45" i="12"/>
  <c r="CJ45" i="12"/>
  <c r="CN45" i="12"/>
  <c r="CT45" i="12"/>
  <c r="CX45" i="12"/>
  <c r="DB45" i="12"/>
  <c r="DF45" i="12"/>
  <c r="DO45" i="12"/>
  <c r="DD48" i="12"/>
  <c r="CH49" i="12"/>
  <c r="CL49" i="12"/>
  <c r="CP49" i="12"/>
  <c r="CV49" i="12"/>
  <c r="CZ49" i="12"/>
  <c r="DD49" i="12"/>
  <c r="DI49" i="12"/>
  <c r="DM49" i="12"/>
  <c r="DE51" i="12"/>
  <c r="CQ18" i="12"/>
  <c r="CW18" i="12"/>
  <c r="DA18" i="12"/>
  <c r="DE18" i="12"/>
  <c r="DJ18" i="12"/>
  <c r="DN18" i="12"/>
  <c r="CI19" i="12"/>
  <c r="CM19" i="12"/>
  <c r="CQ19" i="12"/>
  <c r="CW19" i="12"/>
  <c r="DA19" i="12"/>
  <c r="DE19" i="12"/>
  <c r="DJ19" i="12"/>
  <c r="DN19" i="12"/>
  <c r="CI20" i="12"/>
  <c r="CM20" i="12"/>
  <c r="CQ20" i="12"/>
  <c r="CW20" i="12"/>
  <c r="DA20" i="12"/>
  <c r="DE20" i="12"/>
  <c r="DJ20" i="12"/>
  <c r="DN20" i="12"/>
  <c r="CI25" i="12"/>
  <c r="CM25" i="12"/>
  <c r="CQ25" i="12"/>
  <c r="CW25" i="12"/>
  <c r="DA25" i="12"/>
  <c r="DE25" i="12"/>
  <c r="DJ25" i="12"/>
  <c r="DN25" i="12"/>
  <c r="CM32" i="12"/>
  <c r="DK45" i="12"/>
  <c r="CI46" i="12"/>
  <c r="CQ49" i="12"/>
  <c r="CW49" i="12"/>
  <c r="DE49" i="12"/>
  <c r="DJ49" i="12"/>
  <c r="CJ20" i="12"/>
  <c r="CT21" i="12"/>
  <c r="CJ25" i="12"/>
  <c r="CT25" i="12"/>
  <c r="CX25" i="12"/>
  <c r="DB25" i="12"/>
  <c r="DF25" i="12"/>
  <c r="DK25" i="12"/>
  <c r="DO25" i="12"/>
  <c r="DI28" i="12"/>
  <c r="DM28" i="12"/>
  <c r="CZ31" i="12"/>
  <c r="DD31" i="12"/>
  <c r="DI31" i="12"/>
  <c r="DM31" i="12"/>
  <c r="CF32" i="12"/>
  <c r="CJ32" i="12"/>
  <c r="CN32" i="12"/>
  <c r="CT32" i="12"/>
  <c r="CX32" i="12"/>
  <c r="DB32" i="12"/>
  <c r="DF32" i="12"/>
  <c r="DK32" i="12"/>
  <c r="DO32" i="12"/>
  <c r="CH41" i="12"/>
  <c r="CP41" i="12"/>
  <c r="CZ41" i="12"/>
  <c r="CF46" i="12"/>
  <c r="CJ46" i="12"/>
  <c r="CN46" i="12"/>
  <c r="CT46" i="12"/>
  <c r="CX46" i="12"/>
  <c r="DB46" i="12"/>
  <c r="DF46" i="12"/>
  <c r="DK46" i="12"/>
  <c r="DO46" i="12"/>
  <c r="DK48" i="12"/>
  <c r="CF49" i="12"/>
  <c r="CJ49" i="12"/>
  <c r="CN49" i="12"/>
  <c r="CT49" i="12"/>
  <c r="CX49" i="12"/>
  <c r="DB49" i="12"/>
  <c r="DF49" i="12"/>
  <c r="DO49" i="12"/>
  <c r="CH8" i="12"/>
  <c r="CL8" i="12"/>
  <c r="CP8" i="12"/>
  <c r="CV8" i="12"/>
  <c r="CZ8" i="12"/>
  <c r="DD8" i="12"/>
  <c r="DI8" i="12"/>
  <c r="CN8" i="12"/>
  <c r="DB8" i="12"/>
  <c r="CH9" i="12"/>
  <c r="CL9" i="12"/>
  <c r="CP9" i="12"/>
  <c r="CV9" i="12"/>
  <c r="CZ9" i="12"/>
  <c r="DD9" i="12"/>
  <c r="DI9" i="12"/>
  <c r="CN9" i="12"/>
  <c r="DB9" i="12"/>
  <c r="CH10" i="12"/>
  <c r="CL10" i="12"/>
  <c r="CP10" i="12"/>
  <c r="CV10" i="12"/>
  <c r="CZ10" i="12"/>
  <c r="DD10" i="12"/>
  <c r="DI10" i="12"/>
  <c r="CN10" i="12"/>
  <c r="DB10" i="12"/>
  <c r="CH11" i="12"/>
  <c r="CL11" i="12"/>
  <c r="CP11" i="12"/>
  <c r="CV11" i="12"/>
  <c r="CZ11" i="12"/>
  <c r="DD11" i="12"/>
  <c r="DI11" i="12"/>
  <c r="CN11" i="12"/>
  <c r="DB11" i="12"/>
  <c r="CH12" i="12"/>
  <c r="CL12" i="12"/>
  <c r="CP12" i="12"/>
  <c r="CV12" i="12"/>
  <c r="CZ12" i="12"/>
  <c r="DD12" i="12"/>
  <c r="DI12" i="12"/>
  <c r="DM12" i="12"/>
  <c r="DF12" i="12"/>
  <c r="DP23" i="12"/>
  <c r="DF23" i="12"/>
  <c r="CX23" i="12"/>
  <c r="CN23" i="12"/>
  <c r="CF23" i="12"/>
  <c r="CT23" i="12"/>
  <c r="CJ23" i="12"/>
  <c r="CU1" i="12"/>
  <c r="CI7" i="12"/>
  <c r="CM7" i="12"/>
  <c r="CQ7" i="12"/>
  <c r="CW7" i="12"/>
  <c r="DA7" i="12"/>
  <c r="DE7" i="12"/>
  <c r="DJ7" i="12"/>
  <c r="DN7" i="12"/>
  <c r="CJ8" i="12"/>
  <c r="DF8" i="12"/>
  <c r="CJ9" i="12"/>
  <c r="DF9" i="12"/>
  <c r="CJ10" i="12"/>
  <c r="DF10" i="12"/>
  <c r="CJ11" i="12"/>
  <c r="DF11" i="12"/>
  <c r="DB23" i="12"/>
  <c r="DB12" i="12"/>
  <c r="CT12" i="12"/>
  <c r="CJ12" i="12"/>
  <c r="CX12" i="12"/>
  <c r="DP40" i="12"/>
  <c r="CL40" i="12"/>
  <c r="DJ40" i="12"/>
  <c r="DK8" i="12"/>
  <c r="DO8" i="12"/>
  <c r="DK9" i="12"/>
  <c r="DO9" i="12"/>
  <c r="DK10" i="12"/>
  <c r="DO10" i="12"/>
  <c r="DK11" i="12"/>
  <c r="DO11" i="12"/>
  <c r="DK12" i="12"/>
  <c r="DO12" i="12"/>
  <c r="DK13" i="12"/>
  <c r="DO13" i="12"/>
  <c r="DK14" i="12"/>
  <c r="DO14" i="12"/>
  <c r="DK15" i="12"/>
  <c r="DO15" i="12"/>
  <c r="DK16" i="12"/>
  <c r="DO16" i="12"/>
  <c r="DK17" i="12"/>
  <c r="DO17" i="12"/>
  <c r="DK18" i="12"/>
  <c r="DO18" i="12"/>
  <c r="DK19" i="12"/>
  <c r="DO19" i="12"/>
  <c r="DF20" i="12"/>
  <c r="DP22" i="12"/>
  <c r="DF22" i="12"/>
  <c r="CX22" i="12"/>
  <c r="CN22" i="12"/>
  <c r="CF22" i="12"/>
  <c r="DB22" i="12"/>
  <c r="DI23" i="12"/>
  <c r="DM23" i="12"/>
  <c r="CJ24" i="12"/>
  <c r="DI27" i="12"/>
  <c r="CJ13" i="12"/>
  <c r="CT13" i="12"/>
  <c r="CJ14" i="12"/>
  <c r="CT14" i="12"/>
  <c r="CJ15" i="12"/>
  <c r="CT15" i="12"/>
  <c r="CJ16" i="12"/>
  <c r="CT16" i="12"/>
  <c r="CJ17" i="12"/>
  <c r="CT17" i="12"/>
  <c r="CJ18" i="12"/>
  <c r="CT18" i="12"/>
  <c r="CJ19" i="12"/>
  <c r="CT19" i="12"/>
  <c r="CX20" i="12"/>
  <c r="DP21" i="12"/>
  <c r="DF21" i="12"/>
  <c r="CX21" i="12"/>
  <c r="CN21" i="12"/>
  <c r="CF21" i="12"/>
  <c r="DB21" i="12"/>
  <c r="CF24" i="12"/>
  <c r="CN24" i="12"/>
  <c r="CX24" i="12"/>
  <c r="DF24" i="12"/>
  <c r="CT24" i="12"/>
  <c r="CN20" i="12"/>
  <c r="DB24" i="12"/>
  <c r="DD26" i="12"/>
  <c r="DP26" i="12"/>
  <c r="DB26" i="12"/>
  <c r="DM27" i="12"/>
  <c r="CH22" i="12"/>
  <c r="CL22" i="12"/>
  <c r="CP22" i="12"/>
  <c r="CV22" i="12"/>
  <c r="CZ22" i="12"/>
  <c r="DD22" i="12"/>
  <c r="CH23" i="12"/>
  <c r="CL23" i="12"/>
  <c r="CP23" i="12"/>
  <c r="CV23" i="12"/>
  <c r="CZ23" i="12"/>
  <c r="DD23" i="12"/>
  <c r="CH24" i="12"/>
  <c r="CL24" i="12"/>
  <c r="CP24" i="12"/>
  <c r="CV24" i="12"/>
  <c r="CZ24" i="12"/>
  <c r="DD24" i="12"/>
  <c r="CH40" i="12"/>
  <c r="CP40" i="12"/>
  <c r="CV40" i="12"/>
  <c r="CZ40" i="12"/>
  <c r="DD40" i="12"/>
  <c r="DI40" i="12"/>
  <c r="CQ21" i="12"/>
  <c r="CW21" i="12"/>
  <c r="DA21" i="12"/>
  <c r="DE21" i="12"/>
  <c r="DJ21" i="12"/>
  <c r="DN21" i="12"/>
  <c r="CI22" i="12"/>
  <c r="CM22" i="12"/>
  <c r="CQ22" i="12"/>
  <c r="CW22" i="12"/>
  <c r="DA22" i="12"/>
  <c r="DE22" i="12"/>
  <c r="DJ22" i="12"/>
  <c r="DN22" i="12"/>
  <c r="CI23" i="12"/>
  <c r="CM23" i="12"/>
  <c r="CQ23" i="12"/>
  <c r="CW23" i="12"/>
  <c r="DA23" i="12"/>
  <c r="DE23" i="12"/>
  <c r="DJ23" i="12"/>
  <c r="DN23" i="12"/>
  <c r="CI24" i="12"/>
  <c r="CM24" i="12"/>
  <c r="CQ24" i="12"/>
  <c r="CW24" i="12"/>
  <c r="DA24" i="12"/>
  <c r="DE24" i="12"/>
  <c r="DJ24" i="12"/>
  <c r="DN24" i="12"/>
  <c r="CI26" i="12"/>
  <c r="CM26" i="12"/>
  <c r="CQ26" i="12"/>
  <c r="CW26" i="12"/>
  <c r="DA26" i="12"/>
  <c r="DE26" i="12"/>
  <c r="DJ26" i="12"/>
  <c r="DN26" i="12"/>
  <c r="CI27" i="12"/>
  <c r="CM27" i="12"/>
  <c r="CQ27" i="12"/>
  <c r="CW27" i="12"/>
  <c r="DA27" i="12"/>
  <c r="DE27" i="12"/>
  <c r="DF28" i="12"/>
  <c r="DK28" i="12"/>
  <c r="DO28" i="12"/>
  <c r="DI35" i="12"/>
  <c r="DN40" i="12"/>
  <c r="DK20" i="12"/>
  <c r="DO20" i="12"/>
  <c r="DK21" i="12"/>
  <c r="DO21" i="12"/>
  <c r="DK22" i="12"/>
  <c r="DO22" i="12"/>
  <c r="DK23" i="12"/>
  <c r="DO23" i="12"/>
  <c r="DK24" i="12"/>
  <c r="DO24" i="12"/>
  <c r="DD25" i="12"/>
  <c r="DK26" i="12"/>
  <c r="DO26" i="12"/>
  <c r="CF27" i="12"/>
  <c r="CJ27" i="12"/>
  <c r="CN27" i="12"/>
  <c r="CT27" i="12"/>
  <c r="CX27" i="12"/>
  <c r="DB27" i="12"/>
  <c r="DF27" i="12"/>
  <c r="DK27" i="12"/>
  <c r="DO27" i="12"/>
  <c r="DM32" i="12"/>
  <c r="CP37" i="12"/>
  <c r="DI43" i="12"/>
  <c r="DO48" i="12"/>
  <c r="CW48" i="12"/>
  <c r="DN48" i="12"/>
  <c r="DF6" i="12"/>
  <c r="CP30" i="12"/>
  <c r="CI35" i="12"/>
  <c r="CM35" i="12"/>
  <c r="CQ35" i="12"/>
  <c r="CW35" i="12"/>
  <c r="DA35" i="12"/>
  <c r="DE35" i="12"/>
  <c r="CZ37" i="12"/>
  <c r="CI40" i="12"/>
  <c r="CM40" i="12"/>
  <c r="CQ40" i="12"/>
  <c r="CW40" i="12"/>
  <c r="DA40" i="12"/>
  <c r="DE40" i="12"/>
  <c r="CL45" i="12"/>
  <c r="CH48" i="12"/>
  <c r="CL48" i="12"/>
  <c r="CP48" i="12"/>
  <c r="CV48" i="12"/>
  <c r="CZ48" i="12"/>
  <c r="DI48" i="12"/>
  <c r="DM48" i="12"/>
  <c r="CV51" i="12"/>
  <c r="DM51" i="12"/>
  <c r="CU6" i="12"/>
  <c r="CY6" i="12"/>
  <c r="CH30" i="12"/>
  <c r="CL30" i="12"/>
  <c r="CV30" i="12"/>
  <c r="CZ30" i="12"/>
  <c r="DD30" i="12"/>
  <c r="DI30" i="12"/>
  <c r="DM30" i="12"/>
  <c r="CP32" i="12"/>
  <c r="CF35" i="12"/>
  <c r="CJ35" i="12"/>
  <c r="CN35" i="12"/>
  <c r="CT35" i="12"/>
  <c r="CX35" i="12"/>
  <c r="DB35" i="12"/>
  <c r="DF35" i="12"/>
  <c r="DK35" i="12"/>
  <c r="DO35" i="12"/>
  <c r="CI39" i="12"/>
  <c r="CM39" i="12"/>
  <c r="CQ39" i="12"/>
  <c r="CW39" i="12"/>
  <c r="DA39" i="12"/>
  <c r="DE39" i="12"/>
  <c r="CF40" i="12"/>
  <c r="CJ40" i="12"/>
  <c r="CN40" i="12"/>
  <c r="CT40" i="12"/>
  <c r="CX40" i="12"/>
  <c r="DB40" i="12"/>
  <c r="DF40" i="12"/>
  <c r="DK40" i="12"/>
  <c r="DO40" i="12"/>
  <c r="CI43" i="12"/>
  <c r="CM43" i="12"/>
  <c r="DA43" i="12"/>
  <c r="DE43" i="12"/>
  <c r="CH45" i="12"/>
  <c r="CP45" i="12"/>
  <c r="CV45" i="12"/>
  <c r="DD45" i="12"/>
  <c r="DI45" i="12"/>
  <c r="DM45" i="12"/>
  <c r="AO6" i="12"/>
  <c r="D403" i="1" s="1"/>
  <c r="DC6" i="12"/>
  <c r="DM6" i="12"/>
  <c r="DP42" i="12"/>
  <c r="DJ42" i="12"/>
  <c r="CZ42" i="12"/>
  <c r="CP42" i="12"/>
  <c r="CH42" i="12"/>
  <c r="DI42" i="12"/>
  <c r="DN42" i="12"/>
  <c r="DD42" i="12"/>
  <c r="CV42" i="12"/>
  <c r="CL42" i="12"/>
  <c r="DM42" i="12"/>
  <c r="BG1" i="12"/>
  <c r="DJ1" i="12"/>
  <c r="DE6" i="12"/>
  <c r="DN6" i="12"/>
  <c r="DI6" i="12"/>
  <c r="DP50" i="12"/>
  <c r="DJ50" i="12"/>
  <c r="CW50" i="12"/>
  <c r="DM50" i="12"/>
  <c r="DD50" i="12"/>
  <c r="CV50" i="12"/>
  <c r="CM50" i="12"/>
  <c r="DA50" i="12"/>
  <c r="CL50" i="12"/>
  <c r="CZ50" i="12"/>
  <c r="CI50" i="12"/>
  <c r="DN50" i="12"/>
  <c r="CH50" i="12"/>
  <c r="DI50" i="12"/>
  <c r="CQ50" i="12"/>
  <c r="DE50" i="12"/>
  <c r="R1" i="12"/>
  <c r="BV1" i="12"/>
  <c r="DK6" i="12"/>
  <c r="DO6" i="12"/>
  <c r="DJ6" i="12"/>
  <c r="DP34" i="12"/>
  <c r="DJ34" i="12"/>
  <c r="CZ34" i="12"/>
  <c r="CP34" i="12"/>
  <c r="CH34" i="12"/>
  <c r="DI34" i="12"/>
  <c r="DN34" i="12"/>
  <c r="DD34" i="12"/>
  <c r="CV34" i="12"/>
  <c r="CL34" i="12"/>
  <c r="DM34" i="12"/>
  <c r="AG1" i="12"/>
  <c r="CH6" i="12"/>
  <c r="CL6" i="12"/>
  <c r="CP6" i="12"/>
  <c r="CV6" i="12"/>
  <c r="CZ6" i="12"/>
  <c r="DD6" i="12"/>
  <c r="DL6" i="12"/>
  <c r="DP38" i="12"/>
  <c r="DJ38" i="12"/>
  <c r="CZ38" i="12"/>
  <c r="CP38" i="12"/>
  <c r="CH38" i="12"/>
  <c r="DI38" i="12"/>
  <c r="DN38" i="12"/>
  <c r="DD38" i="12"/>
  <c r="CV38" i="12"/>
  <c r="CL38" i="12"/>
  <c r="DM38" i="12"/>
  <c r="DP33" i="12"/>
  <c r="DN33" i="12"/>
  <c r="CZ33" i="12"/>
  <c r="CV33" i="12"/>
  <c r="DD33" i="12"/>
  <c r="DI33" i="12"/>
  <c r="DM33" i="12"/>
  <c r="DJ33" i="12"/>
  <c r="CH25" i="12"/>
  <c r="CL25" i="12"/>
  <c r="CP25" i="12"/>
  <c r="CV25" i="12"/>
  <c r="CZ25" i="12"/>
  <c r="CH26" i="12"/>
  <c r="CL26" i="12"/>
  <c r="CP26" i="12"/>
  <c r="CV26" i="12"/>
  <c r="CZ26" i="12"/>
  <c r="CH27" i="12"/>
  <c r="CL27" i="12"/>
  <c r="CP27" i="12"/>
  <c r="CV27" i="12"/>
  <c r="CZ27" i="12"/>
  <c r="DD27" i="12"/>
  <c r="DJ27" i="12"/>
  <c r="DN27" i="12"/>
  <c r="CH28" i="12"/>
  <c r="CL28" i="12"/>
  <c r="CP28" i="12"/>
  <c r="CV28" i="12"/>
  <c r="CZ28" i="12"/>
  <c r="DD28" i="12"/>
  <c r="DJ28" i="12"/>
  <c r="DN28" i="12"/>
  <c r="CH29" i="12"/>
  <c r="CL29" i="12"/>
  <c r="CP29" i="12"/>
  <c r="CV29" i="12"/>
  <c r="CZ29" i="12"/>
  <c r="DD29" i="12"/>
  <c r="DJ29" i="12"/>
  <c r="CI32" i="12"/>
  <c r="CV32" i="12"/>
  <c r="DA32" i="12"/>
  <c r="DI32" i="12"/>
  <c r="DN32" i="12"/>
  <c r="DM37" i="12"/>
  <c r="DM41" i="12"/>
  <c r="DP46" i="12"/>
  <c r="DJ46" i="12"/>
  <c r="CW46" i="12"/>
  <c r="DM46" i="12"/>
  <c r="DD46" i="12"/>
  <c r="CV46" i="12"/>
  <c r="CM46" i="12"/>
  <c r="DA46" i="12"/>
  <c r="CL46" i="12"/>
  <c r="DE46" i="12"/>
  <c r="DB30" i="12"/>
  <c r="DF30" i="12"/>
  <c r="CM30" i="12"/>
  <c r="DE30" i="12"/>
  <c r="CI31" i="12"/>
  <c r="DA31" i="12"/>
  <c r="DN31" i="12"/>
  <c r="CW32" i="12"/>
  <c r="DJ32" i="12"/>
  <c r="CM33" i="12"/>
  <c r="CQ33" i="12"/>
  <c r="CW33" i="12"/>
  <c r="DA33" i="12"/>
  <c r="DE33" i="12"/>
  <c r="CI34" i="12"/>
  <c r="CM34" i="12"/>
  <c r="CQ34" i="12"/>
  <c r="CW34" i="12"/>
  <c r="DA34" i="12"/>
  <c r="DE34" i="12"/>
  <c r="CH35" i="12"/>
  <c r="CP35" i="12"/>
  <c r="CZ35" i="12"/>
  <c r="DJ35" i="12"/>
  <c r="DM36" i="12"/>
  <c r="CL37" i="12"/>
  <c r="CV37" i="12"/>
  <c r="DD37" i="12"/>
  <c r="DN37" i="12"/>
  <c r="CI38" i="12"/>
  <c r="CM38" i="12"/>
  <c r="CQ38" i="12"/>
  <c r="CW38" i="12"/>
  <c r="DA38" i="12"/>
  <c r="DE38" i="12"/>
  <c r="CH39" i="12"/>
  <c r="CP39" i="12"/>
  <c r="CZ39" i="12"/>
  <c r="DJ39" i="12"/>
  <c r="DM40" i="12"/>
  <c r="CL41" i="12"/>
  <c r="CV41" i="12"/>
  <c r="DD41" i="12"/>
  <c r="DN41" i="12"/>
  <c r="CI42" i="12"/>
  <c r="CM42" i="12"/>
  <c r="CQ42" i="12"/>
  <c r="CW42" i="12"/>
  <c r="DA42" i="12"/>
  <c r="DE42" i="12"/>
  <c r="CH43" i="12"/>
  <c r="CQ43" i="12"/>
  <c r="DP43" i="12"/>
  <c r="CQ46" i="12"/>
  <c r="DI46" i="12"/>
  <c r="CI30" i="12"/>
  <c r="DA30" i="12"/>
  <c r="DN30" i="12"/>
  <c r="CW31" i="12"/>
  <c r="DJ31" i="12"/>
  <c r="CL32" i="12"/>
  <c r="CQ32" i="12"/>
  <c r="DD32" i="12"/>
  <c r="CF33" i="12"/>
  <c r="CJ33" i="12"/>
  <c r="CN33" i="12"/>
  <c r="CT33" i="12"/>
  <c r="CX33" i="12"/>
  <c r="DB33" i="12"/>
  <c r="DF33" i="12"/>
  <c r="DK33" i="12"/>
  <c r="DO33" i="12"/>
  <c r="CF34" i="12"/>
  <c r="CJ34" i="12"/>
  <c r="CN34" i="12"/>
  <c r="CT34" i="12"/>
  <c r="CX34" i="12"/>
  <c r="DB34" i="12"/>
  <c r="DF34" i="12"/>
  <c r="DK34" i="12"/>
  <c r="DO34" i="12"/>
  <c r="DM35" i="12"/>
  <c r="CI37" i="12"/>
  <c r="CM37" i="12"/>
  <c r="CQ37" i="12"/>
  <c r="CW37" i="12"/>
  <c r="DA37" i="12"/>
  <c r="DE37" i="12"/>
  <c r="DI37" i="12"/>
  <c r="CF38" i="12"/>
  <c r="CJ38" i="12"/>
  <c r="CN38" i="12"/>
  <c r="CT38" i="12"/>
  <c r="CX38" i="12"/>
  <c r="DB38" i="12"/>
  <c r="DF38" i="12"/>
  <c r="DK38" i="12"/>
  <c r="DO38" i="12"/>
  <c r="DM39" i="12"/>
  <c r="CI41" i="12"/>
  <c r="CM41" i="12"/>
  <c r="CQ41" i="12"/>
  <c r="CW41" i="12"/>
  <c r="DA41" i="12"/>
  <c r="DE41" i="12"/>
  <c r="DI41" i="12"/>
  <c r="CF42" i="12"/>
  <c r="CJ42" i="12"/>
  <c r="CN42" i="12"/>
  <c r="CT42" i="12"/>
  <c r="CX42" i="12"/>
  <c r="DB42" i="12"/>
  <c r="DF42" i="12"/>
  <c r="DK42" i="12"/>
  <c r="DO42" i="12"/>
  <c r="CW43" i="12"/>
  <c r="CH46" i="12"/>
  <c r="DN46" i="12"/>
  <c r="CF50" i="12"/>
  <c r="CJ50" i="12"/>
  <c r="CN50" i="12"/>
  <c r="CT50" i="12"/>
  <c r="CX50" i="12"/>
  <c r="DB50" i="12"/>
  <c r="DF50" i="12"/>
  <c r="DK50" i="12"/>
  <c r="DO50" i="12"/>
  <c r="CF51" i="12"/>
  <c r="CN51" i="12"/>
  <c r="CT51" i="12"/>
  <c r="DB51" i="12"/>
  <c r="DF51" i="12"/>
  <c r="DK51" i="12"/>
  <c r="DO51" i="12"/>
  <c r="CP43" i="12"/>
  <c r="CV43" i="12"/>
  <c r="CZ43" i="12"/>
  <c r="DD43" i="12"/>
  <c r="CP46" i="12"/>
  <c r="DP47" i="12"/>
  <c r="CQ47" i="12"/>
  <c r="DA47" i="12"/>
  <c r="DJ47" i="12"/>
  <c r="CI48" i="12"/>
  <c r="CP50" i="12"/>
  <c r="CG51" i="12"/>
  <c r="CY51" i="12"/>
  <c r="DL51" i="12"/>
  <c r="DP51" i="12"/>
  <c r="CQ51" i="12"/>
  <c r="CU51" i="12"/>
  <c r="DA51" i="12"/>
  <c r="DJ51" i="12"/>
  <c r="DJ43" i="12"/>
  <c r="DN43" i="12"/>
  <c r="DP48" i="12"/>
  <c r="DE48" i="12"/>
  <c r="CM48" i="12"/>
  <c r="CQ48" i="12"/>
  <c r="DA48" i="12"/>
  <c r="DJ48" i="12"/>
  <c r="CL51" i="12"/>
  <c r="DD51" i="12"/>
  <c r="CM51" i="12"/>
  <c r="DC51" i="12"/>
  <c r="CI45" i="12"/>
  <c r="DA45" i="12"/>
  <c r="DN45" i="12"/>
  <c r="CF48" i="12"/>
  <c r="CJ48" i="12"/>
  <c r="CN48" i="12"/>
  <c r="CT48" i="12"/>
  <c r="CX48" i="12"/>
  <c r="DB48" i="12"/>
  <c r="DF48" i="12"/>
  <c r="CI49" i="12"/>
  <c r="DA49" i="12"/>
  <c r="DN49" i="12"/>
  <c r="CY6" i="11"/>
  <c r="D352" i="1" s="1"/>
  <c r="DC6" i="11"/>
  <c r="D356" i="1" s="1"/>
  <c r="CH6" i="11"/>
  <c r="CL6" i="11"/>
  <c r="CP6" i="11"/>
  <c r="CV6" i="11"/>
  <c r="DA6" i="11"/>
  <c r="DJ6" i="11"/>
  <c r="DI6" i="11"/>
  <c r="DM6" i="11"/>
  <c r="CI6" i="11"/>
  <c r="CM6" i="11"/>
  <c r="CQ6" i="11"/>
  <c r="CW6" i="11"/>
  <c r="DB6" i="11"/>
  <c r="DL6" i="11"/>
  <c r="D363" i="1" s="1"/>
  <c r="CJ7" i="11"/>
  <c r="CT7" i="11"/>
  <c r="DB7" i="11"/>
  <c r="CJ8" i="11"/>
  <c r="CT8" i="11"/>
  <c r="DB8" i="11"/>
  <c r="CJ9" i="11"/>
  <c r="CT9" i="11"/>
  <c r="DB9" i="11"/>
  <c r="CJ10" i="11"/>
  <c r="CT10" i="11"/>
  <c r="DB10" i="11"/>
  <c r="CJ11" i="11"/>
  <c r="CT11" i="11"/>
  <c r="DB11" i="11"/>
  <c r="CJ12" i="11"/>
  <c r="CT12" i="11"/>
  <c r="DB12" i="11"/>
  <c r="CJ13" i="11"/>
  <c r="CT13" i="11"/>
  <c r="DB13" i="11"/>
  <c r="CJ14" i="11"/>
  <c r="CT14" i="11"/>
  <c r="DB14" i="11"/>
  <c r="CJ15" i="11"/>
  <c r="CT15" i="11"/>
  <c r="DB15" i="11"/>
  <c r="CN16" i="11"/>
  <c r="DF16" i="11"/>
  <c r="BG1" i="11"/>
  <c r="DE6" i="11"/>
  <c r="CF6" i="11"/>
  <c r="CJ6" i="11"/>
  <c r="CN6" i="11"/>
  <c r="CT6" i="11"/>
  <c r="CX6" i="11"/>
  <c r="DD6" i="11"/>
  <c r="DN6" i="11"/>
  <c r="DI7" i="11"/>
  <c r="DM7" i="11"/>
  <c r="CL7" i="11"/>
  <c r="CV7" i="11"/>
  <c r="DD7" i="11"/>
  <c r="DI8" i="11"/>
  <c r="DM8" i="11"/>
  <c r="CL8" i="11"/>
  <c r="CV8" i="11"/>
  <c r="DD8" i="11"/>
  <c r="DI9" i="11"/>
  <c r="DM9" i="11"/>
  <c r="CL9" i="11"/>
  <c r="CV9" i="11"/>
  <c r="DD9" i="11"/>
  <c r="DI10" i="11"/>
  <c r="DM10" i="11"/>
  <c r="CL10" i="11"/>
  <c r="CV10" i="11"/>
  <c r="DD10" i="11"/>
  <c r="DI11" i="11"/>
  <c r="DM11" i="11"/>
  <c r="CL11" i="11"/>
  <c r="CV11" i="11"/>
  <c r="DD11" i="11"/>
  <c r="DI12" i="11"/>
  <c r="DM12" i="11"/>
  <c r="CL12" i="11"/>
  <c r="CV12" i="11"/>
  <c r="DD12" i="11"/>
  <c r="DI13" i="11"/>
  <c r="DM13" i="11"/>
  <c r="CL13" i="11"/>
  <c r="CV13" i="11"/>
  <c r="DD13" i="11"/>
  <c r="DI14" i="11"/>
  <c r="DM14" i="11"/>
  <c r="CL14" i="11"/>
  <c r="CV14" i="11"/>
  <c r="DD14" i="11"/>
  <c r="DI15" i="11"/>
  <c r="DM15" i="11"/>
  <c r="CL15" i="11"/>
  <c r="CV15" i="11"/>
  <c r="DD15" i="11"/>
  <c r="DI16" i="11"/>
  <c r="DM16" i="11"/>
  <c r="CT16" i="11"/>
  <c r="DK6" i="11"/>
  <c r="DO6" i="11"/>
  <c r="CG6" i="11"/>
  <c r="CK6" i="11"/>
  <c r="CO6" i="11"/>
  <c r="CU6" i="11"/>
  <c r="CZ6" i="11"/>
  <c r="DF6" i="11"/>
  <c r="DP6" i="11"/>
  <c r="CI7" i="11"/>
  <c r="CM7" i="11"/>
  <c r="CQ7" i="11"/>
  <c r="CW7" i="11"/>
  <c r="DA7" i="11"/>
  <c r="DE7" i="11"/>
  <c r="CF7" i="11"/>
  <c r="CN7" i="11"/>
  <c r="CX7" i="11"/>
  <c r="DF7" i="11"/>
  <c r="CI8" i="11"/>
  <c r="CM8" i="11"/>
  <c r="CQ8" i="11"/>
  <c r="CW8" i="11"/>
  <c r="DA8" i="11"/>
  <c r="DE8" i="11"/>
  <c r="CF8" i="11"/>
  <c r="CN8" i="11"/>
  <c r="CX8" i="11"/>
  <c r="DF8" i="11"/>
  <c r="CI9" i="11"/>
  <c r="CM9" i="11"/>
  <c r="CQ9" i="11"/>
  <c r="CW9" i="11"/>
  <c r="DA9" i="11"/>
  <c r="DE9" i="11"/>
  <c r="CF9" i="11"/>
  <c r="CN9" i="11"/>
  <c r="CX9" i="11"/>
  <c r="DF9" i="11"/>
  <c r="CI10" i="11"/>
  <c r="CM10" i="11"/>
  <c r="CQ10" i="11"/>
  <c r="CW10" i="11"/>
  <c r="DA10" i="11"/>
  <c r="DE10" i="11"/>
  <c r="CF10" i="11"/>
  <c r="CN10" i="11"/>
  <c r="CX10" i="11"/>
  <c r="DF10" i="11"/>
  <c r="CI11" i="11"/>
  <c r="CM11" i="11"/>
  <c r="CQ11" i="11"/>
  <c r="CW11" i="11"/>
  <c r="DA11" i="11"/>
  <c r="DE11" i="11"/>
  <c r="CF11" i="11"/>
  <c r="CN11" i="11"/>
  <c r="CX11" i="11"/>
  <c r="DF11" i="11"/>
  <c r="CI12" i="11"/>
  <c r="CM12" i="11"/>
  <c r="CQ12" i="11"/>
  <c r="CW12" i="11"/>
  <c r="DA12" i="11"/>
  <c r="DE12" i="11"/>
  <c r="CF12" i="11"/>
  <c r="CN12" i="11"/>
  <c r="CX12" i="11"/>
  <c r="DF12" i="11"/>
  <c r="CI13" i="11"/>
  <c r="CM13" i="11"/>
  <c r="CQ13" i="11"/>
  <c r="CW13" i="11"/>
  <c r="DA13" i="11"/>
  <c r="DE13" i="11"/>
  <c r="CF13" i="11"/>
  <c r="CN13" i="11"/>
  <c r="CX13" i="11"/>
  <c r="DF13" i="11"/>
  <c r="CI14" i="11"/>
  <c r="CM14" i="11"/>
  <c r="CQ14" i="11"/>
  <c r="CW14" i="11"/>
  <c r="DA14" i="11"/>
  <c r="DE14" i="11"/>
  <c r="CF14" i="11"/>
  <c r="CN14" i="11"/>
  <c r="CX14" i="11"/>
  <c r="DF14" i="11"/>
  <c r="CI15" i="11"/>
  <c r="CM15" i="11"/>
  <c r="CQ15" i="11"/>
  <c r="CW15" i="11"/>
  <c r="DA15" i="11"/>
  <c r="DE15" i="11"/>
  <c r="CF15" i="11"/>
  <c r="CN15" i="11"/>
  <c r="CX15" i="11"/>
  <c r="DF15" i="11"/>
  <c r="CI16" i="11"/>
  <c r="CM16" i="11"/>
  <c r="CQ16" i="11"/>
  <c r="CW16" i="11"/>
  <c r="DA16" i="11"/>
  <c r="DE16" i="11"/>
  <c r="DJ16" i="11"/>
  <c r="DN16" i="11"/>
  <c r="CF16" i="11"/>
  <c r="CX16" i="11"/>
  <c r="CH16" i="11"/>
  <c r="CL16" i="11"/>
  <c r="CP16" i="11"/>
  <c r="CV16" i="11"/>
  <c r="CZ16" i="11"/>
  <c r="DD16" i="11"/>
  <c r="DK16" i="11"/>
  <c r="DO16" i="11"/>
  <c r="CH51" i="11"/>
  <c r="CL51" i="11"/>
  <c r="CP51" i="11"/>
  <c r="CV51" i="11"/>
  <c r="CZ51" i="11"/>
  <c r="DD51" i="11"/>
  <c r="DJ51" i="11"/>
  <c r="DN51" i="11"/>
  <c r="CI51" i="11"/>
  <c r="CM51" i="11"/>
  <c r="CQ51" i="11"/>
  <c r="CW51" i="11"/>
  <c r="DA51" i="11"/>
  <c r="DE51" i="11"/>
  <c r="DM11" i="10"/>
  <c r="CH6" i="10"/>
  <c r="CL6" i="10"/>
  <c r="CP6" i="10"/>
  <c r="CV6" i="10"/>
  <c r="CZ6" i="10"/>
  <c r="DD6" i="10"/>
  <c r="DJ6" i="10"/>
  <c r="DN6" i="10"/>
  <c r="CH7" i="10"/>
  <c r="CL7" i="10"/>
  <c r="CP7" i="10"/>
  <c r="CV7" i="10"/>
  <c r="CZ7" i="10"/>
  <c r="DD7" i="10"/>
  <c r="DJ7" i="10"/>
  <c r="DN7" i="10"/>
  <c r="CH8" i="10"/>
  <c r="CL8" i="10"/>
  <c r="CP8" i="10"/>
  <c r="CV8" i="10"/>
  <c r="CZ8" i="10"/>
  <c r="DD8" i="10"/>
  <c r="DJ8" i="10"/>
  <c r="DN8" i="10"/>
  <c r="CH9" i="10"/>
  <c r="CP9" i="10"/>
  <c r="CZ9" i="10"/>
  <c r="DJ9" i="10"/>
  <c r="DM10" i="10"/>
  <c r="CL11" i="10"/>
  <c r="CV11" i="10"/>
  <c r="DD11" i="10"/>
  <c r="DN11" i="10"/>
  <c r="AS1" i="10"/>
  <c r="CU1" i="10"/>
  <c r="CI6" i="10"/>
  <c r="CM6" i="10"/>
  <c r="CQ6" i="10"/>
  <c r="CW6" i="10"/>
  <c r="DA6" i="10"/>
  <c r="DE6" i="10"/>
  <c r="DK6" i="10"/>
  <c r="DO6" i="10"/>
  <c r="CL10" i="10"/>
  <c r="CV10" i="10"/>
  <c r="DD10" i="10"/>
  <c r="DN10" i="10"/>
  <c r="CI11" i="10"/>
  <c r="CM11" i="10"/>
  <c r="CQ11" i="10"/>
  <c r="CW11" i="10"/>
  <c r="DA11" i="10"/>
  <c r="DE11" i="10"/>
  <c r="DI11" i="10"/>
  <c r="BG1" i="10"/>
  <c r="CF6" i="10"/>
  <c r="CJ6" i="10"/>
  <c r="CN6" i="10"/>
  <c r="CT6" i="10"/>
  <c r="CX6" i="10"/>
  <c r="DB6" i="10"/>
  <c r="DF6" i="10"/>
  <c r="DL6" i="10"/>
  <c r="D327" i="1" s="1"/>
  <c r="DP6" i="10"/>
  <c r="CI9" i="10"/>
  <c r="CM9" i="10"/>
  <c r="CQ9" i="10"/>
  <c r="CW9" i="10"/>
  <c r="DA9" i="10"/>
  <c r="DE9" i="10"/>
  <c r="CL9" i="10"/>
  <c r="CV9" i="10"/>
  <c r="DD9" i="10"/>
  <c r="CI10" i="10"/>
  <c r="CM10" i="10"/>
  <c r="CQ10" i="10"/>
  <c r="CW10" i="10"/>
  <c r="DA10" i="10"/>
  <c r="DE10" i="10"/>
  <c r="DI10" i="10"/>
  <c r="CF11" i="10"/>
  <c r="CJ11" i="10"/>
  <c r="CN11" i="10"/>
  <c r="CT11" i="10"/>
  <c r="CX11" i="10"/>
  <c r="DB11" i="10"/>
  <c r="DF11" i="10"/>
  <c r="DK11" i="10"/>
  <c r="DO11" i="10"/>
  <c r="CH11" i="10"/>
  <c r="CP11" i="10"/>
  <c r="CZ11" i="10"/>
  <c r="DJ11" i="10"/>
  <c r="CH12" i="10"/>
  <c r="CL12" i="10"/>
  <c r="CP12" i="10"/>
  <c r="CV12" i="10"/>
  <c r="CZ12" i="10"/>
  <c r="DD12" i="10"/>
  <c r="DJ12" i="10"/>
  <c r="DN12" i="10"/>
  <c r="CH13" i="10"/>
  <c r="CL13" i="10"/>
  <c r="CP13" i="10"/>
  <c r="CV13" i="10"/>
  <c r="CZ13" i="10"/>
  <c r="DD13" i="10"/>
  <c r="DJ13" i="10"/>
  <c r="DN13" i="10"/>
  <c r="CH14" i="10"/>
  <c r="CL14" i="10"/>
  <c r="CP14" i="10"/>
  <c r="CV14" i="10"/>
  <c r="CZ14" i="10"/>
  <c r="DD14" i="10"/>
  <c r="DJ14" i="10"/>
  <c r="DN14" i="10"/>
  <c r="CH15" i="10"/>
  <c r="CL15" i="10"/>
  <c r="CP15" i="10"/>
  <c r="CV15" i="10"/>
  <c r="CZ15" i="10"/>
  <c r="DD15" i="10"/>
  <c r="DJ15" i="10"/>
  <c r="DN15" i="10"/>
  <c r="CH16" i="10"/>
  <c r="CL16" i="10"/>
  <c r="CP16" i="10"/>
  <c r="CV16" i="10"/>
  <c r="CZ16" i="10"/>
  <c r="DD16" i="10"/>
  <c r="DJ16" i="10"/>
  <c r="DN16" i="10"/>
  <c r="CH17" i="10"/>
  <c r="CL17" i="10"/>
  <c r="CP17" i="10"/>
  <c r="CV17" i="10"/>
  <c r="CZ17" i="10"/>
  <c r="DD17" i="10"/>
  <c r="DJ17" i="10"/>
  <c r="DN17" i="10"/>
  <c r="CH18" i="10"/>
  <c r="CL18" i="10"/>
  <c r="CP18" i="10"/>
  <c r="CV18" i="10"/>
  <c r="CZ18" i="10"/>
  <c r="DD18" i="10"/>
  <c r="DJ18" i="10"/>
  <c r="DN18" i="10"/>
  <c r="CH19" i="10"/>
  <c r="CL19" i="10"/>
  <c r="CP19" i="10"/>
  <c r="CV19" i="10"/>
  <c r="CZ19" i="10"/>
  <c r="DD19" i="10"/>
  <c r="DJ19" i="10"/>
  <c r="DN19" i="10"/>
  <c r="CH20" i="10"/>
  <c r="CL20" i="10"/>
  <c r="CP20" i="10"/>
  <c r="CV20" i="10"/>
  <c r="CZ20" i="10"/>
  <c r="DD20" i="10"/>
  <c r="DJ20" i="10"/>
  <c r="DN20" i="10"/>
  <c r="CH21" i="10"/>
  <c r="CL21" i="10"/>
  <c r="CP21" i="10"/>
  <c r="CV21" i="10"/>
  <c r="CZ21" i="10"/>
  <c r="DD21" i="10"/>
  <c r="DJ21" i="10"/>
  <c r="DN21" i="10"/>
  <c r="CH22" i="10"/>
  <c r="CL22" i="10"/>
  <c r="CP22" i="10"/>
  <c r="CV22" i="10"/>
  <c r="CZ22" i="10"/>
  <c r="DD22" i="10"/>
  <c r="DJ22" i="10"/>
  <c r="DN22" i="10"/>
  <c r="CH23" i="10"/>
  <c r="CL23" i="10"/>
  <c r="CP23" i="10"/>
  <c r="CV23" i="10"/>
  <c r="CZ23" i="10"/>
  <c r="DD23" i="10"/>
  <c r="DJ23" i="10"/>
  <c r="DN23" i="10"/>
  <c r="CH24" i="10"/>
  <c r="CL24" i="10"/>
  <c r="CP24" i="10"/>
  <c r="CV24" i="10"/>
  <c r="CZ24" i="10"/>
  <c r="DD24" i="10"/>
  <c r="DJ24" i="10"/>
  <c r="DN24" i="10"/>
  <c r="CH25" i="10"/>
  <c r="CL25" i="10"/>
  <c r="CP25" i="10"/>
  <c r="CV25" i="10"/>
  <c r="CZ25" i="10"/>
  <c r="DD25" i="10"/>
  <c r="DJ25" i="10"/>
  <c r="DN25" i="10"/>
  <c r="CH26" i="10"/>
  <c r="CL26" i="10"/>
  <c r="CP26" i="10"/>
  <c r="CV26" i="10"/>
  <c r="CZ26" i="10"/>
  <c r="DD26" i="10"/>
  <c r="DJ26" i="10"/>
  <c r="DN26" i="10"/>
  <c r="CH27" i="10"/>
  <c r="CL27" i="10"/>
  <c r="CQ27" i="10"/>
  <c r="DD27" i="10"/>
  <c r="CI45" i="10"/>
  <c r="DA45" i="10"/>
  <c r="CG51" i="10"/>
  <c r="CK51" i="10"/>
  <c r="CO51" i="10"/>
  <c r="CU51" i="10"/>
  <c r="CY51" i="10"/>
  <c r="DC51" i="10"/>
  <c r="DJ46" i="10"/>
  <c r="DN46" i="10"/>
  <c r="DJ47" i="10"/>
  <c r="DN47" i="10"/>
  <c r="DJ48" i="10"/>
  <c r="DN48" i="10"/>
  <c r="DJ49" i="10"/>
  <c r="DN49" i="10"/>
  <c r="DJ50" i="10"/>
  <c r="DN50" i="10"/>
  <c r="D329" i="1" s="1"/>
  <c r="DJ51" i="10"/>
  <c r="DN51" i="10"/>
  <c r="CH6" i="9"/>
  <c r="CP6" i="9"/>
  <c r="DD6" i="9"/>
  <c r="DN6" i="9"/>
  <c r="CH7" i="9"/>
  <c r="DJ7" i="9"/>
  <c r="CL8" i="9"/>
  <c r="CZ8" i="9"/>
  <c r="DN8" i="9"/>
  <c r="CP9" i="9"/>
  <c r="DD9" i="9"/>
  <c r="CL10" i="9"/>
  <c r="CZ10" i="9"/>
  <c r="R1" i="9"/>
  <c r="CI6" i="9"/>
  <c r="CM6" i="9"/>
  <c r="CQ6" i="9"/>
  <c r="CW6" i="9"/>
  <c r="DA6" i="9"/>
  <c r="DE6" i="9"/>
  <c r="DD10" i="9"/>
  <c r="DK28" i="9"/>
  <c r="DO28" i="9"/>
  <c r="CV6" i="9"/>
  <c r="CL7" i="9"/>
  <c r="CP7" i="9"/>
  <c r="CV7" i="9"/>
  <c r="CZ7" i="9"/>
  <c r="DN7" i="9"/>
  <c r="CP8" i="9"/>
  <c r="DD8" i="9"/>
  <c r="CL9" i="9"/>
  <c r="CZ9" i="9"/>
  <c r="DJ9" i="9"/>
  <c r="CH10" i="9"/>
  <c r="CP10" i="9"/>
  <c r="DE10" i="9"/>
  <c r="AG1" i="9"/>
  <c r="BG1" i="9"/>
  <c r="CG1" i="9"/>
  <c r="DL6" i="9"/>
  <c r="DP6" i="9"/>
  <c r="DP7" i="9"/>
  <c r="DP8" i="9"/>
  <c r="DP9" i="9"/>
  <c r="DJ10" i="9"/>
  <c r="DN10" i="9"/>
  <c r="DI10" i="9"/>
  <c r="DP28" i="9"/>
  <c r="DM28" i="9"/>
  <c r="DE28" i="9"/>
  <c r="CZ28" i="9"/>
  <c r="CM28" i="9"/>
  <c r="CH28" i="9"/>
  <c r="DD28" i="9"/>
  <c r="CQ28" i="9"/>
  <c r="CL28" i="9"/>
  <c r="DJ28" i="9"/>
  <c r="CW28" i="9"/>
  <c r="CV28" i="9"/>
  <c r="CL6" i="9"/>
  <c r="CZ6" i="9"/>
  <c r="DJ6" i="9"/>
  <c r="DD7" i="9"/>
  <c r="CH8" i="9"/>
  <c r="CV8" i="9"/>
  <c r="DJ8" i="9"/>
  <c r="CH9" i="9"/>
  <c r="CV9" i="9"/>
  <c r="DN9" i="9"/>
  <c r="CV10" i="9"/>
  <c r="CG6" i="9"/>
  <c r="CK6" i="9"/>
  <c r="CO6" i="9"/>
  <c r="CU6" i="9"/>
  <c r="CY6" i="9"/>
  <c r="DC6" i="9"/>
  <c r="DI6" i="9"/>
  <c r="DM6" i="9"/>
  <c r="DI7" i="9"/>
  <c r="DI8" i="9"/>
  <c r="DI9" i="9"/>
  <c r="DO39" i="9"/>
  <c r="DK39" i="9"/>
  <c r="DF39" i="9"/>
  <c r="DB39" i="9"/>
  <c r="CN39" i="9"/>
  <c r="CF39" i="9"/>
  <c r="DP39" i="9"/>
  <c r="CX39" i="9"/>
  <c r="CT39" i="9"/>
  <c r="CJ39" i="9"/>
  <c r="CQ29" i="9"/>
  <c r="CF30" i="9"/>
  <c r="CJ30" i="9"/>
  <c r="CN30" i="9"/>
  <c r="CT30" i="9"/>
  <c r="CX30" i="9"/>
  <c r="DB30" i="9"/>
  <c r="DF30" i="9"/>
  <c r="DK30" i="9"/>
  <c r="DO30" i="9"/>
  <c r="CT36" i="9"/>
  <c r="DP36" i="9"/>
  <c r="DK36" i="9"/>
  <c r="CX36" i="9"/>
  <c r="CF36" i="9"/>
  <c r="DO36" i="9"/>
  <c r="DB36" i="9"/>
  <c r="CJ36" i="9"/>
  <c r="CV36" i="9"/>
  <c r="CN37" i="9"/>
  <c r="CM38" i="9"/>
  <c r="CQ38" i="9"/>
  <c r="CW38" i="9"/>
  <c r="DE38" i="9"/>
  <c r="DJ38" i="9"/>
  <c r="CI38" i="9"/>
  <c r="DF38" i="9"/>
  <c r="CF29" i="9"/>
  <c r="CJ29" i="9"/>
  <c r="CN29" i="9"/>
  <c r="CT29" i="9"/>
  <c r="CX29" i="9"/>
  <c r="DB29" i="9"/>
  <c r="DF29" i="9"/>
  <c r="CM29" i="9"/>
  <c r="DE29" i="9"/>
  <c r="DP30" i="9"/>
  <c r="DE30" i="9"/>
  <c r="DA30" i="9"/>
  <c r="CW30" i="9"/>
  <c r="CQ30" i="9"/>
  <c r="CM30" i="9"/>
  <c r="DN30" i="9"/>
  <c r="DJ30" i="9"/>
  <c r="CT37" i="9"/>
  <c r="DP37" i="9"/>
  <c r="DK37" i="9"/>
  <c r="CX37" i="9"/>
  <c r="CF37" i="9"/>
  <c r="DO37" i="9"/>
  <c r="DB37" i="9"/>
  <c r="CJ37" i="9"/>
  <c r="CV37" i="9"/>
  <c r="CN38" i="9"/>
  <c r="CI39" i="9"/>
  <c r="CM39" i="9"/>
  <c r="CQ39" i="9"/>
  <c r="CF28" i="9"/>
  <c r="CJ28" i="9"/>
  <c r="CN28" i="9"/>
  <c r="CT28" i="9"/>
  <c r="CX28" i="9"/>
  <c r="DB28" i="9"/>
  <c r="DF28" i="9"/>
  <c r="CI29" i="9"/>
  <c r="DA29" i="9"/>
  <c r="DN29" i="9"/>
  <c r="CT38" i="9"/>
  <c r="DP38" i="9"/>
  <c r="DK38" i="9"/>
  <c r="CX38" i="9"/>
  <c r="CF38" i="9"/>
  <c r="DO38" i="9"/>
  <c r="DB38" i="9"/>
  <c r="CJ38" i="9"/>
  <c r="CV38" i="9"/>
  <c r="DJ31" i="9"/>
  <c r="DN31" i="9"/>
  <c r="DJ32" i="9"/>
  <c r="DN32" i="9"/>
  <c r="DJ33" i="9"/>
  <c r="DN33" i="9"/>
  <c r="DJ34" i="9"/>
  <c r="DN34" i="9"/>
  <c r="DJ35" i="9"/>
  <c r="DI36" i="9"/>
  <c r="DM36" i="9"/>
  <c r="DI37" i="9"/>
  <c r="DM37" i="9"/>
  <c r="DI38" i="9"/>
  <c r="DM38" i="9"/>
  <c r="CH39" i="9"/>
  <c r="CL39" i="9"/>
  <c r="CP39" i="9"/>
  <c r="CV39" i="9"/>
  <c r="CZ39" i="9"/>
  <c r="DD39" i="9"/>
  <c r="DI39" i="9"/>
  <c r="DM39" i="9"/>
  <c r="CI31" i="9"/>
  <c r="CM31" i="9"/>
  <c r="CQ31" i="9"/>
  <c r="CW31" i="9"/>
  <c r="DA31" i="9"/>
  <c r="DE31" i="9"/>
  <c r="CI32" i="9"/>
  <c r="CM32" i="9"/>
  <c r="CQ32" i="9"/>
  <c r="CW32" i="9"/>
  <c r="DA32" i="9"/>
  <c r="DE32" i="9"/>
  <c r="CI33" i="9"/>
  <c r="CM33" i="9"/>
  <c r="CQ33" i="9"/>
  <c r="CW33" i="9"/>
  <c r="DA33" i="9"/>
  <c r="DE33" i="9"/>
  <c r="CI34" i="9"/>
  <c r="CM34" i="9"/>
  <c r="CQ34" i="9"/>
  <c r="CW34" i="9"/>
  <c r="DA34" i="9"/>
  <c r="DE34" i="9"/>
  <c r="DM35" i="9"/>
  <c r="CI35" i="9"/>
  <c r="CM35" i="9"/>
  <c r="CQ35" i="9"/>
  <c r="CW35" i="9"/>
  <c r="DA35" i="9"/>
  <c r="DE35" i="9"/>
  <c r="CW39" i="9"/>
  <c r="DA39" i="9"/>
  <c r="DE39" i="9"/>
  <c r="DJ39" i="9"/>
  <c r="DN39" i="9"/>
  <c r="DB44" i="9"/>
  <c r="DF44" i="9"/>
  <c r="DK44" i="9"/>
  <c r="DO44" i="9"/>
  <c r="CJ44" i="9"/>
  <c r="CT44" i="9"/>
  <c r="DK40" i="9"/>
  <c r="DK41" i="9"/>
  <c r="DK42" i="9"/>
  <c r="CH51" i="9"/>
  <c r="CL51" i="9"/>
  <c r="CP51" i="9"/>
  <c r="CV51" i="9"/>
  <c r="CZ51" i="9"/>
  <c r="DD51" i="9"/>
  <c r="DJ51" i="9"/>
  <c r="DN51" i="9"/>
  <c r="CI51" i="9"/>
  <c r="CM51" i="9"/>
  <c r="CQ51" i="9"/>
  <c r="CW51" i="9"/>
  <c r="DA51" i="9"/>
  <c r="DE51" i="9"/>
  <c r="DK6" i="8"/>
  <c r="DO6" i="8"/>
  <c r="CT6" i="8"/>
  <c r="CU1" i="8"/>
  <c r="AS1" i="8"/>
  <c r="BV1" i="8"/>
  <c r="DE38" i="8"/>
  <c r="R1" i="8"/>
  <c r="CG1" i="8"/>
  <c r="CJ6" i="8"/>
  <c r="CO6" i="8"/>
  <c r="D236" i="1" s="1"/>
  <c r="CV6" i="8"/>
  <c r="DB6" i="8"/>
  <c r="DI6" i="8"/>
  <c r="CH6" i="8"/>
  <c r="CU6" i="8"/>
  <c r="D240" i="1" s="1"/>
  <c r="CZ6" i="8"/>
  <c r="DF6" i="8"/>
  <c r="DM6" i="8"/>
  <c r="DD7" i="8"/>
  <c r="CZ7" i="8"/>
  <c r="CV7" i="8"/>
  <c r="CH7" i="8"/>
  <c r="DM7" i="8"/>
  <c r="DP38" i="8"/>
  <c r="DA38" i="8"/>
  <c r="CQ38" i="8"/>
  <c r="CI38" i="8"/>
  <c r="DJ38" i="8"/>
  <c r="DD38" i="8"/>
  <c r="CL38" i="8"/>
  <c r="DO38" i="8"/>
  <c r="CW38" i="8"/>
  <c r="AG1" i="8"/>
  <c r="DJ1" i="8"/>
  <c r="CI6" i="8"/>
  <c r="CM6" i="8"/>
  <c r="CQ6" i="8"/>
  <c r="CW6" i="8"/>
  <c r="DA6" i="8"/>
  <c r="DE6" i="8"/>
  <c r="CF6" i="8"/>
  <c r="CK6" i="8"/>
  <c r="D232" i="1" s="1"/>
  <c r="CP6" i="8"/>
  <c r="CX6" i="8"/>
  <c r="DC6" i="8"/>
  <c r="D248" i="1" s="1"/>
  <c r="DJ6" i="8"/>
  <c r="DP6" i="8"/>
  <c r="CI7" i="8"/>
  <c r="CM7" i="8"/>
  <c r="CQ7" i="8"/>
  <c r="CW7" i="8"/>
  <c r="DA7" i="8"/>
  <c r="DE7" i="8"/>
  <c r="DJ7" i="8"/>
  <c r="DN7" i="8"/>
  <c r="CP7" i="8"/>
  <c r="DI7" i="8"/>
  <c r="CM38" i="8"/>
  <c r="DP41" i="8"/>
  <c r="DJ41" i="8"/>
  <c r="DO41" i="8"/>
  <c r="DE41" i="8"/>
  <c r="CW41" i="8"/>
  <c r="CM41" i="8"/>
  <c r="DD41" i="8"/>
  <c r="CL41" i="8"/>
  <c r="DA41" i="8"/>
  <c r="CI41" i="8"/>
  <c r="DK41" i="8"/>
  <c r="CH8" i="8"/>
  <c r="CL8" i="8"/>
  <c r="CP8" i="8"/>
  <c r="CV8" i="8"/>
  <c r="CZ8" i="8"/>
  <c r="CH9" i="8"/>
  <c r="CL9" i="8"/>
  <c r="CP9" i="8"/>
  <c r="CV9" i="8"/>
  <c r="CZ9" i="8"/>
  <c r="CH10" i="8"/>
  <c r="CL10" i="8"/>
  <c r="CP10" i="8"/>
  <c r="CV10" i="8"/>
  <c r="CZ10" i="8"/>
  <c r="CH11" i="8"/>
  <c r="CL11" i="8"/>
  <c r="CP11" i="8"/>
  <c r="CV11" i="8"/>
  <c r="CZ11" i="8"/>
  <c r="CH12" i="8"/>
  <c r="CL12" i="8"/>
  <c r="CP12" i="8"/>
  <c r="CV12" i="8"/>
  <c r="CZ12" i="8"/>
  <c r="CH13" i="8"/>
  <c r="CL13" i="8"/>
  <c r="CP13" i="8"/>
  <c r="CV13" i="8"/>
  <c r="CZ13" i="8"/>
  <c r="CH14" i="8"/>
  <c r="CL14" i="8"/>
  <c r="CP14" i="8"/>
  <c r="CV14" i="8"/>
  <c r="CZ14" i="8"/>
  <c r="CH15" i="8"/>
  <c r="CL15" i="8"/>
  <c r="CP15" i="8"/>
  <c r="CV15" i="8"/>
  <c r="CZ15" i="8"/>
  <c r="CH16" i="8"/>
  <c r="CL16" i="8"/>
  <c r="CP16" i="8"/>
  <c r="CV16" i="8"/>
  <c r="CZ16" i="8"/>
  <c r="CH17" i="8"/>
  <c r="CL17" i="8"/>
  <c r="CP17" i="8"/>
  <c r="CV17" i="8"/>
  <c r="CZ17" i="8"/>
  <c r="CH18" i="8"/>
  <c r="CL18" i="8"/>
  <c r="CP18" i="8"/>
  <c r="CV18" i="8"/>
  <c r="CZ18" i="8"/>
  <c r="CH19" i="8"/>
  <c r="CL19" i="8"/>
  <c r="CP19" i="8"/>
  <c r="CV19" i="8"/>
  <c r="CZ19" i="8"/>
  <c r="CH20" i="8"/>
  <c r="CL20" i="8"/>
  <c r="CP20" i="8"/>
  <c r="CV20" i="8"/>
  <c r="CZ20" i="8"/>
  <c r="CH21" i="8"/>
  <c r="CL21" i="8"/>
  <c r="CP21" i="8"/>
  <c r="CV21" i="8"/>
  <c r="CZ21" i="8"/>
  <c r="CH22" i="8"/>
  <c r="CL22" i="8"/>
  <c r="CP22" i="8"/>
  <c r="CV22" i="8"/>
  <c r="CZ22" i="8"/>
  <c r="CH23" i="8"/>
  <c r="CL23" i="8"/>
  <c r="CP23" i="8"/>
  <c r="CV23" i="8"/>
  <c r="CZ23" i="8"/>
  <c r="DD24" i="8"/>
  <c r="CZ24" i="8"/>
  <c r="CV24" i="8"/>
  <c r="CP24" i="8"/>
  <c r="CH24" i="8"/>
  <c r="DP24" i="8"/>
  <c r="CH38" i="8"/>
  <c r="CP38" i="8"/>
  <c r="CZ38" i="8"/>
  <c r="DI38" i="8"/>
  <c r="DM38" i="8"/>
  <c r="CM42" i="8"/>
  <c r="DI24" i="8"/>
  <c r="CF41" i="8"/>
  <c r="CJ41" i="8"/>
  <c r="CN41" i="8"/>
  <c r="CT41" i="8"/>
  <c r="CX41" i="8"/>
  <c r="DB41" i="8"/>
  <c r="DF41" i="8"/>
  <c r="DP42" i="8"/>
  <c r="DK42" i="8"/>
  <c r="DA42" i="8"/>
  <c r="CQ42" i="8"/>
  <c r="CI42" i="8"/>
  <c r="DJ42" i="8"/>
  <c r="DN42" i="8"/>
  <c r="CH25" i="8"/>
  <c r="CL25" i="8"/>
  <c r="CP25" i="8"/>
  <c r="CV25" i="8"/>
  <c r="CZ25" i="8"/>
  <c r="CH26" i="8"/>
  <c r="CL26" i="8"/>
  <c r="CP26" i="8"/>
  <c r="CV26" i="8"/>
  <c r="CZ26" i="8"/>
  <c r="CH27" i="8"/>
  <c r="CL27" i="8"/>
  <c r="CP27" i="8"/>
  <c r="CV27" i="8"/>
  <c r="CZ27" i="8"/>
  <c r="CH28" i="8"/>
  <c r="CL28" i="8"/>
  <c r="CP28" i="8"/>
  <c r="CV28" i="8"/>
  <c r="CZ28" i="8"/>
  <c r="DA39" i="8"/>
  <c r="DK39" i="8"/>
  <c r="DN40" i="8"/>
  <c r="DI41" i="8"/>
  <c r="DM41" i="8"/>
  <c r="CI43" i="8"/>
  <c r="CQ43" i="8"/>
  <c r="DA43" i="8"/>
  <c r="DK43" i="8"/>
  <c r="CN44" i="8"/>
  <c r="CF38" i="8"/>
  <c r="CJ38" i="8"/>
  <c r="CN38" i="8"/>
  <c r="CT38" i="8"/>
  <c r="CX38" i="8"/>
  <c r="DB38" i="8"/>
  <c r="DF38" i="8"/>
  <c r="DN39" i="8"/>
  <c r="CM40" i="8"/>
  <c r="CW40" i="8"/>
  <c r="DE40" i="8"/>
  <c r="DO40" i="8"/>
  <c r="CF42" i="8"/>
  <c r="CJ42" i="8"/>
  <c r="CN42" i="8"/>
  <c r="CT42" i="8"/>
  <c r="CX42" i="8"/>
  <c r="DB42" i="8"/>
  <c r="DF42" i="8"/>
  <c r="DN43" i="8"/>
  <c r="CL44" i="8"/>
  <c r="CP44" i="8"/>
  <c r="CV44" i="8"/>
  <c r="CZ44" i="8"/>
  <c r="DD44" i="8"/>
  <c r="DI44" i="8"/>
  <c r="CM44" i="8"/>
  <c r="CQ44" i="8"/>
  <c r="CW44" i="8"/>
  <c r="DA44" i="8"/>
  <c r="DE44" i="8"/>
  <c r="DJ44" i="8"/>
  <c r="DN44" i="8"/>
  <c r="DB44" i="8"/>
  <c r="DF44" i="8"/>
  <c r="DK44" i="8"/>
  <c r="DO44" i="8"/>
  <c r="CH51" i="8"/>
  <c r="CL51" i="8"/>
  <c r="CP51" i="8"/>
  <c r="CV51" i="8"/>
  <c r="CZ51" i="8"/>
  <c r="DD51" i="8"/>
  <c r="DJ51" i="8"/>
  <c r="DN51" i="8"/>
  <c r="CI51" i="8"/>
  <c r="CM51" i="8"/>
  <c r="CQ51" i="8"/>
  <c r="CW51" i="8"/>
  <c r="DA51" i="8"/>
  <c r="DE51" i="8"/>
  <c r="R1" i="7"/>
  <c r="BV1" i="7"/>
  <c r="CM6" i="7"/>
  <c r="CT6" i="7"/>
  <c r="DE6" i="7"/>
  <c r="CT7" i="7"/>
  <c r="CT8" i="7"/>
  <c r="CT9" i="7"/>
  <c r="CT10" i="7"/>
  <c r="CT11" i="7"/>
  <c r="DI13" i="7"/>
  <c r="DM13" i="7"/>
  <c r="CM13" i="7"/>
  <c r="CW13" i="7"/>
  <c r="DE13" i="7"/>
  <c r="DO13" i="7"/>
  <c r="CM15" i="7"/>
  <c r="CL13" i="7"/>
  <c r="DD13" i="7"/>
  <c r="AG1" i="7"/>
  <c r="CG1" i="7"/>
  <c r="CG6" i="7"/>
  <c r="CK6" i="7"/>
  <c r="CO6" i="7"/>
  <c r="CU6" i="7"/>
  <c r="D204" i="1" s="1"/>
  <c r="CY6" i="7"/>
  <c r="DC6" i="7"/>
  <c r="D212" i="1" s="1"/>
  <c r="CI6" i="7"/>
  <c r="CN6" i="7"/>
  <c r="DA6" i="7"/>
  <c r="DF6" i="7"/>
  <c r="DN6" i="7"/>
  <c r="CN7" i="7"/>
  <c r="CV7" i="7"/>
  <c r="DF7" i="7"/>
  <c r="CN8" i="7"/>
  <c r="CV8" i="7"/>
  <c r="DF8" i="7"/>
  <c r="CN9" i="7"/>
  <c r="CV9" i="7"/>
  <c r="DF9" i="7"/>
  <c r="CN10" i="7"/>
  <c r="CV10" i="7"/>
  <c r="DF10" i="7"/>
  <c r="CN11" i="7"/>
  <c r="CV11" i="7"/>
  <c r="DF11" i="7"/>
  <c r="DP12" i="7"/>
  <c r="DF12" i="7"/>
  <c r="DB12" i="7"/>
  <c r="CX12" i="7"/>
  <c r="CT12" i="7"/>
  <c r="CN12" i="7"/>
  <c r="DO12" i="7"/>
  <c r="CH13" i="7"/>
  <c r="CP13" i="7"/>
  <c r="CZ13" i="7"/>
  <c r="DN15" i="7"/>
  <c r="DJ15" i="7"/>
  <c r="DP15" i="7"/>
  <c r="DF15" i="7"/>
  <c r="DB15" i="7"/>
  <c r="CX15" i="7"/>
  <c r="CT15" i="7"/>
  <c r="CN15" i="7"/>
  <c r="CJ15" i="7"/>
  <c r="CF15" i="7"/>
  <c r="CQ15" i="7"/>
  <c r="DK15" i="7"/>
  <c r="CQ6" i="7"/>
  <c r="DP13" i="7"/>
  <c r="DF13" i="7"/>
  <c r="DB13" i="7"/>
  <c r="CX13" i="7"/>
  <c r="CT13" i="7"/>
  <c r="CN13" i="7"/>
  <c r="CJ13" i="7"/>
  <c r="CF13" i="7"/>
  <c r="CV13" i="7"/>
  <c r="DN13" i="7"/>
  <c r="AS1" i="7"/>
  <c r="DI6" i="7"/>
  <c r="DM6" i="7"/>
  <c r="CJ6" i="7"/>
  <c r="CP6" i="7"/>
  <c r="CW6" i="7"/>
  <c r="DB6" i="7"/>
  <c r="DJ6" i="7"/>
  <c r="DO6" i="7"/>
  <c r="DI7" i="7"/>
  <c r="DM7" i="7"/>
  <c r="CJ7" i="7"/>
  <c r="DB7" i="7"/>
  <c r="DI8" i="7"/>
  <c r="DM8" i="7"/>
  <c r="CJ8" i="7"/>
  <c r="DB8" i="7"/>
  <c r="DI9" i="7"/>
  <c r="DM9" i="7"/>
  <c r="CJ9" i="7"/>
  <c r="DB9" i="7"/>
  <c r="DI10" i="7"/>
  <c r="DM10" i="7"/>
  <c r="CJ10" i="7"/>
  <c r="DB10" i="7"/>
  <c r="DI11" i="7"/>
  <c r="DM11" i="7"/>
  <c r="CJ11" i="7"/>
  <c r="DB11" i="7"/>
  <c r="DI12" i="7"/>
  <c r="DM12" i="7"/>
  <c r="CJ12" i="7"/>
  <c r="CI13" i="7"/>
  <c r="CQ13" i="7"/>
  <c r="DA13" i="7"/>
  <c r="DK13" i="7"/>
  <c r="DP14" i="7"/>
  <c r="DF14" i="7"/>
  <c r="DB14" i="7"/>
  <c r="CX14" i="7"/>
  <c r="CT14" i="7"/>
  <c r="CN14" i="7"/>
  <c r="CJ14" i="7"/>
  <c r="CF14" i="7"/>
  <c r="DN14" i="7"/>
  <c r="CH15" i="7"/>
  <c r="CL15" i="7"/>
  <c r="CP15" i="7"/>
  <c r="CV15" i="7"/>
  <c r="CZ15" i="7"/>
  <c r="DD15" i="7"/>
  <c r="DI15" i="7"/>
  <c r="DM15" i="7"/>
  <c r="CW15" i="7"/>
  <c r="DO15" i="7"/>
  <c r="CF16" i="7"/>
  <c r="CJ16" i="7"/>
  <c r="CN16" i="7"/>
  <c r="CT16" i="7"/>
  <c r="CX16" i="7"/>
  <c r="DB16" i="7"/>
  <c r="DF16" i="7"/>
  <c r="DP16" i="7"/>
  <c r="CF17" i="7"/>
  <c r="CJ17" i="7"/>
  <c r="CN17" i="7"/>
  <c r="CT17" i="7"/>
  <c r="CX17" i="7"/>
  <c r="DB17" i="7"/>
  <c r="DF17" i="7"/>
  <c r="DP17" i="7"/>
  <c r="CF18" i="7"/>
  <c r="CJ18" i="7"/>
  <c r="CN18" i="7"/>
  <c r="CT18" i="7"/>
  <c r="CX18" i="7"/>
  <c r="DB18" i="7"/>
  <c r="DF18" i="7"/>
  <c r="DP18" i="7"/>
  <c r="CF19" i="7"/>
  <c r="CJ19" i="7"/>
  <c r="CN19" i="7"/>
  <c r="CT19" i="7"/>
  <c r="CX19" i="7"/>
  <c r="DB19" i="7"/>
  <c r="DF19" i="7"/>
  <c r="DP19" i="7"/>
  <c r="CF20" i="7"/>
  <c r="CJ20" i="7"/>
  <c r="CN20" i="7"/>
  <c r="CT20" i="7"/>
  <c r="CX20" i="7"/>
  <c r="DB20" i="7"/>
  <c r="DF20" i="7"/>
  <c r="DP20" i="7"/>
  <c r="CF21" i="7"/>
  <c r="CX21" i="7"/>
  <c r="DK21" i="7"/>
  <c r="DP21" i="7"/>
  <c r="CF22" i="7"/>
  <c r="CX22" i="7"/>
  <c r="DK22" i="7"/>
  <c r="DP22" i="7"/>
  <c r="CI23" i="7"/>
  <c r="CM23" i="7"/>
  <c r="CQ23" i="7"/>
  <c r="CW23" i="7"/>
  <c r="DA23" i="7"/>
  <c r="DE23" i="7"/>
  <c r="CF23" i="7"/>
  <c r="CN23" i="7"/>
  <c r="CX23" i="7"/>
  <c r="DF23" i="7"/>
  <c r="CI24" i="7"/>
  <c r="CM24" i="7"/>
  <c r="CQ24" i="7"/>
  <c r="CW24" i="7"/>
  <c r="DA24" i="7"/>
  <c r="DE24" i="7"/>
  <c r="CF24" i="7"/>
  <c r="CN24" i="7"/>
  <c r="CX24" i="7"/>
  <c r="DF24" i="7"/>
  <c r="DP24" i="7"/>
  <c r="CI25" i="7"/>
  <c r="CM25" i="7"/>
  <c r="CQ25" i="7"/>
  <c r="CW25" i="7"/>
  <c r="DA25" i="7"/>
  <c r="DE25" i="7"/>
  <c r="CF25" i="7"/>
  <c r="CN25" i="7"/>
  <c r="CX25" i="7"/>
  <c r="DF25" i="7"/>
  <c r="DP25" i="7"/>
  <c r="CI26" i="7"/>
  <c r="CM26" i="7"/>
  <c r="CQ26" i="7"/>
  <c r="CW26" i="7"/>
  <c r="DA26" i="7"/>
  <c r="DE26" i="7"/>
  <c r="CF26" i="7"/>
  <c r="CN26" i="7"/>
  <c r="CX26" i="7"/>
  <c r="DF26" i="7"/>
  <c r="DP26" i="7"/>
  <c r="CI27" i="7"/>
  <c r="CM27" i="7"/>
  <c r="CQ27" i="7"/>
  <c r="CW27" i="7"/>
  <c r="DA27" i="7"/>
  <c r="DE27" i="7"/>
  <c r="CF27" i="7"/>
  <c r="CN27" i="7"/>
  <c r="CX27" i="7"/>
  <c r="DF27" i="7"/>
  <c r="DP27" i="7"/>
  <c r="CI28" i="7"/>
  <c r="CM28" i="7"/>
  <c r="CQ28" i="7"/>
  <c r="CW28" i="7"/>
  <c r="DA28" i="7"/>
  <c r="DE28" i="7"/>
  <c r="CF28" i="7"/>
  <c r="CN28" i="7"/>
  <c r="CX28" i="7"/>
  <c r="DF28" i="7"/>
  <c r="DP28" i="7"/>
  <c r="CI29" i="7"/>
  <c r="CM29" i="7"/>
  <c r="CQ29" i="7"/>
  <c r="CW29" i="7"/>
  <c r="DA29" i="7"/>
  <c r="DE29" i="7"/>
  <c r="DJ29" i="7"/>
  <c r="DN29" i="7"/>
  <c r="CF29" i="7"/>
  <c r="CX29" i="7"/>
  <c r="DP29" i="7"/>
  <c r="CT22" i="7"/>
  <c r="CH24" i="7"/>
  <c r="CP24" i="7"/>
  <c r="CH25" i="7"/>
  <c r="CP25" i="7"/>
  <c r="CH26" i="7"/>
  <c r="CP26" i="7"/>
  <c r="CH27" i="7"/>
  <c r="CP27" i="7"/>
  <c r="CH28" i="7"/>
  <c r="CP28" i="7"/>
  <c r="CJ29" i="7"/>
  <c r="DJ16" i="7"/>
  <c r="DJ17" i="7"/>
  <c r="DJ18" i="7"/>
  <c r="DJ19" i="7"/>
  <c r="DJ20" i="7"/>
  <c r="CI21" i="7"/>
  <c r="CN21" i="7"/>
  <c r="DA21" i="7"/>
  <c r="DF21" i="7"/>
  <c r="CI22" i="7"/>
  <c r="CN22" i="7"/>
  <c r="DA22" i="7"/>
  <c r="DF22" i="7"/>
  <c r="DO23" i="7"/>
  <c r="DK23" i="7"/>
  <c r="CJ23" i="7"/>
  <c r="CT23" i="7"/>
  <c r="DB23" i="7"/>
  <c r="DO24" i="7"/>
  <c r="DK24" i="7"/>
  <c r="CJ24" i="7"/>
  <c r="CT24" i="7"/>
  <c r="DB24" i="7"/>
  <c r="DO25" i="7"/>
  <c r="DK25" i="7"/>
  <c r="CJ25" i="7"/>
  <c r="CT25" i="7"/>
  <c r="DB25" i="7"/>
  <c r="DO26" i="7"/>
  <c r="DK26" i="7"/>
  <c r="CJ26" i="7"/>
  <c r="CT26" i="7"/>
  <c r="DB26" i="7"/>
  <c r="DO27" i="7"/>
  <c r="DK27" i="7"/>
  <c r="CJ27" i="7"/>
  <c r="CT27" i="7"/>
  <c r="DB27" i="7"/>
  <c r="DO28" i="7"/>
  <c r="DK28" i="7"/>
  <c r="CJ28" i="7"/>
  <c r="CT28" i="7"/>
  <c r="DB28" i="7"/>
  <c r="DO29" i="7"/>
  <c r="DK29" i="7"/>
  <c r="DD29" i="7"/>
  <c r="CZ29" i="7"/>
  <c r="CV29" i="7"/>
  <c r="CP29" i="7"/>
  <c r="CL29" i="7"/>
  <c r="CH29" i="7"/>
  <c r="CN29" i="7"/>
  <c r="DF29" i="7"/>
  <c r="CT37" i="7"/>
  <c r="CT38" i="7"/>
  <c r="CH30" i="7"/>
  <c r="CL30" i="7"/>
  <c r="CP30" i="7"/>
  <c r="CV30" i="7"/>
  <c r="CZ30" i="7"/>
  <c r="CH31" i="7"/>
  <c r="CL31" i="7"/>
  <c r="CP31" i="7"/>
  <c r="CV31" i="7"/>
  <c r="CZ31" i="7"/>
  <c r="CH32" i="7"/>
  <c r="CL32" i="7"/>
  <c r="CP32" i="7"/>
  <c r="CV32" i="7"/>
  <c r="CZ32" i="7"/>
  <c r="DD32" i="7"/>
  <c r="CH33" i="7"/>
  <c r="CL33" i="7"/>
  <c r="CP33" i="7"/>
  <c r="CV33" i="7"/>
  <c r="CZ33" i="7"/>
  <c r="DD33" i="7"/>
  <c r="CH34" i="7"/>
  <c r="CL34" i="7"/>
  <c r="CP34" i="7"/>
  <c r="CV34" i="7"/>
  <c r="CZ34" i="7"/>
  <c r="DD34" i="7"/>
  <c r="CH35" i="7"/>
  <c r="CL35" i="7"/>
  <c r="CP35" i="7"/>
  <c r="CV35" i="7"/>
  <c r="CZ35" i="7"/>
  <c r="DD35" i="7"/>
  <c r="CN36" i="7"/>
  <c r="CV36" i="7"/>
  <c r="DF36" i="7"/>
  <c r="CN37" i="7"/>
  <c r="CV37" i="7"/>
  <c r="DF37" i="7"/>
  <c r="CN38" i="7"/>
  <c r="CV38" i="7"/>
  <c r="DF38" i="7"/>
  <c r="DO39" i="7"/>
  <c r="DK39" i="7"/>
  <c r="CJ39" i="7"/>
  <c r="CX39" i="7"/>
  <c r="DP39" i="7"/>
  <c r="DK32" i="7"/>
  <c r="DK33" i="7"/>
  <c r="DK34" i="7"/>
  <c r="DK35" i="7"/>
  <c r="DI36" i="7"/>
  <c r="DM36" i="7"/>
  <c r="CJ36" i="7"/>
  <c r="DB36" i="7"/>
  <c r="DI37" i="7"/>
  <c r="DM37" i="7"/>
  <c r="CJ37" i="7"/>
  <c r="DB37" i="7"/>
  <c r="DI38" i="7"/>
  <c r="DM38" i="7"/>
  <c r="CJ38" i="7"/>
  <c r="DB38" i="7"/>
  <c r="CH39" i="7"/>
  <c r="CL39" i="7"/>
  <c r="CP39" i="7"/>
  <c r="CV39" i="7"/>
  <c r="CZ39" i="7"/>
  <c r="DD39" i="7"/>
  <c r="DI39" i="7"/>
  <c r="DM39" i="7"/>
  <c r="DB39" i="7"/>
  <c r="DB44" i="7"/>
  <c r="DF44" i="7"/>
  <c r="DK44" i="7"/>
  <c r="DO44" i="7"/>
  <c r="CT44" i="7"/>
  <c r="DK40" i="7"/>
  <c r="DK41" i="7"/>
  <c r="DK42" i="7"/>
  <c r="DK43" i="7"/>
  <c r="CH51" i="7"/>
  <c r="CL51" i="7"/>
  <c r="CP51" i="7"/>
  <c r="CV51" i="7"/>
  <c r="CZ51" i="7"/>
  <c r="DD51" i="7"/>
  <c r="DJ51" i="7"/>
  <c r="DN51" i="7"/>
  <c r="CI51" i="7"/>
  <c r="CM51" i="7"/>
  <c r="CQ51" i="7"/>
  <c r="CW51" i="7"/>
  <c r="DA51" i="7"/>
  <c r="DE51" i="7"/>
  <c r="R1" i="6"/>
  <c r="BV1" i="6"/>
  <c r="CG6" i="6"/>
  <c r="CK6" i="6"/>
  <c r="D160" i="1" s="1"/>
  <c r="CO6" i="6"/>
  <c r="CU6" i="6"/>
  <c r="CY6" i="6"/>
  <c r="DC6" i="6"/>
  <c r="D176" i="1" s="1"/>
  <c r="DI6" i="6"/>
  <c r="DM6" i="6"/>
  <c r="DI7" i="6"/>
  <c r="DM7" i="6"/>
  <c r="DI8" i="6"/>
  <c r="DM8" i="6"/>
  <c r="DI9" i="6"/>
  <c r="DM9" i="6"/>
  <c r="DI10" i="6"/>
  <c r="DM10" i="6"/>
  <c r="DI11" i="6"/>
  <c r="DM11" i="6"/>
  <c r="DK12" i="6"/>
  <c r="DO12" i="6"/>
  <c r="CL12" i="6"/>
  <c r="AG1" i="6"/>
  <c r="CG1" i="6"/>
  <c r="CH6" i="6"/>
  <c r="CL6" i="6"/>
  <c r="CP6" i="6"/>
  <c r="CV6" i="6"/>
  <c r="CZ6" i="6"/>
  <c r="DD6" i="6"/>
  <c r="DJ6" i="6"/>
  <c r="DN6" i="6"/>
  <c r="CH7" i="6"/>
  <c r="CL7" i="6"/>
  <c r="CP7" i="6"/>
  <c r="CV7" i="6"/>
  <c r="CZ7" i="6"/>
  <c r="CH8" i="6"/>
  <c r="CL8" i="6"/>
  <c r="CP8" i="6"/>
  <c r="CV8" i="6"/>
  <c r="CZ8" i="6"/>
  <c r="CH9" i="6"/>
  <c r="CL9" i="6"/>
  <c r="CP9" i="6"/>
  <c r="CV9" i="6"/>
  <c r="CZ9" i="6"/>
  <c r="CH10" i="6"/>
  <c r="CL10" i="6"/>
  <c r="CP10" i="6"/>
  <c r="CV10" i="6"/>
  <c r="CZ10" i="6"/>
  <c r="CH11" i="6"/>
  <c r="CL11" i="6"/>
  <c r="CP11" i="6"/>
  <c r="CV11" i="6"/>
  <c r="CZ11" i="6"/>
  <c r="CH12" i="6"/>
  <c r="CX12" i="6"/>
  <c r="BG1" i="6"/>
  <c r="DJ1" i="6"/>
  <c r="AS1" i="6"/>
  <c r="CI6" i="6"/>
  <c r="CM6" i="6"/>
  <c r="CQ6" i="6"/>
  <c r="CW6" i="6"/>
  <c r="DA6" i="6"/>
  <c r="DE6" i="6"/>
  <c r="DK6" i="6"/>
  <c r="DO6" i="6"/>
  <c r="CP12" i="6"/>
  <c r="CV12" i="6"/>
  <c r="CZ12" i="6"/>
  <c r="DD12" i="6"/>
  <c r="DI12" i="6"/>
  <c r="DM12" i="6"/>
  <c r="DB44" i="6"/>
  <c r="DF44" i="6"/>
  <c r="CH51" i="6"/>
  <c r="CL51" i="6"/>
  <c r="CP51" i="6"/>
  <c r="CV51" i="6"/>
  <c r="CZ51" i="6"/>
  <c r="DD51" i="6"/>
  <c r="DJ51" i="6"/>
  <c r="DN51" i="6"/>
  <c r="CI51" i="6"/>
  <c r="CM51" i="6"/>
  <c r="CQ51" i="6"/>
  <c r="CW51" i="6"/>
  <c r="DA51" i="6"/>
  <c r="DE51" i="6"/>
  <c r="AS1" i="5"/>
  <c r="BV1" i="5"/>
  <c r="CH6" i="5"/>
  <c r="CL6" i="5"/>
  <c r="CP6" i="5"/>
  <c r="CV6" i="5"/>
  <c r="CZ6" i="5"/>
  <c r="DD6" i="5"/>
  <c r="DJ6" i="5"/>
  <c r="DN6" i="5"/>
  <c r="DK6" i="5"/>
  <c r="DO6" i="5"/>
  <c r="CF6" i="5"/>
  <c r="CJ6" i="5"/>
  <c r="CN6" i="5"/>
  <c r="CT6" i="5"/>
  <c r="CX6" i="5"/>
  <c r="DB6" i="5"/>
  <c r="DF6" i="5"/>
  <c r="CT35" i="5"/>
  <c r="DO35" i="5"/>
  <c r="DF35" i="5"/>
  <c r="CX35" i="5"/>
  <c r="CP35" i="5"/>
  <c r="DD35" i="5"/>
  <c r="CN35" i="5"/>
  <c r="CF35" i="5"/>
  <c r="DK35" i="5"/>
  <c r="DB35" i="5"/>
  <c r="DA35" i="5"/>
  <c r="CT37" i="5"/>
  <c r="DO37" i="5"/>
  <c r="DF37" i="5"/>
  <c r="CX37" i="5"/>
  <c r="CP37" i="5"/>
  <c r="DD37" i="5"/>
  <c r="CN37" i="5"/>
  <c r="CF37" i="5"/>
  <c r="DK37" i="5"/>
  <c r="DB37" i="5"/>
  <c r="DA37" i="5"/>
  <c r="CT40" i="5"/>
  <c r="DP40" i="5"/>
  <c r="DK40" i="5"/>
  <c r="CX40" i="5"/>
  <c r="CF40" i="5"/>
  <c r="DJ40" i="5"/>
  <c r="CW40" i="5"/>
  <c r="CJ40" i="5"/>
  <c r="DF40" i="5"/>
  <c r="CV40" i="5"/>
  <c r="CI40" i="5"/>
  <c r="DO40" i="5"/>
  <c r="DB40" i="5"/>
  <c r="DN40" i="5"/>
  <c r="DB29" i="5"/>
  <c r="CL35" i="5"/>
  <c r="CV35" i="5"/>
  <c r="DJ35" i="5"/>
  <c r="CL37" i="5"/>
  <c r="CV37" i="5"/>
  <c r="DJ37" i="5"/>
  <c r="CF33" i="5"/>
  <c r="CX33" i="5"/>
  <c r="DK33" i="5"/>
  <c r="CX34" i="5"/>
  <c r="DF34" i="5"/>
  <c r="DO34" i="5"/>
  <c r="CH35" i="5"/>
  <c r="CZ35" i="5"/>
  <c r="DI35" i="5"/>
  <c r="DM35" i="5"/>
  <c r="CX36" i="5"/>
  <c r="DF36" i="5"/>
  <c r="DO36" i="5"/>
  <c r="CH37" i="5"/>
  <c r="CZ37" i="5"/>
  <c r="DI37" i="5"/>
  <c r="DM37" i="5"/>
  <c r="CT39" i="5"/>
  <c r="DP39" i="5"/>
  <c r="DK39" i="5"/>
  <c r="CX39" i="5"/>
  <c r="CF39" i="5"/>
  <c r="CN39" i="5"/>
  <c r="DA39" i="5"/>
  <c r="DN39" i="5"/>
  <c r="CH40" i="5"/>
  <c r="CL40" i="5"/>
  <c r="CZ40" i="5"/>
  <c r="DD40" i="5"/>
  <c r="DI40" i="5"/>
  <c r="DM40" i="5"/>
  <c r="CM41" i="5"/>
  <c r="CQ41" i="5"/>
  <c r="DE41" i="5"/>
  <c r="CI41" i="5"/>
  <c r="DF41" i="5"/>
  <c r="CJ34" i="5"/>
  <c r="DP34" i="5"/>
  <c r="CM35" i="5"/>
  <c r="DE35" i="5"/>
  <c r="CJ36" i="5"/>
  <c r="DP36" i="5"/>
  <c r="CM37" i="5"/>
  <c r="DE37" i="5"/>
  <c r="CT38" i="5"/>
  <c r="DP38" i="5"/>
  <c r="DK38" i="5"/>
  <c r="CX38" i="5"/>
  <c r="CF38" i="5"/>
  <c r="CN38" i="5"/>
  <c r="CM40" i="5"/>
  <c r="CQ40" i="5"/>
  <c r="DE40" i="5"/>
  <c r="CJ41" i="5"/>
  <c r="CW41" i="5"/>
  <c r="DN42" i="5"/>
  <c r="DF42" i="5"/>
  <c r="DA42" i="5"/>
  <c r="CN42" i="5"/>
  <c r="CI42" i="5"/>
  <c r="CT42" i="5"/>
  <c r="DP42" i="5"/>
  <c r="DK42" i="5"/>
  <c r="CX42" i="5"/>
  <c r="CF42" i="5"/>
  <c r="CW42" i="5"/>
  <c r="CI33" i="5"/>
  <c r="CN33" i="5"/>
  <c r="DA33" i="5"/>
  <c r="DF33" i="5"/>
  <c r="CH34" i="5"/>
  <c r="CZ34" i="5"/>
  <c r="DI34" i="5"/>
  <c r="DM34" i="5"/>
  <c r="DB34" i="5"/>
  <c r="DK34" i="5"/>
  <c r="CH36" i="5"/>
  <c r="CZ36" i="5"/>
  <c r="DI36" i="5"/>
  <c r="DM36" i="5"/>
  <c r="DB36" i="5"/>
  <c r="DK36" i="5"/>
  <c r="DB38" i="5"/>
  <c r="DO38" i="5"/>
  <c r="CT41" i="5"/>
  <c r="DP41" i="5"/>
  <c r="DK41" i="5"/>
  <c r="CX41" i="5"/>
  <c r="CF41" i="5"/>
  <c r="CN41" i="5"/>
  <c r="DA41" i="5"/>
  <c r="DN41" i="5"/>
  <c r="DB42" i="5"/>
  <c r="CF43" i="5"/>
  <c r="CX43" i="5"/>
  <c r="DK43" i="5"/>
  <c r="DP43" i="5"/>
  <c r="DA44" i="5"/>
  <c r="DE44" i="5"/>
  <c r="DN44" i="5"/>
  <c r="CL45" i="5"/>
  <c r="CT43" i="5"/>
  <c r="CI44" i="5"/>
  <c r="DP45" i="5"/>
  <c r="DJ45" i="5"/>
  <c r="CZ45" i="5"/>
  <c r="CP45" i="5"/>
  <c r="CH45" i="5"/>
  <c r="DI45" i="5"/>
  <c r="DM45" i="5"/>
  <c r="DP49" i="5"/>
  <c r="DJ49" i="5"/>
  <c r="CZ49" i="5"/>
  <c r="CP49" i="5"/>
  <c r="CH49" i="5"/>
  <c r="DI49" i="5"/>
  <c r="DM49" i="5"/>
  <c r="CI43" i="5"/>
  <c r="CN43" i="5"/>
  <c r="DA43" i="5"/>
  <c r="DF43" i="5"/>
  <c r="DP44" i="5"/>
  <c r="CX44" i="5"/>
  <c r="CT44" i="5"/>
  <c r="CN44" i="5"/>
  <c r="CJ44" i="5"/>
  <c r="CF44" i="5"/>
  <c r="DJ44" i="5"/>
  <c r="DP48" i="5"/>
  <c r="DI48" i="5"/>
  <c r="DN48" i="5"/>
  <c r="DD48" i="5"/>
  <c r="CV48" i="5"/>
  <c r="CL48" i="5"/>
  <c r="CP48" i="5"/>
  <c r="DJ48" i="5"/>
  <c r="CF51" i="5"/>
  <c r="CN51" i="5"/>
  <c r="CX51" i="5"/>
  <c r="DF51" i="5"/>
  <c r="DO51" i="5"/>
  <c r="CI45" i="5"/>
  <c r="CM45" i="5"/>
  <c r="CQ45" i="5"/>
  <c r="CW45" i="5"/>
  <c r="DA45" i="5"/>
  <c r="DE45" i="5"/>
  <c r="DM47" i="5"/>
  <c r="CI49" i="5"/>
  <c r="CM49" i="5"/>
  <c r="CQ49" i="5"/>
  <c r="CW49" i="5"/>
  <c r="DA49" i="5"/>
  <c r="DE49" i="5"/>
  <c r="DM51" i="5"/>
  <c r="DB44" i="5"/>
  <c r="DF44" i="5"/>
  <c r="DK44" i="5"/>
  <c r="DO44" i="5"/>
  <c r="CF45" i="5"/>
  <c r="CJ45" i="5"/>
  <c r="CN45" i="5"/>
  <c r="CT45" i="5"/>
  <c r="CX45" i="5"/>
  <c r="DB45" i="5"/>
  <c r="DF45" i="5"/>
  <c r="DK45" i="5"/>
  <c r="DO45" i="5"/>
  <c r="DM46" i="5"/>
  <c r="CL47" i="5"/>
  <c r="CV47" i="5"/>
  <c r="DD47" i="5"/>
  <c r="DN47" i="5"/>
  <c r="CI48" i="5"/>
  <c r="CM48" i="5"/>
  <c r="CQ48" i="5"/>
  <c r="CW48" i="5"/>
  <c r="DA48" i="5"/>
  <c r="DE48" i="5"/>
  <c r="CF49" i="5"/>
  <c r="CJ49" i="5"/>
  <c r="CN49" i="5"/>
  <c r="CT49" i="5"/>
  <c r="CX49" i="5"/>
  <c r="DB49" i="5"/>
  <c r="DF49" i="5"/>
  <c r="DK49" i="5"/>
  <c r="DO49" i="5"/>
  <c r="DM50" i="5"/>
  <c r="CL51" i="5"/>
  <c r="CV51" i="5"/>
  <c r="DD51" i="5"/>
  <c r="DN51" i="5"/>
  <c r="CI51" i="5"/>
  <c r="CM51" i="5"/>
  <c r="CQ51" i="5"/>
  <c r="CW51" i="5"/>
  <c r="DA51" i="5"/>
  <c r="DE51" i="5"/>
  <c r="C81" i="1"/>
  <c r="D82" i="1"/>
  <c r="C7" i="1"/>
  <c r="D46" i="1"/>
  <c r="C45" i="1"/>
  <c r="DP51" i="3"/>
  <c r="DL51" i="3"/>
  <c r="DC51" i="3"/>
  <c r="CY51" i="3"/>
  <c r="CU51" i="3"/>
  <c r="CO51" i="3"/>
  <c r="CK51" i="3"/>
  <c r="CG51" i="3"/>
  <c r="DP50" i="3"/>
  <c r="DL50" i="3"/>
  <c r="DC50" i="3"/>
  <c r="CY50" i="3"/>
  <c r="CU50" i="3"/>
  <c r="CO50" i="3"/>
  <c r="CK50" i="3"/>
  <c r="CG50" i="3"/>
  <c r="DP49" i="3"/>
  <c r="DL49" i="3"/>
  <c r="DC49" i="3"/>
  <c r="CY49" i="3"/>
  <c r="CU49" i="3"/>
  <c r="CO49" i="3"/>
  <c r="CK49" i="3"/>
  <c r="CG49" i="3"/>
  <c r="DP48" i="3"/>
  <c r="DL48" i="3"/>
  <c r="DC48" i="3"/>
  <c r="CY48" i="3"/>
  <c r="CU48" i="3"/>
  <c r="CO48" i="3"/>
  <c r="CK48" i="3"/>
  <c r="CG48" i="3"/>
  <c r="DP47" i="3"/>
  <c r="DL47" i="3"/>
  <c r="DC47" i="3"/>
  <c r="CY47" i="3"/>
  <c r="CU47" i="3"/>
  <c r="CO47" i="3"/>
  <c r="CK47" i="3"/>
  <c r="CG47" i="3"/>
  <c r="DP46" i="3"/>
  <c r="DL46" i="3"/>
  <c r="DC46" i="3"/>
  <c r="CY46" i="3"/>
  <c r="CU46" i="3"/>
  <c r="CO46" i="3"/>
  <c r="CK46" i="3"/>
  <c r="CG46" i="3"/>
  <c r="DP45" i="3"/>
  <c r="DL45" i="3"/>
  <c r="DC45" i="3"/>
  <c r="CY45" i="3"/>
  <c r="CU45" i="3"/>
  <c r="CO45" i="3"/>
  <c r="CK45" i="3"/>
  <c r="CG45" i="3"/>
  <c r="DP44" i="3"/>
  <c r="DL44" i="3"/>
  <c r="DC44" i="3"/>
  <c r="CY44" i="3"/>
  <c r="CU44" i="3"/>
  <c r="CO44" i="3"/>
  <c r="CK44" i="3"/>
  <c r="CG44" i="3"/>
  <c r="DP43" i="3"/>
  <c r="DL43" i="3"/>
  <c r="DC43" i="3"/>
  <c r="CY43" i="3"/>
  <c r="CU43" i="3"/>
  <c r="CO43" i="3"/>
  <c r="CK43" i="3"/>
  <c r="CG43" i="3"/>
  <c r="DL42" i="3"/>
  <c r="DC42" i="3"/>
  <c r="CY42" i="3"/>
  <c r="CU42" i="3"/>
  <c r="CO42" i="3"/>
  <c r="CK42" i="3"/>
  <c r="CG42" i="3"/>
  <c r="DP41" i="3"/>
  <c r="DL41" i="3"/>
  <c r="DC41" i="3"/>
  <c r="CY41" i="3"/>
  <c r="CU41" i="3"/>
  <c r="CO41" i="3"/>
  <c r="CK41" i="3"/>
  <c r="CG41" i="3"/>
  <c r="DL40" i="3"/>
  <c r="DC40" i="3"/>
  <c r="CY40" i="3"/>
  <c r="CU40" i="3"/>
  <c r="CO40" i="3"/>
  <c r="CK40" i="3"/>
  <c r="CG40" i="3"/>
  <c r="DP39" i="3"/>
  <c r="DL39" i="3"/>
  <c r="DC39" i="3"/>
  <c r="CY39" i="3"/>
  <c r="CU39" i="3"/>
  <c r="CO39" i="3"/>
  <c r="CK39" i="3"/>
  <c r="CG39" i="3"/>
  <c r="DP38" i="3"/>
  <c r="DL38" i="3"/>
  <c r="DC38" i="3"/>
  <c r="CY38" i="3"/>
  <c r="CU38" i="3"/>
  <c r="CO38" i="3"/>
  <c r="CK38" i="3"/>
  <c r="CG38" i="3"/>
  <c r="DL37" i="3"/>
  <c r="DC37" i="3"/>
  <c r="CY37" i="3"/>
  <c r="CU37" i="3"/>
  <c r="CO37" i="3"/>
  <c r="CK37" i="3"/>
  <c r="CG37" i="3"/>
  <c r="DL36" i="3"/>
  <c r="DC36" i="3"/>
  <c r="CY36" i="3"/>
  <c r="CU36" i="3"/>
  <c r="CO36" i="3"/>
  <c r="CK36" i="3"/>
  <c r="CG36" i="3"/>
  <c r="DL35" i="3"/>
  <c r="DC35" i="3"/>
  <c r="CY35" i="3"/>
  <c r="CU35" i="3"/>
  <c r="CO35" i="3"/>
  <c r="CK35" i="3"/>
  <c r="CG35" i="3"/>
  <c r="DL34" i="3"/>
  <c r="DC34" i="3"/>
  <c r="CY34" i="3"/>
  <c r="CU34" i="3"/>
  <c r="CO34" i="3"/>
  <c r="CK34" i="3"/>
  <c r="CG34" i="3"/>
  <c r="DL33" i="3"/>
  <c r="DC33" i="3"/>
  <c r="CY33" i="3"/>
  <c r="CU33" i="3"/>
  <c r="CO33" i="3"/>
  <c r="CK33" i="3"/>
  <c r="CG33" i="3"/>
  <c r="DL32" i="3"/>
  <c r="DC32" i="3"/>
  <c r="CY32" i="3"/>
  <c r="CU32" i="3"/>
  <c r="CO32" i="3"/>
  <c r="CK32" i="3"/>
  <c r="CG32" i="3"/>
  <c r="DL31" i="3"/>
  <c r="DC31" i="3"/>
  <c r="CY31" i="3"/>
  <c r="CU31" i="3"/>
  <c r="CO31" i="3"/>
  <c r="CK31" i="3"/>
  <c r="CG31" i="3"/>
  <c r="DL30" i="3"/>
  <c r="DC30" i="3"/>
  <c r="CY30" i="3"/>
  <c r="CU30" i="3"/>
  <c r="CO30" i="3"/>
  <c r="CK30" i="3"/>
  <c r="CG30" i="3"/>
  <c r="DL29" i="3"/>
  <c r="DC29" i="3"/>
  <c r="CY29" i="3"/>
  <c r="CU29" i="3"/>
  <c r="CO29" i="3"/>
  <c r="CK29" i="3"/>
  <c r="CG29" i="3"/>
  <c r="DL28" i="3"/>
  <c r="DC28" i="3"/>
  <c r="CY28" i="3"/>
  <c r="CU28" i="3"/>
  <c r="CO28" i="3"/>
  <c r="CK28" i="3"/>
  <c r="CG28" i="3"/>
  <c r="DL27" i="3"/>
  <c r="DC27" i="3"/>
  <c r="CY27" i="3"/>
  <c r="CU27" i="3"/>
  <c r="CO27" i="3"/>
  <c r="CK27" i="3"/>
  <c r="CG27" i="3"/>
  <c r="DL26" i="3"/>
  <c r="DC26" i="3"/>
  <c r="CY26" i="3"/>
  <c r="CU26" i="3"/>
  <c r="CO26" i="3"/>
  <c r="CK26" i="3"/>
  <c r="CG26" i="3"/>
  <c r="DL25" i="3"/>
  <c r="DC25" i="3"/>
  <c r="CY25" i="3"/>
  <c r="CU25" i="3"/>
  <c r="CO25" i="3"/>
  <c r="CK25" i="3"/>
  <c r="CG25" i="3"/>
  <c r="DL24" i="3"/>
  <c r="DC24" i="3"/>
  <c r="CY24" i="3"/>
  <c r="CU24" i="3"/>
  <c r="CO24" i="3"/>
  <c r="CK24" i="3"/>
  <c r="CG24" i="3"/>
  <c r="DL23" i="3"/>
  <c r="DC23" i="3"/>
  <c r="CY23" i="3"/>
  <c r="CU23" i="3"/>
  <c r="CO23" i="3"/>
  <c r="CK23" i="3"/>
  <c r="CG23" i="3"/>
  <c r="DL22" i="3"/>
  <c r="DC22" i="3"/>
  <c r="CY22" i="3"/>
  <c r="CU22" i="3"/>
  <c r="CO22" i="3"/>
  <c r="CK22" i="3"/>
  <c r="CG22" i="3"/>
  <c r="DL21" i="3"/>
  <c r="DC21" i="3"/>
  <c r="CY21" i="3"/>
  <c r="CU21" i="3"/>
  <c r="CO21" i="3"/>
  <c r="CK21" i="3"/>
  <c r="CG21" i="3"/>
  <c r="DL20" i="3"/>
  <c r="DC20" i="3"/>
  <c r="CY20" i="3"/>
  <c r="CU20" i="3"/>
  <c r="CO20" i="3"/>
  <c r="CK20" i="3"/>
  <c r="CG20" i="3"/>
  <c r="DP19" i="3"/>
  <c r="DL19" i="3"/>
  <c r="DC19" i="3"/>
  <c r="CY19" i="3"/>
  <c r="CU19" i="3"/>
  <c r="CO19" i="3"/>
  <c r="CK19" i="3"/>
  <c r="CG19" i="3"/>
  <c r="DP18" i="3"/>
  <c r="DL18" i="3"/>
  <c r="DC18" i="3"/>
  <c r="CY18" i="3"/>
  <c r="CU18" i="3"/>
  <c r="CO18" i="3"/>
  <c r="CK18" i="3"/>
  <c r="CG18" i="3"/>
  <c r="DP17" i="3"/>
  <c r="DL17" i="3"/>
  <c r="DC17" i="3"/>
  <c r="CY17" i="3"/>
  <c r="CU17" i="3"/>
  <c r="CO17" i="3"/>
  <c r="CK17" i="3"/>
  <c r="CG17" i="3"/>
  <c r="DP16" i="3"/>
  <c r="DL16" i="3"/>
  <c r="DC16" i="3"/>
  <c r="CY16" i="3"/>
  <c r="CU16" i="3"/>
  <c r="CO16" i="3"/>
  <c r="CK16" i="3"/>
  <c r="CG16" i="3"/>
  <c r="DP15" i="3"/>
  <c r="DL15" i="3"/>
  <c r="DC15" i="3"/>
  <c r="CY15" i="3"/>
  <c r="CU15" i="3"/>
  <c r="CO15" i="3"/>
  <c r="CK15" i="3"/>
  <c r="CG15" i="3"/>
  <c r="DL14" i="3"/>
  <c r="DC14" i="3"/>
  <c r="CY14" i="3"/>
  <c r="CU14" i="3"/>
  <c r="CO14" i="3"/>
  <c r="CK14" i="3"/>
  <c r="CG14" i="3"/>
  <c r="DL13" i="3"/>
  <c r="DC13" i="3"/>
  <c r="CY13" i="3"/>
  <c r="CU13" i="3"/>
  <c r="CO13" i="3"/>
  <c r="CK13" i="3"/>
  <c r="CG13" i="3"/>
  <c r="DL12" i="3"/>
  <c r="DC12" i="3"/>
  <c r="CY12" i="3"/>
  <c r="CU12" i="3"/>
  <c r="CO12" i="3"/>
  <c r="CK12" i="3"/>
  <c r="CG12" i="3"/>
  <c r="DL11" i="3"/>
  <c r="DC11" i="3"/>
  <c r="CY11" i="3"/>
  <c r="CU11" i="3"/>
  <c r="CO11" i="3"/>
  <c r="CK11" i="3"/>
  <c r="CG11" i="3"/>
  <c r="DP10" i="3"/>
  <c r="DL10" i="3"/>
  <c r="DC10" i="3"/>
  <c r="CY10" i="3"/>
  <c r="CU10" i="3"/>
  <c r="CO10" i="3"/>
  <c r="CK10" i="3"/>
  <c r="CG10" i="3"/>
  <c r="DP9" i="3"/>
  <c r="DL9" i="3"/>
  <c r="DC9" i="3"/>
  <c r="CY9" i="3"/>
  <c r="CU9" i="3"/>
  <c r="CO9" i="3"/>
  <c r="CK9" i="3"/>
  <c r="CG9" i="3"/>
  <c r="DP8" i="3"/>
  <c r="DL8" i="3"/>
  <c r="DC8" i="3"/>
  <c r="CY8" i="3"/>
  <c r="CU8" i="3"/>
  <c r="CO8" i="3"/>
  <c r="CK8" i="3"/>
  <c r="CG8" i="3"/>
  <c r="DP7" i="3"/>
  <c r="DL7" i="3"/>
  <c r="DC7" i="3"/>
  <c r="CY7" i="3"/>
  <c r="CU7" i="3"/>
  <c r="CO7" i="3"/>
  <c r="CK7" i="3"/>
  <c r="CG7" i="3"/>
  <c r="DP51" i="2"/>
  <c r="DL51" i="2"/>
  <c r="DC51" i="2"/>
  <c r="CY51" i="2"/>
  <c r="CU51" i="2"/>
  <c r="CO51" i="2"/>
  <c r="CK51" i="2"/>
  <c r="CG51" i="2"/>
  <c r="DP50" i="2"/>
  <c r="DL50" i="2"/>
  <c r="DC50" i="2"/>
  <c r="CY50" i="2"/>
  <c r="CU50" i="2"/>
  <c r="CO50" i="2"/>
  <c r="CK50" i="2"/>
  <c r="CG50" i="2"/>
  <c r="DP49" i="2"/>
  <c r="DL49" i="2"/>
  <c r="DC49" i="2"/>
  <c r="CY49" i="2"/>
  <c r="CU49" i="2"/>
  <c r="CO49" i="2"/>
  <c r="CK49" i="2"/>
  <c r="CG49" i="2"/>
  <c r="DP48" i="2"/>
  <c r="DL48" i="2"/>
  <c r="DC48" i="2"/>
  <c r="CY48" i="2"/>
  <c r="CU48" i="2"/>
  <c r="CO48" i="2"/>
  <c r="CK48" i="2"/>
  <c r="CG48" i="2"/>
  <c r="DP47" i="2"/>
  <c r="DL47" i="2"/>
  <c r="DC47" i="2"/>
  <c r="CY47" i="2"/>
  <c r="CU47" i="2"/>
  <c r="CO47" i="2"/>
  <c r="CK47" i="2"/>
  <c r="CG47" i="2"/>
  <c r="DP46" i="2"/>
  <c r="DL46" i="2"/>
  <c r="DC46" i="2"/>
  <c r="CY46" i="2"/>
  <c r="CU46" i="2"/>
  <c r="CO46" i="2"/>
  <c r="CK46" i="2"/>
  <c r="CG46" i="2"/>
  <c r="DP45" i="2"/>
  <c r="DL45" i="2"/>
  <c r="DC45" i="2"/>
  <c r="CY45" i="2"/>
  <c r="CU45" i="2"/>
  <c r="CO45" i="2"/>
  <c r="CK45" i="2"/>
  <c r="CG45" i="2"/>
  <c r="DP44" i="2"/>
  <c r="DL44" i="2"/>
  <c r="DC44" i="2"/>
  <c r="CY44" i="2"/>
  <c r="CU44" i="2"/>
  <c r="CO44" i="2"/>
  <c r="CK44" i="2"/>
  <c r="CG44" i="2"/>
  <c r="DP43" i="2"/>
  <c r="DL43" i="2"/>
  <c r="DC43" i="2"/>
  <c r="CY43" i="2"/>
  <c r="CU43" i="2"/>
  <c r="CO43" i="2"/>
  <c r="CK43" i="2"/>
  <c r="CG43" i="2"/>
  <c r="DP42" i="2"/>
  <c r="DL42" i="2"/>
  <c r="DC42" i="2"/>
  <c r="CY42" i="2"/>
  <c r="CU42" i="2"/>
  <c r="CO42" i="2"/>
  <c r="CK42" i="2"/>
  <c r="CG42" i="2"/>
  <c r="DP41" i="2"/>
  <c r="DL41" i="2"/>
  <c r="DC41" i="2"/>
  <c r="CY41" i="2"/>
  <c r="CU41" i="2"/>
  <c r="CO41" i="2"/>
  <c r="CK41" i="2"/>
  <c r="CG41" i="2"/>
  <c r="DP40" i="2"/>
  <c r="DL40" i="2"/>
  <c r="DC40" i="2"/>
  <c r="CY40" i="2"/>
  <c r="CU40" i="2"/>
  <c r="CO40" i="2"/>
  <c r="CK40" i="2"/>
  <c r="CG40" i="2"/>
  <c r="DP39" i="2"/>
  <c r="DL39" i="2"/>
  <c r="DC39" i="2"/>
  <c r="CY39" i="2"/>
  <c r="CU39" i="2"/>
  <c r="CO39" i="2"/>
  <c r="CK39" i="2"/>
  <c r="CG39" i="2"/>
  <c r="DP38" i="2"/>
  <c r="DL38" i="2"/>
  <c r="DC38" i="2"/>
  <c r="CY38" i="2"/>
  <c r="CU38" i="2"/>
  <c r="CO38" i="2"/>
  <c r="CK38" i="2"/>
  <c r="CG38" i="2"/>
  <c r="DP37" i="2"/>
  <c r="DL37" i="2"/>
  <c r="DC37" i="2"/>
  <c r="CY37" i="2"/>
  <c r="CU37" i="2"/>
  <c r="CO37" i="2"/>
  <c r="CK37" i="2"/>
  <c r="CG37" i="2"/>
  <c r="DP36" i="2"/>
  <c r="DL36" i="2"/>
  <c r="DC36" i="2"/>
  <c r="CY36" i="2"/>
  <c r="CU36" i="2"/>
  <c r="CO36" i="2"/>
  <c r="CK36" i="2"/>
  <c r="CG36" i="2"/>
  <c r="DP35" i="2"/>
  <c r="DL35" i="2"/>
  <c r="DC35" i="2"/>
  <c r="CY35" i="2"/>
  <c r="CU35" i="2"/>
  <c r="CO35" i="2"/>
  <c r="CK35" i="2"/>
  <c r="CG35" i="2"/>
  <c r="DL34" i="2"/>
  <c r="DC34" i="2"/>
  <c r="CY34" i="2"/>
  <c r="CU34" i="2"/>
  <c r="CO34" i="2"/>
  <c r="CK34" i="2"/>
  <c r="CG34" i="2"/>
  <c r="DL33" i="2"/>
  <c r="DC33" i="2"/>
  <c r="CY33" i="2"/>
  <c r="CU33" i="2"/>
  <c r="CO33" i="2"/>
  <c r="CK33" i="2"/>
  <c r="CG33" i="2"/>
  <c r="DP32" i="2"/>
  <c r="DL32" i="2"/>
  <c r="DC32" i="2"/>
  <c r="CY32" i="2"/>
  <c r="CU32" i="2"/>
  <c r="CO32" i="2"/>
  <c r="CK32" i="2"/>
  <c r="CG32" i="2"/>
  <c r="DP31" i="2"/>
  <c r="DL31" i="2"/>
  <c r="DC31" i="2"/>
  <c r="CY31" i="2"/>
  <c r="CU31" i="2"/>
  <c r="CO31" i="2"/>
  <c r="CK31" i="2"/>
  <c r="CG31" i="2"/>
  <c r="DP30" i="2"/>
  <c r="DL30" i="2"/>
  <c r="DC30" i="2"/>
  <c r="CY30" i="2"/>
  <c r="CU30" i="2"/>
  <c r="CO30" i="2"/>
  <c r="CK30" i="2"/>
  <c r="CG30" i="2"/>
  <c r="DP29" i="2"/>
  <c r="DL29" i="2"/>
  <c r="DC29" i="2"/>
  <c r="CY29" i="2"/>
  <c r="CU29" i="2"/>
  <c r="CO29" i="2"/>
  <c r="CK29" i="2"/>
  <c r="CG29" i="2"/>
  <c r="DP28" i="2"/>
  <c r="DL28" i="2"/>
  <c r="DC28" i="2"/>
  <c r="CY28" i="2"/>
  <c r="CU28" i="2"/>
  <c r="CO28" i="2"/>
  <c r="CK28" i="2"/>
  <c r="CG28" i="2"/>
  <c r="DP27" i="2"/>
  <c r="DL27" i="2"/>
  <c r="DC27" i="2"/>
  <c r="CY27" i="2"/>
  <c r="CU27" i="2"/>
  <c r="CO27" i="2"/>
  <c r="CK27" i="2"/>
  <c r="CG27" i="2"/>
  <c r="DP26" i="2"/>
  <c r="CY26" i="2"/>
  <c r="CU26" i="2"/>
  <c r="CO26" i="2"/>
  <c r="CK26" i="2"/>
  <c r="CG26" i="2"/>
  <c r="DP25" i="2"/>
  <c r="DL25" i="2"/>
  <c r="DC25" i="2"/>
  <c r="CY25" i="2"/>
  <c r="CU25" i="2"/>
  <c r="CO25" i="2"/>
  <c r="CK25" i="2"/>
  <c r="CG25" i="2"/>
  <c r="DP24" i="2"/>
  <c r="DL24" i="2"/>
  <c r="DC24" i="2"/>
  <c r="CY24" i="2"/>
  <c r="CU24" i="2"/>
  <c r="CO24" i="2"/>
  <c r="CK24" i="2"/>
  <c r="CG24" i="2"/>
  <c r="DP23" i="2"/>
  <c r="DL23" i="2"/>
  <c r="DC23" i="2"/>
  <c r="CY23" i="2"/>
  <c r="CU23" i="2"/>
  <c r="CO23" i="2"/>
  <c r="CK23" i="2"/>
  <c r="CG23" i="2"/>
  <c r="DP22" i="2"/>
  <c r="DL22" i="2"/>
  <c r="DC22" i="2"/>
  <c r="CY22" i="2"/>
  <c r="CU22" i="2"/>
  <c r="CO22" i="2"/>
  <c r="CK22" i="2"/>
  <c r="CG22" i="2"/>
  <c r="DP21" i="2"/>
  <c r="DL21" i="2"/>
  <c r="DC21" i="2"/>
  <c r="CY21" i="2"/>
  <c r="CU21" i="2"/>
  <c r="CO21" i="2"/>
  <c r="CK21" i="2"/>
  <c r="CG21" i="2"/>
  <c r="DP20" i="2"/>
  <c r="DL20" i="2"/>
  <c r="DC20" i="2"/>
  <c r="CY20" i="2"/>
  <c r="CU20" i="2"/>
  <c r="CO20" i="2"/>
  <c r="CK20" i="2"/>
  <c r="CG20" i="2"/>
  <c r="DP19" i="2"/>
  <c r="DL19" i="2"/>
  <c r="DC19" i="2"/>
  <c r="CY19" i="2"/>
  <c r="CU19" i="2"/>
  <c r="CO19" i="2"/>
  <c r="CK19" i="2"/>
  <c r="CG19" i="2"/>
  <c r="DP18" i="2"/>
  <c r="DL18" i="2"/>
  <c r="DC18" i="2"/>
  <c r="CY18" i="2"/>
  <c r="CU18" i="2"/>
  <c r="CO18" i="2"/>
  <c r="CK18" i="2"/>
  <c r="CG18" i="2"/>
  <c r="DP17" i="2"/>
  <c r="DL17" i="2"/>
  <c r="DC17" i="2"/>
  <c r="CY17" i="2"/>
  <c r="CU17" i="2"/>
  <c r="CO17" i="2"/>
  <c r="CK17" i="2"/>
  <c r="CG17" i="2"/>
  <c r="DP16" i="2"/>
  <c r="DL16" i="2"/>
  <c r="DC16" i="2"/>
  <c r="CY16" i="2"/>
  <c r="CU16" i="2"/>
  <c r="CO16" i="2"/>
  <c r="CK16" i="2"/>
  <c r="CG16" i="2"/>
  <c r="DP15" i="2"/>
  <c r="DL15" i="2"/>
  <c r="DC15" i="2"/>
  <c r="CY15" i="2"/>
  <c r="CU15" i="2"/>
  <c r="CO15" i="2"/>
  <c r="CK15" i="2"/>
  <c r="CG15" i="2"/>
  <c r="DP14" i="2"/>
  <c r="DL14" i="2"/>
  <c r="DC14" i="2"/>
  <c r="CY14" i="2"/>
  <c r="CU14" i="2"/>
  <c r="CO14" i="2"/>
  <c r="CK14" i="2"/>
  <c r="CG14" i="2"/>
  <c r="DP13" i="2"/>
  <c r="CY13" i="2"/>
  <c r="CU13" i="2"/>
  <c r="CO13" i="2"/>
  <c r="CK13" i="2"/>
  <c r="CG13" i="2"/>
  <c r="DP12" i="2"/>
  <c r="DL12" i="2"/>
  <c r="DC12" i="2"/>
  <c r="CY12" i="2"/>
  <c r="CU12" i="2"/>
  <c r="CO12" i="2"/>
  <c r="CK12" i="2"/>
  <c r="CG12" i="2"/>
  <c r="DP11" i="2"/>
  <c r="DL11" i="2"/>
  <c r="DC11" i="2"/>
  <c r="CY11" i="2"/>
  <c r="CU11" i="2"/>
  <c r="CO11" i="2"/>
  <c r="CK11" i="2"/>
  <c r="CG11" i="2"/>
  <c r="DP10" i="2"/>
  <c r="DL10" i="2"/>
  <c r="DC10" i="2"/>
  <c r="CY10" i="2"/>
  <c r="CU10" i="2"/>
  <c r="CO10" i="2"/>
  <c r="CK10" i="2"/>
  <c r="CG10" i="2"/>
  <c r="DP9" i="2"/>
  <c r="DL9" i="2"/>
  <c r="DC9" i="2"/>
  <c r="CY9" i="2"/>
  <c r="CU9" i="2"/>
  <c r="CO9" i="2"/>
  <c r="CK9" i="2"/>
  <c r="CG9" i="2"/>
  <c r="DP8" i="2"/>
  <c r="DL8" i="2"/>
  <c r="DC8" i="2"/>
  <c r="CY8" i="2"/>
  <c r="CU8" i="2"/>
  <c r="CO8" i="2"/>
  <c r="CK8" i="2"/>
  <c r="CG8" i="2"/>
  <c r="DP7" i="2"/>
  <c r="DL7" i="2"/>
  <c r="DC7" i="2"/>
  <c r="CY7" i="2"/>
  <c r="CU7" i="2"/>
  <c r="CO7" i="2"/>
  <c r="CK7" i="2"/>
  <c r="CG7" i="2"/>
  <c r="DC6" i="2"/>
  <c r="CY6" i="2"/>
  <c r="CK6" i="2"/>
  <c r="CG6" i="2"/>
  <c r="DJ1" i="2"/>
  <c r="DL26" i="2" l="1"/>
  <c r="DC26" i="2"/>
  <c r="D316" i="1"/>
  <c r="D320" i="1"/>
  <c r="D308" i="1"/>
  <c r="D213" i="1"/>
  <c r="D197" i="1"/>
  <c r="D209" i="1"/>
  <c r="D193" i="1"/>
  <c r="D283" i="1"/>
  <c r="D267" i="1"/>
  <c r="D205" i="1"/>
  <c r="D279" i="1"/>
  <c r="D263" i="1"/>
  <c r="D207" i="1"/>
  <c r="D191" i="1"/>
  <c r="D136" i="1"/>
  <c r="D392" i="1"/>
  <c r="D384" i="1"/>
  <c r="D388" i="1"/>
  <c r="D211" i="1"/>
  <c r="D195" i="1"/>
  <c r="D201" i="1"/>
  <c r="D336" i="1"/>
  <c r="D182" i="1"/>
  <c r="D330" i="1"/>
  <c r="D398" i="1"/>
  <c r="D203" i="1"/>
  <c r="D284" i="1"/>
  <c r="D172" i="1"/>
  <c r="D199" i="1"/>
  <c r="D132" i="1"/>
  <c r="D215" i="1"/>
  <c r="D246" i="1"/>
  <c r="D164" i="1"/>
  <c r="D408" i="1"/>
  <c r="D178" i="1"/>
  <c r="D162" i="1"/>
  <c r="D183" i="1"/>
  <c r="D168" i="1"/>
  <c r="D428" i="1"/>
  <c r="D156" i="1"/>
  <c r="D424" i="1"/>
  <c r="D167" i="1"/>
  <c r="D252" i="1"/>
  <c r="D313" i="1"/>
  <c r="D141" i="1"/>
  <c r="D309" i="1"/>
  <c r="D321" i="1"/>
  <c r="D305" i="1"/>
  <c r="D317" i="1"/>
  <c r="D301" i="1"/>
  <c r="D124" i="1"/>
  <c r="D140" i="1"/>
  <c r="D380" i="1"/>
  <c r="D376" i="1"/>
  <c r="D379" i="1"/>
  <c r="D391" i="1"/>
  <c r="D375" i="1"/>
  <c r="D373" i="1"/>
  <c r="D377" i="1"/>
  <c r="D393" i="1"/>
  <c r="D128" i="1"/>
  <c r="D147" i="1"/>
  <c r="D372" i="1"/>
  <c r="D399" i="1"/>
  <c r="D149" i="1"/>
  <c r="D395" i="1"/>
  <c r="D148" i="1"/>
  <c r="D133" i="1"/>
  <c r="D401" i="1"/>
  <c r="D258" i="1"/>
  <c r="D243" i="1"/>
  <c r="D227" i="1"/>
  <c r="D325" i="1"/>
  <c r="D386" i="1"/>
  <c r="D174" i="1"/>
  <c r="D158" i="1"/>
  <c r="D177" i="1"/>
  <c r="D161" i="1"/>
  <c r="D348" i="1"/>
  <c r="D344" i="1"/>
  <c r="D208" i="1"/>
  <c r="D129" i="1"/>
  <c r="D340" i="1"/>
  <c r="D200" i="1"/>
  <c r="D220" i="1"/>
  <c r="D180" i="1"/>
  <c r="D165" i="1"/>
  <c r="D342" i="1"/>
  <c r="D362" i="1"/>
  <c r="D347" i="1"/>
  <c r="D257" i="1"/>
  <c r="D179" i="1"/>
  <c r="D163" i="1"/>
  <c r="D254" i="1"/>
  <c r="D239" i="1"/>
  <c r="D338" i="1"/>
  <c r="D359" i="1"/>
  <c r="D343" i="1"/>
  <c r="D121" i="1"/>
  <c r="CH17" i="3"/>
  <c r="CL17" i="3"/>
  <c r="CP17" i="3"/>
  <c r="CV17" i="3"/>
  <c r="CZ17" i="3"/>
  <c r="DD17" i="3"/>
  <c r="DI17" i="3"/>
  <c r="DM17" i="3"/>
  <c r="D381" i="1"/>
  <c r="D396" i="1"/>
  <c r="D385" i="1"/>
  <c r="D293" i="1"/>
  <c r="D278" i="1"/>
  <c r="D175" i="1"/>
  <c r="D159" i="1"/>
  <c r="D185" i="1"/>
  <c r="D170" i="1"/>
  <c r="D245" i="1"/>
  <c r="D229" i="1"/>
  <c r="D251" i="1"/>
  <c r="D235" i="1"/>
  <c r="D234" i="1"/>
  <c r="D173" i="1"/>
  <c r="D157" i="1"/>
  <c r="D355" i="1"/>
  <c r="D339" i="1"/>
  <c r="D318" i="1"/>
  <c r="D302" i="1"/>
  <c r="D119" i="1"/>
  <c r="D196" i="1"/>
  <c r="D192" i="1"/>
  <c r="DM15" i="2"/>
  <c r="DO31" i="2"/>
  <c r="D144" i="1"/>
  <c r="D294" i="1"/>
  <c r="D289" i="1"/>
  <c r="D274" i="1"/>
  <c r="D250" i="1"/>
  <c r="D216" i="1"/>
  <c r="D186" i="1"/>
  <c r="D171" i="1"/>
  <c r="D155" i="1"/>
  <c r="D181" i="1"/>
  <c r="D166" i="1"/>
  <c r="D134" i="1"/>
  <c r="D256" i="1"/>
  <c r="D241" i="1"/>
  <c r="D247" i="1"/>
  <c r="D231" i="1"/>
  <c r="D230" i="1"/>
  <c r="D184" i="1"/>
  <c r="D169" i="1"/>
  <c r="D137" i="1"/>
  <c r="D366" i="1"/>
  <c r="D351" i="1"/>
  <c r="D335" i="1"/>
  <c r="D314" i="1"/>
  <c r="D290" i="1"/>
  <c r="D275" i="1"/>
  <c r="D286" i="1"/>
  <c r="D270" i="1"/>
  <c r="D287" i="1"/>
  <c r="D271" i="1"/>
  <c r="D282" i="1"/>
  <c r="D266" i="1"/>
  <c r="D285" i="1"/>
  <c r="D269" i="1"/>
  <c r="D272" i="1"/>
  <c r="D281" i="1"/>
  <c r="D265" i="1"/>
  <c r="D264" i="1"/>
  <c r="D268" i="1"/>
  <c r="E46" i="1"/>
  <c r="E79" i="1" s="1"/>
  <c r="I137" i="1"/>
  <c r="D292" i="1"/>
  <c r="D277" i="1"/>
  <c r="D280" i="1"/>
  <c r="D276" i="1"/>
  <c r="D288" i="1"/>
  <c r="D273" i="1"/>
  <c r="D291" i="1"/>
  <c r="D402" i="1"/>
  <c r="D387" i="1"/>
  <c r="D371" i="1"/>
  <c r="D394" i="1"/>
  <c r="D390" i="1"/>
  <c r="D400" i="1"/>
  <c r="D222" i="1"/>
  <c r="D130" i="1"/>
  <c r="D432" i="1"/>
  <c r="D237" i="1"/>
  <c r="D242" i="1"/>
  <c r="D431" i="1"/>
  <c r="D415" i="1"/>
  <c r="D426" i="1"/>
  <c r="D410" i="1"/>
  <c r="D358" i="1"/>
  <c r="D417" i="1"/>
  <c r="D357" i="1"/>
  <c r="D341" i="1"/>
  <c r="D315" i="1"/>
  <c r="D310" i="1"/>
  <c r="D328" i="1"/>
  <c r="D210" i="1"/>
  <c r="D194" i="1"/>
  <c r="D143" i="1"/>
  <c r="D127" i="1"/>
  <c r="D303" i="1"/>
  <c r="D383" i="1"/>
  <c r="D382" i="1"/>
  <c r="D374" i="1"/>
  <c r="D378" i="1"/>
  <c r="D218" i="1"/>
  <c r="D145" i="1"/>
  <c r="D142" i="1"/>
  <c r="D126" i="1"/>
  <c r="D249" i="1"/>
  <c r="D233" i="1"/>
  <c r="D238" i="1"/>
  <c r="D427" i="1"/>
  <c r="D411" i="1"/>
  <c r="D437" i="1"/>
  <c r="D422" i="1"/>
  <c r="D354" i="1"/>
  <c r="D429" i="1"/>
  <c r="D413" i="1"/>
  <c r="D353" i="1"/>
  <c r="D337" i="1"/>
  <c r="D326" i="1"/>
  <c r="D311" i="1"/>
  <c r="D322" i="1"/>
  <c r="D306" i="1"/>
  <c r="D324" i="1"/>
  <c r="D221" i="1"/>
  <c r="D206" i="1"/>
  <c r="D139" i="1"/>
  <c r="D123" i="1"/>
  <c r="D299" i="1"/>
  <c r="DC13" i="2"/>
  <c r="DL13" i="2"/>
  <c r="CT43" i="3"/>
  <c r="D389" i="1"/>
  <c r="D397" i="1"/>
  <c r="D253" i="1"/>
  <c r="D125" i="1"/>
  <c r="D138" i="1"/>
  <c r="D122" i="1"/>
  <c r="D438" i="1"/>
  <c r="D423" i="1"/>
  <c r="D407" i="1"/>
  <c r="D433" i="1"/>
  <c r="D418" i="1"/>
  <c r="D365" i="1"/>
  <c r="D350" i="1"/>
  <c r="D425" i="1"/>
  <c r="D409" i="1"/>
  <c r="D364" i="1"/>
  <c r="D349" i="1"/>
  <c r="D323" i="1"/>
  <c r="D217" i="1"/>
  <c r="D202" i="1"/>
  <c r="D150" i="1"/>
  <c r="D135" i="1"/>
  <c r="D434" i="1"/>
  <c r="D419" i="1"/>
  <c r="D430" i="1"/>
  <c r="D414" i="1"/>
  <c r="D361" i="1"/>
  <c r="D346" i="1"/>
  <c r="D421" i="1"/>
  <c r="D360" i="1"/>
  <c r="D345" i="1"/>
  <c r="D319" i="1"/>
  <c r="D214" i="1"/>
  <c r="D198" i="1"/>
  <c r="D146" i="1"/>
  <c r="D131" i="1"/>
  <c r="D307" i="1"/>
  <c r="D115" i="1"/>
  <c r="J79" i="1" s="1"/>
  <c r="L142" i="1" s="1"/>
  <c r="CH36" i="3"/>
  <c r="CL36" i="3"/>
  <c r="CP36" i="3"/>
  <c r="CV36" i="3"/>
  <c r="CZ36" i="3"/>
  <c r="DD36" i="3"/>
  <c r="DI36" i="3"/>
  <c r="DM36" i="3"/>
  <c r="CH28" i="2"/>
  <c r="CL28" i="2"/>
  <c r="CP28" i="2"/>
  <c r="CV28" i="2"/>
  <c r="CZ28" i="2"/>
  <c r="DD28" i="2"/>
  <c r="DI28" i="2"/>
  <c r="DM28" i="2"/>
  <c r="CH36" i="2"/>
  <c r="CL36" i="2"/>
  <c r="CP36" i="2"/>
  <c r="DM47" i="3"/>
  <c r="CI16" i="2"/>
  <c r="CM16" i="2"/>
  <c r="CQ16" i="2"/>
  <c r="CW16" i="2"/>
  <c r="DA16" i="2"/>
  <c r="DE16" i="2"/>
  <c r="DJ16" i="2"/>
  <c r="DN16" i="2"/>
  <c r="CI24" i="2"/>
  <c r="CM24" i="2"/>
  <c r="CQ24" i="2"/>
  <c r="CW24" i="2"/>
  <c r="CM28" i="2"/>
  <c r="CI36" i="2"/>
  <c r="CM36" i="2"/>
  <c r="CQ36" i="2"/>
  <c r="CW36" i="2"/>
  <c r="DA36" i="2"/>
  <c r="DE36" i="2"/>
  <c r="DJ36" i="2"/>
  <c r="DN36" i="2"/>
  <c r="CI44" i="2"/>
  <c r="CM44" i="2"/>
  <c r="CQ44" i="2"/>
  <c r="CW44" i="2"/>
  <c r="DA44" i="2"/>
  <c r="DE44" i="2"/>
  <c r="DJ44" i="2"/>
  <c r="DN44" i="2"/>
  <c r="CJ24" i="3"/>
  <c r="CX24" i="3"/>
  <c r="CX32" i="3"/>
  <c r="CF36" i="3"/>
  <c r="CJ36" i="3"/>
  <c r="CT36" i="3"/>
  <c r="CX36" i="3"/>
  <c r="DB36" i="3"/>
  <c r="DK36" i="3"/>
  <c r="DO36" i="3"/>
  <c r="CH38" i="3"/>
  <c r="CL38" i="3"/>
  <c r="CP38" i="3"/>
  <c r="CV38" i="3"/>
  <c r="CZ38" i="3"/>
  <c r="DD38" i="3"/>
  <c r="DI38" i="3"/>
  <c r="DM38" i="3"/>
  <c r="H81" i="1"/>
  <c r="E370" i="1"/>
  <c r="E403" i="1" s="1"/>
  <c r="E398" i="1" s="1"/>
  <c r="E226" i="1"/>
  <c r="E259" i="1" s="1"/>
  <c r="E242" i="1" s="1"/>
  <c r="E406" i="1"/>
  <c r="E439" i="1" s="1"/>
  <c r="E425" i="1" s="1"/>
  <c r="E262" i="1"/>
  <c r="E295" i="1" s="1"/>
  <c r="E277" i="1" s="1"/>
  <c r="E334" i="1"/>
  <c r="E367" i="1" s="1"/>
  <c r="E365" i="1" s="1"/>
  <c r="E442" i="1"/>
  <c r="E475" i="1" s="1"/>
  <c r="E298" i="1"/>
  <c r="E331" i="1" s="1"/>
  <c r="E327" i="1" s="1"/>
  <c r="E190" i="1"/>
  <c r="E223" i="1" s="1"/>
  <c r="E221" i="1" s="1"/>
  <c r="E118" i="1"/>
  <c r="E151" i="1" s="1"/>
  <c r="E133" i="1" s="1"/>
  <c r="E154" i="1"/>
  <c r="E187" i="1" s="1"/>
  <c r="E170" i="1" s="1"/>
  <c r="E82" i="1"/>
  <c r="E115" i="1" s="1"/>
  <c r="E337" i="1"/>
  <c r="E402" i="1"/>
  <c r="E345" i="1"/>
  <c r="E395" i="1"/>
  <c r="E373" i="1"/>
  <c r="E145" i="1"/>
  <c r="DO10" i="2"/>
  <c r="CH16" i="2"/>
  <c r="CL16" i="2"/>
  <c r="CP16" i="2"/>
  <c r="CV16" i="2"/>
  <c r="CZ16" i="2"/>
  <c r="DD16" i="2"/>
  <c r="DI16" i="2"/>
  <c r="DM16" i="2"/>
  <c r="CI17" i="2"/>
  <c r="CM17" i="2"/>
  <c r="CQ17" i="2"/>
  <c r="CW17" i="2"/>
  <c r="DA17" i="2"/>
  <c r="DE17" i="2"/>
  <c r="CW21" i="2"/>
  <c r="CI37" i="2"/>
  <c r="CM37" i="2"/>
  <c r="CQ37" i="2"/>
  <c r="CW37" i="2"/>
  <c r="DA37" i="2"/>
  <c r="DE37" i="2"/>
  <c r="DJ37" i="2"/>
  <c r="DN37" i="2"/>
  <c r="CW12" i="3"/>
  <c r="CF17" i="3"/>
  <c r="CJ17" i="3"/>
  <c r="CN17" i="3"/>
  <c r="CT17" i="3"/>
  <c r="CX17" i="3"/>
  <c r="DB17" i="3"/>
  <c r="DF17" i="3"/>
  <c r="DK17" i="3"/>
  <c r="DO17" i="3"/>
  <c r="CJ21" i="3"/>
  <c r="CT21" i="3"/>
  <c r="DB21" i="3"/>
  <c r="DK21" i="3"/>
  <c r="DO21" i="3"/>
  <c r="CJ22" i="3"/>
  <c r="CT22" i="3"/>
  <c r="DB22" i="3"/>
  <c r="DK22" i="3"/>
  <c r="DO22" i="3"/>
  <c r="CX30" i="3"/>
  <c r="CX34" i="3"/>
  <c r="CF38" i="3"/>
  <c r="CJ38" i="3"/>
  <c r="CT38" i="3"/>
  <c r="CX38" i="3"/>
  <c r="DB38" i="3"/>
  <c r="DK38" i="3"/>
  <c r="CH17" i="2"/>
  <c r="CL17" i="2"/>
  <c r="CP17" i="2"/>
  <c r="CV17" i="2"/>
  <c r="CZ17" i="2"/>
  <c r="DD17" i="2"/>
  <c r="DI17" i="2"/>
  <c r="DM17" i="2"/>
  <c r="CH37" i="2"/>
  <c r="CL37" i="2"/>
  <c r="CP37" i="2"/>
  <c r="CV37" i="2"/>
  <c r="CZ37" i="2"/>
  <c r="DD37" i="2"/>
  <c r="DI37" i="2"/>
  <c r="DM37" i="2"/>
  <c r="DM49" i="2"/>
  <c r="CI17" i="3"/>
  <c r="CM17" i="3"/>
  <c r="CQ17" i="3"/>
  <c r="CW17" i="3"/>
  <c r="DA17" i="3"/>
  <c r="DE17" i="3"/>
  <c r="CI38" i="3"/>
  <c r="CM38" i="3"/>
  <c r="CQ38" i="3"/>
  <c r="CW38" i="3"/>
  <c r="DA38" i="3"/>
  <c r="DE38" i="3"/>
  <c r="DJ38" i="3"/>
  <c r="DN38" i="3"/>
  <c r="CI15" i="2"/>
  <c r="CM15" i="2"/>
  <c r="CQ15" i="2"/>
  <c r="CW15" i="2"/>
  <c r="DA15" i="2"/>
  <c r="DE15" i="2"/>
  <c r="DJ15" i="2"/>
  <c r="DN15" i="2"/>
  <c r="CF16" i="2"/>
  <c r="CJ16" i="2"/>
  <c r="CN16" i="2"/>
  <c r="CT16" i="2"/>
  <c r="CX16" i="2"/>
  <c r="DB16" i="2"/>
  <c r="DF16" i="2"/>
  <c r="DK16" i="2"/>
  <c r="CI27" i="2"/>
  <c r="CM27" i="2"/>
  <c r="CF7" i="2"/>
  <c r="CJ7" i="2"/>
  <c r="CN7" i="2"/>
  <c r="CT7" i="2"/>
  <c r="CX7" i="2"/>
  <c r="DB7" i="2"/>
  <c r="DF7" i="2"/>
  <c r="DK7" i="2"/>
  <c r="DO7" i="2"/>
  <c r="CI14" i="2"/>
  <c r="CM14" i="2"/>
  <c r="CQ14" i="2"/>
  <c r="CW14" i="2"/>
  <c r="DA14" i="2"/>
  <c r="DE14" i="2"/>
  <c r="CF19" i="2"/>
  <c r="CJ19" i="2"/>
  <c r="CN19" i="2"/>
  <c r="CT19" i="2"/>
  <c r="CX19" i="2"/>
  <c r="DB19" i="2"/>
  <c r="DF19" i="2"/>
  <c r="DK19" i="2"/>
  <c r="DO19" i="2"/>
  <c r="CQ27" i="2"/>
  <c r="CW27" i="2"/>
  <c r="DA27" i="2"/>
  <c r="DE27" i="2"/>
  <c r="DJ27" i="2"/>
  <c r="DN27" i="2"/>
  <c r="CF28" i="2"/>
  <c r="CJ28" i="2"/>
  <c r="CN28" i="2"/>
  <c r="CT28" i="2"/>
  <c r="CX28" i="2"/>
  <c r="DB28" i="2"/>
  <c r="DF28" i="2"/>
  <c r="DK28" i="2"/>
  <c r="DK32" i="2"/>
  <c r="CF36" i="2"/>
  <c r="CJ36" i="2"/>
  <c r="CN36" i="2"/>
  <c r="CT36" i="2"/>
  <c r="CX36" i="2"/>
  <c r="DB36" i="2"/>
  <c r="DF36" i="2"/>
  <c r="DK36" i="2"/>
  <c r="CH38" i="2"/>
  <c r="CL38" i="2"/>
  <c r="CP38" i="2"/>
  <c r="CV38" i="2"/>
  <c r="CZ38" i="2"/>
  <c r="DD38" i="2"/>
  <c r="DI38" i="2"/>
  <c r="DM38" i="2"/>
  <c r="CF44" i="2"/>
  <c r="CJ44" i="2"/>
  <c r="CN44" i="2"/>
  <c r="CT44" i="2"/>
  <c r="CX44" i="2"/>
  <c r="DB44" i="2"/>
  <c r="DF44" i="2"/>
  <c r="DK44" i="2"/>
  <c r="DO44" i="2"/>
  <c r="CH50" i="2"/>
  <c r="CL50" i="2"/>
  <c r="CP50" i="2"/>
  <c r="CV50" i="2"/>
  <c r="DK8" i="3"/>
  <c r="CF12" i="3"/>
  <c r="CJ12" i="3"/>
  <c r="CN12" i="3"/>
  <c r="CT12" i="3"/>
  <c r="CX12" i="3"/>
  <c r="DB12" i="3"/>
  <c r="DF12" i="3"/>
  <c r="DK12" i="3"/>
  <c r="DO12" i="3"/>
  <c r="DE15" i="3"/>
  <c r="CI38" i="2"/>
  <c r="CM38" i="2"/>
  <c r="CI50" i="2"/>
  <c r="CM50" i="2"/>
  <c r="CQ50" i="2"/>
  <c r="CW50" i="2"/>
  <c r="DA50" i="2"/>
  <c r="DE50" i="2"/>
  <c r="DJ50" i="2"/>
  <c r="DN50" i="2"/>
  <c r="CI18" i="3"/>
  <c r="CM18" i="3"/>
  <c r="CQ18" i="3"/>
  <c r="CW18" i="3"/>
  <c r="DA18" i="3"/>
  <c r="DE18" i="3"/>
  <c r="CV36" i="2"/>
  <c r="CZ36" i="2"/>
  <c r="DD36" i="2"/>
  <c r="DI36" i="2"/>
  <c r="DM36" i="2"/>
  <c r="CJ38" i="2"/>
  <c r="CJ42" i="2"/>
  <c r="CH44" i="2"/>
  <c r="CL44" i="2"/>
  <c r="CP44" i="2"/>
  <c r="CV44" i="2"/>
  <c r="CZ44" i="2"/>
  <c r="DD44" i="2"/>
  <c r="DI44" i="2"/>
  <c r="CF46" i="2"/>
  <c r="CJ46" i="2"/>
  <c r="CN46" i="2"/>
  <c r="CT46" i="2"/>
  <c r="CX46" i="2"/>
  <c r="DB46" i="2"/>
  <c r="DF46" i="2"/>
  <c r="DK46" i="2"/>
  <c r="DO46" i="2"/>
  <c r="CT10" i="3"/>
  <c r="CF14" i="3"/>
  <c r="CJ14" i="3"/>
  <c r="CN14" i="3"/>
  <c r="CT14" i="3"/>
  <c r="CX14" i="3"/>
  <c r="DB14" i="3"/>
  <c r="DF14" i="3"/>
  <c r="DK14" i="3"/>
  <c r="DO14" i="3"/>
  <c r="DA24" i="2"/>
  <c r="DJ24" i="2"/>
  <c r="CM15" i="3"/>
  <c r="CI16" i="3"/>
  <c r="CM16" i="3"/>
  <c r="CQ16" i="3"/>
  <c r="DA16" i="3"/>
  <c r="DE16" i="3"/>
  <c r="CI37" i="3"/>
  <c r="CM37" i="3"/>
  <c r="CQ37" i="3"/>
  <c r="CW37" i="3"/>
  <c r="DA37" i="3"/>
  <c r="DE37" i="3"/>
  <c r="DE24" i="2"/>
  <c r="DN24" i="2"/>
  <c r="DA13" i="3"/>
  <c r="CH15" i="2"/>
  <c r="CL15" i="2"/>
  <c r="CP15" i="2"/>
  <c r="CV15" i="2"/>
  <c r="CZ15" i="2"/>
  <c r="DD15" i="2"/>
  <c r="DI15" i="2"/>
  <c r="CH27" i="2"/>
  <c r="CL27" i="2"/>
  <c r="CP27" i="2"/>
  <c r="CV27" i="2"/>
  <c r="CZ27" i="2"/>
  <c r="DD27" i="2"/>
  <c r="DI27" i="2"/>
  <c r="DM27" i="2"/>
  <c r="DK29" i="2"/>
  <c r="CJ41" i="2"/>
  <c r="DI48" i="2"/>
  <c r="CF15" i="3"/>
  <c r="CJ15" i="3"/>
  <c r="CN15" i="3"/>
  <c r="CT15" i="3"/>
  <c r="CX15" i="3"/>
  <c r="DB15" i="3"/>
  <c r="DF15" i="3"/>
  <c r="DK15" i="3"/>
  <c r="DO15" i="3"/>
  <c r="CH18" i="3"/>
  <c r="CL18" i="3"/>
  <c r="CP18" i="3"/>
  <c r="CV18" i="3"/>
  <c r="CZ18" i="3"/>
  <c r="DD18" i="3"/>
  <c r="DI18" i="3"/>
  <c r="DM18" i="3"/>
  <c r="CM19" i="3"/>
  <c r="DA19" i="3"/>
  <c r="DF29" i="3"/>
  <c r="CX33" i="3"/>
  <c r="CI36" i="3"/>
  <c r="CM36" i="3"/>
  <c r="CQ36" i="3"/>
  <c r="CW36" i="3"/>
  <c r="DA36" i="3"/>
  <c r="DE36" i="3"/>
  <c r="DJ36" i="3"/>
  <c r="DN36" i="3"/>
  <c r="CF37" i="3"/>
  <c r="CJ37" i="3"/>
  <c r="CT37" i="3"/>
  <c r="CX37" i="3"/>
  <c r="DB37" i="3"/>
  <c r="DK37" i="3"/>
  <c r="DO37" i="3"/>
  <c r="CT41" i="3"/>
  <c r="CT42" i="3"/>
  <c r="CH43" i="3"/>
  <c r="CL43" i="3"/>
  <c r="CP43" i="3"/>
  <c r="CV43" i="3"/>
  <c r="CZ43" i="3"/>
  <c r="DD43" i="3"/>
  <c r="DI43" i="3"/>
  <c r="DM43" i="3"/>
  <c r="DM44" i="3"/>
  <c r="CH50" i="3"/>
  <c r="CL50" i="3"/>
  <c r="CP50" i="3"/>
  <c r="CV50" i="3"/>
  <c r="CZ50" i="3"/>
  <c r="DD50" i="3"/>
  <c r="DI50" i="3"/>
  <c r="DM50" i="3"/>
  <c r="CI49" i="3"/>
  <c r="CM49" i="3"/>
  <c r="CQ49" i="3"/>
  <c r="CW49" i="3"/>
  <c r="DA49" i="3"/>
  <c r="DE49" i="3"/>
  <c r="DJ49" i="3"/>
  <c r="DN49" i="3"/>
  <c r="DM9" i="2"/>
  <c r="CF11" i="2"/>
  <c r="CJ11" i="2"/>
  <c r="CN11" i="2"/>
  <c r="CT11" i="2"/>
  <c r="CX11" i="2"/>
  <c r="DB11" i="2"/>
  <c r="DF11" i="2"/>
  <c r="DK11" i="2"/>
  <c r="DO11" i="2"/>
  <c r="CF15" i="2"/>
  <c r="CJ15" i="2"/>
  <c r="CN15" i="2"/>
  <c r="CT15" i="2"/>
  <c r="CX15" i="2"/>
  <c r="DB15" i="2"/>
  <c r="DF15" i="2"/>
  <c r="DK15" i="2"/>
  <c r="DO15" i="2"/>
  <c r="DI24" i="2"/>
  <c r="DM24" i="2"/>
  <c r="CF27" i="2"/>
  <c r="CJ27" i="2"/>
  <c r="CN27" i="2"/>
  <c r="CT27" i="2"/>
  <c r="CX27" i="2"/>
  <c r="DB27" i="2"/>
  <c r="DF27" i="2"/>
  <c r="DK27" i="2"/>
  <c r="DO27" i="2"/>
  <c r="DK33" i="2"/>
  <c r="DO33" i="2"/>
  <c r="CF39" i="2"/>
  <c r="CJ39" i="2"/>
  <c r="CF13" i="3"/>
  <c r="CJ13" i="3"/>
  <c r="DO13" i="3"/>
  <c r="CJ23" i="3"/>
  <c r="CX23" i="3"/>
  <c r="DK23" i="3"/>
  <c r="DO23" i="3"/>
  <c r="CH37" i="3"/>
  <c r="CL37" i="3"/>
  <c r="CP37" i="3"/>
  <c r="CV37" i="3"/>
  <c r="CZ37" i="3"/>
  <c r="DD37" i="3"/>
  <c r="DI37" i="3"/>
  <c r="DM37" i="3"/>
  <c r="CT39" i="3"/>
  <c r="DK43" i="3"/>
  <c r="CF48" i="3"/>
  <c r="CJ48" i="3"/>
  <c r="CN48" i="3"/>
  <c r="CT48" i="3"/>
  <c r="CX48" i="3"/>
  <c r="DB48" i="3"/>
  <c r="DF48" i="3"/>
  <c r="DK48" i="3"/>
  <c r="DO48" i="3"/>
  <c r="DI12" i="2"/>
  <c r="CL13" i="2"/>
  <c r="CZ13" i="2"/>
  <c r="DI13" i="2"/>
  <c r="DM10" i="2"/>
  <c r="CH11" i="2"/>
  <c r="CL11" i="2"/>
  <c r="CP11" i="2"/>
  <c r="CV11" i="2"/>
  <c r="CZ11" i="2"/>
  <c r="DD11" i="2"/>
  <c r="DI11" i="2"/>
  <c r="DM11" i="2"/>
  <c r="CI12" i="2"/>
  <c r="CM12" i="2"/>
  <c r="CQ12" i="2"/>
  <c r="CW12" i="2"/>
  <c r="DA12" i="2"/>
  <c r="DE12" i="2"/>
  <c r="DJ12" i="2"/>
  <c r="DN12" i="2"/>
  <c r="CI13" i="2"/>
  <c r="CM13" i="2"/>
  <c r="CQ13" i="2"/>
  <c r="CW13" i="2"/>
  <c r="DA13" i="2"/>
  <c r="DE13" i="2"/>
  <c r="DO16" i="2"/>
  <c r="DM19" i="2"/>
  <c r="CI20" i="2"/>
  <c r="CM20" i="2"/>
  <c r="CQ20" i="2"/>
  <c r="CW20" i="2"/>
  <c r="DA20" i="2"/>
  <c r="DE20" i="2"/>
  <c r="DJ20" i="2"/>
  <c r="DN20" i="2"/>
  <c r="DI22" i="2"/>
  <c r="CI23" i="2"/>
  <c r="CM23" i="2"/>
  <c r="CQ23" i="2"/>
  <c r="CW23" i="2"/>
  <c r="DA23" i="2"/>
  <c r="DE23" i="2"/>
  <c r="DJ23" i="2"/>
  <c r="DN23" i="2"/>
  <c r="CM25" i="2"/>
  <c r="CW25" i="2"/>
  <c r="CH34" i="2"/>
  <c r="CL34" i="2"/>
  <c r="CP34" i="2"/>
  <c r="CV34" i="2"/>
  <c r="CZ34" i="2"/>
  <c r="DD34" i="2"/>
  <c r="DI34" i="2"/>
  <c r="DO36" i="2"/>
  <c r="CH40" i="2"/>
  <c r="CL40" i="2"/>
  <c r="CP40" i="2"/>
  <c r="CV40" i="2"/>
  <c r="CZ40" i="2"/>
  <c r="DD40" i="2"/>
  <c r="DI40" i="2"/>
  <c r="DM40" i="2"/>
  <c r="CI41" i="2"/>
  <c r="CM41" i="2"/>
  <c r="CQ41" i="2"/>
  <c r="CW41" i="2"/>
  <c r="DA41" i="2"/>
  <c r="DE41" i="2"/>
  <c r="DJ41" i="2"/>
  <c r="DN41" i="2"/>
  <c r="CI42" i="2"/>
  <c r="CM42" i="2"/>
  <c r="CQ42" i="2"/>
  <c r="CW42" i="2"/>
  <c r="DA42" i="2"/>
  <c r="DE42" i="2"/>
  <c r="DJ42" i="2"/>
  <c r="DN42" i="2"/>
  <c r="CI43" i="2"/>
  <c r="CM43" i="2"/>
  <c r="CQ43" i="2"/>
  <c r="CW43" i="2"/>
  <c r="DA43" i="2"/>
  <c r="DE43" i="2"/>
  <c r="DJ43" i="2"/>
  <c r="DN43" i="2"/>
  <c r="CH46" i="2"/>
  <c r="CL46" i="2"/>
  <c r="CP46" i="2"/>
  <c r="CV46" i="2"/>
  <c r="CZ46" i="2"/>
  <c r="DD46" i="2"/>
  <c r="DI46" i="2"/>
  <c r="DM46" i="2"/>
  <c r="CH48" i="2"/>
  <c r="DM48" i="2"/>
  <c r="CH49" i="2"/>
  <c r="CL49" i="2"/>
  <c r="CP49" i="2"/>
  <c r="CV49" i="2"/>
  <c r="CZ49" i="2"/>
  <c r="DD49" i="2"/>
  <c r="DI49" i="2"/>
  <c r="CI8" i="3"/>
  <c r="CM8" i="3"/>
  <c r="CQ8" i="3"/>
  <c r="CW8" i="3"/>
  <c r="DA8" i="3"/>
  <c r="DE8" i="3"/>
  <c r="DJ8" i="3"/>
  <c r="DN8" i="3"/>
  <c r="CH12" i="3"/>
  <c r="CL12" i="3"/>
  <c r="CP12" i="3"/>
  <c r="CV12" i="3"/>
  <c r="CZ12" i="3"/>
  <c r="DD12" i="3"/>
  <c r="DI12" i="3"/>
  <c r="DM12" i="3"/>
  <c r="CH13" i="3"/>
  <c r="CL13" i="3"/>
  <c r="CP13" i="3"/>
  <c r="CV13" i="3"/>
  <c r="CZ13" i="3"/>
  <c r="DD13" i="3"/>
  <c r="DI13" i="3"/>
  <c r="DM13" i="3"/>
  <c r="CH14" i="3"/>
  <c r="CL14" i="3"/>
  <c r="CP14" i="3"/>
  <c r="CV14" i="3"/>
  <c r="CZ14" i="3"/>
  <c r="DD14" i="3"/>
  <c r="DI14" i="3"/>
  <c r="DM14" i="3"/>
  <c r="CH15" i="3"/>
  <c r="CL15" i="3"/>
  <c r="CP15" i="3"/>
  <c r="CV15" i="3"/>
  <c r="CZ15" i="3"/>
  <c r="DD15" i="3"/>
  <c r="DI15" i="3"/>
  <c r="DM15" i="3"/>
  <c r="CI19" i="3"/>
  <c r="CQ19" i="3"/>
  <c r="CW19" i="3"/>
  <c r="CM20" i="3"/>
  <c r="CH21" i="3"/>
  <c r="CL21" i="3"/>
  <c r="CP21" i="3"/>
  <c r="CH25" i="3"/>
  <c r="CN29" i="3"/>
  <c r="DO38" i="3"/>
  <c r="CI41" i="3"/>
  <c r="CM41" i="3"/>
  <c r="CQ41" i="3"/>
  <c r="CW41" i="3"/>
  <c r="DA41" i="3"/>
  <c r="DE41" i="3"/>
  <c r="DJ41" i="3"/>
  <c r="DN41" i="3"/>
  <c r="CF43" i="3"/>
  <c r="CJ43" i="3"/>
  <c r="CN43" i="3"/>
  <c r="CX43" i="3"/>
  <c r="DB43" i="3"/>
  <c r="DF43" i="3"/>
  <c r="DO43" i="3"/>
  <c r="CI44" i="3"/>
  <c r="CM44" i="3"/>
  <c r="CQ44" i="3"/>
  <c r="CW44" i="3"/>
  <c r="DA44" i="3"/>
  <c r="DE44" i="3"/>
  <c r="DJ44" i="3"/>
  <c r="DN44" i="3"/>
  <c r="CI45" i="3"/>
  <c r="CM45" i="3"/>
  <c r="CQ45" i="3"/>
  <c r="CW45" i="3"/>
  <c r="DA45" i="3"/>
  <c r="DE45" i="3"/>
  <c r="DJ45" i="3"/>
  <c r="DN45" i="3"/>
  <c r="CH48" i="3"/>
  <c r="CL48" i="3"/>
  <c r="CP48" i="3"/>
  <c r="CV48" i="3"/>
  <c r="CZ48" i="3"/>
  <c r="DD48" i="3"/>
  <c r="DI48" i="3"/>
  <c r="DM48" i="3"/>
  <c r="CF50" i="3"/>
  <c r="CJ50" i="3"/>
  <c r="CN50" i="3"/>
  <c r="CT50" i="3"/>
  <c r="CX50" i="3"/>
  <c r="DB50" i="3"/>
  <c r="DF50" i="3"/>
  <c r="DK50" i="3"/>
  <c r="DO50" i="3"/>
  <c r="DM51" i="3"/>
  <c r="CH13" i="2"/>
  <c r="CV13" i="2"/>
  <c r="DM13" i="2"/>
  <c r="CZ20" i="2"/>
  <c r="CI10" i="2"/>
  <c r="CM10" i="2"/>
  <c r="CQ10" i="2"/>
  <c r="CW10" i="2"/>
  <c r="DA10" i="2"/>
  <c r="DE10" i="2"/>
  <c r="DJ10" i="2"/>
  <c r="DN10" i="2"/>
  <c r="CI11" i="2"/>
  <c r="CM11" i="2"/>
  <c r="CQ11" i="2"/>
  <c r="CW11" i="2"/>
  <c r="DA11" i="2"/>
  <c r="DE11" i="2"/>
  <c r="CF13" i="2"/>
  <c r="CJ13" i="2"/>
  <c r="CN13" i="2"/>
  <c r="CT13" i="2"/>
  <c r="CX13" i="2"/>
  <c r="DB13" i="2"/>
  <c r="DF13" i="2"/>
  <c r="DK13" i="2"/>
  <c r="DO13" i="2"/>
  <c r="CI19" i="2"/>
  <c r="CM19" i="2"/>
  <c r="CQ19" i="2"/>
  <c r="CW19" i="2"/>
  <c r="DA19" i="2"/>
  <c r="DE19" i="2"/>
  <c r="DJ19" i="2"/>
  <c r="DN19" i="2"/>
  <c r="CF20" i="2"/>
  <c r="CJ20" i="2"/>
  <c r="CN20" i="2"/>
  <c r="CT20" i="2"/>
  <c r="CX20" i="2"/>
  <c r="DB20" i="2"/>
  <c r="DF20" i="2"/>
  <c r="DK20" i="2"/>
  <c r="DO20" i="2"/>
  <c r="CM21" i="2"/>
  <c r="CI29" i="2"/>
  <c r="CM29" i="2"/>
  <c r="CQ29" i="2"/>
  <c r="CW29" i="2"/>
  <c r="DA29" i="2"/>
  <c r="DE29" i="2"/>
  <c r="CI31" i="2"/>
  <c r="CM31" i="2"/>
  <c r="CQ31" i="2"/>
  <c r="CW31" i="2"/>
  <c r="DA31" i="2"/>
  <c r="DE31" i="2"/>
  <c r="DJ31" i="2"/>
  <c r="DN31" i="2"/>
  <c r="CI34" i="2"/>
  <c r="CM34" i="2"/>
  <c r="CQ34" i="2"/>
  <c r="CW34" i="2"/>
  <c r="DA34" i="2"/>
  <c r="DE34" i="2"/>
  <c r="CF41" i="2"/>
  <c r="CN41" i="2"/>
  <c r="CT41" i="2"/>
  <c r="CX41" i="2"/>
  <c r="DB41" i="2"/>
  <c r="DF41" i="2"/>
  <c r="DK41" i="2"/>
  <c r="CF42" i="2"/>
  <c r="CN42" i="2"/>
  <c r="CT42" i="2"/>
  <c r="CX42" i="2"/>
  <c r="DB42" i="2"/>
  <c r="CF43" i="2"/>
  <c r="CJ43" i="2"/>
  <c r="CN43" i="2"/>
  <c r="CT43" i="2"/>
  <c r="CI46" i="2"/>
  <c r="CM46" i="2"/>
  <c r="CQ46" i="2"/>
  <c r="CW46" i="2"/>
  <c r="DA46" i="2"/>
  <c r="DE46" i="2"/>
  <c r="DJ46" i="2"/>
  <c r="DN46" i="2"/>
  <c r="CZ50" i="2"/>
  <c r="DD50" i="2"/>
  <c r="DI50" i="2"/>
  <c r="DM50" i="2"/>
  <c r="CF8" i="3"/>
  <c r="CJ8" i="3"/>
  <c r="CT8" i="3"/>
  <c r="CX8" i="3"/>
  <c r="DB8" i="3"/>
  <c r="DO8" i="3"/>
  <c r="CF9" i="3"/>
  <c r="CJ9" i="3"/>
  <c r="CN9" i="3"/>
  <c r="CT9" i="3"/>
  <c r="CX9" i="3"/>
  <c r="DB9" i="3"/>
  <c r="DF9" i="3"/>
  <c r="DK9" i="3"/>
  <c r="DO9" i="3"/>
  <c r="CM12" i="3"/>
  <c r="DE12" i="3"/>
  <c r="CM14" i="3"/>
  <c r="CW14" i="3"/>
  <c r="DE14" i="3"/>
  <c r="CI15" i="3"/>
  <c r="CQ15" i="3"/>
  <c r="CW15" i="3"/>
  <c r="DA15" i="3"/>
  <c r="CF19" i="3"/>
  <c r="CJ19" i="3"/>
  <c r="CN19" i="3"/>
  <c r="CT19" i="3"/>
  <c r="CX19" i="3"/>
  <c r="DB19" i="3"/>
  <c r="DF19" i="3"/>
  <c r="DK19" i="3"/>
  <c r="DO19" i="3"/>
  <c r="CW23" i="3"/>
  <c r="CW24" i="3"/>
  <c r="DJ25" i="3"/>
  <c r="DN25" i="3"/>
  <c r="CX31" i="3"/>
  <c r="CX35" i="3"/>
  <c r="CI39" i="3"/>
  <c r="CM39" i="3"/>
  <c r="CQ39" i="3"/>
  <c r="CW39" i="3"/>
  <c r="DA39" i="3"/>
  <c r="DE39" i="3"/>
  <c r="DJ39" i="3"/>
  <c r="DN39" i="3"/>
  <c r="DK42" i="3"/>
  <c r="CF44" i="3"/>
  <c r="CF46" i="3"/>
  <c r="CJ46" i="3"/>
  <c r="CN46" i="3"/>
  <c r="CT46" i="3"/>
  <c r="CX46" i="3"/>
  <c r="DB46" i="3"/>
  <c r="DF46" i="3"/>
  <c r="DK46" i="3"/>
  <c r="DO46" i="3"/>
  <c r="DE19" i="3"/>
  <c r="DM12" i="2"/>
  <c r="CP13" i="2"/>
  <c r="DD13" i="2"/>
  <c r="CH20" i="2"/>
  <c r="CL20" i="2"/>
  <c r="CP20" i="2"/>
  <c r="CV20" i="2"/>
  <c r="DD20" i="2"/>
  <c r="DI20" i="2"/>
  <c r="DM20" i="2"/>
  <c r="CH23" i="2"/>
  <c r="CL23" i="2"/>
  <c r="CP23" i="2"/>
  <c r="CV23" i="2"/>
  <c r="CZ23" i="2"/>
  <c r="DD23" i="2"/>
  <c r="DI23" i="2"/>
  <c r="DM23" i="2"/>
  <c r="CH41" i="2"/>
  <c r="CL41" i="2"/>
  <c r="CP41" i="2"/>
  <c r="CV41" i="2"/>
  <c r="CZ41" i="2"/>
  <c r="DD41" i="2"/>
  <c r="DI41" i="2"/>
  <c r="DM41" i="2"/>
  <c r="CH42" i="2"/>
  <c r="CL42" i="2"/>
  <c r="CP42" i="2"/>
  <c r="CV42" i="2"/>
  <c r="CZ42" i="2"/>
  <c r="DD42" i="2"/>
  <c r="DI42" i="2"/>
  <c r="CH43" i="2"/>
  <c r="CL43" i="2"/>
  <c r="CP43" i="2"/>
  <c r="CV43" i="2"/>
  <c r="CZ43" i="2"/>
  <c r="CH8" i="3"/>
  <c r="CL8" i="3"/>
  <c r="CP8" i="3"/>
  <c r="CV8" i="3"/>
  <c r="CZ8" i="3"/>
  <c r="DD8" i="3"/>
  <c r="DI8" i="3"/>
  <c r="DM8" i="3"/>
  <c r="CH19" i="3"/>
  <c r="CL19" i="3"/>
  <c r="CP19" i="3"/>
  <c r="CV19" i="3"/>
  <c r="CZ19" i="3"/>
  <c r="DD19" i="3"/>
  <c r="DI19" i="3"/>
  <c r="DM19" i="3"/>
  <c r="CH26" i="3"/>
  <c r="CT40" i="3"/>
  <c r="CH46" i="3"/>
  <c r="CL46" i="3"/>
  <c r="CP46" i="3"/>
  <c r="CV46" i="3"/>
  <c r="CZ46" i="3"/>
  <c r="DD46" i="3"/>
  <c r="DI46" i="3"/>
  <c r="DM46" i="3"/>
  <c r="CI21" i="2"/>
  <c r="CQ21" i="2"/>
  <c r="DA21" i="2"/>
  <c r="CF25" i="2"/>
  <c r="CJ25" i="2"/>
  <c r="CN25" i="2"/>
  <c r="CT25" i="2"/>
  <c r="CX25" i="2"/>
  <c r="DB25" i="2"/>
  <c r="DF25" i="2"/>
  <c r="DK25" i="2"/>
  <c r="DO25" i="2"/>
  <c r="DE28" i="2"/>
  <c r="DM34" i="2"/>
  <c r="CX10" i="3"/>
  <c r="DE25" i="2"/>
  <c r="CQ38" i="2"/>
  <c r="CW38" i="2"/>
  <c r="DA38" i="2"/>
  <c r="DE38" i="2"/>
  <c r="DJ38" i="2"/>
  <c r="DN38" i="2"/>
  <c r="CH39" i="2"/>
  <c r="CL39" i="2"/>
  <c r="CP39" i="2"/>
  <c r="CV39" i="2"/>
  <c r="CZ39" i="2"/>
  <c r="DD39" i="2"/>
  <c r="DI39" i="2"/>
  <c r="DM39" i="2"/>
  <c r="CI40" i="2"/>
  <c r="CM40" i="2"/>
  <c r="CQ40" i="2"/>
  <c r="CW40" i="2"/>
  <c r="DA40" i="2"/>
  <c r="DE40" i="2"/>
  <c r="DJ40" i="2"/>
  <c r="DN40" i="2"/>
  <c r="DO41" i="2"/>
  <c r="DF42" i="2"/>
  <c r="DK42" i="2"/>
  <c r="DO42" i="2"/>
  <c r="CX43" i="2"/>
  <c r="DB43" i="2"/>
  <c r="DF43" i="2"/>
  <c r="DK43" i="2"/>
  <c r="DO43" i="2"/>
  <c r="CH45" i="2"/>
  <c r="CL45" i="2"/>
  <c r="CP45" i="2"/>
  <c r="CV45" i="2"/>
  <c r="CZ45" i="2"/>
  <c r="DD45" i="2"/>
  <c r="DI45" i="2"/>
  <c r="DM45" i="2"/>
  <c r="CF50" i="2"/>
  <c r="CJ50" i="2"/>
  <c r="CN50" i="2"/>
  <c r="CT50" i="2"/>
  <c r="CX50" i="2"/>
  <c r="DB50" i="2"/>
  <c r="DF50" i="2"/>
  <c r="DK50" i="2"/>
  <c r="DO50" i="2"/>
  <c r="DI51" i="2"/>
  <c r="DM51" i="2"/>
  <c r="CH10" i="3"/>
  <c r="CL10" i="3"/>
  <c r="CP10" i="3"/>
  <c r="CV10" i="3"/>
  <c r="CZ10" i="3"/>
  <c r="DD10" i="3"/>
  <c r="DI10" i="3"/>
  <c r="DM10" i="3"/>
  <c r="DK10" i="3"/>
  <c r="CW16" i="3"/>
  <c r="CH20" i="3"/>
  <c r="CL20" i="3"/>
  <c r="CP20" i="3"/>
  <c r="CV20" i="3"/>
  <c r="CZ20" i="3"/>
  <c r="DD20" i="3"/>
  <c r="DI20" i="3"/>
  <c r="DM20" i="3"/>
  <c r="DI18" i="2"/>
  <c r="DE21" i="2"/>
  <c r="CF23" i="2"/>
  <c r="CJ23" i="2"/>
  <c r="CN23" i="2"/>
  <c r="CT23" i="2"/>
  <c r="CX23" i="2"/>
  <c r="DB23" i="2"/>
  <c r="DF23" i="2"/>
  <c r="DK23" i="2"/>
  <c r="DO23" i="2"/>
  <c r="CH25" i="2"/>
  <c r="CL25" i="2"/>
  <c r="CP25" i="2"/>
  <c r="CV25" i="2"/>
  <c r="CZ25" i="2"/>
  <c r="DD25" i="2"/>
  <c r="DI25" i="2"/>
  <c r="DM25" i="2"/>
  <c r="CI28" i="2"/>
  <c r="CQ28" i="2"/>
  <c r="DA28" i="2"/>
  <c r="DJ28" i="2"/>
  <c r="DN28" i="2"/>
  <c r="CI33" i="2"/>
  <c r="CM33" i="2"/>
  <c r="CQ33" i="2"/>
  <c r="CW33" i="2"/>
  <c r="DA33" i="2"/>
  <c r="DE33" i="2"/>
  <c r="CF34" i="2"/>
  <c r="CJ34" i="2"/>
  <c r="CN34" i="2"/>
  <c r="CT34" i="2"/>
  <c r="CX34" i="2"/>
  <c r="DB34" i="2"/>
  <c r="DF34" i="2"/>
  <c r="DK34" i="2"/>
  <c r="DO34" i="2"/>
  <c r="CF37" i="2"/>
  <c r="CJ37" i="2"/>
  <c r="CN37" i="2"/>
  <c r="CT37" i="2"/>
  <c r="CX37" i="2"/>
  <c r="DB37" i="2"/>
  <c r="DF37" i="2"/>
  <c r="DK37" i="2"/>
  <c r="DO37" i="2"/>
  <c r="CF38" i="2"/>
  <c r="CN38" i="2"/>
  <c r="CT38" i="2"/>
  <c r="CX38" i="2"/>
  <c r="DB38" i="2"/>
  <c r="DF38" i="2"/>
  <c r="DK38" i="2"/>
  <c r="DO38" i="2"/>
  <c r="CI39" i="2"/>
  <c r="CM39" i="2"/>
  <c r="CQ39" i="2"/>
  <c r="CW39" i="2"/>
  <c r="DA39" i="2"/>
  <c r="DE39" i="2"/>
  <c r="DJ39" i="2"/>
  <c r="DN39" i="2"/>
  <c r="CF40" i="2"/>
  <c r="CJ40" i="2"/>
  <c r="CN40" i="2"/>
  <c r="CT40" i="2"/>
  <c r="CX40" i="2"/>
  <c r="DB40" i="2"/>
  <c r="DF40" i="2"/>
  <c r="DK40" i="2"/>
  <c r="DO40" i="2"/>
  <c r="CI45" i="2"/>
  <c r="CM45" i="2"/>
  <c r="CQ45" i="2"/>
  <c r="CW45" i="2"/>
  <c r="DA45" i="2"/>
  <c r="DE45" i="2"/>
  <c r="DJ45" i="2"/>
  <c r="DN45" i="2"/>
  <c r="CQ6" i="3"/>
  <c r="DA6" i="3"/>
  <c r="CI10" i="3"/>
  <c r="CM10" i="3"/>
  <c r="CQ10" i="3"/>
  <c r="CW10" i="3"/>
  <c r="DA10" i="3"/>
  <c r="DE10" i="3"/>
  <c r="DJ10" i="3"/>
  <c r="DN10" i="3"/>
  <c r="CF10" i="3"/>
  <c r="DO16" i="3"/>
  <c r="CW20" i="3"/>
  <c r="DB20" i="3"/>
  <c r="DM6" i="2"/>
  <c r="DI7" i="2"/>
  <c r="DM7" i="2"/>
  <c r="CI9" i="2"/>
  <c r="CM9" i="2"/>
  <c r="CQ9" i="2"/>
  <c r="CW9" i="2"/>
  <c r="DA9" i="2"/>
  <c r="DE9" i="2"/>
  <c r="DJ9" i="2"/>
  <c r="DN9" i="2"/>
  <c r="CH21" i="2"/>
  <c r="CL21" i="2"/>
  <c r="CP21" i="2"/>
  <c r="CV21" i="2"/>
  <c r="CZ21" i="2"/>
  <c r="DD21" i="2"/>
  <c r="DI21" i="2"/>
  <c r="DM21" i="2"/>
  <c r="CI25" i="2"/>
  <c r="CQ25" i="2"/>
  <c r="DA25" i="2"/>
  <c r="DJ25" i="2"/>
  <c r="DN25" i="2"/>
  <c r="DO28" i="2"/>
  <c r="CW28" i="2"/>
  <c r="CI32" i="2"/>
  <c r="CM32" i="2"/>
  <c r="CQ32" i="2"/>
  <c r="CW32" i="2"/>
  <c r="DA32" i="2"/>
  <c r="DE32" i="2"/>
  <c r="DJ32" i="2"/>
  <c r="DN32" i="2"/>
  <c r="CN39" i="2"/>
  <c r="CT39" i="2"/>
  <c r="CX39" i="2"/>
  <c r="DB39" i="2"/>
  <c r="DF39" i="2"/>
  <c r="DK39" i="2"/>
  <c r="DO39" i="2"/>
  <c r="CF45" i="2"/>
  <c r="CJ45" i="2"/>
  <c r="CN45" i="2"/>
  <c r="CT45" i="2"/>
  <c r="CX45" i="2"/>
  <c r="DB45" i="2"/>
  <c r="DF45" i="2"/>
  <c r="CF51" i="2"/>
  <c r="CJ51" i="2"/>
  <c r="CN51" i="2"/>
  <c r="CT51" i="2"/>
  <c r="CX51" i="2"/>
  <c r="DB51" i="2"/>
  <c r="DF51" i="2"/>
  <c r="DK51" i="2"/>
  <c r="DO51" i="2"/>
  <c r="CJ10" i="3"/>
  <c r="DB10" i="3"/>
  <c r="DO10" i="3"/>
  <c r="DA12" i="3"/>
  <c r="CM13" i="3"/>
  <c r="CW13" i="3"/>
  <c r="DE13" i="3"/>
  <c r="CH16" i="3"/>
  <c r="CL16" i="3"/>
  <c r="CP16" i="3"/>
  <c r="CV16" i="3"/>
  <c r="CZ16" i="3"/>
  <c r="DD16" i="3"/>
  <c r="DI16" i="3"/>
  <c r="DM16" i="3"/>
  <c r="DO18" i="3"/>
  <c r="CN20" i="3"/>
  <c r="DO20" i="3"/>
  <c r="DF23" i="3"/>
  <c r="CP26" i="3"/>
  <c r="CZ26" i="3"/>
  <c r="CJ29" i="3"/>
  <c r="CT29" i="3"/>
  <c r="DB29" i="3"/>
  <c r="CH39" i="3"/>
  <c r="CL39" i="3"/>
  <c r="CP39" i="3"/>
  <c r="CV39" i="3"/>
  <c r="CZ39" i="3"/>
  <c r="DD39" i="3"/>
  <c r="DI39" i="3"/>
  <c r="DM39" i="3"/>
  <c r="CF40" i="3"/>
  <c r="CJ40" i="3"/>
  <c r="CN40" i="3"/>
  <c r="CX40" i="3"/>
  <c r="DB40" i="3"/>
  <c r="DF40" i="3"/>
  <c r="CH41" i="3"/>
  <c r="CL41" i="3"/>
  <c r="CP41" i="3"/>
  <c r="CV41" i="3"/>
  <c r="CZ41" i="3"/>
  <c r="DD41" i="3"/>
  <c r="DI41" i="3"/>
  <c r="DM41" i="3"/>
  <c r="CF42" i="3"/>
  <c r="CJ42" i="3"/>
  <c r="CN42" i="3"/>
  <c r="CX42" i="3"/>
  <c r="DB42" i="3"/>
  <c r="DF42" i="3"/>
  <c r="CF47" i="3"/>
  <c r="CJ47" i="3"/>
  <c r="CN47" i="3"/>
  <c r="CT47" i="3"/>
  <c r="CX47" i="3"/>
  <c r="DB47" i="3"/>
  <c r="DF47" i="3"/>
  <c r="DK47" i="3"/>
  <c r="DO47" i="3"/>
  <c r="CF51" i="3"/>
  <c r="CJ51" i="3"/>
  <c r="CN51" i="3"/>
  <c r="CT51" i="3"/>
  <c r="CX51" i="3"/>
  <c r="DB51" i="3"/>
  <c r="DF51" i="3"/>
  <c r="DK51" i="3"/>
  <c r="DO51" i="3"/>
  <c r="DP40" i="3"/>
  <c r="DI47" i="3"/>
  <c r="DI51" i="3"/>
  <c r="DE20" i="3"/>
  <c r="DF22" i="3"/>
  <c r="CT24" i="3"/>
  <c r="DJ37" i="3"/>
  <c r="DN37" i="3"/>
  <c r="CF39" i="3"/>
  <c r="CJ39" i="3"/>
  <c r="CN39" i="3"/>
  <c r="CX39" i="3"/>
  <c r="DB39" i="3"/>
  <c r="DF39" i="3"/>
  <c r="CH40" i="3"/>
  <c r="CL40" i="3"/>
  <c r="CP40" i="3"/>
  <c r="CV40" i="3"/>
  <c r="CZ40" i="3"/>
  <c r="DD40" i="3"/>
  <c r="DI40" i="3"/>
  <c r="DM40" i="3"/>
  <c r="CF41" i="3"/>
  <c r="CJ41" i="3"/>
  <c r="CN41" i="3"/>
  <c r="CX41" i="3"/>
  <c r="DB41" i="3"/>
  <c r="DF41" i="3"/>
  <c r="CH42" i="3"/>
  <c r="CL42" i="3"/>
  <c r="CP42" i="3"/>
  <c r="CV42" i="3"/>
  <c r="CZ42" i="3"/>
  <c r="DD42" i="3"/>
  <c r="DI42" i="3"/>
  <c r="DM42" i="3"/>
  <c r="DP42" i="3"/>
  <c r="CI43" i="3"/>
  <c r="CM43" i="3"/>
  <c r="CQ43" i="3"/>
  <c r="CW43" i="3"/>
  <c r="DA43" i="3"/>
  <c r="DE43" i="3"/>
  <c r="DJ43" i="3"/>
  <c r="DN43" i="3"/>
  <c r="CI46" i="3"/>
  <c r="CM46" i="3"/>
  <c r="CQ46" i="3"/>
  <c r="CW46" i="3"/>
  <c r="DA46" i="3"/>
  <c r="DE46" i="3"/>
  <c r="DJ46" i="3"/>
  <c r="DN46" i="3"/>
  <c r="CH47" i="3"/>
  <c r="CL47" i="3"/>
  <c r="CP47" i="3"/>
  <c r="CV47" i="3"/>
  <c r="CZ47" i="3"/>
  <c r="DD47" i="3"/>
  <c r="CI48" i="3"/>
  <c r="CM48" i="3"/>
  <c r="CQ48" i="3"/>
  <c r="CW48" i="3"/>
  <c r="DA48" i="3"/>
  <c r="DE48" i="3"/>
  <c r="DJ48" i="3"/>
  <c r="DN48" i="3"/>
  <c r="CI50" i="3"/>
  <c r="CM50" i="3"/>
  <c r="CQ50" i="3"/>
  <c r="CW50" i="3"/>
  <c r="DA50" i="3"/>
  <c r="DE50" i="3"/>
  <c r="DJ50" i="3"/>
  <c r="DN50" i="3"/>
  <c r="CN13" i="3"/>
  <c r="CT13" i="3"/>
  <c r="CX13" i="3"/>
  <c r="DB13" i="3"/>
  <c r="DF13" i="3"/>
  <c r="DK13" i="3"/>
  <c r="DA14" i="3"/>
  <c r="CF16" i="3"/>
  <c r="CJ16" i="3"/>
  <c r="CN16" i="3"/>
  <c r="CT16" i="3"/>
  <c r="CX16" i="3"/>
  <c r="DB16" i="3"/>
  <c r="DF16" i="3"/>
  <c r="DK16" i="3"/>
  <c r="CF18" i="3"/>
  <c r="CJ18" i="3"/>
  <c r="CN18" i="3"/>
  <c r="CT18" i="3"/>
  <c r="CX18" i="3"/>
  <c r="DB18" i="3"/>
  <c r="DF18" i="3"/>
  <c r="DK18" i="3"/>
  <c r="CF20" i="3"/>
  <c r="CJ20" i="3"/>
  <c r="CT20" i="3"/>
  <c r="CX20" i="3"/>
  <c r="DF20" i="3"/>
  <c r="DK20" i="3"/>
  <c r="DF21" i="3"/>
  <c r="CZ25" i="3"/>
  <c r="CI40" i="3"/>
  <c r="CM40" i="3"/>
  <c r="CQ40" i="3"/>
  <c r="CW40" i="3"/>
  <c r="DA40" i="3"/>
  <c r="DE40" i="3"/>
  <c r="DJ40" i="3"/>
  <c r="DN40" i="3"/>
  <c r="CI42" i="3"/>
  <c r="CM42" i="3"/>
  <c r="CQ42" i="3"/>
  <c r="CW42" i="3"/>
  <c r="DA42" i="3"/>
  <c r="DE42" i="3"/>
  <c r="DJ42" i="3"/>
  <c r="DN42" i="3"/>
  <c r="CI47" i="3"/>
  <c r="CM47" i="3"/>
  <c r="CQ47" i="3"/>
  <c r="CW47" i="3"/>
  <c r="DA47" i="3"/>
  <c r="DE47" i="3"/>
  <c r="DJ47" i="3"/>
  <c r="DN47" i="3"/>
  <c r="CG1" i="2"/>
  <c r="DP11" i="3"/>
  <c r="CW11" i="3"/>
  <c r="CM11" i="3"/>
  <c r="DO11" i="3"/>
  <c r="R1" i="2"/>
  <c r="DM8" i="2"/>
  <c r="CF9" i="2"/>
  <c r="CJ9" i="2"/>
  <c r="CN9" i="2"/>
  <c r="CT9" i="2"/>
  <c r="CX9" i="2"/>
  <c r="DB9" i="2"/>
  <c r="DF9" i="2"/>
  <c r="DK9" i="2"/>
  <c r="DO9" i="2"/>
  <c r="CF10" i="2"/>
  <c r="CJ10" i="2"/>
  <c r="CN10" i="2"/>
  <c r="CT10" i="2"/>
  <c r="CX10" i="2"/>
  <c r="DB10" i="2"/>
  <c r="DF10" i="2"/>
  <c r="DK10" i="2"/>
  <c r="DJ11" i="2"/>
  <c r="DN11" i="2"/>
  <c r="CF12" i="2"/>
  <c r="CJ12" i="2"/>
  <c r="CN12" i="2"/>
  <c r="CT12" i="2"/>
  <c r="CX12" i="2"/>
  <c r="DB12" i="2"/>
  <c r="DF12" i="2"/>
  <c r="DK12" i="2"/>
  <c r="DO12" i="2"/>
  <c r="DJ13" i="2"/>
  <c r="DN13" i="2"/>
  <c r="CH14" i="2"/>
  <c r="CL14" i="2"/>
  <c r="CP14" i="2"/>
  <c r="CV14" i="2"/>
  <c r="CZ14" i="2"/>
  <c r="DD14" i="2"/>
  <c r="DJ17" i="2"/>
  <c r="DN17" i="2"/>
  <c r="CH18" i="2"/>
  <c r="CL18" i="2"/>
  <c r="CP18" i="2"/>
  <c r="CV18" i="2"/>
  <c r="CZ18" i="2"/>
  <c r="DD18" i="2"/>
  <c r="CM18" i="2"/>
  <c r="CW18" i="2"/>
  <c r="DE18" i="2"/>
  <c r="DJ21" i="2"/>
  <c r="DN21" i="2"/>
  <c r="CH22" i="2"/>
  <c r="CL22" i="2"/>
  <c r="CP22" i="2"/>
  <c r="CV22" i="2"/>
  <c r="CZ22" i="2"/>
  <c r="DD22" i="2"/>
  <c r="DM22" i="2"/>
  <c r="DM26" i="2"/>
  <c r="DI30" i="2"/>
  <c r="DM30" i="2"/>
  <c r="DO30" i="2"/>
  <c r="DM47" i="2"/>
  <c r="DI8" i="2"/>
  <c r="DI6" i="2"/>
  <c r="DJ14" i="2"/>
  <c r="DN14" i="2"/>
  <c r="DI14" i="2"/>
  <c r="CF17" i="2"/>
  <c r="CJ17" i="2"/>
  <c r="CN17" i="2"/>
  <c r="CT17" i="2"/>
  <c r="CX17" i="2"/>
  <c r="DB17" i="2"/>
  <c r="DF17" i="2"/>
  <c r="DK17" i="2"/>
  <c r="DO17" i="2"/>
  <c r="DJ18" i="2"/>
  <c r="DN18" i="2"/>
  <c r="CH19" i="2"/>
  <c r="CL19" i="2"/>
  <c r="CP19" i="2"/>
  <c r="CV19" i="2"/>
  <c r="CZ19" i="2"/>
  <c r="DD19" i="2"/>
  <c r="CF21" i="2"/>
  <c r="CJ21" i="2"/>
  <c r="CN21" i="2"/>
  <c r="CT21" i="2"/>
  <c r="CX21" i="2"/>
  <c r="DB21" i="2"/>
  <c r="DF21" i="2"/>
  <c r="DK21" i="2"/>
  <c r="DO21" i="2"/>
  <c r="CM22" i="2"/>
  <c r="CQ22" i="2"/>
  <c r="CW22" i="2"/>
  <c r="DA22" i="2"/>
  <c r="DE22" i="2"/>
  <c r="DJ22" i="2"/>
  <c r="DN22" i="2"/>
  <c r="CI26" i="2"/>
  <c r="CM26" i="2"/>
  <c r="CQ26" i="2"/>
  <c r="CW26" i="2"/>
  <c r="DA26" i="2"/>
  <c r="CI30" i="2"/>
  <c r="CM30" i="2"/>
  <c r="CQ30" i="2"/>
  <c r="CW30" i="2"/>
  <c r="DA30" i="2"/>
  <c r="DE30" i="2"/>
  <c r="CI35" i="2"/>
  <c r="CM35" i="2"/>
  <c r="CQ35" i="2"/>
  <c r="CW35" i="2"/>
  <c r="DA35" i="2"/>
  <c r="DE35" i="2"/>
  <c r="DJ35" i="2"/>
  <c r="DE11" i="3"/>
  <c r="AG1" i="2"/>
  <c r="CO6" i="2"/>
  <c r="BV1" i="2"/>
  <c r="CU6" i="2"/>
  <c r="CF8" i="2"/>
  <c r="CJ8" i="2"/>
  <c r="CN8" i="2"/>
  <c r="CT8" i="2"/>
  <c r="CX8" i="2"/>
  <c r="DB8" i="2"/>
  <c r="DF8" i="2"/>
  <c r="DK8" i="2"/>
  <c r="DO8" i="2"/>
  <c r="CH9" i="2"/>
  <c r="CL9" i="2"/>
  <c r="CP9" i="2"/>
  <c r="CV9" i="2"/>
  <c r="CZ9" i="2"/>
  <c r="DD9" i="2"/>
  <c r="DI9" i="2"/>
  <c r="CH10" i="2"/>
  <c r="CL10" i="2"/>
  <c r="CP10" i="2"/>
  <c r="CV10" i="2"/>
  <c r="CZ10" i="2"/>
  <c r="DD10" i="2"/>
  <c r="DI10" i="2"/>
  <c r="CH12" i="2"/>
  <c r="CL12" i="2"/>
  <c r="CP12" i="2"/>
  <c r="CV12" i="2"/>
  <c r="CZ12" i="2"/>
  <c r="DD12" i="2"/>
  <c r="CF14" i="2"/>
  <c r="CJ14" i="2"/>
  <c r="CN14" i="2"/>
  <c r="CT14" i="2"/>
  <c r="CX14" i="2"/>
  <c r="DB14" i="2"/>
  <c r="DF14" i="2"/>
  <c r="DK14" i="2"/>
  <c r="DO14" i="2"/>
  <c r="DM14" i="2"/>
  <c r="CF18" i="2"/>
  <c r="CJ18" i="2"/>
  <c r="CN18" i="2"/>
  <c r="CT18" i="2"/>
  <c r="CX18" i="2"/>
  <c r="DB18" i="2"/>
  <c r="DF18" i="2"/>
  <c r="DK18" i="2"/>
  <c r="DO18" i="2"/>
  <c r="CI18" i="2"/>
  <c r="CQ18" i="2"/>
  <c r="DA18" i="2"/>
  <c r="DM18" i="2"/>
  <c r="DI19" i="2"/>
  <c r="CF22" i="2"/>
  <c r="CJ22" i="2"/>
  <c r="CN22" i="2"/>
  <c r="CT22" i="2"/>
  <c r="CX22" i="2"/>
  <c r="DB22" i="2"/>
  <c r="DF22" i="2"/>
  <c r="DK22" i="2"/>
  <c r="DO22" i="2"/>
  <c r="CI22" i="2"/>
  <c r="DI47" i="2"/>
  <c r="DF7" i="3"/>
  <c r="CN7" i="3"/>
  <c r="CF24" i="2"/>
  <c r="CJ24" i="2"/>
  <c r="CN24" i="2"/>
  <c r="CT24" i="2"/>
  <c r="CX24" i="2"/>
  <c r="DB24" i="2"/>
  <c r="DF24" i="2"/>
  <c r="DK24" i="2"/>
  <c r="DO24" i="2"/>
  <c r="CH26" i="2"/>
  <c r="CL26" i="2"/>
  <c r="CP26" i="2"/>
  <c r="CV26" i="2"/>
  <c r="CZ26" i="2"/>
  <c r="DD26" i="2"/>
  <c r="DI26" i="2"/>
  <c r="CH29" i="2"/>
  <c r="CL29" i="2"/>
  <c r="CP29" i="2"/>
  <c r="CV29" i="2"/>
  <c r="CZ29" i="2"/>
  <c r="DD29" i="2"/>
  <c r="DI29" i="2"/>
  <c r="DM29" i="2"/>
  <c r="CH30" i="2"/>
  <c r="CL30" i="2"/>
  <c r="CP30" i="2"/>
  <c r="CV30" i="2"/>
  <c r="CZ30" i="2"/>
  <c r="DD30" i="2"/>
  <c r="CF31" i="2"/>
  <c r="CJ31" i="2"/>
  <c r="CN31" i="2"/>
  <c r="CT31" i="2"/>
  <c r="CX31" i="2"/>
  <c r="DB31" i="2"/>
  <c r="DF31" i="2"/>
  <c r="DK31" i="2"/>
  <c r="CF32" i="2"/>
  <c r="CJ32" i="2"/>
  <c r="CN32" i="2"/>
  <c r="CT32" i="2"/>
  <c r="CX32" i="2"/>
  <c r="DB32" i="2"/>
  <c r="DF32" i="2"/>
  <c r="DO32" i="2"/>
  <c r="CF33" i="2"/>
  <c r="CJ33" i="2"/>
  <c r="CN33" i="2"/>
  <c r="CT33" i="2"/>
  <c r="CX33" i="2"/>
  <c r="DB33" i="2"/>
  <c r="DF33" i="2"/>
  <c r="CH35" i="2"/>
  <c r="CL35" i="2"/>
  <c r="CP35" i="2"/>
  <c r="CV35" i="2"/>
  <c r="CZ35" i="2"/>
  <c r="DD35" i="2"/>
  <c r="DI35" i="2"/>
  <c r="DM35" i="2"/>
  <c r="DK45" i="2"/>
  <c r="DO45" i="2"/>
  <c r="CH47" i="2"/>
  <c r="CL47" i="2"/>
  <c r="CP47" i="2"/>
  <c r="CV47" i="2"/>
  <c r="CZ47" i="2"/>
  <c r="DD47" i="2"/>
  <c r="CI48" i="2"/>
  <c r="DO27" i="3"/>
  <c r="CN27" i="3"/>
  <c r="DP27" i="3"/>
  <c r="CF27" i="3"/>
  <c r="DF27" i="3"/>
  <c r="DO28" i="3"/>
  <c r="DP28" i="3"/>
  <c r="CX28" i="3"/>
  <c r="CF28" i="3"/>
  <c r="DF28" i="3"/>
  <c r="CN28" i="3"/>
  <c r="DE26" i="2"/>
  <c r="DJ29" i="2"/>
  <c r="DN29" i="2"/>
  <c r="DJ30" i="2"/>
  <c r="DN30" i="2"/>
  <c r="DN33" i="2"/>
  <c r="DM42" i="2"/>
  <c r="DD43" i="2"/>
  <c r="DI43" i="2"/>
  <c r="DM43" i="2"/>
  <c r="DM44" i="2"/>
  <c r="CI47" i="2"/>
  <c r="CM47" i="2"/>
  <c r="CQ47" i="2"/>
  <c r="CW47" i="2"/>
  <c r="DA47" i="2"/>
  <c r="DE47" i="2"/>
  <c r="DJ47" i="2"/>
  <c r="DN47" i="2"/>
  <c r="CF48" i="2"/>
  <c r="CJ48" i="2"/>
  <c r="CN48" i="2"/>
  <c r="CT48" i="2"/>
  <c r="CX48" i="2"/>
  <c r="DB48" i="2"/>
  <c r="DF48" i="2"/>
  <c r="DK48" i="2"/>
  <c r="DO48" i="2"/>
  <c r="CQ11" i="3"/>
  <c r="DA11" i="3"/>
  <c r="CH24" i="2"/>
  <c r="CL24" i="2"/>
  <c r="CP24" i="2"/>
  <c r="CV24" i="2"/>
  <c r="CZ24" i="2"/>
  <c r="DD24" i="2"/>
  <c r="CF26" i="2"/>
  <c r="CJ26" i="2"/>
  <c r="CN26" i="2"/>
  <c r="CT26" i="2"/>
  <c r="CX26" i="2"/>
  <c r="DB26" i="2"/>
  <c r="DF26" i="2"/>
  <c r="DK26" i="2"/>
  <c r="DO26" i="2"/>
  <c r="CF29" i="2"/>
  <c r="CJ29" i="2"/>
  <c r="CN29" i="2"/>
  <c r="CT29" i="2"/>
  <c r="CX29" i="2"/>
  <c r="DB29" i="2"/>
  <c r="DF29" i="2"/>
  <c r="DO29" i="2"/>
  <c r="CF30" i="2"/>
  <c r="CJ30" i="2"/>
  <c r="CN30" i="2"/>
  <c r="CT30" i="2"/>
  <c r="CX30" i="2"/>
  <c r="DB30" i="2"/>
  <c r="DF30" i="2"/>
  <c r="DK30" i="2"/>
  <c r="CH31" i="2"/>
  <c r="CL31" i="2"/>
  <c r="CP31" i="2"/>
  <c r="CV31" i="2"/>
  <c r="CZ31" i="2"/>
  <c r="DD31" i="2"/>
  <c r="DI31" i="2"/>
  <c r="DM31" i="2"/>
  <c r="CH32" i="2"/>
  <c r="CL32" i="2"/>
  <c r="CP32" i="2"/>
  <c r="CV32" i="2"/>
  <c r="CZ32" i="2"/>
  <c r="DD32" i="2"/>
  <c r="DI32" i="2"/>
  <c r="DM32" i="2"/>
  <c r="CH33" i="2"/>
  <c r="CL33" i="2"/>
  <c r="CP33" i="2"/>
  <c r="CV33" i="2"/>
  <c r="CZ33" i="2"/>
  <c r="DD33" i="2"/>
  <c r="DI33" i="2"/>
  <c r="DM33" i="2"/>
  <c r="DN34" i="2"/>
  <c r="CF35" i="2"/>
  <c r="CJ35" i="2"/>
  <c r="CN35" i="2"/>
  <c r="CT35" i="2"/>
  <c r="CX35" i="2"/>
  <c r="DB35" i="2"/>
  <c r="DF35" i="2"/>
  <c r="DK35" i="2"/>
  <c r="DO35" i="2"/>
  <c r="CF47" i="2"/>
  <c r="CJ47" i="2"/>
  <c r="CN47" i="2"/>
  <c r="CT47" i="2"/>
  <c r="CX47" i="2"/>
  <c r="DB47" i="2"/>
  <c r="DF47" i="2"/>
  <c r="DK47" i="2"/>
  <c r="DO47" i="2"/>
  <c r="CF7" i="3"/>
  <c r="CJ7" i="3"/>
  <c r="CT7" i="3"/>
  <c r="CX7" i="3"/>
  <c r="DB7" i="3"/>
  <c r="DK7" i="3"/>
  <c r="DO7" i="3"/>
  <c r="CF11" i="3"/>
  <c r="CJ11" i="3"/>
  <c r="CN11" i="3"/>
  <c r="CT11" i="3"/>
  <c r="CX11" i="3"/>
  <c r="DB11" i="3"/>
  <c r="DF11" i="3"/>
  <c r="DK11" i="3"/>
  <c r="CX27" i="3"/>
  <c r="CL48" i="2"/>
  <c r="CP48" i="2"/>
  <c r="CV48" i="2"/>
  <c r="CZ48" i="2"/>
  <c r="DD48" i="2"/>
  <c r="CI49" i="2"/>
  <c r="CM49" i="2"/>
  <c r="CQ49" i="2"/>
  <c r="CW49" i="2"/>
  <c r="DA49" i="2"/>
  <c r="DE49" i="2"/>
  <c r="DJ49" i="2"/>
  <c r="DN49" i="2"/>
  <c r="CH7" i="3"/>
  <c r="CL7" i="3"/>
  <c r="CP7" i="3"/>
  <c r="CV7" i="3"/>
  <c r="CZ7" i="3"/>
  <c r="DD7" i="3"/>
  <c r="DI7" i="3"/>
  <c r="DM7" i="3"/>
  <c r="CH9" i="3"/>
  <c r="CL9" i="3"/>
  <c r="CP9" i="3"/>
  <c r="CV9" i="3"/>
  <c r="CZ9" i="3"/>
  <c r="DD9" i="3"/>
  <c r="DI9" i="3"/>
  <c r="DM9" i="3"/>
  <c r="CH11" i="3"/>
  <c r="CL11" i="3"/>
  <c r="CP11" i="3"/>
  <c r="CV11" i="3"/>
  <c r="CZ11" i="3"/>
  <c r="DD11" i="3"/>
  <c r="DI11" i="3"/>
  <c r="DM11" i="3"/>
  <c r="DJ12" i="3"/>
  <c r="DN12" i="3"/>
  <c r="DP12" i="3"/>
  <c r="DJ13" i="3"/>
  <c r="DN13" i="3"/>
  <c r="DP13" i="3"/>
  <c r="DJ14" i="3"/>
  <c r="DN14" i="3"/>
  <c r="DP14" i="3"/>
  <c r="DJ15" i="3"/>
  <c r="DN15" i="3"/>
  <c r="DJ16" i="3"/>
  <c r="DN16" i="3"/>
  <c r="DJ17" i="3"/>
  <c r="DN17" i="3"/>
  <c r="DJ18" i="3"/>
  <c r="DN18" i="3"/>
  <c r="DJ19" i="3"/>
  <c r="DN19" i="3"/>
  <c r="CI20" i="3"/>
  <c r="CQ20" i="3"/>
  <c r="DA20" i="3"/>
  <c r="DJ20" i="3"/>
  <c r="DN20" i="3"/>
  <c r="DP20" i="3"/>
  <c r="CI21" i="3"/>
  <c r="CM21" i="3"/>
  <c r="CQ21" i="3"/>
  <c r="CW21" i="3"/>
  <c r="DA21" i="3"/>
  <c r="DE21" i="3"/>
  <c r="DJ21" i="3"/>
  <c r="DN21" i="3"/>
  <c r="CF21" i="3"/>
  <c r="CX21" i="3"/>
  <c r="DP21" i="3"/>
  <c r="CI22" i="3"/>
  <c r="CM22" i="3"/>
  <c r="CQ22" i="3"/>
  <c r="CW22" i="3"/>
  <c r="DA22" i="3"/>
  <c r="DE22" i="3"/>
  <c r="DJ22" i="3"/>
  <c r="DN22" i="3"/>
  <c r="CF22" i="3"/>
  <c r="CX22" i="3"/>
  <c r="DP22" i="3"/>
  <c r="CI23" i="3"/>
  <c r="CM23" i="3"/>
  <c r="CQ23" i="3"/>
  <c r="DA23" i="3"/>
  <c r="DE23" i="3"/>
  <c r="DJ23" i="3"/>
  <c r="DN23" i="3"/>
  <c r="CF23" i="3"/>
  <c r="DP23" i="3"/>
  <c r="CI24" i="3"/>
  <c r="CM24" i="3"/>
  <c r="CQ24" i="3"/>
  <c r="DA24" i="3"/>
  <c r="DE24" i="3"/>
  <c r="DJ24" i="3"/>
  <c r="DN24" i="3"/>
  <c r="CF24" i="3"/>
  <c r="DO29" i="3"/>
  <c r="DP29" i="3"/>
  <c r="CX29" i="3"/>
  <c r="CF29" i="3"/>
  <c r="CN30" i="3"/>
  <c r="CM48" i="2"/>
  <c r="CQ48" i="2"/>
  <c r="CW48" i="2"/>
  <c r="DA48" i="2"/>
  <c r="DE48" i="2"/>
  <c r="DJ48" i="2"/>
  <c r="DN48" i="2"/>
  <c r="CF49" i="2"/>
  <c r="CJ49" i="2"/>
  <c r="CN49" i="2"/>
  <c r="CT49" i="2"/>
  <c r="CX49" i="2"/>
  <c r="DB49" i="2"/>
  <c r="DF49" i="2"/>
  <c r="DK49" i="2"/>
  <c r="DO49" i="2"/>
  <c r="CI7" i="3"/>
  <c r="CM7" i="3"/>
  <c r="CQ7" i="3"/>
  <c r="CW7" i="3"/>
  <c r="DA7" i="3"/>
  <c r="DE7" i="3"/>
  <c r="DJ7" i="3"/>
  <c r="DN7" i="3"/>
  <c r="CN8" i="3"/>
  <c r="DF8" i="3"/>
  <c r="CI9" i="3"/>
  <c r="CM9" i="3"/>
  <c r="CQ9" i="3"/>
  <c r="CW9" i="3"/>
  <c r="DA9" i="3"/>
  <c r="DE9" i="3"/>
  <c r="DJ9" i="3"/>
  <c r="DN9" i="3"/>
  <c r="CN10" i="3"/>
  <c r="DF10" i="3"/>
  <c r="CI11" i="3"/>
  <c r="DJ11" i="3"/>
  <c r="DN11" i="3"/>
  <c r="CI12" i="3"/>
  <c r="CQ12" i="3"/>
  <c r="CI13" i="3"/>
  <c r="CQ13" i="3"/>
  <c r="CI14" i="3"/>
  <c r="CQ14" i="3"/>
  <c r="CI27" i="3"/>
  <c r="CM27" i="3"/>
  <c r="CQ27" i="3"/>
  <c r="CW27" i="3"/>
  <c r="DA27" i="3"/>
  <c r="DE27" i="3"/>
  <c r="DJ27" i="3"/>
  <c r="DN27" i="3"/>
  <c r="CI28" i="3"/>
  <c r="CM28" i="3"/>
  <c r="DO30" i="3"/>
  <c r="DP30" i="3"/>
  <c r="CF30" i="3"/>
  <c r="DF30" i="3"/>
  <c r="DO31" i="3"/>
  <c r="CN31" i="3"/>
  <c r="DP31" i="3"/>
  <c r="CF31" i="3"/>
  <c r="DF31" i="3"/>
  <c r="DO32" i="3"/>
  <c r="CN32" i="3"/>
  <c r="DP32" i="3"/>
  <c r="CF32" i="3"/>
  <c r="DF32" i="3"/>
  <c r="DO33" i="3"/>
  <c r="CN33" i="3"/>
  <c r="DP33" i="3"/>
  <c r="CF33" i="3"/>
  <c r="DF33" i="3"/>
  <c r="DO34" i="3"/>
  <c r="CN34" i="3"/>
  <c r="DP34" i="3"/>
  <c r="CF34" i="3"/>
  <c r="DF34" i="3"/>
  <c r="DP35" i="3"/>
  <c r="CN35" i="3"/>
  <c r="CF35" i="3"/>
  <c r="DF35" i="3"/>
  <c r="CN21" i="3"/>
  <c r="CN22" i="3"/>
  <c r="DB23" i="3"/>
  <c r="DB24" i="3"/>
  <c r="CP25" i="3"/>
  <c r="CJ27" i="3"/>
  <c r="CT27" i="3"/>
  <c r="DB27" i="3"/>
  <c r="CJ28" i="3"/>
  <c r="CT28" i="3"/>
  <c r="DB28" i="3"/>
  <c r="CV21" i="3"/>
  <c r="CZ21" i="3"/>
  <c r="DD21" i="3"/>
  <c r="DI21" i="3"/>
  <c r="DM21" i="3"/>
  <c r="CH22" i="3"/>
  <c r="CL22" i="3"/>
  <c r="CP22" i="3"/>
  <c r="CV22" i="3"/>
  <c r="CZ22" i="3"/>
  <c r="DD22" i="3"/>
  <c r="DI22" i="3"/>
  <c r="DM22" i="3"/>
  <c r="CH23" i="3"/>
  <c r="CL23" i="3"/>
  <c r="CP23" i="3"/>
  <c r="CV23" i="3"/>
  <c r="CZ23" i="3"/>
  <c r="DD23" i="3"/>
  <c r="DI23" i="3"/>
  <c r="DM23" i="3"/>
  <c r="CH24" i="3"/>
  <c r="CL24" i="3"/>
  <c r="CP24" i="3"/>
  <c r="CV24" i="3"/>
  <c r="CZ24" i="3"/>
  <c r="DD24" i="3"/>
  <c r="DI24" i="3"/>
  <c r="DM24" i="3"/>
  <c r="DI27" i="3"/>
  <c r="DM27" i="3"/>
  <c r="DI28" i="3"/>
  <c r="DM28" i="3"/>
  <c r="DI29" i="3"/>
  <c r="DM29" i="3"/>
  <c r="DI30" i="3"/>
  <c r="CQ28" i="3"/>
  <c r="CW28" i="3"/>
  <c r="DA28" i="3"/>
  <c r="DE28" i="3"/>
  <c r="DJ28" i="3"/>
  <c r="DN28" i="3"/>
  <c r="CI29" i="3"/>
  <c r="CM29" i="3"/>
  <c r="CQ29" i="3"/>
  <c r="CW29" i="3"/>
  <c r="DA29" i="3"/>
  <c r="DE29" i="3"/>
  <c r="DJ29" i="3"/>
  <c r="DN29" i="3"/>
  <c r="CI30" i="3"/>
  <c r="CM30" i="3"/>
  <c r="CQ30" i="3"/>
  <c r="CW30" i="3"/>
  <c r="DA30" i="3"/>
  <c r="DE30" i="3"/>
  <c r="DJ30" i="3"/>
  <c r="DN30" i="3"/>
  <c r="CI31" i="3"/>
  <c r="CM31" i="3"/>
  <c r="CQ31" i="3"/>
  <c r="CW31" i="3"/>
  <c r="DA31" i="3"/>
  <c r="DE31" i="3"/>
  <c r="DJ31" i="3"/>
  <c r="DN31" i="3"/>
  <c r="CI32" i="3"/>
  <c r="CM32" i="3"/>
  <c r="CQ32" i="3"/>
  <c r="CW32" i="3"/>
  <c r="DA32" i="3"/>
  <c r="DE32" i="3"/>
  <c r="DJ32" i="3"/>
  <c r="DN32" i="3"/>
  <c r="CI33" i="3"/>
  <c r="CM33" i="3"/>
  <c r="CQ33" i="3"/>
  <c r="CW33" i="3"/>
  <c r="DA33" i="3"/>
  <c r="DE33" i="3"/>
  <c r="DJ33" i="3"/>
  <c r="DN33" i="3"/>
  <c r="CI34" i="3"/>
  <c r="CM34" i="3"/>
  <c r="CQ34" i="3"/>
  <c r="CW34" i="3"/>
  <c r="DA34" i="3"/>
  <c r="DE34" i="3"/>
  <c r="DJ34" i="3"/>
  <c r="DN34" i="3"/>
  <c r="CI35" i="3"/>
  <c r="CM35" i="3"/>
  <c r="CQ35" i="3"/>
  <c r="CW35" i="3"/>
  <c r="DA35" i="3"/>
  <c r="DE35" i="3"/>
  <c r="DJ35" i="3"/>
  <c r="DN35" i="3"/>
  <c r="CT23" i="3"/>
  <c r="CJ30" i="3"/>
  <c r="CT30" i="3"/>
  <c r="DB30" i="3"/>
  <c r="CJ31" i="3"/>
  <c r="CT31" i="3"/>
  <c r="DB31" i="3"/>
  <c r="CJ32" i="3"/>
  <c r="CT32" i="3"/>
  <c r="DB32" i="3"/>
  <c r="CJ33" i="3"/>
  <c r="CT33" i="3"/>
  <c r="DB33" i="3"/>
  <c r="CJ34" i="3"/>
  <c r="CT34" i="3"/>
  <c r="DB34" i="3"/>
  <c r="CJ35" i="3"/>
  <c r="CT35" i="3"/>
  <c r="DB35" i="3"/>
  <c r="DF36" i="3"/>
  <c r="DP36" i="3"/>
  <c r="DF38" i="3"/>
  <c r="CN44" i="3"/>
  <c r="CF45" i="3"/>
  <c r="CJ45" i="3"/>
  <c r="CN45" i="3"/>
  <c r="CT45" i="3"/>
  <c r="CX45" i="3"/>
  <c r="DB45" i="3"/>
  <c r="DF45" i="3"/>
  <c r="DK45" i="3"/>
  <c r="DO45" i="3"/>
  <c r="CF49" i="3"/>
  <c r="CJ49" i="3"/>
  <c r="CN49" i="3"/>
  <c r="CT49" i="3"/>
  <c r="CX49" i="3"/>
  <c r="DB49" i="3"/>
  <c r="DF49" i="3"/>
  <c r="DK49" i="3"/>
  <c r="DO49" i="3"/>
  <c r="D79" i="1"/>
  <c r="DI45" i="3"/>
  <c r="DI49" i="3"/>
  <c r="DM30" i="3"/>
  <c r="DI31" i="3"/>
  <c r="DM31" i="3"/>
  <c r="DI32" i="3"/>
  <c r="DM32" i="3"/>
  <c r="DI33" i="3"/>
  <c r="DM33" i="3"/>
  <c r="DI34" i="3"/>
  <c r="DM34" i="3"/>
  <c r="DI35" i="3"/>
  <c r="DF37" i="3"/>
  <c r="DP37" i="3"/>
  <c r="DO39" i="3"/>
  <c r="DO40" i="3"/>
  <c r="DO41" i="3"/>
  <c r="DO42" i="3"/>
  <c r="CH44" i="3"/>
  <c r="CL44" i="3"/>
  <c r="CP44" i="3"/>
  <c r="CV44" i="3"/>
  <c r="CZ44" i="3"/>
  <c r="DD44" i="3"/>
  <c r="DI44" i="3"/>
  <c r="CX44" i="3"/>
  <c r="CH45" i="3"/>
  <c r="CL45" i="3"/>
  <c r="CP45" i="3"/>
  <c r="CV45" i="3"/>
  <c r="CZ45" i="3"/>
  <c r="DD45" i="3"/>
  <c r="DM45" i="3"/>
  <c r="CH49" i="3"/>
  <c r="CL49" i="3"/>
  <c r="CP49" i="3"/>
  <c r="CV49" i="3"/>
  <c r="CZ49" i="3"/>
  <c r="DD49" i="3"/>
  <c r="DM49" i="3"/>
  <c r="BV1" i="3"/>
  <c r="R1" i="3"/>
  <c r="CG1" i="3"/>
  <c r="CG6" i="3"/>
  <c r="CK6" i="3"/>
  <c r="CO6" i="3"/>
  <c r="CU6" i="3"/>
  <c r="CY6" i="3"/>
  <c r="DC6" i="3"/>
  <c r="CI6" i="3"/>
  <c r="CN6" i="3"/>
  <c r="CX6" i="3"/>
  <c r="DF6" i="3"/>
  <c r="DP6" i="3"/>
  <c r="AG1" i="3"/>
  <c r="CU1" i="3"/>
  <c r="CP6" i="3"/>
  <c r="CV6" i="3"/>
  <c r="CZ6" i="3"/>
  <c r="DD6" i="3"/>
  <c r="DI6" i="3"/>
  <c r="DM6" i="3"/>
  <c r="CJ6" i="3"/>
  <c r="DK6" i="3"/>
  <c r="AS1" i="3"/>
  <c r="DJ1" i="3"/>
  <c r="DJ6" i="3"/>
  <c r="DN6" i="3"/>
  <c r="CF6" i="3"/>
  <c r="CL6" i="3"/>
  <c r="CT6" i="3"/>
  <c r="DB6" i="3"/>
  <c r="DL6" i="3"/>
  <c r="BG1" i="3"/>
  <c r="CH6" i="3"/>
  <c r="CM6" i="3"/>
  <c r="CW6" i="3"/>
  <c r="DE6" i="3"/>
  <c r="DO6" i="3"/>
  <c r="DO25" i="3"/>
  <c r="DK25" i="3"/>
  <c r="CJ25" i="3"/>
  <c r="CT25" i="3"/>
  <c r="DB25" i="3"/>
  <c r="DO26" i="3"/>
  <c r="DK26" i="3"/>
  <c r="CJ26" i="3"/>
  <c r="CT26" i="3"/>
  <c r="DB26" i="3"/>
  <c r="DP26" i="3"/>
  <c r="DI25" i="3"/>
  <c r="DM25" i="3"/>
  <c r="CL25" i="3"/>
  <c r="CV25" i="3"/>
  <c r="DD25" i="3"/>
  <c r="DI26" i="3"/>
  <c r="DM26" i="3"/>
  <c r="CL26" i="3"/>
  <c r="CV26" i="3"/>
  <c r="DD26" i="3"/>
  <c r="CN23" i="3"/>
  <c r="DO24" i="3"/>
  <c r="DK24" i="3"/>
  <c r="CN24" i="3"/>
  <c r="DF24" i="3"/>
  <c r="DP24" i="3"/>
  <c r="CI25" i="3"/>
  <c r="CM25" i="3"/>
  <c r="CQ25" i="3"/>
  <c r="CW25" i="3"/>
  <c r="DA25" i="3"/>
  <c r="DE25" i="3"/>
  <c r="CF25" i="3"/>
  <c r="CN25" i="3"/>
  <c r="CX25" i="3"/>
  <c r="DF25" i="3"/>
  <c r="DP25" i="3"/>
  <c r="CI26" i="3"/>
  <c r="CM26" i="3"/>
  <c r="CQ26" i="3"/>
  <c r="CW26" i="3"/>
  <c r="DA26" i="3"/>
  <c r="DE26" i="3"/>
  <c r="DJ26" i="3"/>
  <c r="DN26" i="3"/>
  <c r="CF26" i="3"/>
  <c r="CN26" i="3"/>
  <c r="CX26" i="3"/>
  <c r="DF26" i="3"/>
  <c r="CN36" i="3"/>
  <c r="CN37" i="3"/>
  <c r="CN38" i="3"/>
  <c r="CH27" i="3"/>
  <c r="CL27" i="3"/>
  <c r="CP27" i="3"/>
  <c r="CV27" i="3"/>
  <c r="CZ27" i="3"/>
  <c r="DD27" i="3"/>
  <c r="CH28" i="3"/>
  <c r="CL28" i="3"/>
  <c r="CP28" i="3"/>
  <c r="CV28" i="3"/>
  <c r="CZ28" i="3"/>
  <c r="DD28" i="3"/>
  <c r="CH29" i="3"/>
  <c r="CL29" i="3"/>
  <c r="CP29" i="3"/>
  <c r="CV29" i="3"/>
  <c r="CZ29" i="3"/>
  <c r="DD29" i="3"/>
  <c r="CH30" i="3"/>
  <c r="CL30" i="3"/>
  <c r="CP30" i="3"/>
  <c r="CV30" i="3"/>
  <c r="CZ30" i="3"/>
  <c r="DD30" i="3"/>
  <c r="CH31" i="3"/>
  <c r="CL31" i="3"/>
  <c r="CP31" i="3"/>
  <c r="CV31" i="3"/>
  <c r="CZ31" i="3"/>
  <c r="DD31" i="3"/>
  <c r="CH32" i="3"/>
  <c r="CL32" i="3"/>
  <c r="CP32" i="3"/>
  <c r="CV32" i="3"/>
  <c r="CZ32" i="3"/>
  <c r="DD32" i="3"/>
  <c r="CH33" i="3"/>
  <c r="CL33" i="3"/>
  <c r="CP33" i="3"/>
  <c r="CV33" i="3"/>
  <c r="CZ33" i="3"/>
  <c r="DD33" i="3"/>
  <c r="CH34" i="3"/>
  <c r="CL34" i="3"/>
  <c r="CP34" i="3"/>
  <c r="CV34" i="3"/>
  <c r="CZ34" i="3"/>
  <c r="DD34" i="3"/>
  <c r="CH35" i="3"/>
  <c r="CL35" i="3"/>
  <c r="CP35" i="3"/>
  <c r="CV35" i="3"/>
  <c r="CZ35" i="3"/>
  <c r="DD35" i="3"/>
  <c r="DO35" i="3"/>
  <c r="DK27" i="3"/>
  <c r="DK28" i="3"/>
  <c r="DK29" i="3"/>
  <c r="DK30" i="3"/>
  <c r="DK31" i="3"/>
  <c r="DK32" i="3"/>
  <c r="DK33" i="3"/>
  <c r="DK34" i="3"/>
  <c r="DM35" i="3"/>
  <c r="DK35" i="3"/>
  <c r="DB44" i="3"/>
  <c r="DF44" i="3"/>
  <c r="DK44" i="3"/>
  <c r="DO44" i="3"/>
  <c r="CJ44" i="3"/>
  <c r="CT44" i="3"/>
  <c r="DK39" i="3"/>
  <c r="DK40" i="3"/>
  <c r="DK41" i="3"/>
  <c r="CH51" i="3"/>
  <c r="CL51" i="3"/>
  <c r="CP51" i="3"/>
  <c r="CV51" i="3"/>
  <c r="CZ51" i="3"/>
  <c r="DD51" i="3"/>
  <c r="DJ51" i="3"/>
  <c r="DN51" i="3"/>
  <c r="CI51" i="3"/>
  <c r="CM51" i="3"/>
  <c r="CQ51" i="3"/>
  <c r="CW51" i="3"/>
  <c r="DA51" i="3"/>
  <c r="DE51" i="3"/>
  <c r="CH6" i="2"/>
  <c r="CL6" i="2"/>
  <c r="CP6" i="2"/>
  <c r="CV6" i="2"/>
  <c r="CZ6" i="2"/>
  <c r="DD6" i="2"/>
  <c r="DJ6" i="2"/>
  <c r="DN6" i="2"/>
  <c r="CH7" i="2"/>
  <c r="CL7" i="2"/>
  <c r="CP7" i="2"/>
  <c r="CV7" i="2"/>
  <c r="CZ7" i="2"/>
  <c r="DD7" i="2"/>
  <c r="DJ7" i="2"/>
  <c r="DN7" i="2"/>
  <c r="CH8" i="2"/>
  <c r="CL8" i="2"/>
  <c r="CP8" i="2"/>
  <c r="CV8" i="2"/>
  <c r="CZ8" i="2"/>
  <c r="DD8" i="2"/>
  <c r="AS1" i="2"/>
  <c r="CU1" i="2"/>
  <c r="CI6" i="2"/>
  <c r="CM6" i="2"/>
  <c r="CQ6" i="2"/>
  <c r="CW6" i="2"/>
  <c r="DA6" i="2"/>
  <c r="DE6" i="2"/>
  <c r="DK6" i="2"/>
  <c r="DO6" i="2"/>
  <c r="CI7" i="2"/>
  <c r="CM7" i="2"/>
  <c r="CQ7" i="2"/>
  <c r="CW7" i="2"/>
  <c r="DA7" i="2"/>
  <c r="DE7" i="2"/>
  <c r="CI8" i="2"/>
  <c r="CM8" i="2"/>
  <c r="CQ8" i="2"/>
  <c r="CW8" i="2"/>
  <c r="DA8" i="2"/>
  <c r="DE8" i="2"/>
  <c r="BG1" i="2"/>
  <c r="CF6" i="2"/>
  <c r="CJ6" i="2"/>
  <c r="CN6" i="2"/>
  <c r="CT6" i="2"/>
  <c r="CX6" i="2"/>
  <c r="DB6" i="2"/>
  <c r="DF6" i="2"/>
  <c r="DL6" i="2"/>
  <c r="DP6" i="2"/>
  <c r="DJ8" i="2"/>
  <c r="DN8" i="2"/>
  <c r="DJ26" i="2"/>
  <c r="DN26" i="2"/>
  <c r="DP33" i="2"/>
  <c r="DP34" i="2"/>
  <c r="DN35" i="2"/>
  <c r="DJ33" i="2"/>
  <c r="DJ34" i="2"/>
  <c r="CH51" i="2"/>
  <c r="CL51" i="2"/>
  <c r="CP51" i="2"/>
  <c r="CV51" i="2"/>
  <c r="CZ51" i="2"/>
  <c r="DD51" i="2"/>
  <c r="DJ51" i="2"/>
  <c r="DN51" i="2"/>
  <c r="CI51" i="2"/>
  <c r="CM51" i="2"/>
  <c r="CQ51" i="2"/>
  <c r="CW51" i="2"/>
  <c r="DA51" i="2"/>
  <c r="DE51" i="2"/>
  <c r="E330" i="1" l="1"/>
  <c r="E146" i="1"/>
  <c r="E131" i="1"/>
  <c r="E374" i="1"/>
  <c r="E393" i="1"/>
  <c r="E381" i="1"/>
  <c r="E351" i="1"/>
  <c r="E386" i="1"/>
  <c r="E137" i="1"/>
  <c r="E144" i="1"/>
  <c r="E359" i="1"/>
  <c r="E364" i="1"/>
  <c r="E362" i="1"/>
  <c r="E371" i="1"/>
  <c r="E378" i="1"/>
  <c r="E121" i="1"/>
  <c r="E335" i="1"/>
  <c r="E383" i="1"/>
  <c r="E377" i="1"/>
  <c r="E354" i="1"/>
  <c r="E384" i="1"/>
  <c r="E141" i="1"/>
  <c r="E339" i="1"/>
  <c r="E401" i="1"/>
  <c r="E315" i="1"/>
  <c r="E385" i="1"/>
  <c r="E375" i="1"/>
  <c r="E394" i="1"/>
  <c r="E399" i="1"/>
  <c r="E361" i="1"/>
  <c r="E139" i="1"/>
  <c r="E366" i="1"/>
  <c r="E372" i="1"/>
  <c r="E353" i="1"/>
  <c r="E391" i="1"/>
  <c r="E342" i="1"/>
  <c r="E129" i="1"/>
  <c r="E355" i="1"/>
  <c r="E123" i="1"/>
  <c r="E343" i="1"/>
  <c r="E389" i="1"/>
  <c r="E347" i="1"/>
  <c r="E400" i="1"/>
  <c r="E390" i="1"/>
  <c r="E346" i="1"/>
  <c r="E387" i="1"/>
  <c r="E396" i="1"/>
  <c r="E382" i="1"/>
  <c r="E338" i="1"/>
  <c r="E388" i="1"/>
  <c r="E275" i="1"/>
  <c r="E288" i="1"/>
  <c r="E292" i="1"/>
  <c r="E267" i="1"/>
  <c r="E265" i="1"/>
  <c r="E209" i="1"/>
  <c r="E130" i="1"/>
  <c r="E358" i="1"/>
  <c r="E341" i="1"/>
  <c r="E143" i="1"/>
  <c r="E357" i="1"/>
  <c r="E134" i="1"/>
  <c r="E325" i="1"/>
  <c r="E313" i="1"/>
  <c r="E321" i="1"/>
  <c r="E246" i="1"/>
  <c r="E235" i="1"/>
  <c r="E309" i="1"/>
  <c r="E241" i="1"/>
  <c r="E125" i="1"/>
  <c r="I115" i="1"/>
  <c r="I142" i="1" s="1"/>
  <c r="E64" i="1"/>
  <c r="E59" i="1"/>
  <c r="E68" i="1"/>
  <c r="E191" i="1"/>
  <c r="E227" i="1"/>
  <c r="E231" i="1"/>
  <c r="E201" i="1"/>
  <c r="E271" i="1"/>
  <c r="E237" i="1"/>
  <c r="E157" i="1"/>
  <c r="E180" i="1"/>
  <c r="E184" i="1"/>
  <c r="E252" i="1"/>
  <c r="E247" i="1"/>
  <c r="E256" i="1"/>
  <c r="E173" i="1"/>
  <c r="E70" i="1"/>
  <c r="E54" i="1"/>
  <c r="E69" i="1"/>
  <c r="E53" i="1"/>
  <c r="E229" i="1"/>
  <c r="E169" i="1"/>
  <c r="E270" i="1"/>
  <c r="E119" i="1"/>
  <c r="D102" i="1"/>
  <c r="J66" i="1" s="1"/>
  <c r="D86" i="1"/>
  <c r="J50" i="1" s="1"/>
  <c r="D84" i="1"/>
  <c r="J48" i="1" s="1"/>
  <c r="D113" i="1"/>
  <c r="J77" i="1" s="1"/>
  <c r="D91" i="1"/>
  <c r="J55" i="1" s="1"/>
  <c r="D100" i="1"/>
  <c r="J64" i="1" s="1"/>
  <c r="D106" i="1"/>
  <c r="J70" i="1" s="1"/>
  <c r="D90" i="1"/>
  <c r="J54" i="1" s="1"/>
  <c r="D98" i="1"/>
  <c r="J62" i="1" s="1"/>
  <c r="D107" i="1"/>
  <c r="J71" i="1" s="1"/>
  <c r="D109" i="1"/>
  <c r="J73" i="1" s="1"/>
  <c r="D94" i="1"/>
  <c r="J58" i="1" s="1"/>
  <c r="E418" i="1"/>
  <c r="E438" i="1"/>
  <c r="E414" i="1"/>
  <c r="E65" i="1"/>
  <c r="E55" i="1"/>
  <c r="E78" i="1"/>
  <c r="E328" i="1"/>
  <c r="E322" i="1"/>
  <c r="E413" i="1"/>
  <c r="E415" i="1"/>
  <c r="E430" i="1"/>
  <c r="E62" i="1"/>
  <c r="E77" i="1"/>
  <c r="E61" i="1"/>
  <c r="E67" i="1"/>
  <c r="E74" i="1"/>
  <c r="E51" i="1"/>
  <c r="E52" i="1"/>
  <c r="E432" i="1"/>
  <c r="E239" i="1"/>
  <c r="E311" i="1"/>
  <c r="E423" i="1"/>
  <c r="E243" i="1"/>
  <c r="E317" i="1"/>
  <c r="E437" i="1"/>
  <c r="E417" i="1"/>
  <c r="E310" i="1"/>
  <c r="E319" i="1"/>
  <c r="E410" i="1"/>
  <c r="E300" i="1"/>
  <c r="E245" i="1"/>
  <c r="E161" i="1"/>
  <c r="E411" i="1"/>
  <c r="E302" i="1"/>
  <c r="E251" i="1"/>
  <c r="E307" i="1"/>
  <c r="E436" i="1"/>
  <c r="E253" i="1"/>
  <c r="E185" i="1"/>
  <c r="E257" i="1"/>
  <c r="E174" i="1"/>
  <c r="E162" i="1"/>
  <c r="E433" i="1"/>
  <c r="E434" i="1"/>
  <c r="E50" i="1"/>
  <c r="E49" i="1"/>
  <c r="I85" i="1" s="1"/>
  <c r="E71" i="1"/>
  <c r="E47" i="1"/>
  <c r="E301" i="1"/>
  <c r="E431" i="1"/>
  <c r="E303" i="1"/>
  <c r="E324" i="1"/>
  <c r="E58" i="1"/>
  <c r="E73" i="1"/>
  <c r="E57" i="1"/>
  <c r="E63" i="1"/>
  <c r="E48" i="1"/>
  <c r="E56" i="1"/>
  <c r="E60" i="1"/>
  <c r="E75" i="1"/>
  <c r="E419" i="1"/>
  <c r="E314" i="1"/>
  <c r="E254" i="1"/>
  <c r="E306" i="1"/>
  <c r="E429" i="1"/>
  <c r="E409" i="1"/>
  <c r="E318" i="1"/>
  <c r="E258" i="1"/>
  <c r="E299" i="1"/>
  <c r="E422" i="1"/>
  <c r="E305" i="1"/>
  <c r="E407" i="1"/>
  <c r="E426" i="1"/>
  <c r="E316" i="1"/>
  <c r="E230" i="1"/>
  <c r="E177" i="1"/>
  <c r="E326" i="1"/>
  <c r="E323" i="1"/>
  <c r="E421" i="1"/>
  <c r="E308" i="1"/>
  <c r="E238" i="1"/>
  <c r="E312" i="1"/>
  <c r="E66" i="1"/>
  <c r="E72" i="1"/>
  <c r="E76" i="1"/>
  <c r="I112" i="1" s="1"/>
  <c r="E427" i="1"/>
  <c r="E218" i="1"/>
  <c r="E222" i="1"/>
  <c r="E279" i="1"/>
  <c r="E195" i="1"/>
  <c r="E289" i="1"/>
  <c r="E202" i="1"/>
  <c r="E215" i="1"/>
  <c r="E266" i="1"/>
  <c r="E210" i="1"/>
  <c r="E269" i="1"/>
  <c r="E213" i="1"/>
  <c r="D101" i="1"/>
  <c r="J65" i="1" s="1"/>
  <c r="D85" i="1"/>
  <c r="J49" i="1" s="1"/>
  <c r="E216" i="1"/>
  <c r="E220" i="1"/>
  <c r="E294" i="1"/>
  <c r="E211" i="1"/>
  <c r="E274" i="1"/>
  <c r="E282" i="1"/>
  <c r="E193" i="1"/>
  <c r="E285" i="1"/>
  <c r="E198" i="1"/>
  <c r="E214" i="1"/>
  <c r="D114" i="1"/>
  <c r="J78" i="1" s="1"/>
  <c r="D99" i="1"/>
  <c r="J63" i="1" s="1"/>
  <c r="D83" i="1"/>
  <c r="J47" i="1" s="1"/>
  <c r="L139" i="1" s="1"/>
  <c r="E203" i="1"/>
  <c r="E290" i="1"/>
  <c r="E207" i="1"/>
  <c r="E263" i="1"/>
  <c r="E283" i="1"/>
  <c r="E273" i="1"/>
  <c r="E217" i="1"/>
  <c r="E199" i="1"/>
  <c r="E287" i="1"/>
  <c r="E281" i="1"/>
  <c r="E194" i="1"/>
  <c r="E286" i="1"/>
  <c r="E197" i="1"/>
  <c r="D110" i="1"/>
  <c r="J74" i="1" s="1"/>
  <c r="D95" i="1"/>
  <c r="J59" i="1" s="1"/>
  <c r="D105" i="1"/>
  <c r="J69" i="1" s="1"/>
  <c r="D89" i="1"/>
  <c r="J53" i="1" s="1"/>
  <c r="D111" i="1"/>
  <c r="J75" i="1" s="1"/>
  <c r="D96" i="1"/>
  <c r="J60" i="1" s="1"/>
  <c r="D103" i="1"/>
  <c r="J67" i="1" s="1"/>
  <c r="D87" i="1"/>
  <c r="J51" i="1" s="1"/>
  <c r="D112" i="1"/>
  <c r="J76" i="1" s="1"/>
  <c r="D97" i="1"/>
  <c r="J61" i="1" s="1"/>
  <c r="D88" i="1"/>
  <c r="J52" i="1" s="1"/>
  <c r="L140" i="1" s="1"/>
  <c r="D104" i="1"/>
  <c r="J68" i="1" s="1"/>
  <c r="L141" i="1" s="1"/>
  <c r="D108" i="1"/>
  <c r="J72" i="1" s="1"/>
  <c r="D93" i="1"/>
  <c r="J57" i="1" s="1"/>
  <c r="D92" i="1"/>
  <c r="J56" i="1" s="1"/>
  <c r="E150" i="1"/>
  <c r="E127" i="1"/>
  <c r="E122" i="1"/>
  <c r="E96" i="1"/>
  <c r="E111" i="1"/>
  <c r="E92" i="1"/>
  <c r="E104" i="1"/>
  <c r="E88" i="1"/>
  <c r="E100" i="1"/>
  <c r="E84" i="1"/>
  <c r="E90" i="1"/>
  <c r="E94" i="1"/>
  <c r="E109" i="1"/>
  <c r="E93" i="1"/>
  <c r="E103" i="1"/>
  <c r="E87" i="1"/>
  <c r="E172" i="1"/>
  <c r="E156" i="1"/>
  <c r="E171" i="1"/>
  <c r="E155" i="1"/>
  <c r="E186" i="1"/>
  <c r="E168" i="1"/>
  <c r="E183" i="1"/>
  <c r="E167" i="1"/>
  <c r="E182" i="1"/>
  <c r="E164" i="1"/>
  <c r="E179" i="1"/>
  <c r="E163" i="1"/>
  <c r="E176" i="1"/>
  <c r="E160" i="1"/>
  <c r="E175" i="1"/>
  <c r="E159" i="1"/>
  <c r="E460" i="1"/>
  <c r="E444" i="1"/>
  <c r="E447" i="1"/>
  <c r="E469" i="1"/>
  <c r="E456" i="1"/>
  <c r="E454" i="1"/>
  <c r="E453" i="1"/>
  <c r="E452" i="1"/>
  <c r="E451" i="1"/>
  <c r="E464" i="1"/>
  <c r="E448" i="1"/>
  <c r="E471" i="1"/>
  <c r="E449" i="1"/>
  <c r="E462" i="1"/>
  <c r="E459" i="1"/>
  <c r="E458" i="1"/>
  <c r="E470" i="1"/>
  <c r="E473" i="1"/>
  <c r="E463" i="1"/>
  <c r="J103" i="1" s="1"/>
  <c r="E446" i="1"/>
  <c r="E443" i="1"/>
  <c r="E465" i="1"/>
  <c r="E455" i="1"/>
  <c r="E467" i="1"/>
  <c r="E466" i="1"/>
  <c r="E461" i="1"/>
  <c r="E468" i="1"/>
  <c r="E472" i="1"/>
  <c r="E450" i="1"/>
  <c r="E474" i="1"/>
  <c r="E445" i="1"/>
  <c r="E457" i="1"/>
  <c r="E244" i="1"/>
  <c r="E255" i="1"/>
  <c r="E248" i="1"/>
  <c r="E228" i="1"/>
  <c r="E232" i="1"/>
  <c r="E236" i="1"/>
  <c r="E240" i="1"/>
  <c r="E329" i="1"/>
  <c r="E233" i="1"/>
  <c r="E205" i="1"/>
  <c r="E181" i="1"/>
  <c r="E114" i="1"/>
  <c r="E99" i="1"/>
  <c r="E83" i="1"/>
  <c r="E147" i="1"/>
  <c r="E128" i="1"/>
  <c r="E140" i="1"/>
  <c r="E124" i="1"/>
  <c r="E136" i="1"/>
  <c r="E120" i="1"/>
  <c r="E132" i="1"/>
  <c r="E340" i="1"/>
  <c r="E360" i="1"/>
  <c r="E348" i="1"/>
  <c r="E336" i="1"/>
  <c r="E356" i="1"/>
  <c r="E344" i="1"/>
  <c r="E363" i="1"/>
  <c r="E352" i="1"/>
  <c r="E376" i="1"/>
  <c r="E380" i="1"/>
  <c r="E397" i="1"/>
  <c r="E350" i="1"/>
  <c r="E249" i="1"/>
  <c r="E166" i="1"/>
  <c r="E126" i="1"/>
  <c r="E106" i="1"/>
  <c r="E89" i="1"/>
  <c r="E102" i="1"/>
  <c r="E86" i="1"/>
  <c r="E101" i="1"/>
  <c r="E85" i="1"/>
  <c r="E108" i="1"/>
  <c r="E110" i="1"/>
  <c r="E95" i="1"/>
  <c r="E158" i="1"/>
  <c r="E149" i="1"/>
  <c r="E178" i="1"/>
  <c r="E138" i="1"/>
  <c r="E219" i="1"/>
  <c r="E192" i="1"/>
  <c r="E196" i="1"/>
  <c r="E200" i="1"/>
  <c r="E204" i="1"/>
  <c r="E208" i="1"/>
  <c r="E212" i="1"/>
  <c r="E284" i="1"/>
  <c r="E268" i="1"/>
  <c r="E280" i="1"/>
  <c r="E264" i="1"/>
  <c r="E276" i="1"/>
  <c r="E291" i="1"/>
  <c r="E272" i="1"/>
  <c r="E392" i="1"/>
  <c r="E304" i="1"/>
  <c r="E293" i="1"/>
  <c r="E234" i="1"/>
  <c r="E206" i="1"/>
  <c r="E135" i="1"/>
  <c r="E142" i="1"/>
  <c r="E105" i="1"/>
  <c r="E98" i="1"/>
  <c r="E113" i="1"/>
  <c r="E97" i="1"/>
  <c r="E107" i="1"/>
  <c r="E91" i="1"/>
  <c r="E112" i="1"/>
  <c r="J115" i="1"/>
  <c r="E428" i="1"/>
  <c r="E435" i="1"/>
  <c r="E408" i="1"/>
  <c r="E412" i="1"/>
  <c r="E416" i="1"/>
  <c r="E420" i="1"/>
  <c r="E424" i="1"/>
  <c r="E379" i="1"/>
  <c r="E349" i="1"/>
  <c r="E320" i="1"/>
  <c r="E278" i="1"/>
  <c r="E250" i="1"/>
  <c r="E165" i="1"/>
  <c r="E148" i="1"/>
  <c r="D55" i="1"/>
  <c r="I55" i="1" s="1"/>
  <c r="I79" i="1"/>
  <c r="D57" i="1"/>
  <c r="I57" i="1" s="1"/>
  <c r="D69" i="1"/>
  <c r="I69" i="1" s="1"/>
  <c r="D67" i="1"/>
  <c r="I67" i="1" s="1"/>
  <c r="D63" i="1"/>
  <c r="I63" i="1" s="1"/>
  <c r="D51" i="1"/>
  <c r="I51" i="1" s="1"/>
  <c r="D71" i="1"/>
  <c r="D48" i="1"/>
  <c r="I48" i="1" s="1"/>
  <c r="D59" i="1"/>
  <c r="I59" i="1" s="1"/>
  <c r="D66" i="1"/>
  <c r="I66" i="1" s="1"/>
  <c r="D78" i="1"/>
  <c r="D62" i="1"/>
  <c r="I62" i="1" s="1"/>
  <c r="K62" i="1" s="1"/>
  <c r="L62" i="1" s="1"/>
  <c r="D68" i="1"/>
  <c r="I68" i="1" s="1"/>
  <c r="K141" i="1" s="1"/>
  <c r="D53" i="1"/>
  <c r="I53" i="1" s="1"/>
  <c r="D74" i="1"/>
  <c r="D58" i="1"/>
  <c r="I58" i="1" s="1"/>
  <c r="D72" i="1"/>
  <c r="I72" i="1" s="1"/>
  <c r="D70" i="1"/>
  <c r="I70" i="1" s="1"/>
  <c r="K70" i="1" s="1"/>
  <c r="L70" i="1" s="1"/>
  <c r="D56" i="1"/>
  <c r="I56" i="1" s="1"/>
  <c r="D65" i="1"/>
  <c r="D77" i="1"/>
  <c r="I77" i="1" s="1"/>
  <c r="D47" i="1"/>
  <c r="I47" i="1" s="1"/>
  <c r="K139" i="1" s="1"/>
  <c r="D50" i="1"/>
  <c r="I50" i="1" s="1"/>
  <c r="D73" i="1"/>
  <c r="I73" i="1" s="1"/>
  <c r="D49" i="1"/>
  <c r="I49" i="1" s="1"/>
  <c r="D52" i="1"/>
  <c r="I52" i="1" s="1"/>
  <c r="K140" i="1" s="1"/>
  <c r="D54" i="1"/>
  <c r="I54" i="1" s="1"/>
  <c r="K54" i="1" s="1"/>
  <c r="L54" i="1" s="1"/>
  <c r="D76" i="1"/>
  <c r="D75" i="1"/>
  <c r="I75" i="1" s="1"/>
  <c r="D61" i="1"/>
  <c r="I61" i="1" s="1"/>
  <c r="D60" i="1"/>
  <c r="D64" i="1"/>
  <c r="I64" i="1" s="1"/>
  <c r="I97" i="1" l="1"/>
  <c r="I108" i="1"/>
  <c r="I95" i="1"/>
  <c r="I87" i="1"/>
  <c r="I91" i="1"/>
  <c r="K50" i="1"/>
  <c r="L50" i="1" s="1"/>
  <c r="K66" i="1"/>
  <c r="L66" i="1" s="1"/>
  <c r="H30" i="1" s="1"/>
  <c r="I76" i="1"/>
  <c r="I65" i="1"/>
  <c r="K65" i="1" s="1"/>
  <c r="L65" i="1" s="1"/>
  <c r="I60" i="1"/>
  <c r="K60" i="1" s="1"/>
  <c r="L60" i="1" s="1"/>
  <c r="H24" i="1" s="1"/>
  <c r="I74" i="1"/>
  <c r="K74" i="1" s="1"/>
  <c r="L74" i="1" s="1"/>
  <c r="H38" i="1" s="1"/>
  <c r="I78" i="1"/>
  <c r="K78" i="1" s="1"/>
  <c r="L78" i="1" s="1"/>
  <c r="H42" i="1" s="1"/>
  <c r="I71" i="1"/>
  <c r="K71" i="1" s="1"/>
  <c r="L71" i="1" s="1"/>
  <c r="H35" i="1" s="1"/>
  <c r="I84" i="1"/>
  <c r="I94" i="1"/>
  <c r="I86" i="1"/>
  <c r="I113" i="1"/>
  <c r="I106" i="1"/>
  <c r="I100" i="1"/>
  <c r="I111" i="1"/>
  <c r="I99" i="1"/>
  <c r="I83" i="1"/>
  <c r="I139" i="1" s="1"/>
  <c r="I110" i="1"/>
  <c r="I98" i="1"/>
  <c r="I101" i="1"/>
  <c r="I89" i="1"/>
  <c r="I102" i="1"/>
  <c r="I96" i="1"/>
  <c r="I93" i="1"/>
  <c r="I107" i="1"/>
  <c r="I103" i="1"/>
  <c r="K103" i="1" s="1"/>
  <c r="L103" i="1" s="1"/>
  <c r="I105" i="1"/>
  <c r="I104" i="1"/>
  <c r="I141" i="1" s="1"/>
  <c r="I92" i="1"/>
  <c r="I109" i="1"/>
  <c r="I88" i="1"/>
  <c r="I140" i="1" s="1"/>
  <c r="I114" i="1"/>
  <c r="I90" i="1"/>
  <c r="K57" i="1"/>
  <c r="L57" i="1" s="1"/>
  <c r="H21" i="1" s="1"/>
  <c r="K61" i="1"/>
  <c r="L61" i="1" s="1"/>
  <c r="H25" i="1" s="1"/>
  <c r="K73" i="1"/>
  <c r="L73" i="1" s="1"/>
  <c r="H37" i="1" s="1"/>
  <c r="J83" i="1"/>
  <c r="J139" i="1" s="1"/>
  <c r="K64" i="1"/>
  <c r="L64" i="1" s="1"/>
  <c r="H28" i="1" s="1"/>
  <c r="K76" i="1"/>
  <c r="L76" i="1" s="1"/>
  <c r="H40" i="1" s="1"/>
  <c r="J109" i="1"/>
  <c r="K59" i="1"/>
  <c r="L59" i="1" s="1"/>
  <c r="H23" i="1" s="1"/>
  <c r="K63" i="1"/>
  <c r="L63" i="1" s="1"/>
  <c r="H27" i="1" s="1"/>
  <c r="J90" i="1"/>
  <c r="K53" i="1"/>
  <c r="L53" i="1" s="1"/>
  <c r="H17" i="1" s="1"/>
  <c r="K51" i="1"/>
  <c r="L51" i="1" s="1"/>
  <c r="H15" i="1" s="1"/>
  <c r="K77" i="1"/>
  <c r="L77" i="1" s="1"/>
  <c r="H41" i="1" s="1"/>
  <c r="K79" i="1"/>
  <c r="L79" i="1" s="1"/>
  <c r="H43" i="1" s="1"/>
  <c r="K142" i="1"/>
  <c r="K143" i="1" s="1"/>
  <c r="N6" i="15" s="1"/>
  <c r="J93" i="1"/>
  <c r="J87" i="1"/>
  <c r="J94" i="1"/>
  <c r="K94" i="1" s="1"/>
  <c r="L94" i="1" s="1"/>
  <c r="K67" i="1"/>
  <c r="L67" i="1" s="1"/>
  <c r="K115" i="1"/>
  <c r="L115" i="1" s="1"/>
  <c r="E36" i="1" s="1"/>
  <c r="J142" i="1"/>
  <c r="I143" i="1" s="1"/>
  <c r="N9" i="15" s="1"/>
  <c r="K56" i="1"/>
  <c r="L56" i="1" s="1"/>
  <c r="H20" i="1" s="1"/>
  <c r="J106" i="1"/>
  <c r="J110" i="1"/>
  <c r="K110" i="1" s="1"/>
  <c r="L110" i="1" s="1"/>
  <c r="J89" i="1"/>
  <c r="J91" i="1"/>
  <c r="K91" i="1" s="1"/>
  <c r="L91" i="1" s="1"/>
  <c r="J112" i="1"/>
  <c r="K112" i="1" s="1"/>
  <c r="L112" i="1" s="1"/>
  <c r="J107" i="1"/>
  <c r="K107" i="1" s="1"/>
  <c r="L107" i="1" s="1"/>
  <c r="J86" i="1"/>
  <c r="J85" i="1"/>
  <c r="K85" i="1" s="1"/>
  <c r="L85" i="1" s="1"/>
  <c r="J95" i="1"/>
  <c r="K95" i="1" s="1"/>
  <c r="L95" i="1" s="1"/>
  <c r="J99" i="1"/>
  <c r="J114" i="1"/>
  <c r="J101" i="1"/>
  <c r="J105" i="1"/>
  <c r="J113" i="1"/>
  <c r="J102" i="1"/>
  <c r="K102" i="1" s="1"/>
  <c r="L102" i="1" s="1"/>
  <c r="O30" i="1" s="1"/>
  <c r="K47" i="1"/>
  <c r="L47" i="1" s="1"/>
  <c r="K52" i="1"/>
  <c r="L52" i="1" s="1"/>
  <c r="H16" i="1" s="1"/>
  <c r="K75" i="1"/>
  <c r="L75" i="1" s="1"/>
  <c r="H39" i="1" s="1"/>
  <c r="K49" i="1"/>
  <c r="L49" i="1" s="1"/>
  <c r="K72" i="1"/>
  <c r="L72" i="1" s="1"/>
  <c r="H36" i="1" s="1"/>
  <c r="K68" i="1"/>
  <c r="L68" i="1" s="1"/>
  <c r="H32" i="1" s="1"/>
  <c r="K58" i="1"/>
  <c r="L58" i="1" s="1"/>
  <c r="K48" i="1"/>
  <c r="L48" i="1" s="1"/>
  <c r="H12" i="1" s="1"/>
  <c r="K55" i="1"/>
  <c r="L55" i="1" s="1"/>
  <c r="K69" i="1"/>
  <c r="L69" i="1" s="1"/>
  <c r="J97" i="1"/>
  <c r="K97" i="1" s="1"/>
  <c r="L97" i="1" s="1"/>
  <c r="J98" i="1"/>
  <c r="J108" i="1"/>
  <c r="K108" i="1" s="1"/>
  <c r="L108" i="1" s="1"/>
  <c r="H26" i="1"/>
  <c r="J88" i="1"/>
  <c r="H18" i="1"/>
  <c r="H14" i="1"/>
  <c r="J104" i="1"/>
  <c r="J84" i="1"/>
  <c r="H34" i="1"/>
  <c r="J96" i="1"/>
  <c r="K96" i="1" s="1"/>
  <c r="L96" i="1" s="1"/>
  <c r="J100" i="1"/>
  <c r="K100" i="1" s="1"/>
  <c r="L100" i="1" s="1"/>
  <c r="J111" i="1"/>
  <c r="J92" i="1"/>
  <c r="K111" i="1" l="1"/>
  <c r="L111" i="1" s="1"/>
  <c r="K98" i="1"/>
  <c r="L98" i="1" s="1"/>
  <c r="O26" i="1" s="1"/>
  <c r="L124" i="1" s="1"/>
  <c r="K86" i="1"/>
  <c r="L86" i="1" s="1"/>
  <c r="O14" i="1" s="1"/>
  <c r="K87" i="1"/>
  <c r="L87" i="1" s="1"/>
  <c r="O15" i="1" s="1"/>
  <c r="K105" i="1"/>
  <c r="L105" i="1" s="1"/>
  <c r="N33" i="1" s="1"/>
  <c r="K106" i="1"/>
  <c r="L106" i="1" s="1"/>
  <c r="O34" i="1" s="1"/>
  <c r="L128" i="1" s="1"/>
  <c r="K84" i="1"/>
  <c r="L84" i="1" s="1"/>
  <c r="F12" i="1" s="1"/>
  <c r="K92" i="1"/>
  <c r="L92" i="1" s="1"/>
  <c r="O20" i="1" s="1"/>
  <c r="M30" i="1"/>
  <c r="K89" i="1"/>
  <c r="L89" i="1" s="1"/>
  <c r="G17" i="1" s="1"/>
  <c r="K101" i="1"/>
  <c r="L101" i="1" s="1"/>
  <c r="K114" i="1"/>
  <c r="L114" i="1" s="1"/>
  <c r="G42" i="1" s="1"/>
  <c r="K113" i="1"/>
  <c r="L113" i="1" s="1"/>
  <c r="F41" i="1" s="1"/>
  <c r="K99" i="1"/>
  <c r="L99" i="1" s="1"/>
  <c r="G27" i="1" s="1"/>
  <c r="K93" i="1"/>
  <c r="L93" i="1" s="1"/>
  <c r="O21" i="1" s="1"/>
  <c r="K90" i="1"/>
  <c r="L90" i="1" s="1"/>
  <c r="O18" i="1" s="1"/>
  <c r="K109" i="1"/>
  <c r="L109" i="1" s="1"/>
  <c r="O37" i="1" s="1"/>
  <c r="L130" i="1" s="1"/>
  <c r="O40" i="1"/>
  <c r="L132" i="1" s="1"/>
  <c r="O25" i="1"/>
  <c r="O35" i="1"/>
  <c r="L129" i="1" s="1"/>
  <c r="O31" i="1"/>
  <c r="N31" i="1"/>
  <c r="G21" i="1"/>
  <c r="G35" i="1"/>
  <c r="G38" i="1"/>
  <c r="K83" i="1"/>
  <c r="L83" i="1" s="1"/>
  <c r="F11" i="1" s="1"/>
  <c r="O28" i="1"/>
  <c r="L126" i="1" s="1"/>
  <c r="O38" i="1"/>
  <c r="L131" i="1" s="1"/>
  <c r="G23" i="1"/>
  <c r="O17" i="1"/>
  <c r="O23" i="1"/>
  <c r="L123" i="1" s="1"/>
  <c r="O22" i="1"/>
  <c r="G40" i="1"/>
  <c r="M16" i="1"/>
  <c r="N13" i="1"/>
  <c r="K121" i="1" s="1"/>
  <c r="E25" i="1"/>
  <c r="N19" i="1"/>
  <c r="K122" i="1" s="1"/>
  <c r="F13" i="1"/>
  <c r="E23" i="1"/>
  <c r="E42" i="1"/>
  <c r="M23" i="1"/>
  <c r="J123" i="1" s="1"/>
  <c r="M11" i="1"/>
  <c r="O13" i="1"/>
  <c r="L121" i="1" s="1"/>
  <c r="F26" i="1"/>
  <c r="E19" i="1"/>
  <c r="E37" i="1"/>
  <c r="M19" i="1"/>
  <c r="J122" i="1" s="1"/>
  <c r="M42" i="1"/>
  <c r="J134" i="1" s="1"/>
  <c r="M43" i="1"/>
  <c r="G13" i="1"/>
  <c r="F19" i="1"/>
  <c r="E26" i="1"/>
  <c r="E20" i="1"/>
  <c r="M41" i="1"/>
  <c r="J133" i="1" s="1"/>
  <c r="M12" i="1"/>
  <c r="J120" i="1" s="1"/>
  <c r="N14" i="1"/>
  <c r="F21" i="1"/>
  <c r="G43" i="1"/>
  <c r="H31" i="1"/>
  <c r="G15" i="1"/>
  <c r="O41" i="1"/>
  <c r="L133" i="1" s="1"/>
  <c r="F17" i="1"/>
  <c r="G30" i="1"/>
  <c r="F22" i="1"/>
  <c r="E39" i="1"/>
  <c r="E15" i="1"/>
  <c r="E38" i="1"/>
  <c r="E22" i="1"/>
  <c r="N38" i="1"/>
  <c r="K131" i="1" s="1"/>
  <c r="N22" i="1"/>
  <c r="M20" i="1"/>
  <c r="M33" i="1"/>
  <c r="M38" i="1"/>
  <c r="J131" i="1" s="1"/>
  <c r="N23" i="1"/>
  <c r="K123" i="1" s="1"/>
  <c r="F38" i="1"/>
  <c r="K104" i="1"/>
  <c r="L104" i="1" s="1"/>
  <c r="N32" i="1" s="1"/>
  <c r="J141" i="1"/>
  <c r="F31" i="1"/>
  <c r="E14" i="1"/>
  <c r="E24" i="1"/>
  <c r="E31" i="1"/>
  <c r="E18" i="1"/>
  <c r="E13" i="1"/>
  <c r="E21" i="1"/>
  <c r="E33" i="1"/>
  <c r="E11" i="1"/>
  <c r="F43" i="1"/>
  <c r="N34" i="1"/>
  <c r="K128" i="1" s="1"/>
  <c r="M24" i="1"/>
  <c r="M34" i="1"/>
  <c r="J128" i="1" s="1"/>
  <c r="M25" i="1"/>
  <c r="M22" i="1"/>
  <c r="M26" i="1"/>
  <c r="J124" i="1" s="1"/>
  <c r="M14" i="1"/>
  <c r="M28" i="1"/>
  <c r="J126" i="1" s="1"/>
  <c r="M17" i="1"/>
  <c r="N21" i="1"/>
  <c r="O43" i="1"/>
  <c r="O19" i="1"/>
  <c r="L122" i="1" s="1"/>
  <c r="K88" i="1"/>
  <c r="L88" i="1" s="1"/>
  <c r="N16" i="1" s="1"/>
  <c r="J140" i="1"/>
  <c r="F14" i="1"/>
  <c r="F33" i="1"/>
  <c r="E35" i="1"/>
  <c r="E40" i="1"/>
  <c r="E32" i="1"/>
  <c r="E17" i="1"/>
  <c r="E43" i="1"/>
  <c r="M40" i="1"/>
  <c r="M36" i="1"/>
  <c r="M29" i="1"/>
  <c r="J127" i="1" s="1"/>
  <c r="M21" i="1"/>
  <c r="M32" i="1"/>
  <c r="N15" i="1"/>
  <c r="N40" i="1"/>
  <c r="K132" i="1" s="1"/>
  <c r="F35" i="1"/>
  <c r="F40" i="1"/>
  <c r="F34" i="1"/>
  <c r="F30" i="1"/>
  <c r="F36" i="1"/>
  <c r="E30" i="1"/>
  <c r="E28" i="1"/>
  <c r="E12" i="1"/>
  <c r="E34" i="1"/>
  <c r="E29" i="1"/>
  <c r="E16" i="1"/>
  <c r="E41" i="1"/>
  <c r="E27" i="1"/>
  <c r="G31" i="1"/>
  <c r="N26" i="1"/>
  <c r="K124" i="1" s="1"/>
  <c r="N30" i="1"/>
  <c r="M39" i="1"/>
  <c r="M37" i="1"/>
  <c r="J130" i="1" s="1"/>
  <c r="M31" i="1"/>
  <c r="M18" i="1"/>
  <c r="M27" i="1"/>
  <c r="J125" i="1" s="1"/>
  <c r="M15" i="1"/>
  <c r="M35" i="1"/>
  <c r="J129" i="1" s="1"/>
  <c r="M13" i="1"/>
  <c r="J121" i="1" s="1"/>
  <c r="N43" i="1"/>
  <c r="F29" i="1"/>
  <c r="F23" i="1"/>
  <c r="G26" i="1"/>
  <c r="N35" i="1"/>
  <c r="K129" i="1" s="1"/>
  <c r="N29" i="1"/>
  <c r="K127" i="1" s="1"/>
  <c r="G25" i="1"/>
  <c r="H19" i="1"/>
  <c r="O29" i="1"/>
  <c r="L127" i="1" s="1"/>
  <c r="N25" i="1"/>
  <c r="G22" i="1"/>
  <c r="F25" i="1"/>
  <c r="H11" i="1"/>
  <c r="H33" i="1"/>
  <c r="G36" i="1"/>
  <c r="G29" i="1"/>
  <c r="H13" i="1"/>
  <c r="H29" i="1"/>
  <c r="O33" i="1"/>
  <c r="G19" i="1"/>
  <c r="H22" i="1"/>
  <c r="O36" i="1"/>
  <c r="N36" i="1"/>
  <c r="F39" i="1"/>
  <c r="N39" i="1"/>
  <c r="O39" i="1"/>
  <c r="F28" i="1"/>
  <c r="N28" i="1"/>
  <c r="F24" i="1"/>
  <c r="N24" i="1"/>
  <c r="F20" i="1"/>
  <c r="O24" i="1"/>
  <c r="G24" i="1"/>
  <c r="G28" i="1"/>
  <c r="G39" i="1"/>
  <c r="F15" i="1" l="1"/>
  <c r="D15" i="1" s="1"/>
  <c r="J15" i="1" s="1"/>
  <c r="G20" i="1"/>
  <c r="N20" i="1"/>
  <c r="N18" i="1"/>
  <c r="L18" i="1" s="1"/>
  <c r="G14" i="1"/>
  <c r="G33" i="1"/>
  <c r="G32" i="1"/>
  <c r="O12" i="1"/>
  <c r="L120" i="1" s="1"/>
  <c r="N12" i="1"/>
  <c r="K120" i="1" s="1"/>
  <c r="G41" i="1"/>
  <c r="D41" i="1" s="1"/>
  <c r="J41" i="1" s="1"/>
  <c r="N17" i="1"/>
  <c r="L17" i="1" s="1"/>
  <c r="G12" i="1"/>
  <c r="D12" i="1" s="1"/>
  <c r="I12" i="1" s="1"/>
  <c r="N41" i="1"/>
  <c r="K133" i="1" s="1"/>
  <c r="G34" i="1"/>
  <c r="D34" i="1" s="1"/>
  <c r="I34" i="1" s="1"/>
  <c r="F42" i="1"/>
  <c r="N42" i="1"/>
  <c r="K134" i="1" s="1"/>
  <c r="O42" i="1"/>
  <c r="L134" i="1" s="1"/>
  <c r="L30" i="1"/>
  <c r="L31" i="1"/>
  <c r="F27" i="1"/>
  <c r="D27" i="1" s="1"/>
  <c r="I27" i="1" s="1"/>
  <c r="N27" i="1"/>
  <c r="K125" i="1" s="1"/>
  <c r="O27" i="1"/>
  <c r="L125" i="1" s="1"/>
  <c r="F18" i="1"/>
  <c r="D26" i="1"/>
  <c r="K26" i="1" s="1"/>
  <c r="N11" i="1"/>
  <c r="G18" i="1"/>
  <c r="G37" i="1"/>
  <c r="F37" i="1"/>
  <c r="N37" i="1"/>
  <c r="K130" i="1" s="1"/>
  <c r="F32" i="1"/>
  <c r="L14" i="1"/>
  <c r="D25" i="1"/>
  <c r="J25" i="1" s="1"/>
  <c r="O11" i="1"/>
  <c r="G11" i="1"/>
  <c r="D11" i="1" s="1"/>
  <c r="J11" i="1" s="1"/>
  <c r="D43" i="1"/>
  <c r="K43" i="1" s="1"/>
  <c r="D13" i="1"/>
  <c r="J13" i="1" s="1"/>
  <c r="L21" i="1"/>
  <c r="D23" i="1"/>
  <c r="I23" i="1" s="1"/>
  <c r="L43" i="1"/>
  <c r="F16" i="1"/>
  <c r="L40" i="1"/>
  <c r="I132" i="1" s="1"/>
  <c r="D14" i="1"/>
  <c r="I14" i="1" s="1"/>
  <c r="D21" i="1"/>
  <c r="K21" i="1" s="1"/>
  <c r="D22" i="1"/>
  <c r="J22" i="1" s="1"/>
  <c r="D35" i="1"/>
  <c r="J35" i="1" s="1"/>
  <c r="D38" i="1"/>
  <c r="I38" i="1" s="1"/>
  <c r="D30" i="1"/>
  <c r="J30" i="1" s="1"/>
  <c r="J132" i="1"/>
  <c r="L25" i="1"/>
  <c r="D17" i="1"/>
  <c r="J17" i="1" s="1"/>
  <c r="L19" i="1"/>
  <c r="I122" i="1" s="1"/>
  <c r="D19" i="1"/>
  <c r="K19" i="1" s="1"/>
  <c r="D40" i="1"/>
  <c r="I40" i="1" s="1"/>
  <c r="L34" i="1"/>
  <c r="I128" i="1" s="1"/>
  <c r="L23" i="1"/>
  <c r="I123" i="1" s="1"/>
  <c r="D29" i="1"/>
  <c r="J29" i="1" s="1"/>
  <c r="D42" i="1"/>
  <c r="I42" i="1" s="1"/>
  <c r="D33" i="1"/>
  <c r="J33" i="1" s="1"/>
  <c r="L29" i="1"/>
  <c r="I127" i="1" s="1"/>
  <c r="L20" i="1"/>
  <c r="L26" i="1"/>
  <c r="I124" i="1" s="1"/>
  <c r="L35" i="1"/>
  <c r="I129" i="1" s="1"/>
  <c r="D31" i="1"/>
  <c r="J31" i="1" s="1"/>
  <c r="L38" i="1"/>
  <c r="I131" i="1" s="1"/>
  <c r="L15" i="1"/>
  <c r="L13" i="1"/>
  <c r="I121" i="1" s="1"/>
  <c r="D36" i="1"/>
  <c r="J36" i="1" s="1"/>
  <c r="G16" i="1"/>
  <c r="O16" i="1"/>
  <c r="O32" i="1"/>
  <c r="L22" i="1"/>
  <c r="L33" i="1"/>
  <c r="L39" i="1"/>
  <c r="L28" i="1"/>
  <c r="I126" i="1" s="1"/>
  <c r="K126" i="1"/>
  <c r="L36" i="1"/>
  <c r="J43" i="1"/>
  <c r="I43" i="1"/>
  <c r="D24" i="1"/>
  <c r="I24" i="1" s="1"/>
  <c r="L24" i="1"/>
  <c r="D39" i="1"/>
  <c r="I39" i="1" s="1"/>
  <c r="D20" i="1"/>
  <c r="I20" i="1" s="1"/>
  <c r="D28" i="1"/>
  <c r="I28" i="1" s="1"/>
  <c r="I26" i="1" l="1"/>
  <c r="I25" i="1"/>
  <c r="K13" i="1"/>
  <c r="J26" i="1"/>
  <c r="L12" i="1"/>
  <c r="L41" i="1"/>
  <c r="I133" i="1" s="1"/>
  <c r="L42" i="1"/>
  <c r="I134" i="1" s="1"/>
  <c r="D32" i="1"/>
  <c r="I32" i="1" s="1"/>
  <c r="L37" i="1"/>
  <c r="I130" i="1" s="1"/>
  <c r="L27" i="1"/>
  <c r="I125" i="1" s="1"/>
  <c r="K41" i="1"/>
  <c r="D18" i="1"/>
  <c r="I18" i="1" s="1"/>
  <c r="L11" i="1"/>
  <c r="N120" i="1" s="1"/>
  <c r="D37" i="1"/>
  <c r="I37" i="1" s="1"/>
  <c r="K25" i="1"/>
  <c r="I41" i="1"/>
  <c r="I33" i="1"/>
  <c r="I29" i="1"/>
  <c r="I13" i="1"/>
  <c r="K42" i="1"/>
  <c r="I15" i="1"/>
  <c r="K29" i="1"/>
  <c r="J38" i="1"/>
  <c r="K15" i="1"/>
  <c r="K38" i="1"/>
  <c r="K23" i="1"/>
  <c r="J42" i="1"/>
  <c r="J21" i="1"/>
  <c r="K36" i="1"/>
  <c r="I21" i="1"/>
  <c r="J23" i="1"/>
  <c r="D16" i="1"/>
  <c r="K16" i="1" s="1"/>
  <c r="I120" i="1"/>
  <c r="K33" i="1"/>
  <c r="K17" i="1"/>
  <c r="I35" i="1"/>
  <c r="J14" i="1"/>
  <c r="I31" i="1"/>
  <c r="K14" i="1"/>
  <c r="I22" i="1"/>
  <c r="K22" i="1"/>
  <c r="K27" i="1"/>
  <c r="I36" i="1"/>
  <c r="I30" i="1"/>
  <c r="K40" i="1"/>
  <c r="J19" i="1"/>
  <c r="J40" i="1"/>
  <c r="K35" i="1"/>
  <c r="I17" i="1"/>
  <c r="I19" i="1"/>
  <c r="K30" i="1"/>
  <c r="K31" i="1"/>
  <c r="J34" i="1"/>
  <c r="J27" i="1"/>
  <c r="K34" i="1"/>
  <c r="K11" i="1"/>
  <c r="I11" i="1"/>
  <c r="L16" i="1"/>
  <c r="N121" i="1" s="1"/>
  <c r="L32" i="1"/>
  <c r="N122" i="1" s="1"/>
  <c r="I16" i="1"/>
  <c r="J20" i="1"/>
  <c r="K12" i="1"/>
  <c r="J24" i="1"/>
  <c r="J32" i="1"/>
  <c r="J39" i="1"/>
  <c r="K39" i="1"/>
  <c r="K20" i="1"/>
  <c r="J12" i="1"/>
  <c r="K24" i="1"/>
  <c r="J28" i="1"/>
  <c r="K28" i="1"/>
  <c r="K32" i="1" l="1"/>
  <c r="J18" i="1"/>
  <c r="K18" i="1"/>
  <c r="K37" i="1"/>
  <c r="J37" i="1"/>
  <c r="J16" i="1"/>
</calcChain>
</file>

<file path=xl/sharedStrings.xml><?xml version="1.0" encoding="utf-8"?>
<sst xmlns="http://schemas.openxmlformats.org/spreadsheetml/2006/main" count="7130" uniqueCount="356">
  <si>
    <t>市町村民所得（2008SNA）</t>
    <rPh sb="0" eb="2">
      <t>シチョウ</t>
    </rPh>
    <rPh sb="2" eb="4">
      <t>ソンミン</t>
    </rPh>
    <rPh sb="4" eb="6">
      <t>ショトク</t>
    </rPh>
    <phoneticPr fontId="6"/>
  </si>
  <si>
    <t>（実数）</t>
    <phoneticPr fontId="6"/>
  </si>
  <si>
    <t>（単位：千円）</t>
  </si>
  <si>
    <t>（実数）</t>
  </si>
  <si>
    <t>（対前年度増加率）</t>
  </si>
  <si>
    <t>（単位：％）</t>
  </si>
  <si>
    <t>（構成比）</t>
  </si>
  <si>
    <t>１　雇用者報酬</t>
    <phoneticPr fontId="8"/>
  </si>
  <si>
    <t>２ 財産所得（非企業部門）</t>
    <phoneticPr fontId="8"/>
  </si>
  <si>
    <t>３ 企業所得（法人企業の第１次所得バランス）</t>
    <rPh sb="12" eb="13">
      <t>ダイ</t>
    </rPh>
    <rPh sb="14" eb="15">
      <t>ジ</t>
    </rPh>
    <rPh sb="15" eb="17">
      <t>ショトク</t>
    </rPh>
    <phoneticPr fontId="8"/>
  </si>
  <si>
    <t>市町村民所得</t>
  </si>
  <si>
    <t>人口</t>
    <phoneticPr fontId="8"/>
  </si>
  <si>
    <t>一人当たり</t>
  </si>
  <si>
    <t>１　雇用者報酬</t>
    <phoneticPr fontId="8"/>
  </si>
  <si>
    <t>人口</t>
    <phoneticPr fontId="8"/>
  </si>
  <si>
    <t>（１）賃金・俸給</t>
    <phoneticPr fontId="6"/>
  </si>
  <si>
    <t>（２）雇主の社会負担</t>
    <phoneticPr fontId="9"/>
  </si>
  <si>
    <t>（１）一般政府</t>
    <phoneticPr fontId="8"/>
  </si>
  <si>
    <t>（２）家　計</t>
    <phoneticPr fontId="8"/>
  </si>
  <si>
    <t>（３）対家計民間非営利団体</t>
  </si>
  <si>
    <t>（１）民間法人企業</t>
  </si>
  <si>
    <t>　（２）公的企業</t>
  </si>
  <si>
    <t>　（３）個人企業</t>
    <phoneticPr fontId="8"/>
  </si>
  <si>
    <t>（単位：人）</t>
    <rPh sb="1" eb="3">
      <t>タンイ</t>
    </rPh>
    <phoneticPr fontId="8"/>
  </si>
  <si>
    <t>（１）賃金・俸給</t>
    <phoneticPr fontId="6"/>
  </si>
  <si>
    <t>（２）雇主の社会負担</t>
    <phoneticPr fontId="9"/>
  </si>
  <si>
    <t>（１）一般政府</t>
    <phoneticPr fontId="8"/>
  </si>
  <si>
    <t>　（３）個人企業</t>
    <phoneticPr fontId="8"/>
  </si>
  <si>
    <r>
      <t>a</t>
    </r>
    <r>
      <rPr>
        <sz val="11"/>
        <color theme="1"/>
        <rFont val="游ゴシック"/>
        <family val="2"/>
        <scheme val="minor"/>
      </rPr>
      <t xml:space="preserve"> </t>
    </r>
    <r>
      <rPr>
        <sz val="10"/>
        <rFont val="ＭＳ Ｐゴシック"/>
        <family val="3"/>
        <charset val="128"/>
      </rPr>
      <t>雇主の現実社会負担</t>
    </r>
    <rPh sb="2" eb="4">
      <t>ヤトイヌシ</t>
    </rPh>
    <phoneticPr fontId="6"/>
  </si>
  <si>
    <r>
      <t>b</t>
    </r>
    <r>
      <rPr>
        <sz val="11"/>
        <color theme="1"/>
        <rFont val="游ゴシック"/>
        <family val="2"/>
        <scheme val="minor"/>
      </rPr>
      <t xml:space="preserve"> </t>
    </r>
    <r>
      <rPr>
        <sz val="10"/>
        <rFont val="ＭＳ Ｐゴシック"/>
        <family val="3"/>
        <charset val="128"/>
      </rPr>
      <t>雇主の帰属社会負担</t>
    </r>
    <rPh sb="2" eb="4">
      <t>ヤトイヌシ</t>
    </rPh>
    <phoneticPr fontId="6"/>
  </si>
  <si>
    <t>① 利　子</t>
  </si>
  <si>
    <t xml:space="preserve"> ②配当（受取）</t>
  </si>
  <si>
    <t>③その他の投資</t>
    <rPh sb="3" eb="4">
      <t>タ</t>
    </rPh>
    <rPh sb="5" eb="7">
      <t>トウシ</t>
    </rPh>
    <phoneticPr fontId="8"/>
  </si>
  <si>
    <t>④賃貸料（受取）</t>
  </si>
  <si>
    <t>ａ 非金融</t>
  </si>
  <si>
    <t>ｂ 金融機関</t>
  </si>
  <si>
    <t>ａ 農林水産業</t>
  </si>
  <si>
    <t>ｂ その他の産業</t>
    <rPh sb="6" eb="8">
      <t>サンギョウ</t>
    </rPh>
    <phoneticPr fontId="8"/>
  </si>
  <si>
    <t>ｃ 持ち家</t>
  </si>
  <si>
    <t>ａ　受　取</t>
  </si>
  <si>
    <t>ｂ　支　払</t>
  </si>
  <si>
    <t>所得（受取）</t>
    <rPh sb="3" eb="5">
      <t>ウケトリ</t>
    </rPh>
    <phoneticPr fontId="6"/>
  </si>
  <si>
    <t>法人企業</t>
    <phoneticPr fontId="9"/>
  </si>
  <si>
    <t>法人企業</t>
    <phoneticPr fontId="9"/>
  </si>
  <si>
    <t>（非農林水・非金融）</t>
    <phoneticPr fontId="8"/>
  </si>
  <si>
    <t>a雇主の現実社会負担</t>
    <rPh sb="1" eb="3">
      <t>ヤトイヌシ</t>
    </rPh>
    <phoneticPr fontId="6"/>
  </si>
  <si>
    <t>b雇主の帰属社会負担</t>
    <rPh sb="1" eb="3">
      <t>ヤトイヌシ</t>
    </rPh>
    <phoneticPr fontId="6"/>
  </si>
  <si>
    <t>（非農林水・非金融）</t>
    <phoneticPr fontId="8"/>
  </si>
  <si>
    <t>熊本市</t>
  </si>
  <si>
    <t>八代市</t>
  </si>
  <si>
    <t>人吉市</t>
  </si>
  <si>
    <t>荒尾市</t>
  </si>
  <si>
    <t>水俣市</t>
  </si>
  <si>
    <t>玉名市</t>
  </si>
  <si>
    <t>山鹿市</t>
  </si>
  <si>
    <t>菊池市</t>
  </si>
  <si>
    <t>宇土市</t>
  </si>
  <si>
    <t>上天草市</t>
    <rPh sb="0" eb="1">
      <t>カミ</t>
    </rPh>
    <rPh sb="1" eb="3">
      <t>アマクサ</t>
    </rPh>
    <rPh sb="3" eb="4">
      <t>シ</t>
    </rPh>
    <phoneticPr fontId="6"/>
  </si>
  <si>
    <t>宇城市</t>
    <rPh sb="0" eb="3">
      <t>ウキシ</t>
    </rPh>
    <phoneticPr fontId="6"/>
  </si>
  <si>
    <t>阿蘇市</t>
    <rPh sb="0" eb="3">
      <t>アソシ</t>
    </rPh>
    <phoneticPr fontId="6"/>
  </si>
  <si>
    <t>天草市</t>
    <rPh sb="0" eb="3">
      <t>アマクサシ</t>
    </rPh>
    <phoneticPr fontId="6"/>
  </si>
  <si>
    <t>合志市</t>
    <rPh sb="0" eb="3">
      <t>コウシシ</t>
    </rPh>
    <phoneticPr fontId="6"/>
  </si>
  <si>
    <t>美里町</t>
    <rPh sb="0" eb="3">
      <t>ミサトマチ</t>
    </rPh>
    <phoneticPr fontId="6"/>
  </si>
  <si>
    <t>玉東町</t>
  </si>
  <si>
    <t>南関町</t>
  </si>
  <si>
    <t>長洲町</t>
  </si>
  <si>
    <t>和水町</t>
    <rPh sb="0" eb="3">
      <t>ナゴミマチ</t>
    </rPh>
    <phoneticPr fontId="6"/>
  </si>
  <si>
    <t>大津町</t>
  </si>
  <si>
    <t>菊陽町</t>
  </si>
  <si>
    <t>南小国町</t>
  </si>
  <si>
    <t>小国町</t>
  </si>
  <si>
    <t>産山村</t>
  </si>
  <si>
    <t>高森町</t>
  </si>
  <si>
    <t>西原村</t>
  </si>
  <si>
    <t>南阿蘇村</t>
    <rPh sb="0" eb="4">
      <t>ミナミアソムラ</t>
    </rPh>
    <phoneticPr fontId="6"/>
  </si>
  <si>
    <t>御船町</t>
  </si>
  <si>
    <t>嘉島町</t>
  </si>
  <si>
    <t>益城町</t>
  </si>
  <si>
    <t>甲佐町</t>
  </si>
  <si>
    <t>山都町</t>
    <rPh sb="0" eb="3">
      <t>ヤマトチョウ</t>
    </rPh>
    <phoneticPr fontId="6"/>
  </si>
  <si>
    <t>氷川町</t>
    <rPh sb="0" eb="3">
      <t>ヒカワチョウ</t>
    </rPh>
    <phoneticPr fontId="6"/>
  </si>
  <si>
    <t>芦北町</t>
    <rPh sb="0" eb="3">
      <t>アシキタマチ</t>
    </rPh>
    <phoneticPr fontId="6"/>
  </si>
  <si>
    <t>津奈木町</t>
  </si>
  <si>
    <t>錦町</t>
  </si>
  <si>
    <t>多良木町</t>
  </si>
  <si>
    <t>湯前町</t>
  </si>
  <si>
    <t>水上村</t>
  </si>
  <si>
    <t>相良村</t>
  </si>
  <si>
    <t>五木村</t>
  </si>
  <si>
    <t>山江村</t>
  </si>
  <si>
    <t>球磨村</t>
  </si>
  <si>
    <t>あさぎり町</t>
    <rPh sb="4" eb="5">
      <t>チョウ</t>
    </rPh>
    <phoneticPr fontId="6"/>
  </si>
  <si>
    <t>苓北町</t>
  </si>
  <si>
    <t>市町村計</t>
  </si>
  <si>
    <t>（実数）</t>
    <phoneticPr fontId="6"/>
  </si>
  <si>
    <t>１　雇用者報酬</t>
    <phoneticPr fontId="8"/>
  </si>
  <si>
    <t>２ 財産所得（非企業部門）</t>
    <phoneticPr fontId="8"/>
  </si>
  <si>
    <t>人口</t>
    <phoneticPr fontId="8"/>
  </si>
  <si>
    <t>２ 財産所得（非企業部門）</t>
    <phoneticPr fontId="8"/>
  </si>
  <si>
    <t>人口</t>
    <phoneticPr fontId="8"/>
  </si>
  <si>
    <t>１　雇用者報酬</t>
    <phoneticPr fontId="8"/>
  </si>
  <si>
    <t>２ 財産所得（非企業部門）</t>
    <phoneticPr fontId="8"/>
  </si>
  <si>
    <t>（１）賃金・俸給</t>
    <phoneticPr fontId="6"/>
  </si>
  <si>
    <t>（２）雇主の社会負担</t>
    <phoneticPr fontId="9"/>
  </si>
  <si>
    <t>（１）一般政府</t>
    <phoneticPr fontId="8"/>
  </si>
  <si>
    <t>（２）家　計</t>
    <phoneticPr fontId="8"/>
  </si>
  <si>
    <t>　（３）個人企業</t>
    <phoneticPr fontId="8"/>
  </si>
  <si>
    <t>（１）賃金・俸給</t>
    <phoneticPr fontId="6"/>
  </si>
  <si>
    <t>（１）一般政府</t>
    <phoneticPr fontId="8"/>
  </si>
  <si>
    <t>（２）家　計</t>
    <phoneticPr fontId="8"/>
  </si>
  <si>
    <t>　（３）個人企業</t>
    <phoneticPr fontId="8"/>
  </si>
  <si>
    <t>（２）雇主の社会負担</t>
    <phoneticPr fontId="9"/>
  </si>
  <si>
    <t>（１）一般政府</t>
    <phoneticPr fontId="8"/>
  </si>
  <si>
    <t>（２）家　計</t>
    <phoneticPr fontId="8"/>
  </si>
  <si>
    <t>　（３）個人企業</t>
    <phoneticPr fontId="8"/>
  </si>
  <si>
    <t>法人企業</t>
    <phoneticPr fontId="9"/>
  </si>
  <si>
    <t>法人企業</t>
    <phoneticPr fontId="9"/>
  </si>
  <si>
    <t>（非農林水・非金融）</t>
    <phoneticPr fontId="8"/>
  </si>
  <si>
    <t>法人企業</t>
    <phoneticPr fontId="9"/>
  </si>
  <si>
    <t>法人企業</t>
    <phoneticPr fontId="9"/>
  </si>
  <si>
    <t>（非農林水・非金融）</t>
    <phoneticPr fontId="8"/>
  </si>
  <si>
    <t>一人当たり市町村民所得　シフト・シェア分析</t>
    <rPh sb="0" eb="2">
      <t>イチニン</t>
    </rPh>
    <rPh sb="2" eb="3">
      <t>ア</t>
    </rPh>
    <rPh sb="5" eb="8">
      <t>シチョウソン</t>
    </rPh>
    <rPh sb="8" eb="9">
      <t>ミン</t>
    </rPh>
    <rPh sb="9" eb="11">
      <t>ショトク</t>
    </rPh>
    <rPh sb="19" eb="21">
      <t>ブンセキ</t>
    </rPh>
    <phoneticPr fontId="1"/>
  </si>
  <si>
    <t>各市町村における「一人当たり市町村民所得」の構成が、県の平均値と比較してどのような特徴があるかを明らかにするものです。</t>
    <rPh sb="0" eb="4">
      <t>カクシチョウソン</t>
    </rPh>
    <rPh sb="9" eb="12">
      <t>ヒトリア</t>
    </rPh>
    <rPh sb="14" eb="17">
      <t>シチョウソン</t>
    </rPh>
    <rPh sb="17" eb="18">
      <t>タミ</t>
    </rPh>
    <rPh sb="18" eb="20">
      <t>ショトク</t>
    </rPh>
    <rPh sb="22" eb="24">
      <t>コウセイ</t>
    </rPh>
    <rPh sb="26" eb="27">
      <t>ケン</t>
    </rPh>
    <rPh sb="28" eb="30">
      <t>ヘイキン</t>
    </rPh>
    <rPh sb="30" eb="31">
      <t>アタイ</t>
    </rPh>
    <rPh sb="32" eb="34">
      <t>ヒカク</t>
    </rPh>
    <rPh sb="41" eb="43">
      <t>トクチョウ</t>
    </rPh>
    <rPh sb="48" eb="49">
      <t>アキ</t>
    </rPh>
    <phoneticPr fontId="1"/>
  </si>
  <si>
    <t>地域経済分析の標準的な手法である「シフト・シェア分析」を適用します。</t>
    <rPh sb="0" eb="2">
      <t>チイキ</t>
    </rPh>
    <rPh sb="2" eb="4">
      <t>ケイザイ</t>
    </rPh>
    <rPh sb="4" eb="6">
      <t>ブンセキ</t>
    </rPh>
    <rPh sb="7" eb="10">
      <t>ヒョウジュンテキ</t>
    </rPh>
    <rPh sb="11" eb="13">
      <t>シュホウ</t>
    </rPh>
    <rPh sb="24" eb="26">
      <t>ブンセキ</t>
    </rPh>
    <rPh sb="28" eb="30">
      <t>テキヨウ</t>
    </rPh>
    <phoneticPr fontId="1"/>
  </si>
  <si>
    <t>項目</t>
    <rPh sb="0" eb="2">
      <t>コウモク</t>
    </rPh>
    <phoneticPr fontId="1"/>
  </si>
  <si>
    <t>合計</t>
    <rPh sb="0" eb="2">
      <t>ゴウケイ</t>
    </rPh>
    <phoneticPr fontId="1"/>
  </si>
  <si>
    <t>基準年数値×熊本県の全所得項目平均の増加率</t>
    <rPh sb="11" eb="13">
      <t>ショトク</t>
    </rPh>
    <rPh sb="13" eb="15">
      <t>コウモク</t>
    </rPh>
    <rPh sb="15" eb="17">
      <t>ヘイキン</t>
    </rPh>
    <rPh sb="18" eb="20">
      <t>ゾウカ</t>
    </rPh>
    <phoneticPr fontId="1"/>
  </si>
  <si>
    <t>基準年数値×
（熊本県の所得項目別増加率－熊本県の全所得項目平均の増加率）</t>
    <rPh sb="12" eb="14">
      <t>ショトク</t>
    </rPh>
    <rPh sb="14" eb="16">
      <t>コウモク</t>
    </rPh>
    <rPh sb="21" eb="24">
      <t>クマモトケン</t>
    </rPh>
    <rPh sb="26" eb="28">
      <t>ショトク</t>
    </rPh>
    <rPh sb="28" eb="30">
      <t>コウモク</t>
    </rPh>
    <rPh sb="30" eb="32">
      <t>ヘイキン</t>
    </rPh>
    <phoneticPr fontId="3"/>
  </si>
  <si>
    <t>基準年数値×
（市町村の所得項目別増加率－熊本県の所得項目別増加率）</t>
    <rPh sb="12" eb="14">
      <t>ショトク</t>
    </rPh>
    <rPh sb="14" eb="16">
      <t>コウモク</t>
    </rPh>
    <rPh sb="25" eb="27">
      <t>ショトク</t>
    </rPh>
    <rPh sb="27" eb="29">
      <t>コウモク</t>
    </rPh>
    <phoneticPr fontId="1"/>
  </si>
  <si>
    <t>全項目平均の要因
①</t>
    <rPh sb="0" eb="3">
      <t>ゼンコウモク</t>
    </rPh>
    <rPh sb="3" eb="5">
      <t>ヘイキン</t>
    </rPh>
    <rPh sb="6" eb="8">
      <t>ヨウイン</t>
    </rPh>
    <phoneticPr fontId="1"/>
  </si>
  <si>
    <t>市町村固有の要因
③</t>
    <rPh sb="0" eb="3">
      <t>シチョウソン</t>
    </rPh>
    <rPh sb="3" eb="5">
      <t>コユウ</t>
    </rPh>
    <rPh sb="6" eb="8">
      <t>ヨウイン</t>
    </rPh>
    <phoneticPr fontId="1"/>
  </si>
  <si>
    <t>調査年数値
－基準年数値</t>
  </si>
  <si>
    <t>増加率</t>
    <rPh sb="0" eb="2">
      <t>ゾウカ</t>
    </rPh>
    <rPh sb="2" eb="3">
      <t>リツ</t>
    </rPh>
    <phoneticPr fontId="3"/>
  </si>
  <si>
    <t>合計</t>
    <rPh sb="0" eb="2">
      <t>ゴウケイ</t>
    </rPh>
    <phoneticPr fontId="3"/>
  </si>
  <si>
    <t>増加率の内訳</t>
    <rPh sb="0" eb="2">
      <t>ゾウカ</t>
    </rPh>
    <rPh sb="2" eb="3">
      <t>リツ</t>
    </rPh>
    <rPh sb="4" eb="6">
      <t>ウチワケ</t>
    </rPh>
    <phoneticPr fontId="1"/>
  </si>
  <si>
    <t>項目別の要因
②</t>
    <rPh sb="0" eb="2">
      <t>コウモク</t>
    </rPh>
    <rPh sb="2" eb="3">
      <t>ベツ</t>
    </rPh>
    <rPh sb="4" eb="6">
      <t>ヨウイン</t>
    </rPh>
    <phoneticPr fontId="1"/>
  </si>
  <si>
    <t>増加寄与度</t>
    <rPh sb="0" eb="2">
      <t>ゾウカ</t>
    </rPh>
    <rPh sb="2" eb="5">
      <t>キヨド</t>
    </rPh>
    <phoneticPr fontId="3"/>
  </si>
  <si>
    <t>増加寄与度の内訳</t>
    <rPh sb="0" eb="2">
      <t>ゾウカ</t>
    </rPh>
    <rPh sb="2" eb="5">
      <t>キヨド</t>
    </rPh>
    <rPh sb="6" eb="8">
      <t>ウチワケ</t>
    </rPh>
    <phoneticPr fontId="1"/>
  </si>
  <si>
    <t>H29(2017)</t>
    <phoneticPr fontId="8"/>
  </si>
  <si>
    <t>H28(2016)</t>
  </si>
  <si>
    <t>H27(2015)</t>
  </si>
  <si>
    <t>H26(2014)</t>
  </si>
  <si>
    <t>H25(2013)</t>
  </si>
  <si>
    <t>H24(2012)</t>
  </si>
  <si>
    <t>H23(2011)</t>
  </si>
  <si>
    <t>H22(2010)</t>
  </si>
  <si>
    <t>H21(2009)</t>
  </si>
  <si>
    <t>上天草市</t>
    <rPh sb="0" eb="1">
      <t>カミ</t>
    </rPh>
    <rPh sb="1" eb="3">
      <t>アマクサ</t>
    </rPh>
    <rPh sb="3" eb="4">
      <t>シ</t>
    </rPh>
    <phoneticPr fontId="2"/>
  </si>
  <si>
    <t>H20(2008)</t>
  </si>
  <si>
    <t>宇城市</t>
    <rPh sb="0" eb="3">
      <t>ウキシ</t>
    </rPh>
    <phoneticPr fontId="2"/>
  </si>
  <si>
    <t>H19(2007)</t>
  </si>
  <si>
    <t>阿蘇市</t>
    <rPh sb="0" eb="3">
      <t>アソシ</t>
    </rPh>
    <phoneticPr fontId="2"/>
  </si>
  <si>
    <t>H18(2006)</t>
  </si>
  <si>
    <t>天草市</t>
    <rPh sb="0" eb="3">
      <t>アマクサシ</t>
    </rPh>
    <phoneticPr fontId="2"/>
  </si>
  <si>
    <t>合志市</t>
    <rPh sb="0" eb="3">
      <t>コウシシ</t>
    </rPh>
    <phoneticPr fontId="2"/>
  </si>
  <si>
    <t>美里町</t>
    <rPh sb="0" eb="3">
      <t>ミサトマチ</t>
    </rPh>
    <phoneticPr fontId="2"/>
  </si>
  <si>
    <t>和水町</t>
    <rPh sb="0" eb="3">
      <t>ナゴミマチ</t>
    </rPh>
    <phoneticPr fontId="2"/>
  </si>
  <si>
    <t>南阿蘇村</t>
    <rPh sb="0" eb="4">
      <t>ミナミアソムラ</t>
    </rPh>
    <phoneticPr fontId="2"/>
  </si>
  <si>
    <t>山都町</t>
    <rPh sb="0" eb="3">
      <t>ヤマトチョウ</t>
    </rPh>
    <phoneticPr fontId="2"/>
  </si>
  <si>
    <t>氷川町</t>
    <rPh sb="0" eb="3">
      <t>ヒカワチョウ</t>
    </rPh>
    <phoneticPr fontId="2"/>
  </si>
  <si>
    <t>芦北町</t>
    <rPh sb="0" eb="3">
      <t>アシキタマチ</t>
    </rPh>
    <phoneticPr fontId="2"/>
  </si>
  <si>
    <t>あさぎり町</t>
    <rPh sb="4" eb="5">
      <t>チョウ</t>
    </rPh>
    <phoneticPr fontId="2"/>
  </si>
  <si>
    <t>入力→</t>
    <rPh sb="0" eb="2">
      <t>ニュウリョク</t>
    </rPh>
    <phoneticPr fontId="3"/>
  </si>
  <si>
    <t>調べたい市町村名</t>
    <rPh sb="0" eb="1">
      <t>シラ</t>
    </rPh>
    <rPh sb="4" eb="8">
      <t>シチョウソンメイ</t>
    </rPh>
    <phoneticPr fontId="3"/>
  </si>
  <si>
    <t>（１）賃金・俸給</t>
  </si>
  <si>
    <t>（２）雇主の社会負担</t>
  </si>
  <si>
    <t>a 雇主の現実社会負担</t>
  </si>
  <si>
    <t>b 雇主の帰属社会負担</t>
  </si>
  <si>
    <t>２ 財産所得（非企業部門）</t>
  </si>
  <si>
    <t>（１）一般政府</t>
  </si>
  <si>
    <t>（２）家　計</t>
  </si>
  <si>
    <t>　　ａ　受　取</t>
    <phoneticPr fontId="1"/>
  </si>
  <si>
    <t>　　ｂ　支　払</t>
    <phoneticPr fontId="1"/>
  </si>
  <si>
    <t>②配当（受取）</t>
    <phoneticPr fontId="1"/>
  </si>
  <si>
    <t>③その他の投資所得（受取）</t>
    <phoneticPr fontId="1"/>
  </si>
  <si>
    <t>ａ 非金融法人企業</t>
    <phoneticPr fontId="1"/>
  </si>
  <si>
    <t>（２）公的企業</t>
    <phoneticPr fontId="1"/>
  </si>
  <si>
    <t>（３）個人企業</t>
    <phoneticPr fontId="1"/>
  </si>
  <si>
    <t>一人当たり市町村民所得</t>
    <phoneticPr fontId="1"/>
  </si>
  <si>
    <t>年度</t>
    <rPh sb="0" eb="2">
      <t>ネンド</t>
    </rPh>
    <phoneticPr fontId="1"/>
  </si>
  <si>
    <r>
      <t>３ 企業所得</t>
    </r>
    <r>
      <rPr>
        <sz val="8"/>
        <color theme="1"/>
        <rFont val="Meiryo UI"/>
        <family val="3"/>
        <charset val="128"/>
      </rPr>
      <t>（法人企業の第１次所得バランス）</t>
    </r>
    <rPh sb="12" eb="13">
      <t>ダイ</t>
    </rPh>
    <rPh sb="14" eb="15">
      <t>ジ</t>
    </rPh>
    <rPh sb="15" eb="17">
      <t>ショトク</t>
    </rPh>
    <phoneticPr fontId="8"/>
  </si>
  <si>
    <t>（単位：円、％）</t>
    <rPh sb="1" eb="3">
      <t>タンイ</t>
    </rPh>
    <rPh sb="4" eb="5">
      <t>エン</t>
    </rPh>
    <phoneticPr fontId="3"/>
  </si>
  <si>
    <t>項目　（金額は単位：円）</t>
    <rPh sb="0" eb="2">
      <t>コウモク</t>
    </rPh>
    <rPh sb="4" eb="6">
      <t>キンガク</t>
    </rPh>
    <rPh sb="7" eb="9">
      <t>タンイ</t>
    </rPh>
    <rPh sb="10" eb="11">
      <t>エン</t>
    </rPh>
    <phoneticPr fontId="1"/>
  </si>
  <si>
    <t>調査年度</t>
    <rPh sb="0" eb="2">
      <t>チョウサ</t>
    </rPh>
    <rPh sb="2" eb="3">
      <t>ネン</t>
    </rPh>
    <rPh sb="3" eb="4">
      <t>ド</t>
    </rPh>
    <phoneticPr fontId="3"/>
  </si>
  <si>
    <t>基準年度</t>
    <rPh sb="0" eb="2">
      <t>キジュン</t>
    </rPh>
    <rPh sb="2" eb="3">
      <t>ネン</t>
    </rPh>
    <rPh sb="3" eb="4">
      <t>ド</t>
    </rPh>
    <phoneticPr fontId="3"/>
  </si>
  <si>
    <t>（各数値は、各市町村の市町村民所得値を市町村別人口で除算し、一人当たりとして推計した値）</t>
    <rPh sb="1" eb="4">
      <t>カクスウチ</t>
    </rPh>
    <rPh sb="6" eb="10">
      <t>カクシチョウソン</t>
    </rPh>
    <rPh sb="11" eb="17">
      <t>シチョウソンミンショトク</t>
    </rPh>
    <rPh sb="17" eb="18">
      <t>アタイ</t>
    </rPh>
    <rPh sb="19" eb="22">
      <t>シチョウソン</t>
    </rPh>
    <rPh sb="22" eb="23">
      <t>ベツ</t>
    </rPh>
    <rPh sb="23" eb="25">
      <t>ジンコウ</t>
    </rPh>
    <rPh sb="26" eb="28">
      <t>ジョザン</t>
    </rPh>
    <rPh sb="30" eb="32">
      <t>イチニン</t>
    </rPh>
    <rPh sb="32" eb="33">
      <t>ア</t>
    </rPh>
    <rPh sb="38" eb="40">
      <t>スイケイ</t>
    </rPh>
    <rPh sb="42" eb="43">
      <t>アタイ</t>
    </rPh>
    <phoneticPr fontId="1"/>
  </si>
  <si>
    <t>（実数）</t>
    <phoneticPr fontId="6"/>
  </si>
  <si>
    <t>（実数）</t>
    <phoneticPr fontId="6"/>
  </si>
  <si>
    <t>市町村民所得（93SNA）</t>
    <phoneticPr fontId="6"/>
  </si>
  <si>
    <t>１　雇用者報酬</t>
    <phoneticPr fontId="8"/>
  </si>
  <si>
    <t>２ 財産所得（非企業部門）</t>
    <phoneticPr fontId="8"/>
  </si>
  <si>
    <t>人口</t>
    <phoneticPr fontId="8"/>
  </si>
  <si>
    <t>１　雇用者報酬</t>
    <phoneticPr fontId="8"/>
  </si>
  <si>
    <t>人口</t>
    <phoneticPr fontId="8"/>
  </si>
  <si>
    <t>１　雇用者報酬</t>
    <phoneticPr fontId="8"/>
  </si>
  <si>
    <t>（１）賃金・俸給</t>
    <phoneticPr fontId="6"/>
  </si>
  <si>
    <t>（２）雇主の社会負担</t>
    <phoneticPr fontId="9"/>
  </si>
  <si>
    <t>（１）一般政府</t>
    <phoneticPr fontId="8"/>
  </si>
  <si>
    <t>（２）家　計</t>
    <phoneticPr fontId="8"/>
  </si>
  <si>
    <t>　（３）個人企業</t>
    <phoneticPr fontId="8"/>
  </si>
  <si>
    <t>（１）賃金・俸給</t>
    <phoneticPr fontId="6"/>
  </si>
  <si>
    <t>（２）雇主の社会負担</t>
    <phoneticPr fontId="9"/>
  </si>
  <si>
    <t>（１）一般政府</t>
    <phoneticPr fontId="8"/>
  </si>
  <si>
    <t>　（３）個人企業</t>
    <phoneticPr fontId="8"/>
  </si>
  <si>
    <t>（２）雇主の社会負担</t>
    <phoneticPr fontId="9"/>
  </si>
  <si>
    <t>（１）一般政府</t>
    <phoneticPr fontId="8"/>
  </si>
  <si>
    <t>（２）家　計</t>
    <phoneticPr fontId="8"/>
  </si>
  <si>
    <t>法人企業</t>
    <phoneticPr fontId="9"/>
  </si>
  <si>
    <t>法人企業</t>
    <phoneticPr fontId="9"/>
  </si>
  <si>
    <t>（非農林水・非金融）</t>
    <phoneticPr fontId="8"/>
  </si>
  <si>
    <t>法人企業</t>
    <phoneticPr fontId="9"/>
  </si>
  <si>
    <t>法人企業</t>
    <phoneticPr fontId="9"/>
  </si>
  <si>
    <t>（非農林水・非金融）</t>
    <phoneticPr fontId="8"/>
  </si>
  <si>
    <t>（実数）</t>
    <phoneticPr fontId="6"/>
  </si>
  <si>
    <t>１　雇用者報酬</t>
    <phoneticPr fontId="8"/>
  </si>
  <si>
    <t>（１）賃金・俸給</t>
    <phoneticPr fontId="6"/>
  </si>
  <si>
    <t>（２）雇主の社会負担</t>
    <phoneticPr fontId="9"/>
  </si>
  <si>
    <t>　（３）個人企業</t>
    <phoneticPr fontId="8"/>
  </si>
  <si>
    <t>（１）賃金・俸給</t>
    <phoneticPr fontId="6"/>
  </si>
  <si>
    <t>（２）雇主の社会負担</t>
    <phoneticPr fontId="9"/>
  </si>
  <si>
    <t>（２）家　計</t>
    <phoneticPr fontId="8"/>
  </si>
  <si>
    <t>　（３）個人企業</t>
    <phoneticPr fontId="8"/>
  </si>
  <si>
    <t>　（３）個人企業</t>
    <phoneticPr fontId="8"/>
  </si>
  <si>
    <t>法人企業</t>
    <phoneticPr fontId="9"/>
  </si>
  <si>
    <t>法人企業</t>
    <phoneticPr fontId="9"/>
  </si>
  <si>
    <t>（非農林水・非金融）</t>
    <phoneticPr fontId="8"/>
  </si>
  <si>
    <t>法人企業</t>
    <phoneticPr fontId="9"/>
  </si>
  <si>
    <t>（非農林水・非金融）</t>
    <phoneticPr fontId="8"/>
  </si>
  <si>
    <t>（実数）</t>
    <phoneticPr fontId="6"/>
  </si>
  <si>
    <t>１　雇用者報酬</t>
    <phoneticPr fontId="8"/>
  </si>
  <si>
    <t>２ 財産所得（非企業部門）</t>
    <phoneticPr fontId="8"/>
  </si>
  <si>
    <t>人口</t>
    <phoneticPr fontId="8"/>
  </si>
  <si>
    <t>（１）賃金・俸給</t>
    <phoneticPr fontId="6"/>
  </si>
  <si>
    <t>（２）雇主の社会負担</t>
    <phoneticPr fontId="9"/>
  </si>
  <si>
    <t>（１）一般政府</t>
    <phoneticPr fontId="8"/>
  </si>
  <si>
    <t>（２）家　計</t>
    <phoneticPr fontId="8"/>
  </si>
  <si>
    <t>　（３）個人企業</t>
    <phoneticPr fontId="8"/>
  </si>
  <si>
    <t>法人企業</t>
    <phoneticPr fontId="9"/>
  </si>
  <si>
    <t>（非農林水・非金融）</t>
    <phoneticPr fontId="8"/>
  </si>
  <si>
    <t>（実数）</t>
    <phoneticPr fontId="6"/>
  </si>
  <si>
    <t>１　雇用者報酬</t>
    <phoneticPr fontId="8"/>
  </si>
  <si>
    <t>２ 財産所得（非企業部門）</t>
    <phoneticPr fontId="8"/>
  </si>
  <si>
    <t>人口</t>
    <phoneticPr fontId="8"/>
  </si>
  <si>
    <t>１　雇用者報酬</t>
    <phoneticPr fontId="8"/>
  </si>
  <si>
    <t>人口</t>
    <phoneticPr fontId="8"/>
  </si>
  <si>
    <t>２ 財産所得（非企業部門）</t>
    <phoneticPr fontId="8"/>
  </si>
  <si>
    <t>（１）賃金・俸給</t>
    <phoneticPr fontId="6"/>
  </si>
  <si>
    <t>（２）雇主の社会負担</t>
    <phoneticPr fontId="9"/>
  </si>
  <si>
    <t>（１）一般政府</t>
    <phoneticPr fontId="8"/>
  </si>
  <si>
    <t>（２）家　計</t>
    <phoneticPr fontId="8"/>
  </si>
  <si>
    <t>　（３）個人企業</t>
    <phoneticPr fontId="8"/>
  </si>
  <si>
    <t>（１）賃金・俸給</t>
    <phoneticPr fontId="6"/>
  </si>
  <si>
    <t>（２）雇主の社会負担</t>
    <phoneticPr fontId="9"/>
  </si>
  <si>
    <t>（１）一般政府</t>
    <phoneticPr fontId="8"/>
  </si>
  <si>
    <t>（２）家　計</t>
    <phoneticPr fontId="8"/>
  </si>
  <si>
    <t>　（３）個人企業</t>
    <phoneticPr fontId="8"/>
  </si>
  <si>
    <t>（１）賃金・俸給</t>
    <phoneticPr fontId="6"/>
  </si>
  <si>
    <t>（２）雇主の社会負担</t>
    <phoneticPr fontId="9"/>
  </si>
  <si>
    <t>（１）一般政府</t>
    <phoneticPr fontId="8"/>
  </si>
  <si>
    <t>（２）家　計</t>
    <phoneticPr fontId="8"/>
  </si>
  <si>
    <t>　（３）個人企業</t>
    <phoneticPr fontId="8"/>
  </si>
  <si>
    <t>法人企業</t>
    <phoneticPr fontId="9"/>
  </si>
  <si>
    <t>法人企業</t>
    <phoneticPr fontId="9"/>
  </si>
  <si>
    <t>（非農林水・非金融）</t>
    <phoneticPr fontId="8"/>
  </si>
  <si>
    <t>法人企業</t>
    <phoneticPr fontId="9"/>
  </si>
  <si>
    <t>（非農林水・非金融）</t>
    <phoneticPr fontId="8"/>
  </si>
  <si>
    <t>法人企業</t>
    <phoneticPr fontId="9"/>
  </si>
  <si>
    <t>（非農林水・非金融）</t>
    <phoneticPr fontId="8"/>
  </si>
  <si>
    <t>（実数）</t>
    <phoneticPr fontId="6"/>
  </si>
  <si>
    <t>１　雇用者報酬</t>
    <phoneticPr fontId="8"/>
  </si>
  <si>
    <t>２ 財産所得（非企業部門）</t>
    <phoneticPr fontId="8"/>
  </si>
  <si>
    <t>人口</t>
    <phoneticPr fontId="8"/>
  </si>
  <si>
    <t>１　雇用者報酬</t>
    <phoneticPr fontId="8"/>
  </si>
  <si>
    <t>（１）賃金・俸給</t>
    <phoneticPr fontId="6"/>
  </si>
  <si>
    <t>（２）雇主の社会負担</t>
    <phoneticPr fontId="9"/>
  </si>
  <si>
    <t>（１）一般政府</t>
    <phoneticPr fontId="8"/>
  </si>
  <si>
    <t>　（３）個人企業</t>
    <phoneticPr fontId="8"/>
  </si>
  <si>
    <t>（１）賃金・俸給</t>
    <phoneticPr fontId="6"/>
  </si>
  <si>
    <t>（２）家　計</t>
    <phoneticPr fontId="8"/>
  </si>
  <si>
    <t>（１）一般政府</t>
    <phoneticPr fontId="8"/>
  </si>
  <si>
    <t>法人企業</t>
    <phoneticPr fontId="9"/>
  </si>
  <si>
    <t>法人企業</t>
    <phoneticPr fontId="9"/>
  </si>
  <si>
    <t>（非農林水・非金融）</t>
    <phoneticPr fontId="8"/>
  </si>
  <si>
    <t>法人企業</t>
    <phoneticPr fontId="9"/>
  </si>
  <si>
    <t>人口</t>
    <phoneticPr fontId="8"/>
  </si>
  <si>
    <t>１　雇用者報酬</t>
    <phoneticPr fontId="8"/>
  </si>
  <si>
    <t>（２）雇主の社会負担</t>
    <phoneticPr fontId="9"/>
  </si>
  <si>
    <t>（１）賃金・俸給</t>
    <phoneticPr fontId="6"/>
  </si>
  <si>
    <t>（１）一般政府</t>
    <phoneticPr fontId="8"/>
  </si>
  <si>
    <t>（２）家　計</t>
    <phoneticPr fontId="8"/>
  </si>
  <si>
    <t>法人企業</t>
    <phoneticPr fontId="9"/>
  </si>
  <si>
    <t>法人企業</t>
    <phoneticPr fontId="9"/>
  </si>
  <si>
    <t>※シフト・シェア分析に使用するため、平成１８年度～平成２９年度の各値は、平成２９年度の市町村別に整理しています。</t>
    <rPh sb="8" eb="10">
      <t>ブンセキ</t>
    </rPh>
    <rPh sb="11" eb="13">
      <t>シヨウ</t>
    </rPh>
    <rPh sb="18" eb="20">
      <t>ヘイセイ</t>
    </rPh>
    <rPh sb="22" eb="24">
      <t>ネンド</t>
    </rPh>
    <rPh sb="25" eb="27">
      <t>ヘイセイ</t>
    </rPh>
    <rPh sb="29" eb="31">
      <t>ネンド</t>
    </rPh>
    <rPh sb="32" eb="34">
      <t>カクアタイ</t>
    </rPh>
    <rPh sb="36" eb="38">
      <t>ヘイセイ</t>
    </rPh>
    <rPh sb="40" eb="42">
      <t>ネンド</t>
    </rPh>
    <rPh sb="43" eb="46">
      <t>シチョウソン</t>
    </rPh>
    <rPh sb="46" eb="47">
      <t>ベツ</t>
    </rPh>
    <rPh sb="48" eb="50">
      <t>セイリ</t>
    </rPh>
    <phoneticPr fontId="1"/>
  </si>
  <si>
    <t>１ 雇用者報酬</t>
  </si>
  <si>
    <t>調べたい市町村名</t>
    <rPh sb="0" eb="1">
      <t>シラ</t>
    </rPh>
    <rPh sb="4" eb="7">
      <t>シチョウソン</t>
    </rPh>
    <rPh sb="7" eb="8">
      <t>ナ</t>
    </rPh>
    <phoneticPr fontId="3"/>
  </si>
  <si>
    <r>
      <t>ｂ その他の産業</t>
    </r>
    <r>
      <rPr>
        <sz val="8"/>
        <color theme="1"/>
        <rFont val="Meiryo UI"/>
        <family val="3"/>
        <charset val="128"/>
      </rPr>
      <t>（非農林水・非金融）</t>
    </r>
    <phoneticPr fontId="1"/>
  </si>
  <si>
    <t>一人当たり市町村民所得</t>
    <phoneticPr fontId="1"/>
  </si>
  <si>
    <t>熊本県平均(基準)</t>
    <rPh sb="0" eb="3">
      <t>クマモトケン</t>
    </rPh>
    <rPh sb="3" eb="5">
      <t>ヘイキン</t>
    </rPh>
    <rPh sb="6" eb="8">
      <t>キジュン</t>
    </rPh>
    <phoneticPr fontId="3"/>
  </si>
  <si>
    <t>項目　（金額は単位：円）</t>
    <phoneticPr fontId="1"/>
  </si>
  <si>
    <t>A（調べたい年度）</t>
    <rPh sb="2" eb="3">
      <t>シラ</t>
    </rPh>
    <rPh sb="6" eb="8">
      <t>ネンド</t>
    </rPh>
    <phoneticPr fontId="3"/>
  </si>
  <si>
    <t>B（基準年度）</t>
    <rPh sb="2" eb="4">
      <t>キジュン</t>
    </rPh>
    <rPh sb="4" eb="6">
      <t>ネンド</t>
    </rPh>
    <phoneticPr fontId="3"/>
  </si>
  <si>
    <t>A-B</t>
    <phoneticPr fontId="1"/>
  </si>
  <si>
    <t>増加率</t>
    <rPh sb="0" eb="2">
      <t>ゾウカ</t>
    </rPh>
    <rPh sb="2" eb="3">
      <t>リツ</t>
    </rPh>
    <phoneticPr fontId="1"/>
  </si>
  <si>
    <t>熊本県平均(基準)</t>
    <rPh sb="0" eb="5">
      <t>クマモトケンヘイキン</t>
    </rPh>
    <rPh sb="6" eb="8">
      <t>キジュン</t>
    </rPh>
    <phoneticPr fontId="3"/>
  </si>
  <si>
    <t>熊本県平均(基準)</t>
    <rPh sb="0" eb="3">
      <t>クマモトケン</t>
    </rPh>
    <rPh sb="3" eb="5">
      <t>ヘイキン</t>
    </rPh>
    <rPh sb="6" eb="8">
      <t>キジュン</t>
    </rPh>
    <phoneticPr fontId="1"/>
  </si>
  <si>
    <t>※グラフシートで描画するデータ系列</t>
    <rPh sb="8" eb="10">
      <t>ビョウガ</t>
    </rPh>
    <rPh sb="15" eb="17">
      <t>ケイレツ</t>
    </rPh>
    <phoneticPr fontId="1"/>
  </si>
  <si>
    <t>項目　(単位：％)</t>
    <rPh sb="0" eb="2">
      <t>コウモク</t>
    </rPh>
    <rPh sb="4" eb="6">
      <t>タンイ</t>
    </rPh>
    <phoneticPr fontId="1"/>
  </si>
  <si>
    <t>※項目数が多いため、抜粋して表示します。また、項目名も略記します。</t>
    <rPh sb="1" eb="3">
      <t>コウモク</t>
    </rPh>
    <rPh sb="3" eb="4">
      <t>スウ</t>
    </rPh>
    <rPh sb="5" eb="6">
      <t>オオ</t>
    </rPh>
    <rPh sb="10" eb="12">
      <t>バッスイ</t>
    </rPh>
    <rPh sb="14" eb="16">
      <t>ヒョウジ</t>
    </rPh>
    <rPh sb="23" eb="25">
      <t>コウモク</t>
    </rPh>
    <rPh sb="25" eb="26">
      <t>メイ</t>
    </rPh>
    <rPh sb="27" eb="29">
      <t>リャッキ</t>
    </rPh>
    <phoneticPr fontId="1"/>
  </si>
  <si>
    <t>増加寄与度</t>
    <rPh sb="0" eb="2">
      <t>ゾウカ</t>
    </rPh>
    <rPh sb="2" eb="5">
      <t>キヨド</t>
    </rPh>
    <phoneticPr fontId="1"/>
  </si>
  <si>
    <t>一人当たり市町村民所得　　　</t>
  </si>
  <si>
    <t>市町村名</t>
    <rPh sb="0" eb="3">
      <t>シチョウソン</t>
    </rPh>
    <rPh sb="3" eb="4">
      <t>ナ</t>
    </rPh>
    <phoneticPr fontId="1"/>
  </si>
  <si>
    <t>年度</t>
    <rPh sb="0" eb="2">
      <t>ネンド</t>
    </rPh>
    <phoneticPr fontId="1"/>
  </si>
  <si>
    <t>増加率</t>
    <rPh sb="0" eb="2">
      <t>ゾウカ</t>
    </rPh>
    <rPh sb="2" eb="3">
      <t>リツ</t>
    </rPh>
    <phoneticPr fontId="1"/>
  </si>
  <si>
    <t>賃金・俸給</t>
    <phoneticPr fontId="1"/>
  </si>
  <si>
    <t>雇主の社会負担　</t>
    <phoneticPr fontId="1"/>
  </si>
  <si>
    <t>家計・利子</t>
    <rPh sb="0" eb="2">
      <t>カケイ</t>
    </rPh>
    <phoneticPr fontId="1"/>
  </si>
  <si>
    <t>家計・配当（受取）</t>
    <rPh sb="0" eb="2">
      <t>カケイ</t>
    </rPh>
    <phoneticPr fontId="1"/>
  </si>
  <si>
    <t>家計・賃貸料（受取）</t>
    <rPh sb="0" eb="2">
      <t>カケイ</t>
    </rPh>
    <phoneticPr fontId="1"/>
  </si>
  <si>
    <t>増加寄与度（大項目）</t>
    <rPh sb="0" eb="2">
      <t>ゾウカ</t>
    </rPh>
    <rPh sb="2" eb="5">
      <t>キヨド</t>
    </rPh>
    <rPh sb="6" eb="9">
      <t>ダイコウモク</t>
    </rPh>
    <phoneticPr fontId="1"/>
  </si>
  <si>
    <t>１　雇用者報酬</t>
    <phoneticPr fontId="1"/>
  </si>
  <si>
    <t>２　財産所得（非企業部門）</t>
    <rPh sb="10" eb="12">
      <t>ブモン</t>
    </rPh>
    <phoneticPr fontId="1"/>
  </si>
  <si>
    <t>３　企業所得</t>
    <phoneticPr fontId="1"/>
  </si>
  <si>
    <t>一般政府</t>
    <phoneticPr fontId="1"/>
  </si>
  <si>
    <t>家計・その他の投資
所得（受取）</t>
    <rPh sb="0" eb="2">
      <t>カケイ</t>
    </rPh>
    <phoneticPr fontId="1"/>
  </si>
  <si>
    <t>対家計民間非営利団体　</t>
    <phoneticPr fontId="1"/>
  </si>
  <si>
    <t>調べたい市町村名</t>
    <rPh sb="0" eb="1">
      <t>シラ</t>
    </rPh>
    <rPh sb="4" eb="7">
      <t>シチョウソン</t>
    </rPh>
    <rPh sb="7" eb="8">
      <t>ナ</t>
    </rPh>
    <phoneticPr fontId="1"/>
  </si>
  <si>
    <t>調査年度</t>
    <rPh sb="0" eb="2">
      <t>チョウサ</t>
    </rPh>
    <rPh sb="2" eb="4">
      <t>ネンド</t>
    </rPh>
    <phoneticPr fontId="1"/>
  </si>
  <si>
    <t>基準年度</t>
    <rPh sb="0" eb="2">
      <t>キジュン</t>
    </rPh>
    <rPh sb="2" eb="4">
      <t>ネンド</t>
    </rPh>
    <phoneticPr fontId="1"/>
  </si>
  <si>
    <t>↓グラフシートで入力</t>
    <rPh sb="8" eb="10">
      <t>ニュウリョク</t>
    </rPh>
    <phoneticPr fontId="1"/>
  </si>
  <si>
    <t>要因は３つに分解されます。</t>
    <rPh sb="0" eb="2">
      <t>ヨウイン</t>
    </rPh>
    <rPh sb="6" eb="8">
      <t>ブンカイ</t>
    </rPh>
    <phoneticPr fontId="3"/>
  </si>
  <si>
    <t>③市町村固有の要因＝各市町村の固有の要因による増減分</t>
    <rPh sb="1" eb="4">
      <t>シチョウソン</t>
    </rPh>
    <rPh sb="4" eb="6">
      <t>コユウ</t>
    </rPh>
    <rPh sb="7" eb="9">
      <t>ヨウイン</t>
    </rPh>
    <rPh sb="10" eb="11">
      <t>カク</t>
    </rPh>
    <rPh sb="11" eb="14">
      <t>シチョウソン</t>
    </rPh>
    <rPh sb="15" eb="17">
      <t>コユウ</t>
    </rPh>
    <rPh sb="18" eb="20">
      <t>ヨウイン</t>
    </rPh>
    <rPh sb="23" eb="25">
      <t>ゾウゲン</t>
    </rPh>
    <rPh sb="25" eb="26">
      <t>ブン</t>
    </rPh>
    <phoneticPr fontId="3"/>
  </si>
  <si>
    <t>②項目別の要因＝全項目平均に対する項目別の増減分（増加率をけん引する項目）</t>
    <rPh sb="1" eb="3">
      <t>コウモク</t>
    </rPh>
    <rPh sb="3" eb="4">
      <t>ベツ</t>
    </rPh>
    <rPh sb="5" eb="7">
      <t>ヨウイン</t>
    </rPh>
    <rPh sb="8" eb="11">
      <t>ゼンコウモク</t>
    </rPh>
    <rPh sb="11" eb="13">
      <t>ヘイキン</t>
    </rPh>
    <rPh sb="14" eb="15">
      <t>タイ</t>
    </rPh>
    <rPh sb="17" eb="19">
      <t>コウモク</t>
    </rPh>
    <rPh sb="19" eb="20">
      <t>ベツ</t>
    </rPh>
    <rPh sb="21" eb="23">
      <t>ゾウゲン</t>
    </rPh>
    <rPh sb="23" eb="24">
      <t>ブン</t>
    </rPh>
    <rPh sb="25" eb="27">
      <t>ゾウカ</t>
    </rPh>
    <rPh sb="27" eb="28">
      <t>リツ</t>
    </rPh>
    <rPh sb="31" eb="32">
      <t>イン</t>
    </rPh>
    <rPh sb="34" eb="36">
      <t>コウモク</t>
    </rPh>
    <phoneticPr fontId="3"/>
  </si>
  <si>
    <t>①全項目平均の要因＝全項目一律の増加率と見た場合の増減分</t>
    <rPh sb="1" eb="4">
      <t>ゼンコウモク</t>
    </rPh>
    <rPh sb="4" eb="6">
      <t>ヘイキン</t>
    </rPh>
    <rPh sb="7" eb="9">
      <t>ヨウイン</t>
    </rPh>
    <rPh sb="10" eb="13">
      <t>ゼンコウモク</t>
    </rPh>
    <rPh sb="13" eb="15">
      <t>イチリツ</t>
    </rPh>
    <rPh sb="16" eb="18">
      <t>ゾウカ</t>
    </rPh>
    <rPh sb="18" eb="19">
      <t>リツ</t>
    </rPh>
    <rPh sb="20" eb="21">
      <t>ミ</t>
    </rPh>
    <rPh sb="22" eb="24">
      <t>バアイ</t>
    </rPh>
    <rPh sb="25" eb="27">
      <t>ゾウゲン</t>
    </rPh>
    <rPh sb="27" eb="28">
      <t>ブン</t>
    </rPh>
    <phoneticPr fontId="3"/>
  </si>
  <si>
    <t>H29(2017)</t>
  </si>
  <si>
    <t xml:space="preserve">       非金融法人企業</t>
    <phoneticPr fontId="1"/>
  </si>
  <si>
    <t xml:space="preserve">       金融機関</t>
    <rPh sb="7" eb="9">
      <t>キンユウ</t>
    </rPh>
    <phoneticPr fontId="1"/>
  </si>
  <si>
    <t xml:space="preserve">       非金融法人企業</t>
    <rPh sb="7" eb="8">
      <t>ヒ</t>
    </rPh>
    <phoneticPr fontId="1"/>
  </si>
  <si>
    <t xml:space="preserve">       農林水産業</t>
    <rPh sb="7" eb="9">
      <t>ノウリン</t>
    </rPh>
    <phoneticPr fontId="1"/>
  </si>
  <si>
    <t xml:space="preserve">       その他の企業</t>
    <rPh sb="9" eb="10">
      <t>ホカ</t>
    </rPh>
    <rPh sb="11" eb="13">
      <t>キギョウ</t>
    </rPh>
    <phoneticPr fontId="1"/>
  </si>
  <si>
    <t xml:space="preserve">       持ち家</t>
    <rPh sb="7" eb="8">
      <t>モ</t>
    </rPh>
    <rPh sb="9" eb="10">
      <t>イエ</t>
    </rPh>
    <phoneticPr fontId="1"/>
  </si>
  <si>
    <t>一人当たり市町村民所得　シフト・シェア分析</t>
    <rPh sb="0" eb="3">
      <t>イチニンア</t>
    </rPh>
    <rPh sb="5" eb="8">
      <t>シチョウソン</t>
    </rPh>
    <rPh sb="8" eb="9">
      <t>ミン</t>
    </rPh>
    <rPh sb="9" eb="11">
      <t>ショトク</t>
    </rPh>
    <rPh sb="19" eb="21">
      <t>ブンセキ</t>
    </rPh>
    <phoneticPr fontId="1"/>
  </si>
  <si>
    <t/>
  </si>
  <si>
    <t>平成18年度</t>
  </si>
  <si>
    <t>平成19年度</t>
  </si>
  <si>
    <t>平成20年度</t>
  </si>
  <si>
    <t>平成21年度</t>
  </si>
  <si>
    <t>平成22年度</t>
  </si>
  <si>
    <t>平成23年度</t>
  </si>
  <si>
    <t>平成24年度</t>
  </si>
  <si>
    <t>平成25年度</t>
  </si>
  <si>
    <t>平成26年度</t>
  </si>
  <si>
    <t>平成27年度</t>
  </si>
  <si>
    <t>平成28年度</t>
  </si>
  <si>
    <t>平成29年度</t>
  </si>
  <si>
    <t>①県の全項目
平均の要因</t>
    <rPh sb="1" eb="2">
      <t>ケン</t>
    </rPh>
    <rPh sb="3" eb="6">
      <t>ゼンコウモク</t>
    </rPh>
    <rPh sb="10" eb="12">
      <t>ヨウイン</t>
    </rPh>
    <phoneticPr fontId="1"/>
  </si>
  <si>
    <t>②県の項目別
の要因</t>
    <rPh sb="1" eb="2">
      <t>ケン</t>
    </rPh>
    <rPh sb="3" eb="5">
      <t>コウモク</t>
    </rPh>
    <rPh sb="5" eb="6">
      <t>ベツ</t>
    </rPh>
    <rPh sb="8" eb="10">
      <t>ヨウイン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</si>
</sst>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0;[Red]&quot;▲&quot;#,##0"/>
    <numFmt numFmtId="177" formatCode="#,##0;[Black]&quot;▲&quot;#,##0"/>
    <numFmt numFmtId="178" formatCode="&quot;平成&quot;0&quot;年度&quot;"/>
    <numFmt numFmtId="179" formatCode="#,##0.0;[Black]&quot;▲&quot;#,##0.0"/>
    <numFmt numFmtId="180" formatCode="0.0;&quot;▲ &quot;0.0"/>
    <numFmt numFmtId="181" formatCode="0.0_ "/>
    <numFmt numFmtId="182" formatCode="#,##0.0;&quot;▲ &quot;#,##0.0"/>
    <numFmt numFmtId="183" formatCode="0.000;&quot;▲ &quot;0.000"/>
    <numFmt numFmtId="184" formatCode="#,##0_ "/>
    <numFmt numFmtId="185" formatCode="#,##0;&quot;▲ &quot;#,##0"/>
    <numFmt numFmtId="186" formatCode="0.0&quot;%&quot;;&quot;▲ &quot;0.0&quot;%&quot;"/>
  </numFmts>
  <fonts count="22">
    <font>
      <sz val="11"/>
      <color theme="1"/>
      <name val="游ゴシック"/>
      <family val="2"/>
      <scheme val="minor"/>
    </font>
    <font>
      <sz val="6"/>
      <name val="游ゴシック"/>
      <family val="3"/>
      <charset val="128"/>
      <scheme val="minor"/>
    </font>
    <font>
      <sz val="11"/>
      <color theme="1"/>
      <name val="游ゴシック"/>
      <family val="2"/>
      <scheme val="minor"/>
    </font>
    <font>
      <sz val="18"/>
      <color theme="3"/>
      <name val="游ゴシック Light"/>
      <family val="2"/>
      <charset val="128"/>
      <scheme val="major"/>
    </font>
    <font>
      <sz val="9"/>
      <name val="Osaka"/>
      <family val="3"/>
      <charset val="128"/>
    </font>
    <font>
      <sz val="9"/>
      <name val="ＭＳ Ｐゴシック"/>
      <family val="3"/>
      <charset val="128"/>
    </font>
    <font>
      <sz val="12"/>
      <name val="Osaka"/>
      <family val="3"/>
      <charset val="128"/>
    </font>
    <font>
      <sz val="10"/>
      <name val="ＭＳ Ｐゴシック"/>
      <family val="3"/>
      <charset val="128"/>
    </font>
    <font>
      <sz val="6"/>
      <name val="ＭＳ Ｐゴシック"/>
      <family val="3"/>
      <charset val="128"/>
    </font>
    <font>
      <sz val="14"/>
      <color indexed="14"/>
      <name val="ＭＳ Ｐゴシック"/>
      <family val="3"/>
      <charset val="128"/>
    </font>
    <font>
      <sz val="8"/>
      <name val="ＭＳ Ｐゴシック"/>
      <family val="3"/>
      <charset val="128"/>
    </font>
    <font>
      <sz val="16"/>
      <color theme="1"/>
      <name val="Meiryo UI"/>
      <family val="3"/>
      <charset val="128"/>
    </font>
    <font>
      <b/>
      <sz val="10"/>
      <name val="Meiryo UI"/>
      <family val="3"/>
      <charset val="128"/>
    </font>
    <font>
      <sz val="10"/>
      <color theme="0" tint="-0.249977111117893"/>
      <name val="Meiryo UI"/>
      <family val="3"/>
      <charset val="128"/>
    </font>
    <font>
      <sz val="8"/>
      <color theme="1"/>
      <name val="Meiryo UI"/>
      <family val="3"/>
      <charset val="128"/>
    </font>
    <font>
      <sz val="12"/>
      <color theme="1"/>
      <name val="Meiryo UI"/>
      <family val="3"/>
      <charset val="128"/>
    </font>
    <font>
      <sz val="10"/>
      <color theme="1"/>
      <name val="Meiryo UI"/>
      <family val="3"/>
      <charset val="128"/>
    </font>
    <font>
      <b/>
      <sz val="10"/>
      <color theme="1"/>
      <name val="Meiryo UI"/>
      <family val="3"/>
      <charset val="128"/>
    </font>
    <font>
      <sz val="10"/>
      <color theme="1"/>
      <name val="游ゴシック"/>
      <family val="2"/>
      <scheme val="minor"/>
    </font>
    <font>
      <b/>
      <sz val="11"/>
      <color rgb="FFFF0000"/>
      <name val="Meiryo UI"/>
      <family val="3"/>
      <charset val="128"/>
    </font>
    <font>
      <sz val="11"/>
      <color theme="1"/>
      <name val="Meiryo UI"/>
      <family val="3"/>
      <charset val="128"/>
    </font>
    <font>
      <sz val="18"/>
      <color theme="1"/>
      <name val="Meiryo UI"/>
      <family val="3"/>
      <charset val="128"/>
    </font>
  </fonts>
  <fills count="21">
    <fill>
      <patternFill patternType="none"/>
    </fill>
    <fill>
      <patternFill patternType="gray125"/>
    </fill>
    <fill>
      <patternFill patternType="solid">
        <fgColor indexed="22"/>
        <bgColor indexed="8"/>
      </patternFill>
    </fill>
    <fill>
      <patternFill patternType="solid">
        <fgColor rgb="FFFFFF00"/>
        <bgColor indexed="64"/>
      </patternFill>
    </fill>
    <fill>
      <patternFill patternType="solid">
        <fgColor indexed="9"/>
        <bgColor indexed="64"/>
      </patternFill>
    </fill>
    <fill>
      <patternFill patternType="solid">
        <fgColor rgb="FFFFFF99"/>
        <bgColor indexed="64"/>
      </patternFill>
    </fill>
    <fill>
      <patternFill patternType="solid">
        <fgColor rgb="FF9999FF"/>
        <bgColor indexed="64"/>
      </patternFill>
    </fill>
    <fill>
      <patternFill patternType="solid">
        <fgColor rgb="FFFFCC99"/>
        <bgColor indexed="64"/>
      </patternFill>
    </fill>
    <fill>
      <patternFill patternType="solid">
        <fgColor rgb="FFCCFFFF"/>
        <bgColor indexed="64"/>
      </patternFill>
    </fill>
    <fill>
      <patternFill patternType="solid">
        <fgColor theme="9" tint="0.39994506668294322"/>
        <bgColor indexed="64"/>
      </patternFill>
    </fill>
    <fill>
      <patternFill patternType="solid">
        <fgColor rgb="FFFFCCFF"/>
        <bgColor indexed="64"/>
      </patternFill>
    </fill>
    <fill>
      <patternFill patternType="solid">
        <fgColor theme="7" tint="0.59996337778862885"/>
        <bgColor indexed="64"/>
      </patternFill>
    </fill>
    <fill>
      <patternFill patternType="solid">
        <fgColor indexed="13"/>
        <bgColor indexed="64"/>
      </patternFill>
    </fill>
    <fill>
      <patternFill patternType="solid">
        <fgColor indexed="44"/>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rgb="FFCCFFCC"/>
        <bgColor indexed="64"/>
      </patternFill>
    </fill>
    <fill>
      <patternFill patternType="solid">
        <fgColor rgb="FFFF99CC"/>
        <bgColor indexed="64"/>
      </patternFill>
    </fill>
  </fills>
  <borders count="95">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top style="hair">
        <color indexed="64"/>
      </top>
      <bottom/>
      <diagonal/>
    </border>
    <border>
      <left style="thin">
        <color theme="0" tint="-0.499984740745262"/>
      </left>
      <right style="thin">
        <color theme="0" tint="-0.499984740745262"/>
      </right>
      <top/>
      <bottom/>
      <diagonal/>
    </border>
    <border>
      <left style="thin">
        <color theme="0" tint="-0.499984740745262"/>
      </left>
      <right/>
      <top/>
      <bottom/>
      <diagonal/>
    </border>
    <border>
      <left style="medium">
        <color theme="0" tint="-0.499984740745262"/>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style="medium">
        <color theme="0" tint="-0.499984740745262"/>
      </right>
      <top/>
      <bottom style="medium">
        <color theme="0" tint="-0.499984740745262"/>
      </bottom>
      <diagonal/>
    </border>
    <border>
      <left/>
      <right/>
      <top style="medium">
        <color theme="0" tint="-0.499984740745262"/>
      </top>
      <bottom/>
      <diagonal/>
    </border>
    <border>
      <left/>
      <right/>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rgb="FFFF5050"/>
      </left>
      <right style="medium">
        <color rgb="FFFF5050"/>
      </right>
      <top style="medium">
        <color rgb="FFFF5050"/>
      </top>
      <bottom style="medium">
        <color rgb="FFFF5050"/>
      </bottom>
      <diagonal/>
    </border>
    <border>
      <left style="medium">
        <color theme="0" tint="-0.499984740745262"/>
      </left>
      <right style="medium">
        <color theme="0" tint="-0.499984740745262"/>
      </right>
      <top style="medium">
        <color theme="0" tint="-0.499984740745262"/>
      </top>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0" tint="-0.499984740745262"/>
      </right>
      <top style="medium">
        <color theme="0" tint="-0.499984740745262"/>
      </top>
      <bottom/>
      <diagonal/>
    </border>
    <border>
      <left style="thin">
        <color theme="0" tint="-0.499984740745262"/>
      </left>
      <right style="medium">
        <color theme="0" tint="-0.499984740745262"/>
      </right>
      <top style="medium">
        <color theme="0" tint="-0.499984740745262"/>
      </top>
      <bottom/>
      <diagonal/>
    </border>
    <border>
      <left style="medium">
        <color theme="0" tint="-0.499984740745262"/>
      </left>
      <right style="thin">
        <color theme="0" tint="-0.499984740745262"/>
      </right>
      <top/>
      <bottom/>
      <diagonal/>
    </border>
    <border>
      <left style="thin">
        <color theme="0" tint="-0.499984740745262"/>
      </left>
      <right style="medium">
        <color theme="0" tint="-0.499984740745262"/>
      </right>
      <top/>
      <bottom/>
      <diagonal/>
    </border>
    <border>
      <left style="medium">
        <color theme="0" tint="-0.499984740745262"/>
      </left>
      <right style="thin">
        <color theme="0" tint="-0.499984740745262"/>
      </right>
      <top/>
      <bottom style="medium">
        <color theme="0" tint="-0.499984740745262"/>
      </bottom>
      <diagonal/>
    </border>
    <border>
      <left style="thin">
        <color theme="0" tint="-0.499984740745262"/>
      </left>
      <right style="medium">
        <color theme="0" tint="-0.499984740745262"/>
      </right>
      <top/>
      <bottom style="medium">
        <color theme="0" tint="-0.499984740745262"/>
      </bottom>
      <diagonal/>
    </border>
    <border>
      <left style="medium">
        <color theme="0" tint="-0.499984740745262"/>
      </left>
      <right/>
      <top style="double">
        <color theme="0" tint="-0.499984740745262"/>
      </top>
      <bottom style="medium">
        <color theme="0" tint="-0.499984740745262"/>
      </bottom>
      <diagonal/>
    </border>
    <border>
      <left/>
      <right/>
      <top style="double">
        <color theme="0" tint="-0.499984740745262"/>
      </top>
      <bottom style="medium">
        <color theme="0" tint="-0.499984740745262"/>
      </bottom>
      <diagonal/>
    </border>
    <border>
      <left/>
      <right style="medium">
        <color theme="0" tint="-0.499984740745262"/>
      </right>
      <top style="double">
        <color theme="0" tint="-0.499984740745262"/>
      </top>
      <bottom style="medium">
        <color theme="0" tint="-0.499984740745262"/>
      </bottom>
      <diagonal/>
    </border>
    <border>
      <left style="medium">
        <color theme="0" tint="-0.499984740745262"/>
      </left>
      <right style="thin">
        <color theme="0" tint="-0.499984740745262"/>
      </right>
      <top style="double">
        <color theme="0" tint="-0.499984740745262"/>
      </top>
      <bottom style="medium">
        <color theme="0" tint="-0.499984740745262"/>
      </bottom>
      <diagonal/>
    </border>
    <border>
      <left style="thin">
        <color theme="0" tint="-0.499984740745262"/>
      </left>
      <right style="medium">
        <color theme="0" tint="-0.499984740745262"/>
      </right>
      <top style="double">
        <color theme="0" tint="-0.499984740745262"/>
      </top>
      <bottom style="medium">
        <color theme="0" tint="-0.499984740745262"/>
      </bottom>
      <diagonal/>
    </border>
    <border>
      <left style="medium">
        <color theme="0" tint="-0.499984740745262"/>
      </left>
      <right style="medium">
        <color theme="0" tint="-0.499984740745262"/>
      </right>
      <top/>
      <bottom/>
      <diagonal/>
    </border>
    <border>
      <left style="medium">
        <color theme="0" tint="-0.499984740745262"/>
      </left>
      <right style="medium">
        <color theme="0" tint="-0.499984740745262"/>
      </right>
      <top/>
      <bottom style="medium">
        <color theme="0" tint="-0.499984740745262"/>
      </bottom>
      <diagonal/>
    </border>
    <border>
      <left style="medium">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right style="medium">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bottom style="medium">
        <color theme="0" tint="-0.499984740745262"/>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thin">
        <color indexed="64"/>
      </left>
      <right style="thin">
        <color indexed="64"/>
      </right>
      <top style="hair">
        <color indexed="64"/>
      </top>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double">
        <color theme="0" tint="-0.499984740745262"/>
      </top>
      <bottom style="medium">
        <color theme="0" tint="-0.499984740745262"/>
      </bottom>
      <diagonal/>
    </border>
    <border>
      <left style="thin">
        <color theme="0" tint="-0.499984740745262"/>
      </left>
      <right style="thin">
        <color theme="0" tint="-0.499984740745262"/>
      </right>
      <top style="double">
        <color theme="0" tint="-0.499984740745262"/>
      </top>
      <bottom style="medium">
        <color theme="0" tint="-0.499984740745262"/>
      </bottom>
      <diagonal/>
    </border>
    <border>
      <left style="medium">
        <color theme="3" tint="0.39994506668294322"/>
      </left>
      <right style="medium">
        <color theme="3" tint="0.39994506668294322"/>
      </right>
      <top style="medium">
        <color theme="3" tint="0.39994506668294322"/>
      </top>
      <bottom style="medium">
        <color theme="3" tint="0.39994506668294322"/>
      </bottom>
      <diagonal/>
    </border>
    <border>
      <left style="thin">
        <color theme="0" tint="-0.499984740745262"/>
      </left>
      <right/>
      <top style="medium">
        <color theme="0" tint="-0.499984740745262"/>
      </top>
      <bottom style="medium">
        <color theme="0" tint="-0.499984740745262"/>
      </bottom>
      <diagonal/>
    </border>
    <border>
      <left style="thin">
        <color theme="0" tint="-0.499984740745262"/>
      </left>
      <right/>
      <top style="double">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rgb="FF33CC33"/>
      </left>
      <right style="thin">
        <color rgb="FF33CC33"/>
      </right>
      <top style="thin">
        <color rgb="FF33CC33"/>
      </top>
      <bottom style="thin">
        <color rgb="FF33CC33"/>
      </bottom>
      <diagonal/>
    </border>
    <border>
      <left style="thin">
        <color rgb="FF33CC33"/>
      </left>
      <right/>
      <top style="thin">
        <color rgb="FF33CC33"/>
      </top>
      <bottom style="thin">
        <color rgb="FF33CC33"/>
      </bottom>
      <diagonal/>
    </border>
    <border>
      <left/>
      <right/>
      <top style="thin">
        <color rgb="FF33CC33"/>
      </top>
      <bottom style="thin">
        <color rgb="FF33CC33"/>
      </bottom>
      <diagonal/>
    </border>
    <border>
      <left/>
      <right style="thin">
        <color rgb="FF33CC33"/>
      </right>
      <top style="thin">
        <color rgb="FF33CC33"/>
      </top>
      <bottom style="thin">
        <color rgb="FF33CC33"/>
      </bottom>
      <diagonal/>
    </border>
    <border>
      <left style="thin">
        <color rgb="FF33CC33"/>
      </left>
      <right style="thin">
        <color rgb="FF33CC33"/>
      </right>
      <top style="thin">
        <color rgb="FF33CC33"/>
      </top>
      <bottom/>
      <diagonal/>
    </border>
    <border>
      <left style="thin">
        <color rgb="FF33CC33"/>
      </left>
      <right style="thin">
        <color rgb="FF33CC33"/>
      </right>
      <top/>
      <bottom/>
      <diagonal/>
    </border>
    <border>
      <left style="thin">
        <color rgb="FF33CC33"/>
      </left>
      <right style="thin">
        <color rgb="FF33CC33"/>
      </right>
      <top/>
      <bottom style="thin">
        <color rgb="FF33CC33"/>
      </bottom>
      <diagonal/>
    </border>
    <border>
      <left style="thin">
        <color rgb="FF33CC33"/>
      </left>
      <right/>
      <top style="thin">
        <color rgb="FF33CC33"/>
      </top>
      <bottom/>
      <diagonal/>
    </border>
    <border>
      <left style="thin">
        <color rgb="FF33CC33"/>
      </left>
      <right/>
      <top/>
      <bottom/>
      <diagonal/>
    </border>
    <border>
      <left style="thin">
        <color rgb="FF33CC33"/>
      </left>
      <right/>
      <top/>
      <bottom style="thin">
        <color rgb="FF33CC33"/>
      </bottom>
      <diagonal/>
    </border>
    <border>
      <left/>
      <right style="thin">
        <color rgb="FF33CC33"/>
      </right>
      <top style="thin">
        <color rgb="FF33CC33"/>
      </top>
      <bottom/>
      <diagonal/>
    </border>
    <border>
      <left/>
      <right style="thin">
        <color rgb="FF33CC33"/>
      </right>
      <top/>
      <bottom/>
      <diagonal/>
    </border>
    <border>
      <left/>
      <right style="thin">
        <color rgb="FF33CC33"/>
      </right>
      <top/>
      <bottom style="thin">
        <color rgb="FF33CC33"/>
      </bottom>
      <diagonal/>
    </border>
    <border>
      <left style="thin">
        <color rgb="FF33CC33"/>
      </left>
      <right style="thin">
        <color rgb="FF33CC33"/>
      </right>
      <top style="double">
        <color rgb="FF33CC33"/>
      </top>
      <bottom style="thin">
        <color rgb="FF33CC33"/>
      </bottom>
      <diagonal/>
    </border>
    <border>
      <left style="thin">
        <color rgb="FF33CC33"/>
      </left>
      <right/>
      <top style="double">
        <color rgb="FF33CC33"/>
      </top>
      <bottom style="thin">
        <color rgb="FF33CC33"/>
      </bottom>
      <diagonal/>
    </border>
    <border>
      <left/>
      <right style="thin">
        <color rgb="FF33CC33"/>
      </right>
      <top style="double">
        <color rgb="FF33CC33"/>
      </top>
      <bottom style="thin">
        <color rgb="FF33CC33"/>
      </bottom>
      <diagonal/>
    </border>
    <border>
      <left style="medium">
        <color rgb="FFFF0000"/>
      </left>
      <right style="medium">
        <color rgb="FFFF0000"/>
      </right>
      <top style="medium">
        <color rgb="FFFF0000"/>
      </top>
      <bottom style="medium">
        <color rgb="FFFF0000"/>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s>
  <cellStyleXfs count="4">
    <xf numFmtId="0" fontId="0" fillId="0" borderId="0"/>
    <xf numFmtId="176" fontId="4" fillId="2" borderId="0"/>
    <xf numFmtId="0" fontId="7" fillId="0" borderId="0"/>
    <xf numFmtId="38" fontId="7" fillId="0" borderId="0" applyFont="0" applyFill="0" applyBorder="0" applyAlignment="0" applyProtection="0"/>
  </cellStyleXfs>
  <cellXfs count="334">
    <xf numFmtId="0" fontId="0" fillId="0" borderId="0" xfId="0"/>
    <xf numFmtId="177" fontId="5" fillId="0" borderId="0" xfId="1" applyNumberFormat="1" applyFont="1" applyFill="1" applyBorder="1" applyAlignment="1">
      <alignment vertical="center"/>
    </xf>
    <xf numFmtId="0" fontId="7" fillId="0" borderId="0" xfId="1" applyNumberFormat="1" applyFont="1" applyFill="1" applyBorder="1" applyAlignment="1">
      <alignment horizontal="right" vertical="center"/>
    </xf>
    <xf numFmtId="178" fontId="7" fillId="0" borderId="0" xfId="1" applyNumberFormat="1" applyFont="1" applyFill="1" applyBorder="1" applyAlignment="1">
      <alignment vertical="center"/>
    </xf>
    <xf numFmtId="177" fontId="7" fillId="0" borderId="0" xfId="1" applyNumberFormat="1" applyFont="1" applyFill="1" applyAlignment="1">
      <alignment horizontal="center" vertical="center"/>
    </xf>
    <xf numFmtId="177" fontId="7" fillId="0" borderId="0" xfId="1" applyNumberFormat="1" applyFont="1" applyFill="1" applyBorder="1" applyAlignment="1">
      <alignment vertical="center"/>
    </xf>
    <xf numFmtId="0" fontId="7" fillId="0" borderId="0" xfId="2" applyFont="1" applyAlignment="1">
      <alignment vertical="center"/>
    </xf>
    <xf numFmtId="177" fontId="7" fillId="0" borderId="0" xfId="1" applyNumberFormat="1" applyFont="1" applyFill="1" applyBorder="1" applyAlignment="1">
      <alignment horizontal="right" vertical="center"/>
    </xf>
    <xf numFmtId="178" fontId="7" fillId="0" borderId="0" xfId="1" applyNumberFormat="1" applyFont="1" applyFill="1" applyBorder="1" applyAlignment="1">
      <alignment horizontal="right" vertical="center"/>
    </xf>
    <xf numFmtId="177" fontId="7" fillId="0" borderId="0" xfId="1" applyNumberFormat="1" applyFont="1" applyFill="1" applyAlignment="1">
      <alignment vertical="center"/>
    </xf>
    <xf numFmtId="179" fontId="7" fillId="0" borderId="0" xfId="1" applyNumberFormat="1" applyFont="1" applyFill="1" applyAlignment="1">
      <alignment horizontal="center" vertical="center"/>
    </xf>
    <xf numFmtId="179" fontId="7" fillId="0" borderId="0" xfId="1" applyNumberFormat="1" applyFont="1" applyFill="1" applyBorder="1" applyAlignment="1">
      <alignment vertical="center"/>
    </xf>
    <xf numFmtId="177" fontId="7" fillId="3" borderId="1" xfId="1" applyNumberFormat="1" applyFont="1" applyFill="1" applyBorder="1" applyAlignment="1">
      <alignment vertical="center"/>
    </xf>
    <xf numFmtId="177" fontId="7" fillId="3" borderId="2" xfId="1" applyNumberFormat="1" applyFont="1" applyFill="1" applyBorder="1" applyAlignment="1">
      <alignment horizontal="center" vertical="center"/>
    </xf>
    <xf numFmtId="177" fontId="7" fillId="3" borderId="3" xfId="1" applyNumberFormat="1" applyFont="1" applyFill="1" applyBorder="1" applyAlignment="1">
      <alignment vertical="center"/>
    </xf>
    <xf numFmtId="177" fontId="7" fillId="3" borderId="4" xfId="1" applyNumberFormat="1" applyFont="1" applyFill="1" applyBorder="1" applyAlignment="1">
      <alignment vertical="center"/>
    </xf>
    <xf numFmtId="177" fontId="7" fillId="3" borderId="5" xfId="1" applyNumberFormat="1" applyFont="1" applyFill="1" applyBorder="1" applyAlignment="1">
      <alignment vertical="center"/>
    </xf>
    <xf numFmtId="177" fontId="7" fillId="3" borderId="6" xfId="1" applyNumberFormat="1" applyFont="1" applyFill="1" applyBorder="1" applyAlignment="1">
      <alignment vertical="center"/>
    </xf>
    <xf numFmtId="177" fontId="7" fillId="3" borderId="3" xfId="1" applyNumberFormat="1" applyFont="1" applyFill="1" applyBorder="1" applyAlignment="1">
      <alignment horizontal="center" vertical="center"/>
    </xf>
    <xf numFmtId="49" fontId="7" fillId="3" borderId="3" xfId="1" applyNumberFormat="1" applyFont="1" applyFill="1" applyBorder="1" applyAlignment="1">
      <alignment horizontal="left" vertical="center"/>
    </xf>
    <xf numFmtId="177" fontId="7" fillId="3" borderId="1" xfId="1" applyNumberFormat="1" applyFont="1" applyFill="1" applyBorder="1" applyAlignment="1">
      <alignment horizontal="center" vertical="center"/>
    </xf>
    <xf numFmtId="0" fontId="7" fillId="0" borderId="0" xfId="2" applyFont="1" applyFill="1" applyAlignment="1">
      <alignment vertical="center"/>
    </xf>
    <xf numFmtId="177" fontId="7" fillId="3" borderId="2" xfId="1" applyNumberFormat="1" applyFont="1" applyFill="1" applyBorder="1" applyAlignment="1">
      <alignment horizontal="left" vertical="center"/>
    </xf>
    <xf numFmtId="177" fontId="7" fillId="3" borderId="2" xfId="1" applyNumberFormat="1" applyFont="1" applyFill="1" applyBorder="1" applyAlignment="1">
      <alignment vertical="center"/>
    </xf>
    <xf numFmtId="177" fontId="7" fillId="3" borderId="1" xfId="1" applyNumberFormat="1" applyFont="1" applyFill="1" applyBorder="1" applyAlignment="1">
      <alignment horizontal="center" vertical="center" shrinkToFit="1"/>
    </xf>
    <xf numFmtId="177" fontId="7" fillId="3" borderId="3" xfId="1" applyNumberFormat="1" applyFont="1" applyFill="1" applyBorder="1" applyAlignment="1">
      <alignment horizontal="left" vertical="center"/>
    </xf>
    <xf numFmtId="177" fontId="7" fillId="3" borderId="7" xfId="1" applyNumberFormat="1" applyFont="1" applyFill="1" applyBorder="1" applyAlignment="1">
      <alignment horizontal="center" vertical="center"/>
    </xf>
    <xf numFmtId="177" fontId="7" fillId="3" borderId="8" xfId="1" applyNumberFormat="1" applyFont="1" applyFill="1" applyBorder="1" applyAlignment="1">
      <alignment vertical="center"/>
    </xf>
    <xf numFmtId="177" fontId="7" fillId="3" borderId="0" xfId="1" applyNumberFormat="1" applyFont="1" applyFill="1" applyBorder="1" applyAlignment="1">
      <alignment vertical="center"/>
    </xf>
    <xf numFmtId="177" fontId="7" fillId="3" borderId="7" xfId="1" applyNumberFormat="1" applyFont="1" applyFill="1" applyBorder="1" applyAlignment="1">
      <alignment horizontal="center" vertical="center" shrinkToFit="1"/>
    </xf>
    <xf numFmtId="177" fontId="7" fillId="3" borderId="1" xfId="1" applyNumberFormat="1" applyFont="1" applyFill="1" applyBorder="1" applyAlignment="1">
      <alignment vertical="center" shrinkToFit="1"/>
    </xf>
    <xf numFmtId="177" fontId="7" fillId="3" borderId="8" xfId="1" applyNumberFormat="1" applyFont="1" applyFill="1" applyBorder="1" applyAlignment="1">
      <alignment horizontal="left" vertical="center"/>
    </xf>
    <xf numFmtId="177" fontId="7" fillId="3" borderId="7" xfId="1" applyNumberFormat="1" applyFont="1" applyFill="1" applyBorder="1" applyAlignment="1">
      <alignment horizontal="left" vertical="center"/>
    </xf>
    <xf numFmtId="177" fontId="7" fillId="3" borderId="0" xfId="1" applyNumberFormat="1" applyFont="1" applyFill="1" applyBorder="1" applyAlignment="1">
      <alignment horizontal="left" vertical="center"/>
    </xf>
    <xf numFmtId="177" fontId="7" fillId="3" borderId="9" xfId="1" applyNumberFormat="1" applyFont="1" applyFill="1" applyBorder="1" applyAlignment="1">
      <alignment horizontal="left" vertical="center"/>
    </xf>
    <xf numFmtId="177" fontId="7" fillId="3" borderId="10" xfId="1" applyNumberFormat="1" applyFont="1" applyFill="1" applyBorder="1" applyAlignment="1">
      <alignment horizontal="left" vertical="center"/>
    </xf>
    <xf numFmtId="177" fontId="7" fillId="0" borderId="0" xfId="1" applyNumberFormat="1" applyFont="1" applyFill="1" applyBorder="1" applyAlignment="1">
      <alignment horizontal="left" vertical="center"/>
    </xf>
    <xf numFmtId="177" fontId="7" fillId="3" borderId="4" xfId="1" applyNumberFormat="1" applyFont="1" applyFill="1" applyBorder="1" applyAlignment="1">
      <alignment horizontal="left" vertical="center"/>
    </xf>
    <xf numFmtId="177" fontId="7" fillId="3" borderId="1" xfId="1" applyNumberFormat="1" applyFont="1" applyFill="1" applyBorder="1" applyAlignment="1">
      <alignment horizontal="left" vertical="center" shrinkToFit="1"/>
    </xf>
    <xf numFmtId="177" fontId="7" fillId="0" borderId="0" xfId="1" applyNumberFormat="1" applyFont="1" applyFill="1" applyBorder="1" applyAlignment="1">
      <alignment horizontal="center" vertical="center"/>
    </xf>
    <xf numFmtId="177" fontId="7" fillId="3" borderId="11" xfId="1" applyNumberFormat="1" applyFont="1" applyFill="1" applyBorder="1" applyAlignment="1">
      <alignment horizontal="left" vertical="center"/>
    </xf>
    <xf numFmtId="177" fontId="7" fillId="3" borderId="12" xfId="1" applyNumberFormat="1" applyFont="1" applyFill="1" applyBorder="1" applyAlignment="1">
      <alignment horizontal="center" vertical="center"/>
    </xf>
    <xf numFmtId="177" fontId="7" fillId="3" borderId="13" xfId="1" applyNumberFormat="1" applyFont="1" applyFill="1" applyBorder="1" applyAlignment="1">
      <alignment vertical="center"/>
    </xf>
    <xf numFmtId="177" fontId="7" fillId="3" borderId="13" xfId="1" applyNumberFormat="1" applyFont="1" applyFill="1" applyBorder="1" applyAlignment="1">
      <alignment horizontal="center" vertical="center"/>
    </xf>
    <xf numFmtId="177" fontId="7" fillId="3" borderId="9" xfId="1" applyNumberFormat="1" applyFont="1" applyFill="1" applyBorder="1" applyAlignment="1">
      <alignment horizontal="center" vertical="center"/>
    </xf>
    <xf numFmtId="177" fontId="7" fillId="3" borderId="14" xfId="1" applyNumberFormat="1" applyFont="1" applyFill="1" applyBorder="1" applyAlignment="1">
      <alignment horizontal="center" vertical="center"/>
    </xf>
    <xf numFmtId="177" fontId="10" fillId="3" borderId="12" xfId="1" applyNumberFormat="1" applyFont="1" applyFill="1" applyBorder="1" applyAlignment="1">
      <alignment vertical="center" shrinkToFit="1"/>
    </xf>
    <xf numFmtId="177" fontId="7" fillId="3" borderId="12" xfId="1" applyNumberFormat="1" applyFont="1" applyFill="1" applyBorder="1" applyAlignment="1">
      <alignment horizontal="center" vertical="center" shrinkToFit="1"/>
    </xf>
    <xf numFmtId="177" fontId="7" fillId="3" borderId="14" xfId="1" applyNumberFormat="1" applyFont="1" applyFill="1" applyBorder="1" applyAlignment="1">
      <alignment horizontal="center" vertical="center" shrinkToFit="1"/>
    </xf>
    <xf numFmtId="177" fontId="7" fillId="3" borderId="15" xfId="1" applyNumberFormat="1" applyFont="1" applyFill="1" applyBorder="1" applyAlignment="1">
      <alignment horizontal="center" vertical="center" shrinkToFit="1"/>
    </xf>
    <xf numFmtId="177" fontId="7" fillId="3" borderId="10" xfId="1" applyNumberFormat="1" applyFont="1" applyFill="1" applyBorder="1" applyAlignment="1">
      <alignment horizontal="center" vertical="center"/>
    </xf>
    <xf numFmtId="177" fontId="7" fillId="3" borderId="9" xfId="1" applyNumberFormat="1" applyFont="1" applyFill="1" applyBorder="1" applyAlignment="1">
      <alignment vertical="center"/>
    </xf>
    <xf numFmtId="177" fontId="7" fillId="0" borderId="4" xfId="1" applyNumberFormat="1" applyFont="1" applyFill="1" applyBorder="1" applyAlignment="1">
      <alignment vertical="center"/>
    </xf>
    <xf numFmtId="177" fontId="7" fillId="0" borderId="3" xfId="1" applyNumberFormat="1" applyFont="1" applyFill="1" applyBorder="1" applyAlignment="1">
      <alignment vertical="center"/>
    </xf>
    <xf numFmtId="179" fontId="7" fillId="0" borderId="3" xfId="1" applyNumberFormat="1" applyFont="1" applyFill="1" applyBorder="1" applyAlignment="1">
      <alignment vertical="center"/>
    </xf>
    <xf numFmtId="179" fontId="7" fillId="0" borderId="4" xfId="1" applyNumberFormat="1" applyFont="1" applyFill="1" applyBorder="1" applyAlignment="1">
      <alignment vertical="center"/>
    </xf>
    <xf numFmtId="180" fontId="7" fillId="0" borderId="3" xfId="1" applyNumberFormat="1" applyFont="1" applyFill="1" applyBorder="1" applyAlignment="1">
      <alignment vertical="center"/>
    </xf>
    <xf numFmtId="180" fontId="7" fillId="0" borderId="0" xfId="1" applyNumberFormat="1" applyFont="1" applyFill="1" applyBorder="1" applyAlignment="1">
      <alignment vertical="center"/>
    </xf>
    <xf numFmtId="180" fontId="7" fillId="0" borderId="4" xfId="2" applyNumberFormat="1" applyFont="1" applyFill="1" applyBorder="1" applyAlignment="1">
      <alignment vertical="center"/>
    </xf>
    <xf numFmtId="179" fontId="7" fillId="4" borderId="0" xfId="1" applyNumberFormat="1" applyFont="1" applyFill="1" applyBorder="1" applyAlignment="1">
      <alignment vertical="center"/>
    </xf>
    <xf numFmtId="179" fontId="7" fillId="4" borderId="3" xfId="1" applyNumberFormat="1" applyFont="1" applyFill="1" applyBorder="1" applyAlignment="1">
      <alignment vertical="center"/>
    </xf>
    <xf numFmtId="181" fontId="7" fillId="0" borderId="4" xfId="2" applyNumberFormat="1" applyFont="1" applyFill="1" applyBorder="1"/>
    <xf numFmtId="0" fontId="7" fillId="0" borderId="0" xfId="2" applyFont="1" applyFill="1"/>
    <xf numFmtId="177" fontId="7" fillId="3" borderId="7" xfId="1" applyNumberFormat="1" applyFont="1" applyFill="1" applyBorder="1" applyAlignment="1">
      <alignment vertical="center"/>
    </xf>
    <xf numFmtId="177" fontId="7" fillId="0" borderId="11" xfId="1" applyNumberFormat="1" applyFont="1" applyFill="1" applyBorder="1" applyAlignment="1">
      <alignment vertical="center"/>
    </xf>
    <xf numFmtId="179" fontId="7" fillId="0" borderId="11" xfId="1" applyNumberFormat="1" applyFont="1" applyFill="1" applyBorder="1" applyAlignment="1">
      <alignment vertical="center"/>
    </xf>
    <xf numFmtId="180" fontId="7" fillId="0" borderId="11" xfId="2" applyNumberFormat="1" applyFont="1" applyFill="1" applyBorder="1" applyAlignment="1">
      <alignment vertical="center"/>
    </xf>
    <xf numFmtId="181" fontId="7" fillId="0" borderId="11" xfId="2" applyNumberFormat="1" applyFont="1" applyFill="1" applyBorder="1"/>
    <xf numFmtId="0" fontId="7" fillId="0" borderId="0" xfId="2" applyFont="1" applyBorder="1" applyAlignment="1">
      <alignment vertical="center"/>
    </xf>
    <xf numFmtId="180" fontId="7" fillId="0" borderId="11" xfId="2" applyNumberFormat="1" applyFont="1" applyBorder="1" applyAlignment="1">
      <alignment vertical="center"/>
    </xf>
    <xf numFmtId="181" fontId="7" fillId="0" borderId="11" xfId="2" applyNumberFormat="1" applyFont="1" applyBorder="1"/>
    <xf numFmtId="0" fontId="7" fillId="0" borderId="0" xfId="2" applyFont="1" applyBorder="1"/>
    <xf numFmtId="177" fontId="7" fillId="0" borderId="8" xfId="1" applyNumberFormat="1" applyFont="1" applyFill="1" applyBorder="1" applyAlignment="1">
      <alignment vertical="center"/>
    </xf>
    <xf numFmtId="0" fontId="7" fillId="0" borderId="0" xfId="2" applyFont="1"/>
    <xf numFmtId="177" fontId="7" fillId="3" borderId="16" xfId="1" applyNumberFormat="1" applyFont="1" applyFill="1" applyBorder="1" applyAlignment="1">
      <alignment vertical="center"/>
    </xf>
    <xf numFmtId="177" fontId="7" fillId="0" borderId="17" xfId="1" applyNumberFormat="1" applyFont="1" applyFill="1" applyBorder="1" applyAlignment="1">
      <alignment vertical="center"/>
    </xf>
    <xf numFmtId="177" fontId="7" fillId="0" borderId="18" xfId="1" applyNumberFormat="1" applyFont="1" applyFill="1" applyBorder="1" applyAlignment="1">
      <alignment vertical="center"/>
    </xf>
    <xf numFmtId="177" fontId="7" fillId="0" borderId="19" xfId="1" applyNumberFormat="1" applyFont="1" applyFill="1" applyBorder="1" applyAlignment="1">
      <alignment vertical="center"/>
    </xf>
    <xf numFmtId="179" fontId="7" fillId="0" borderId="17" xfId="1" applyNumberFormat="1" applyFont="1" applyFill="1" applyBorder="1" applyAlignment="1">
      <alignment vertical="center"/>
    </xf>
    <xf numFmtId="179" fontId="7" fillId="0" borderId="18" xfId="1" applyNumberFormat="1" applyFont="1" applyFill="1" applyBorder="1" applyAlignment="1">
      <alignment vertical="center"/>
    </xf>
    <xf numFmtId="180" fontId="7" fillId="0" borderId="17" xfId="1" applyNumberFormat="1" applyFont="1" applyFill="1" applyBorder="1" applyAlignment="1">
      <alignment vertical="center"/>
    </xf>
    <xf numFmtId="180" fontId="7" fillId="0" borderId="18" xfId="2" applyNumberFormat="1" applyFont="1" applyFill="1" applyBorder="1" applyAlignment="1">
      <alignment vertical="center"/>
    </xf>
    <xf numFmtId="179" fontId="7" fillId="4" borderId="17" xfId="1" applyNumberFormat="1" applyFont="1" applyFill="1" applyBorder="1" applyAlignment="1">
      <alignment vertical="center"/>
    </xf>
    <xf numFmtId="179" fontId="7" fillId="0" borderId="20" xfId="1" applyNumberFormat="1" applyFont="1" applyFill="1" applyBorder="1" applyAlignment="1">
      <alignment vertical="center"/>
    </xf>
    <xf numFmtId="181" fontId="7" fillId="0" borderId="20" xfId="2" applyNumberFormat="1" applyFont="1" applyFill="1" applyBorder="1"/>
    <xf numFmtId="0" fontId="7" fillId="0" borderId="0" xfId="2" applyFont="1" applyFill="1" applyBorder="1"/>
    <xf numFmtId="179" fontId="7" fillId="0" borderId="21" xfId="1" applyNumberFormat="1" applyFont="1" applyFill="1" applyBorder="1" applyAlignment="1">
      <alignment vertical="center"/>
    </xf>
    <xf numFmtId="181" fontId="7" fillId="0" borderId="21" xfId="2" applyNumberFormat="1" applyFont="1" applyFill="1" applyBorder="1"/>
    <xf numFmtId="179" fontId="7" fillId="0" borderId="8" xfId="1" applyNumberFormat="1" applyFont="1" applyFill="1" applyBorder="1" applyAlignment="1">
      <alignment vertical="center"/>
    </xf>
    <xf numFmtId="181" fontId="7" fillId="0" borderId="18" xfId="2" applyNumberFormat="1" applyFont="1" applyFill="1" applyBorder="1"/>
    <xf numFmtId="177" fontId="7" fillId="3" borderId="22" xfId="1" applyNumberFormat="1" applyFont="1" applyFill="1" applyBorder="1" applyAlignment="1">
      <alignment vertical="center"/>
    </xf>
    <xf numFmtId="177" fontId="7" fillId="0" borderId="23" xfId="1" applyNumberFormat="1" applyFont="1" applyFill="1" applyBorder="1" applyAlignment="1">
      <alignment vertical="center"/>
    </xf>
    <xf numFmtId="177" fontId="7" fillId="0" borderId="20" xfId="1" applyNumberFormat="1" applyFont="1" applyFill="1" applyBorder="1" applyAlignment="1">
      <alignment vertical="center"/>
    </xf>
    <xf numFmtId="179" fontId="7" fillId="0" borderId="23" xfId="1" applyNumberFormat="1" applyFont="1" applyFill="1" applyBorder="1" applyAlignment="1">
      <alignment vertical="center"/>
    </xf>
    <xf numFmtId="181" fontId="7" fillId="0" borderId="20" xfId="2" applyNumberFormat="1" applyFont="1" applyBorder="1"/>
    <xf numFmtId="177" fontId="7" fillId="0" borderId="21" xfId="1" applyNumberFormat="1" applyFont="1" applyFill="1" applyBorder="1" applyAlignment="1">
      <alignment vertical="center"/>
    </xf>
    <xf numFmtId="177" fontId="7" fillId="0" borderId="24" xfId="1" applyNumberFormat="1" applyFont="1" applyFill="1" applyBorder="1" applyAlignment="1">
      <alignment vertical="center"/>
    </xf>
    <xf numFmtId="180" fontId="7" fillId="0" borderId="24" xfId="1" applyNumberFormat="1" applyFont="1" applyFill="1" applyBorder="1" applyAlignment="1">
      <alignment vertical="center"/>
    </xf>
    <xf numFmtId="180" fontId="7" fillId="0" borderId="21" xfId="2" applyNumberFormat="1" applyFont="1" applyBorder="1" applyAlignment="1">
      <alignment vertical="center"/>
    </xf>
    <xf numFmtId="179" fontId="7" fillId="4" borderId="24" xfId="1" applyNumberFormat="1" applyFont="1" applyFill="1" applyBorder="1" applyAlignment="1">
      <alignment vertical="center"/>
    </xf>
    <xf numFmtId="179" fontId="7" fillId="0" borderId="24" xfId="1" applyNumberFormat="1" applyFont="1" applyFill="1" applyBorder="1" applyAlignment="1">
      <alignment vertical="center"/>
    </xf>
    <xf numFmtId="181" fontId="7" fillId="0" borderId="21" xfId="2" applyNumberFormat="1" applyFont="1" applyBorder="1"/>
    <xf numFmtId="0" fontId="7" fillId="0" borderId="8" xfId="2" applyFont="1" applyBorder="1" applyAlignment="1">
      <alignment vertical="center"/>
    </xf>
    <xf numFmtId="180" fontId="7" fillId="0" borderId="18" xfId="2" applyNumberFormat="1" applyFont="1" applyBorder="1" applyAlignment="1">
      <alignment vertical="center"/>
    </xf>
    <xf numFmtId="181" fontId="7" fillId="0" borderId="18" xfId="2" applyNumberFormat="1" applyFont="1" applyBorder="1"/>
    <xf numFmtId="180" fontId="7" fillId="0" borderId="23" xfId="1" applyNumberFormat="1" applyFont="1" applyFill="1" applyBorder="1" applyAlignment="1">
      <alignment vertical="center"/>
    </xf>
    <xf numFmtId="180" fontId="7" fillId="0" borderId="20" xfId="2" applyNumberFormat="1" applyFont="1" applyBorder="1" applyAlignment="1">
      <alignment vertical="center"/>
    </xf>
    <xf numFmtId="179" fontId="7" fillId="4" borderId="23" xfId="1" applyNumberFormat="1" applyFont="1" applyFill="1" applyBorder="1" applyAlignment="1">
      <alignment vertical="center"/>
    </xf>
    <xf numFmtId="177" fontId="7" fillId="3" borderId="12" xfId="1" applyNumberFormat="1" applyFont="1" applyFill="1" applyBorder="1" applyAlignment="1">
      <alignment vertical="center"/>
    </xf>
    <xf numFmtId="177" fontId="7" fillId="0" borderId="9" xfId="1" applyNumberFormat="1" applyFont="1" applyFill="1" applyBorder="1" applyAlignment="1">
      <alignment vertical="center"/>
    </xf>
    <xf numFmtId="177" fontId="7" fillId="0" borderId="10" xfId="1" applyNumberFormat="1" applyFont="1" applyFill="1" applyBorder="1" applyAlignment="1">
      <alignment vertical="center"/>
    </xf>
    <xf numFmtId="179" fontId="7" fillId="0" borderId="9" xfId="1" applyNumberFormat="1" applyFont="1" applyFill="1" applyBorder="1" applyAlignment="1">
      <alignment vertical="center"/>
    </xf>
    <xf numFmtId="179" fontId="7" fillId="0" borderId="10" xfId="1" applyNumberFormat="1" applyFont="1" applyFill="1" applyBorder="1" applyAlignment="1">
      <alignment vertical="center"/>
    </xf>
    <xf numFmtId="180" fontId="7" fillId="0" borderId="9" xfId="1" applyNumberFormat="1" applyFont="1" applyFill="1" applyBorder="1" applyAlignment="1">
      <alignment vertical="center"/>
    </xf>
    <xf numFmtId="180" fontId="7" fillId="0" borderId="10" xfId="2" applyNumberFormat="1" applyFont="1" applyBorder="1" applyAlignment="1">
      <alignment vertical="center"/>
    </xf>
    <xf numFmtId="179" fontId="7" fillId="4" borderId="9" xfId="1" applyNumberFormat="1" applyFont="1" applyFill="1" applyBorder="1" applyAlignment="1">
      <alignment vertical="center"/>
    </xf>
    <xf numFmtId="181" fontId="7" fillId="0" borderId="10" xfId="2" applyNumberFormat="1" applyFont="1" applyBorder="1"/>
    <xf numFmtId="177" fontId="7" fillId="0" borderId="0" xfId="2" applyNumberFormat="1" applyFont="1"/>
    <xf numFmtId="38" fontId="7" fillId="0" borderId="0" xfId="3" applyFont="1"/>
    <xf numFmtId="38" fontId="7" fillId="0" borderId="0" xfId="3" applyFont="1" applyFill="1"/>
    <xf numFmtId="38" fontId="7" fillId="0" borderId="0" xfId="3" applyFont="1" applyFill="1" applyBorder="1"/>
    <xf numFmtId="38" fontId="7" fillId="0" borderId="0" xfId="3" applyFont="1" applyBorder="1"/>
    <xf numFmtId="0" fontId="7" fillId="0" borderId="0" xfId="2" applyFont="1" applyFill="1" applyBorder="1" applyAlignment="1">
      <alignment vertical="center"/>
    </xf>
    <xf numFmtId="0" fontId="11" fillId="0" borderId="0" xfId="0" applyFont="1" applyAlignment="1">
      <alignment vertical="center"/>
    </xf>
    <xf numFmtId="0" fontId="12" fillId="0" borderId="0" xfId="0" applyFont="1" applyAlignment="1">
      <alignment horizontal="right"/>
    </xf>
    <xf numFmtId="0" fontId="13" fillId="0" borderId="0" xfId="0" applyFont="1"/>
    <xf numFmtId="0" fontId="13" fillId="0" borderId="0" xfId="0" applyFont="1" applyAlignment="1"/>
    <xf numFmtId="179" fontId="7" fillId="3" borderId="1" xfId="1" applyNumberFormat="1" applyFont="1" applyFill="1" applyBorder="1" applyAlignment="1">
      <alignment vertical="center"/>
    </xf>
    <xf numFmtId="179" fontId="7" fillId="3" borderId="7" xfId="1" applyNumberFormat="1" applyFont="1" applyFill="1" applyBorder="1" applyAlignment="1">
      <alignment horizontal="center" vertical="center"/>
    </xf>
    <xf numFmtId="179" fontId="7" fillId="3" borderId="12" xfId="1" applyNumberFormat="1" applyFont="1" applyFill="1" applyBorder="1" applyAlignment="1">
      <alignment horizontal="center" vertical="center"/>
    </xf>
    <xf numFmtId="177" fontId="5" fillId="0" borderId="0" xfId="1" applyNumberFormat="1" applyFont="1" applyFill="1" applyBorder="1" applyAlignment="1">
      <alignment horizontal="left" vertical="center"/>
    </xf>
    <xf numFmtId="180" fontId="7" fillId="0" borderId="4" xfId="2" applyNumberFormat="1" applyFont="1" applyFill="1" applyBorder="1"/>
    <xf numFmtId="180" fontId="7" fillId="0" borderId="11" xfId="2" applyNumberFormat="1" applyFont="1" applyFill="1" applyBorder="1"/>
    <xf numFmtId="180" fontId="7" fillId="0" borderId="11" xfId="2" applyNumberFormat="1" applyFont="1" applyBorder="1"/>
    <xf numFmtId="180" fontId="7" fillId="0" borderId="20" xfId="2" applyNumberFormat="1" applyFont="1" applyFill="1" applyBorder="1"/>
    <xf numFmtId="180" fontId="7" fillId="0" borderId="21" xfId="2" applyNumberFormat="1" applyFont="1" applyFill="1" applyBorder="1"/>
    <xf numFmtId="180" fontId="7" fillId="0" borderId="18" xfId="2" applyNumberFormat="1" applyFont="1" applyFill="1" applyBorder="1"/>
    <xf numFmtId="180" fontId="7" fillId="0" borderId="20" xfId="2" applyNumberFormat="1" applyFont="1" applyBorder="1"/>
    <xf numFmtId="180" fontId="7" fillId="0" borderId="21" xfId="2" applyNumberFormat="1" applyFont="1" applyBorder="1"/>
    <xf numFmtId="180" fontId="7" fillId="0" borderId="18" xfId="2" applyNumberFormat="1" applyFont="1" applyBorder="1"/>
    <xf numFmtId="180" fontId="7" fillId="0" borderId="10" xfId="2" applyNumberFormat="1" applyFont="1" applyBorder="1"/>
    <xf numFmtId="177" fontId="7" fillId="3" borderId="63" xfId="1" applyNumberFormat="1" applyFont="1" applyFill="1" applyBorder="1" applyAlignment="1">
      <alignment vertical="center"/>
    </xf>
    <xf numFmtId="179" fontId="7" fillId="4" borderId="19" xfId="1" applyNumberFormat="1" applyFont="1" applyFill="1" applyBorder="1" applyAlignment="1">
      <alignment vertical="center"/>
    </xf>
    <xf numFmtId="179" fontId="7" fillId="0" borderId="19" xfId="1" applyNumberFormat="1" applyFont="1" applyFill="1" applyBorder="1" applyAlignment="1">
      <alignment vertical="center"/>
    </xf>
    <xf numFmtId="179" fontId="7" fillId="14" borderId="0" xfId="1" applyNumberFormat="1" applyFont="1" applyFill="1" applyBorder="1" applyAlignment="1">
      <alignment vertical="center"/>
    </xf>
    <xf numFmtId="179" fontId="7" fillId="14" borderId="3" xfId="1" applyNumberFormat="1" applyFont="1" applyFill="1" applyBorder="1" applyAlignment="1">
      <alignment vertical="center"/>
    </xf>
    <xf numFmtId="179" fontId="7" fillId="14" borderId="4" xfId="1" applyNumberFormat="1" applyFont="1" applyFill="1" applyBorder="1" applyAlignment="1">
      <alignment vertical="center"/>
    </xf>
    <xf numFmtId="180" fontId="7" fillId="14" borderId="3" xfId="1" applyNumberFormat="1" applyFont="1" applyFill="1" applyBorder="1" applyAlignment="1">
      <alignment vertical="center"/>
    </xf>
    <xf numFmtId="180" fontId="7" fillId="14" borderId="0" xfId="1" applyNumberFormat="1" applyFont="1" applyFill="1" applyBorder="1" applyAlignment="1">
      <alignment vertical="center"/>
    </xf>
    <xf numFmtId="180" fontId="7" fillId="14" borderId="4" xfId="2" applyNumberFormat="1" applyFont="1" applyFill="1" applyBorder="1" applyAlignment="1">
      <alignment vertical="center"/>
    </xf>
    <xf numFmtId="182" fontId="7" fillId="0" borderId="4" xfId="2" applyNumberFormat="1" applyFont="1" applyFill="1" applyBorder="1"/>
    <xf numFmtId="182" fontId="7" fillId="0" borderId="11" xfId="2" applyNumberFormat="1" applyFont="1" applyFill="1" applyBorder="1"/>
    <xf numFmtId="182" fontId="7" fillId="0" borderId="11" xfId="2" applyNumberFormat="1" applyFont="1" applyBorder="1"/>
    <xf numFmtId="182" fontId="7" fillId="0" borderId="18" xfId="2" applyNumberFormat="1" applyFont="1" applyFill="1" applyBorder="1"/>
    <xf numFmtId="182" fontId="7" fillId="0" borderId="21" xfId="2" applyNumberFormat="1" applyFont="1" applyFill="1" applyBorder="1"/>
    <xf numFmtId="182" fontId="7" fillId="0" borderId="20" xfId="2" applyNumberFormat="1" applyFont="1" applyBorder="1"/>
    <xf numFmtId="182" fontId="7" fillId="0" borderId="21" xfId="2" applyNumberFormat="1" applyFont="1" applyBorder="1"/>
    <xf numFmtId="182" fontId="7" fillId="0" borderId="18" xfId="2" applyNumberFormat="1" applyFont="1" applyBorder="1"/>
    <xf numFmtId="182" fontId="7" fillId="0" borderId="10" xfId="2" applyNumberFormat="1" applyFont="1" applyBorder="1"/>
    <xf numFmtId="177" fontId="7" fillId="0" borderId="8" xfId="1" applyNumberFormat="1" applyFont="1" applyFill="1" applyBorder="1" applyAlignment="1">
      <alignment horizontal="center" vertical="center"/>
    </xf>
    <xf numFmtId="177" fontId="7" fillId="15" borderId="4" xfId="1" applyNumberFormat="1" applyFont="1" applyFill="1" applyBorder="1" applyAlignment="1">
      <alignment vertical="center"/>
    </xf>
    <xf numFmtId="0" fontId="15" fillId="3" borderId="72" xfId="0" applyFont="1" applyFill="1" applyBorder="1" applyAlignment="1">
      <alignment vertical="center"/>
    </xf>
    <xf numFmtId="183" fontId="16" fillId="0" borderId="0" xfId="0" applyNumberFormat="1" applyFont="1" applyAlignment="1">
      <alignment vertical="center"/>
    </xf>
    <xf numFmtId="0" fontId="16" fillId="0" borderId="0" xfId="0" applyFont="1" applyAlignment="1">
      <alignment vertical="center"/>
    </xf>
    <xf numFmtId="0" fontId="16" fillId="0" borderId="0" xfId="0" applyFont="1" applyAlignment="1"/>
    <xf numFmtId="0" fontId="16" fillId="0" borderId="0" xfId="0" applyFont="1"/>
    <xf numFmtId="0" fontId="12" fillId="0" borderId="0" xfId="0" applyFont="1"/>
    <xf numFmtId="0" fontId="17" fillId="0" borderId="0" xfId="0" applyFont="1" applyFill="1" applyBorder="1" applyAlignment="1">
      <alignment horizontal="right" vertical="center"/>
    </xf>
    <xf numFmtId="0" fontId="17" fillId="3" borderId="35" xfId="0" applyFont="1" applyFill="1" applyBorder="1" applyAlignment="1">
      <alignment horizontal="center" vertical="center"/>
    </xf>
    <xf numFmtId="0" fontId="16" fillId="0" borderId="0" xfId="0" applyFont="1" applyAlignment="1">
      <alignment horizontal="right" vertical="center"/>
    </xf>
    <xf numFmtId="0" fontId="16" fillId="10" borderId="35" xfId="0" applyFont="1" applyFill="1" applyBorder="1" applyAlignment="1">
      <alignment horizontal="center" vertical="center"/>
    </xf>
    <xf numFmtId="0" fontId="16" fillId="0" borderId="0" xfId="0" applyFont="1" applyFill="1" applyAlignment="1">
      <alignment horizontal="center" vertical="center"/>
    </xf>
    <xf numFmtId="0" fontId="16" fillId="0" borderId="0" xfId="0" applyFont="1" applyAlignment="1">
      <alignment horizontal="center" vertical="center"/>
    </xf>
    <xf numFmtId="0" fontId="16" fillId="0" borderId="0" xfId="0" applyFont="1" applyFill="1" applyBorder="1" applyAlignment="1">
      <alignment vertical="center"/>
    </xf>
    <xf numFmtId="0" fontId="16" fillId="9" borderId="67" xfId="0" applyFont="1" applyFill="1" applyBorder="1" applyAlignment="1">
      <alignment horizontal="center" vertical="center"/>
    </xf>
    <xf numFmtId="0" fontId="16" fillId="8" borderId="35" xfId="0" applyFont="1" applyFill="1" applyBorder="1" applyAlignment="1">
      <alignment horizontal="center" vertical="center"/>
    </xf>
    <xf numFmtId="0" fontId="16" fillId="0" borderId="56" xfId="0" applyFont="1" applyBorder="1" applyAlignment="1">
      <alignment horizontal="centerContinuous" vertical="center"/>
    </xf>
    <xf numFmtId="0" fontId="16" fillId="0" borderId="57" xfId="0" applyFont="1" applyBorder="1" applyAlignment="1">
      <alignment horizontal="centerContinuous" vertical="center"/>
    </xf>
    <xf numFmtId="0" fontId="16" fillId="0" borderId="58" xfId="0" applyFont="1" applyBorder="1" applyAlignment="1">
      <alignment horizontal="centerContinuous" vertical="center"/>
    </xf>
    <xf numFmtId="0" fontId="16" fillId="0" borderId="55" xfId="0" applyFont="1" applyBorder="1" applyAlignment="1">
      <alignment horizontal="center" vertical="center"/>
    </xf>
    <xf numFmtId="0" fontId="16" fillId="5" borderId="56" xfId="0" applyFont="1" applyFill="1" applyBorder="1" applyAlignment="1">
      <alignment horizontal="center" vertical="center" wrapText="1"/>
    </xf>
    <xf numFmtId="0" fontId="16" fillId="6" borderId="59" xfId="0" applyFont="1" applyFill="1" applyBorder="1" applyAlignment="1">
      <alignment horizontal="center" vertical="center" wrapText="1"/>
    </xf>
    <xf numFmtId="0" fontId="16" fillId="7" borderId="58" xfId="0" applyFont="1" applyFill="1" applyBorder="1" applyAlignment="1">
      <alignment horizontal="center" vertical="center" wrapText="1"/>
    </xf>
    <xf numFmtId="0" fontId="16" fillId="0" borderId="61" xfId="0" applyFont="1" applyBorder="1" applyAlignment="1">
      <alignment horizontal="centerContinuous" vertical="center"/>
    </xf>
    <xf numFmtId="0" fontId="16" fillId="0" borderId="59" xfId="0" applyFont="1" applyBorder="1" applyAlignment="1">
      <alignment horizontal="centerContinuous" vertical="center"/>
    </xf>
    <xf numFmtId="0" fontId="16" fillId="0" borderId="62" xfId="0" applyFont="1" applyBorder="1" applyAlignment="1">
      <alignment horizontal="centerContinuous" vertical="center"/>
    </xf>
    <xf numFmtId="0" fontId="16" fillId="0" borderId="29" xfId="0" applyFont="1" applyBorder="1" applyAlignment="1">
      <alignment horizontal="centerContinuous" vertical="center" wrapText="1"/>
    </xf>
    <xf numFmtId="0" fontId="16" fillId="0" borderId="32" xfId="0" applyFont="1" applyBorder="1" applyAlignment="1">
      <alignment horizontal="centerContinuous" vertical="center"/>
    </xf>
    <xf numFmtId="0" fontId="16" fillId="0" borderId="30" xfId="0" applyFont="1" applyBorder="1" applyAlignment="1">
      <alignment horizontal="centerContinuous" vertical="center"/>
    </xf>
    <xf numFmtId="0" fontId="16" fillId="0" borderId="54" xfId="0" applyFont="1" applyBorder="1" applyAlignment="1">
      <alignment horizontal="center" vertical="center" wrapText="1"/>
    </xf>
    <xf numFmtId="0" fontId="16" fillId="5" borderId="29" xfId="0" applyFont="1" applyFill="1" applyBorder="1" applyAlignment="1">
      <alignment vertical="top" wrapText="1"/>
    </xf>
    <xf numFmtId="0" fontId="16" fillId="6" borderId="60" xfId="0" applyFont="1" applyFill="1" applyBorder="1" applyAlignment="1">
      <alignment vertical="top" wrapText="1"/>
    </xf>
    <xf numFmtId="0" fontId="16" fillId="7" borderId="30" xfId="0" applyFont="1" applyFill="1" applyBorder="1" applyAlignment="1">
      <alignment vertical="top" wrapText="1"/>
    </xf>
    <xf numFmtId="0" fontId="16" fillId="0" borderId="54" xfId="0" applyFont="1" applyBorder="1" applyAlignment="1">
      <alignment horizontal="center" vertical="center"/>
    </xf>
    <xf numFmtId="0" fontId="16" fillId="5" borderId="46" xfId="0" applyFont="1" applyFill="1" applyBorder="1" applyAlignment="1">
      <alignment horizontal="center" vertical="center" wrapText="1"/>
    </xf>
    <xf numFmtId="0" fontId="16" fillId="6" borderId="60" xfId="0" applyFont="1" applyFill="1" applyBorder="1" applyAlignment="1">
      <alignment horizontal="center" vertical="center" wrapText="1"/>
    </xf>
    <xf numFmtId="0" fontId="16" fillId="7" borderId="47" xfId="0" applyFont="1" applyFill="1" applyBorder="1" applyAlignment="1">
      <alignment horizontal="center" vertical="center" wrapText="1"/>
    </xf>
    <xf numFmtId="0" fontId="16" fillId="0" borderId="27" xfId="0" applyFont="1" applyBorder="1" applyAlignment="1">
      <alignment vertical="center"/>
    </xf>
    <xf numFmtId="0" fontId="16" fillId="0" borderId="31" xfId="0" applyFont="1" applyBorder="1" applyAlignment="1">
      <alignment vertical="center"/>
    </xf>
    <xf numFmtId="0" fontId="16" fillId="0" borderId="28" xfId="0" applyFont="1" applyBorder="1" applyAlignment="1">
      <alignment vertical="center"/>
    </xf>
    <xf numFmtId="182" fontId="16" fillId="0" borderId="53" xfId="0" applyNumberFormat="1" applyFont="1" applyBorder="1" applyAlignment="1">
      <alignment vertical="center"/>
    </xf>
    <xf numFmtId="182" fontId="16" fillId="0" borderId="25" xfId="0" applyNumberFormat="1" applyFont="1" applyBorder="1" applyAlignment="1">
      <alignment vertical="center"/>
    </xf>
    <xf numFmtId="182" fontId="16" fillId="0" borderId="34" xfId="0" applyNumberFormat="1" applyFont="1" applyBorder="1" applyAlignment="1">
      <alignment vertical="center"/>
    </xf>
    <xf numFmtId="180" fontId="16" fillId="0" borderId="53" xfId="0" applyNumberFormat="1" applyFont="1" applyBorder="1" applyAlignment="1">
      <alignment vertical="center"/>
    </xf>
    <xf numFmtId="180" fontId="16" fillId="0" borderId="44" xfId="0" applyNumberFormat="1" applyFont="1" applyBorder="1" applyAlignment="1">
      <alignment vertical="center"/>
    </xf>
    <xf numFmtId="180" fontId="16" fillId="0" borderId="25" xfId="0" applyNumberFormat="1" applyFont="1" applyBorder="1" applyAlignment="1">
      <alignment vertical="center"/>
    </xf>
    <xf numFmtId="180" fontId="16" fillId="0" borderId="45" xfId="0" applyNumberFormat="1" applyFont="1" applyBorder="1" applyAlignment="1">
      <alignment vertical="center"/>
    </xf>
    <xf numFmtId="0" fontId="16" fillId="0" borderId="33" xfId="0" applyFont="1" applyBorder="1" applyAlignment="1">
      <alignment vertical="center"/>
    </xf>
    <xf numFmtId="0" fontId="16" fillId="0" borderId="0" xfId="0" applyFont="1" applyBorder="1" applyAlignment="1">
      <alignment vertical="center"/>
    </xf>
    <xf numFmtId="0" fontId="16" fillId="0" borderId="34" xfId="0" applyFont="1" applyBorder="1" applyAlignment="1">
      <alignment vertical="center"/>
    </xf>
    <xf numFmtId="0" fontId="16" fillId="11" borderId="36" xfId="0" applyFont="1" applyFill="1" applyBorder="1" applyAlignment="1">
      <alignment horizontal="center" vertical="center"/>
    </xf>
    <xf numFmtId="0" fontId="16" fillId="0" borderId="64" xfId="0" applyFont="1" applyBorder="1" applyAlignment="1">
      <alignment horizontal="center" vertical="center"/>
    </xf>
    <xf numFmtId="0" fontId="16" fillId="0" borderId="39" xfId="0" applyFont="1" applyFill="1" applyBorder="1" applyAlignment="1">
      <alignment horizontal="centerContinuous" vertical="center"/>
    </xf>
    <xf numFmtId="0" fontId="16" fillId="0" borderId="40" xfId="0" applyFont="1" applyFill="1" applyBorder="1" applyAlignment="1">
      <alignment horizontal="centerContinuous" vertical="center"/>
    </xf>
    <xf numFmtId="0" fontId="16" fillId="0" borderId="41" xfId="0" applyFont="1" applyFill="1" applyBorder="1" applyAlignment="1">
      <alignment horizontal="centerContinuous" vertical="center"/>
    </xf>
    <xf numFmtId="0" fontId="18" fillId="12" borderId="37" xfId="0" applyFont="1" applyFill="1" applyBorder="1" applyAlignment="1">
      <alignment horizontal="center"/>
    </xf>
    <xf numFmtId="0" fontId="18" fillId="13" borderId="38" xfId="0" applyFont="1" applyFill="1" applyBorder="1" applyAlignment="1">
      <alignment horizontal="center"/>
    </xf>
    <xf numFmtId="0" fontId="16" fillId="16" borderId="39" xfId="0" applyNumberFormat="1" applyFont="1" applyFill="1" applyBorder="1" applyAlignment="1">
      <alignment horizontal="centerContinuous" vertical="center"/>
    </xf>
    <xf numFmtId="0" fontId="16" fillId="16" borderId="40" xfId="0" applyNumberFormat="1" applyFont="1" applyFill="1" applyBorder="1" applyAlignment="1">
      <alignment horizontal="centerContinuous" vertical="center"/>
    </xf>
    <xf numFmtId="0" fontId="16" fillId="10" borderId="37" xfId="0" applyFont="1" applyFill="1" applyBorder="1" applyAlignment="1">
      <alignment horizontal="center" vertical="center"/>
    </xf>
    <xf numFmtId="0" fontId="16" fillId="8" borderId="68" xfId="0" applyFont="1" applyFill="1" applyBorder="1" applyAlignment="1">
      <alignment horizontal="center" vertical="center"/>
    </xf>
    <xf numFmtId="0" fontId="16" fillId="0" borderId="70" xfId="0" applyFont="1" applyBorder="1" applyAlignment="1">
      <alignment horizontal="center" vertical="center"/>
    </xf>
    <xf numFmtId="0" fontId="16" fillId="0" borderId="38" xfId="0" applyFont="1" applyBorder="1" applyAlignment="1">
      <alignment horizontal="center" vertical="center"/>
    </xf>
    <xf numFmtId="182" fontId="16" fillId="0" borderId="42" xfId="0" applyNumberFormat="1" applyFont="1" applyBorder="1" applyAlignment="1">
      <alignment vertical="center"/>
    </xf>
    <xf numFmtId="182" fontId="16" fillId="0" borderId="43" xfId="0" applyNumberFormat="1" applyFont="1" applyBorder="1" applyAlignment="1">
      <alignment vertical="center"/>
    </xf>
    <xf numFmtId="0" fontId="16" fillId="16" borderId="27" xfId="0" applyNumberFormat="1" applyFont="1" applyFill="1" applyBorder="1" applyAlignment="1">
      <alignment vertical="center"/>
    </xf>
    <xf numFmtId="0" fontId="16" fillId="16" borderId="28" xfId="0" applyNumberFormat="1" applyFont="1" applyFill="1" applyBorder="1" applyAlignment="1">
      <alignment vertical="center"/>
    </xf>
    <xf numFmtId="182" fontId="16" fillId="0" borderId="44" xfId="0" applyNumberFormat="1" applyFont="1" applyBorder="1" applyAlignment="1">
      <alignment vertical="center"/>
    </xf>
    <xf numFmtId="182" fontId="16" fillId="0" borderId="26" xfId="0" applyNumberFormat="1" applyFont="1" applyBorder="1" applyAlignment="1">
      <alignment vertical="center"/>
    </xf>
    <xf numFmtId="182" fontId="16" fillId="0" borderId="45" xfId="0" applyNumberFormat="1" applyFont="1" applyBorder="1" applyAlignment="1">
      <alignment vertical="center"/>
    </xf>
    <xf numFmtId="0" fontId="16" fillId="16" borderId="33" xfId="0" applyNumberFormat="1" applyFont="1" applyFill="1" applyBorder="1" applyAlignment="1">
      <alignment vertical="center"/>
    </xf>
    <xf numFmtId="0" fontId="16" fillId="16" borderId="34" xfId="0" applyNumberFormat="1" applyFont="1" applyFill="1" applyBorder="1" applyAlignment="1">
      <alignment vertical="center"/>
    </xf>
    <xf numFmtId="0" fontId="16" fillId="14" borderId="48" xfId="0" applyFont="1" applyFill="1" applyBorder="1" applyAlignment="1">
      <alignment vertical="center"/>
    </xf>
    <xf numFmtId="0" fontId="16" fillId="14" borderId="49" xfId="0" applyFont="1" applyFill="1" applyBorder="1" applyAlignment="1">
      <alignment vertical="center"/>
    </xf>
    <xf numFmtId="0" fontId="16" fillId="14" borderId="50" xfId="0" applyFont="1" applyFill="1" applyBorder="1" applyAlignment="1">
      <alignment vertical="center"/>
    </xf>
    <xf numFmtId="182" fontId="16" fillId="14" borderId="51" xfId="0" applyNumberFormat="1" applyFont="1" applyFill="1" applyBorder="1" applyAlignment="1">
      <alignment vertical="center"/>
    </xf>
    <xf numFmtId="182" fontId="16" fillId="14" borderId="52" xfId="0" applyNumberFormat="1" applyFont="1" applyFill="1" applyBorder="1" applyAlignment="1">
      <alignment vertical="center"/>
    </xf>
    <xf numFmtId="183" fontId="16" fillId="17" borderId="48" xfId="0" applyNumberFormat="1" applyFont="1" applyFill="1" applyBorder="1" applyAlignment="1">
      <alignment vertical="center"/>
    </xf>
    <xf numFmtId="0" fontId="16" fillId="17" borderId="50" xfId="0" applyFont="1" applyFill="1" applyBorder="1" applyAlignment="1">
      <alignment vertical="center"/>
    </xf>
    <xf numFmtId="182" fontId="16" fillId="17" borderId="51" xfId="0" applyNumberFormat="1" applyFont="1" applyFill="1" applyBorder="1" applyAlignment="1">
      <alignment vertical="center"/>
    </xf>
    <xf numFmtId="182" fontId="16" fillId="17" borderId="69" xfId="0" applyNumberFormat="1" applyFont="1" applyFill="1" applyBorder="1" applyAlignment="1">
      <alignment vertical="center"/>
    </xf>
    <xf numFmtId="182" fontId="16" fillId="17" borderId="66" xfId="0" applyNumberFormat="1" applyFont="1" applyFill="1" applyBorder="1" applyAlignment="1">
      <alignment vertical="center"/>
    </xf>
    <xf numFmtId="180" fontId="16" fillId="17" borderId="52" xfId="0" applyNumberFormat="1" applyFont="1" applyFill="1" applyBorder="1" applyAlignment="1">
      <alignment vertical="center"/>
    </xf>
    <xf numFmtId="0" fontId="16" fillId="18" borderId="64" xfId="0" applyFont="1" applyFill="1" applyBorder="1" applyAlignment="1">
      <alignment horizontal="center" vertical="center"/>
    </xf>
    <xf numFmtId="0" fontId="16" fillId="8" borderId="38" xfId="0" applyFont="1" applyFill="1" applyBorder="1" applyAlignment="1">
      <alignment horizontal="center" vertical="center"/>
    </xf>
    <xf numFmtId="182" fontId="16" fillId="17" borderId="52" xfId="0" applyNumberFormat="1" applyFont="1" applyFill="1" applyBorder="1" applyAlignment="1">
      <alignment vertical="center"/>
    </xf>
    <xf numFmtId="0" fontId="19" fillId="0" borderId="0" xfId="0" applyFont="1" applyAlignment="1">
      <alignment horizontal="center" vertical="center"/>
    </xf>
    <xf numFmtId="0" fontId="15" fillId="3" borderId="73" xfId="0" applyFont="1" applyFill="1" applyBorder="1" applyAlignment="1">
      <alignment vertical="center"/>
    </xf>
    <xf numFmtId="0" fontId="15" fillId="3" borderId="74" xfId="0" applyFont="1" applyFill="1" applyBorder="1" applyAlignment="1">
      <alignment vertical="center"/>
    </xf>
    <xf numFmtId="0" fontId="16" fillId="16" borderId="72" xfId="0" applyNumberFormat="1" applyFont="1" applyFill="1" applyBorder="1" applyAlignment="1">
      <alignment horizontal="centerContinuous" vertical="center"/>
    </xf>
    <xf numFmtId="0" fontId="16" fillId="16" borderId="74" xfId="0" applyNumberFormat="1" applyFont="1" applyFill="1" applyBorder="1" applyAlignment="1">
      <alignment horizontal="centerContinuous" vertical="center"/>
    </xf>
    <xf numFmtId="0" fontId="16" fillId="16" borderId="71" xfId="0" applyFont="1" applyFill="1" applyBorder="1" applyAlignment="1">
      <alignment vertical="center"/>
    </xf>
    <xf numFmtId="182" fontId="16" fillId="0" borderId="33" xfId="0" applyNumberFormat="1" applyFont="1" applyFill="1" applyBorder="1" applyAlignment="1">
      <alignment vertical="center"/>
    </xf>
    <xf numFmtId="182" fontId="16" fillId="0" borderId="25" xfId="0" applyNumberFormat="1" applyFont="1" applyFill="1" applyBorder="1" applyAlignment="1">
      <alignment vertical="center"/>
    </xf>
    <xf numFmtId="0" fontId="16" fillId="17" borderId="48" xfId="0" applyFont="1" applyFill="1" applyBorder="1" applyAlignment="1">
      <alignment vertical="center"/>
    </xf>
    <xf numFmtId="0" fontId="16" fillId="17" borderId="49" xfId="0" applyFont="1" applyFill="1" applyBorder="1" applyAlignment="1">
      <alignment vertical="center"/>
    </xf>
    <xf numFmtId="182" fontId="16" fillId="17" borderId="65" xfId="0" applyNumberFormat="1" applyFont="1" applyFill="1" applyBorder="1" applyAlignment="1">
      <alignment vertical="center"/>
    </xf>
    <xf numFmtId="182" fontId="16" fillId="17" borderId="48" xfId="0" applyNumberFormat="1" applyFont="1" applyFill="1" applyBorder="1" applyAlignment="1">
      <alignment vertical="center"/>
    </xf>
    <xf numFmtId="182" fontId="16" fillId="17" borderId="50" xfId="0" applyNumberFormat="1" applyFont="1" applyFill="1" applyBorder="1" applyAlignment="1">
      <alignment vertical="center"/>
    </xf>
    <xf numFmtId="180" fontId="16" fillId="17" borderId="65" xfId="0" applyNumberFormat="1" applyFont="1" applyFill="1" applyBorder="1" applyAlignment="1">
      <alignment vertical="center"/>
    </xf>
    <xf numFmtId="180" fontId="16" fillId="17" borderId="51" xfId="0" applyNumberFormat="1" applyFont="1" applyFill="1" applyBorder="1" applyAlignment="1">
      <alignment vertical="center"/>
    </xf>
    <xf numFmtId="180" fontId="16" fillId="17" borderId="66" xfId="0" applyNumberFormat="1" applyFont="1" applyFill="1" applyBorder="1" applyAlignment="1">
      <alignment vertical="center"/>
    </xf>
    <xf numFmtId="0" fontId="16" fillId="5" borderId="71" xfId="0" applyFont="1" applyFill="1" applyBorder="1" applyAlignment="1">
      <alignment horizontal="center" vertical="center" shrinkToFit="1"/>
    </xf>
    <xf numFmtId="0" fontId="16" fillId="6" borderId="71" xfId="0" applyFont="1" applyFill="1" applyBorder="1" applyAlignment="1">
      <alignment horizontal="center" vertical="center" shrinkToFit="1"/>
    </xf>
    <xf numFmtId="0" fontId="16" fillId="7" borderId="71" xfId="0" applyFont="1" applyFill="1" applyBorder="1" applyAlignment="1">
      <alignment horizontal="center" vertical="center" shrinkToFit="1"/>
    </xf>
    <xf numFmtId="0" fontId="16" fillId="3" borderId="64" xfId="0" applyFont="1" applyFill="1" applyBorder="1" applyAlignment="1">
      <alignment horizontal="center" vertical="center"/>
    </xf>
    <xf numFmtId="182" fontId="16" fillId="0" borderId="0" xfId="0" applyNumberFormat="1" applyFont="1" applyAlignment="1">
      <alignment vertical="center"/>
    </xf>
    <xf numFmtId="0" fontId="16" fillId="0" borderId="0" xfId="0" applyFont="1" applyFill="1" applyAlignment="1">
      <alignment vertical="center"/>
    </xf>
    <xf numFmtId="183" fontId="16" fillId="0" borderId="79" xfId="0" applyNumberFormat="1" applyFont="1" applyFill="1" applyBorder="1" applyAlignment="1">
      <alignment vertical="center"/>
    </xf>
    <xf numFmtId="0" fontId="16" fillId="3" borderId="71" xfId="0" applyFont="1" applyFill="1" applyBorder="1" applyAlignment="1">
      <alignment horizontal="centerContinuous" vertical="center"/>
    </xf>
    <xf numFmtId="0" fontId="16" fillId="18" borderId="71" xfId="0" applyFont="1" applyFill="1" applyBorder="1" applyAlignment="1">
      <alignment horizontal="centerContinuous" vertical="center"/>
    </xf>
    <xf numFmtId="184" fontId="16" fillId="0" borderId="71" xfId="0" applyNumberFormat="1" applyFont="1" applyBorder="1" applyAlignment="1">
      <alignment horizontal="center" vertical="center"/>
    </xf>
    <xf numFmtId="0" fontId="16" fillId="0" borderId="71" xfId="0" applyFont="1" applyFill="1" applyBorder="1" applyAlignment="1">
      <alignment horizontal="center" vertical="center"/>
    </xf>
    <xf numFmtId="182" fontId="16" fillId="0" borderId="71" xfId="0" applyNumberFormat="1" applyFont="1" applyBorder="1" applyAlignment="1">
      <alignment horizontal="center" vertical="center"/>
    </xf>
    <xf numFmtId="183" fontId="16" fillId="19" borderId="72" xfId="0" applyNumberFormat="1" applyFont="1" applyFill="1" applyBorder="1" applyAlignment="1">
      <alignment vertical="center"/>
    </xf>
    <xf numFmtId="0" fontId="16" fillId="19" borderId="74" xfId="0" applyFont="1" applyFill="1" applyBorder="1" applyAlignment="1">
      <alignment horizontal="centerContinuous" vertical="center"/>
    </xf>
    <xf numFmtId="184" fontId="16" fillId="19" borderId="74" xfId="0" applyNumberFormat="1" applyFont="1" applyFill="1" applyBorder="1" applyAlignment="1">
      <alignment horizontal="center" vertical="center"/>
    </xf>
    <xf numFmtId="183" fontId="16" fillId="0" borderId="78" xfId="0" applyNumberFormat="1" applyFont="1" applyFill="1" applyBorder="1" applyAlignment="1">
      <alignment vertical="center"/>
    </xf>
    <xf numFmtId="182" fontId="16" fillId="0" borderId="81" xfId="0" applyNumberFormat="1" applyFont="1" applyFill="1" applyBorder="1" applyAlignment="1">
      <alignment vertical="center"/>
    </xf>
    <xf numFmtId="182" fontId="16" fillId="0" borderId="82" xfId="0" applyNumberFormat="1" applyFont="1" applyFill="1" applyBorder="1" applyAlignment="1">
      <alignment vertical="center"/>
    </xf>
    <xf numFmtId="183" fontId="16" fillId="17" borderId="85" xfId="0" applyNumberFormat="1" applyFont="1" applyFill="1" applyBorder="1" applyAlignment="1">
      <alignment vertical="center"/>
    </xf>
    <xf numFmtId="0" fontId="16" fillId="17" borderId="86" xfId="0" applyFont="1" applyFill="1" applyBorder="1" applyAlignment="1">
      <alignment vertical="center"/>
    </xf>
    <xf numFmtId="185" fontId="16" fillId="0" borderId="75" xfId="0" applyNumberFormat="1" applyFont="1" applyBorder="1" applyAlignment="1">
      <alignment vertical="center"/>
    </xf>
    <xf numFmtId="185" fontId="16" fillId="0" borderId="75" xfId="0" applyNumberFormat="1" applyFont="1" applyFill="1" applyBorder="1" applyAlignment="1">
      <alignment vertical="center"/>
    </xf>
    <xf numFmtId="185" fontId="16" fillId="0" borderId="76" xfId="0" applyNumberFormat="1" applyFont="1" applyBorder="1" applyAlignment="1">
      <alignment vertical="center"/>
    </xf>
    <xf numFmtId="185" fontId="16" fillId="0" borderId="76" xfId="0" applyNumberFormat="1" applyFont="1" applyFill="1" applyBorder="1" applyAlignment="1">
      <alignment vertical="center"/>
    </xf>
    <xf numFmtId="185" fontId="16" fillId="17" borderId="84" xfId="0" applyNumberFormat="1" applyFont="1" applyFill="1" applyBorder="1" applyAlignment="1">
      <alignment vertical="center"/>
    </xf>
    <xf numFmtId="0" fontId="20" fillId="0" borderId="0" xfId="0" applyFont="1"/>
    <xf numFmtId="183" fontId="16" fillId="17" borderId="71" xfId="0" applyNumberFormat="1" applyFont="1" applyFill="1" applyBorder="1" applyAlignment="1">
      <alignment vertical="center"/>
    </xf>
    <xf numFmtId="0" fontId="16" fillId="17" borderId="71" xfId="0" applyFont="1" applyFill="1" applyBorder="1" applyAlignment="1">
      <alignment vertical="center"/>
    </xf>
    <xf numFmtId="0" fontId="16" fillId="16" borderId="73" xfId="0" applyFont="1" applyFill="1" applyBorder="1" applyAlignment="1">
      <alignment vertical="center"/>
    </xf>
    <xf numFmtId="0" fontId="16" fillId="0" borderId="79" xfId="0" applyFont="1" applyBorder="1" applyAlignment="1">
      <alignment vertical="center"/>
    </xf>
    <xf numFmtId="0" fontId="16" fillId="0" borderId="80" xfId="0" applyFont="1" applyBorder="1" applyAlignment="1">
      <alignment vertical="center"/>
    </xf>
    <xf numFmtId="0" fontId="16" fillId="0" borderId="72" xfId="0" applyFont="1" applyBorder="1" applyAlignment="1">
      <alignment horizontal="centerContinuous" vertical="center"/>
    </xf>
    <xf numFmtId="0" fontId="16" fillId="0" borderId="74" xfId="0" applyFont="1" applyBorder="1" applyAlignment="1">
      <alignment horizontal="centerContinuous" vertical="center"/>
    </xf>
    <xf numFmtId="0" fontId="16" fillId="16" borderId="79" xfId="0" applyNumberFormat="1" applyFont="1" applyFill="1" applyBorder="1" applyAlignment="1">
      <alignment vertical="center"/>
    </xf>
    <xf numFmtId="0" fontId="16" fillId="16" borderId="82" xfId="0" applyNumberFormat="1" applyFont="1" applyFill="1" applyBorder="1" applyAlignment="1">
      <alignment vertical="center"/>
    </xf>
    <xf numFmtId="0" fontId="16" fillId="16" borderId="80" xfId="0" applyNumberFormat="1" applyFont="1" applyFill="1" applyBorder="1" applyAlignment="1">
      <alignment vertical="center"/>
    </xf>
    <xf numFmtId="0" fontId="16" fillId="16" borderId="83" xfId="0" applyNumberFormat="1" applyFont="1" applyFill="1" applyBorder="1" applyAlignment="1">
      <alignment vertical="center"/>
    </xf>
    <xf numFmtId="186" fontId="16" fillId="16" borderId="76" xfId="0" applyNumberFormat="1" applyFont="1" applyFill="1" applyBorder="1" applyAlignment="1">
      <alignment vertical="center"/>
    </xf>
    <xf numFmtId="186" fontId="16" fillId="16" borderId="77" xfId="0" applyNumberFormat="1" applyFont="1" applyFill="1" applyBorder="1" applyAlignment="1">
      <alignment vertical="center"/>
    </xf>
    <xf numFmtId="186" fontId="16" fillId="0" borderId="82" xfId="0" applyNumberFormat="1" applyFont="1" applyBorder="1" applyAlignment="1">
      <alignment vertical="center"/>
    </xf>
    <xf numFmtId="186" fontId="16" fillId="0" borderId="83" xfId="0" applyNumberFormat="1" applyFont="1" applyBorder="1" applyAlignment="1">
      <alignment vertical="center"/>
    </xf>
    <xf numFmtId="186" fontId="16" fillId="17" borderId="71" xfId="0" applyNumberFormat="1" applyFont="1" applyFill="1" applyBorder="1" applyAlignment="1">
      <alignment vertical="center"/>
    </xf>
    <xf numFmtId="186" fontId="16" fillId="0" borderId="71" xfId="0" applyNumberFormat="1" applyFont="1" applyBorder="1" applyAlignment="1">
      <alignment vertical="center"/>
    </xf>
    <xf numFmtId="0" fontId="20" fillId="0" borderId="0" xfId="0" applyFont="1" applyAlignment="1">
      <alignment horizontal="right" vertical="center"/>
    </xf>
    <xf numFmtId="0" fontId="20" fillId="0" borderId="0" xfId="0" applyFont="1" applyAlignment="1">
      <alignment horizontal="right"/>
    </xf>
    <xf numFmtId="0" fontId="20" fillId="8" borderId="87" xfId="0" applyFont="1" applyFill="1" applyBorder="1" applyAlignment="1">
      <alignment horizontal="center" vertical="center"/>
    </xf>
    <xf numFmtId="0" fontId="20" fillId="20" borderId="87" xfId="0" applyFont="1" applyFill="1" applyBorder="1" applyAlignment="1">
      <alignment horizontal="center" vertical="center"/>
    </xf>
    <xf numFmtId="0" fontId="20" fillId="3" borderId="87" xfId="0" applyFont="1" applyFill="1" applyBorder="1" applyAlignment="1">
      <alignment horizontal="center" vertical="center"/>
    </xf>
    <xf numFmtId="185" fontId="16" fillId="0" borderId="0" xfId="0" applyNumberFormat="1" applyFont="1" applyAlignment="1">
      <alignment vertical="center"/>
    </xf>
    <xf numFmtId="0" fontId="20" fillId="0" borderId="0" xfId="0" applyFont="1" applyAlignment="1">
      <alignment vertical="center" textRotation="255"/>
    </xf>
    <xf numFmtId="0" fontId="20" fillId="0" borderId="89" xfId="0" applyFont="1" applyBorder="1"/>
    <xf numFmtId="0" fontId="20" fillId="0" borderId="90" xfId="0" applyFont="1" applyBorder="1"/>
    <xf numFmtId="0" fontId="20" fillId="0" borderId="26" xfId="0" applyFont="1" applyBorder="1" applyAlignment="1">
      <alignment vertical="center" shrinkToFit="1"/>
    </xf>
    <xf numFmtId="0" fontId="20" fillId="0" borderId="0" xfId="0" applyFont="1" applyBorder="1"/>
    <xf numFmtId="0" fontId="20" fillId="0" borderId="91" xfId="0" applyFont="1" applyBorder="1"/>
    <xf numFmtId="0" fontId="20" fillId="0" borderId="26" xfId="0" applyFont="1" applyBorder="1"/>
    <xf numFmtId="0" fontId="20" fillId="0" borderId="92" xfId="0" applyFont="1" applyBorder="1"/>
    <xf numFmtId="0" fontId="20" fillId="0" borderId="93" xfId="0" applyFont="1" applyBorder="1"/>
    <xf numFmtId="0" fontId="20" fillId="0" borderId="94" xfId="0" applyFont="1" applyBorder="1"/>
    <xf numFmtId="0" fontId="20" fillId="0" borderId="88" xfId="0" applyFont="1" applyBorder="1" applyAlignment="1">
      <alignment vertical="center" shrinkToFit="1"/>
    </xf>
    <xf numFmtId="0" fontId="20" fillId="0" borderId="91" xfId="0" applyFont="1" applyBorder="1" applyAlignment="1">
      <alignment horizontal="right"/>
    </xf>
    <xf numFmtId="0" fontId="16" fillId="0" borderId="26" xfId="0" applyFont="1" applyBorder="1" applyAlignment="1">
      <alignment vertical="center" shrinkToFit="1"/>
    </xf>
    <xf numFmtId="0" fontId="16" fillId="0" borderId="26" xfId="0" applyFont="1" applyBorder="1" applyAlignment="1">
      <alignment horizontal="right" vertical="center" shrinkToFit="1"/>
    </xf>
    <xf numFmtId="0" fontId="21" fillId="0" borderId="0" xfId="0" applyFont="1" applyAlignment="1">
      <alignment vertical="center"/>
    </xf>
    <xf numFmtId="0" fontId="0" fillId="0" borderId="0" xfId="0" applyAlignment="1">
      <alignment vertical="center"/>
    </xf>
    <xf numFmtId="186" fontId="20" fillId="0" borderId="91" xfId="0" applyNumberFormat="1" applyFont="1" applyBorder="1" applyAlignment="1">
      <alignment horizontal="right" vertical="center"/>
    </xf>
    <xf numFmtId="186" fontId="0" fillId="0" borderId="91" xfId="0" applyNumberFormat="1" applyBorder="1" applyAlignment="1">
      <alignment horizontal="right" vertical="center"/>
    </xf>
    <xf numFmtId="186" fontId="20" fillId="0" borderId="91" xfId="0" applyNumberFormat="1" applyFont="1" applyBorder="1" applyAlignment="1">
      <alignment horizontal="right" vertical="top"/>
    </xf>
    <xf numFmtId="186" fontId="0" fillId="0" borderId="91" xfId="0" applyNumberFormat="1" applyBorder="1" applyAlignment="1">
      <alignment horizontal="right" vertical="top"/>
    </xf>
    <xf numFmtId="177" fontId="7" fillId="3" borderId="1" xfId="1" applyNumberFormat="1" applyFont="1" applyFill="1" applyBorder="1" applyAlignment="1">
      <alignment horizontal="center" vertical="center" wrapText="1" shrinkToFit="1"/>
    </xf>
    <xf numFmtId="0" fontId="7" fillId="0" borderId="12" xfId="2" applyBorder="1" applyAlignment="1">
      <alignment vertical="center" wrapText="1"/>
    </xf>
    <xf numFmtId="177" fontId="7" fillId="3" borderId="1" xfId="1" applyNumberFormat="1" applyFont="1" applyFill="1" applyBorder="1" applyAlignment="1">
      <alignment horizontal="center" vertical="center" wrapText="1"/>
    </xf>
  </cellXfs>
  <cellStyles count="4">
    <cellStyle name="桁区切り 2" xfId="3"/>
    <cellStyle name="標準" xfId="0" builtinId="0"/>
    <cellStyle name="標準 2" xfId="2"/>
    <cellStyle name="標準_平成８年度推計" xfId="1"/>
  </cellStyles>
  <dxfs count="0"/>
  <tableStyles count="0" defaultTableStyle="TableStyleMedium2" defaultPivotStyle="PivotStyleLight16"/>
  <colors>
    <mruColors>
      <color rgb="FF008000"/>
      <color rgb="FF33CC33"/>
      <color rgb="FFFFCC99"/>
      <color rgb="FFFFFF99"/>
      <color rgb="FF9999FF"/>
      <color rgb="FFFF99FF"/>
      <color rgb="FF66FF66"/>
      <color rgb="FFCCFFFF"/>
      <color rgb="FFFF99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no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計算!$I$142:$L$142</c:f>
              <c:numCache>
                <c:formatCode>#,##0;"▲ "#,##0</c:formatCode>
                <c:ptCount val="4"/>
                <c:pt idx="0">
                  <c:v>2613054.402164124</c:v>
                </c:pt>
                <c:pt idx="1">
                  <c:v>2320507.5396540435</c:v>
                </c:pt>
                <c:pt idx="2">
                  <c:v>2890953.8370876578</c:v>
                </c:pt>
                <c:pt idx="3">
                  <c:v>2737132.2226165794</c:v>
                </c:pt>
              </c:numCache>
            </c:numRef>
          </c:val>
          <c:extLst>
            <c:ext xmlns:c16="http://schemas.microsoft.com/office/drawing/2014/chart" uri="{C3380CC4-5D6E-409C-BE32-E72D297353CC}">
              <c16:uniqueId val="{00000000-233C-401D-8DCD-900FCE3EE8A9}"/>
            </c:ext>
          </c:extLst>
        </c:ser>
        <c:dLbls>
          <c:dLblPos val="outEnd"/>
          <c:showLegendKey val="0"/>
          <c:showVal val="1"/>
          <c:showCatName val="0"/>
          <c:showSerName val="0"/>
          <c:showPercent val="0"/>
          <c:showBubbleSize val="0"/>
        </c:dLbls>
        <c:gapWidth val="190"/>
        <c:axId val="584740936"/>
        <c:axId val="584738640"/>
      </c:barChart>
      <c:catAx>
        <c:axId val="584740936"/>
        <c:scaling>
          <c:orientation val="minMax"/>
        </c:scaling>
        <c:delete val="1"/>
        <c:axPos val="l"/>
        <c:majorGridlines>
          <c:spPr>
            <a:ln w="9525" cap="flat" cmpd="sng" algn="ctr">
              <a:noFill/>
              <a:round/>
            </a:ln>
            <a:effectLst/>
          </c:spPr>
        </c:majorGridlines>
        <c:majorTickMark val="none"/>
        <c:minorTickMark val="none"/>
        <c:tickLblPos val="nextTo"/>
        <c:crossAx val="584738640"/>
        <c:crosses val="autoZero"/>
        <c:auto val="1"/>
        <c:lblAlgn val="ctr"/>
        <c:lblOffset val="100"/>
        <c:noMultiLvlLbl val="0"/>
      </c:catAx>
      <c:valAx>
        <c:axId val="584738640"/>
        <c:scaling>
          <c:orientation val="minMax"/>
          <c:min val="0"/>
        </c:scaling>
        <c:delete val="1"/>
        <c:axPos val="b"/>
        <c:majorGridlines>
          <c:spPr>
            <a:ln w="9525" cap="flat" cmpd="sng" algn="ctr">
              <a:noFill/>
              <a:round/>
            </a:ln>
            <a:effectLst/>
          </c:spPr>
        </c:majorGridlines>
        <c:numFmt formatCode="#,##0;&quot;▲ &quot;#,##0" sourceLinked="1"/>
        <c:majorTickMark val="out"/>
        <c:minorTickMark val="none"/>
        <c:tickLblPos val="nextTo"/>
        <c:crossAx val="584740936"/>
        <c:crosses val="autoZero"/>
        <c:crossBetween val="between"/>
        <c:dispUnits>
          <c:builtInUnit val="thousands"/>
        </c:dispUnits>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50050204993285"/>
          <c:y val="0.15801707960430592"/>
          <c:w val="0.77609434711114123"/>
          <c:h val="0.58695396164321689"/>
        </c:manualLayout>
      </c:layout>
      <c:barChart>
        <c:barDir val="bar"/>
        <c:grouping val="stacked"/>
        <c:varyColors val="0"/>
        <c:ser>
          <c:idx val="0"/>
          <c:order val="0"/>
          <c:tx>
            <c:strRef>
              <c:f>計算!$G$139</c:f>
              <c:strCache>
                <c:ptCount val="1"/>
                <c:pt idx="0">
                  <c:v>１　雇用者報酬</c:v>
                </c:pt>
              </c:strCache>
            </c:strRef>
          </c:tx>
          <c:spPr>
            <a:pattFill prst="pct70">
              <a:fgClr>
                <a:srgbClr val="66FF66"/>
              </a:fgClr>
              <a:bgClr>
                <a:schemeClr val="bg1"/>
              </a:bgClr>
            </a:pattFill>
            <a:ln w="12700">
              <a:solidFill>
                <a:schemeClr val="tx1">
                  <a:lumMod val="50000"/>
                  <a:lumOff val="50000"/>
                </a:schemeClr>
              </a:solidFill>
            </a:ln>
            <a:effectLst/>
          </c:spPr>
          <c:invertIfNegative val="0"/>
          <c:dLbls>
            <c:spPr>
              <a:noFill/>
              <a:ln>
                <a:noFill/>
              </a:ln>
              <a:effectLst/>
            </c:spPr>
            <c:txPr>
              <a:bodyPr rot="0" spcFirstLastPara="1" vertOverflow="overflow" horzOverflow="overflow" vert="horz" wrap="none" lIns="38100" tIns="19050" rIns="38100" bIns="19050" anchor="ctr" anchorCtr="1">
                <a:spAutoFit/>
              </a:bodyPr>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0"/>
              </c:ext>
            </c:extLst>
          </c:dLbls>
          <c:cat>
            <c:strRef>
              <c:f>計算!$I$138:$L$138</c:f>
              <c:strCache>
                <c:ptCount val="4"/>
                <c:pt idx="0">
                  <c:v>H29(2017)</c:v>
                </c:pt>
                <c:pt idx="1">
                  <c:v>H18(2006)</c:v>
                </c:pt>
                <c:pt idx="2">
                  <c:v>H29(2017)</c:v>
                </c:pt>
                <c:pt idx="3">
                  <c:v>H18(2006)</c:v>
                </c:pt>
              </c:strCache>
            </c:strRef>
          </c:cat>
          <c:val>
            <c:numRef>
              <c:f>計算!$I$139:$L$139</c:f>
              <c:numCache>
                <c:formatCode>#,##0;"▲ "#,##0</c:formatCode>
                <c:ptCount val="4"/>
                <c:pt idx="0">
                  <c:v>1824163.8595584976</c:v>
                </c:pt>
                <c:pt idx="1">
                  <c:v>1771800.4344590323</c:v>
                </c:pt>
                <c:pt idx="2">
                  <c:v>2073972.0662613639</c:v>
                </c:pt>
                <c:pt idx="3">
                  <c:v>2064928.3483546856</c:v>
                </c:pt>
              </c:numCache>
            </c:numRef>
          </c:val>
          <c:extLst>
            <c:ext xmlns:c16="http://schemas.microsoft.com/office/drawing/2014/chart" uri="{C3380CC4-5D6E-409C-BE32-E72D297353CC}">
              <c16:uniqueId val="{00000000-9434-46EF-A0F2-F67495F840E0}"/>
            </c:ext>
          </c:extLst>
        </c:ser>
        <c:ser>
          <c:idx val="1"/>
          <c:order val="1"/>
          <c:tx>
            <c:strRef>
              <c:f>計算!$G$140</c:f>
              <c:strCache>
                <c:ptCount val="1"/>
                <c:pt idx="0">
                  <c:v>２　財産所得（非企業部門）</c:v>
                </c:pt>
              </c:strCache>
            </c:strRef>
          </c:tx>
          <c:spPr>
            <a:pattFill prst="dkDnDiag">
              <a:fgClr>
                <a:srgbClr val="FF99FF"/>
              </a:fgClr>
              <a:bgClr>
                <a:schemeClr val="bg1"/>
              </a:bgClr>
            </a:pattFill>
            <a:ln w="12700">
              <a:solidFill>
                <a:schemeClr val="tx1">
                  <a:lumMod val="50000"/>
                  <a:lumOff val="50000"/>
                </a:schemeClr>
              </a:solidFill>
            </a:ln>
            <a:effectLst/>
          </c:spPr>
          <c:invertIfNegative val="0"/>
          <c:dLbls>
            <c:spPr>
              <a:noFill/>
              <a:ln>
                <a:noFill/>
              </a:ln>
              <a:effectLst/>
            </c:spPr>
            <c:txPr>
              <a:bodyPr rot="0" spcFirstLastPara="1" vertOverflow="overflow" horzOverflow="overflow" vert="horz" wrap="none" lIns="38100" tIns="19050" rIns="38100" bIns="19050" anchor="ctr" anchorCtr="1">
                <a:spAutoFit/>
              </a:bodyPr>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0"/>
              </c:ext>
            </c:extLst>
          </c:dLbls>
          <c:cat>
            <c:strRef>
              <c:f>計算!$I$138:$L$138</c:f>
              <c:strCache>
                <c:ptCount val="4"/>
                <c:pt idx="0">
                  <c:v>H29(2017)</c:v>
                </c:pt>
                <c:pt idx="1">
                  <c:v>H18(2006)</c:v>
                </c:pt>
                <c:pt idx="2">
                  <c:v>H29(2017)</c:v>
                </c:pt>
                <c:pt idx="3">
                  <c:v>H18(2006)</c:v>
                </c:pt>
              </c:strCache>
            </c:strRef>
          </c:cat>
          <c:val>
            <c:numRef>
              <c:f>計算!$I$140:$L$140</c:f>
              <c:numCache>
                <c:formatCode>#,##0;"▲ "#,##0</c:formatCode>
                <c:ptCount val="4"/>
                <c:pt idx="0">
                  <c:v>154007.18259456995</c:v>
                </c:pt>
                <c:pt idx="1">
                  <c:v>165112.85489525332</c:v>
                </c:pt>
                <c:pt idx="2">
                  <c:v>191748.65582314448</c:v>
                </c:pt>
                <c:pt idx="3">
                  <c:v>230349.52907820468</c:v>
                </c:pt>
              </c:numCache>
            </c:numRef>
          </c:val>
          <c:extLst>
            <c:ext xmlns:c16="http://schemas.microsoft.com/office/drawing/2014/chart" uri="{C3380CC4-5D6E-409C-BE32-E72D297353CC}">
              <c16:uniqueId val="{00000001-9434-46EF-A0F2-F67495F840E0}"/>
            </c:ext>
          </c:extLst>
        </c:ser>
        <c:ser>
          <c:idx val="2"/>
          <c:order val="2"/>
          <c:tx>
            <c:strRef>
              <c:f>計算!$G$141</c:f>
              <c:strCache>
                <c:ptCount val="1"/>
                <c:pt idx="0">
                  <c:v>３　企業所得</c:v>
                </c:pt>
              </c:strCache>
            </c:strRef>
          </c:tx>
          <c:spPr>
            <a:solidFill>
              <a:srgbClr val="66FFFF"/>
            </a:solidFill>
            <a:ln w="12700">
              <a:solidFill>
                <a:schemeClr val="tx1">
                  <a:lumMod val="50000"/>
                  <a:lumOff val="50000"/>
                </a:schemeClr>
              </a:solidFill>
            </a:ln>
            <a:effectLst/>
          </c:spPr>
          <c:invertIfNegative val="0"/>
          <c:dLbls>
            <c:spPr>
              <a:noFill/>
              <a:ln>
                <a:noFill/>
              </a:ln>
              <a:effectLst/>
            </c:spPr>
            <c:txPr>
              <a:bodyPr rot="0" spcFirstLastPara="1" vertOverflow="overflow" horzOverflow="overflow" vert="horz" wrap="none" lIns="38100" tIns="19050" rIns="38100" bIns="19050" anchor="ctr" anchorCtr="1">
                <a:spAutoFit/>
              </a:bodyPr>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0"/>
              </c:ext>
            </c:extLst>
          </c:dLbls>
          <c:cat>
            <c:strRef>
              <c:f>計算!$I$138:$L$138</c:f>
              <c:strCache>
                <c:ptCount val="4"/>
                <c:pt idx="0">
                  <c:v>H29(2017)</c:v>
                </c:pt>
                <c:pt idx="1">
                  <c:v>H18(2006)</c:v>
                </c:pt>
                <c:pt idx="2">
                  <c:v>H29(2017)</c:v>
                </c:pt>
                <c:pt idx="3">
                  <c:v>H18(2006)</c:v>
                </c:pt>
              </c:strCache>
            </c:strRef>
          </c:cat>
          <c:val>
            <c:numRef>
              <c:f>計算!$I$141:$L$141</c:f>
              <c:numCache>
                <c:formatCode>#,##0;"▲ "#,##0</c:formatCode>
                <c:ptCount val="4"/>
                <c:pt idx="0">
                  <c:v>634883.36001105618</c:v>
                </c:pt>
                <c:pt idx="1">
                  <c:v>383594.25029975834</c:v>
                </c:pt>
                <c:pt idx="2">
                  <c:v>625233.11500314926</c:v>
                </c:pt>
                <c:pt idx="3">
                  <c:v>441854.34518368897</c:v>
                </c:pt>
              </c:numCache>
            </c:numRef>
          </c:val>
          <c:extLst>
            <c:ext xmlns:c16="http://schemas.microsoft.com/office/drawing/2014/chart" uri="{C3380CC4-5D6E-409C-BE32-E72D297353CC}">
              <c16:uniqueId val="{00000002-9434-46EF-A0F2-F67495F840E0}"/>
            </c:ext>
          </c:extLst>
        </c:ser>
        <c:dLbls>
          <c:showLegendKey val="0"/>
          <c:showVal val="0"/>
          <c:showCatName val="0"/>
          <c:showSerName val="0"/>
          <c:showPercent val="0"/>
          <c:showBubbleSize val="0"/>
        </c:dLbls>
        <c:gapWidth val="50"/>
        <c:overlap val="100"/>
        <c:serLines>
          <c:spPr>
            <a:ln w="9525" cap="flat" cmpd="sng" algn="ctr">
              <a:solidFill>
                <a:schemeClr val="tx1">
                  <a:lumMod val="35000"/>
                  <a:lumOff val="65000"/>
                </a:schemeClr>
              </a:solidFill>
              <a:round/>
            </a:ln>
            <a:effectLst/>
          </c:spPr>
        </c:serLines>
        <c:axId val="507265944"/>
        <c:axId val="507265616"/>
      </c:barChart>
      <c:catAx>
        <c:axId val="507265944"/>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507265616"/>
        <c:crosses val="autoZero"/>
        <c:auto val="1"/>
        <c:lblAlgn val="ctr"/>
        <c:lblOffset val="100"/>
        <c:noMultiLvlLbl val="0"/>
      </c:catAx>
      <c:valAx>
        <c:axId val="507265616"/>
        <c:scaling>
          <c:orientation val="minMax"/>
        </c:scaling>
        <c:delete val="0"/>
        <c:axPos val="b"/>
        <c:majorGridlines>
          <c:spPr>
            <a:ln w="9525" cap="flat" cmpd="sng" algn="ctr">
              <a:solidFill>
                <a:schemeClr val="tx1">
                  <a:lumMod val="50000"/>
                  <a:lumOff val="50000"/>
                </a:schemeClr>
              </a:solidFill>
              <a:round/>
            </a:ln>
            <a:effectLst/>
          </c:spPr>
        </c:majorGridlines>
        <c:numFmt formatCode="#,##0;&quot;▲ &quot;#,##0" sourceLinked="0"/>
        <c:majorTickMark val="none"/>
        <c:minorTickMark val="none"/>
        <c:tickLblPos val="nextTo"/>
        <c:spPr>
          <a:noFill/>
          <a:ln>
            <a:solidFill>
              <a:schemeClr val="tx1"/>
            </a:solidFill>
          </a:ln>
          <a:effectLst/>
        </c:spPr>
        <c:txPr>
          <a:bodyPr rot="0" spcFirstLastPara="1" vertOverflow="ellipsis" wrap="square" anchor="b" anchorCtr="0"/>
          <a:lstStyle/>
          <a:p>
            <a:pPr>
              <a:defRPr sz="1100" b="0" i="0" u="none" strike="noStrike" kern="1200" baseline="0">
                <a:ln>
                  <a:noFill/>
                </a:ln>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507265944"/>
        <c:crosses val="autoZero"/>
        <c:crossBetween val="between"/>
        <c:dispUnits>
          <c:builtInUnit val="thousands"/>
          <c:dispUnitsLbl>
            <c:layout>
              <c:manualLayout>
                <c:xMode val="edge"/>
                <c:yMode val="edge"/>
                <c:x val="0.88093951785090385"/>
                <c:y val="2.8664947538442214E-2"/>
              </c:manualLayout>
            </c:layout>
            <c:tx>
              <c:rich>
                <a:bodyPr rot="0" spcFirstLastPara="1" vertOverflow="ellipsis" vert="horz" wrap="square" anchor="ctr" anchorCtr="1"/>
                <a:lstStyle/>
                <a:p>
                  <a:pPr>
                    <a:defRPr sz="11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r>
                    <a:rPr lang="ja-JP" sz="1100">
                      <a:solidFill>
                        <a:sysClr val="windowText" lastClr="000000"/>
                      </a:solidFill>
                    </a:rPr>
                    <a:t>（単位：千円）</a:t>
                  </a:r>
                </a:p>
              </c:rich>
            </c:tx>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ispUnitsLbl>
        </c:dispUnits>
      </c:valAx>
      <c:spPr>
        <a:noFill/>
        <a:ln>
          <a:solidFill>
            <a:schemeClr val="tx1">
              <a:lumMod val="50000"/>
              <a:lumOff val="50000"/>
            </a:schemeClr>
          </a:solidFill>
        </a:ln>
        <a:effectLst/>
      </c:spPr>
    </c:plotArea>
    <c:legend>
      <c:legendPos val="b"/>
      <c:layout>
        <c:manualLayout>
          <c:xMode val="edge"/>
          <c:yMode val="edge"/>
          <c:x val="0.24348550094730662"/>
          <c:y val="0.8908441270821309"/>
          <c:w val="0.53669106240822417"/>
          <c:h val="0.10377944512301517"/>
        </c:manualLayout>
      </c:layout>
      <c:overlay val="0"/>
      <c:spPr>
        <a:noFill/>
        <a:ln>
          <a:noFill/>
        </a:ln>
        <a:effectLst/>
      </c:spPr>
      <c:txPr>
        <a:bodyPr rot="0" spcFirstLastPara="1" vertOverflow="ellipsis" vert="horz" wrap="square" anchor="ctr" anchorCtr="0"/>
        <a:lstStyle/>
        <a:p>
          <a:pPr>
            <a:defRPr sz="11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no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04931561996783E-2"/>
          <c:y val="0.11761635325716466"/>
          <c:w val="0.75295491143317228"/>
          <c:h val="0.57624756685667777"/>
        </c:manualLayout>
      </c:layout>
      <c:barChart>
        <c:barDir val="col"/>
        <c:grouping val="stacked"/>
        <c:varyColors val="0"/>
        <c:ser>
          <c:idx val="3"/>
          <c:order val="1"/>
          <c:tx>
            <c:strRef>
              <c:f>計算!$L$119</c:f>
              <c:strCache>
                <c:ptCount val="1"/>
                <c:pt idx="0">
                  <c:v>③熊本市
固有の要因</c:v>
                </c:pt>
              </c:strCache>
            </c:strRef>
          </c:tx>
          <c:spPr>
            <a:solidFill>
              <a:srgbClr val="FFCC99"/>
            </a:solidFill>
            <a:ln w="9525">
              <a:solidFill>
                <a:schemeClr val="tx1">
                  <a:lumMod val="50000"/>
                  <a:lumOff val="50000"/>
                </a:schemeClr>
              </a:solidFill>
            </a:ln>
            <a:effectLst/>
          </c:spPr>
          <c:invertIfNegative val="0"/>
          <c:cat>
            <c:strRef>
              <c:f>計算!$G$120:$G$134</c:f>
              <c:strCache>
                <c:ptCount val="15"/>
                <c:pt idx="0">
                  <c:v>賃金・俸給</c:v>
                </c:pt>
                <c:pt idx="1">
                  <c:v>雇主の社会負担　</c:v>
                </c:pt>
                <c:pt idx="2">
                  <c:v>一般政府</c:v>
                </c:pt>
                <c:pt idx="3">
                  <c:v>家計・利子</c:v>
                </c:pt>
                <c:pt idx="4">
                  <c:v>家計・配当（受取）</c:v>
                </c:pt>
                <c:pt idx="5">
                  <c:v>家計・その他の投資
所得（受取）</c:v>
                </c:pt>
                <c:pt idx="6">
                  <c:v>家計・賃貸料（受取）</c:v>
                </c:pt>
                <c:pt idx="7">
                  <c:v>対家計民間非営利団体　</c:v>
                </c:pt>
                <c:pt idx="8">
                  <c:v>       非金融法人企業</c:v>
                </c:pt>
                <c:pt idx="9">
                  <c:v>       金融機関</c:v>
                </c:pt>
                <c:pt idx="10">
                  <c:v>       非金融法人企業</c:v>
                </c:pt>
                <c:pt idx="11">
                  <c:v>       金融機関</c:v>
                </c:pt>
                <c:pt idx="12">
                  <c:v>       農林水産業</c:v>
                </c:pt>
                <c:pt idx="13">
                  <c:v>       その他の企業</c:v>
                </c:pt>
                <c:pt idx="14">
                  <c:v>       持ち家</c:v>
                </c:pt>
              </c:strCache>
            </c:strRef>
          </c:cat>
          <c:val>
            <c:numRef>
              <c:f>計算!$L$120:$L$134</c:f>
              <c:numCache>
                <c:formatCode>0.0"%";"▲ "0.0"%"</c:formatCode>
                <c:ptCount val="15"/>
                <c:pt idx="0">
                  <c:v>-1.6194954660722296</c:v>
                </c:pt>
                <c:pt idx="1">
                  <c:v>-0.27898252635349668</c:v>
                </c:pt>
                <c:pt idx="2">
                  <c:v>0.18808441764861752</c:v>
                </c:pt>
                <c:pt idx="3">
                  <c:v>-9.8016777039291347E-2</c:v>
                </c:pt>
                <c:pt idx="4">
                  <c:v>-0.15434559889286717</c:v>
                </c:pt>
                <c:pt idx="5">
                  <c:v>-0.117373420770142</c:v>
                </c:pt>
                <c:pt idx="6">
                  <c:v>-5.7718846142077909E-2</c:v>
                </c:pt>
                <c:pt idx="7">
                  <c:v>-2.4300500915185146E-3</c:v>
                </c:pt>
                <c:pt idx="8">
                  <c:v>-4.0429009188660592</c:v>
                </c:pt>
                <c:pt idx="9">
                  <c:v>-2.850866892170022E-4</c:v>
                </c:pt>
                <c:pt idx="10">
                  <c:v>5.21865490464581E-2</c:v>
                </c:pt>
                <c:pt idx="11">
                  <c:v>-4.418493234076204E-2</c:v>
                </c:pt>
                <c:pt idx="12">
                  <c:v>-0.14053736823641516</c:v>
                </c:pt>
                <c:pt idx="13">
                  <c:v>-9.4514292453634657E-2</c:v>
                </c:pt>
                <c:pt idx="14">
                  <c:v>0.18048611831495379</c:v>
                </c:pt>
              </c:numCache>
            </c:numRef>
          </c:val>
          <c:extLst>
            <c:ext xmlns:c16="http://schemas.microsoft.com/office/drawing/2014/chart" uri="{C3380CC4-5D6E-409C-BE32-E72D297353CC}">
              <c16:uniqueId val="{00000003-0BC7-4639-8C10-404F3DD14C33}"/>
            </c:ext>
          </c:extLst>
        </c:ser>
        <c:ser>
          <c:idx val="2"/>
          <c:order val="2"/>
          <c:tx>
            <c:strRef>
              <c:f>計算!$K$119</c:f>
              <c:strCache>
                <c:ptCount val="1"/>
                <c:pt idx="0">
                  <c:v>②県の項目別
の要因</c:v>
                </c:pt>
              </c:strCache>
            </c:strRef>
          </c:tx>
          <c:spPr>
            <a:solidFill>
              <a:srgbClr val="9999FF"/>
            </a:solidFill>
            <a:ln w="9525">
              <a:solidFill>
                <a:schemeClr val="tx1">
                  <a:lumMod val="50000"/>
                  <a:lumOff val="50000"/>
                </a:schemeClr>
              </a:solidFill>
            </a:ln>
            <a:effectLst/>
          </c:spPr>
          <c:invertIfNegative val="0"/>
          <c:cat>
            <c:strRef>
              <c:f>計算!$G$120:$G$134</c:f>
              <c:strCache>
                <c:ptCount val="15"/>
                <c:pt idx="0">
                  <c:v>賃金・俸給</c:v>
                </c:pt>
                <c:pt idx="1">
                  <c:v>雇主の社会負担　</c:v>
                </c:pt>
                <c:pt idx="2">
                  <c:v>一般政府</c:v>
                </c:pt>
                <c:pt idx="3">
                  <c:v>家計・利子</c:v>
                </c:pt>
                <c:pt idx="4">
                  <c:v>家計・配当（受取）</c:v>
                </c:pt>
                <c:pt idx="5">
                  <c:v>家計・その他の投資
所得（受取）</c:v>
                </c:pt>
                <c:pt idx="6">
                  <c:v>家計・賃貸料（受取）</c:v>
                </c:pt>
                <c:pt idx="7">
                  <c:v>対家計民間非営利団体　</c:v>
                </c:pt>
                <c:pt idx="8">
                  <c:v>       非金融法人企業</c:v>
                </c:pt>
                <c:pt idx="9">
                  <c:v>       金融機関</c:v>
                </c:pt>
                <c:pt idx="10">
                  <c:v>       非金融法人企業</c:v>
                </c:pt>
                <c:pt idx="11">
                  <c:v>       金融機関</c:v>
                </c:pt>
                <c:pt idx="12">
                  <c:v>       農林水産業</c:v>
                </c:pt>
                <c:pt idx="13">
                  <c:v>       その他の企業</c:v>
                </c:pt>
                <c:pt idx="14">
                  <c:v>       持ち家</c:v>
                </c:pt>
              </c:strCache>
            </c:strRef>
          </c:cat>
          <c:val>
            <c:numRef>
              <c:f>計算!$K$120:$K$134</c:f>
              <c:numCache>
                <c:formatCode>0.0"%";"▲ "0.0"%"</c:formatCode>
                <c:ptCount val="15"/>
                <c:pt idx="0">
                  <c:v>-8.0383944987088825</c:v>
                </c:pt>
                <c:pt idx="1">
                  <c:v>0.75637980813367778</c:v>
                </c:pt>
                <c:pt idx="2">
                  <c:v>-1.4169502125256865</c:v>
                </c:pt>
                <c:pt idx="3">
                  <c:v>-0.25328457239681751</c:v>
                </c:pt>
                <c:pt idx="4">
                  <c:v>0.1281017304440053</c:v>
                </c:pt>
                <c:pt idx="5">
                  <c:v>-0.76177671945152392</c:v>
                </c:pt>
                <c:pt idx="6">
                  <c:v>7.6192466211241261E-2</c:v>
                </c:pt>
                <c:pt idx="7">
                  <c:v>-1.721664259319312E-3</c:v>
                </c:pt>
                <c:pt idx="8">
                  <c:v>14.008887391500934</c:v>
                </c:pt>
                <c:pt idx="9">
                  <c:v>-3.2666671038791129</c:v>
                </c:pt>
                <c:pt idx="10">
                  <c:v>-4.6232617263784734E-2</c:v>
                </c:pt>
                <c:pt idx="11">
                  <c:v>-0.89768361087191983</c:v>
                </c:pt>
                <c:pt idx="12">
                  <c:v>0.91495328974310941</c:v>
                </c:pt>
                <c:pt idx="13">
                  <c:v>-1.2171634286086688</c:v>
                </c:pt>
                <c:pt idx="14">
                  <c:v>-0.74182319485858039</c:v>
                </c:pt>
              </c:numCache>
            </c:numRef>
          </c:val>
          <c:extLst>
            <c:ext xmlns:c16="http://schemas.microsoft.com/office/drawing/2014/chart" uri="{C3380CC4-5D6E-409C-BE32-E72D297353CC}">
              <c16:uniqueId val="{00000002-0BC7-4639-8C10-404F3DD14C33}"/>
            </c:ext>
          </c:extLst>
        </c:ser>
        <c:ser>
          <c:idx val="1"/>
          <c:order val="3"/>
          <c:tx>
            <c:strRef>
              <c:f>計算!$J$119</c:f>
              <c:strCache>
                <c:ptCount val="1"/>
                <c:pt idx="0">
                  <c:v>①県の全項目
平均の要因</c:v>
                </c:pt>
              </c:strCache>
            </c:strRef>
          </c:tx>
          <c:spPr>
            <a:solidFill>
              <a:srgbClr val="FFFF99"/>
            </a:solidFill>
            <a:ln w="9525">
              <a:solidFill>
                <a:schemeClr val="tx1">
                  <a:lumMod val="50000"/>
                  <a:lumOff val="50000"/>
                </a:schemeClr>
              </a:solidFill>
            </a:ln>
            <a:effectLst/>
          </c:spPr>
          <c:invertIfNegative val="0"/>
          <c:cat>
            <c:strRef>
              <c:f>計算!$G$120:$G$134</c:f>
              <c:strCache>
                <c:ptCount val="15"/>
                <c:pt idx="0">
                  <c:v>賃金・俸給</c:v>
                </c:pt>
                <c:pt idx="1">
                  <c:v>雇主の社会負担　</c:v>
                </c:pt>
                <c:pt idx="2">
                  <c:v>一般政府</c:v>
                </c:pt>
                <c:pt idx="3">
                  <c:v>家計・利子</c:v>
                </c:pt>
                <c:pt idx="4">
                  <c:v>家計・配当（受取）</c:v>
                </c:pt>
                <c:pt idx="5">
                  <c:v>家計・その他の投資
所得（受取）</c:v>
                </c:pt>
                <c:pt idx="6">
                  <c:v>家計・賃貸料（受取）</c:v>
                </c:pt>
                <c:pt idx="7">
                  <c:v>対家計民間非営利団体　</c:v>
                </c:pt>
                <c:pt idx="8">
                  <c:v>       非金融法人企業</c:v>
                </c:pt>
                <c:pt idx="9">
                  <c:v>       金融機関</c:v>
                </c:pt>
                <c:pt idx="10">
                  <c:v>       非金融法人企業</c:v>
                </c:pt>
                <c:pt idx="11">
                  <c:v>       金融機関</c:v>
                </c:pt>
                <c:pt idx="12">
                  <c:v>       農林水産業</c:v>
                </c:pt>
                <c:pt idx="13">
                  <c:v>       その他の企業</c:v>
                </c:pt>
                <c:pt idx="14">
                  <c:v>       持ち家</c:v>
                </c:pt>
              </c:strCache>
            </c:strRef>
          </c:cat>
          <c:val>
            <c:numRef>
              <c:f>計算!$J$120:$J$134</c:f>
              <c:numCache>
                <c:formatCode>0.0"%";"▲ "0.0"%"</c:formatCode>
                <c:ptCount val="15"/>
                <c:pt idx="0">
                  <c:v>8.2937441925391102</c:v>
                </c:pt>
                <c:pt idx="1">
                  <c:v>1.2171570045975706</c:v>
                </c:pt>
                <c:pt idx="2">
                  <c:v>0.22340648054532428</c:v>
                </c:pt>
                <c:pt idx="3">
                  <c:v>0.22571260112564415</c:v>
                </c:pt>
                <c:pt idx="4">
                  <c:v>0.19987311237999408</c:v>
                </c:pt>
                <c:pt idx="5">
                  <c:v>0.37556238125523056</c:v>
                </c:pt>
                <c:pt idx="6">
                  <c:v>2.2516313256741621E-2</c:v>
                </c:pt>
                <c:pt idx="7">
                  <c:v>1.390133045638387E-2</c:v>
                </c:pt>
                <c:pt idx="8">
                  <c:v>0.20093060029741627</c:v>
                </c:pt>
                <c:pt idx="9">
                  <c:v>0.27948357340508811</c:v>
                </c:pt>
                <c:pt idx="10">
                  <c:v>8.8703059531266087E-2</c:v>
                </c:pt>
                <c:pt idx="11">
                  <c:v>0.155740420120726</c:v>
                </c:pt>
                <c:pt idx="12">
                  <c:v>3.9660388694452518E-3</c:v>
                </c:pt>
                <c:pt idx="13">
                  <c:v>0.58077994717313053</c:v>
                </c:pt>
                <c:pt idx="14">
                  <c:v>0.72554349968697784</c:v>
                </c:pt>
              </c:numCache>
            </c:numRef>
          </c:val>
          <c:extLst>
            <c:ext xmlns:c16="http://schemas.microsoft.com/office/drawing/2014/chart" uri="{C3380CC4-5D6E-409C-BE32-E72D297353CC}">
              <c16:uniqueId val="{00000001-0BC7-4639-8C10-404F3DD14C33}"/>
            </c:ext>
          </c:extLst>
        </c:ser>
        <c:dLbls>
          <c:showLegendKey val="0"/>
          <c:showVal val="0"/>
          <c:showCatName val="0"/>
          <c:showSerName val="0"/>
          <c:showPercent val="0"/>
          <c:showBubbleSize val="0"/>
        </c:dLbls>
        <c:gapWidth val="85"/>
        <c:overlap val="100"/>
        <c:axId val="486877832"/>
        <c:axId val="486870944"/>
      </c:barChart>
      <c:lineChart>
        <c:grouping val="standard"/>
        <c:varyColors val="0"/>
        <c:ser>
          <c:idx val="0"/>
          <c:order val="0"/>
          <c:tx>
            <c:strRef>
              <c:f>計算!$I$119</c:f>
              <c:strCache>
                <c:ptCount val="1"/>
                <c:pt idx="0">
                  <c:v>増加寄与度</c:v>
                </c:pt>
              </c:strCache>
            </c:strRef>
          </c:tx>
          <c:spPr>
            <a:ln w="28575" cap="sq">
              <a:solidFill>
                <a:srgbClr val="008000"/>
              </a:solidFill>
              <a:miter lim="800000"/>
            </a:ln>
            <a:effectLst/>
          </c:spPr>
          <c:marker>
            <c:symbol val="circle"/>
            <c:size val="5"/>
            <c:spPr>
              <a:solidFill>
                <a:srgbClr val="008000"/>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計算!$G$120:$G$134</c:f>
              <c:strCache>
                <c:ptCount val="15"/>
                <c:pt idx="0">
                  <c:v>賃金・俸給</c:v>
                </c:pt>
                <c:pt idx="1">
                  <c:v>雇主の社会負担　</c:v>
                </c:pt>
                <c:pt idx="2">
                  <c:v>一般政府</c:v>
                </c:pt>
                <c:pt idx="3">
                  <c:v>家計・利子</c:v>
                </c:pt>
                <c:pt idx="4">
                  <c:v>家計・配当（受取）</c:v>
                </c:pt>
                <c:pt idx="5">
                  <c:v>家計・その他の投資
所得（受取）</c:v>
                </c:pt>
                <c:pt idx="6">
                  <c:v>家計・賃貸料（受取）</c:v>
                </c:pt>
                <c:pt idx="7">
                  <c:v>対家計民間非営利団体　</c:v>
                </c:pt>
                <c:pt idx="8">
                  <c:v>       非金融法人企業</c:v>
                </c:pt>
                <c:pt idx="9">
                  <c:v>       金融機関</c:v>
                </c:pt>
                <c:pt idx="10">
                  <c:v>       非金融法人企業</c:v>
                </c:pt>
                <c:pt idx="11">
                  <c:v>       金融機関</c:v>
                </c:pt>
                <c:pt idx="12">
                  <c:v>       農林水産業</c:v>
                </c:pt>
                <c:pt idx="13">
                  <c:v>       その他の企業</c:v>
                </c:pt>
                <c:pt idx="14">
                  <c:v>       持ち家</c:v>
                </c:pt>
              </c:strCache>
            </c:strRef>
          </c:cat>
          <c:val>
            <c:numRef>
              <c:f>計算!$I$120:$I$134</c:f>
              <c:numCache>
                <c:formatCode>0.0"%";"▲ "0.0"%"</c:formatCode>
                <c:ptCount val="15"/>
                <c:pt idx="0">
                  <c:v>-1.3641457722420018</c:v>
                </c:pt>
                <c:pt idx="1">
                  <c:v>1.6945542863777516</c:v>
                </c:pt>
                <c:pt idx="2">
                  <c:v>-1.0054593143317447</c:v>
                </c:pt>
                <c:pt idx="3">
                  <c:v>-0.12558874831046471</c:v>
                </c:pt>
                <c:pt idx="4">
                  <c:v>0.17362924393113219</c:v>
                </c:pt>
                <c:pt idx="5">
                  <c:v>-0.50358775896643537</c:v>
                </c:pt>
                <c:pt idx="6">
                  <c:v>4.0989933325904976E-2</c:v>
                </c:pt>
                <c:pt idx="7">
                  <c:v>9.7496161055460433E-3</c:v>
                </c:pt>
                <c:pt idx="8">
                  <c:v>10.166917072932293</c:v>
                </c:pt>
                <c:pt idx="9">
                  <c:v>-2.9874686171632416</c:v>
                </c:pt>
                <c:pt idx="10">
                  <c:v>9.4656991313939454E-2</c:v>
                </c:pt>
                <c:pt idx="11">
                  <c:v>-0.7861281230919559</c:v>
                </c:pt>
                <c:pt idx="12">
                  <c:v>0.77838196037613949</c:v>
                </c:pt>
                <c:pt idx="13">
                  <c:v>-0.73089777388917287</c:v>
                </c:pt>
                <c:pt idx="14">
                  <c:v>0.16420642314335124</c:v>
                </c:pt>
              </c:numCache>
            </c:numRef>
          </c:val>
          <c:smooth val="0"/>
          <c:extLst>
            <c:ext xmlns:c16="http://schemas.microsoft.com/office/drawing/2014/chart" uri="{C3380CC4-5D6E-409C-BE32-E72D297353CC}">
              <c16:uniqueId val="{00000000-0BC7-4639-8C10-404F3DD14C33}"/>
            </c:ext>
          </c:extLst>
        </c:ser>
        <c:dLbls>
          <c:showLegendKey val="0"/>
          <c:showVal val="0"/>
          <c:showCatName val="0"/>
          <c:showSerName val="0"/>
          <c:showPercent val="0"/>
          <c:showBubbleSize val="0"/>
        </c:dLbls>
        <c:marker val="1"/>
        <c:smooth val="0"/>
        <c:axId val="486877832"/>
        <c:axId val="486870944"/>
      </c:lineChart>
      <c:catAx>
        <c:axId val="486877832"/>
        <c:scaling>
          <c:orientation val="minMax"/>
        </c:scaling>
        <c:delete val="0"/>
        <c:axPos val="b"/>
        <c:numFmt formatCode="General" sourceLinked="0"/>
        <c:majorTickMark val="cross"/>
        <c:minorTickMark val="none"/>
        <c:tickLblPos val="low"/>
        <c:spPr>
          <a:noFill/>
          <a:ln w="12700" cap="flat" cmpd="sng" algn="ctr">
            <a:solidFill>
              <a:schemeClr val="tx1"/>
            </a:solidFill>
            <a:round/>
          </a:ln>
          <a:effectLst/>
        </c:spPr>
        <c:txPr>
          <a:bodyPr rot="0" spcFirstLastPara="1" vertOverflow="ellipsis" vert="eaVert" wrap="square" anchor="ctr" anchorCtr="0"/>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486870944"/>
        <c:crosses val="autoZero"/>
        <c:auto val="1"/>
        <c:lblAlgn val="ctr"/>
        <c:lblOffset val="100"/>
        <c:tickMarkSkip val="1"/>
        <c:noMultiLvlLbl val="0"/>
      </c:catAx>
      <c:valAx>
        <c:axId val="486870944"/>
        <c:scaling>
          <c:orientation val="minMax"/>
        </c:scaling>
        <c:delete val="0"/>
        <c:axPos val="l"/>
        <c:majorGridlines>
          <c:spPr>
            <a:ln w="12700" cap="flat" cmpd="sng" algn="ctr">
              <a:solidFill>
                <a:schemeClr val="tx1">
                  <a:lumMod val="50000"/>
                  <a:lumOff val="50000"/>
                </a:schemeClr>
              </a:solidFill>
              <a:prstDash val="dash"/>
              <a:round/>
            </a:ln>
            <a:effectLst/>
          </c:spPr>
        </c:majorGridlines>
        <c:numFmt formatCode="0.0&quot;%&quot;;&quot;▲ &quot;0.0&quot;%&quot;" sourceLinked="1"/>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4868778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rot="1980000" anchor="t" anchorCtr="0"/>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95249</xdr:colOff>
      <xdr:row>3</xdr:row>
      <xdr:rowOff>145971</xdr:rowOff>
    </xdr:from>
    <xdr:to>
      <xdr:col>13</xdr:col>
      <xdr:colOff>84666</xdr:colOff>
      <xdr:row>10</xdr:row>
      <xdr:rowOff>105834</xdr:rowOff>
    </xdr:to>
    <xdr:graphicFrame macro="">
      <xdr:nvGraphicFramePr>
        <xdr:cNvPr id="6"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31750</xdr:colOff>
      <xdr:row>3</xdr:row>
      <xdr:rowOff>3021</xdr:rowOff>
    </xdr:from>
    <xdr:to>
      <xdr:col>13</xdr:col>
      <xdr:colOff>613834</xdr:colOff>
      <xdr:row>12</xdr:row>
      <xdr:rowOff>52916</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31749</xdr:colOff>
      <xdr:row>13</xdr:row>
      <xdr:rowOff>43134</xdr:rowOff>
    </xdr:from>
    <xdr:to>
      <xdr:col>13</xdr:col>
      <xdr:colOff>622043</xdr:colOff>
      <xdr:row>40</xdr:row>
      <xdr:rowOff>44824</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624420</xdr:colOff>
      <xdr:row>4</xdr:row>
      <xdr:rowOff>169334</xdr:rowOff>
    </xdr:from>
    <xdr:to>
      <xdr:col>12</xdr:col>
      <xdr:colOff>793753</xdr:colOff>
      <xdr:row>7</xdr:row>
      <xdr:rowOff>11420</xdr:rowOff>
    </xdr:to>
    <xdr:sp macro="" textlink="">
      <xdr:nvSpPr>
        <xdr:cNvPr id="2" name="右中かっこ 1"/>
        <xdr:cNvSpPr/>
      </xdr:nvSpPr>
      <xdr:spPr>
        <a:xfrm>
          <a:off x="9165170" y="846667"/>
          <a:ext cx="169333" cy="445336"/>
        </a:xfrm>
        <a:prstGeom prst="rightBrace">
          <a:avLst>
            <a:gd name="adj1" fmla="val 25000"/>
            <a:gd name="adj2" fmla="val 50000"/>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635003</xdr:colOff>
      <xdr:row>7</xdr:row>
      <xdr:rowOff>93551</xdr:rowOff>
    </xdr:from>
    <xdr:to>
      <xdr:col>12</xdr:col>
      <xdr:colOff>783167</xdr:colOff>
      <xdr:row>9</xdr:row>
      <xdr:rowOff>127000</xdr:rowOff>
    </xdr:to>
    <xdr:sp macro="" textlink="">
      <xdr:nvSpPr>
        <xdr:cNvPr id="5" name="右中かっこ 4"/>
        <xdr:cNvSpPr/>
      </xdr:nvSpPr>
      <xdr:spPr>
        <a:xfrm>
          <a:off x="9175753" y="1374134"/>
          <a:ext cx="148164" cy="435616"/>
        </a:xfrm>
        <a:prstGeom prst="rightBrace">
          <a:avLst>
            <a:gd name="adj1" fmla="val 25000"/>
            <a:gd name="adj2" fmla="val 50000"/>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0.08992</cdr:x>
      <cdr:y>0.00192</cdr:y>
    </cdr:from>
    <cdr:to>
      <cdr:x>0.89855</cdr:x>
      <cdr:y>0.16211</cdr:y>
    </cdr:to>
    <cdr:sp macro="" textlink="計算!$G$136">
      <cdr:nvSpPr>
        <cdr:cNvPr id="2" name="テキスト ボックス 1"/>
        <cdr:cNvSpPr txBox="1"/>
      </cdr:nvSpPr>
      <cdr:spPr>
        <a:xfrm xmlns:a="http://schemas.openxmlformats.org/drawingml/2006/main">
          <a:off x="893412" y="3556"/>
          <a:ext cx="8034242" cy="296363"/>
        </a:xfrm>
        <a:prstGeom xmlns:a="http://schemas.openxmlformats.org/drawingml/2006/main" prst="rect">
          <a:avLst/>
        </a:prstGeom>
      </cdr:spPr>
      <cdr:txBody>
        <a:bodyPr xmlns:a="http://schemas.openxmlformats.org/drawingml/2006/main" vertOverflow="clip" wrap="none" lIns="36000" tIns="0" rIns="36000" bIns="0" rtlCol="0" anchor="ctr" anchorCtr="0">
          <a:spAutoFit/>
        </a:bodyPr>
        <a:lstStyle xmlns:a="http://schemas.openxmlformats.org/drawingml/2006/main"/>
        <a:p xmlns:a="http://schemas.openxmlformats.org/drawingml/2006/main">
          <a:pPr algn="l"/>
          <a:fld id="{A47D91EB-C3B6-4220-ABF8-097DEDB27C9B}" type="TxLink">
            <a:rPr lang="ja-JP" altLang="en-US" sz="1400" b="0" i="0" u="none" strike="noStrike">
              <a:solidFill>
                <a:srgbClr val="000000"/>
              </a:solidFill>
              <a:latin typeface="Meiryo UI"/>
              <a:ea typeface="Meiryo UI"/>
            </a:rPr>
            <a:pPr algn="l"/>
            <a:t>一人当たり市町村民所得の内訳（熊本市 と 市町村平均の比較、H18(2006)年度とH29(2017)年度）</a:t>
          </a:fld>
          <a:endParaRPr lang="ja-JP" altLang="en-US" sz="1400"/>
        </a:p>
      </cdr:txBody>
    </cdr:sp>
  </cdr:relSizeAnchor>
  <cdr:relSizeAnchor xmlns:cdr="http://schemas.openxmlformats.org/drawingml/2006/chartDrawing">
    <cdr:from>
      <cdr:x>0.94544</cdr:x>
      <cdr:y>0.16365</cdr:y>
    </cdr:from>
    <cdr:to>
      <cdr:x>0.98823</cdr:x>
      <cdr:y>0.28971</cdr:y>
    </cdr:to>
    <cdr:sp macro="" textlink="">
      <cdr:nvSpPr>
        <cdr:cNvPr id="7" name="テキスト ボックス 6"/>
        <cdr:cNvSpPr txBox="1"/>
      </cdr:nvSpPr>
      <cdr:spPr>
        <a:xfrm xmlns:a="http://schemas.openxmlformats.org/drawingml/2006/main">
          <a:off x="9405585" y="295668"/>
          <a:ext cx="425689" cy="227756"/>
        </a:xfrm>
        <a:prstGeom xmlns:a="http://schemas.openxmlformats.org/drawingml/2006/main" prst="rect">
          <a:avLst/>
        </a:prstGeom>
      </cdr:spPr>
      <cdr:txBody>
        <a:bodyPr xmlns:a="http://schemas.openxmlformats.org/drawingml/2006/main" vertOverflow="clip" horzOverflow="clip" wrap="none" lIns="0" tIns="0" rIns="0" bIns="0" rtlCol="0">
          <a:spAutoFit/>
        </a:bodyPr>
        <a:lstStyle xmlns:a="http://schemas.openxmlformats.org/drawingml/2006/main"/>
        <a:p xmlns:a="http://schemas.openxmlformats.org/drawingml/2006/main">
          <a:r>
            <a:rPr lang="ja-JP" altLang="en-US" sz="1100">
              <a:latin typeface="Meiryo UI" panose="020B0604030504040204" pitchFamily="50" charset="-128"/>
              <a:ea typeface="Meiryo UI" panose="020B0604030504040204" pitchFamily="50" charset="-128"/>
            </a:rPr>
            <a:t>増加率</a:t>
          </a:r>
        </a:p>
      </cdr:txBody>
    </cdr:sp>
  </cdr:relSizeAnchor>
</c:userShapes>
</file>

<file path=xl/drawings/drawing3.xml><?xml version="1.0" encoding="utf-8"?>
<c:userShapes xmlns:c="http://schemas.openxmlformats.org/drawingml/2006/chart">
  <cdr:relSizeAnchor xmlns:cdr="http://schemas.openxmlformats.org/drawingml/2006/chartDrawing">
    <cdr:from>
      <cdr:x>0.01431</cdr:x>
      <cdr:y>0.00864</cdr:y>
    </cdr:from>
    <cdr:to>
      <cdr:x>0.98857</cdr:x>
      <cdr:y>0.05533</cdr:y>
    </cdr:to>
    <cdr:sp macro="" textlink="計算!$G$118">
      <cdr:nvSpPr>
        <cdr:cNvPr id="2" name="テキスト ボックス 1"/>
        <cdr:cNvSpPr txBox="1"/>
      </cdr:nvSpPr>
      <cdr:spPr>
        <a:xfrm xmlns:a="http://schemas.openxmlformats.org/drawingml/2006/main">
          <a:off x="142967" y="42855"/>
          <a:ext cx="9733506" cy="231711"/>
        </a:xfrm>
        <a:prstGeom xmlns:a="http://schemas.openxmlformats.org/drawingml/2006/main" prst="rect">
          <a:avLst/>
        </a:prstGeom>
      </cdr:spPr>
      <cdr:txBody>
        <a:bodyPr xmlns:a="http://schemas.openxmlformats.org/drawingml/2006/main" vertOverflow="clip" horzOverflow="clip" wrap="square" lIns="72000" tIns="0" rIns="72000" bIns="0" rtlCol="0" anchor="b" anchorCtr="0">
          <a:noAutofit/>
        </a:bodyPr>
        <a:lstStyle xmlns:a="http://schemas.openxmlformats.org/drawingml/2006/main"/>
        <a:p xmlns:a="http://schemas.openxmlformats.org/drawingml/2006/main">
          <a:pPr algn="l"/>
          <a:fld id="{0448A3AA-D02B-4BC9-AC6C-F03C64449FD2}" type="TxLink">
            <a:rPr lang="ja-JP" altLang="en-US" sz="1400" b="0" i="0" u="none" strike="noStrike">
              <a:solidFill>
                <a:srgbClr val="000000"/>
              </a:solidFill>
              <a:latin typeface="Meiryo UI" panose="020B0604030504040204" pitchFamily="50" charset="-128"/>
              <a:ea typeface="Meiryo UI" panose="020B0604030504040204" pitchFamily="50" charset="-128"/>
            </a:rPr>
            <a:pPr algn="l"/>
            <a:t>熊本市（H18(2006)→H29(2017)）の一人当たり市町村民所得の増減に対する、項目別の増加寄与度のシフト・シェア分析</a:t>
          </a:fld>
          <a:endParaRPr lang="ja-JP" altLang="en-US" sz="1400">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0.08581</cdr:x>
      <cdr:y>0.05735</cdr:y>
    </cdr:from>
    <cdr:to>
      <cdr:x>0.17555</cdr:x>
      <cdr:y>0.67967</cdr:y>
    </cdr:to>
    <cdr:sp macro="" textlink="">
      <cdr:nvSpPr>
        <cdr:cNvPr id="3" name="正方形/長方形 2"/>
        <cdr:cNvSpPr/>
      </cdr:nvSpPr>
      <cdr:spPr>
        <a:xfrm xmlns:a="http://schemas.openxmlformats.org/drawingml/2006/main">
          <a:off x="854809" y="306422"/>
          <a:ext cx="893884" cy="3325051"/>
        </a:xfrm>
        <a:prstGeom xmlns:a="http://schemas.openxmlformats.org/drawingml/2006/main" prst="rect">
          <a:avLst/>
        </a:prstGeom>
        <a:noFill xmlns:a="http://schemas.openxmlformats.org/drawingml/2006/main"/>
        <a:ln xmlns:a="http://schemas.openxmlformats.org/drawingml/2006/main" w="19050">
          <a:solidFill>
            <a:srgbClr val="008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p>
      </cdr:txBody>
    </cdr:sp>
  </cdr:relSizeAnchor>
  <cdr:relSizeAnchor xmlns:cdr="http://schemas.openxmlformats.org/drawingml/2006/chartDrawing">
    <cdr:from>
      <cdr:x>0.18364</cdr:x>
      <cdr:y>0.05735</cdr:y>
    </cdr:from>
    <cdr:to>
      <cdr:x>0.47711</cdr:x>
      <cdr:y>0.67967</cdr:y>
    </cdr:to>
    <cdr:sp macro="" textlink="">
      <cdr:nvSpPr>
        <cdr:cNvPr id="4" name="正方形/長方形 3"/>
        <cdr:cNvSpPr/>
      </cdr:nvSpPr>
      <cdr:spPr>
        <a:xfrm xmlns:a="http://schemas.openxmlformats.org/drawingml/2006/main">
          <a:off x="1829289" y="306422"/>
          <a:ext cx="2923444" cy="3325051"/>
        </a:xfrm>
        <a:prstGeom xmlns:a="http://schemas.openxmlformats.org/drawingml/2006/main" prst="rect">
          <a:avLst/>
        </a:prstGeom>
        <a:noFill xmlns:a="http://schemas.openxmlformats.org/drawingml/2006/main"/>
        <a:ln xmlns:a="http://schemas.openxmlformats.org/drawingml/2006/main" w="19050">
          <a:solidFill>
            <a:srgbClr val="FF0066"/>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p>
      </cdr:txBody>
    </cdr:sp>
  </cdr:relSizeAnchor>
  <cdr:relSizeAnchor xmlns:cdr="http://schemas.openxmlformats.org/drawingml/2006/chartDrawing">
    <cdr:from>
      <cdr:x>0.48373</cdr:x>
      <cdr:y>0.05745</cdr:y>
    </cdr:from>
    <cdr:to>
      <cdr:x>0.83532</cdr:x>
      <cdr:y>0.67967</cdr:y>
    </cdr:to>
    <cdr:sp macro="" textlink="">
      <cdr:nvSpPr>
        <cdr:cNvPr id="5" name="正方形/長方形 4"/>
        <cdr:cNvSpPr/>
      </cdr:nvSpPr>
      <cdr:spPr>
        <a:xfrm xmlns:a="http://schemas.openxmlformats.org/drawingml/2006/main">
          <a:off x="4806680" y="314053"/>
          <a:ext cx="3493644" cy="3401470"/>
        </a:xfrm>
        <a:prstGeom xmlns:a="http://schemas.openxmlformats.org/drawingml/2006/main" prst="rect">
          <a:avLst/>
        </a:prstGeom>
        <a:noFill xmlns:a="http://schemas.openxmlformats.org/drawingml/2006/main"/>
        <a:ln xmlns:a="http://schemas.openxmlformats.org/drawingml/2006/main" w="19050">
          <a:solidFill>
            <a:srgbClr val="0000FF"/>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p>
      </cdr:txBody>
    </cdr:sp>
  </cdr:relSizeAnchor>
  <cdr:relSizeAnchor xmlns:cdr="http://schemas.openxmlformats.org/drawingml/2006/chartDrawing">
    <cdr:from>
      <cdr:x>0.10752</cdr:x>
      <cdr:y>0.07973</cdr:y>
    </cdr:from>
    <cdr:to>
      <cdr:x>0.15929</cdr:x>
      <cdr:y>0.12261</cdr:y>
    </cdr:to>
    <cdr:sp macro="" textlink="計算!$N$120">
      <cdr:nvSpPr>
        <cdr:cNvPr id="6" name="テキスト ボックス 5"/>
        <cdr:cNvSpPr txBox="1"/>
      </cdr:nvSpPr>
      <cdr:spPr>
        <a:xfrm xmlns:a="http://schemas.openxmlformats.org/drawingml/2006/main">
          <a:off x="1070576" y="433007"/>
          <a:ext cx="515443" cy="232884"/>
        </a:xfrm>
        <a:prstGeom xmlns:a="http://schemas.openxmlformats.org/drawingml/2006/main" prst="rect">
          <a:avLst/>
        </a:prstGeom>
        <a:noFill xmlns:a="http://schemas.openxmlformats.org/drawingml/2006/main"/>
      </cdr:spPr>
      <cdr:txBody>
        <a:bodyPr xmlns:a="http://schemas.openxmlformats.org/drawingml/2006/main" vertOverflow="overflow" horzOverflow="overflow" wrap="none" lIns="72000" tIns="0" rIns="72000" bIns="0" rtlCol="0" anchor="ctr" anchorCtr="1">
          <a:spAutoFit/>
        </a:bodyPr>
        <a:lstStyle xmlns:a="http://schemas.openxmlformats.org/drawingml/2006/main"/>
        <a:p xmlns:a="http://schemas.openxmlformats.org/drawingml/2006/main">
          <a:pPr algn="ctr"/>
          <a:fld id="{1B598466-FCDF-45B2-B5EA-1233F8C6EB7A}" type="TxLink">
            <a:rPr lang="en-US" altLang="en-US" sz="1100" b="0" i="0" u="none" strike="noStrike">
              <a:solidFill>
                <a:srgbClr val="000000"/>
              </a:solidFill>
              <a:latin typeface="Meiryo UI"/>
              <a:ea typeface="Meiryo UI"/>
            </a:rPr>
            <a:pPr algn="ctr"/>
            <a:t>0.3%</a:t>
          </a:fld>
          <a:endParaRPr lang="ja-JP" altLang="en-US" sz="1100"/>
        </a:p>
      </cdr:txBody>
    </cdr:sp>
  </cdr:relSizeAnchor>
  <cdr:relSizeAnchor xmlns:cdr="http://schemas.openxmlformats.org/drawingml/2006/chartDrawing">
    <cdr:from>
      <cdr:x>0.29701</cdr:x>
      <cdr:y>0.07962</cdr:y>
    </cdr:from>
    <cdr:to>
      <cdr:x>0.34885</cdr:x>
      <cdr:y>0.12272</cdr:y>
    </cdr:to>
    <cdr:sp macro="" textlink="計算!$N$121">
      <cdr:nvSpPr>
        <cdr:cNvPr id="7" name="テキスト ボックス 6"/>
        <cdr:cNvSpPr txBox="1"/>
      </cdr:nvSpPr>
      <cdr:spPr>
        <a:xfrm xmlns:a="http://schemas.openxmlformats.org/drawingml/2006/main">
          <a:off x="2953444" y="430115"/>
          <a:ext cx="515443" cy="232884"/>
        </a:xfrm>
        <a:prstGeom xmlns:a="http://schemas.openxmlformats.org/drawingml/2006/main" prst="rect">
          <a:avLst/>
        </a:prstGeom>
        <a:noFill xmlns:a="http://schemas.openxmlformats.org/drawingml/2006/main"/>
      </cdr:spPr>
      <cdr:txBody>
        <a:bodyPr xmlns:a="http://schemas.openxmlformats.org/drawingml/2006/main" vertOverflow="overflow" horzOverflow="overflow" wrap="none" lIns="72000" tIns="0" rIns="72000" bIns="0" rtlCol="0" anchor="ctr" anchorCtr="1">
          <a:spAutoFit/>
        </a:bodyPr>
        <a:lstStyle xmlns:a="http://schemas.openxmlformats.org/drawingml/2006/main"/>
        <a:p xmlns:a="http://schemas.openxmlformats.org/drawingml/2006/main">
          <a:pPr algn="ctr"/>
          <a:fld id="{8FD6DA69-65BE-4475-88F8-5CA7C8D80E33}" type="TxLink">
            <a:rPr lang="en-US" altLang="en-US" sz="1100" b="0" i="0" u="none" strike="noStrike">
              <a:solidFill>
                <a:srgbClr val="000000"/>
              </a:solidFill>
              <a:latin typeface="Meiryo UI"/>
              <a:ea typeface="Meiryo UI"/>
            </a:rPr>
            <a:pPr algn="ctr"/>
            <a:t>▲ 1.4%</a:t>
          </a:fld>
          <a:endParaRPr lang="ja-JP" altLang="en-US" sz="1100"/>
        </a:p>
      </cdr:txBody>
    </cdr:sp>
  </cdr:relSizeAnchor>
  <cdr:relSizeAnchor xmlns:cdr="http://schemas.openxmlformats.org/drawingml/2006/chartDrawing">
    <cdr:from>
      <cdr:x>0.63817</cdr:x>
      <cdr:y>0.07962</cdr:y>
    </cdr:from>
    <cdr:to>
      <cdr:x>0.69</cdr:x>
      <cdr:y>0.12272</cdr:y>
    </cdr:to>
    <cdr:sp macro="" textlink="計算!$N$122">
      <cdr:nvSpPr>
        <cdr:cNvPr id="8" name="テキスト ボックス 7"/>
        <cdr:cNvSpPr txBox="1"/>
      </cdr:nvSpPr>
      <cdr:spPr>
        <a:xfrm xmlns:a="http://schemas.openxmlformats.org/drawingml/2006/main">
          <a:off x="6345836" y="430116"/>
          <a:ext cx="515443" cy="232884"/>
        </a:xfrm>
        <a:prstGeom xmlns:a="http://schemas.openxmlformats.org/drawingml/2006/main" prst="rect">
          <a:avLst/>
        </a:prstGeom>
        <a:noFill xmlns:a="http://schemas.openxmlformats.org/drawingml/2006/main"/>
      </cdr:spPr>
      <cdr:txBody>
        <a:bodyPr xmlns:a="http://schemas.openxmlformats.org/drawingml/2006/main" vertOverflow="overflow" horzOverflow="overflow" wrap="none" lIns="72000" tIns="0" rIns="72000" bIns="0" rtlCol="0" anchor="ctr" anchorCtr="1">
          <a:spAutoFit/>
        </a:bodyPr>
        <a:lstStyle xmlns:a="http://schemas.openxmlformats.org/drawingml/2006/main"/>
        <a:p xmlns:a="http://schemas.openxmlformats.org/drawingml/2006/main">
          <a:pPr algn="ctr"/>
          <a:fld id="{250804BA-2665-45B4-9657-66BFE87488C7}" type="TxLink">
            <a:rPr lang="en-US" altLang="en-US" sz="1100" b="0" i="0" u="none" strike="noStrike">
              <a:solidFill>
                <a:srgbClr val="000000"/>
              </a:solidFill>
              <a:latin typeface="Meiryo UI"/>
              <a:ea typeface="Meiryo UI"/>
            </a:rPr>
            <a:pPr algn="ctr"/>
            <a:t>6.7%</a:t>
          </a:fld>
          <a:endParaRPr lang="ja-JP" altLang="en-US" sz="1100"/>
        </a:p>
      </cdr:txBody>
    </cdr:sp>
  </cdr:relSizeAnchor>
  <cdr:relSizeAnchor xmlns:cdr="http://schemas.openxmlformats.org/drawingml/2006/chartDrawing">
    <cdr:from>
      <cdr:x>0.08936</cdr:x>
      <cdr:y>0.05001</cdr:y>
    </cdr:from>
    <cdr:to>
      <cdr:x>0.1781</cdr:x>
      <cdr:y>0.09579</cdr:y>
    </cdr:to>
    <cdr:sp macro="" textlink="">
      <cdr:nvSpPr>
        <cdr:cNvPr id="9" name="テキスト ボックス 8"/>
        <cdr:cNvSpPr txBox="1"/>
      </cdr:nvSpPr>
      <cdr:spPr>
        <a:xfrm xmlns:a="http://schemas.openxmlformats.org/drawingml/2006/main">
          <a:off x="889667" y="271601"/>
          <a:ext cx="883544" cy="248629"/>
        </a:xfrm>
        <a:prstGeom xmlns:a="http://schemas.openxmlformats.org/drawingml/2006/main" prst="rect">
          <a:avLst/>
        </a:prstGeom>
      </cdr:spPr>
      <cdr:txBody>
        <a:bodyPr xmlns:a="http://schemas.openxmlformats.org/drawingml/2006/main" vertOverflow="clip" horzOverflow="clip" wrap="none" lIns="0" tIns="0" rIns="36000" bIns="0" rtlCol="0" anchor="ctr" anchorCtr="0">
          <a:spAutoFit/>
        </a:bodyPr>
        <a:lstStyle xmlns:a="http://schemas.openxmlformats.org/drawingml/2006/main"/>
        <a:p xmlns:a="http://schemas.openxmlformats.org/drawingml/2006/main">
          <a:r>
            <a:rPr lang="en-US" altLang="ja-JP" sz="1100">
              <a:latin typeface="Meiryo UI" panose="020B0604030504040204" pitchFamily="50" charset="-128"/>
              <a:ea typeface="Meiryo UI" panose="020B0604030504040204" pitchFamily="50" charset="-128"/>
            </a:rPr>
            <a:t>1 </a:t>
          </a:r>
          <a:r>
            <a:rPr lang="ja-JP" altLang="en-US" sz="1100">
              <a:latin typeface="Meiryo UI" panose="020B0604030504040204" pitchFamily="50" charset="-128"/>
              <a:ea typeface="Meiryo UI" panose="020B0604030504040204" pitchFamily="50" charset="-128"/>
            </a:rPr>
            <a:t>雇用者報酬</a:t>
          </a:r>
        </a:p>
      </cdr:txBody>
    </cdr:sp>
  </cdr:relSizeAnchor>
  <cdr:relSizeAnchor xmlns:cdr="http://schemas.openxmlformats.org/drawingml/2006/chartDrawing">
    <cdr:from>
      <cdr:x>0.24702</cdr:x>
      <cdr:y>0.05184</cdr:y>
    </cdr:from>
    <cdr:to>
      <cdr:x>0.4214</cdr:x>
      <cdr:y>0.09761</cdr:y>
    </cdr:to>
    <cdr:sp macro="" textlink="">
      <cdr:nvSpPr>
        <cdr:cNvPr id="10" name="テキスト ボックス 9"/>
        <cdr:cNvSpPr txBox="1"/>
      </cdr:nvSpPr>
      <cdr:spPr>
        <a:xfrm xmlns:a="http://schemas.openxmlformats.org/drawingml/2006/main">
          <a:off x="2459511" y="281540"/>
          <a:ext cx="1736222" cy="248574"/>
        </a:xfrm>
        <a:prstGeom xmlns:a="http://schemas.openxmlformats.org/drawingml/2006/main" prst="rect">
          <a:avLst/>
        </a:prstGeom>
      </cdr:spPr>
      <cdr:txBody>
        <a:bodyPr xmlns:a="http://schemas.openxmlformats.org/drawingml/2006/main" vertOverflow="clip" horzOverflow="clip" wrap="none" lIns="0" tIns="0" rIns="36000" bIns="0" rtlCol="0" anchor="ctr" anchorCtr="0">
          <a:spAutoFit/>
        </a:bodyPr>
        <a:lstStyle xmlns:a="http://schemas.openxmlformats.org/drawingml/2006/main"/>
        <a:p xmlns:a="http://schemas.openxmlformats.org/drawingml/2006/main">
          <a:r>
            <a:rPr kumimoji="1" lang="en-US" altLang="ja-JP" sz="1100">
              <a:effectLst/>
              <a:latin typeface="Meiryo UI" panose="020B0604030504040204" pitchFamily="50" charset="-128"/>
              <a:ea typeface="Meiryo UI" panose="020B0604030504040204" pitchFamily="50" charset="-128"/>
              <a:cs typeface="+mn-cs"/>
            </a:rPr>
            <a:t>2 </a:t>
          </a:r>
          <a:r>
            <a:rPr kumimoji="1" lang="ja-JP" altLang="ja-JP" sz="1100">
              <a:effectLst/>
              <a:latin typeface="Meiryo UI" panose="020B0604030504040204" pitchFamily="50" charset="-128"/>
              <a:ea typeface="Meiryo UI" panose="020B0604030504040204" pitchFamily="50" charset="-128"/>
              <a:cs typeface="+mn-cs"/>
            </a:rPr>
            <a:t>財産所得（非企業部門）</a:t>
          </a:r>
          <a:endParaRPr lang="ja-JP" altLang="ja-JP">
            <a:effectLst/>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0.6214</cdr:x>
      <cdr:y>0.05184</cdr:y>
    </cdr:from>
    <cdr:to>
      <cdr:x>0.69588</cdr:x>
      <cdr:y>0.09761</cdr:y>
    </cdr:to>
    <cdr:sp macro="" textlink="">
      <cdr:nvSpPr>
        <cdr:cNvPr id="11" name="テキスト ボックス 10"/>
        <cdr:cNvSpPr txBox="1"/>
      </cdr:nvSpPr>
      <cdr:spPr>
        <a:xfrm xmlns:a="http://schemas.openxmlformats.org/drawingml/2006/main">
          <a:off x="6142207" y="263696"/>
          <a:ext cx="736159" cy="232884"/>
        </a:xfrm>
        <a:prstGeom xmlns:a="http://schemas.openxmlformats.org/drawingml/2006/main" prst="rect">
          <a:avLst/>
        </a:prstGeom>
      </cdr:spPr>
      <cdr:txBody>
        <a:bodyPr xmlns:a="http://schemas.openxmlformats.org/drawingml/2006/main" vertOverflow="clip" horzOverflow="clip" wrap="none" lIns="0" tIns="0" rIns="36000" bIns="0" rtlCol="0" anchor="ctr" anchorCtr="0">
          <a:spAutoFit/>
        </a:bodyPr>
        <a:lstStyle xmlns:a="http://schemas.openxmlformats.org/drawingml/2006/main"/>
        <a:p xmlns:a="http://schemas.openxmlformats.org/drawingml/2006/main">
          <a:r>
            <a:rPr kumimoji="1" lang="en-US" altLang="ja-JP" sz="1100">
              <a:effectLst/>
              <a:latin typeface="Meiryo UI" panose="020B0604030504040204" pitchFamily="50" charset="-128"/>
              <a:ea typeface="Meiryo UI" panose="020B0604030504040204" pitchFamily="50" charset="-128"/>
              <a:cs typeface="+mn-cs"/>
            </a:rPr>
            <a:t>3 </a:t>
          </a:r>
          <a:r>
            <a:rPr kumimoji="1" lang="ja-JP" altLang="ja-JP" sz="1100">
              <a:effectLst/>
              <a:latin typeface="Meiryo UI" panose="020B0604030504040204" pitchFamily="50" charset="-128"/>
              <a:ea typeface="Meiryo UI" panose="020B0604030504040204" pitchFamily="50" charset="-128"/>
              <a:cs typeface="+mn-cs"/>
            </a:rPr>
            <a:t>企業所得</a:t>
          </a:r>
          <a:endParaRPr lang="ja-JP" altLang="ja-JP">
            <a:effectLst/>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0.83939</cdr:x>
      <cdr:y>0.05343</cdr:y>
    </cdr:from>
    <cdr:to>
      <cdr:x>0.99543</cdr:x>
      <cdr:y>0.51037</cdr:y>
    </cdr:to>
    <cdr:sp macro="" textlink="">
      <cdr:nvSpPr>
        <cdr:cNvPr id="12" name="テキスト ボックス 11"/>
        <cdr:cNvSpPr txBox="1"/>
      </cdr:nvSpPr>
      <cdr:spPr>
        <a:xfrm xmlns:a="http://schemas.openxmlformats.org/drawingml/2006/main">
          <a:off x="8346763" y="288649"/>
          <a:ext cx="1551638" cy="2468568"/>
        </a:xfrm>
        <a:prstGeom xmlns:a="http://schemas.openxmlformats.org/drawingml/2006/main" prst="rect">
          <a:avLst/>
        </a:prstGeom>
        <a:solidFill xmlns:a="http://schemas.openxmlformats.org/drawingml/2006/main">
          <a:schemeClr val="bg1"/>
        </a:solidFill>
        <a:ln xmlns:a="http://schemas.openxmlformats.org/drawingml/2006/main">
          <a:solidFill>
            <a:schemeClr val="bg1">
              <a:lumMod val="50000"/>
            </a:schemeClr>
          </a:solidFill>
        </a:ln>
        <a:effectLst xmlns:a="http://schemas.openxmlformats.org/drawingml/2006/main">
          <a:outerShdw blurRad="50800" dist="38100" dir="2700000" algn="tl" rotWithShape="0">
            <a:prstClr val="black">
              <a:alpha val="40000"/>
            </a:prstClr>
          </a:outerShdw>
        </a:effectLst>
      </cdr:spPr>
      <cdr:txBody>
        <a:bodyPr xmlns:a="http://schemas.openxmlformats.org/drawingml/2006/main" vertOverflow="overflow" horzOverflow="overflow" wrap="square" lIns="36000" tIns="36000" rIns="36000" bIns="36000" rtlCol="0">
          <a:noAutofit/>
        </a:bodyPr>
        <a:lstStyle xmlns:a="http://schemas.openxmlformats.org/drawingml/2006/main"/>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lang="en-US" altLang="ja-JP" sz="1000">
              <a:latin typeface="Meiryo UI" panose="020B0604030504040204" pitchFamily="50" charset="-128"/>
              <a:ea typeface="Meiryo UI" panose="020B0604030504040204" pitchFamily="50" charset="-128"/>
            </a:rPr>
            <a:t>※ 1,2,3</a:t>
          </a:r>
          <a:r>
            <a:rPr lang="ja-JP" altLang="en-US" sz="1000">
              <a:latin typeface="Meiryo UI" panose="020B0604030504040204" pitchFamily="50" charset="-128"/>
              <a:ea typeface="Meiryo UI" panose="020B0604030504040204" pitchFamily="50" charset="-128"/>
            </a:rPr>
            <a:t>の項目名の下の数字は増加寄与度で、増加寄与度の合計は、上のグラフで示した増加率に一致します。</a:t>
          </a:r>
          <a:endParaRPr lang="en-US" altLang="ja-JP" sz="1000">
            <a:latin typeface="Meiryo UI" panose="020B0604030504040204" pitchFamily="50" charset="-128"/>
            <a:ea typeface="Meiryo UI" panose="020B0604030504040204" pitchFamily="50" charset="-128"/>
          </a:endParaRPr>
        </a:p>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lang="en-US" altLang="ja-JP" sz="1000">
              <a:effectLst/>
              <a:latin typeface="Meiryo UI" panose="020B0604030504040204" pitchFamily="50" charset="-128"/>
              <a:ea typeface="Meiryo UI" panose="020B0604030504040204" pitchFamily="50" charset="-128"/>
              <a:cs typeface="+mn-cs"/>
            </a:rPr>
            <a:t>※ </a:t>
          </a:r>
          <a:r>
            <a:rPr lang="ja-JP" altLang="ja-JP" sz="1000">
              <a:effectLst/>
              <a:latin typeface="Meiryo UI" panose="020B0604030504040204" pitchFamily="50" charset="-128"/>
              <a:ea typeface="Meiryo UI" panose="020B0604030504040204" pitchFamily="50" charset="-128"/>
              <a:cs typeface="+mn-cs"/>
            </a:rPr>
            <a:t>折れ線グラフの数字は、下記凡例の①②③の要因による</a:t>
          </a:r>
          <a:r>
            <a:rPr lang="ja-JP" altLang="en-US" sz="1000">
              <a:effectLst/>
              <a:latin typeface="Meiryo UI" panose="020B0604030504040204" pitchFamily="50" charset="-128"/>
              <a:ea typeface="Meiryo UI" panose="020B0604030504040204" pitchFamily="50" charset="-128"/>
              <a:cs typeface="+mn-cs"/>
            </a:rPr>
            <a:t>、</a:t>
          </a:r>
          <a:r>
            <a:rPr lang="ja-JP" altLang="ja-JP" sz="1000">
              <a:effectLst/>
              <a:latin typeface="Meiryo UI" panose="020B0604030504040204" pitchFamily="50" charset="-128"/>
              <a:ea typeface="Meiryo UI" panose="020B0604030504040204" pitchFamily="50" charset="-128"/>
              <a:cs typeface="+mn-cs"/>
            </a:rPr>
            <a:t>小項目別の増加寄与度です。</a:t>
          </a:r>
          <a:endParaRPr lang="en-US" altLang="ja-JP" sz="1000">
            <a:effectLst/>
            <a:latin typeface="Meiryo UI" panose="020B0604030504040204" pitchFamily="50" charset="-128"/>
            <a:ea typeface="Meiryo UI" panose="020B0604030504040204" pitchFamily="50" charset="-128"/>
            <a:cs typeface="+mn-cs"/>
          </a:endParaRPr>
        </a:p>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lang="en-US" altLang="ja-JP" sz="1000">
              <a:effectLst/>
              <a:latin typeface="Meiryo UI" panose="020B0604030504040204" pitchFamily="50" charset="-128"/>
              <a:ea typeface="Meiryo UI" panose="020B0604030504040204" pitchFamily="50" charset="-128"/>
              <a:cs typeface="+mn-cs"/>
            </a:rPr>
            <a:t>※ </a:t>
          </a:r>
          <a:r>
            <a:rPr lang="ja-JP" altLang="en-US" sz="1000">
              <a:effectLst/>
              <a:latin typeface="Meiryo UI" panose="020B0604030504040204" pitchFamily="50" charset="-128"/>
              <a:ea typeface="Meiryo UI" panose="020B0604030504040204" pitchFamily="50" charset="-128"/>
              <a:cs typeface="+mn-cs"/>
            </a:rPr>
            <a:t>各数値には、四捨五入による丸め誤差が生じます。</a:t>
          </a:r>
          <a:endParaRPr lang="ja-JP" altLang="ja-JP" sz="1000">
            <a:effectLst/>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0.49119</cdr:x>
      <cdr:y>0.71162</cdr:y>
    </cdr:from>
    <cdr:to>
      <cdr:x>0.57354</cdr:x>
      <cdr:y>0.75289</cdr:y>
    </cdr:to>
    <cdr:sp macro="" textlink="">
      <cdr:nvSpPr>
        <cdr:cNvPr id="13" name="テキスト ボックス 12"/>
        <cdr:cNvSpPr txBox="1"/>
      </cdr:nvSpPr>
      <cdr:spPr>
        <a:xfrm xmlns:a="http://schemas.openxmlformats.org/drawingml/2006/main">
          <a:off x="4890518" y="3864766"/>
          <a:ext cx="819922" cy="224134"/>
        </a:xfrm>
        <a:prstGeom xmlns:a="http://schemas.openxmlformats.org/drawingml/2006/main" prst="rect">
          <a:avLst/>
        </a:prstGeom>
        <a:ln xmlns:a="http://schemas.openxmlformats.org/drawingml/2006/main">
          <a:solidFill>
            <a:schemeClr val="tx1"/>
          </a:solidFill>
        </a:ln>
      </cdr:spPr>
      <cdr:txBody>
        <a:bodyPr xmlns:a="http://schemas.openxmlformats.org/drawingml/2006/main" vertOverflow="overflow" horzOverflow="overflow" wrap="none" lIns="36000" tIns="0" rIns="36000" bIns="0" rtlCol="0">
          <a:spAutoFit/>
        </a:bodyPr>
        <a:lstStyle xmlns:a="http://schemas.openxmlformats.org/drawingml/2006/main"/>
        <a:p xmlns:a="http://schemas.openxmlformats.org/drawingml/2006/main">
          <a:r>
            <a:rPr lang="ja-JP" altLang="en-US" sz="1000">
              <a:latin typeface="Meiryo UI" panose="020B0604030504040204" pitchFamily="50" charset="-128"/>
              <a:ea typeface="Meiryo UI" panose="020B0604030504040204" pitchFamily="50" charset="-128"/>
            </a:rPr>
            <a:t>民間法人企業</a:t>
          </a:r>
        </a:p>
      </cdr:txBody>
    </cdr:sp>
  </cdr:relSizeAnchor>
  <cdr:relSizeAnchor xmlns:cdr="http://schemas.openxmlformats.org/drawingml/2006/chartDrawing">
    <cdr:from>
      <cdr:x>0.58871</cdr:x>
      <cdr:y>0.71162</cdr:y>
    </cdr:from>
    <cdr:to>
      <cdr:x>0.67097</cdr:x>
      <cdr:y>0.75289</cdr:y>
    </cdr:to>
    <cdr:sp macro="" textlink="">
      <cdr:nvSpPr>
        <cdr:cNvPr id="14" name="テキスト ボックス 13"/>
        <cdr:cNvSpPr txBox="1"/>
      </cdr:nvSpPr>
      <cdr:spPr>
        <a:xfrm xmlns:a="http://schemas.openxmlformats.org/drawingml/2006/main">
          <a:off x="5861481" y="3864766"/>
          <a:ext cx="819025" cy="224134"/>
        </a:xfrm>
        <a:prstGeom xmlns:a="http://schemas.openxmlformats.org/drawingml/2006/main" prst="rect">
          <a:avLst/>
        </a:prstGeom>
        <a:ln xmlns:a="http://schemas.openxmlformats.org/drawingml/2006/main">
          <a:solidFill>
            <a:schemeClr val="tx1"/>
          </a:solidFill>
        </a:ln>
      </cdr:spPr>
      <cdr:txBody>
        <a:bodyPr xmlns:a="http://schemas.openxmlformats.org/drawingml/2006/main" vertOverflow="overflow" horzOverflow="overflow" wrap="none" lIns="36000" tIns="0" rIns="36000" bIns="0" rtlCol="0">
          <a:spAutoFit/>
        </a:bodyPr>
        <a:lstStyle xmlns:a="http://schemas.openxmlformats.org/drawingml/2006/main"/>
        <a:p xmlns:a="http://schemas.openxmlformats.org/drawingml/2006/main">
          <a:r>
            <a:rPr lang="ja-JP" altLang="en-US" sz="1000">
              <a:latin typeface="Meiryo UI" panose="020B0604030504040204" pitchFamily="50" charset="-128"/>
              <a:ea typeface="Meiryo UI" panose="020B0604030504040204" pitchFamily="50" charset="-128"/>
            </a:rPr>
            <a:t>公　的　企　業</a:t>
          </a:r>
        </a:p>
      </cdr:txBody>
    </cdr:sp>
  </cdr:relSizeAnchor>
  <cdr:relSizeAnchor xmlns:cdr="http://schemas.openxmlformats.org/drawingml/2006/chartDrawing">
    <cdr:from>
      <cdr:x>0.69406</cdr:x>
      <cdr:y>0.71162</cdr:y>
    </cdr:from>
    <cdr:to>
      <cdr:x>0.81734</cdr:x>
      <cdr:y>0.75061</cdr:y>
    </cdr:to>
    <cdr:sp macro="" textlink="">
      <cdr:nvSpPr>
        <cdr:cNvPr id="15" name="テキスト ボックス 14"/>
        <cdr:cNvSpPr txBox="1"/>
      </cdr:nvSpPr>
      <cdr:spPr>
        <a:xfrm xmlns:a="http://schemas.openxmlformats.org/drawingml/2006/main">
          <a:off x="6910463" y="3864766"/>
          <a:ext cx="1227378" cy="211725"/>
        </a:xfrm>
        <a:prstGeom xmlns:a="http://schemas.openxmlformats.org/drawingml/2006/main" prst="rect">
          <a:avLst/>
        </a:prstGeom>
        <a:ln xmlns:a="http://schemas.openxmlformats.org/drawingml/2006/main">
          <a:solidFill>
            <a:schemeClr val="tx1"/>
          </a:solidFill>
        </a:ln>
      </cdr:spPr>
      <cdr:txBody>
        <a:bodyPr xmlns:a="http://schemas.openxmlformats.org/drawingml/2006/main" vertOverflow="overflow" horzOverflow="overflow" wrap="none" lIns="36000" tIns="0" rIns="36000" bIns="0" rtlCol="0">
          <a:spAutoFit/>
        </a:bodyPr>
        <a:lstStyle xmlns:a="http://schemas.openxmlformats.org/drawingml/2006/main"/>
        <a:p xmlns:a="http://schemas.openxmlformats.org/drawingml/2006/main">
          <a:pPr algn="ctr"/>
          <a:r>
            <a:rPr lang="ja-JP" altLang="en-US" sz="1000">
              <a:latin typeface="Meiryo UI" panose="020B0604030504040204" pitchFamily="50" charset="-128"/>
              <a:ea typeface="Meiryo UI" panose="020B0604030504040204" pitchFamily="50" charset="-128"/>
            </a:rPr>
            <a:t>個</a:t>
          </a:r>
          <a:r>
            <a:rPr lang="ja-JP" altLang="en-US" sz="1000" baseline="0">
              <a:latin typeface="Meiryo UI" panose="020B0604030504040204" pitchFamily="50" charset="-128"/>
              <a:ea typeface="Meiryo UI" panose="020B0604030504040204" pitchFamily="50" charset="-128"/>
            </a:rPr>
            <a:t>　　 </a:t>
          </a:r>
          <a:r>
            <a:rPr lang="ja-JP" altLang="en-US" sz="1000">
              <a:latin typeface="Meiryo UI" panose="020B0604030504040204" pitchFamily="50" charset="-128"/>
              <a:ea typeface="Meiryo UI" panose="020B0604030504040204" pitchFamily="50" charset="-128"/>
            </a:rPr>
            <a:t>人　　 企　　</a:t>
          </a:r>
          <a:r>
            <a:rPr lang="ja-JP" altLang="en-US" sz="1000" baseline="0">
              <a:latin typeface="Meiryo UI" panose="020B0604030504040204" pitchFamily="50" charset="-128"/>
              <a:ea typeface="Meiryo UI" panose="020B0604030504040204" pitchFamily="50" charset="-128"/>
            </a:rPr>
            <a:t> </a:t>
          </a:r>
          <a:r>
            <a:rPr lang="ja-JP" altLang="en-US" sz="1000">
              <a:latin typeface="Meiryo UI" panose="020B0604030504040204" pitchFamily="50" charset="-128"/>
              <a:ea typeface="Meiryo UI" panose="020B0604030504040204" pitchFamily="50" charset="-128"/>
            </a:rPr>
            <a:t>業</a:t>
          </a:r>
        </a:p>
      </cdr:txBody>
    </cdr:sp>
  </cdr:relSizeAnchor>
  <cdr:relSizeAnchor xmlns:cdr="http://schemas.openxmlformats.org/drawingml/2006/chartDrawing">
    <cdr:from>
      <cdr:x>0.07849</cdr:x>
      <cdr:y>0.6939</cdr:y>
    </cdr:from>
    <cdr:to>
      <cdr:x>0.83679</cdr:x>
      <cdr:y>0.6939</cdr:y>
    </cdr:to>
    <cdr:cxnSp macro="">
      <cdr:nvCxnSpPr>
        <cdr:cNvPr id="18" name="直線コネクタ 17"/>
        <cdr:cNvCxnSpPr/>
      </cdr:nvCxnSpPr>
      <cdr:spPr>
        <a:xfrm xmlns:a="http://schemas.openxmlformats.org/drawingml/2006/main">
          <a:off x="781889" y="3707533"/>
          <a:ext cx="7553708" cy="0"/>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0.83973</cdr:x>
      <cdr:y>0.54846</cdr:y>
    </cdr:from>
    <cdr:to>
      <cdr:x>0.99491</cdr:x>
      <cdr:y>0.84642</cdr:y>
    </cdr:to>
    <cdr:grpSp>
      <cdr:nvGrpSpPr>
        <cdr:cNvPr id="33" name="グループ化 32"/>
        <cdr:cNvGrpSpPr/>
      </cdr:nvGrpSpPr>
      <cdr:grpSpPr>
        <a:xfrm xmlns:a="http://schemas.openxmlformats.org/drawingml/2006/main">
          <a:off x="8350144" y="2962981"/>
          <a:ext cx="1543086" cy="1609689"/>
          <a:chOff x="8350158" y="2962955"/>
          <a:chExt cx="1543079" cy="1609725"/>
        </a:xfrm>
      </cdr:grpSpPr>
      <cdr:sp macro="" textlink="">
        <cdr:nvSpPr>
          <cdr:cNvPr id="21" name="正方形/長方形 20"/>
          <cdr:cNvSpPr/>
        </cdr:nvSpPr>
        <cdr:spPr>
          <a:xfrm xmlns:a="http://schemas.openxmlformats.org/drawingml/2006/main">
            <a:off x="8350158" y="2962955"/>
            <a:ext cx="1543079" cy="1609725"/>
          </a:xfrm>
          <a:prstGeom xmlns:a="http://schemas.openxmlformats.org/drawingml/2006/main" prst="rect">
            <a:avLst/>
          </a:prstGeom>
          <a:solidFill xmlns:a="http://schemas.openxmlformats.org/drawingml/2006/main">
            <a:schemeClr val="bg1"/>
          </a:solidFill>
          <a:ln xmlns:a="http://schemas.openxmlformats.org/drawingml/2006/main" w="9525">
            <a:solidFill>
              <a:schemeClr val="bg1">
                <a:lumMod val="50000"/>
              </a:schemeClr>
            </a:solidFill>
          </a:ln>
          <a:effectLst xmlns:a="http://schemas.openxmlformats.org/drawingml/2006/main">
            <a:outerShdw blurRad="50800" dist="38100" dir="2700000" algn="tl" rotWithShape="0">
              <a:prstClr val="black">
                <a:alpha val="40000"/>
              </a:prstClr>
            </a:outerShdw>
          </a:effec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p>
        </cdr:txBody>
      </cdr:sp>
      <cdr:sp macro="" textlink="">
        <cdr:nvSpPr>
          <cdr:cNvPr id="17" name="正方形/長方形 16"/>
          <cdr:cNvSpPr/>
        </cdr:nvSpPr>
        <cdr:spPr>
          <a:xfrm xmlns:a="http://schemas.openxmlformats.org/drawingml/2006/main">
            <a:off x="8454932" y="3459208"/>
            <a:ext cx="228600" cy="85726"/>
          </a:xfrm>
          <a:prstGeom xmlns:a="http://schemas.openxmlformats.org/drawingml/2006/main" prst="rect">
            <a:avLst/>
          </a:prstGeom>
          <a:solidFill xmlns:a="http://schemas.openxmlformats.org/drawingml/2006/main">
            <a:srgbClr val="9999FF"/>
          </a:solidFill>
          <a:ln xmlns:a="http://schemas.openxmlformats.org/drawingml/2006/main" w="9525">
            <a:solidFill>
              <a:schemeClr val="tx1">
                <a:lumMod val="50000"/>
                <a:lumOff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p>
        </cdr:txBody>
      </cdr:sp>
      <cdr:sp macro="" textlink="">
        <cdr:nvSpPr>
          <cdr:cNvPr id="19" name="正方形/長方形 18"/>
          <cdr:cNvSpPr/>
        </cdr:nvSpPr>
        <cdr:spPr>
          <a:xfrm xmlns:a="http://schemas.openxmlformats.org/drawingml/2006/main">
            <a:off x="8454932" y="3039156"/>
            <a:ext cx="228600" cy="85725"/>
          </a:xfrm>
          <a:prstGeom xmlns:a="http://schemas.openxmlformats.org/drawingml/2006/main" prst="rect">
            <a:avLst/>
          </a:prstGeom>
          <a:solidFill xmlns:a="http://schemas.openxmlformats.org/drawingml/2006/main">
            <a:srgbClr val="FFFF99"/>
          </a:solidFill>
          <a:ln xmlns:a="http://schemas.openxmlformats.org/drawingml/2006/main" w="9525">
            <a:solidFill>
              <a:schemeClr val="tx1">
                <a:lumMod val="50000"/>
                <a:lumOff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p>
        </cdr:txBody>
      </cdr:sp>
      <cdr:sp macro="" textlink="">
        <cdr:nvSpPr>
          <cdr:cNvPr id="20" name="正方形/長方形 19"/>
          <cdr:cNvSpPr/>
        </cdr:nvSpPr>
        <cdr:spPr>
          <a:xfrm xmlns:a="http://schemas.openxmlformats.org/drawingml/2006/main">
            <a:off x="8454932" y="3877356"/>
            <a:ext cx="228600" cy="85725"/>
          </a:xfrm>
          <a:prstGeom xmlns:a="http://schemas.openxmlformats.org/drawingml/2006/main" prst="rect">
            <a:avLst/>
          </a:prstGeom>
          <a:solidFill xmlns:a="http://schemas.openxmlformats.org/drawingml/2006/main">
            <a:srgbClr val="FFCC99"/>
          </a:solidFill>
          <a:ln xmlns:a="http://schemas.openxmlformats.org/drawingml/2006/main" w="9525">
            <a:solidFill>
              <a:schemeClr val="tx1">
                <a:lumMod val="50000"/>
                <a:lumOff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p>
        </cdr:txBody>
      </cdr:sp>
      <cdr:sp macro="" textlink="計算!$J$119">
        <cdr:nvSpPr>
          <cdr:cNvPr id="16" name="正方形/長方形 15"/>
          <cdr:cNvSpPr/>
        </cdr:nvSpPr>
        <cdr:spPr>
          <a:xfrm xmlns:a="http://schemas.openxmlformats.org/drawingml/2006/main">
            <a:off x="8797833" y="2972481"/>
            <a:ext cx="962024" cy="485775"/>
          </a:xfrm>
          <a:prstGeom xmlns:a="http://schemas.openxmlformats.org/drawingml/2006/main" prst="rect">
            <a:avLst/>
          </a:prstGeom>
          <a:noFill xmlns:a="http://schemas.openxmlformats.org/drawingml/2006/main"/>
          <a:ln xmlns:a="http://schemas.openxmlformats.org/drawingml/2006/main" w="952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0" tIns="0" rIns="0" bIns="0" anchor="t"/>
          <a:lstStyle xmlns:a="http://schemas.openxmlformats.org/drawingml/2006/main"/>
          <a:p xmlns:a="http://schemas.openxmlformats.org/drawingml/2006/main">
            <a:pPr algn="l">
              <a:lnSpc>
                <a:spcPct val="100000"/>
              </a:lnSpc>
            </a:pPr>
            <a:fld id="{D49A9299-A086-4963-ACC4-3B5D19A748F7}" type="TxLink">
              <a:rPr lang="en-US" altLang="en-US" sz="1000" b="0" i="0" u="none" strike="noStrike">
                <a:solidFill>
                  <a:srgbClr val="000000"/>
                </a:solidFill>
                <a:latin typeface="Meiryo UI"/>
                <a:ea typeface="Meiryo UI"/>
              </a:rPr>
              <a:pPr algn="l">
                <a:lnSpc>
                  <a:spcPct val="100000"/>
                </a:lnSpc>
              </a:pPr>
              <a:t>①県の全項目
平均の要因</a:t>
            </a:fld>
            <a:endParaRPr lang="en-US" altLang="en-US">
              <a:solidFill>
                <a:srgbClr val="FF0000"/>
              </a:solidFill>
              <a:latin typeface="Meiryo UI" panose="020B0604030504040204" pitchFamily="50" charset="-128"/>
              <a:ea typeface="Meiryo UI" panose="020B0604030504040204" pitchFamily="50" charset="-128"/>
            </a:endParaRPr>
          </a:p>
        </cdr:txBody>
      </cdr:sp>
      <cdr:sp macro="" textlink="計算!$K$119">
        <cdr:nvSpPr>
          <cdr:cNvPr id="22" name="正方形/長方形 21"/>
          <cdr:cNvSpPr/>
        </cdr:nvSpPr>
        <cdr:spPr>
          <a:xfrm xmlns:a="http://schemas.openxmlformats.org/drawingml/2006/main">
            <a:off x="8797833" y="3392533"/>
            <a:ext cx="962024" cy="485775"/>
          </a:xfrm>
          <a:prstGeom xmlns:a="http://schemas.openxmlformats.org/drawingml/2006/main" prst="rect">
            <a:avLst/>
          </a:prstGeom>
          <a:noFill xmlns:a="http://schemas.openxmlformats.org/drawingml/2006/main"/>
          <a:ln xmlns:a="http://schemas.openxmlformats.org/drawingml/2006/main" w="952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0" tIns="0" rIns="0" bIns="0" anchor="t"/>
          <a:lstStyle xmlns:a="http://schemas.openxmlformats.org/drawingml/2006/main"/>
          <a:p xmlns:a="http://schemas.openxmlformats.org/drawingml/2006/main">
            <a:pPr algn="l">
              <a:lnSpc>
                <a:spcPct val="100000"/>
              </a:lnSpc>
            </a:pPr>
            <a:fld id="{3D493463-9BF1-4694-B51F-9E737AF93C42}" type="TxLink">
              <a:rPr lang="en-US" altLang="en-US" sz="1000" b="0" i="0" u="none" strike="noStrike">
                <a:solidFill>
                  <a:srgbClr val="000000"/>
                </a:solidFill>
                <a:latin typeface="Meiryo UI"/>
                <a:ea typeface="Meiryo UI"/>
              </a:rPr>
              <a:pPr algn="l">
                <a:lnSpc>
                  <a:spcPct val="100000"/>
                </a:lnSpc>
              </a:pPr>
              <a:t>②県の項目別
の要因</a:t>
            </a:fld>
            <a:endParaRPr lang="en-US" altLang="en-US">
              <a:solidFill>
                <a:srgbClr val="FF0000"/>
              </a:solidFill>
              <a:latin typeface="Meiryo UI" panose="020B0604030504040204" pitchFamily="50" charset="-128"/>
              <a:ea typeface="Meiryo UI" panose="020B0604030504040204" pitchFamily="50" charset="-128"/>
            </a:endParaRPr>
          </a:p>
        </cdr:txBody>
      </cdr:sp>
      <cdr:sp macro="" textlink="計算!$L$119">
        <cdr:nvSpPr>
          <cdr:cNvPr id="23" name="正方形/長方形 22"/>
          <cdr:cNvSpPr/>
        </cdr:nvSpPr>
        <cdr:spPr>
          <a:xfrm xmlns:a="http://schemas.openxmlformats.org/drawingml/2006/main">
            <a:off x="8797833" y="3820206"/>
            <a:ext cx="1038225" cy="485775"/>
          </a:xfrm>
          <a:prstGeom xmlns:a="http://schemas.openxmlformats.org/drawingml/2006/main" prst="rect">
            <a:avLst/>
          </a:prstGeom>
          <a:noFill xmlns:a="http://schemas.openxmlformats.org/drawingml/2006/main"/>
          <a:ln xmlns:a="http://schemas.openxmlformats.org/drawingml/2006/main" w="952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0" tIns="0" rIns="0" bIns="0" anchor="t"/>
          <a:lstStyle xmlns:a="http://schemas.openxmlformats.org/drawingml/2006/main"/>
          <a:p xmlns:a="http://schemas.openxmlformats.org/drawingml/2006/main">
            <a:pPr algn="l">
              <a:lnSpc>
                <a:spcPct val="100000"/>
              </a:lnSpc>
            </a:pPr>
            <a:fld id="{B08AF975-3865-45A1-95C6-E1C6C12A9A70}" type="TxLink">
              <a:rPr lang="en-US" altLang="en-US" sz="1000" b="0" i="0" u="none" strike="noStrike">
                <a:solidFill>
                  <a:srgbClr val="000000"/>
                </a:solidFill>
                <a:latin typeface="Meiryo UI"/>
                <a:ea typeface="Meiryo UI"/>
              </a:rPr>
              <a:pPr algn="l">
                <a:lnSpc>
                  <a:spcPct val="100000"/>
                </a:lnSpc>
              </a:pPr>
              <a:t>③熊本市
固有の要因</a:t>
            </a:fld>
            <a:endParaRPr lang="en-US" altLang="en-US">
              <a:solidFill>
                <a:srgbClr val="FF0000"/>
              </a:solidFill>
              <a:latin typeface="Meiryo UI" panose="020B0604030504040204" pitchFamily="50" charset="-128"/>
              <a:ea typeface="Meiryo UI" panose="020B0604030504040204" pitchFamily="50" charset="-128"/>
            </a:endParaRPr>
          </a:p>
        </cdr:txBody>
      </cdr:sp>
      <cdr:sp macro="" textlink="">
        <cdr:nvSpPr>
          <cdr:cNvPr id="26" name="正方形/長方形 25"/>
          <cdr:cNvSpPr/>
        </cdr:nvSpPr>
        <cdr:spPr>
          <a:xfrm xmlns:a="http://schemas.openxmlformats.org/drawingml/2006/main">
            <a:off x="8791256" y="4271691"/>
            <a:ext cx="685800" cy="200025"/>
          </a:xfrm>
          <a:prstGeom xmlns:a="http://schemas.openxmlformats.org/drawingml/2006/main" prst="rect">
            <a:avLst/>
          </a:prstGeom>
          <a:noFill xmlns:a="http://schemas.openxmlformats.org/drawingml/2006/main"/>
          <a:ln xmlns:a="http://schemas.openxmlformats.org/drawingml/2006/main" w="952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0" tIns="0" rIns="0" bIns="0" anchor="t"/>
          <a:lstStyle xmlns:a="http://schemas.openxmlformats.org/drawingml/2006/main"/>
          <a:p xmlns:a="http://schemas.openxmlformats.org/drawingml/2006/main">
            <a:pPr algn="l">
              <a:lnSpc>
                <a:spcPct val="100000"/>
              </a:lnSpc>
            </a:pPr>
            <a:r>
              <a:rPr lang="ja-JP" altLang="en-US" sz="1000">
                <a:solidFill>
                  <a:sysClr val="windowText" lastClr="000000"/>
                </a:solidFill>
                <a:latin typeface="Meiryo UI" panose="020B0604030504040204" pitchFamily="50" charset="-128"/>
                <a:ea typeface="Meiryo UI" panose="020B0604030504040204" pitchFamily="50" charset="-128"/>
              </a:rPr>
              <a:t>増</a:t>
            </a:r>
            <a:r>
              <a:rPr lang="en-US" altLang="en-US" sz="1000">
                <a:solidFill>
                  <a:sysClr val="windowText" lastClr="000000"/>
                </a:solidFill>
                <a:latin typeface="Meiryo UI" panose="020B0604030504040204" pitchFamily="50" charset="-128"/>
                <a:ea typeface="Meiryo UI" panose="020B0604030504040204" pitchFamily="50" charset="-128"/>
              </a:rPr>
              <a:t>加寄与度</a:t>
            </a:r>
          </a:p>
        </cdr:txBody>
      </cdr:sp>
      <cdr:grpSp>
        <cdr:nvGrpSpPr>
          <cdr:cNvPr id="30" name="グループ化 29"/>
          <cdr:cNvGrpSpPr/>
        </cdr:nvGrpSpPr>
        <cdr:grpSpPr>
          <a:xfrm xmlns:a="http://schemas.openxmlformats.org/drawingml/2006/main">
            <a:off x="8419938" y="4336746"/>
            <a:ext cx="278335" cy="73079"/>
            <a:chOff x="8415940" y="4272676"/>
            <a:chExt cx="277983" cy="72000"/>
          </a:xfrm>
        </cdr:grpSpPr>
        <cdr:cxnSp macro="">
          <cdr:nvCxnSpPr>
            <cdr:cNvPr id="25" name="直線コネクタ 24"/>
            <cdr:cNvCxnSpPr/>
          </cdr:nvCxnSpPr>
          <cdr:spPr>
            <a:xfrm xmlns:a="http://schemas.openxmlformats.org/drawingml/2006/main">
              <a:off x="8415940" y="4305521"/>
              <a:ext cx="277983" cy="2535"/>
            </a:xfrm>
            <a:prstGeom xmlns:a="http://schemas.openxmlformats.org/drawingml/2006/main" prst="line">
              <a:avLst/>
            </a:prstGeom>
            <a:ln xmlns:a="http://schemas.openxmlformats.org/drawingml/2006/main" w="31750">
              <a:solidFill>
                <a:srgbClr val="008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27" name="楕円 26"/>
            <cdr:cNvSpPr/>
          </cdr:nvSpPr>
          <cdr:spPr>
            <a:xfrm xmlns:a="http://schemas.openxmlformats.org/drawingml/2006/main">
              <a:off x="8527613" y="4272676"/>
              <a:ext cx="72000" cy="72000"/>
            </a:xfrm>
            <a:prstGeom xmlns:a="http://schemas.openxmlformats.org/drawingml/2006/main" prst="ellipse">
              <a:avLst/>
            </a:prstGeom>
            <a:solidFill xmlns:a="http://schemas.openxmlformats.org/drawingml/2006/main">
              <a:srgbClr val="008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p>
          </cdr:txBody>
        </cdr:sp>
      </cdr:grpSp>
    </cdr:grp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13"/>
  <sheetViews>
    <sheetView showGridLines="0" tabSelected="1" zoomScaleNormal="100" zoomScaleSheetLayoutView="85" workbookViewId="0">
      <selection sqref="A1:H2"/>
    </sheetView>
  </sheetViews>
  <sheetFormatPr defaultRowHeight="15.75"/>
  <cols>
    <col min="1" max="1" width="8.75" style="287" customWidth="1"/>
    <col min="2" max="8" width="9" style="287"/>
    <col min="9" max="9" width="16.625" style="287" customWidth="1"/>
    <col min="10" max="10" width="11" style="287" customWidth="1"/>
    <col min="11" max="11" width="2.375" style="287" customWidth="1"/>
    <col min="12" max="12" width="10.125" style="287" customWidth="1"/>
    <col min="13" max="13" width="10.875" style="287" customWidth="1"/>
    <col min="14" max="14" width="8.625" style="287" customWidth="1"/>
    <col min="15" max="15" width="2.875" style="287" customWidth="1"/>
    <col min="16" max="16384" width="9" style="287"/>
  </cols>
  <sheetData>
    <row r="1" spans="1:14" ht="16.5" thickBot="1">
      <c r="A1" s="325" t="s">
        <v>340</v>
      </c>
      <c r="B1" s="326"/>
      <c r="C1" s="326"/>
      <c r="D1" s="326"/>
      <c r="E1" s="326"/>
      <c r="F1" s="326"/>
      <c r="G1" s="326"/>
      <c r="H1" s="326"/>
      <c r="I1" s="305" t="s">
        <v>325</v>
      </c>
      <c r="J1" s="309" t="s">
        <v>48</v>
      </c>
    </row>
    <row r="2" spans="1:14" ht="16.5" thickBot="1">
      <c r="A2" s="326"/>
      <c r="B2" s="326"/>
      <c r="C2" s="326"/>
      <c r="D2" s="326"/>
      <c r="E2" s="326"/>
      <c r="F2" s="326"/>
      <c r="G2" s="326"/>
      <c r="H2" s="326"/>
      <c r="I2" s="306" t="s">
        <v>326</v>
      </c>
      <c r="J2" s="308" t="s">
        <v>333</v>
      </c>
      <c r="L2" s="306" t="s">
        <v>327</v>
      </c>
      <c r="M2" s="307" t="s">
        <v>152</v>
      </c>
    </row>
    <row r="3" spans="1:14" ht="3.75" customHeight="1">
      <c r="A3" s="311"/>
    </row>
    <row r="4" spans="1:14">
      <c r="A4" s="321"/>
      <c r="B4" s="312"/>
      <c r="C4" s="312"/>
      <c r="D4" s="312"/>
      <c r="E4" s="312"/>
      <c r="F4" s="312"/>
      <c r="G4" s="312"/>
      <c r="H4" s="312"/>
      <c r="I4" s="312"/>
      <c r="J4" s="312"/>
      <c r="K4" s="312"/>
      <c r="L4" s="312"/>
      <c r="M4" s="312"/>
      <c r="N4" s="313"/>
    </row>
    <row r="5" spans="1:14">
      <c r="A5" s="314"/>
      <c r="B5" s="315"/>
      <c r="C5" s="315"/>
      <c r="D5" s="315"/>
      <c r="E5" s="315"/>
      <c r="F5" s="315"/>
      <c r="G5" s="315"/>
      <c r="H5" s="315"/>
      <c r="I5" s="315"/>
      <c r="J5" s="315"/>
      <c r="K5" s="315"/>
      <c r="L5" s="315"/>
      <c r="M5" s="315"/>
      <c r="N5" s="316"/>
    </row>
    <row r="6" spans="1:14">
      <c r="A6" s="324" t="str">
        <f>$J$1</f>
        <v>熊本市</v>
      </c>
      <c r="B6" s="315"/>
      <c r="C6" s="315"/>
      <c r="D6" s="315"/>
      <c r="E6" s="315"/>
      <c r="F6" s="315"/>
      <c r="G6" s="315"/>
      <c r="H6" s="315"/>
      <c r="I6" s="315"/>
      <c r="J6" s="315"/>
      <c r="K6" s="315"/>
      <c r="L6" s="315"/>
      <c r="M6" s="315"/>
      <c r="N6" s="327">
        <f>計算!$K$143</f>
        <v>5.6198094195110393</v>
      </c>
    </row>
    <row r="7" spans="1:14">
      <c r="A7" s="314"/>
      <c r="B7" s="315"/>
      <c r="C7" s="315"/>
      <c r="D7" s="315"/>
      <c r="E7" s="315"/>
      <c r="F7" s="315"/>
      <c r="G7" s="315"/>
      <c r="H7" s="315"/>
      <c r="I7" s="315"/>
      <c r="J7" s="315"/>
      <c r="K7" s="315"/>
      <c r="L7" s="315"/>
      <c r="M7" s="315"/>
      <c r="N7" s="328"/>
    </row>
    <row r="8" spans="1:14">
      <c r="A8" s="317"/>
      <c r="B8" s="315"/>
      <c r="C8" s="315"/>
      <c r="D8" s="315"/>
      <c r="E8" s="315"/>
      <c r="F8" s="315"/>
      <c r="G8" s="315"/>
      <c r="H8" s="315"/>
      <c r="I8" s="315"/>
      <c r="J8" s="315"/>
      <c r="K8" s="315"/>
      <c r="L8" s="315"/>
      <c r="M8" s="315"/>
      <c r="N8" s="322"/>
    </row>
    <row r="9" spans="1:14">
      <c r="A9" s="323" t="str">
        <f>"市町村平均"</f>
        <v>市町村平均</v>
      </c>
      <c r="B9" s="315"/>
      <c r="C9" s="315"/>
      <c r="D9" s="315"/>
      <c r="E9" s="315"/>
      <c r="F9" s="315"/>
      <c r="G9" s="315"/>
      <c r="H9" s="315"/>
      <c r="I9" s="315"/>
      <c r="J9" s="315"/>
      <c r="K9" s="315"/>
      <c r="L9" s="315"/>
      <c r="M9" s="315"/>
      <c r="N9" s="329">
        <f>計算!$I$143</f>
        <v>12.60702055524005</v>
      </c>
    </row>
    <row r="10" spans="1:14">
      <c r="A10" s="317"/>
      <c r="B10" s="315"/>
      <c r="C10" s="315"/>
      <c r="D10" s="315"/>
      <c r="E10" s="315"/>
      <c r="F10" s="315"/>
      <c r="G10" s="315"/>
      <c r="H10" s="315"/>
      <c r="I10" s="315"/>
      <c r="J10" s="315"/>
      <c r="K10" s="315"/>
      <c r="L10" s="315"/>
      <c r="M10" s="315"/>
      <c r="N10" s="330"/>
    </row>
    <row r="11" spans="1:14">
      <c r="A11" s="317"/>
      <c r="B11" s="315"/>
      <c r="C11" s="315"/>
      <c r="D11" s="315"/>
      <c r="E11" s="315"/>
      <c r="F11" s="315"/>
      <c r="G11" s="315"/>
      <c r="H11" s="315"/>
      <c r="I11" s="315"/>
      <c r="J11" s="315"/>
      <c r="K11" s="315"/>
      <c r="L11" s="315"/>
      <c r="M11" s="315"/>
      <c r="N11" s="316"/>
    </row>
    <row r="12" spans="1:14">
      <c r="A12" s="317"/>
      <c r="B12" s="315"/>
      <c r="C12" s="315"/>
      <c r="D12" s="315"/>
      <c r="E12" s="315"/>
      <c r="F12" s="315"/>
      <c r="G12" s="315"/>
      <c r="H12" s="315"/>
      <c r="I12" s="315"/>
      <c r="J12" s="315"/>
      <c r="K12" s="315"/>
      <c r="L12" s="315"/>
      <c r="M12" s="315"/>
      <c r="N12" s="316"/>
    </row>
    <row r="13" spans="1:14" ht="6" customHeight="1">
      <c r="A13" s="318"/>
      <c r="B13" s="319"/>
      <c r="C13" s="319"/>
      <c r="D13" s="319"/>
      <c r="E13" s="319"/>
      <c r="F13" s="319"/>
      <c r="G13" s="319"/>
      <c r="H13" s="319"/>
      <c r="I13" s="319"/>
      <c r="J13" s="319"/>
      <c r="K13" s="319"/>
      <c r="L13" s="319"/>
      <c r="M13" s="319"/>
      <c r="N13" s="320"/>
    </row>
  </sheetData>
  <mergeCells count="3">
    <mergeCell ref="A1:H2"/>
    <mergeCell ref="N6:N7"/>
    <mergeCell ref="N9:N10"/>
  </mergeCells>
  <phoneticPr fontId="1"/>
  <pageMargins left="0.70866141732283472" right="0.70866141732283472" top="0.74803149606299213" bottom="0.43307086614173229" header="0.31496062992125984" footer="0.31496062992125984"/>
  <pageSetup paperSize="9" scale="83"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計算!$Q$11:$Q$55</xm:f>
          </x14:formula1>
          <xm:sqref>J1</xm:sqref>
        </x14:dataValidation>
        <x14:dataValidation type="list" allowBlank="1" showInputMessage="1" showErrorMessage="1">
          <x14:formula1>
            <xm:f>計算!$R$11:$R$22</xm:f>
          </x14:formula1>
          <xm:sqref>J2 M2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R503"/>
  <sheetViews>
    <sheetView zoomScaleNormal="100" zoomScaleSheetLayoutView="100" workbookViewId="0">
      <pane xSplit="2" ySplit="5" topLeftCell="C6" activePane="bottomRight" state="frozen"/>
      <selection pane="topRight" activeCell="C1" sqref="C1"/>
      <selection pane="bottomLeft" activeCell="A6" sqref="A6"/>
      <selection pane="bottomRight"/>
    </sheetView>
  </sheetViews>
  <sheetFormatPr defaultRowHeight="9" customHeight="1"/>
  <cols>
    <col min="1" max="1" width="1.5" style="6" customWidth="1"/>
    <col min="2" max="2" width="8.5" style="6" customWidth="1"/>
    <col min="3" max="3" width="12.125" style="6" customWidth="1"/>
    <col min="4" max="4" width="11.625" style="6" bestFit="1" customWidth="1"/>
    <col min="5" max="5" width="10.875" style="6" customWidth="1"/>
    <col min="6" max="6" width="10.25" style="6" customWidth="1"/>
    <col min="7" max="7" width="11.25" style="6" customWidth="1"/>
    <col min="8" max="8" width="10.25" style="6" customWidth="1"/>
    <col min="9" max="9" width="10.375" style="6" customWidth="1"/>
    <col min="10" max="10" width="10.875" style="6" customWidth="1"/>
    <col min="11" max="11" width="11.125" style="6" bestFit="1" customWidth="1"/>
    <col min="12" max="12" width="11" style="6" customWidth="1"/>
    <col min="13" max="13" width="10.5" style="6" customWidth="1"/>
    <col min="14" max="14" width="10.875" style="21" bestFit="1" customWidth="1"/>
    <col min="15" max="15" width="1.75" style="21" customWidth="1"/>
    <col min="16" max="16" width="9.125" style="122" customWidth="1"/>
    <col min="17" max="17" width="11.5" style="21" customWidth="1"/>
    <col min="18" max="18" width="10.125" style="6" customWidth="1"/>
    <col min="19" max="21" width="10.375" style="6" customWidth="1"/>
    <col min="22" max="22" width="9.375" style="6" customWidth="1"/>
    <col min="23" max="23" width="8.75" style="6" customWidth="1"/>
    <col min="24" max="24" width="9.375" style="6" customWidth="1"/>
    <col min="25" max="25" width="9.75" style="6" customWidth="1"/>
    <col min="26" max="26" width="11.875" style="6" customWidth="1"/>
    <col min="27" max="27" width="10" style="6" customWidth="1"/>
    <col min="28" max="28" width="10.625" style="6" customWidth="1"/>
    <col min="29" max="29" width="11.125" style="6" bestFit="1" customWidth="1"/>
    <col min="30" max="30" width="1.125" style="21" customWidth="1"/>
    <col min="31" max="31" width="8.25" style="6" customWidth="1"/>
    <col min="32" max="32" width="11.75" style="68" customWidth="1"/>
    <col min="33" max="33" width="10.875" style="122" customWidth="1"/>
    <col min="34" max="34" width="11" style="68" customWidth="1"/>
    <col min="35" max="35" width="11" style="6" customWidth="1"/>
    <col min="36" max="36" width="10" style="6" customWidth="1"/>
    <col min="37" max="37" width="11.625" style="6" customWidth="1"/>
    <col min="38" max="38" width="11.125" style="6" customWidth="1"/>
    <col min="39" max="39" width="12.5" style="6" customWidth="1"/>
    <col min="40" max="40" width="10.25" style="6" customWidth="1"/>
    <col min="41" max="41" width="9.875" style="6" customWidth="1"/>
    <col min="42" max="42" width="19.75" style="6" customWidth="1"/>
    <col min="43" max="43" width="9" style="6"/>
    <col min="44" max="54" width="10" style="6" customWidth="1"/>
    <col min="55" max="55" width="10.375" style="122" customWidth="1"/>
    <col min="56" max="56" width="3.625" style="6" customWidth="1"/>
    <col min="57" max="57" width="10" style="21" customWidth="1"/>
    <col min="58" max="69" width="10" style="6" customWidth="1"/>
    <col min="70" max="70" width="9.625" style="6" bestFit="1" customWidth="1"/>
    <col min="71" max="71" width="1.875" style="6" customWidth="1"/>
    <col min="72" max="72" width="8.25" style="6" customWidth="1"/>
    <col min="73" max="74" width="10" style="122" customWidth="1"/>
    <col min="75" max="75" width="10" style="68" customWidth="1"/>
    <col min="76" max="82" width="10" style="6" customWidth="1"/>
    <col min="83" max="83" width="9.5" style="6" customWidth="1"/>
    <col min="84" max="93" width="10" style="6" customWidth="1"/>
    <col min="94" max="94" width="16" style="122" customWidth="1"/>
    <col min="95" max="95" width="11.125" style="122" customWidth="1"/>
    <col min="96" max="96" width="11.125" style="6" customWidth="1"/>
    <col min="97" max="97" width="10" style="122" customWidth="1"/>
    <col min="98" max="109" width="10" style="6" customWidth="1"/>
    <col min="110" max="110" width="10" style="21" customWidth="1"/>
    <col min="111" max="111" width="10" style="6" customWidth="1"/>
    <col min="112" max="113" width="10" style="122" customWidth="1"/>
    <col min="114" max="114" width="10" style="68" customWidth="1"/>
    <col min="115" max="119" width="10" style="6" customWidth="1"/>
    <col min="120" max="121" width="9.875" style="6" customWidth="1"/>
    <col min="122" max="256" width="9" style="6"/>
    <col min="257" max="257" width="1.5" style="6" customWidth="1"/>
    <col min="258" max="258" width="8.5" style="6" customWidth="1"/>
    <col min="259" max="259" width="12.125" style="6" customWidth="1"/>
    <col min="260" max="260" width="11.625" style="6" bestFit="1" customWidth="1"/>
    <col min="261" max="261" width="10.875" style="6" customWidth="1"/>
    <col min="262" max="262" width="10.25" style="6" customWidth="1"/>
    <col min="263" max="263" width="11.25" style="6" customWidth="1"/>
    <col min="264" max="264" width="10.25" style="6" customWidth="1"/>
    <col min="265" max="265" width="10.375" style="6" customWidth="1"/>
    <col min="266" max="266" width="10.875" style="6" customWidth="1"/>
    <col min="267" max="267" width="11.125" style="6" bestFit="1" customWidth="1"/>
    <col min="268" max="268" width="11" style="6" customWidth="1"/>
    <col min="269" max="269" width="10.5" style="6" customWidth="1"/>
    <col min="270" max="270" width="10.875" style="6" bestFit="1" customWidth="1"/>
    <col min="271" max="271" width="1.75" style="6" customWidth="1"/>
    <col min="272" max="272" width="9.125" style="6" customWidth="1"/>
    <col min="273" max="273" width="11.5" style="6" customWidth="1"/>
    <col min="274" max="274" width="10.125" style="6" customWidth="1"/>
    <col min="275" max="277" width="10.375" style="6" customWidth="1"/>
    <col min="278" max="278" width="9.375" style="6" customWidth="1"/>
    <col min="279" max="279" width="8.75" style="6" customWidth="1"/>
    <col min="280" max="280" width="9.375" style="6" customWidth="1"/>
    <col min="281" max="281" width="9.75" style="6" customWidth="1"/>
    <col min="282" max="282" width="11.875" style="6" customWidth="1"/>
    <col min="283" max="283" width="10" style="6" customWidth="1"/>
    <col min="284" max="284" width="10.625" style="6" customWidth="1"/>
    <col min="285" max="285" width="11.125" style="6" bestFit="1" customWidth="1"/>
    <col min="286" max="286" width="1.125" style="6" customWidth="1"/>
    <col min="287" max="287" width="8.25" style="6" customWidth="1"/>
    <col min="288" max="288" width="11.75" style="6" customWidth="1"/>
    <col min="289" max="289" width="10.875" style="6" customWidth="1"/>
    <col min="290" max="291" width="11" style="6" customWidth="1"/>
    <col min="292" max="292" width="10" style="6" customWidth="1"/>
    <col min="293" max="293" width="11.625" style="6" customWidth="1"/>
    <col min="294" max="294" width="11.125" style="6" customWidth="1"/>
    <col min="295" max="295" width="12.5" style="6" customWidth="1"/>
    <col min="296" max="296" width="10.25" style="6" customWidth="1"/>
    <col min="297" max="297" width="9.875" style="6" customWidth="1"/>
    <col min="298" max="298" width="19.75" style="6" customWidth="1"/>
    <col min="299" max="299" width="9" style="6"/>
    <col min="300" max="310" width="10" style="6" customWidth="1"/>
    <col min="311" max="311" width="10.375" style="6" customWidth="1"/>
    <col min="312" max="312" width="3.625" style="6" customWidth="1"/>
    <col min="313" max="325" width="10" style="6" customWidth="1"/>
    <col min="326" max="326" width="9.625" style="6" bestFit="1" customWidth="1"/>
    <col min="327" max="327" width="1.875" style="6" customWidth="1"/>
    <col min="328" max="328" width="8.25" style="6" customWidth="1"/>
    <col min="329" max="338" width="10" style="6" customWidth="1"/>
    <col min="339" max="339" width="9.5" style="6" customWidth="1"/>
    <col min="340" max="349" width="10" style="6" customWidth="1"/>
    <col min="350" max="350" width="16" style="6" customWidth="1"/>
    <col min="351" max="352" width="11.125" style="6" customWidth="1"/>
    <col min="353" max="375" width="10" style="6" customWidth="1"/>
    <col min="376" max="377" width="9.875" style="6" customWidth="1"/>
    <col min="378" max="512" width="9" style="6"/>
    <col min="513" max="513" width="1.5" style="6" customWidth="1"/>
    <col min="514" max="514" width="8.5" style="6" customWidth="1"/>
    <col min="515" max="515" width="12.125" style="6" customWidth="1"/>
    <col min="516" max="516" width="11.625" style="6" bestFit="1" customWidth="1"/>
    <col min="517" max="517" width="10.875" style="6" customWidth="1"/>
    <col min="518" max="518" width="10.25" style="6" customWidth="1"/>
    <col min="519" max="519" width="11.25" style="6" customWidth="1"/>
    <col min="520" max="520" width="10.25" style="6" customWidth="1"/>
    <col min="521" max="521" width="10.375" style="6" customWidth="1"/>
    <col min="522" max="522" width="10.875" style="6" customWidth="1"/>
    <col min="523" max="523" width="11.125" style="6" bestFit="1" customWidth="1"/>
    <col min="524" max="524" width="11" style="6" customWidth="1"/>
    <col min="525" max="525" width="10.5" style="6" customWidth="1"/>
    <col min="526" max="526" width="10.875" style="6" bestFit="1" customWidth="1"/>
    <col min="527" max="527" width="1.75" style="6" customWidth="1"/>
    <col min="528" max="528" width="9.125" style="6" customWidth="1"/>
    <col min="529" max="529" width="11.5" style="6" customWidth="1"/>
    <col min="530" max="530" width="10.125" style="6" customWidth="1"/>
    <col min="531" max="533" width="10.375" style="6" customWidth="1"/>
    <col min="534" max="534" width="9.375" style="6" customWidth="1"/>
    <col min="535" max="535" width="8.75" style="6" customWidth="1"/>
    <col min="536" max="536" width="9.375" style="6" customWidth="1"/>
    <col min="537" max="537" width="9.75" style="6" customWidth="1"/>
    <col min="538" max="538" width="11.875" style="6" customWidth="1"/>
    <col min="539" max="539" width="10" style="6" customWidth="1"/>
    <col min="540" max="540" width="10.625" style="6" customWidth="1"/>
    <col min="541" max="541" width="11.125" style="6" bestFit="1" customWidth="1"/>
    <col min="542" max="542" width="1.125" style="6" customWidth="1"/>
    <col min="543" max="543" width="8.25" style="6" customWidth="1"/>
    <col min="544" max="544" width="11.75" style="6" customWidth="1"/>
    <col min="545" max="545" width="10.875" style="6" customWidth="1"/>
    <col min="546" max="547" width="11" style="6" customWidth="1"/>
    <col min="548" max="548" width="10" style="6" customWidth="1"/>
    <col min="549" max="549" width="11.625" style="6" customWidth="1"/>
    <col min="550" max="550" width="11.125" style="6" customWidth="1"/>
    <col min="551" max="551" width="12.5" style="6" customWidth="1"/>
    <col min="552" max="552" width="10.25" style="6" customWidth="1"/>
    <col min="553" max="553" width="9.875" style="6" customWidth="1"/>
    <col min="554" max="554" width="19.75" style="6" customWidth="1"/>
    <col min="555" max="555" width="9" style="6"/>
    <col min="556" max="566" width="10" style="6" customWidth="1"/>
    <col min="567" max="567" width="10.375" style="6" customWidth="1"/>
    <col min="568" max="568" width="3.625" style="6" customWidth="1"/>
    <col min="569" max="581" width="10" style="6" customWidth="1"/>
    <col min="582" max="582" width="9.625" style="6" bestFit="1" customWidth="1"/>
    <col min="583" max="583" width="1.875" style="6" customWidth="1"/>
    <col min="584" max="584" width="8.25" style="6" customWidth="1"/>
    <col min="585" max="594" width="10" style="6" customWidth="1"/>
    <col min="595" max="595" width="9.5" style="6" customWidth="1"/>
    <col min="596" max="605" width="10" style="6" customWidth="1"/>
    <col min="606" max="606" width="16" style="6" customWidth="1"/>
    <col min="607" max="608" width="11.125" style="6" customWidth="1"/>
    <col min="609" max="631" width="10" style="6" customWidth="1"/>
    <col min="632" max="633" width="9.875" style="6" customWidth="1"/>
    <col min="634" max="768" width="9" style="6"/>
    <col min="769" max="769" width="1.5" style="6" customWidth="1"/>
    <col min="770" max="770" width="8.5" style="6" customWidth="1"/>
    <col min="771" max="771" width="12.125" style="6" customWidth="1"/>
    <col min="772" max="772" width="11.625" style="6" bestFit="1" customWidth="1"/>
    <col min="773" max="773" width="10.875" style="6" customWidth="1"/>
    <col min="774" max="774" width="10.25" style="6" customWidth="1"/>
    <col min="775" max="775" width="11.25" style="6" customWidth="1"/>
    <col min="776" max="776" width="10.25" style="6" customWidth="1"/>
    <col min="777" max="777" width="10.375" style="6" customWidth="1"/>
    <col min="778" max="778" width="10.875" style="6" customWidth="1"/>
    <col min="779" max="779" width="11.125" style="6" bestFit="1" customWidth="1"/>
    <col min="780" max="780" width="11" style="6" customWidth="1"/>
    <col min="781" max="781" width="10.5" style="6" customWidth="1"/>
    <col min="782" max="782" width="10.875" style="6" bestFit="1" customWidth="1"/>
    <col min="783" max="783" width="1.75" style="6" customWidth="1"/>
    <col min="784" max="784" width="9.125" style="6" customWidth="1"/>
    <col min="785" max="785" width="11.5" style="6" customWidth="1"/>
    <col min="786" max="786" width="10.125" style="6" customWidth="1"/>
    <col min="787" max="789" width="10.375" style="6" customWidth="1"/>
    <col min="790" max="790" width="9.375" style="6" customWidth="1"/>
    <col min="791" max="791" width="8.75" style="6" customWidth="1"/>
    <col min="792" max="792" width="9.375" style="6" customWidth="1"/>
    <col min="793" max="793" width="9.75" style="6" customWidth="1"/>
    <col min="794" max="794" width="11.875" style="6" customWidth="1"/>
    <col min="795" max="795" width="10" style="6" customWidth="1"/>
    <col min="796" max="796" width="10.625" style="6" customWidth="1"/>
    <col min="797" max="797" width="11.125" style="6" bestFit="1" customWidth="1"/>
    <col min="798" max="798" width="1.125" style="6" customWidth="1"/>
    <col min="799" max="799" width="8.25" style="6" customWidth="1"/>
    <col min="800" max="800" width="11.75" style="6" customWidth="1"/>
    <col min="801" max="801" width="10.875" style="6" customWidth="1"/>
    <col min="802" max="803" width="11" style="6" customWidth="1"/>
    <col min="804" max="804" width="10" style="6" customWidth="1"/>
    <col min="805" max="805" width="11.625" style="6" customWidth="1"/>
    <col min="806" max="806" width="11.125" style="6" customWidth="1"/>
    <col min="807" max="807" width="12.5" style="6" customWidth="1"/>
    <col min="808" max="808" width="10.25" style="6" customWidth="1"/>
    <col min="809" max="809" width="9.875" style="6" customWidth="1"/>
    <col min="810" max="810" width="19.75" style="6" customWidth="1"/>
    <col min="811" max="811" width="9" style="6"/>
    <col min="812" max="822" width="10" style="6" customWidth="1"/>
    <col min="823" max="823" width="10.375" style="6" customWidth="1"/>
    <col min="824" max="824" width="3.625" style="6" customWidth="1"/>
    <col min="825" max="837" width="10" style="6" customWidth="1"/>
    <col min="838" max="838" width="9.625" style="6" bestFit="1" customWidth="1"/>
    <col min="839" max="839" width="1.875" style="6" customWidth="1"/>
    <col min="840" max="840" width="8.25" style="6" customWidth="1"/>
    <col min="841" max="850" width="10" style="6" customWidth="1"/>
    <col min="851" max="851" width="9.5" style="6" customWidth="1"/>
    <col min="852" max="861" width="10" style="6" customWidth="1"/>
    <col min="862" max="862" width="16" style="6" customWidth="1"/>
    <col min="863" max="864" width="11.125" style="6" customWidth="1"/>
    <col min="865" max="887" width="10" style="6" customWidth="1"/>
    <col min="888" max="889" width="9.875" style="6" customWidth="1"/>
    <col min="890" max="1024" width="9" style="6"/>
    <col min="1025" max="1025" width="1.5" style="6" customWidth="1"/>
    <col min="1026" max="1026" width="8.5" style="6" customWidth="1"/>
    <col min="1027" max="1027" width="12.125" style="6" customWidth="1"/>
    <col min="1028" max="1028" width="11.625" style="6" bestFit="1" customWidth="1"/>
    <col min="1029" max="1029" width="10.875" style="6" customWidth="1"/>
    <col min="1030" max="1030" width="10.25" style="6" customWidth="1"/>
    <col min="1031" max="1031" width="11.25" style="6" customWidth="1"/>
    <col min="1032" max="1032" width="10.25" style="6" customWidth="1"/>
    <col min="1033" max="1033" width="10.375" style="6" customWidth="1"/>
    <col min="1034" max="1034" width="10.875" style="6" customWidth="1"/>
    <col min="1035" max="1035" width="11.125" style="6" bestFit="1" customWidth="1"/>
    <col min="1036" max="1036" width="11" style="6" customWidth="1"/>
    <col min="1037" max="1037" width="10.5" style="6" customWidth="1"/>
    <col min="1038" max="1038" width="10.875" style="6" bestFit="1" customWidth="1"/>
    <col min="1039" max="1039" width="1.75" style="6" customWidth="1"/>
    <col min="1040" max="1040" width="9.125" style="6" customWidth="1"/>
    <col min="1041" max="1041" width="11.5" style="6" customWidth="1"/>
    <col min="1042" max="1042" width="10.125" style="6" customWidth="1"/>
    <col min="1043" max="1045" width="10.375" style="6" customWidth="1"/>
    <col min="1046" max="1046" width="9.375" style="6" customWidth="1"/>
    <col min="1047" max="1047" width="8.75" style="6" customWidth="1"/>
    <col min="1048" max="1048" width="9.375" style="6" customWidth="1"/>
    <col min="1049" max="1049" width="9.75" style="6" customWidth="1"/>
    <col min="1050" max="1050" width="11.875" style="6" customWidth="1"/>
    <col min="1051" max="1051" width="10" style="6" customWidth="1"/>
    <col min="1052" max="1052" width="10.625" style="6" customWidth="1"/>
    <col min="1053" max="1053" width="11.125" style="6" bestFit="1" customWidth="1"/>
    <col min="1054" max="1054" width="1.125" style="6" customWidth="1"/>
    <col min="1055" max="1055" width="8.25" style="6" customWidth="1"/>
    <col min="1056" max="1056" width="11.75" style="6" customWidth="1"/>
    <col min="1057" max="1057" width="10.875" style="6" customWidth="1"/>
    <col min="1058" max="1059" width="11" style="6" customWidth="1"/>
    <col min="1060" max="1060" width="10" style="6" customWidth="1"/>
    <col min="1061" max="1061" width="11.625" style="6" customWidth="1"/>
    <col min="1062" max="1062" width="11.125" style="6" customWidth="1"/>
    <col min="1063" max="1063" width="12.5" style="6" customWidth="1"/>
    <col min="1064" max="1064" width="10.25" style="6" customWidth="1"/>
    <col min="1065" max="1065" width="9.875" style="6" customWidth="1"/>
    <col min="1066" max="1066" width="19.75" style="6" customWidth="1"/>
    <col min="1067" max="1067" width="9" style="6"/>
    <col min="1068" max="1078" width="10" style="6" customWidth="1"/>
    <col min="1079" max="1079" width="10.375" style="6" customWidth="1"/>
    <col min="1080" max="1080" width="3.625" style="6" customWidth="1"/>
    <col min="1081" max="1093" width="10" style="6" customWidth="1"/>
    <col min="1094" max="1094" width="9.625" style="6" bestFit="1" customWidth="1"/>
    <col min="1095" max="1095" width="1.875" style="6" customWidth="1"/>
    <col min="1096" max="1096" width="8.25" style="6" customWidth="1"/>
    <col min="1097" max="1106" width="10" style="6" customWidth="1"/>
    <col min="1107" max="1107" width="9.5" style="6" customWidth="1"/>
    <col min="1108" max="1117" width="10" style="6" customWidth="1"/>
    <col min="1118" max="1118" width="16" style="6" customWidth="1"/>
    <col min="1119" max="1120" width="11.125" style="6" customWidth="1"/>
    <col min="1121" max="1143" width="10" style="6" customWidth="1"/>
    <col min="1144" max="1145" width="9.875" style="6" customWidth="1"/>
    <col min="1146" max="1280" width="9" style="6"/>
    <col min="1281" max="1281" width="1.5" style="6" customWidth="1"/>
    <col min="1282" max="1282" width="8.5" style="6" customWidth="1"/>
    <col min="1283" max="1283" width="12.125" style="6" customWidth="1"/>
    <col min="1284" max="1284" width="11.625" style="6" bestFit="1" customWidth="1"/>
    <col min="1285" max="1285" width="10.875" style="6" customWidth="1"/>
    <col min="1286" max="1286" width="10.25" style="6" customWidth="1"/>
    <col min="1287" max="1287" width="11.25" style="6" customWidth="1"/>
    <col min="1288" max="1288" width="10.25" style="6" customWidth="1"/>
    <col min="1289" max="1289" width="10.375" style="6" customWidth="1"/>
    <col min="1290" max="1290" width="10.875" style="6" customWidth="1"/>
    <col min="1291" max="1291" width="11.125" style="6" bestFit="1" customWidth="1"/>
    <col min="1292" max="1292" width="11" style="6" customWidth="1"/>
    <col min="1293" max="1293" width="10.5" style="6" customWidth="1"/>
    <col min="1294" max="1294" width="10.875" style="6" bestFit="1" customWidth="1"/>
    <col min="1295" max="1295" width="1.75" style="6" customWidth="1"/>
    <col min="1296" max="1296" width="9.125" style="6" customWidth="1"/>
    <col min="1297" max="1297" width="11.5" style="6" customWidth="1"/>
    <col min="1298" max="1298" width="10.125" style="6" customWidth="1"/>
    <col min="1299" max="1301" width="10.375" style="6" customWidth="1"/>
    <col min="1302" max="1302" width="9.375" style="6" customWidth="1"/>
    <col min="1303" max="1303" width="8.75" style="6" customWidth="1"/>
    <col min="1304" max="1304" width="9.375" style="6" customWidth="1"/>
    <col min="1305" max="1305" width="9.75" style="6" customWidth="1"/>
    <col min="1306" max="1306" width="11.875" style="6" customWidth="1"/>
    <col min="1307" max="1307" width="10" style="6" customWidth="1"/>
    <col min="1308" max="1308" width="10.625" style="6" customWidth="1"/>
    <col min="1309" max="1309" width="11.125" style="6" bestFit="1" customWidth="1"/>
    <col min="1310" max="1310" width="1.125" style="6" customWidth="1"/>
    <col min="1311" max="1311" width="8.25" style="6" customWidth="1"/>
    <col min="1312" max="1312" width="11.75" style="6" customWidth="1"/>
    <col min="1313" max="1313" width="10.875" style="6" customWidth="1"/>
    <col min="1314" max="1315" width="11" style="6" customWidth="1"/>
    <col min="1316" max="1316" width="10" style="6" customWidth="1"/>
    <col min="1317" max="1317" width="11.625" style="6" customWidth="1"/>
    <col min="1318" max="1318" width="11.125" style="6" customWidth="1"/>
    <col min="1319" max="1319" width="12.5" style="6" customWidth="1"/>
    <col min="1320" max="1320" width="10.25" style="6" customWidth="1"/>
    <col min="1321" max="1321" width="9.875" style="6" customWidth="1"/>
    <col min="1322" max="1322" width="19.75" style="6" customWidth="1"/>
    <col min="1323" max="1323" width="9" style="6"/>
    <col min="1324" max="1334" width="10" style="6" customWidth="1"/>
    <col min="1335" max="1335" width="10.375" style="6" customWidth="1"/>
    <col min="1336" max="1336" width="3.625" style="6" customWidth="1"/>
    <col min="1337" max="1349" width="10" style="6" customWidth="1"/>
    <col min="1350" max="1350" width="9.625" style="6" bestFit="1" customWidth="1"/>
    <col min="1351" max="1351" width="1.875" style="6" customWidth="1"/>
    <col min="1352" max="1352" width="8.25" style="6" customWidth="1"/>
    <col min="1353" max="1362" width="10" style="6" customWidth="1"/>
    <col min="1363" max="1363" width="9.5" style="6" customWidth="1"/>
    <col min="1364" max="1373" width="10" style="6" customWidth="1"/>
    <col min="1374" max="1374" width="16" style="6" customWidth="1"/>
    <col min="1375" max="1376" width="11.125" style="6" customWidth="1"/>
    <col min="1377" max="1399" width="10" style="6" customWidth="1"/>
    <col min="1400" max="1401" width="9.875" style="6" customWidth="1"/>
    <col min="1402" max="1536" width="9" style="6"/>
    <col min="1537" max="1537" width="1.5" style="6" customWidth="1"/>
    <col min="1538" max="1538" width="8.5" style="6" customWidth="1"/>
    <col min="1539" max="1539" width="12.125" style="6" customWidth="1"/>
    <col min="1540" max="1540" width="11.625" style="6" bestFit="1" customWidth="1"/>
    <col min="1541" max="1541" width="10.875" style="6" customWidth="1"/>
    <col min="1542" max="1542" width="10.25" style="6" customWidth="1"/>
    <col min="1543" max="1543" width="11.25" style="6" customWidth="1"/>
    <col min="1544" max="1544" width="10.25" style="6" customWidth="1"/>
    <col min="1545" max="1545" width="10.375" style="6" customWidth="1"/>
    <col min="1546" max="1546" width="10.875" style="6" customWidth="1"/>
    <col min="1547" max="1547" width="11.125" style="6" bestFit="1" customWidth="1"/>
    <col min="1548" max="1548" width="11" style="6" customWidth="1"/>
    <col min="1549" max="1549" width="10.5" style="6" customWidth="1"/>
    <col min="1550" max="1550" width="10.875" style="6" bestFit="1" customWidth="1"/>
    <col min="1551" max="1551" width="1.75" style="6" customWidth="1"/>
    <col min="1552" max="1552" width="9.125" style="6" customWidth="1"/>
    <col min="1553" max="1553" width="11.5" style="6" customWidth="1"/>
    <col min="1554" max="1554" width="10.125" style="6" customWidth="1"/>
    <col min="1555" max="1557" width="10.375" style="6" customWidth="1"/>
    <col min="1558" max="1558" width="9.375" style="6" customWidth="1"/>
    <col min="1559" max="1559" width="8.75" style="6" customWidth="1"/>
    <col min="1560" max="1560" width="9.375" style="6" customWidth="1"/>
    <col min="1561" max="1561" width="9.75" style="6" customWidth="1"/>
    <col min="1562" max="1562" width="11.875" style="6" customWidth="1"/>
    <col min="1563" max="1563" width="10" style="6" customWidth="1"/>
    <col min="1564" max="1564" width="10.625" style="6" customWidth="1"/>
    <col min="1565" max="1565" width="11.125" style="6" bestFit="1" customWidth="1"/>
    <col min="1566" max="1566" width="1.125" style="6" customWidth="1"/>
    <col min="1567" max="1567" width="8.25" style="6" customWidth="1"/>
    <col min="1568" max="1568" width="11.75" style="6" customWidth="1"/>
    <col min="1569" max="1569" width="10.875" style="6" customWidth="1"/>
    <col min="1570" max="1571" width="11" style="6" customWidth="1"/>
    <col min="1572" max="1572" width="10" style="6" customWidth="1"/>
    <col min="1573" max="1573" width="11.625" style="6" customWidth="1"/>
    <col min="1574" max="1574" width="11.125" style="6" customWidth="1"/>
    <col min="1575" max="1575" width="12.5" style="6" customWidth="1"/>
    <col min="1576" max="1576" width="10.25" style="6" customWidth="1"/>
    <col min="1577" max="1577" width="9.875" style="6" customWidth="1"/>
    <col min="1578" max="1578" width="19.75" style="6" customWidth="1"/>
    <col min="1579" max="1579" width="9" style="6"/>
    <col min="1580" max="1590" width="10" style="6" customWidth="1"/>
    <col min="1591" max="1591" width="10.375" style="6" customWidth="1"/>
    <col min="1592" max="1592" width="3.625" style="6" customWidth="1"/>
    <col min="1593" max="1605" width="10" style="6" customWidth="1"/>
    <col min="1606" max="1606" width="9.625" style="6" bestFit="1" customWidth="1"/>
    <col min="1607" max="1607" width="1.875" style="6" customWidth="1"/>
    <col min="1608" max="1608" width="8.25" style="6" customWidth="1"/>
    <col min="1609" max="1618" width="10" style="6" customWidth="1"/>
    <col min="1619" max="1619" width="9.5" style="6" customWidth="1"/>
    <col min="1620" max="1629" width="10" style="6" customWidth="1"/>
    <col min="1630" max="1630" width="16" style="6" customWidth="1"/>
    <col min="1631" max="1632" width="11.125" style="6" customWidth="1"/>
    <col min="1633" max="1655" width="10" style="6" customWidth="1"/>
    <col min="1656" max="1657" width="9.875" style="6" customWidth="1"/>
    <col min="1658" max="1792" width="9" style="6"/>
    <col min="1793" max="1793" width="1.5" style="6" customWidth="1"/>
    <col min="1794" max="1794" width="8.5" style="6" customWidth="1"/>
    <col min="1795" max="1795" width="12.125" style="6" customWidth="1"/>
    <col min="1796" max="1796" width="11.625" style="6" bestFit="1" customWidth="1"/>
    <col min="1797" max="1797" width="10.875" style="6" customWidth="1"/>
    <col min="1798" max="1798" width="10.25" style="6" customWidth="1"/>
    <col min="1799" max="1799" width="11.25" style="6" customWidth="1"/>
    <col min="1800" max="1800" width="10.25" style="6" customWidth="1"/>
    <col min="1801" max="1801" width="10.375" style="6" customWidth="1"/>
    <col min="1802" max="1802" width="10.875" style="6" customWidth="1"/>
    <col min="1803" max="1803" width="11.125" style="6" bestFit="1" customWidth="1"/>
    <col min="1804" max="1804" width="11" style="6" customWidth="1"/>
    <col min="1805" max="1805" width="10.5" style="6" customWidth="1"/>
    <col min="1806" max="1806" width="10.875" style="6" bestFit="1" customWidth="1"/>
    <col min="1807" max="1807" width="1.75" style="6" customWidth="1"/>
    <col min="1808" max="1808" width="9.125" style="6" customWidth="1"/>
    <col min="1809" max="1809" width="11.5" style="6" customWidth="1"/>
    <col min="1810" max="1810" width="10.125" style="6" customWidth="1"/>
    <col min="1811" max="1813" width="10.375" style="6" customWidth="1"/>
    <col min="1814" max="1814" width="9.375" style="6" customWidth="1"/>
    <col min="1815" max="1815" width="8.75" style="6" customWidth="1"/>
    <col min="1816" max="1816" width="9.375" style="6" customWidth="1"/>
    <col min="1817" max="1817" width="9.75" style="6" customWidth="1"/>
    <col min="1818" max="1818" width="11.875" style="6" customWidth="1"/>
    <col min="1819" max="1819" width="10" style="6" customWidth="1"/>
    <col min="1820" max="1820" width="10.625" style="6" customWidth="1"/>
    <col min="1821" max="1821" width="11.125" style="6" bestFit="1" customWidth="1"/>
    <col min="1822" max="1822" width="1.125" style="6" customWidth="1"/>
    <col min="1823" max="1823" width="8.25" style="6" customWidth="1"/>
    <col min="1824" max="1824" width="11.75" style="6" customWidth="1"/>
    <col min="1825" max="1825" width="10.875" style="6" customWidth="1"/>
    <col min="1826" max="1827" width="11" style="6" customWidth="1"/>
    <col min="1828" max="1828" width="10" style="6" customWidth="1"/>
    <col min="1829" max="1829" width="11.625" style="6" customWidth="1"/>
    <col min="1830" max="1830" width="11.125" style="6" customWidth="1"/>
    <col min="1831" max="1831" width="12.5" style="6" customWidth="1"/>
    <col min="1832" max="1832" width="10.25" style="6" customWidth="1"/>
    <col min="1833" max="1833" width="9.875" style="6" customWidth="1"/>
    <col min="1834" max="1834" width="19.75" style="6" customWidth="1"/>
    <col min="1835" max="1835" width="9" style="6"/>
    <col min="1836" max="1846" width="10" style="6" customWidth="1"/>
    <col min="1847" max="1847" width="10.375" style="6" customWidth="1"/>
    <col min="1848" max="1848" width="3.625" style="6" customWidth="1"/>
    <col min="1849" max="1861" width="10" style="6" customWidth="1"/>
    <col min="1862" max="1862" width="9.625" style="6" bestFit="1" customWidth="1"/>
    <col min="1863" max="1863" width="1.875" style="6" customWidth="1"/>
    <col min="1864" max="1864" width="8.25" style="6" customWidth="1"/>
    <col min="1865" max="1874" width="10" style="6" customWidth="1"/>
    <col min="1875" max="1875" width="9.5" style="6" customWidth="1"/>
    <col min="1876" max="1885" width="10" style="6" customWidth="1"/>
    <col min="1886" max="1886" width="16" style="6" customWidth="1"/>
    <col min="1887" max="1888" width="11.125" style="6" customWidth="1"/>
    <col min="1889" max="1911" width="10" style="6" customWidth="1"/>
    <col min="1912" max="1913" width="9.875" style="6" customWidth="1"/>
    <col min="1914" max="2048" width="9" style="6"/>
    <col min="2049" max="2049" width="1.5" style="6" customWidth="1"/>
    <col min="2050" max="2050" width="8.5" style="6" customWidth="1"/>
    <col min="2051" max="2051" width="12.125" style="6" customWidth="1"/>
    <col min="2052" max="2052" width="11.625" style="6" bestFit="1" customWidth="1"/>
    <col min="2053" max="2053" width="10.875" style="6" customWidth="1"/>
    <col min="2054" max="2054" width="10.25" style="6" customWidth="1"/>
    <col min="2055" max="2055" width="11.25" style="6" customWidth="1"/>
    <col min="2056" max="2056" width="10.25" style="6" customWidth="1"/>
    <col min="2057" max="2057" width="10.375" style="6" customWidth="1"/>
    <col min="2058" max="2058" width="10.875" style="6" customWidth="1"/>
    <col min="2059" max="2059" width="11.125" style="6" bestFit="1" customWidth="1"/>
    <col min="2060" max="2060" width="11" style="6" customWidth="1"/>
    <col min="2061" max="2061" width="10.5" style="6" customWidth="1"/>
    <col min="2062" max="2062" width="10.875" style="6" bestFit="1" customWidth="1"/>
    <col min="2063" max="2063" width="1.75" style="6" customWidth="1"/>
    <col min="2064" max="2064" width="9.125" style="6" customWidth="1"/>
    <col min="2065" max="2065" width="11.5" style="6" customWidth="1"/>
    <col min="2066" max="2066" width="10.125" style="6" customWidth="1"/>
    <col min="2067" max="2069" width="10.375" style="6" customWidth="1"/>
    <col min="2070" max="2070" width="9.375" style="6" customWidth="1"/>
    <col min="2071" max="2071" width="8.75" style="6" customWidth="1"/>
    <col min="2072" max="2072" width="9.375" style="6" customWidth="1"/>
    <col min="2073" max="2073" width="9.75" style="6" customWidth="1"/>
    <col min="2074" max="2074" width="11.875" style="6" customWidth="1"/>
    <col min="2075" max="2075" width="10" style="6" customWidth="1"/>
    <col min="2076" max="2076" width="10.625" style="6" customWidth="1"/>
    <col min="2077" max="2077" width="11.125" style="6" bestFit="1" customWidth="1"/>
    <col min="2078" max="2078" width="1.125" style="6" customWidth="1"/>
    <col min="2079" max="2079" width="8.25" style="6" customWidth="1"/>
    <col min="2080" max="2080" width="11.75" style="6" customWidth="1"/>
    <col min="2081" max="2081" width="10.875" style="6" customWidth="1"/>
    <col min="2082" max="2083" width="11" style="6" customWidth="1"/>
    <col min="2084" max="2084" width="10" style="6" customWidth="1"/>
    <col min="2085" max="2085" width="11.625" style="6" customWidth="1"/>
    <col min="2086" max="2086" width="11.125" style="6" customWidth="1"/>
    <col min="2087" max="2087" width="12.5" style="6" customWidth="1"/>
    <col min="2088" max="2088" width="10.25" style="6" customWidth="1"/>
    <col min="2089" max="2089" width="9.875" style="6" customWidth="1"/>
    <col min="2090" max="2090" width="19.75" style="6" customWidth="1"/>
    <col min="2091" max="2091" width="9" style="6"/>
    <col min="2092" max="2102" width="10" style="6" customWidth="1"/>
    <col min="2103" max="2103" width="10.375" style="6" customWidth="1"/>
    <col min="2104" max="2104" width="3.625" style="6" customWidth="1"/>
    <col min="2105" max="2117" width="10" style="6" customWidth="1"/>
    <col min="2118" max="2118" width="9.625" style="6" bestFit="1" customWidth="1"/>
    <col min="2119" max="2119" width="1.875" style="6" customWidth="1"/>
    <col min="2120" max="2120" width="8.25" style="6" customWidth="1"/>
    <col min="2121" max="2130" width="10" style="6" customWidth="1"/>
    <col min="2131" max="2131" width="9.5" style="6" customWidth="1"/>
    <col min="2132" max="2141" width="10" style="6" customWidth="1"/>
    <col min="2142" max="2142" width="16" style="6" customWidth="1"/>
    <col min="2143" max="2144" width="11.125" style="6" customWidth="1"/>
    <col min="2145" max="2167" width="10" style="6" customWidth="1"/>
    <col min="2168" max="2169" width="9.875" style="6" customWidth="1"/>
    <col min="2170" max="2304" width="9" style="6"/>
    <col min="2305" max="2305" width="1.5" style="6" customWidth="1"/>
    <col min="2306" max="2306" width="8.5" style="6" customWidth="1"/>
    <col min="2307" max="2307" width="12.125" style="6" customWidth="1"/>
    <col min="2308" max="2308" width="11.625" style="6" bestFit="1" customWidth="1"/>
    <col min="2309" max="2309" width="10.875" style="6" customWidth="1"/>
    <col min="2310" max="2310" width="10.25" style="6" customWidth="1"/>
    <col min="2311" max="2311" width="11.25" style="6" customWidth="1"/>
    <col min="2312" max="2312" width="10.25" style="6" customWidth="1"/>
    <col min="2313" max="2313" width="10.375" style="6" customWidth="1"/>
    <col min="2314" max="2314" width="10.875" style="6" customWidth="1"/>
    <col min="2315" max="2315" width="11.125" style="6" bestFit="1" customWidth="1"/>
    <col min="2316" max="2316" width="11" style="6" customWidth="1"/>
    <col min="2317" max="2317" width="10.5" style="6" customWidth="1"/>
    <col min="2318" max="2318" width="10.875" style="6" bestFit="1" customWidth="1"/>
    <col min="2319" max="2319" width="1.75" style="6" customWidth="1"/>
    <col min="2320" max="2320" width="9.125" style="6" customWidth="1"/>
    <col min="2321" max="2321" width="11.5" style="6" customWidth="1"/>
    <col min="2322" max="2322" width="10.125" style="6" customWidth="1"/>
    <col min="2323" max="2325" width="10.375" style="6" customWidth="1"/>
    <col min="2326" max="2326" width="9.375" style="6" customWidth="1"/>
    <col min="2327" max="2327" width="8.75" style="6" customWidth="1"/>
    <col min="2328" max="2328" width="9.375" style="6" customWidth="1"/>
    <col min="2329" max="2329" width="9.75" style="6" customWidth="1"/>
    <col min="2330" max="2330" width="11.875" style="6" customWidth="1"/>
    <col min="2331" max="2331" width="10" style="6" customWidth="1"/>
    <col min="2332" max="2332" width="10.625" style="6" customWidth="1"/>
    <col min="2333" max="2333" width="11.125" style="6" bestFit="1" customWidth="1"/>
    <col min="2334" max="2334" width="1.125" style="6" customWidth="1"/>
    <col min="2335" max="2335" width="8.25" style="6" customWidth="1"/>
    <col min="2336" max="2336" width="11.75" style="6" customWidth="1"/>
    <col min="2337" max="2337" width="10.875" style="6" customWidth="1"/>
    <col min="2338" max="2339" width="11" style="6" customWidth="1"/>
    <col min="2340" max="2340" width="10" style="6" customWidth="1"/>
    <col min="2341" max="2341" width="11.625" style="6" customWidth="1"/>
    <col min="2342" max="2342" width="11.125" style="6" customWidth="1"/>
    <col min="2343" max="2343" width="12.5" style="6" customWidth="1"/>
    <col min="2344" max="2344" width="10.25" style="6" customWidth="1"/>
    <col min="2345" max="2345" width="9.875" style="6" customWidth="1"/>
    <col min="2346" max="2346" width="19.75" style="6" customWidth="1"/>
    <col min="2347" max="2347" width="9" style="6"/>
    <col min="2348" max="2358" width="10" style="6" customWidth="1"/>
    <col min="2359" max="2359" width="10.375" style="6" customWidth="1"/>
    <col min="2360" max="2360" width="3.625" style="6" customWidth="1"/>
    <col min="2361" max="2373" width="10" style="6" customWidth="1"/>
    <col min="2374" max="2374" width="9.625" style="6" bestFit="1" customWidth="1"/>
    <col min="2375" max="2375" width="1.875" style="6" customWidth="1"/>
    <col min="2376" max="2376" width="8.25" style="6" customWidth="1"/>
    <col min="2377" max="2386" width="10" style="6" customWidth="1"/>
    <col min="2387" max="2387" width="9.5" style="6" customWidth="1"/>
    <col min="2388" max="2397" width="10" style="6" customWidth="1"/>
    <col min="2398" max="2398" width="16" style="6" customWidth="1"/>
    <col min="2399" max="2400" width="11.125" style="6" customWidth="1"/>
    <col min="2401" max="2423" width="10" style="6" customWidth="1"/>
    <col min="2424" max="2425" width="9.875" style="6" customWidth="1"/>
    <col min="2426" max="2560" width="9" style="6"/>
    <col min="2561" max="2561" width="1.5" style="6" customWidth="1"/>
    <col min="2562" max="2562" width="8.5" style="6" customWidth="1"/>
    <col min="2563" max="2563" width="12.125" style="6" customWidth="1"/>
    <col min="2564" max="2564" width="11.625" style="6" bestFit="1" customWidth="1"/>
    <col min="2565" max="2565" width="10.875" style="6" customWidth="1"/>
    <col min="2566" max="2566" width="10.25" style="6" customWidth="1"/>
    <col min="2567" max="2567" width="11.25" style="6" customWidth="1"/>
    <col min="2568" max="2568" width="10.25" style="6" customWidth="1"/>
    <col min="2569" max="2569" width="10.375" style="6" customWidth="1"/>
    <col min="2570" max="2570" width="10.875" style="6" customWidth="1"/>
    <col min="2571" max="2571" width="11.125" style="6" bestFit="1" customWidth="1"/>
    <col min="2572" max="2572" width="11" style="6" customWidth="1"/>
    <col min="2573" max="2573" width="10.5" style="6" customWidth="1"/>
    <col min="2574" max="2574" width="10.875" style="6" bestFit="1" customWidth="1"/>
    <col min="2575" max="2575" width="1.75" style="6" customWidth="1"/>
    <col min="2576" max="2576" width="9.125" style="6" customWidth="1"/>
    <col min="2577" max="2577" width="11.5" style="6" customWidth="1"/>
    <col min="2578" max="2578" width="10.125" style="6" customWidth="1"/>
    <col min="2579" max="2581" width="10.375" style="6" customWidth="1"/>
    <col min="2582" max="2582" width="9.375" style="6" customWidth="1"/>
    <col min="2583" max="2583" width="8.75" style="6" customWidth="1"/>
    <col min="2584" max="2584" width="9.375" style="6" customWidth="1"/>
    <col min="2585" max="2585" width="9.75" style="6" customWidth="1"/>
    <col min="2586" max="2586" width="11.875" style="6" customWidth="1"/>
    <col min="2587" max="2587" width="10" style="6" customWidth="1"/>
    <col min="2588" max="2588" width="10.625" style="6" customWidth="1"/>
    <col min="2589" max="2589" width="11.125" style="6" bestFit="1" customWidth="1"/>
    <col min="2590" max="2590" width="1.125" style="6" customWidth="1"/>
    <col min="2591" max="2591" width="8.25" style="6" customWidth="1"/>
    <col min="2592" max="2592" width="11.75" style="6" customWidth="1"/>
    <col min="2593" max="2593" width="10.875" style="6" customWidth="1"/>
    <col min="2594" max="2595" width="11" style="6" customWidth="1"/>
    <col min="2596" max="2596" width="10" style="6" customWidth="1"/>
    <col min="2597" max="2597" width="11.625" style="6" customWidth="1"/>
    <col min="2598" max="2598" width="11.125" style="6" customWidth="1"/>
    <col min="2599" max="2599" width="12.5" style="6" customWidth="1"/>
    <col min="2600" max="2600" width="10.25" style="6" customWidth="1"/>
    <col min="2601" max="2601" width="9.875" style="6" customWidth="1"/>
    <col min="2602" max="2602" width="19.75" style="6" customWidth="1"/>
    <col min="2603" max="2603" width="9" style="6"/>
    <col min="2604" max="2614" width="10" style="6" customWidth="1"/>
    <col min="2615" max="2615" width="10.375" style="6" customWidth="1"/>
    <col min="2616" max="2616" width="3.625" style="6" customWidth="1"/>
    <col min="2617" max="2629" width="10" style="6" customWidth="1"/>
    <col min="2630" max="2630" width="9.625" style="6" bestFit="1" customWidth="1"/>
    <col min="2631" max="2631" width="1.875" style="6" customWidth="1"/>
    <col min="2632" max="2632" width="8.25" style="6" customWidth="1"/>
    <col min="2633" max="2642" width="10" style="6" customWidth="1"/>
    <col min="2643" max="2643" width="9.5" style="6" customWidth="1"/>
    <col min="2644" max="2653" width="10" style="6" customWidth="1"/>
    <col min="2654" max="2654" width="16" style="6" customWidth="1"/>
    <col min="2655" max="2656" width="11.125" style="6" customWidth="1"/>
    <col min="2657" max="2679" width="10" style="6" customWidth="1"/>
    <col min="2680" max="2681" width="9.875" style="6" customWidth="1"/>
    <col min="2682" max="2816" width="9" style="6"/>
    <col min="2817" max="2817" width="1.5" style="6" customWidth="1"/>
    <col min="2818" max="2818" width="8.5" style="6" customWidth="1"/>
    <col min="2819" max="2819" width="12.125" style="6" customWidth="1"/>
    <col min="2820" max="2820" width="11.625" style="6" bestFit="1" customWidth="1"/>
    <col min="2821" max="2821" width="10.875" style="6" customWidth="1"/>
    <col min="2822" max="2822" width="10.25" style="6" customWidth="1"/>
    <col min="2823" max="2823" width="11.25" style="6" customWidth="1"/>
    <col min="2824" max="2824" width="10.25" style="6" customWidth="1"/>
    <col min="2825" max="2825" width="10.375" style="6" customWidth="1"/>
    <col min="2826" max="2826" width="10.875" style="6" customWidth="1"/>
    <col min="2827" max="2827" width="11.125" style="6" bestFit="1" customWidth="1"/>
    <col min="2828" max="2828" width="11" style="6" customWidth="1"/>
    <col min="2829" max="2829" width="10.5" style="6" customWidth="1"/>
    <col min="2830" max="2830" width="10.875" style="6" bestFit="1" customWidth="1"/>
    <col min="2831" max="2831" width="1.75" style="6" customWidth="1"/>
    <col min="2832" max="2832" width="9.125" style="6" customWidth="1"/>
    <col min="2833" max="2833" width="11.5" style="6" customWidth="1"/>
    <col min="2834" max="2834" width="10.125" style="6" customWidth="1"/>
    <col min="2835" max="2837" width="10.375" style="6" customWidth="1"/>
    <col min="2838" max="2838" width="9.375" style="6" customWidth="1"/>
    <col min="2839" max="2839" width="8.75" style="6" customWidth="1"/>
    <col min="2840" max="2840" width="9.375" style="6" customWidth="1"/>
    <col min="2841" max="2841" width="9.75" style="6" customWidth="1"/>
    <col min="2842" max="2842" width="11.875" style="6" customWidth="1"/>
    <col min="2843" max="2843" width="10" style="6" customWidth="1"/>
    <col min="2844" max="2844" width="10.625" style="6" customWidth="1"/>
    <col min="2845" max="2845" width="11.125" style="6" bestFit="1" customWidth="1"/>
    <col min="2846" max="2846" width="1.125" style="6" customWidth="1"/>
    <col min="2847" max="2847" width="8.25" style="6" customWidth="1"/>
    <col min="2848" max="2848" width="11.75" style="6" customWidth="1"/>
    <col min="2849" max="2849" width="10.875" style="6" customWidth="1"/>
    <col min="2850" max="2851" width="11" style="6" customWidth="1"/>
    <col min="2852" max="2852" width="10" style="6" customWidth="1"/>
    <col min="2853" max="2853" width="11.625" style="6" customWidth="1"/>
    <col min="2854" max="2854" width="11.125" style="6" customWidth="1"/>
    <col min="2855" max="2855" width="12.5" style="6" customWidth="1"/>
    <col min="2856" max="2856" width="10.25" style="6" customWidth="1"/>
    <col min="2857" max="2857" width="9.875" style="6" customWidth="1"/>
    <col min="2858" max="2858" width="19.75" style="6" customWidth="1"/>
    <col min="2859" max="2859" width="9" style="6"/>
    <col min="2860" max="2870" width="10" style="6" customWidth="1"/>
    <col min="2871" max="2871" width="10.375" style="6" customWidth="1"/>
    <col min="2872" max="2872" width="3.625" style="6" customWidth="1"/>
    <col min="2873" max="2885" width="10" style="6" customWidth="1"/>
    <col min="2886" max="2886" width="9.625" style="6" bestFit="1" customWidth="1"/>
    <col min="2887" max="2887" width="1.875" style="6" customWidth="1"/>
    <col min="2888" max="2888" width="8.25" style="6" customWidth="1"/>
    <col min="2889" max="2898" width="10" style="6" customWidth="1"/>
    <col min="2899" max="2899" width="9.5" style="6" customWidth="1"/>
    <col min="2900" max="2909" width="10" style="6" customWidth="1"/>
    <col min="2910" max="2910" width="16" style="6" customWidth="1"/>
    <col min="2911" max="2912" width="11.125" style="6" customWidth="1"/>
    <col min="2913" max="2935" width="10" style="6" customWidth="1"/>
    <col min="2936" max="2937" width="9.875" style="6" customWidth="1"/>
    <col min="2938" max="3072" width="9" style="6"/>
    <col min="3073" max="3073" width="1.5" style="6" customWidth="1"/>
    <col min="3074" max="3074" width="8.5" style="6" customWidth="1"/>
    <col min="3075" max="3075" width="12.125" style="6" customWidth="1"/>
    <col min="3076" max="3076" width="11.625" style="6" bestFit="1" customWidth="1"/>
    <col min="3077" max="3077" width="10.875" style="6" customWidth="1"/>
    <col min="3078" max="3078" width="10.25" style="6" customWidth="1"/>
    <col min="3079" max="3079" width="11.25" style="6" customWidth="1"/>
    <col min="3080" max="3080" width="10.25" style="6" customWidth="1"/>
    <col min="3081" max="3081" width="10.375" style="6" customWidth="1"/>
    <col min="3082" max="3082" width="10.875" style="6" customWidth="1"/>
    <col min="3083" max="3083" width="11.125" style="6" bestFit="1" customWidth="1"/>
    <col min="3084" max="3084" width="11" style="6" customWidth="1"/>
    <col min="3085" max="3085" width="10.5" style="6" customWidth="1"/>
    <col min="3086" max="3086" width="10.875" style="6" bestFit="1" customWidth="1"/>
    <col min="3087" max="3087" width="1.75" style="6" customWidth="1"/>
    <col min="3088" max="3088" width="9.125" style="6" customWidth="1"/>
    <col min="3089" max="3089" width="11.5" style="6" customWidth="1"/>
    <col min="3090" max="3090" width="10.125" style="6" customWidth="1"/>
    <col min="3091" max="3093" width="10.375" style="6" customWidth="1"/>
    <col min="3094" max="3094" width="9.375" style="6" customWidth="1"/>
    <col min="3095" max="3095" width="8.75" style="6" customWidth="1"/>
    <col min="3096" max="3096" width="9.375" style="6" customWidth="1"/>
    <col min="3097" max="3097" width="9.75" style="6" customWidth="1"/>
    <col min="3098" max="3098" width="11.875" style="6" customWidth="1"/>
    <col min="3099" max="3099" width="10" style="6" customWidth="1"/>
    <col min="3100" max="3100" width="10.625" style="6" customWidth="1"/>
    <col min="3101" max="3101" width="11.125" style="6" bestFit="1" customWidth="1"/>
    <col min="3102" max="3102" width="1.125" style="6" customWidth="1"/>
    <col min="3103" max="3103" width="8.25" style="6" customWidth="1"/>
    <col min="3104" max="3104" width="11.75" style="6" customWidth="1"/>
    <col min="3105" max="3105" width="10.875" style="6" customWidth="1"/>
    <col min="3106" max="3107" width="11" style="6" customWidth="1"/>
    <col min="3108" max="3108" width="10" style="6" customWidth="1"/>
    <col min="3109" max="3109" width="11.625" style="6" customWidth="1"/>
    <col min="3110" max="3110" width="11.125" style="6" customWidth="1"/>
    <col min="3111" max="3111" width="12.5" style="6" customWidth="1"/>
    <col min="3112" max="3112" width="10.25" style="6" customWidth="1"/>
    <col min="3113" max="3113" width="9.875" style="6" customWidth="1"/>
    <col min="3114" max="3114" width="19.75" style="6" customWidth="1"/>
    <col min="3115" max="3115" width="9" style="6"/>
    <col min="3116" max="3126" width="10" style="6" customWidth="1"/>
    <col min="3127" max="3127" width="10.375" style="6" customWidth="1"/>
    <col min="3128" max="3128" width="3.625" style="6" customWidth="1"/>
    <col min="3129" max="3141" width="10" style="6" customWidth="1"/>
    <col min="3142" max="3142" width="9.625" style="6" bestFit="1" customWidth="1"/>
    <col min="3143" max="3143" width="1.875" style="6" customWidth="1"/>
    <col min="3144" max="3144" width="8.25" style="6" customWidth="1"/>
    <col min="3145" max="3154" width="10" style="6" customWidth="1"/>
    <col min="3155" max="3155" width="9.5" style="6" customWidth="1"/>
    <col min="3156" max="3165" width="10" style="6" customWidth="1"/>
    <col min="3166" max="3166" width="16" style="6" customWidth="1"/>
    <col min="3167" max="3168" width="11.125" style="6" customWidth="1"/>
    <col min="3169" max="3191" width="10" style="6" customWidth="1"/>
    <col min="3192" max="3193" width="9.875" style="6" customWidth="1"/>
    <col min="3194" max="3328" width="9" style="6"/>
    <col min="3329" max="3329" width="1.5" style="6" customWidth="1"/>
    <col min="3330" max="3330" width="8.5" style="6" customWidth="1"/>
    <col min="3331" max="3331" width="12.125" style="6" customWidth="1"/>
    <col min="3332" max="3332" width="11.625" style="6" bestFit="1" customWidth="1"/>
    <col min="3333" max="3333" width="10.875" style="6" customWidth="1"/>
    <col min="3334" max="3334" width="10.25" style="6" customWidth="1"/>
    <col min="3335" max="3335" width="11.25" style="6" customWidth="1"/>
    <col min="3336" max="3336" width="10.25" style="6" customWidth="1"/>
    <col min="3337" max="3337" width="10.375" style="6" customWidth="1"/>
    <col min="3338" max="3338" width="10.875" style="6" customWidth="1"/>
    <col min="3339" max="3339" width="11.125" style="6" bestFit="1" customWidth="1"/>
    <col min="3340" max="3340" width="11" style="6" customWidth="1"/>
    <col min="3341" max="3341" width="10.5" style="6" customWidth="1"/>
    <col min="3342" max="3342" width="10.875" style="6" bestFit="1" customWidth="1"/>
    <col min="3343" max="3343" width="1.75" style="6" customWidth="1"/>
    <col min="3344" max="3344" width="9.125" style="6" customWidth="1"/>
    <col min="3345" max="3345" width="11.5" style="6" customWidth="1"/>
    <col min="3346" max="3346" width="10.125" style="6" customWidth="1"/>
    <col min="3347" max="3349" width="10.375" style="6" customWidth="1"/>
    <col min="3350" max="3350" width="9.375" style="6" customWidth="1"/>
    <col min="3351" max="3351" width="8.75" style="6" customWidth="1"/>
    <col min="3352" max="3352" width="9.375" style="6" customWidth="1"/>
    <col min="3353" max="3353" width="9.75" style="6" customWidth="1"/>
    <col min="3354" max="3354" width="11.875" style="6" customWidth="1"/>
    <col min="3355" max="3355" width="10" style="6" customWidth="1"/>
    <col min="3356" max="3356" width="10.625" style="6" customWidth="1"/>
    <col min="3357" max="3357" width="11.125" style="6" bestFit="1" customWidth="1"/>
    <col min="3358" max="3358" width="1.125" style="6" customWidth="1"/>
    <col min="3359" max="3359" width="8.25" style="6" customWidth="1"/>
    <col min="3360" max="3360" width="11.75" style="6" customWidth="1"/>
    <col min="3361" max="3361" width="10.875" style="6" customWidth="1"/>
    <col min="3362" max="3363" width="11" style="6" customWidth="1"/>
    <col min="3364" max="3364" width="10" style="6" customWidth="1"/>
    <col min="3365" max="3365" width="11.625" style="6" customWidth="1"/>
    <col min="3366" max="3366" width="11.125" style="6" customWidth="1"/>
    <col min="3367" max="3367" width="12.5" style="6" customWidth="1"/>
    <col min="3368" max="3368" width="10.25" style="6" customWidth="1"/>
    <col min="3369" max="3369" width="9.875" style="6" customWidth="1"/>
    <col min="3370" max="3370" width="19.75" style="6" customWidth="1"/>
    <col min="3371" max="3371" width="9" style="6"/>
    <col min="3372" max="3382" width="10" style="6" customWidth="1"/>
    <col min="3383" max="3383" width="10.375" style="6" customWidth="1"/>
    <col min="3384" max="3384" width="3.625" style="6" customWidth="1"/>
    <col min="3385" max="3397" width="10" style="6" customWidth="1"/>
    <col min="3398" max="3398" width="9.625" style="6" bestFit="1" customWidth="1"/>
    <col min="3399" max="3399" width="1.875" style="6" customWidth="1"/>
    <col min="3400" max="3400" width="8.25" style="6" customWidth="1"/>
    <col min="3401" max="3410" width="10" style="6" customWidth="1"/>
    <col min="3411" max="3411" width="9.5" style="6" customWidth="1"/>
    <col min="3412" max="3421" width="10" style="6" customWidth="1"/>
    <col min="3422" max="3422" width="16" style="6" customWidth="1"/>
    <col min="3423" max="3424" width="11.125" style="6" customWidth="1"/>
    <col min="3425" max="3447" width="10" style="6" customWidth="1"/>
    <col min="3448" max="3449" width="9.875" style="6" customWidth="1"/>
    <col min="3450" max="3584" width="9" style="6"/>
    <col min="3585" max="3585" width="1.5" style="6" customWidth="1"/>
    <col min="3586" max="3586" width="8.5" style="6" customWidth="1"/>
    <col min="3587" max="3587" width="12.125" style="6" customWidth="1"/>
    <col min="3588" max="3588" width="11.625" style="6" bestFit="1" customWidth="1"/>
    <col min="3589" max="3589" width="10.875" style="6" customWidth="1"/>
    <col min="3590" max="3590" width="10.25" style="6" customWidth="1"/>
    <col min="3591" max="3591" width="11.25" style="6" customWidth="1"/>
    <col min="3592" max="3592" width="10.25" style="6" customWidth="1"/>
    <col min="3593" max="3593" width="10.375" style="6" customWidth="1"/>
    <col min="3594" max="3594" width="10.875" style="6" customWidth="1"/>
    <col min="3595" max="3595" width="11.125" style="6" bestFit="1" customWidth="1"/>
    <col min="3596" max="3596" width="11" style="6" customWidth="1"/>
    <col min="3597" max="3597" width="10.5" style="6" customWidth="1"/>
    <col min="3598" max="3598" width="10.875" style="6" bestFit="1" customWidth="1"/>
    <col min="3599" max="3599" width="1.75" style="6" customWidth="1"/>
    <col min="3600" max="3600" width="9.125" style="6" customWidth="1"/>
    <col min="3601" max="3601" width="11.5" style="6" customWidth="1"/>
    <col min="3602" max="3602" width="10.125" style="6" customWidth="1"/>
    <col min="3603" max="3605" width="10.375" style="6" customWidth="1"/>
    <col min="3606" max="3606" width="9.375" style="6" customWidth="1"/>
    <col min="3607" max="3607" width="8.75" style="6" customWidth="1"/>
    <col min="3608" max="3608" width="9.375" style="6" customWidth="1"/>
    <col min="3609" max="3609" width="9.75" style="6" customWidth="1"/>
    <col min="3610" max="3610" width="11.875" style="6" customWidth="1"/>
    <col min="3611" max="3611" width="10" style="6" customWidth="1"/>
    <col min="3612" max="3612" width="10.625" style="6" customWidth="1"/>
    <col min="3613" max="3613" width="11.125" style="6" bestFit="1" customWidth="1"/>
    <col min="3614" max="3614" width="1.125" style="6" customWidth="1"/>
    <col min="3615" max="3615" width="8.25" style="6" customWidth="1"/>
    <col min="3616" max="3616" width="11.75" style="6" customWidth="1"/>
    <col min="3617" max="3617" width="10.875" style="6" customWidth="1"/>
    <col min="3618" max="3619" width="11" style="6" customWidth="1"/>
    <col min="3620" max="3620" width="10" style="6" customWidth="1"/>
    <col min="3621" max="3621" width="11.625" style="6" customWidth="1"/>
    <col min="3622" max="3622" width="11.125" style="6" customWidth="1"/>
    <col min="3623" max="3623" width="12.5" style="6" customWidth="1"/>
    <col min="3624" max="3624" width="10.25" style="6" customWidth="1"/>
    <col min="3625" max="3625" width="9.875" style="6" customWidth="1"/>
    <col min="3626" max="3626" width="19.75" style="6" customWidth="1"/>
    <col min="3627" max="3627" width="9" style="6"/>
    <col min="3628" max="3638" width="10" style="6" customWidth="1"/>
    <col min="3639" max="3639" width="10.375" style="6" customWidth="1"/>
    <col min="3640" max="3640" width="3.625" style="6" customWidth="1"/>
    <col min="3641" max="3653" width="10" style="6" customWidth="1"/>
    <col min="3654" max="3654" width="9.625" style="6" bestFit="1" customWidth="1"/>
    <col min="3655" max="3655" width="1.875" style="6" customWidth="1"/>
    <col min="3656" max="3656" width="8.25" style="6" customWidth="1"/>
    <col min="3657" max="3666" width="10" style="6" customWidth="1"/>
    <col min="3667" max="3667" width="9.5" style="6" customWidth="1"/>
    <col min="3668" max="3677" width="10" style="6" customWidth="1"/>
    <col min="3678" max="3678" width="16" style="6" customWidth="1"/>
    <col min="3679" max="3680" width="11.125" style="6" customWidth="1"/>
    <col min="3681" max="3703" width="10" style="6" customWidth="1"/>
    <col min="3704" max="3705" width="9.875" style="6" customWidth="1"/>
    <col min="3706" max="3840" width="9" style="6"/>
    <col min="3841" max="3841" width="1.5" style="6" customWidth="1"/>
    <col min="3842" max="3842" width="8.5" style="6" customWidth="1"/>
    <col min="3843" max="3843" width="12.125" style="6" customWidth="1"/>
    <col min="3844" max="3844" width="11.625" style="6" bestFit="1" customWidth="1"/>
    <col min="3845" max="3845" width="10.875" style="6" customWidth="1"/>
    <col min="3846" max="3846" width="10.25" style="6" customWidth="1"/>
    <col min="3847" max="3847" width="11.25" style="6" customWidth="1"/>
    <col min="3848" max="3848" width="10.25" style="6" customWidth="1"/>
    <col min="3849" max="3849" width="10.375" style="6" customWidth="1"/>
    <col min="3850" max="3850" width="10.875" style="6" customWidth="1"/>
    <col min="3851" max="3851" width="11.125" style="6" bestFit="1" customWidth="1"/>
    <col min="3852" max="3852" width="11" style="6" customWidth="1"/>
    <col min="3853" max="3853" width="10.5" style="6" customWidth="1"/>
    <col min="3854" max="3854" width="10.875" style="6" bestFit="1" customWidth="1"/>
    <col min="3855" max="3855" width="1.75" style="6" customWidth="1"/>
    <col min="3856" max="3856" width="9.125" style="6" customWidth="1"/>
    <col min="3857" max="3857" width="11.5" style="6" customWidth="1"/>
    <col min="3858" max="3858" width="10.125" style="6" customWidth="1"/>
    <col min="3859" max="3861" width="10.375" style="6" customWidth="1"/>
    <col min="3862" max="3862" width="9.375" style="6" customWidth="1"/>
    <col min="3863" max="3863" width="8.75" style="6" customWidth="1"/>
    <col min="3864" max="3864" width="9.375" style="6" customWidth="1"/>
    <col min="3865" max="3865" width="9.75" style="6" customWidth="1"/>
    <col min="3866" max="3866" width="11.875" style="6" customWidth="1"/>
    <col min="3867" max="3867" width="10" style="6" customWidth="1"/>
    <col min="3868" max="3868" width="10.625" style="6" customWidth="1"/>
    <col min="3869" max="3869" width="11.125" style="6" bestFit="1" customWidth="1"/>
    <col min="3870" max="3870" width="1.125" style="6" customWidth="1"/>
    <col min="3871" max="3871" width="8.25" style="6" customWidth="1"/>
    <col min="3872" max="3872" width="11.75" style="6" customWidth="1"/>
    <col min="3873" max="3873" width="10.875" style="6" customWidth="1"/>
    <col min="3874" max="3875" width="11" style="6" customWidth="1"/>
    <col min="3876" max="3876" width="10" style="6" customWidth="1"/>
    <col min="3877" max="3877" width="11.625" style="6" customWidth="1"/>
    <col min="3878" max="3878" width="11.125" style="6" customWidth="1"/>
    <col min="3879" max="3879" width="12.5" style="6" customWidth="1"/>
    <col min="3880" max="3880" width="10.25" style="6" customWidth="1"/>
    <col min="3881" max="3881" width="9.875" style="6" customWidth="1"/>
    <col min="3882" max="3882" width="19.75" style="6" customWidth="1"/>
    <col min="3883" max="3883" width="9" style="6"/>
    <col min="3884" max="3894" width="10" style="6" customWidth="1"/>
    <col min="3895" max="3895" width="10.375" style="6" customWidth="1"/>
    <col min="3896" max="3896" width="3.625" style="6" customWidth="1"/>
    <col min="3897" max="3909" width="10" style="6" customWidth="1"/>
    <col min="3910" max="3910" width="9.625" style="6" bestFit="1" customWidth="1"/>
    <col min="3911" max="3911" width="1.875" style="6" customWidth="1"/>
    <col min="3912" max="3912" width="8.25" style="6" customWidth="1"/>
    <col min="3913" max="3922" width="10" style="6" customWidth="1"/>
    <col min="3923" max="3923" width="9.5" style="6" customWidth="1"/>
    <col min="3924" max="3933" width="10" style="6" customWidth="1"/>
    <col min="3934" max="3934" width="16" style="6" customWidth="1"/>
    <col min="3935" max="3936" width="11.125" style="6" customWidth="1"/>
    <col min="3937" max="3959" width="10" style="6" customWidth="1"/>
    <col min="3960" max="3961" width="9.875" style="6" customWidth="1"/>
    <col min="3962" max="4096" width="9" style="6"/>
    <col min="4097" max="4097" width="1.5" style="6" customWidth="1"/>
    <col min="4098" max="4098" width="8.5" style="6" customWidth="1"/>
    <col min="4099" max="4099" width="12.125" style="6" customWidth="1"/>
    <col min="4100" max="4100" width="11.625" style="6" bestFit="1" customWidth="1"/>
    <col min="4101" max="4101" width="10.875" style="6" customWidth="1"/>
    <col min="4102" max="4102" width="10.25" style="6" customWidth="1"/>
    <col min="4103" max="4103" width="11.25" style="6" customWidth="1"/>
    <col min="4104" max="4104" width="10.25" style="6" customWidth="1"/>
    <col min="4105" max="4105" width="10.375" style="6" customWidth="1"/>
    <col min="4106" max="4106" width="10.875" style="6" customWidth="1"/>
    <col min="4107" max="4107" width="11.125" style="6" bestFit="1" customWidth="1"/>
    <col min="4108" max="4108" width="11" style="6" customWidth="1"/>
    <col min="4109" max="4109" width="10.5" style="6" customWidth="1"/>
    <col min="4110" max="4110" width="10.875" style="6" bestFit="1" customWidth="1"/>
    <col min="4111" max="4111" width="1.75" style="6" customWidth="1"/>
    <col min="4112" max="4112" width="9.125" style="6" customWidth="1"/>
    <col min="4113" max="4113" width="11.5" style="6" customWidth="1"/>
    <col min="4114" max="4114" width="10.125" style="6" customWidth="1"/>
    <col min="4115" max="4117" width="10.375" style="6" customWidth="1"/>
    <col min="4118" max="4118" width="9.375" style="6" customWidth="1"/>
    <col min="4119" max="4119" width="8.75" style="6" customWidth="1"/>
    <col min="4120" max="4120" width="9.375" style="6" customWidth="1"/>
    <col min="4121" max="4121" width="9.75" style="6" customWidth="1"/>
    <col min="4122" max="4122" width="11.875" style="6" customWidth="1"/>
    <col min="4123" max="4123" width="10" style="6" customWidth="1"/>
    <col min="4124" max="4124" width="10.625" style="6" customWidth="1"/>
    <col min="4125" max="4125" width="11.125" style="6" bestFit="1" customWidth="1"/>
    <col min="4126" max="4126" width="1.125" style="6" customWidth="1"/>
    <col min="4127" max="4127" width="8.25" style="6" customWidth="1"/>
    <col min="4128" max="4128" width="11.75" style="6" customWidth="1"/>
    <col min="4129" max="4129" width="10.875" style="6" customWidth="1"/>
    <col min="4130" max="4131" width="11" style="6" customWidth="1"/>
    <col min="4132" max="4132" width="10" style="6" customWidth="1"/>
    <col min="4133" max="4133" width="11.625" style="6" customWidth="1"/>
    <col min="4134" max="4134" width="11.125" style="6" customWidth="1"/>
    <col min="4135" max="4135" width="12.5" style="6" customWidth="1"/>
    <col min="4136" max="4136" width="10.25" style="6" customWidth="1"/>
    <col min="4137" max="4137" width="9.875" style="6" customWidth="1"/>
    <col min="4138" max="4138" width="19.75" style="6" customWidth="1"/>
    <col min="4139" max="4139" width="9" style="6"/>
    <col min="4140" max="4150" width="10" style="6" customWidth="1"/>
    <col min="4151" max="4151" width="10.375" style="6" customWidth="1"/>
    <col min="4152" max="4152" width="3.625" style="6" customWidth="1"/>
    <col min="4153" max="4165" width="10" style="6" customWidth="1"/>
    <col min="4166" max="4166" width="9.625" style="6" bestFit="1" customWidth="1"/>
    <col min="4167" max="4167" width="1.875" style="6" customWidth="1"/>
    <col min="4168" max="4168" width="8.25" style="6" customWidth="1"/>
    <col min="4169" max="4178" width="10" style="6" customWidth="1"/>
    <col min="4179" max="4179" width="9.5" style="6" customWidth="1"/>
    <col min="4180" max="4189" width="10" style="6" customWidth="1"/>
    <col min="4190" max="4190" width="16" style="6" customWidth="1"/>
    <col min="4191" max="4192" width="11.125" style="6" customWidth="1"/>
    <col min="4193" max="4215" width="10" style="6" customWidth="1"/>
    <col min="4216" max="4217" width="9.875" style="6" customWidth="1"/>
    <col min="4218" max="4352" width="9" style="6"/>
    <col min="4353" max="4353" width="1.5" style="6" customWidth="1"/>
    <col min="4354" max="4354" width="8.5" style="6" customWidth="1"/>
    <col min="4355" max="4355" width="12.125" style="6" customWidth="1"/>
    <col min="4356" max="4356" width="11.625" style="6" bestFit="1" customWidth="1"/>
    <col min="4357" max="4357" width="10.875" style="6" customWidth="1"/>
    <col min="4358" max="4358" width="10.25" style="6" customWidth="1"/>
    <col min="4359" max="4359" width="11.25" style="6" customWidth="1"/>
    <col min="4360" max="4360" width="10.25" style="6" customWidth="1"/>
    <col min="4361" max="4361" width="10.375" style="6" customWidth="1"/>
    <col min="4362" max="4362" width="10.875" style="6" customWidth="1"/>
    <col min="4363" max="4363" width="11.125" style="6" bestFit="1" customWidth="1"/>
    <col min="4364" max="4364" width="11" style="6" customWidth="1"/>
    <col min="4365" max="4365" width="10.5" style="6" customWidth="1"/>
    <col min="4366" max="4366" width="10.875" style="6" bestFit="1" customWidth="1"/>
    <col min="4367" max="4367" width="1.75" style="6" customWidth="1"/>
    <col min="4368" max="4368" width="9.125" style="6" customWidth="1"/>
    <col min="4369" max="4369" width="11.5" style="6" customWidth="1"/>
    <col min="4370" max="4370" width="10.125" style="6" customWidth="1"/>
    <col min="4371" max="4373" width="10.375" style="6" customWidth="1"/>
    <col min="4374" max="4374" width="9.375" style="6" customWidth="1"/>
    <col min="4375" max="4375" width="8.75" style="6" customWidth="1"/>
    <col min="4376" max="4376" width="9.375" style="6" customWidth="1"/>
    <col min="4377" max="4377" width="9.75" style="6" customWidth="1"/>
    <col min="4378" max="4378" width="11.875" style="6" customWidth="1"/>
    <col min="4379" max="4379" width="10" style="6" customWidth="1"/>
    <col min="4380" max="4380" width="10.625" style="6" customWidth="1"/>
    <col min="4381" max="4381" width="11.125" style="6" bestFit="1" customWidth="1"/>
    <col min="4382" max="4382" width="1.125" style="6" customWidth="1"/>
    <col min="4383" max="4383" width="8.25" style="6" customWidth="1"/>
    <col min="4384" max="4384" width="11.75" style="6" customWidth="1"/>
    <col min="4385" max="4385" width="10.875" style="6" customWidth="1"/>
    <col min="4386" max="4387" width="11" style="6" customWidth="1"/>
    <col min="4388" max="4388" width="10" style="6" customWidth="1"/>
    <col min="4389" max="4389" width="11.625" style="6" customWidth="1"/>
    <col min="4390" max="4390" width="11.125" style="6" customWidth="1"/>
    <col min="4391" max="4391" width="12.5" style="6" customWidth="1"/>
    <col min="4392" max="4392" width="10.25" style="6" customWidth="1"/>
    <col min="4393" max="4393" width="9.875" style="6" customWidth="1"/>
    <col min="4394" max="4394" width="19.75" style="6" customWidth="1"/>
    <col min="4395" max="4395" width="9" style="6"/>
    <col min="4396" max="4406" width="10" style="6" customWidth="1"/>
    <col min="4407" max="4407" width="10.375" style="6" customWidth="1"/>
    <col min="4408" max="4408" width="3.625" style="6" customWidth="1"/>
    <col min="4409" max="4421" width="10" style="6" customWidth="1"/>
    <col min="4422" max="4422" width="9.625" style="6" bestFit="1" customWidth="1"/>
    <col min="4423" max="4423" width="1.875" style="6" customWidth="1"/>
    <col min="4424" max="4424" width="8.25" style="6" customWidth="1"/>
    <col min="4425" max="4434" width="10" style="6" customWidth="1"/>
    <col min="4435" max="4435" width="9.5" style="6" customWidth="1"/>
    <col min="4436" max="4445" width="10" style="6" customWidth="1"/>
    <col min="4446" max="4446" width="16" style="6" customWidth="1"/>
    <col min="4447" max="4448" width="11.125" style="6" customWidth="1"/>
    <col min="4449" max="4471" width="10" style="6" customWidth="1"/>
    <col min="4472" max="4473" width="9.875" style="6" customWidth="1"/>
    <col min="4474" max="4608" width="9" style="6"/>
    <col min="4609" max="4609" width="1.5" style="6" customWidth="1"/>
    <col min="4610" max="4610" width="8.5" style="6" customWidth="1"/>
    <col min="4611" max="4611" width="12.125" style="6" customWidth="1"/>
    <col min="4612" max="4612" width="11.625" style="6" bestFit="1" customWidth="1"/>
    <col min="4613" max="4613" width="10.875" style="6" customWidth="1"/>
    <col min="4614" max="4614" width="10.25" style="6" customWidth="1"/>
    <col min="4615" max="4615" width="11.25" style="6" customWidth="1"/>
    <col min="4616" max="4616" width="10.25" style="6" customWidth="1"/>
    <col min="4617" max="4617" width="10.375" style="6" customWidth="1"/>
    <col min="4618" max="4618" width="10.875" style="6" customWidth="1"/>
    <col min="4619" max="4619" width="11.125" style="6" bestFit="1" customWidth="1"/>
    <col min="4620" max="4620" width="11" style="6" customWidth="1"/>
    <col min="4621" max="4621" width="10.5" style="6" customWidth="1"/>
    <col min="4622" max="4622" width="10.875" style="6" bestFit="1" customWidth="1"/>
    <col min="4623" max="4623" width="1.75" style="6" customWidth="1"/>
    <col min="4624" max="4624" width="9.125" style="6" customWidth="1"/>
    <col min="4625" max="4625" width="11.5" style="6" customWidth="1"/>
    <col min="4626" max="4626" width="10.125" style="6" customWidth="1"/>
    <col min="4627" max="4629" width="10.375" style="6" customWidth="1"/>
    <col min="4630" max="4630" width="9.375" style="6" customWidth="1"/>
    <col min="4631" max="4631" width="8.75" style="6" customWidth="1"/>
    <col min="4632" max="4632" width="9.375" style="6" customWidth="1"/>
    <col min="4633" max="4633" width="9.75" style="6" customWidth="1"/>
    <col min="4634" max="4634" width="11.875" style="6" customWidth="1"/>
    <col min="4635" max="4635" width="10" style="6" customWidth="1"/>
    <col min="4636" max="4636" width="10.625" style="6" customWidth="1"/>
    <col min="4637" max="4637" width="11.125" style="6" bestFit="1" customWidth="1"/>
    <col min="4638" max="4638" width="1.125" style="6" customWidth="1"/>
    <col min="4639" max="4639" width="8.25" style="6" customWidth="1"/>
    <col min="4640" max="4640" width="11.75" style="6" customWidth="1"/>
    <col min="4641" max="4641" width="10.875" style="6" customWidth="1"/>
    <col min="4642" max="4643" width="11" style="6" customWidth="1"/>
    <col min="4644" max="4644" width="10" style="6" customWidth="1"/>
    <col min="4645" max="4645" width="11.625" style="6" customWidth="1"/>
    <col min="4646" max="4646" width="11.125" style="6" customWidth="1"/>
    <col min="4647" max="4647" width="12.5" style="6" customWidth="1"/>
    <col min="4648" max="4648" width="10.25" style="6" customWidth="1"/>
    <col min="4649" max="4649" width="9.875" style="6" customWidth="1"/>
    <col min="4650" max="4650" width="19.75" style="6" customWidth="1"/>
    <col min="4651" max="4651" width="9" style="6"/>
    <col min="4652" max="4662" width="10" style="6" customWidth="1"/>
    <col min="4663" max="4663" width="10.375" style="6" customWidth="1"/>
    <col min="4664" max="4664" width="3.625" style="6" customWidth="1"/>
    <col min="4665" max="4677" width="10" style="6" customWidth="1"/>
    <col min="4678" max="4678" width="9.625" style="6" bestFit="1" customWidth="1"/>
    <col min="4679" max="4679" width="1.875" style="6" customWidth="1"/>
    <col min="4680" max="4680" width="8.25" style="6" customWidth="1"/>
    <col min="4681" max="4690" width="10" style="6" customWidth="1"/>
    <col min="4691" max="4691" width="9.5" style="6" customWidth="1"/>
    <col min="4692" max="4701" width="10" style="6" customWidth="1"/>
    <col min="4702" max="4702" width="16" style="6" customWidth="1"/>
    <col min="4703" max="4704" width="11.125" style="6" customWidth="1"/>
    <col min="4705" max="4727" width="10" style="6" customWidth="1"/>
    <col min="4728" max="4729" width="9.875" style="6" customWidth="1"/>
    <col min="4730" max="4864" width="9" style="6"/>
    <col min="4865" max="4865" width="1.5" style="6" customWidth="1"/>
    <col min="4866" max="4866" width="8.5" style="6" customWidth="1"/>
    <col min="4867" max="4867" width="12.125" style="6" customWidth="1"/>
    <col min="4868" max="4868" width="11.625" style="6" bestFit="1" customWidth="1"/>
    <col min="4869" max="4869" width="10.875" style="6" customWidth="1"/>
    <col min="4870" max="4870" width="10.25" style="6" customWidth="1"/>
    <col min="4871" max="4871" width="11.25" style="6" customWidth="1"/>
    <col min="4872" max="4872" width="10.25" style="6" customWidth="1"/>
    <col min="4873" max="4873" width="10.375" style="6" customWidth="1"/>
    <col min="4874" max="4874" width="10.875" style="6" customWidth="1"/>
    <col min="4875" max="4875" width="11.125" style="6" bestFit="1" customWidth="1"/>
    <col min="4876" max="4876" width="11" style="6" customWidth="1"/>
    <col min="4877" max="4877" width="10.5" style="6" customWidth="1"/>
    <col min="4878" max="4878" width="10.875" style="6" bestFit="1" customWidth="1"/>
    <col min="4879" max="4879" width="1.75" style="6" customWidth="1"/>
    <col min="4880" max="4880" width="9.125" style="6" customWidth="1"/>
    <col min="4881" max="4881" width="11.5" style="6" customWidth="1"/>
    <col min="4882" max="4882" width="10.125" style="6" customWidth="1"/>
    <col min="4883" max="4885" width="10.375" style="6" customWidth="1"/>
    <col min="4886" max="4886" width="9.375" style="6" customWidth="1"/>
    <col min="4887" max="4887" width="8.75" style="6" customWidth="1"/>
    <col min="4888" max="4888" width="9.375" style="6" customWidth="1"/>
    <col min="4889" max="4889" width="9.75" style="6" customWidth="1"/>
    <col min="4890" max="4890" width="11.875" style="6" customWidth="1"/>
    <col min="4891" max="4891" width="10" style="6" customWidth="1"/>
    <col min="4892" max="4892" width="10.625" style="6" customWidth="1"/>
    <col min="4893" max="4893" width="11.125" style="6" bestFit="1" customWidth="1"/>
    <col min="4894" max="4894" width="1.125" style="6" customWidth="1"/>
    <col min="4895" max="4895" width="8.25" style="6" customWidth="1"/>
    <col min="4896" max="4896" width="11.75" style="6" customWidth="1"/>
    <col min="4897" max="4897" width="10.875" style="6" customWidth="1"/>
    <col min="4898" max="4899" width="11" style="6" customWidth="1"/>
    <col min="4900" max="4900" width="10" style="6" customWidth="1"/>
    <col min="4901" max="4901" width="11.625" style="6" customWidth="1"/>
    <col min="4902" max="4902" width="11.125" style="6" customWidth="1"/>
    <col min="4903" max="4903" width="12.5" style="6" customWidth="1"/>
    <col min="4904" max="4904" width="10.25" style="6" customWidth="1"/>
    <col min="4905" max="4905" width="9.875" style="6" customWidth="1"/>
    <col min="4906" max="4906" width="19.75" style="6" customWidth="1"/>
    <col min="4907" max="4907" width="9" style="6"/>
    <col min="4908" max="4918" width="10" style="6" customWidth="1"/>
    <col min="4919" max="4919" width="10.375" style="6" customWidth="1"/>
    <col min="4920" max="4920" width="3.625" style="6" customWidth="1"/>
    <col min="4921" max="4933" width="10" style="6" customWidth="1"/>
    <col min="4934" max="4934" width="9.625" style="6" bestFit="1" customWidth="1"/>
    <col min="4935" max="4935" width="1.875" style="6" customWidth="1"/>
    <col min="4936" max="4936" width="8.25" style="6" customWidth="1"/>
    <col min="4937" max="4946" width="10" style="6" customWidth="1"/>
    <col min="4947" max="4947" width="9.5" style="6" customWidth="1"/>
    <col min="4948" max="4957" width="10" style="6" customWidth="1"/>
    <col min="4958" max="4958" width="16" style="6" customWidth="1"/>
    <col min="4959" max="4960" width="11.125" style="6" customWidth="1"/>
    <col min="4961" max="4983" width="10" style="6" customWidth="1"/>
    <col min="4984" max="4985" width="9.875" style="6" customWidth="1"/>
    <col min="4986" max="5120" width="9" style="6"/>
    <col min="5121" max="5121" width="1.5" style="6" customWidth="1"/>
    <col min="5122" max="5122" width="8.5" style="6" customWidth="1"/>
    <col min="5123" max="5123" width="12.125" style="6" customWidth="1"/>
    <col min="5124" max="5124" width="11.625" style="6" bestFit="1" customWidth="1"/>
    <col min="5125" max="5125" width="10.875" style="6" customWidth="1"/>
    <col min="5126" max="5126" width="10.25" style="6" customWidth="1"/>
    <col min="5127" max="5127" width="11.25" style="6" customWidth="1"/>
    <col min="5128" max="5128" width="10.25" style="6" customWidth="1"/>
    <col min="5129" max="5129" width="10.375" style="6" customWidth="1"/>
    <col min="5130" max="5130" width="10.875" style="6" customWidth="1"/>
    <col min="5131" max="5131" width="11.125" style="6" bestFit="1" customWidth="1"/>
    <col min="5132" max="5132" width="11" style="6" customWidth="1"/>
    <col min="5133" max="5133" width="10.5" style="6" customWidth="1"/>
    <col min="5134" max="5134" width="10.875" style="6" bestFit="1" customWidth="1"/>
    <col min="5135" max="5135" width="1.75" style="6" customWidth="1"/>
    <col min="5136" max="5136" width="9.125" style="6" customWidth="1"/>
    <col min="5137" max="5137" width="11.5" style="6" customWidth="1"/>
    <col min="5138" max="5138" width="10.125" style="6" customWidth="1"/>
    <col min="5139" max="5141" width="10.375" style="6" customWidth="1"/>
    <col min="5142" max="5142" width="9.375" style="6" customWidth="1"/>
    <col min="5143" max="5143" width="8.75" style="6" customWidth="1"/>
    <col min="5144" max="5144" width="9.375" style="6" customWidth="1"/>
    <col min="5145" max="5145" width="9.75" style="6" customWidth="1"/>
    <col min="5146" max="5146" width="11.875" style="6" customWidth="1"/>
    <col min="5147" max="5147" width="10" style="6" customWidth="1"/>
    <col min="5148" max="5148" width="10.625" style="6" customWidth="1"/>
    <col min="5149" max="5149" width="11.125" style="6" bestFit="1" customWidth="1"/>
    <col min="5150" max="5150" width="1.125" style="6" customWidth="1"/>
    <col min="5151" max="5151" width="8.25" style="6" customWidth="1"/>
    <col min="5152" max="5152" width="11.75" style="6" customWidth="1"/>
    <col min="5153" max="5153" width="10.875" style="6" customWidth="1"/>
    <col min="5154" max="5155" width="11" style="6" customWidth="1"/>
    <col min="5156" max="5156" width="10" style="6" customWidth="1"/>
    <col min="5157" max="5157" width="11.625" style="6" customWidth="1"/>
    <col min="5158" max="5158" width="11.125" style="6" customWidth="1"/>
    <col min="5159" max="5159" width="12.5" style="6" customWidth="1"/>
    <col min="5160" max="5160" width="10.25" style="6" customWidth="1"/>
    <col min="5161" max="5161" width="9.875" style="6" customWidth="1"/>
    <col min="5162" max="5162" width="19.75" style="6" customWidth="1"/>
    <col min="5163" max="5163" width="9" style="6"/>
    <col min="5164" max="5174" width="10" style="6" customWidth="1"/>
    <col min="5175" max="5175" width="10.375" style="6" customWidth="1"/>
    <col min="5176" max="5176" width="3.625" style="6" customWidth="1"/>
    <col min="5177" max="5189" width="10" style="6" customWidth="1"/>
    <col min="5190" max="5190" width="9.625" style="6" bestFit="1" customWidth="1"/>
    <col min="5191" max="5191" width="1.875" style="6" customWidth="1"/>
    <col min="5192" max="5192" width="8.25" style="6" customWidth="1"/>
    <col min="5193" max="5202" width="10" style="6" customWidth="1"/>
    <col min="5203" max="5203" width="9.5" style="6" customWidth="1"/>
    <col min="5204" max="5213" width="10" style="6" customWidth="1"/>
    <col min="5214" max="5214" width="16" style="6" customWidth="1"/>
    <col min="5215" max="5216" width="11.125" style="6" customWidth="1"/>
    <col min="5217" max="5239" width="10" style="6" customWidth="1"/>
    <col min="5240" max="5241" width="9.875" style="6" customWidth="1"/>
    <col min="5242" max="5376" width="9" style="6"/>
    <col min="5377" max="5377" width="1.5" style="6" customWidth="1"/>
    <col min="5378" max="5378" width="8.5" style="6" customWidth="1"/>
    <col min="5379" max="5379" width="12.125" style="6" customWidth="1"/>
    <col min="5380" max="5380" width="11.625" style="6" bestFit="1" customWidth="1"/>
    <col min="5381" max="5381" width="10.875" style="6" customWidth="1"/>
    <col min="5382" max="5382" width="10.25" style="6" customWidth="1"/>
    <col min="5383" max="5383" width="11.25" style="6" customWidth="1"/>
    <col min="5384" max="5384" width="10.25" style="6" customWidth="1"/>
    <col min="5385" max="5385" width="10.375" style="6" customWidth="1"/>
    <col min="5386" max="5386" width="10.875" style="6" customWidth="1"/>
    <col min="5387" max="5387" width="11.125" style="6" bestFit="1" customWidth="1"/>
    <col min="5388" max="5388" width="11" style="6" customWidth="1"/>
    <col min="5389" max="5389" width="10.5" style="6" customWidth="1"/>
    <col min="5390" max="5390" width="10.875" style="6" bestFit="1" customWidth="1"/>
    <col min="5391" max="5391" width="1.75" style="6" customWidth="1"/>
    <col min="5392" max="5392" width="9.125" style="6" customWidth="1"/>
    <col min="5393" max="5393" width="11.5" style="6" customWidth="1"/>
    <col min="5394" max="5394" width="10.125" style="6" customWidth="1"/>
    <col min="5395" max="5397" width="10.375" style="6" customWidth="1"/>
    <col min="5398" max="5398" width="9.375" style="6" customWidth="1"/>
    <col min="5399" max="5399" width="8.75" style="6" customWidth="1"/>
    <col min="5400" max="5400" width="9.375" style="6" customWidth="1"/>
    <col min="5401" max="5401" width="9.75" style="6" customWidth="1"/>
    <col min="5402" max="5402" width="11.875" style="6" customWidth="1"/>
    <col min="5403" max="5403" width="10" style="6" customWidth="1"/>
    <col min="5404" max="5404" width="10.625" style="6" customWidth="1"/>
    <col min="5405" max="5405" width="11.125" style="6" bestFit="1" customWidth="1"/>
    <col min="5406" max="5406" width="1.125" style="6" customWidth="1"/>
    <col min="5407" max="5407" width="8.25" style="6" customWidth="1"/>
    <col min="5408" max="5408" width="11.75" style="6" customWidth="1"/>
    <col min="5409" max="5409" width="10.875" style="6" customWidth="1"/>
    <col min="5410" max="5411" width="11" style="6" customWidth="1"/>
    <col min="5412" max="5412" width="10" style="6" customWidth="1"/>
    <col min="5413" max="5413" width="11.625" style="6" customWidth="1"/>
    <col min="5414" max="5414" width="11.125" style="6" customWidth="1"/>
    <col min="5415" max="5415" width="12.5" style="6" customWidth="1"/>
    <col min="5416" max="5416" width="10.25" style="6" customWidth="1"/>
    <col min="5417" max="5417" width="9.875" style="6" customWidth="1"/>
    <col min="5418" max="5418" width="19.75" style="6" customWidth="1"/>
    <col min="5419" max="5419" width="9" style="6"/>
    <col min="5420" max="5430" width="10" style="6" customWidth="1"/>
    <col min="5431" max="5431" width="10.375" style="6" customWidth="1"/>
    <col min="5432" max="5432" width="3.625" style="6" customWidth="1"/>
    <col min="5433" max="5445" width="10" style="6" customWidth="1"/>
    <col min="5446" max="5446" width="9.625" style="6" bestFit="1" customWidth="1"/>
    <col min="5447" max="5447" width="1.875" style="6" customWidth="1"/>
    <col min="5448" max="5448" width="8.25" style="6" customWidth="1"/>
    <col min="5449" max="5458" width="10" style="6" customWidth="1"/>
    <col min="5459" max="5459" width="9.5" style="6" customWidth="1"/>
    <col min="5460" max="5469" width="10" style="6" customWidth="1"/>
    <col min="5470" max="5470" width="16" style="6" customWidth="1"/>
    <col min="5471" max="5472" width="11.125" style="6" customWidth="1"/>
    <col min="5473" max="5495" width="10" style="6" customWidth="1"/>
    <col min="5496" max="5497" width="9.875" style="6" customWidth="1"/>
    <col min="5498" max="5632" width="9" style="6"/>
    <col min="5633" max="5633" width="1.5" style="6" customWidth="1"/>
    <col min="5634" max="5634" width="8.5" style="6" customWidth="1"/>
    <col min="5635" max="5635" width="12.125" style="6" customWidth="1"/>
    <col min="5636" max="5636" width="11.625" style="6" bestFit="1" customWidth="1"/>
    <col min="5637" max="5637" width="10.875" style="6" customWidth="1"/>
    <col min="5638" max="5638" width="10.25" style="6" customWidth="1"/>
    <col min="5639" max="5639" width="11.25" style="6" customWidth="1"/>
    <col min="5640" max="5640" width="10.25" style="6" customWidth="1"/>
    <col min="5641" max="5641" width="10.375" style="6" customWidth="1"/>
    <col min="5642" max="5642" width="10.875" style="6" customWidth="1"/>
    <col min="5643" max="5643" width="11.125" style="6" bestFit="1" customWidth="1"/>
    <col min="5644" max="5644" width="11" style="6" customWidth="1"/>
    <col min="5645" max="5645" width="10.5" style="6" customWidth="1"/>
    <col min="5646" max="5646" width="10.875" style="6" bestFit="1" customWidth="1"/>
    <col min="5647" max="5647" width="1.75" style="6" customWidth="1"/>
    <col min="5648" max="5648" width="9.125" style="6" customWidth="1"/>
    <col min="5649" max="5649" width="11.5" style="6" customWidth="1"/>
    <col min="5650" max="5650" width="10.125" style="6" customWidth="1"/>
    <col min="5651" max="5653" width="10.375" style="6" customWidth="1"/>
    <col min="5654" max="5654" width="9.375" style="6" customWidth="1"/>
    <col min="5655" max="5655" width="8.75" style="6" customWidth="1"/>
    <col min="5656" max="5656" width="9.375" style="6" customWidth="1"/>
    <col min="5657" max="5657" width="9.75" style="6" customWidth="1"/>
    <col min="5658" max="5658" width="11.875" style="6" customWidth="1"/>
    <col min="5659" max="5659" width="10" style="6" customWidth="1"/>
    <col min="5660" max="5660" width="10.625" style="6" customWidth="1"/>
    <col min="5661" max="5661" width="11.125" style="6" bestFit="1" customWidth="1"/>
    <col min="5662" max="5662" width="1.125" style="6" customWidth="1"/>
    <col min="5663" max="5663" width="8.25" style="6" customWidth="1"/>
    <col min="5664" max="5664" width="11.75" style="6" customWidth="1"/>
    <col min="5665" max="5665" width="10.875" style="6" customWidth="1"/>
    <col min="5666" max="5667" width="11" style="6" customWidth="1"/>
    <col min="5668" max="5668" width="10" style="6" customWidth="1"/>
    <col min="5669" max="5669" width="11.625" style="6" customWidth="1"/>
    <col min="5670" max="5670" width="11.125" style="6" customWidth="1"/>
    <col min="5671" max="5671" width="12.5" style="6" customWidth="1"/>
    <col min="5672" max="5672" width="10.25" style="6" customWidth="1"/>
    <col min="5673" max="5673" width="9.875" style="6" customWidth="1"/>
    <col min="5674" max="5674" width="19.75" style="6" customWidth="1"/>
    <col min="5675" max="5675" width="9" style="6"/>
    <col min="5676" max="5686" width="10" style="6" customWidth="1"/>
    <col min="5687" max="5687" width="10.375" style="6" customWidth="1"/>
    <col min="5688" max="5688" width="3.625" style="6" customWidth="1"/>
    <col min="5689" max="5701" width="10" style="6" customWidth="1"/>
    <col min="5702" max="5702" width="9.625" style="6" bestFit="1" customWidth="1"/>
    <col min="5703" max="5703" width="1.875" style="6" customWidth="1"/>
    <col min="5704" max="5704" width="8.25" style="6" customWidth="1"/>
    <col min="5705" max="5714" width="10" style="6" customWidth="1"/>
    <col min="5715" max="5715" width="9.5" style="6" customWidth="1"/>
    <col min="5716" max="5725" width="10" style="6" customWidth="1"/>
    <col min="5726" max="5726" width="16" style="6" customWidth="1"/>
    <col min="5727" max="5728" width="11.125" style="6" customWidth="1"/>
    <col min="5729" max="5751" width="10" style="6" customWidth="1"/>
    <col min="5752" max="5753" width="9.875" style="6" customWidth="1"/>
    <col min="5754" max="5888" width="9" style="6"/>
    <col min="5889" max="5889" width="1.5" style="6" customWidth="1"/>
    <col min="5890" max="5890" width="8.5" style="6" customWidth="1"/>
    <col min="5891" max="5891" width="12.125" style="6" customWidth="1"/>
    <col min="5892" max="5892" width="11.625" style="6" bestFit="1" customWidth="1"/>
    <col min="5893" max="5893" width="10.875" style="6" customWidth="1"/>
    <col min="5894" max="5894" width="10.25" style="6" customWidth="1"/>
    <col min="5895" max="5895" width="11.25" style="6" customWidth="1"/>
    <col min="5896" max="5896" width="10.25" style="6" customWidth="1"/>
    <col min="5897" max="5897" width="10.375" style="6" customWidth="1"/>
    <col min="5898" max="5898" width="10.875" style="6" customWidth="1"/>
    <col min="5899" max="5899" width="11.125" style="6" bestFit="1" customWidth="1"/>
    <col min="5900" max="5900" width="11" style="6" customWidth="1"/>
    <col min="5901" max="5901" width="10.5" style="6" customWidth="1"/>
    <col min="5902" max="5902" width="10.875" style="6" bestFit="1" customWidth="1"/>
    <col min="5903" max="5903" width="1.75" style="6" customWidth="1"/>
    <col min="5904" max="5904" width="9.125" style="6" customWidth="1"/>
    <col min="5905" max="5905" width="11.5" style="6" customWidth="1"/>
    <col min="5906" max="5906" width="10.125" style="6" customWidth="1"/>
    <col min="5907" max="5909" width="10.375" style="6" customWidth="1"/>
    <col min="5910" max="5910" width="9.375" style="6" customWidth="1"/>
    <col min="5911" max="5911" width="8.75" style="6" customWidth="1"/>
    <col min="5912" max="5912" width="9.375" style="6" customWidth="1"/>
    <col min="5913" max="5913" width="9.75" style="6" customWidth="1"/>
    <col min="5914" max="5914" width="11.875" style="6" customWidth="1"/>
    <col min="5915" max="5915" width="10" style="6" customWidth="1"/>
    <col min="5916" max="5916" width="10.625" style="6" customWidth="1"/>
    <col min="5917" max="5917" width="11.125" style="6" bestFit="1" customWidth="1"/>
    <col min="5918" max="5918" width="1.125" style="6" customWidth="1"/>
    <col min="5919" max="5919" width="8.25" style="6" customWidth="1"/>
    <col min="5920" max="5920" width="11.75" style="6" customWidth="1"/>
    <col min="5921" max="5921" width="10.875" style="6" customWidth="1"/>
    <col min="5922" max="5923" width="11" style="6" customWidth="1"/>
    <col min="5924" max="5924" width="10" style="6" customWidth="1"/>
    <col min="5925" max="5925" width="11.625" style="6" customWidth="1"/>
    <col min="5926" max="5926" width="11.125" style="6" customWidth="1"/>
    <col min="5927" max="5927" width="12.5" style="6" customWidth="1"/>
    <col min="5928" max="5928" width="10.25" style="6" customWidth="1"/>
    <col min="5929" max="5929" width="9.875" style="6" customWidth="1"/>
    <col min="5930" max="5930" width="19.75" style="6" customWidth="1"/>
    <col min="5931" max="5931" width="9" style="6"/>
    <col min="5932" max="5942" width="10" style="6" customWidth="1"/>
    <col min="5943" max="5943" width="10.375" style="6" customWidth="1"/>
    <col min="5944" max="5944" width="3.625" style="6" customWidth="1"/>
    <col min="5945" max="5957" width="10" style="6" customWidth="1"/>
    <col min="5958" max="5958" width="9.625" style="6" bestFit="1" customWidth="1"/>
    <col min="5959" max="5959" width="1.875" style="6" customWidth="1"/>
    <col min="5960" max="5960" width="8.25" style="6" customWidth="1"/>
    <col min="5961" max="5970" width="10" style="6" customWidth="1"/>
    <col min="5971" max="5971" width="9.5" style="6" customWidth="1"/>
    <col min="5972" max="5981" width="10" style="6" customWidth="1"/>
    <col min="5982" max="5982" width="16" style="6" customWidth="1"/>
    <col min="5983" max="5984" width="11.125" style="6" customWidth="1"/>
    <col min="5985" max="6007" width="10" style="6" customWidth="1"/>
    <col min="6008" max="6009" width="9.875" style="6" customWidth="1"/>
    <col min="6010" max="6144" width="9" style="6"/>
    <col min="6145" max="6145" width="1.5" style="6" customWidth="1"/>
    <col min="6146" max="6146" width="8.5" style="6" customWidth="1"/>
    <col min="6147" max="6147" width="12.125" style="6" customWidth="1"/>
    <col min="6148" max="6148" width="11.625" style="6" bestFit="1" customWidth="1"/>
    <col min="6149" max="6149" width="10.875" style="6" customWidth="1"/>
    <col min="6150" max="6150" width="10.25" style="6" customWidth="1"/>
    <col min="6151" max="6151" width="11.25" style="6" customWidth="1"/>
    <col min="6152" max="6152" width="10.25" style="6" customWidth="1"/>
    <col min="6153" max="6153" width="10.375" style="6" customWidth="1"/>
    <col min="6154" max="6154" width="10.875" style="6" customWidth="1"/>
    <col min="6155" max="6155" width="11.125" style="6" bestFit="1" customWidth="1"/>
    <col min="6156" max="6156" width="11" style="6" customWidth="1"/>
    <col min="6157" max="6157" width="10.5" style="6" customWidth="1"/>
    <col min="6158" max="6158" width="10.875" style="6" bestFit="1" customWidth="1"/>
    <col min="6159" max="6159" width="1.75" style="6" customWidth="1"/>
    <col min="6160" max="6160" width="9.125" style="6" customWidth="1"/>
    <col min="6161" max="6161" width="11.5" style="6" customWidth="1"/>
    <col min="6162" max="6162" width="10.125" style="6" customWidth="1"/>
    <col min="6163" max="6165" width="10.375" style="6" customWidth="1"/>
    <col min="6166" max="6166" width="9.375" style="6" customWidth="1"/>
    <col min="6167" max="6167" width="8.75" style="6" customWidth="1"/>
    <col min="6168" max="6168" width="9.375" style="6" customWidth="1"/>
    <col min="6169" max="6169" width="9.75" style="6" customWidth="1"/>
    <col min="6170" max="6170" width="11.875" style="6" customWidth="1"/>
    <col min="6171" max="6171" width="10" style="6" customWidth="1"/>
    <col min="6172" max="6172" width="10.625" style="6" customWidth="1"/>
    <col min="6173" max="6173" width="11.125" style="6" bestFit="1" customWidth="1"/>
    <col min="6174" max="6174" width="1.125" style="6" customWidth="1"/>
    <col min="6175" max="6175" width="8.25" style="6" customWidth="1"/>
    <col min="6176" max="6176" width="11.75" style="6" customWidth="1"/>
    <col min="6177" max="6177" width="10.875" style="6" customWidth="1"/>
    <col min="6178" max="6179" width="11" style="6" customWidth="1"/>
    <col min="6180" max="6180" width="10" style="6" customWidth="1"/>
    <col min="6181" max="6181" width="11.625" style="6" customWidth="1"/>
    <col min="6182" max="6182" width="11.125" style="6" customWidth="1"/>
    <col min="6183" max="6183" width="12.5" style="6" customWidth="1"/>
    <col min="6184" max="6184" width="10.25" style="6" customWidth="1"/>
    <col min="6185" max="6185" width="9.875" style="6" customWidth="1"/>
    <col min="6186" max="6186" width="19.75" style="6" customWidth="1"/>
    <col min="6187" max="6187" width="9" style="6"/>
    <col min="6188" max="6198" width="10" style="6" customWidth="1"/>
    <col min="6199" max="6199" width="10.375" style="6" customWidth="1"/>
    <col min="6200" max="6200" width="3.625" style="6" customWidth="1"/>
    <col min="6201" max="6213" width="10" style="6" customWidth="1"/>
    <col min="6214" max="6214" width="9.625" style="6" bestFit="1" customWidth="1"/>
    <col min="6215" max="6215" width="1.875" style="6" customWidth="1"/>
    <col min="6216" max="6216" width="8.25" style="6" customWidth="1"/>
    <col min="6217" max="6226" width="10" style="6" customWidth="1"/>
    <col min="6227" max="6227" width="9.5" style="6" customWidth="1"/>
    <col min="6228" max="6237" width="10" style="6" customWidth="1"/>
    <col min="6238" max="6238" width="16" style="6" customWidth="1"/>
    <col min="6239" max="6240" width="11.125" style="6" customWidth="1"/>
    <col min="6241" max="6263" width="10" style="6" customWidth="1"/>
    <col min="6264" max="6265" width="9.875" style="6" customWidth="1"/>
    <col min="6266" max="6400" width="9" style="6"/>
    <col min="6401" max="6401" width="1.5" style="6" customWidth="1"/>
    <col min="6402" max="6402" width="8.5" style="6" customWidth="1"/>
    <col min="6403" max="6403" width="12.125" style="6" customWidth="1"/>
    <col min="6404" max="6404" width="11.625" style="6" bestFit="1" customWidth="1"/>
    <col min="6405" max="6405" width="10.875" style="6" customWidth="1"/>
    <col min="6406" max="6406" width="10.25" style="6" customWidth="1"/>
    <col min="6407" max="6407" width="11.25" style="6" customWidth="1"/>
    <col min="6408" max="6408" width="10.25" style="6" customWidth="1"/>
    <col min="6409" max="6409" width="10.375" style="6" customWidth="1"/>
    <col min="6410" max="6410" width="10.875" style="6" customWidth="1"/>
    <col min="6411" max="6411" width="11.125" style="6" bestFit="1" customWidth="1"/>
    <col min="6412" max="6412" width="11" style="6" customWidth="1"/>
    <col min="6413" max="6413" width="10.5" style="6" customWidth="1"/>
    <col min="6414" max="6414" width="10.875" style="6" bestFit="1" customWidth="1"/>
    <col min="6415" max="6415" width="1.75" style="6" customWidth="1"/>
    <col min="6416" max="6416" width="9.125" style="6" customWidth="1"/>
    <col min="6417" max="6417" width="11.5" style="6" customWidth="1"/>
    <col min="6418" max="6418" width="10.125" style="6" customWidth="1"/>
    <col min="6419" max="6421" width="10.375" style="6" customWidth="1"/>
    <col min="6422" max="6422" width="9.375" style="6" customWidth="1"/>
    <col min="6423" max="6423" width="8.75" style="6" customWidth="1"/>
    <col min="6424" max="6424" width="9.375" style="6" customWidth="1"/>
    <col min="6425" max="6425" width="9.75" style="6" customWidth="1"/>
    <col min="6426" max="6426" width="11.875" style="6" customWidth="1"/>
    <col min="6427" max="6427" width="10" style="6" customWidth="1"/>
    <col min="6428" max="6428" width="10.625" style="6" customWidth="1"/>
    <col min="6429" max="6429" width="11.125" style="6" bestFit="1" customWidth="1"/>
    <col min="6430" max="6430" width="1.125" style="6" customWidth="1"/>
    <col min="6431" max="6431" width="8.25" style="6" customWidth="1"/>
    <col min="6432" max="6432" width="11.75" style="6" customWidth="1"/>
    <col min="6433" max="6433" width="10.875" style="6" customWidth="1"/>
    <col min="6434" max="6435" width="11" style="6" customWidth="1"/>
    <col min="6436" max="6436" width="10" style="6" customWidth="1"/>
    <col min="6437" max="6437" width="11.625" style="6" customWidth="1"/>
    <col min="6438" max="6438" width="11.125" style="6" customWidth="1"/>
    <col min="6439" max="6439" width="12.5" style="6" customWidth="1"/>
    <col min="6440" max="6440" width="10.25" style="6" customWidth="1"/>
    <col min="6441" max="6441" width="9.875" style="6" customWidth="1"/>
    <col min="6442" max="6442" width="19.75" style="6" customWidth="1"/>
    <col min="6443" max="6443" width="9" style="6"/>
    <col min="6444" max="6454" width="10" style="6" customWidth="1"/>
    <col min="6455" max="6455" width="10.375" style="6" customWidth="1"/>
    <col min="6456" max="6456" width="3.625" style="6" customWidth="1"/>
    <col min="6457" max="6469" width="10" style="6" customWidth="1"/>
    <col min="6470" max="6470" width="9.625" style="6" bestFit="1" customWidth="1"/>
    <col min="6471" max="6471" width="1.875" style="6" customWidth="1"/>
    <col min="6472" max="6472" width="8.25" style="6" customWidth="1"/>
    <col min="6473" max="6482" width="10" style="6" customWidth="1"/>
    <col min="6483" max="6483" width="9.5" style="6" customWidth="1"/>
    <col min="6484" max="6493" width="10" style="6" customWidth="1"/>
    <col min="6494" max="6494" width="16" style="6" customWidth="1"/>
    <col min="6495" max="6496" width="11.125" style="6" customWidth="1"/>
    <col min="6497" max="6519" width="10" style="6" customWidth="1"/>
    <col min="6520" max="6521" width="9.875" style="6" customWidth="1"/>
    <col min="6522" max="6656" width="9" style="6"/>
    <col min="6657" max="6657" width="1.5" style="6" customWidth="1"/>
    <col min="6658" max="6658" width="8.5" style="6" customWidth="1"/>
    <col min="6659" max="6659" width="12.125" style="6" customWidth="1"/>
    <col min="6660" max="6660" width="11.625" style="6" bestFit="1" customWidth="1"/>
    <col min="6661" max="6661" width="10.875" style="6" customWidth="1"/>
    <col min="6662" max="6662" width="10.25" style="6" customWidth="1"/>
    <col min="6663" max="6663" width="11.25" style="6" customWidth="1"/>
    <col min="6664" max="6664" width="10.25" style="6" customWidth="1"/>
    <col min="6665" max="6665" width="10.375" style="6" customWidth="1"/>
    <col min="6666" max="6666" width="10.875" style="6" customWidth="1"/>
    <col min="6667" max="6667" width="11.125" style="6" bestFit="1" customWidth="1"/>
    <col min="6668" max="6668" width="11" style="6" customWidth="1"/>
    <col min="6669" max="6669" width="10.5" style="6" customWidth="1"/>
    <col min="6670" max="6670" width="10.875" style="6" bestFit="1" customWidth="1"/>
    <col min="6671" max="6671" width="1.75" style="6" customWidth="1"/>
    <col min="6672" max="6672" width="9.125" style="6" customWidth="1"/>
    <col min="6673" max="6673" width="11.5" style="6" customWidth="1"/>
    <col min="6674" max="6674" width="10.125" style="6" customWidth="1"/>
    <col min="6675" max="6677" width="10.375" style="6" customWidth="1"/>
    <col min="6678" max="6678" width="9.375" style="6" customWidth="1"/>
    <col min="6679" max="6679" width="8.75" style="6" customWidth="1"/>
    <col min="6680" max="6680" width="9.375" style="6" customWidth="1"/>
    <col min="6681" max="6681" width="9.75" style="6" customWidth="1"/>
    <col min="6682" max="6682" width="11.875" style="6" customWidth="1"/>
    <col min="6683" max="6683" width="10" style="6" customWidth="1"/>
    <col min="6684" max="6684" width="10.625" style="6" customWidth="1"/>
    <col min="6685" max="6685" width="11.125" style="6" bestFit="1" customWidth="1"/>
    <col min="6686" max="6686" width="1.125" style="6" customWidth="1"/>
    <col min="6687" max="6687" width="8.25" style="6" customWidth="1"/>
    <col min="6688" max="6688" width="11.75" style="6" customWidth="1"/>
    <col min="6689" max="6689" width="10.875" style="6" customWidth="1"/>
    <col min="6690" max="6691" width="11" style="6" customWidth="1"/>
    <col min="6692" max="6692" width="10" style="6" customWidth="1"/>
    <col min="6693" max="6693" width="11.625" style="6" customWidth="1"/>
    <col min="6694" max="6694" width="11.125" style="6" customWidth="1"/>
    <col min="6695" max="6695" width="12.5" style="6" customWidth="1"/>
    <col min="6696" max="6696" width="10.25" style="6" customWidth="1"/>
    <col min="6697" max="6697" width="9.875" style="6" customWidth="1"/>
    <col min="6698" max="6698" width="19.75" style="6" customWidth="1"/>
    <col min="6699" max="6699" width="9" style="6"/>
    <col min="6700" max="6710" width="10" style="6" customWidth="1"/>
    <col min="6711" max="6711" width="10.375" style="6" customWidth="1"/>
    <col min="6712" max="6712" width="3.625" style="6" customWidth="1"/>
    <col min="6713" max="6725" width="10" style="6" customWidth="1"/>
    <col min="6726" max="6726" width="9.625" style="6" bestFit="1" customWidth="1"/>
    <col min="6727" max="6727" width="1.875" style="6" customWidth="1"/>
    <col min="6728" max="6728" width="8.25" style="6" customWidth="1"/>
    <col min="6729" max="6738" width="10" style="6" customWidth="1"/>
    <col min="6739" max="6739" width="9.5" style="6" customWidth="1"/>
    <col min="6740" max="6749" width="10" style="6" customWidth="1"/>
    <col min="6750" max="6750" width="16" style="6" customWidth="1"/>
    <col min="6751" max="6752" width="11.125" style="6" customWidth="1"/>
    <col min="6753" max="6775" width="10" style="6" customWidth="1"/>
    <col min="6776" max="6777" width="9.875" style="6" customWidth="1"/>
    <col min="6778" max="6912" width="9" style="6"/>
    <col min="6913" max="6913" width="1.5" style="6" customWidth="1"/>
    <col min="6914" max="6914" width="8.5" style="6" customWidth="1"/>
    <col min="6915" max="6915" width="12.125" style="6" customWidth="1"/>
    <col min="6916" max="6916" width="11.625" style="6" bestFit="1" customWidth="1"/>
    <col min="6917" max="6917" width="10.875" style="6" customWidth="1"/>
    <col min="6918" max="6918" width="10.25" style="6" customWidth="1"/>
    <col min="6919" max="6919" width="11.25" style="6" customWidth="1"/>
    <col min="6920" max="6920" width="10.25" style="6" customWidth="1"/>
    <col min="6921" max="6921" width="10.375" style="6" customWidth="1"/>
    <col min="6922" max="6922" width="10.875" style="6" customWidth="1"/>
    <col min="6923" max="6923" width="11.125" style="6" bestFit="1" customWidth="1"/>
    <col min="6924" max="6924" width="11" style="6" customWidth="1"/>
    <col min="6925" max="6925" width="10.5" style="6" customWidth="1"/>
    <col min="6926" max="6926" width="10.875" style="6" bestFit="1" customWidth="1"/>
    <col min="6927" max="6927" width="1.75" style="6" customWidth="1"/>
    <col min="6928" max="6928" width="9.125" style="6" customWidth="1"/>
    <col min="6929" max="6929" width="11.5" style="6" customWidth="1"/>
    <col min="6930" max="6930" width="10.125" style="6" customWidth="1"/>
    <col min="6931" max="6933" width="10.375" style="6" customWidth="1"/>
    <col min="6934" max="6934" width="9.375" style="6" customWidth="1"/>
    <col min="6935" max="6935" width="8.75" style="6" customWidth="1"/>
    <col min="6936" max="6936" width="9.375" style="6" customWidth="1"/>
    <col min="6937" max="6937" width="9.75" style="6" customWidth="1"/>
    <col min="6938" max="6938" width="11.875" style="6" customWidth="1"/>
    <col min="6939" max="6939" width="10" style="6" customWidth="1"/>
    <col min="6940" max="6940" width="10.625" style="6" customWidth="1"/>
    <col min="6941" max="6941" width="11.125" style="6" bestFit="1" customWidth="1"/>
    <col min="6942" max="6942" width="1.125" style="6" customWidth="1"/>
    <col min="6943" max="6943" width="8.25" style="6" customWidth="1"/>
    <col min="6944" max="6944" width="11.75" style="6" customWidth="1"/>
    <col min="6945" max="6945" width="10.875" style="6" customWidth="1"/>
    <col min="6946" max="6947" width="11" style="6" customWidth="1"/>
    <col min="6948" max="6948" width="10" style="6" customWidth="1"/>
    <col min="6949" max="6949" width="11.625" style="6" customWidth="1"/>
    <col min="6950" max="6950" width="11.125" style="6" customWidth="1"/>
    <col min="6951" max="6951" width="12.5" style="6" customWidth="1"/>
    <col min="6952" max="6952" width="10.25" style="6" customWidth="1"/>
    <col min="6953" max="6953" width="9.875" style="6" customWidth="1"/>
    <col min="6954" max="6954" width="19.75" style="6" customWidth="1"/>
    <col min="6955" max="6955" width="9" style="6"/>
    <col min="6956" max="6966" width="10" style="6" customWidth="1"/>
    <col min="6967" max="6967" width="10.375" style="6" customWidth="1"/>
    <col min="6968" max="6968" width="3.625" style="6" customWidth="1"/>
    <col min="6969" max="6981" width="10" style="6" customWidth="1"/>
    <col min="6982" max="6982" width="9.625" style="6" bestFit="1" customWidth="1"/>
    <col min="6983" max="6983" width="1.875" style="6" customWidth="1"/>
    <col min="6984" max="6984" width="8.25" style="6" customWidth="1"/>
    <col min="6985" max="6994" width="10" style="6" customWidth="1"/>
    <col min="6995" max="6995" width="9.5" style="6" customWidth="1"/>
    <col min="6996" max="7005" width="10" style="6" customWidth="1"/>
    <col min="7006" max="7006" width="16" style="6" customWidth="1"/>
    <col min="7007" max="7008" width="11.125" style="6" customWidth="1"/>
    <col min="7009" max="7031" width="10" style="6" customWidth="1"/>
    <col min="7032" max="7033" width="9.875" style="6" customWidth="1"/>
    <col min="7034" max="7168" width="9" style="6"/>
    <col min="7169" max="7169" width="1.5" style="6" customWidth="1"/>
    <col min="7170" max="7170" width="8.5" style="6" customWidth="1"/>
    <col min="7171" max="7171" width="12.125" style="6" customWidth="1"/>
    <col min="7172" max="7172" width="11.625" style="6" bestFit="1" customWidth="1"/>
    <col min="7173" max="7173" width="10.875" style="6" customWidth="1"/>
    <col min="7174" max="7174" width="10.25" style="6" customWidth="1"/>
    <col min="7175" max="7175" width="11.25" style="6" customWidth="1"/>
    <col min="7176" max="7176" width="10.25" style="6" customWidth="1"/>
    <col min="7177" max="7177" width="10.375" style="6" customWidth="1"/>
    <col min="7178" max="7178" width="10.875" style="6" customWidth="1"/>
    <col min="7179" max="7179" width="11.125" style="6" bestFit="1" customWidth="1"/>
    <col min="7180" max="7180" width="11" style="6" customWidth="1"/>
    <col min="7181" max="7181" width="10.5" style="6" customWidth="1"/>
    <col min="7182" max="7182" width="10.875" style="6" bestFit="1" customWidth="1"/>
    <col min="7183" max="7183" width="1.75" style="6" customWidth="1"/>
    <col min="7184" max="7184" width="9.125" style="6" customWidth="1"/>
    <col min="7185" max="7185" width="11.5" style="6" customWidth="1"/>
    <col min="7186" max="7186" width="10.125" style="6" customWidth="1"/>
    <col min="7187" max="7189" width="10.375" style="6" customWidth="1"/>
    <col min="7190" max="7190" width="9.375" style="6" customWidth="1"/>
    <col min="7191" max="7191" width="8.75" style="6" customWidth="1"/>
    <col min="7192" max="7192" width="9.375" style="6" customWidth="1"/>
    <col min="7193" max="7193" width="9.75" style="6" customWidth="1"/>
    <col min="7194" max="7194" width="11.875" style="6" customWidth="1"/>
    <col min="7195" max="7195" width="10" style="6" customWidth="1"/>
    <col min="7196" max="7196" width="10.625" style="6" customWidth="1"/>
    <col min="7197" max="7197" width="11.125" style="6" bestFit="1" customWidth="1"/>
    <col min="7198" max="7198" width="1.125" style="6" customWidth="1"/>
    <col min="7199" max="7199" width="8.25" style="6" customWidth="1"/>
    <col min="7200" max="7200" width="11.75" style="6" customWidth="1"/>
    <col min="7201" max="7201" width="10.875" style="6" customWidth="1"/>
    <col min="7202" max="7203" width="11" style="6" customWidth="1"/>
    <col min="7204" max="7204" width="10" style="6" customWidth="1"/>
    <col min="7205" max="7205" width="11.625" style="6" customWidth="1"/>
    <col min="7206" max="7206" width="11.125" style="6" customWidth="1"/>
    <col min="7207" max="7207" width="12.5" style="6" customWidth="1"/>
    <col min="7208" max="7208" width="10.25" style="6" customWidth="1"/>
    <col min="7209" max="7209" width="9.875" style="6" customWidth="1"/>
    <col min="7210" max="7210" width="19.75" style="6" customWidth="1"/>
    <col min="7211" max="7211" width="9" style="6"/>
    <col min="7212" max="7222" width="10" style="6" customWidth="1"/>
    <col min="7223" max="7223" width="10.375" style="6" customWidth="1"/>
    <col min="7224" max="7224" width="3.625" style="6" customWidth="1"/>
    <col min="7225" max="7237" width="10" style="6" customWidth="1"/>
    <col min="7238" max="7238" width="9.625" style="6" bestFit="1" customWidth="1"/>
    <col min="7239" max="7239" width="1.875" style="6" customWidth="1"/>
    <col min="7240" max="7240" width="8.25" style="6" customWidth="1"/>
    <col min="7241" max="7250" width="10" style="6" customWidth="1"/>
    <col min="7251" max="7251" width="9.5" style="6" customWidth="1"/>
    <col min="7252" max="7261" width="10" style="6" customWidth="1"/>
    <col min="7262" max="7262" width="16" style="6" customWidth="1"/>
    <col min="7263" max="7264" width="11.125" style="6" customWidth="1"/>
    <col min="7265" max="7287" width="10" style="6" customWidth="1"/>
    <col min="7288" max="7289" width="9.875" style="6" customWidth="1"/>
    <col min="7290" max="7424" width="9" style="6"/>
    <col min="7425" max="7425" width="1.5" style="6" customWidth="1"/>
    <col min="7426" max="7426" width="8.5" style="6" customWidth="1"/>
    <col min="7427" max="7427" width="12.125" style="6" customWidth="1"/>
    <col min="7428" max="7428" width="11.625" style="6" bestFit="1" customWidth="1"/>
    <col min="7429" max="7429" width="10.875" style="6" customWidth="1"/>
    <col min="7430" max="7430" width="10.25" style="6" customWidth="1"/>
    <col min="7431" max="7431" width="11.25" style="6" customWidth="1"/>
    <col min="7432" max="7432" width="10.25" style="6" customWidth="1"/>
    <col min="7433" max="7433" width="10.375" style="6" customWidth="1"/>
    <col min="7434" max="7434" width="10.875" style="6" customWidth="1"/>
    <col min="7435" max="7435" width="11.125" style="6" bestFit="1" customWidth="1"/>
    <col min="7436" max="7436" width="11" style="6" customWidth="1"/>
    <col min="7437" max="7437" width="10.5" style="6" customWidth="1"/>
    <col min="7438" max="7438" width="10.875" style="6" bestFit="1" customWidth="1"/>
    <col min="7439" max="7439" width="1.75" style="6" customWidth="1"/>
    <col min="7440" max="7440" width="9.125" style="6" customWidth="1"/>
    <col min="7441" max="7441" width="11.5" style="6" customWidth="1"/>
    <col min="7442" max="7442" width="10.125" style="6" customWidth="1"/>
    <col min="7443" max="7445" width="10.375" style="6" customWidth="1"/>
    <col min="7446" max="7446" width="9.375" style="6" customWidth="1"/>
    <col min="7447" max="7447" width="8.75" style="6" customWidth="1"/>
    <col min="7448" max="7448" width="9.375" style="6" customWidth="1"/>
    <col min="7449" max="7449" width="9.75" style="6" customWidth="1"/>
    <col min="7450" max="7450" width="11.875" style="6" customWidth="1"/>
    <col min="7451" max="7451" width="10" style="6" customWidth="1"/>
    <col min="7452" max="7452" width="10.625" style="6" customWidth="1"/>
    <col min="7453" max="7453" width="11.125" style="6" bestFit="1" customWidth="1"/>
    <col min="7454" max="7454" width="1.125" style="6" customWidth="1"/>
    <col min="7455" max="7455" width="8.25" style="6" customWidth="1"/>
    <col min="7456" max="7456" width="11.75" style="6" customWidth="1"/>
    <col min="7457" max="7457" width="10.875" style="6" customWidth="1"/>
    <col min="7458" max="7459" width="11" style="6" customWidth="1"/>
    <col min="7460" max="7460" width="10" style="6" customWidth="1"/>
    <col min="7461" max="7461" width="11.625" style="6" customWidth="1"/>
    <col min="7462" max="7462" width="11.125" style="6" customWidth="1"/>
    <col min="7463" max="7463" width="12.5" style="6" customWidth="1"/>
    <col min="7464" max="7464" width="10.25" style="6" customWidth="1"/>
    <col min="7465" max="7465" width="9.875" style="6" customWidth="1"/>
    <col min="7466" max="7466" width="19.75" style="6" customWidth="1"/>
    <col min="7467" max="7467" width="9" style="6"/>
    <col min="7468" max="7478" width="10" style="6" customWidth="1"/>
    <col min="7479" max="7479" width="10.375" style="6" customWidth="1"/>
    <col min="7480" max="7480" width="3.625" style="6" customWidth="1"/>
    <col min="7481" max="7493" width="10" style="6" customWidth="1"/>
    <col min="7494" max="7494" width="9.625" style="6" bestFit="1" customWidth="1"/>
    <col min="7495" max="7495" width="1.875" style="6" customWidth="1"/>
    <col min="7496" max="7496" width="8.25" style="6" customWidth="1"/>
    <col min="7497" max="7506" width="10" style="6" customWidth="1"/>
    <col min="7507" max="7507" width="9.5" style="6" customWidth="1"/>
    <col min="7508" max="7517" width="10" style="6" customWidth="1"/>
    <col min="7518" max="7518" width="16" style="6" customWidth="1"/>
    <col min="7519" max="7520" width="11.125" style="6" customWidth="1"/>
    <col min="7521" max="7543" width="10" style="6" customWidth="1"/>
    <col min="7544" max="7545" width="9.875" style="6" customWidth="1"/>
    <col min="7546" max="7680" width="9" style="6"/>
    <col min="7681" max="7681" width="1.5" style="6" customWidth="1"/>
    <col min="7682" max="7682" width="8.5" style="6" customWidth="1"/>
    <col min="7683" max="7683" width="12.125" style="6" customWidth="1"/>
    <col min="7684" max="7684" width="11.625" style="6" bestFit="1" customWidth="1"/>
    <col min="7685" max="7685" width="10.875" style="6" customWidth="1"/>
    <col min="7686" max="7686" width="10.25" style="6" customWidth="1"/>
    <col min="7687" max="7687" width="11.25" style="6" customWidth="1"/>
    <col min="7688" max="7688" width="10.25" style="6" customWidth="1"/>
    <col min="7689" max="7689" width="10.375" style="6" customWidth="1"/>
    <col min="7690" max="7690" width="10.875" style="6" customWidth="1"/>
    <col min="7691" max="7691" width="11.125" style="6" bestFit="1" customWidth="1"/>
    <col min="7692" max="7692" width="11" style="6" customWidth="1"/>
    <col min="7693" max="7693" width="10.5" style="6" customWidth="1"/>
    <col min="7694" max="7694" width="10.875" style="6" bestFit="1" customWidth="1"/>
    <col min="7695" max="7695" width="1.75" style="6" customWidth="1"/>
    <col min="7696" max="7696" width="9.125" style="6" customWidth="1"/>
    <col min="7697" max="7697" width="11.5" style="6" customWidth="1"/>
    <col min="7698" max="7698" width="10.125" style="6" customWidth="1"/>
    <col min="7699" max="7701" width="10.375" style="6" customWidth="1"/>
    <col min="7702" max="7702" width="9.375" style="6" customWidth="1"/>
    <col min="7703" max="7703" width="8.75" style="6" customWidth="1"/>
    <col min="7704" max="7704" width="9.375" style="6" customWidth="1"/>
    <col min="7705" max="7705" width="9.75" style="6" customWidth="1"/>
    <col min="7706" max="7706" width="11.875" style="6" customWidth="1"/>
    <col min="7707" max="7707" width="10" style="6" customWidth="1"/>
    <col min="7708" max="7708" width="10.625" style="6" customWidth="1"/>
    <col min="7709" max="7709" width="11.125" style="6" bestFit="1" customWidth="1"/>
    <col min="7710" max="7710" width="1.125" style="6" customWidth="1"/>
    <col min="7711" max="7711" width="8.25" style="6" customWidth="1"/>
    <col min="7712" max="7712" width="11.75" style="6" customWidth="1"/>
    <col min="7713" max="7713" width="10.875" style="6" customWidth="1"/>
    <col min="7714" max="7715" width="11" style="6" customWidth="1"/>
    <col min="7716" max="7716" width="10" style="6" customWidth="1"/>
    <col min="7717" max="7717" width="11.625" style="6" customWidth="1"/>
    <col min="7718" max="7718" width="11.125" style="6" customWidth="1"/>
    <col min="7719" max="7719" width="12.5" style="6" customWidth="1"/>
    <col min="7720" max="7720" width="10.25" style="6" customWidth="1"/>
    <col min="7721" max="7721" width="9.875" style="6" customWidth="1"/>
    <col min="7722" max="7722" width="19.75" style="6" customWidth="1"/>
    <col min="7723" max="7723" width="9" style="6"/>
    <col min="7724" max="7734" width="10" style="6" customWidth="1"/>
    <col min="7735" max="7735" width="10.375" style="6" customWidth="1"/>
    <col min="7736" max="7736" width="3.625" style="6" customWidth="1"/>
    <col min="7737" max="7749" width="10" style="6" customWidth="1"/>
    <col min="7750" max="7750" width="9.625" style="6" bestFit="1" customWidth="1"/>
    <col min="7751" max="7751" width="1.875" style="6" customWidth="1"/>
    <col min="7752" max="7752" width="8.25" style="6" customWidth="1"/>
    <col min="7753" max="7762" width="10" style="6" customWidth="1"/>
    <col min="7763" max="7763" width="9.5" style="6" customWidth="1"/>
    <col min="7764" max="7773" width="10" style="6" customWidth="1"/>
    <col min="7774" max="7774" width="16" style="6" customWidth="1"/>
    <col min="7775" max="7776" width="11.125" style="6" customWidth="1"/>
    <col min="7777" max="7799" width="10" style="6" customWidth="1"/>
    <col min="7800" max="7801" width="9.875" style="6" customWidth="1"/>
    <col min="7802" max="7936" width="9" style="6"/>
    <col min="7937" max="7937" width="1.5" style="6" customWidth="1"/>
    <col min="7938" max="7938" width="8.5" style="6" customWidth="1"/>
    <col min="7939" max="7939" width="12.125" style="6" customWidth="1"/>
    <col min="7940" max="7940" width="11.625" style="6" bestFit="1" customWidth="1"/>
    <col min="7941" max="7941" width="10.875" style="6" customWidth="1"/>
    <col min="7942" max="7942" width="10.25" style="6" customWidth="1"/>
    <col min="7943" max="7943" width="11.25" style="6" customWidth="1"/>
    <col min="7944" max="7944" width="10.25" style="6" customWidth="1"/>
    <col min="7945" max="7945" width="10.375" style="6" customWidth="1"/>
    <col min="7946" max="7946" width="10.875" style="6" customWidth="1"/>
    <col min="7947" max="7947" width="11.125" style="6" bestFit="1" customWidth="1"/>
    <col min="7948" max="7948" width="11" style="6" customWidth="1"/>
    <col min="7949" max="7949" width="10.5" style="6" customWidth="1"/>
    <col min="7950" max="7950" width="10.875" style="6" bestFit="1" customWidth="1"/>
    <col min="7951" max="7951" width="1.75" style="6" customWidth="1"/>
    <col min="7952" max="7952" width="9.125" style="6" customWidth="1"/>
    <col min="7953" max="7953" width="11.5" style="6" customWidth="1"/>
    <col min="7954" max="7954" width="10.125" style="6" customWidth="1"/>
    <col min="7955" max="7957" width="10.375" style="6" customWidth="1"/>
    <col min="7958" max="7958" width="9.375" style="6" customWidth="1"/>
    <col min="7959" max="7959" width="8.75" style="6" customWidth="1"/>
    <col min="7960" max="7960" width="9.375" style="6" customWidth="1"/>
    <col min="7961" max="7961" width="9.75" style="6" customWidth="1"/>
    <col min="7962" max="7962" width="11.875" style="6" customWidth="1"/>
    <col min="7963" max="7963" width="10" style="6" customWidth="1"/>
    <col min="7964" max="7964" width="10.625" style="6" customWidth="1"/>
    <col min="7965" max="7965" width="11.125" style="6" bestFit="1" customWidth="1"/>
    <col min="7966" max="7966" width="1.125" style="6" customWidth="1"/>
    <col min="7967" max="7967" width="8.25" style="6" customWidth="1"/>
    <col min="7968" max="7968" width="11.75" style="6" customWidth="1"/>
    <col min="7969" max="7969" width="10.875" style="6" customWidth="1"/>
    <col min="7970" max="7971" width="11" style="6" customWidth="1"/>
    <col min="7972" max="7972" width="10" style="6" customWidth="1"/>
    <col min="7973" max="7973" width="11.625" style="6" customWidth="1"/>
    <col min="7974" max="7974" width="11.125" style="6" customWidth="1"/>
    <col min="7975" max="7975" width="12.5" style="6" customWidth="1"/>
    <col min="7976" max="7976" width="10.25" style="6" customWidth="1"/>
    <col min="7977" max="7977" width="9.875" style="6" customWidth="1"/>
    <col min="7978" max="7978" width="19.75" style="6" customWidth="1"/>
    <col min="7979" max="7979" width="9" style="6"/>
    <col min="7980" max="7990" width="10" style="6" customWidth="1"/>
    <col min="7991" max="7991" width="10.375" style="6" customWidth="1"/>
    <col min="7992" max="7992" width="3.625" style="6" customWidth="1"/>
    <col min="7993" max="8005" width="10" style="6" customWidth="1"/>
    <col min="8006" max="8006" width="9.625" style="6" bestFit="1" customWidth="1"/>
    <col min="8007" max="8007" width="1.875" style="6" customWidth="1"/>
    <col min="8008" max="8008" width="8.25" style="6" customWidth="1"/>
    <col min="8009" max="8018" width="10" style="6" customWidth="1"/>
    <col min="8019" max="8019" width="9.5" style="6" customWidth="1"/>
    <col min="8020" max="8029" width="10" style="6" customWidth="1"/>
    <col min="8030" max="8030" width="16" style="6" customWidth="1"/>
    <col min="8031" max="8032" width="11.125" style="6" customWidth="1"/>
    <col min="8033" max="8055" width="10" style="6" customWidth="1"/>
    <col min="8056" max="8057" width="9.875" style="6" customWidth="1"/>
    <col min="8058" max="8192" width="9" style="6"/>
    <col min="8193" max="8193" width="1.5" style="6" customWidth="1"/>
    <col min="8194" max="8194" width="8.5" style="6" customWidth="1"/>
    <col min="8195" max="8195" width="12.125" style="6" customWidth="1"/>
    <col min="8196" max="8196" width="11.625" style="6" bestFit="1" customWidth="1"/>
    <col min="8197" max="8197" width="10.875" style="6" customWidth="1"/>
    <col min="8198" max="8198" width="10.25" style="6" customWidth="1"/>
    <col min="8199" max="8199" width="11.25" style="6" customWidth="1"/>
    <col min="8200" max="8200" width="10.25" style="6" customWidth="1"/>
    <col min="8201" max="8201" width="10.375" style="6" customWidth="1"/>
    <col min="8202" max="8202" width="10.875" style="6" customWidth="1"/>
    <col min="8203" max="8203" width="11.125" style="6" bestFit="1" customWidth="1"/>
    <col min="8204" max="8204" width="11" style="6" customWidth="1"/>
    <col min="8205" max="8205" width="10.5" style="6" customWidth="1"/>
    <col min="8206" max="8206" width="10.875" style="6" bestFit="1" customWidth="1"/>
    <col min="8207" max="8207" width="1.75" style="6" customWidth="1"/>
    <col min="8208" max="8208" width="9.125" style="6" customWidth="1"/>
    <col min="8209" max="8209" width="11.5" style="6" customWidth="1"/>
    <col min="8210" max="8210" width="10.125" style="6" customWidth="1"/>
    <col min="8211" max="8213" width="10.375" style="6" customWidth="1"/>
    <col min="8214" max="8214" width="9.375" style="6" customWidth="1"/>
    <col min="8215" max="8215" width="8.75" style="6" customWidth="1"/>
    <col min="8216" max="8216" width="9.375" style="6" customWidth="1"/>
    <col min="8217" max="8217" width="9.75" style="6" customWidth="1"/>
    <col min="8218" max="8218" width="11.875" style="6" customWidth="1"/>
    <col min="8219" max="8219" width="10" style="6" customWidth="1"/>
    <col min="8220" max="8220" width="10.625" style="6" customWidth="1"/>
    <col min="8221" max="8221" width="11.125" style="6" bestFit="1" customWidth="1"/>
    <col min="8222" max="8222" width="1.125" style="6" customWidth="1"/>
    <col min="8223" max="8223" width="8.25" style="6" customWidth="1"/>
    <col min="8224" max="8224" width="11.75" style="6" customWidth="1"/>
    <col min="8225" max="8225" width="10.875" style="6" customWidth="1"/>
    <col min="8226" max="8227" width="11" style="6" customWidth="1"/>
    <col min="8228" max="8228" width="10" style="6" customWidth="1"/>
    <col min="8229" max="8229" width="11.625" style="6" customWidth="1"/>
    <col min="8230" max="8230" width="11.125" style="6" customWidth="1"/>
    <col min="8231" max="8231" width="12.5" style="6" customWidth="1"/>
    <col min="8232" max="8232" width="10.25" style="6" customWidth="1"/>
    <col min="8233" max="8233" width="9.875" style="6" customWidth="1"/>
    <col min="8234" max="8234" width="19.75" style="6" customWidth="1"/>
    <col min="8235" max="8235" width="9" style="6"/>
    <col min="8236" max="8246" width="10" style="6" customWidth="1"/>
    <col min="8247" max="8247" width="10.375" style="6" customWidth="1"/>
    <col min="8248" max="8248" width="3.625" style="6" customWidth="1"/>
    <col min="8249" max="8261" width="10" style="6" customWidth="1"/>
    <col min="8262" max="8262" width="9.625" style="6" bestFit="1" customWidth="1"/>
    <col min="8263" max="8263" width="1.875" style="6" customWidth="1"/>
    <col min="8264" max="8264" width="8.25" style="6" customWidth="1"/>
    <col min="8265" max="8274" width="10" style="6" customWidth="1"/>
    <col min="8275" max="8275" width="9.5" style="6" customWidth="1"/>
    <col min="8276" max="8285" width="10" style="6" customWidth="1"/>
    <col min="8286" max="8286" width="16" style="6" customWidth="1"/>
    <col min="8287" max="8288" width="11.125" style="6" customWidth="1"/>
    <col min="8289" max="8311" width="10" style="6" customWidth="1"/>
    <col min="8312" max="8313" width="9.875" style="6" customWidth="1"/>
    <col min="8314" max="8448" width="9" style="6"/>
    <col min="8449" max="8449" width="1.5" style="6" customWidth="1"/>
    <col min="8450" max="8450" width="8.5" style="6" customWidth="1"/>
    <col min="8451" max="8451" width="12.125" style="6" customWidth="1"/>
    <col min="8452" max="8452" width="11.625" style="6" bestFit="1" customWidth="1"/>
    <col min="8453" max="8453" width="10.875" style="6" customWidth="1"/>
    <col min="8454" max="8454" width="10.25" style="6" customWidth="1"/>
    <col min="8455" max="8455" width="11.25" style="6" customWidth="1"/>
    <col min="8456" max="8456" width="10.25" style="6" customWidth="1"/>
    <col min="8457" max="8457" width="10.375" style="6" customWidth="1"/>
    <col min="8458" max="8458" width="10.875" style="6" customWidth="1"/>
    <col min="8459" max="8459" width="11.125" style="6" bestFit="1" customWidth="1"/>
    <col min="8460" max="8460" width="11" style="6" customWidth="1"/>
    <col min="8461" max="8461" width="10.5" style="6" customWidth="1"/>
    <col min="8462" max="8462" width="10.875" style="6" bestFit="1" customWidth="1"/>
    <col min="8463" max="8463" width="1.75" style="6" customWidth="1"/>
    <col min="8464" max="8464" width="9.125" style="6" customWidth="1"/>
    <col min="8465" max="8465" width="11.5" style="6" customWidth="1"/>
    <col min="8466" max="8466" width="10.125" style="6" customWidth="1"/>
    <col min="8467" max="8469" width="10.375" style="6" customWidth="1"/>
    <col min="8470" max="8470" width="9.375" style="6" customWidth="1"/>
    <col min="8471" max="8471" width="8.75" style="6" customWidth="1"/>
    <col min="8472" max="8472" width="9.375" style="6" customWidth="1"/>
    <col min="8473" max="8473" width="9.75" style="6" customWidth="1"/>
    <col min="8474" max="8474" width="11.875" style="6" customWidth="1"/>
    <col min="8475" max="8475" width="10" style="6" customWidth="1"/>
    <col min="8476" max="8476" width="10.625" style="6" customWidth="1"/>
    <col min="8477" max="8477" width="11.125" style="6" bestFit="1" customWidth="1"/>
    <col min="8478" max="8478" width="1.125" style="6" customWidth="1"/>
    <col min="8479" max="8479" width="8.25" style="6" customWidth="1"/>
    <col min="8480" max="8480" width="11.75" style="6" customWidth="1"/>
    <col min="8481" max="8481" width="10.875" style="6" customWidth="1"/>
    <col min="8482" max="8483" width="11" style="6" customWidth="1"/>
    <col min="8484" max="8484" width="10" style="6" customWidth="1"/>
    <col min="8485" max="8485" width="11.625" style="6" customWidth="1"/>
    <col min="8486" max="8486" width="11.125" style="6" customWidth="1"/>
    <col min="8487" max="8487" width="12.5" style="6" customWidth="1"/>
    <col min="8488" max="8488" width="10.25" style="6" customWidth="1"/>
    <col min="8489" max="8489" width="9.875" style="6" customWidth="1"/>
    <col min="8490" max="8490" width="19.75" style="6" customWidth="1"/>
    <col min="8491" max="8491" width="9" style="6"/>
    <col min="8492" max="8502" width="10" style="6" customWidth="1"/>
    <col min="8503" max="8503" width="10.375" style="6" customWidth="1"/>
    <col min="8504" max="8504" width="3.625" style="6" customWidth="1"/>
    <col min="8505" max="8517" width="10" style="6" customWidth="1"/>
    <col min="8518" max="8518" width="9.625" style="6" bestFit="1" customWidth="1"/>
    <col min="8519" max="8519" width="1.875" style="6" customWidth="1"/>
    <col min="8520" max="8520" width="8.25" style="6" customWidth="1"/>
    <col min="8521" max="8530" width="10" style="6" customWidth="1"/>
    <col min="8531" max="8531" width="9.5" style="6" customWidth="1"/>
    <col min="8532" max="8541" width="10" style="6" customWidth="1"/>
    <col min="8542" max="8542" width="16" style="6" customWidth="1"/>
    <col min="8543" max="8544" width="11.125" style="6" customWidth="1"/>
    <col min="8545" max="8567" width="10" style="6" customWidth="1"/>
    <col min="8568" max="8569" width="9.875" style="6" customWidth="1"/>
    <col min="8570" max="8704" width="9" style="6"/>
    <col min="8705" max="8705" width="1.5" style="6" customWidth="1"/>
    <col min="8706" max="8706" width="8.5" style="6" customWidth="1"/>
    <col min="8707" max="8707" width="12.125" style="6" customWidth="1"/>
    <col min="8708" max="8708" width="11.625" style="6" bestFit="1" customWidth="1"/>
    <col min="8709" max="8709" width="10.875" style="6" customWidth="1"/>
    <col min="8710" max="8710" width="10.25" style="6" customWidth="1"/>
    <col min="8711" max="8711" width="11.25" style="6" customWidth="1"/>
    <col min="8712" max="8712" width="10.25" style="6" customWidth="1"/>
    <col min="8713" max="8713" width="10.375" style="6" customWidth="1"/>
    <col min="8714" max="8714" width="10.875" style="6" customWidth="1"/>
    <col min="8715" max="8715" width="11.125" style="6" bestFit="1" customWidth="1"/>
    <col min="8716" max="8716" width="11" style="6" customWidth="1"/>
    <col min="8717" max="8717" width="10.5" style="6" customWidth="1"/>
    <col min="8718" max="8718" width="10.875" style="6" bestFit="1" customWidth="1"/>
    <col min="8719" max="8719" width="1.75" style="6" customWidth="1"/>
    <col min="8720" max="8720" width="9.125" style="6" customWidth="1"/>
    <col min="8721" max="8721" width="11.5" style="6" customWidth="1"/>
    <col min="8722" max="8722" width="10.125" style="6" customWidth="1"/>
    <col min="8723" max="8725" width="10.375" style="6" customWidth="1"/>
    <col min="8726" max="8726" width="9.375" style="6" customWidth="1"/>
    <col min="8727" max="8727" width="8.75" style="6" customWidth="1"/>
    <col min="8728" max="8728" width="9.375" style="6" customWidth="1"/>
    <col min="8729" max="8729" width="9.75" style="6" customWidth="1"/>
    <col min="8730" max="8730" width="11.875" style="6" customWidth="1"/>
    <col min="8731" max="8731" width="10" style="6" customWidth="1"/>
    <col min="8732" max="8732" width="10.625" style="6" customWidth="1"/>
    <col min="8733" max="8733" width="11.125" style="6" bestFit="1" customWidth="1"/>
    <col min="8734" max="8734" width="1.125" style="6" customWidth="1"/>
    <col min="8735" max="8735" width="8.25" style="6" customWidth="1"/>
    <col min="8736" max="8736" width="11.75" style="6" customWidth="1"/>
    <col min="8737" max="8737" width="10.875" style="6" customWidth="1"/>
    <col min="8738" max="8739" width="11" style="6" customWidth="1"/>
    <col min="8740" max="8740" width="10" style="6" customWidth="1"/>
    <col min="8741" max="8741" width="11.625" style="6" customWidth="1"/>
    <col min="8742" max="8742" width="11.125" style="6" customWidth="1"/>
    <col min="8743" max="8743" width="12.5" style="6" customWidth="1"/>
    <col min="8744" max="8744" width="10.25" style="6" customWidth="1"/>
    <col min="8745" max="8745" width="9.875" style="6" customWidth="1"/>
    <col min="8746" max="8746" width="19.75" style="6" customWidth="1"/>
    <col min="8747" max="8747" width="9" style="6"/>
    <col min="8748" max="8758" width="10" style="6" customWidth="1"/>
    <col min="8759" max="8759" width="10.375" style="6" customWidth="1"/>
    <col min="8760" max="8760" width="3.625" style="6" customWidth="1"/>
    <col min="8761" max="8773" width="10" style="6" customWidth="1"/>
    <col min="8774" max="8774" width="9.625" style="6" bestFit="1" customWidth="1"/>
    <col min="8775" max="8775" width="1.875" style="6" customWidth="1"/>
    <col min="8776" max="8776" width="8.25" style="6" customWidth="1"/>
    <col min="8777" max="8786" width="10" style="6" customWidth="1"/>
    <col min="8787" max="8787" width="9.5" style="6" customWidth="1"/>
    <col min="8788" max="8797" width="10" style="6" customWidth="1"/>
    <col min="8798" max="8798" width="16" style="6" customWidth="1"/>
    <col min="8799" max="8800" width="11.125" style="6" customWidth="1"/>
    <col min="8801" max="8823" width="10" style="6" customWidth="1"/>
    <col min="8824" max="8825" width="9.875" style="6" customWidth="1"/>
    <col min="8826" max="8960" width="9" style="6"/>
    <col min="8961" max="8961" width="1.5" style="6" customWidth="1"/>
    <col min="8962" max="8962" width="8.5" style="6" customWidth="1"/>
    <col min="8963" max="8963" width="12.125" style="6" customWidth="1"/>
    <col min="8964" max="8964" width="11.625" style="6" bestFit="1" customWidth="1"/>
    <col min="8965" max="8965" width="10.875" style="6" customWidth="1"/>
    <col min="8966" max="8966" width="10.25" style="6" customWidth="1"/>
    <col min="8967" max="8967" width="11.25" style="6" customWidth="1"/>
    <col min="8968" max="8968" width="10.25" style="6" customWidth="1"/>
    <col min="8969" max="8969" width="10.375" style="6" customWidth="1"/>
    <col min="8970" max="8970" width="10.875" style="6" customWidth="1"/>
    <col min="8971" max="8971" width="11.125" style="6" bestFit="1" customWidth="1"/>
    <col min="8972" max="8972" width="11" style="6" customWidth="1"/>
    <col min="8973" max="8973" width="10.5" style="6" customWidth="1"/>
    <col min="8974" max="8974" width="10.875" style="6" bestFit="1" customWidth="1"/>
    <col min="8975" max="8975" width="1.75" style="6" customWidth="1"/>
    <col min="8976" max="8976" width="9.125" style="6" customWidth="1"/>
    <col min="8977" max="8977" width="11.5" style="6" customWidth="1"/>
    <col min="8978" max="8978" width="10.125" style="6" customWidth="1"/>
    <col min="8979" max="8981" width="10.375" style="6" customWidth="1"/>
    <col min="8982" max="8982" width="9.375" style="6" customWidth="1"/>
    <col min="8983" max="8983" width="8.75" style="6" customWidth="1"/>
    <col min="8984" max="8984" width="9.375" style="6" customWidth="1"/>
    <col min="8985" max="8985" width="9.75" style="6" customWidth="1"/>
    <col min="8986" max="8986" width="11.875" style="6" customWidth="1"/>
    <col min="8987" max="8987" width="10" style="6" customWidth="1"/>
    <col min="8988" max="8988" width="10.625" style="6" customWidth="1"/>
    <col min="8989" max="8989" width="11.125" style="6" bestFit="1" customWidth="1"/>
    <col min="8990" max="8990" width="1.125" style="6" customWidth="1"/>
    <col min="8991" max="8991" width="8.25" style="6" customWidth="1"/>
    <col min="8992" max="8992" width="11.75" style="6" customWidth="1"/>
    <col min="8993" max="8993" width="10.875" style="6" customWidth="1"/>
    <col min="8994" max="8995" width="11" style="6" customWidth="1"/>
    <col min="8996" max="8996" width="10" style="6" customWidth="1"/>
    <col min="8997" max="8997" width="11.625" style="6" customWidth="1"/>
    <col min="8998" max="8998" width="11.125" style="6" customWidth="1"/>
    <col min="8999" max="8999" width="12.5" style="6" customWidth="1"/>
    <col min="9000" max="9000" width="10.25" style="6" customWidth="1"/>
    <col min="9001" max="9001" width="9.875" style="6" customWidth="1"/>
    <col min="9002" max="9002" width="19.75" style="6" customWidth="1"/>
    <col min="9003" max="9003" width="9" style="6"/>
    <col min="9004" max="9014" width="10" style="6" customWidth="1"/>
    <col min="9015" max="9015" width="10.375" style="6" customWidth="1"/>
    <col min="9016" max="9016" width="3.625" style="6" customWidth="1"/>
    <col min="9017" max="9029" width="10" style="6" customWidth="1"/>
    <col min="9030" max="9030" width="9.625" style="6" bestFit="1" customWidth="1"/>
    <col min="9031" max="9031" width="1.875" style="6" customWidth="1"/>
    <col min="9032" max="9032" width="8.25" style="6" customWidth="1"/>
    <col min="9033" max="9042" width="10" style="6" customWidth="1"/>
    <col min="9043" max="9043" width="9.5" style="6" customWidth="1"/>
    <col min="9044" max="9053" width="10" style="6" customWidth="1"/>
    <col min="9054" max="9054" width="16" style="6" customWidth="1"/>
    <col min="9055" max="9056" width="11.125" style="6" customWidth="1"/>
    <col min="9057" max="9079" width="10" style="6" customWidth="1"/>
    <col min="9080" max="9081" width="9.875" style="6" customWidth="1"/>
    <col min="9082" max="9216" width="9" style="6"/>
    <col min="9217" max="9217" width="1.5" style="6" customWidth="1"/>
    <col min="9218" max="9218" width="8.5" style="6" customWidth="1"/>
    <col min="9219" max="9219" width="12.125" style="6" customWidth="1"/>
    <col min="9220" max="9220" width="11.625" style="6" bestFit="1" customWidth="1"/>
    <col min="9221" max="9221" width="10.875" style="6" customWidth="1"/>
    <col min="9222" max="9222" width="10.25" style="6" customWidth="1"/>
    <col min="9223" max="9223" width="11.25" style="6" customWidth="1"/>
    <col min="9224" max="9224" width="10.25" style="6" customWidth="1"/>
    <col min="9225" max="9225" width="10.375" style="6" customWidth="1"/>
    <col min="9226" max="9226" width="10.875" style="6" customWidth="1"/>
    <col min="9227" max="9227" width="11.125" style="6" bestFit="1" customWidth="1"/>
    <col min="9228" max="9228" width="11" style="6" customWidth="1"/>
    <col min="9229" max="9229" width="10.5" style="6" customWidth="1"/>
    <col min="9230" max="9230" width="10.875" style="6" bestFit="1" customWidth="1"/>
    <col min="9231" max="9231" width="1.75" style="6" customWidth="1"/>
    <col min="9232" max="9232" width="9.125" style="6" customWidth="1"/>
    <col min="9233" max="9233" width="11.5" style="6" customWidth="1"/>
    <col min="9234" max="9234" width="10.125" style="6" customWidth="1"/>
    <col min="9235" max="9237" width="10.375" style="6" customWidth="1"/>
    <col min="9238" max="9238" width="9.375" style="6" customWidth="1"/>
    <col min="9239" max="9239" width="8.75" style="6" customWidth="1"/>
    <col min="9240" max="9240" width="9.375" style="6" customWidth="1"/>
    <col min="9241" max="9241" width="9.75" style="6" customWidth="1"/>
    <col min="9242" max="9242" width="11.875" style="6" customWidth="1"/>
    <col min="9243" max="9243" width="10" style="6" customWidth="1"/>
    <col min="9244" max="9244" width="10.625" style="6" customWidth="1"/>
    <col min="9245" max="9245" width="11.125" style="6" bestFit="1" customWidth="1"/>
    <col min="9246" max="9246" width="1.125" style="6" customWidth="1"/>
    <col min="9247" max="9247" width="8.25" style="6" customWidth="1"/>
    <col min="9248" max="9248" width="11.75" style="6" customWidth="1"/>
    <col min="9249" max="9249" width="10.875" style="6" customWidth="1"/>
    <col min="9250" max="9251" width="11" style="6" customWidth="1"/>
    <col min="9252" max="9252" width="10" style="6" customWidth="1"/>
    <col min="9253" max="9253" width="11.625" style="6" customWidth="1"/>
    <col min="9254" max="9254" width="11.125" style="6" customWidth="1"/>
    <col min="9255" max="9255" width="12.5" style="6" customWidth="1"/>
    <col min="9256" max="9256" width="10.25" style="6" customWidth="1"/>
    <col min="9257" max="9257" width="9.875" style="6" customWidth="1"/>
    <col min="9258" max="9258" width="19.75" style="6" customWidth="1"/>
    <col min="9259" max="9259" width="9" style="6"/>
    <col min="9260" max="9270" width="10" style="6" customWidth="1"/>
    <col min="9271" max="9271" width="10.375" style="6" customWidth="1"/>
    <col min="9272" max="9272" width="3.625" style="6" customWidth="1"/>
    <col min="9273" max="9285" width="10" style="6" customWidth="1"/>
    <col min="9286" max="9286" width="9.625" style="6" bestFit="1" customWidth="1"/>
    <col min="9287" max="9287" width="1.875" style="6" customWidth="1"/>
    <col min="9288" max="9288" width="8.25" style="6" customWidth="1"/>
    <col min="9289" max="9298" width="10" style="6" customWidth="1"/>
    <col min="9299" max="9299" width="9.5" style="6" customWidth="1"/>
    <col min="9300" max="9309" width="10" style="6" customWidth="1"/>
    <col min="9310" max="9310" width="16" style="6" customWidth="1"/>
    <col min="9311" max="9312" width="11.125" style="6" customWidth="1"/>
    <col min="9313" max="9335" width="10" style="6" customWidth="1"/>
    <col min="9336" max="9337" width="9.875" style="6" customWidth="1"/>
    <col min="9338" max="9472" width="9" style="6"/>
    <col min="9473" max="9473" width="1.5" style="6" customWidth="1"/>
    <col min="9474" max="9474" width="8.5" style="6" customWidth="1"/>
    <col min="9475" max="9475" width="12.125" style="6" customWidth="1"/>
    <col min="9476" max="9476" width="11.625" style="6" bestFit="1" customWidth="1"/>
    <col min="9477" max="9477" width="10.875" style="6" customWidth="1"/>
    <col min="9478" max="9478" width="10.25" style="6" customWidth="1"/>
    <col min="9479" max="9479" width="11.25" style="6" customWidth="1"/>
    <col min="9480" max="9480" width="10.25" style="6" customWidth="1"/>
    <col min="9481" max="9481" width="10.375" style="6" customWidth="1"/>
    <col min="9482" max="9482" width="10.875" style="6" customWidth="1"/>
    <col min="9483" max="9483" width="11.125" style="6" bestFit="1" customWidth="1"/>
    <col min="9484" max="9484" width="11" style="6" customWidth="1"/>
    <col min="9485" max="9485" width="10.5" style="6" customWidth="1"/>
    <col min="9486" max="9486" width="10.875" style="6" bestFit="1" customWidth="1"/>
    <col min="9487" max="9487" width="1.75" style="6" customWidth="1"/>
    <col min="9488" max="9488" width="9.125" style="6" customWidth="1"/>
    <col min="9489" max="9489" width="11.5" style="6" customWidth="1"/>
    <col min="9490" max="9490" width="10.125" style="6" customWidth="1"/>
    <col min="9491" max="9493" width="10.375" style="6" customWidth="1"/>
    <col min="9494" max="9494" width="9.375" style="6" customWidth="1"/>
    <col min="9495" max="9495" width="8.75" style="6" customWidth="1"/>
    <col min="9496" max="9496" width="9.375" style="6" customWidth="1"/>
    <col min="9497" max="9497" width="9.75" style="6" customWidth="1"/>
    <col min="9498" max="9498" width="11.875" style="6" customWidth="1"/>
    <col min="9499" max="9499" width="10" style="6" customWidth="1"/>
    <col min="9500" max="9500" width="10.625" style="6" customWidth="1"/>
    <col min="9501" max="9501" width="11.125" style="6" bestFit="1" customWidth="1"/>
    <col min="9502" max="9502" width="1.125" style="6" customWidth="1"/>
    <col min="9503" max="9503" width="8.25" style="6" customWidth="1"/>
    <col min="9504" max="9504" width="11.75" style="6" customWidth="1"/>
    <col min="9505" max="9505" width="10.875" style="6" customWidth="1"/>
    <col min="9506" max="9507" width="11" style="6" customWidth="1"/>
    <col min="9508" max="9508" width="10" style="6" customWidth="1"/>
    <col min="9509" max="9509" width="11.625" style="6" customWidth="1"/>
    <col min="9510" max="9510" width="11.125" style="6" customWidth="1"/>
    <col min="9511" max="9511" width="12.5" style="6" customWidth="1"/>
    <col min="9512" max="9512" width="10.25" style="6" customWidth="1"/>
    <col min="9513" max="9513" width="9.875" style="6" customWidth="1"/>
    <col min="9514" max="9514" width="19.75" style="6" customWidth="1"/>
    <col min="9515" max="9515" width="9" style="6"/>
    <col min="9516" max="9526" width="10" style="6" customWidth="1"/>
    <col min="9527" max="9527" width="10.375" style="6" customWidth="1"/>
    <col min="9528" max="9528" width="3.625" style="6" customWidth="1"/>
    <col min="9529" max="9541" width="10" style="6" customWidth="1"/>
    <col min="9542" max="9542" width="9.625" style="6" bestFit="1" customWidth="1"/>
    <col min="9543" max="9543" width="1.875" style="6" customWidth="1"/>
    <col min="9544" max="9544" width="8.25" style="6" customWidth="1"/>
    <col min="9545" max="9554" width="10" style="6" customWidth="1"/>
    <col min="9555" max="9555" width="9.5" style="6" customWidth="1"/>
    <col min="9556" max="9565" width="10" style="6" customWidth="1"/>
    <col min="9566" max="9566" width="16" style="6" customWidth="1"/>
    <col min="9567" max="9568" width="11.125" style="6" customWidth="1"/>
    <col min="9569" max="9591" width="10" style="6" customWidth="1"/>
    <col min="9592" max="9593" width="9.875" style="6" customWidth="1"/>
    <col min="9594" max="9728" width="9" style="6"/>
    <col min="9729" max="9729" width="1.5" style="6" customWidth="1"/>
    <col min="9730" max="9730" width="8.5" style="6" customWidth="1"/>
    <col min="9731" max="9731" width="12.125" style="6" customWidth="1"/>
    <col min="9732" max="9732" width="11.625" style="6" bestFit="1" customWidth="1"/>
    <col min="9733" max="9733" width="10.875" style="6" customWidth="1"/>
    <col min="9734" max="9734" width="10.25" style="6" customWidth="1"/>
    <col min="9735" max="9735" width="11.25" style="6" customWidth="1"/>
    <col min="9736" max="9736" width="10.25" style="6" customWidth="1"/>
    <col min="9737" max="9737" width="10.375" style="6" customWidth="1"/>
    <col min="9738" max="9738" width="10.875" style="6" customWidth="1"/>
    <col min="9739" max="9739" width="11.125" style="6" bestFit="1" customWidth="1"/>
    <col min="9740" max="9740" width="11" style="6" customWidth="1"/>
    <col min="9741" max="9741" width="10.5" style="6" customWidth="1"/>
    <col min="9742" max="9742" width="10.875" style="6" bestFit="1" customWidth="1"/>
    <col min="9743" max="9743" width="1.75" style="6" customWidth="1"/>
    <col min="9744" max="9744" width="9.125" style="6" customWidth="1"/>
    <col min="9745" max="9745" width="11.5" style="6" customWidth="1"/>
    <col min="9746" max="9746" width="10.125" style="6" customWidth="1"/>
    <col min="9747" max="9749" width="10.375" style="6" customWidth="1"/>
    <col min="9750" max="9750" width="9.375" style="6" customWidth="1"/>
    <col min="9751" max="9751" width="8.75" style="6" customWidth="1"/>
    <col min="9752" max="9752" width="9.375" style="6" customWidth="1"/>
    <col min="9753" max="9753" width="9.75" style="6" customWidth="1"/>
    <col min="9754" max="9754" width="11.875" style="6" customWidth="1"/>
    <col min="9755" max="9755" width="10" style="6" customWidth="1"/>
    <col min="9756" max="9756" width="10.625" style="6" customWidth="1"/>
    <col min="9757" max="9757" width="11.125" style="6" bestFit="1" customWidth="1"/>
    <col min="9758" max="9758" width="1.125" style="6" customWidth="1"/>
    <col min="9759" max="9759" width="8.25" style="6" customWidth="1"/>
    <col min="9760" max="9760" width="11.75" style="6" customWidth="1"/>
    <col min="9761" max="9761" width="10.875" style="6" customWidth="1"/>
    <col min="9762" max="9763" width="11" style="6" customWidth="1"/>
    <col min="9764" max="9764" width="10" style="6" customWidth="1"/>
    <col min="9765" max="9765" width="11.625" style="6" customWidth="1"/>
    <col min="9766" max="9766" width="11.125" style="6" customWidth="1"/>
    <col min="9767" max="9767" width="12.5" style="6" customWidth="1"/>
    <col min="9768" max="9768" width="10.25" style="6" customWidth="1"/>
    <col min="9769" max="9769" width="9.875" style="6" customWidth="1"/>
    <col min="9770" max="9770" width="19.75" style="6" customWidth="1"/>
    <col min="9771" max="9771" width="9" style="6"/>
    <col min="9772" max="9782" width="10" style="6" customWidth="1"/>
    <col min="9783" max="9783" width="10.375" style="6" customWidth="1"/>
    <col min="9784" max="9784" width="3.625" style="6" customWidth="1"/>
    <col min="9785" max="9797" width="10" style="6" customWidth="1"/>
    <col min="9798" max="9798" width="9.625" style="6" bestFit="1" customWidth="1"/>
    <col min="9799" max="9799" width="1.875" style="6" customWidth="1"/>
    <col min="9800" max="9800" width="8.25" style="6" customWidth="1"/>
    <col min="9801" max="9810" width="10" style="6" customWidth="1"/>
    <col min="9811" max="9811" width="9.5" style="6" customWidth="1"/>
    <col min="9812" max="9821" width="10" style="6" customWidth="1"/>
    <col min="9822" max="9822" width="16" style="6" customWidth="1"/>
    <col min="9823" max="9824" width="11.125" style="6" customWidth="1"/>
    <col min="9825" max="9847" width="10" style="6" customWidth="1"/>
    <col min="9848" max="9849" width="9.875" style="6" customWidth="1"/>
    <col min="9850" max="9984" width="9" style="6"/>
    <col min="9985" max="9985" width="1.5" style="6" customWidth="1"/>
    <col min="9986" max="9986" width="8.5" style="6" customWidth="1"/>
    <col min="9987" max="9987" width="12.125" style="6" customWidth="1"/>
    <col min="9988" max="9988" width="11.625" style="6" bestFit="1" customWidth="1"/>
    <col min="9989" max="9989" width="10.875" style="6" customWidth="1"/>
    <col min="9990" max="9990" width="10.25" style="6" customWidth="1"/>
    <col min="9991" max="9991" width="11.25" style="6" customWidth="1"/>
    <col min="9992" max="9992" width="10.25" style="6" customWidth="1"/>
    <col min="9993" max="9993" width="10.375" style="6" customWidth="1"/>
    <col min="9994" max="9994" width="10.875" style="6" customWidth="1"/>
    <col min="9995" max="9995" width="11.125" style="6" bestFit="1" customWidth="1"/>
    <col min="9996" max="9996" width="11" style="6" customWidth="1"/>
    <col min="9997" max="9997" width="10.5" style="6" customWidth="1"/>
    <col min="9998" max="9998" width="10.875" style="6" bestFit="1" customWidth="1"/>
    <col min="9999" max="9999" width="1.75" style="6" customWidth="1"/>
    <col min="10000" max="10000" width="9.125" style="6" customWidth="1"/>
    <col min="10001" max="10001" width="11.5" style="6" customWidth="1"/>
    <col min="10002" max="10002" width="10.125" style="6" customWidth="1"/>
    <col min="10003" max="10005" width="10.375" style="6" customWidth="1"/>
    <col min="10006" max="10006" width="9.375" style="6" customWidth="1"/>
    <col min="10007" max="10007" width="8.75" style="6" customWidth="1"/>
    <col min="10008" max="10008" width="9.375" style="6" customWidth="1"/>
    <col min="10009" max="10009" width="9.75" style="6" customWidth="1"/>
    <col min="10010" max="10010" width="11.875" style="6" customWidth="1"/>
    <col min="10011" max="10011" width="10" style="6" customWidth="1"/>
    <col min="10012" max="10012" width="10.625" style="6" customWidth="1"/>
    <col min="10013" max="10013" width="11.125" style="6" bestFit="1" customWidth="1"/>
    <col min="10014" max="10014" width="1.125" style="6" customWidth="1"/>
    <col min="10015" max="10015" width="8.25" style="6" customWidth="1"/>
    <col min="10016" max="10016" width="11.75" style="6" customWidth="1"/>
    <col min="10017" max="10017" width="10.875" style="6" customWidth="1"/>
    <col min="10018" max="10019" width="11" style="6" customWidth="1"/>
    <col min="10020" max="10020" width="10" style="6" customWidth="1"/>
    <col min="10021" max="10021" width="11.625" style="6" customWidth="1"/>
    <col min="10022" max="10022" width="11.125" style="6" customWidth="1"/>
    <col min="10023" max="10023" width="12.5" style="6" customWidth="1"/>
    <col min="10024" max="10024" width="10.25" style="6" customWidth="1"/>
    <col min="10025" max="10025" width="9.875" style="6" customWidth="1"/>
    <col min="10026" max="10026" width="19.75" style="6" customWidth="1"/>
    <col min="10027" max="10027" width="9" style="6"/>
    <col min="10028" max="10038" width="10" style="6" customWidth="1"/>
    <col min="10039" max="10039" width="10.375" style="6" customWidth="1"/>
    <col min="10040" max="10040" width="3.625" style="6" customWidth="1"/>
    <col min="10041" max="10053" width="10" style="6" customWidth="1"/>
    <col min="10054" max="10054" width="9.625" style="6" bestFit="1" customWidth="1"/>
    <col min="10055" max="10055" width="1.875" style="6" customWidth="1"/>
    <col min="10056" max="10056" width="8.25" style="6" customWidth="1"/>
    <col min="10057" max="10066" width="10" style="6" customWidth="1"/>
    <col min="10067" max="10067" width="9.5" style="6" customWidth="1"/>
    <col min="10068" max="10077" width="10" style="6" customWidth="1"/>
    <col min="10078" max="10078" width="16" style="6" customWidth="1"/>
    <col min="10079" max="10080" width="11.125" style="6" customWidth="1"/>
    <col min="10081" max="10103" width="10" style="6" customWidth="1"/>
    <col min="10104" max="10105" width="9.875" style="6" customWidth="1"/>
    <col min="10106" max="10240" width="9" style="6"/>
    <col min="10241" max="10241" width="1.5" style="6" customWidth="1"/>
    <col min="10242" max="10242" width="8.5" style="6" customWidth="1"/>
    <col min="10243" max="10243" width="12.125" style="6" customWidth="1"/>
    <col min="10244" max="10244" width="11.625" style="6" bestFit="1" customWidth="1"/>
    <col min="10245" max="10245" width="10.875" style="6" customWidth="1"/>
    <col min="10246" max="10246" width="10.25" style="6" customWidth="1"/>
    <col min="10247" max="10247" width="11.25" style="6" customWidth="1"/>
    <col min="10248" max="10248" width="10.25" style="6" customWidth="1"/>
    <col min="10249" max="10249" width="10.375" style="6" customWidth="1"/>
    <col min="10250" max="10250" width="10.875" style="6" customWidth="1"/>
    <col min="10251" max="10251" width="11.125" style="6" bestFit="1" customWidth="1"/>
    <col min="10252" max="10252" width="11" style="6" customWidth="1"/>
    <col min="10253" max="10253" width="10.5" style="6" customWidth="1"/>
    <col min="10254" max="10254" width="10.875" style="6" bestFit="1" customWidth="1"/>
    <col min="10255" max="10255" width="1.75" style="6" customWidth="1"/>
    <col min="10256" max="10256" width="9.125" style="6" customWidth="1"/>
    <col min="10257" max="10257" width="11.5" style="6" customWidth="1"/>
    <col min="10258" max="10258" width="10.125" style="6" customWidth="1"/>
    <col min="10259" max="10261" width="10.375" style="6" customWidth="1"/>
    <col min="10262" max="10262" width="9.375" style="6" customWidth="1"/>
    <col min="10263" max="10263" width="8.75" style="6" customWidth="1"/>
    <col min="10264" max="10264" width="9.375" style="6" customWidth="1"/>
    <col min="10265" max="10265" width="9.75" style="6" customWidth="1"/>
    <col min="10266" max="10266" width="11.875" style="6" customWidth="1"/>
    <col min="10267" max="10267" width="10" style="6" customWidth="1"/>
    <col min="10268" max="10268" width="10.625" style="6" customWidth="1"/>
    <col min="10269" max="10269" width="11.125" style="6" bestFit="1" customWidth="1"/>
    <col min="10270" max="10270" width="1.125" style="6" customWidth="1"/>
    <col min="10271" max="10271" width="8.25" style="6" customWidth="1"/>
    <col min="10272" max="10272" width="11.75" style="6" customWidth="1"/>
    <col min="10273" max="10273" width="10.875" style="6" customWidth="1"/>
    <col min="10274" max="10275" width="11" style="6" customWidth="1"/>
    <col min="10276" max="10276" width="10" style="6" customWidth="1"/>
    <col min="10277" max="10277" width="11.625" style="6" customWidth="1"/>
    <col min="10278" max="10278" width="11.125" style="6" customWidth="1"/>
    <col min="10279" max="10279" width="12.5" style="6" customWidth="1"/>
    <col min="10280" max="10280" width="10.25" style="6" customWidth="1"/>
    <col min="10281" max="10281" width="9.875" style="6" customWidth="1"/>
    <col min="10282" max="10282" width="19.75" style="6" customWidth="1"/>
    <col min="10283" max="10283" width="9" style="6"/>
    <col min="10284" max="10294" width="10" style="6" customWidth="1"/>
    <col min="10295" max="10295" width="10.375" style="6" customWidth="1"/>
    <col min="10296" max="10296" width="3.625" style="6" customWidth="1"/>
    <col min="10297" max="10309" width="10" style="6" customWidth="1"/>
    <col min="10310" max="10310" width="9.625" style="6" bestFit="1" customWidth="1"/>
    <col min="10311" max="10311" width="1.875" style="6" customWidth="1"/>
    <col min="10312" max="10312" width="8.25" style="6" customWidth="1"/>
    <col min="10313" max="10322" width="10" style="6" customWidth="1"/>
    <col min="10323" max="10323" width="9.5" style="6" customWidth="1"/>
    <col min="10324" max="10333" width="10" style="6" customWidth="1"/>
    <col min="10334" max="10334" width="16" style="6" customWidth="1"/>
    <col min="10335" max="10336" width="11.125" style="6" customWidth="1"/>
    <col min="10337" max="10359" width="10" style="6" customWidth="1"/>
    <col min="10360" max="10361" width="9.875" style="6" customWidth="1"/>
    <col min="10362" max="10496" width="9" style="6"/>
    <col min="10497" max="10497" width="1.5" style="6" customWidth="1"/>
    <col min="10498" max="10498" width="8.5" style="6" customWidth="1"/>
    <col min="10499" max="10499" width="12.125" style="6" customWidth="1"/>
    <col min="10500" max="10500" width="11.625" style="6" bestFit="1" customWidth="1"/>
    <col min="10501" max="10501" width="10.875" style="6" customWidth="1"/>
    <col min="10502" max="10502" width="10.25" style="6" customWidth="1"/>
    <col min="10503" max="10503" width="11.25" style="6" customWidth="1"/>
    <col min="10504" max="10504" width="10.25" style="6" customWidth="1"/>
    <col min="10505" max="10505" width="10.375" style="6" customWidth="1"/>
    <col min="10506" max="10506" width="10.875" style="6" customWidth="1"/>
    <col min="10507" max="10507" width="11.125" style="6" bestFit="1" customWidth="1"/>
    <col min="10508" max="10508" width="11" style="6" customWidth="1"/>
    <col min="10509" max="10509" width="10.5" style="6" customWidth="1"/>
    <col min="10510" max="10510" width="10.875" style="6" bestFit="1" customWidth="1"/>
    <col min="10511" max="10511" width="1.75" style="6" customWidth="1"/>
    <col min="10512" max="10512" width="9.125" style="6" customWidth="1"/>
    <col min="10513" max="10513" width="11.5" style="6" customWidth="1"/>
    <col min="10514" max="10514" width="10.125" style="6" customWidth="1"/>
    <col min="10515" max="10517" width="10.375" style="6" customWidth="1"/>
    <col min="10518" max="10518" width="9.375" style="6" customWidth="1"/>
    <col min="10519" max="10519" width="8.75" style="6" customWidth="1"/>
    <col min="10520" max="10520" width="9.375" style="6" customWidth="1"/>
    <col min="10521" max="10521" width="9.75" style="6" customWidth="1"/>
    <col min="10522" max="10522" width="11.875" style="6" customWidth="1"/>
    <col min="10523" max="10523" width="10" style="6" customWidth="1"/>
    <col min="10524" max="10524" width="10.625" style="6" customWidth="1"/>
    <col min="10525" max="10525" width="11.125" style="6" bestFit="1" customWidth="1"/>
    <col min="10526" max="10526" width="1.125" style="6" customWidth="1"/>
    <col min="10527" max="10527" width="8.25" style="6" customWidth="1"/>
    <col min="10528" max="10528" width="11.75" style="6" customWidth="1"/>
    <col min="10529" max="10529" width="10.875" style="6" customWidth="1"/>
    <col min="10530" max="10531" width="11" style="6" customWidth="1"/>
    <col min="10532" max="10532" width="10" style="6" customWidth="1"/>
    <col min="10533" max="10533" width="11.625" style="6" customWidth="1"/>
    <col min="10534" max="10534" width="11.125" style="6" customWidth="1"/>
    <col min="10535" max="10535" width="12.5" style="6" customWidth="1"/>
    <col min="10536" max="10536" width="10.25" style="6" customWidth="1"/>
    <col min="10537" max="10537" width="9.875" style="6" customWidth="1"/>
    <col min="10538" max="10538" width="19.75" style="6" customWidth="1"/>
    <col min="10539" max="10539" width="9" style="6"/>
    <col min="10540" max="10550" width="10" style="6" customWidth="1"/>
    <col min="10551" max="10551" width="10.375" style="6" customWidth="1"/>
    <col min="10552" max="10552" width="3.625" style="6" customWidth="1"/>
    <col min="10553" max="10565" width="10" style="6" customWidth="1"/>
    <col min="10566" max="10566" width="9.625" style="6" bestFit="1" customWidth="1"/>
    <col min="10567" max="10567" width="1.875" style="6" customWidth="1"/>
    <col min="10568" max="10568" width="8.25" style="6" customWidth="1"/>
    <col min="10569" max="10578" width="10" style="6" customWidth="1"/>
    <col min="10579" max="10579" width="9.5" style="6" customWidth="1"/>
    <col min="10580" max="10589" width="10" style="6" customWidth="1"/>
    <col min="10590" max="10590" width="16" style="6" customWidth="1"/>
    <col min="10591" max="10592" width="11.125" style="6" customWidth="1"/>
    <col min="10593" max="10615" width="10" style="6" customWidth="1"/>
    <col min="10616" max="10617" width="9.875" style="6" customWidth="1"/>
    <col min="10618" max="10752" width="9" style="6"/>
    <col min="10753" max="10753" width="1.5" style="6" customWidth="1"/>
    <col min="10754" max="10754" width="8.5" style="6" customWidth="1"/>
    <col min="10755" max="10755" width="12.125" style="6" customWidth="1"/>
    <col min="10756" max="10756" width="11.625" style="6" bestFit="1" customWidth="1"/>
    <col min="10757" max="10757" width="10.875" style="6" customWidth="1"/>
    <col min="10758" max="10758" width="10.25" style="6" customWidth="1"/>
    <col min="10759" max="10759" width="11.25" style="6" customWidth="1"/>
    <col min="10760" max="10760" width="10.25" style="6" customWidth="1"/>
    <col min="10761" max="10761" width="10.375" style="6" customWidth="1"/>
    <col min="10762" max="10762" width="10.875" style="6" customWidth="1"/>
    <col min="10763" max="10763" width="11.125" style="6" bestFit="1" customWidth="1"/>
    <col min="10764" max="10764" width="11" style="6" customWidth="1"/>
    <col min="10765" max="10765" width="10.5" style="6" customWidth="1"/>
    <col min="10766" max="10766" width="10.875" style="6" bestFit="1" customWidth="1"/>
    <col min="10767" max="10767" width="1.75" style="6" customWidth="1"/>
    <col min="10768" max="10768" width="9.125" style="6" customWidth="1"/>
    <col min="10769" max="10769" width="11.5" style="6" customWidth="1"/>
    <col min="10770" max="10770" width="10.125" style="6" customWidth="1"/>
    <col min="10771" max="10773" width="10.375" style="6" customWidth="1"/>
    <col min="10774" max="10774" width="9.375" style="6" customWidth="1"/>
    <col min="10775" max="10775" width="8.75" style="6" customWidth="1"/>
    <col min="10776" max="10776" width="9.375" style="6" customWidth="1"/>
    <col min="10777" max="10777" width="9.75" style="6" customWidth="1"/>
    <col min="10778" max="10778" width="11.875" style="6" customWidth="1"/>
    <col min="10779" max="10779" width="10" style="6" customWidth="1"/>
    <col min="10780" max="10780" width="10.625" style="6" customWidth="1"/>
    <col min="10781" max="10781" width="11.125" style="6" bestFit="1" customWidth="1"/>
    <col min="10782" max="10782" width="1.125" style="6" customWidth="1"/>
    <col min="10783" max="10783" width="8.25" style="6" customWidth="1"/>
    <col min="10784" max="10784" width="11.75" style="6" customWidth="1"/>
    <col min="10785" max="10785" width="10.875" style="6" customWidth="1"/>
    <col min="10786" max="10787" width="11" style="6" customWidth="1"/>
    <col min="10788" max="10788" width="10" style="6" customWidth="1"/>
    <col min="10789" max="10789" width="11.625" style="6" customWidth="1"/>
    <col min="10790" max="10790" width="11.125" style="6" customWidth="1"/>
    <col min="10791" max="10791" width="12.5" style="6" customWidth="1"/>
    <col min="10792" max="10792" width="10.25" style="6" customWidth="1"/>
    <col min="10793" max="10793" width="9.875" style="6" customWidth="1"/>
    <col min="10794" max="10794" width="19.75" style="6" customWidth="1"/>
    <col min="10795" max="10795" width="9" style="6"/>
    <col min="10796" max="10806" width="10" style="6" customWidth="1"/>
    <col min="10807" max="10807" width="10.375" style="6" customWidth="1"/>
    <col min="10808" max="10808" width="3.625" style="6" customWidth="1"/>
    <col min="10809" max="10821" width="10" style="6" customWidth="1"/>
    <col min="10822" max="10822" width="9.625" style="6" bestFit="1" customWidth="1"/>
    <col min="10823" max="10823" width="1.875" style="6" customWidth="1"/>
    <col min="10824" max="10824" width="8.25" style="6" customWidth="1"/>
    <col min="10825" max="10834" width="10" style="6" customWidth="1"/>
    <col min="10835" max="10835" width="9.5" style="6" customWidth="1"/>
    <col min="10836" max="10845" width="10" style="6" customWidth="1"/>
    <col min="10846" max="10846" width="16" style="6" customWidth="1"/>
    <col min="10847" max="10848" width="11.125" style="6" customWidth="1"/>
    <col min="10849" max="10871" width="10" style="6" customWidth="1"/>
    <col min="10872" max="10873" width="9.875" style="6" customWidth="1"/>
    <col min="10874" max="11008" width="9" style="6"/>
    <col min="11009" max="11009" width="1.5" style="6" customWidth="1"/>
    <col min="11010" max="11010" width="8.5" style="6" customWidth="1"/>
    <col min="11011" max="11011" width="12.125" style="6" customWidth="1"/>
    <col min="11012" max="11012" width="11.625" style="6" bestFit="1" customWidth="1"/>
    <col min="11013" max="11013" width="10.875" style="6" customWidth="1"/>
    <col min="11014" max="11014" width="10.25" style="6" customWidth="1"/>
    <col min="11015" max="11015" width="11.25" style="6" customWidth="1"/>
    <col min="11016" max="11016" width="10.25" style="6" customWidth="1"/>
    <col min="11017" max="11017" width="10.375" style="6" customWidth="1"/>
    <col min="11018" max="11018" width="10.875" style="6" customWidth="1"/>
    <col min="11019" max="11019" width="11.125" style="6" bestFit="1" customWidth="1"/>
    <col min="11020" max="11020" width="11" style="6" customWidth="1"/>
    <col min="11021" max="11021" width="10.5" style="6" customWidth="1"/>
    <col min="11022" max="11022" width="10.875" style="6" bestFit="1" customWidth="1"/>
    <col min="11023" max="11023" width="1.75" style="6" customWidth="1"/>
    <col min="11024" max="11024" width="9.125" style="6" customWidth="1"/>
    <col min="11025" max="11025" width="11.5" style="6" customWidth="1"/>
    <col min="11026" max="11026" width="10.125" style="6" customWidth="1"/>
    <col min="11027" max="11029" width="10.375" style="6" customWidth="1"/>
    <col min="11030" max="11030" width="9.375" style="6" customWidth="1"/>
    <col min="11031" max="11031" width="8.75" style="6" customWidth="1"/>
    <col min="11032" max="11032" width="9.375" style="6" customWidth="1"/>
    <col min="11033" max="11033" width="9.75" style="6" customWidth="1"/>
    <col min="11034" max="11034" width="11.875" style="6" customWidth="1"/>
    <col min="11035" max="11035" width="10" style="6" customWidth="1"/>
    <col min="11036" max="11036" width="10.625" style="6" customWidth="1"/>
    <col min="11037" max="11037" width="11.125" style="6" bestFit="1" customWidth="1"/>
    <col min="11038" max="11038" width="1.125" style="6" customWidth="1"/>
    <col min="11039" max="11039" width="8.25" style="6" customWidth="1"/>
    <col min="11040" max="11040" width="11.75" style="6" customWidth="1"/>
    <col min="11041" max="11041" width="10.875" style="6" customWidth="1"/>
    <col min="11042" max="11043" width="11" style="6" customWidth="1"/>
    <col min="11044" max="11044" width="10" style="6" customWidth="1"/>
    <col min="11045" max="11045" width="11.625" style="6" customWidth="1"/>
    <col min="11046" max="11046" width="11.125" style="6" customWidth="1"/>
    <col min="11047" max="11047" width="12.5" style="6" customWidth="1"/>
    <col min="11048" max="11048" width="10.25" style="6" customWidth="1"/>
    <col min="11049" max="11049" width="9.875" style="6" customWidth="1"/>
    <col min="11050" max="11050" width="19.75" style="6" customWidth="1"/>
    <col min="11051" max="11051" width="9" style="6"/>
    <col min="11052" max="11062" width="10" style="6" customWidth="1"/>
    <col min="11063" max="11063" width="10.375" style="6" customWidth="1"/>
    <col min="11064" max="11064" width="3.625" style="6" customWidth="1"/>
    <col min="11065" max="11077" width="10" style="6" customWidth="1"/>
    <col min="11078" max="11078" width="9.625" style="6" bestFit="1" customWidth="1"/>
    <col min="11079" max="11079" width="1.875" style="6" customWidth="1"/>
    <col min="11080" max="11080" width="8.25" style="6" customWidth="1"/>
    <col min="11081" max="11090" width="10" style="6" customWidth="1"/>
    <col min="11091" max="11091" width="9.5" style="6" customWidth="1"/>
    <col min="11092" max="11101" width="10" style="6" customWidth="1"/>
    <col min="11102" max="11102" width="16" style="6" customWidth="1"/>
    <col min="11103" max="11104" width="11.125" style="6" customWidth="1"/>
    <col min="11105" max="11127" width="10" style="6" customWidth="1"/>
    <col min="11128" max="11129" width="9.875" style="6" customWidth="1"/>
    <col min="11130" max="11264" width="9" style="6"/>
    <col min="11265" max="11265" width="1.5" style="6" customWidth="1"/>
    <col min="11266" max="11266" width="8.5" style="6" customWidth="1"/>
    <col min="11267" max="11267" width="12.125" style="6" customWidth="1"/>
    <col min="11268" max="11268" width="11.625" style="6" bestFit="1" customWidth="1"/>
    <col min="11269" max="11269" width="10.875" style="6" customWidth="1"/>
    <col min="11270" max="11270" width="10.25" style="6" customWidth="1"/>
    <col min="11271" max="11271" width="11.25" style="6" customWidth="1"/>
    <col min="11272" max="11272" width="10.25" style="6" customWidth="1"/>
    <col min="11273" max="11273" width="10.375" style="6" customWidth="1"/>
    <col min="11274" max="11274" width="10.875" style="6" customWidth="1"/>
    <col min="11275" max="11275" width="11.125" style="6" bestFit="1" customWidth="1"/>
    <col min="11276" max="11276" width="11" style="6" customWidth="1"/>
    <col min="11277" max="11277" width="10.5" style="6" customWidth="1"/>
    <col min="11278" max="11278" width="10.875" style="6" bestFit="1" customWidth="1"/>
    <col min="11279" max="11279" width="1.75" style="6" customWidth="1"/>
    <col min="11280" max="11280" width="9.125" style="6" customWidth="1"/>
    <col min="11281" max="11281" width="11.5" style="6" customWidth="1"/>
    <col min="11282" max="11282" width="10.125" style="6" customWidth="1"/>
    <col min="11283" max="11285" width="10.375" style="6" customWidth="1"/>
    <col min="11286" max="11286" width="9.375" style="6" customWidth="1"/>
    <col min="11287" max="11287" width="8.75" style="6" customWidth="1"/>
    <col min="11288" max="11288" width="9.375" style="6" customWidth="1"/>
    <col min="11289" max="11289" width="9.75" style="6" customWidth="1"/>
    <col min="11290" max="11290" width="11.875" style="6" customWidth="1"/>
    <col min="11291" max="11291" width="10" style="6" customWidth="1"/>
    <col min="11292" max="11292" width="10.625" style="6" customWidth="1"/>
    <col min="11293" max="11293" width="11.125" style="6" bestFit="1" customWidth="1"/>
    <col min="11294" max="11294" width="1.125" style="6" customWidth="1"/>
    <col min="11295" max="11295" width="8.25" style="6" customWidth="1"/>
    <col min="11296" max="11296" width="11.75" style="6" customWidth="1"/>
    <col min="11297" max="11297" width="10.875" style="6" customWidth="1"/>
    <col min="11298" max="11299" width="11" style="6" customWidth="1"/>
    <col min="11300" max="11300" width="10" style="6" customWidth="1"/>
    <col min="11301" max="11301" width="11.625" style="6" customWidth="1"/>
    <col min="11302" max="11302" width="11.125" style="6" customWidth="1"/>
    <col min="11303" max="11303" width="12.5" style="6" customWidth="1"/>
    <col min="11304" max="11304" width="10.25" style="6" customWidth="1"/>
    <col min="11305" max="11305" width="9.875" style="6" customWidth="1"/>
    <col min="11306" max="11306" width="19.75" style="6" customWidth="1"/>
    <col min="11307" max="11307" width="9" style="6"/>
    <col min="11308" max="11318" width="10" style="6" customWidth="1"/>
    <col min="11319" max="11319" width="10.375" style="6" customWidth="1"/>
    <col min="11320" max="11320" width="3.625" style="6" customWidth="1"/>
    <col min="11321" max="11333" width="10" style="6" customWidth="1"/>
    <col min="11334" max="11334" width="9.625" style="6" bestFit="1" customWidth="1"/>
    <col min="11335" max="11335" width="1.875" style="6" customWidth="1"/>
    <col min="11336" max="11336" width="8.25" style="6" customWidth="1"/>
    <col min="11337" max="11346" width="10" style="6" customWidth="1"/>
    <col min="11347" max="11347" width="9.5" style="6" customWidth="1"/>
    <col min="11348" max="11357" width="10" style="6" customWidth="1"/>
    <col min="11358" max="11358" width="16" style="6" customWidth="1"/>
    <col min="11359" max="11360" width="11.125" style="6" customWidth="1"/>
    <col min="11361" max="11383" width="10" style="6" customWidth="1"/>
    <col min="11384" max="11385" width="9.875" style="6" customWidth="1"/>
    <col min="11386" max="11520" width="9" style="6"/>
    <col min="11521" max="11521" width="1.5" style="6" customWidth="1"/>
    <col min="11522" max="11522" width="8.5" style="6" customWidth="1"/>
    <col min="11523" max="11523" width="12.125" style="6" customWidth="1"/>
    <col min="11524" max="11524" width="11.625" style="6" bestFit="1" customWidth="1"/>
    <col min="11525" max="11525" width="10.875" style="6" customWidth="1"/>
    <col min="11526" max="11526" width="10.25" style="6" customWidth="1"/>
    <col min="11527" max="11527" width="11.25" style="6" customWidth="1"/>
    <col min="11528" max="11528" width="10.25" style="6" customWidth="1"/>
    <col min="11529" max="11529" width="10.375" style="6" customWidth="1"/>
    <col min="11530" max="11530" width="10.875" style="6" customWidth="1"/>
    <col min="11531" max="11531" width="11.125" style="6" bestFit="1" customWidth="1"/>
    <col min="11532" max="11532" width="11" style="6" customWidth="1"/>
    <col min="11533" max="11533" width="10.5" style="6" customWidth="1"/>
    <col min="11534" max="11534" width="10.875" style="6" bestFit="1" customWidth="1"/>
    <col min="11535" max="11535" width="1.75" style="6" customWidth="1"/>
    <col min="11536" max="11536" width="9.125" style="6" customWidth="1"/>
    <col min="11537" max="11537" width="11.5" style="6" customWidth="1"/>
    <col min="11538" max="11538" width="10.125" style="6" customWidth="1"/>
    <col min="11539" max="11541" width="10.375" style="6" customWidth="1"/>
    <col min="11542" max="11542" width="9.375" style="6" customWidth="1"/>
    <col min="11543" max="11543" width="8.75" style="6" customWidth="1"/>
    <col min="11544" max="11544" width="9.375" style="6" customWidth="1"/>
    <col min="11545" max="11545" width="9.75" style="6" customWidth="1"/>
    <col min="11546" max="11546" width="11.875" style="6" customWidth="1"/>
    <col min="11547" max="11547" width="10" style="6" customWidth="1"/>
    <col min="11548" max="11548" width="10.625" style="6" customWidth="1"/>
    <col min="11549" max="11549" width="11.125" style="6" bestFit="1" customWidth="1"/>
    <col min="11550" max="11550" width="1.125" style="6" customWidth="1"/>
    <col min="11551" max="11551" width="8.25" style="6" customWidth="1"/>
    <col min="11552" max="11552" width="11.75" style="6" customWidth="1"/>
    <col min="11553" max="11553" width="10.875" style="6" customWidth="1"/>
    <col min="11554" max="11555" width="11" style="6" customWidth="1"/>
    <col min="11556" max="11556" width="10" style="6" customWidth="1"/>
    <col min="11557" max="11557" width="11.625" style="6" customWidth="1"/>
    <col min="11558" max="11558" width="11.125" style="6" customWidth="1"/>
    <col min="11559" max="11559" width="12.5" style="6" customWidth="1"/>
    <col min="11560" max="11560" width="10.25" style="6" customWidth="1"/>
    <col min="11561" max="11561" width="9.875" style="6" customWidth="1"/>
    <col min="11562" max="11562" width="19.75" style="6" customWidth="1"/>
    <col min="11563" max="11563" width="9" style="6"/>
    <col min="11564" max="11574" width="10" style="6" customWidth="1"/>
    <col min="11575" max="11575" width="10.375" style="6" customWidth="1"/>
    <col min="11576" max="11576" width="3.625" style="6" customWidth="1"/>
    <col min="11577" max="11589" width="10" style="6" customWidth="1"/>
    <col min="11590" max="11590" width="9.625" style="6" bestFit="1" customWidth="1"/>
    <col min="11591" max="11591" width="1.875" style="6" customWidth="1"/>
    <col min="11592" max="11592" width="8.25" style="6" customWidth="1"/>
    <col min="11593" max="11602" width="10" style="6" customWidth="1"/>
    <col min="11603" max="11603" width="9.5" style="6" customWidth="1"/>
    <col min="11604" max="11613" width="10" style="6" customWidth="1"/>
    <col min="11614" max="11614" width="16" style="6" customWidth="1"/>
    <col min="11615" max="11616" width="11.125" style="6" customWidth="1"/>
    <col min="11617" max="11639" width="10" style="6" customWidth="1"/>
    <col min="11640" max="11641" width="9.875" style="6" customWidth="1"/>
    <col min="11642" max="11776" width="9" style="6"/>
    <col min="11777" max="11777" width="1.5" style="6" customWidth="1"/>
    <col min="11778" max="11778" width="8.5" style="6" customWidth="1"/>
    <col min="11779" max="11779" width="12.125" style="6" customWidth="1"/>
    <col min="11780" max="11780" width="11.625" style="6" bestFit="1" customWidth="1"/>
    <col min="11781" max="11781" width="10.875" style="6" customWidth="1"/>
    <col min="11782" max="11782" width="10.25" style="6" customWidth="1"/>
    <col min="11783" max="11783" width="11.25" style="6" customWidth="1"/>
    <col min="11784" max="11784" width="10.25" style="6" customWidth="1"/>
    <col min="11785" max="11785" width="10.375" style="6" customWidth="1"/>
    <col min="11786" max="11786" width="10.875" style="6" customWidth="1"/>
    <col min="11787" max="11787" width="11.125" style="6" bestFit="1" customWidth="1"/>
    <col min="11788" max="11788" width="11" style="6" customWidth="1"/>
    <col min="11789" max="11789" width="10.5" style="6" customWidth="1"/>
    <col min="11790" max="11790" width="10.875" style="6" bestFit="1" customWidth="1"/>
    <col min="11791" max="11791" width="1.75" style="6" customWidth="1"/>
    <col min="11792" max="11792" width="9.125" style="6" customWidth="1"/>
    <col min="11793" max="11793" width="11.5" style="6" customWidth="1"/>
    <col min="11794" max="11794" width="10.125" style="6" customWidth="1"/>
    <col min="11795" max="11797" width="10.375" style="6" customWidth="1"/>
    <col min="11798" max="11798" width="9.375" style="6" customWidth="1"/>
    <col min="11799" max="11799" width="8.75" style="6" customWidth="1"/>
    <col min="11800" max="11800" width="9.375" style="6" customWidth="1"/>
    <col min="11801" max="11801" width="9.75" style="6" customWidth="1"/>
    <col min="11802" max="11802" width="11.875" style="6" customWidth="1"/>
    <col min="11803" max="11803" width="10" style="6" customWidth="1"/>
    <col min="11804" max="11804" width="10.625" style="6" customWidth="1"/>
    <col min="11805" max="11805" width="11.125" style="6" bestFit="1" customWidth="1"/>
    <col min="11806" max="11806" width="1.125" style="6" customWidth="1"/>
    <col min="11807" max="11807" width="8.25" style="6" customWidth="1"/>
    <col min="11808" max="11808" width="11.75" style="6" customWidth="1"/>
    <col min="11809" max="11809" width="10.875" style="6" customWidth="1"/>
    <col min="11810" max="11811" width="11" style="6" customWidth="1"/>
    <col min="11812" max="11812" width="10" style="6" customWidth="1"/>
    <col min="11813" max="11813" width="11.625" style="6" customWidth="1"/>
    <col min="11814" max="11814" width="11.125" style="6" customWidth="1"/>
    <col min="11815" max="11815" width="12.5" style="6" customWidth="1"/>
    <col min="11816" max="11816" width="10.25" style="6" customWidth="1"/>
    <col min="11817" max="11817" width="9.875" style="6" customWidth="1"/>
    <col min="11818" max="11818" width="19.75" style="6" customWidth="1"/>
    <col min="11819" max="11819" width="9" style="6"/>
    <col min="11820" max="11830" width="10" style="6" customWidth="1"/>
    <col min="11831" max="11831" width="10.375" style="6" customWidth="1"/>
    <col min="11832" max="11832" width="3.625" style="6" customWidth="1"/>
    <col min="11833" max="11845" width="10" style="6" customWidth="1"/>
    <col min="11846" max="11846" width="9.625" style="6" bestFit="1" customWidth="1"/>
    <col min="11847" max="11847" width="1.875" style="6" customWidth="1"/>
    <col min="11848" max="11848" width="8.25" style="6" customWidth="1"/>
    <col min="11849" max="11858" width="10" style="6" customWidth="1"/>
    <col min="11859" max="11859" width="9.5" style="6" customWidth="1"/>
    <col min="11860" max="11869" width="10" style="6" customWidth="1"/>
    <col min="11870" max="11870" width="16" style="6" customWidth="1"/>
    <col min="11871" max="11872" width="11.125" style="6" customWidth="1"/>
    <col min="11873" max="11895" width="10" style="6" customWidth="1"/>
    <col min="11896" max="11897" width="9.875" style="6" customWidth="1"/>
    <col min="11898" max="12032" width="9" style="6"/>
    <col min="12033" max="12033" width="1.5" style="6" customWidth="1"/>
    <col min="12034" max="12034" width="8.5" style="6" customWidth="1"/>
    <col min="12035" max="12035" width="12.125" style="6" customWidth="1"/>
    <col min="12036" max="12036" width="11.625" style="6" bestFit="1" customWidth="1"/>
    <col min="12037" max="12037" width="10.875" style="6" customWidth="1"/>
    <col min="12038" max="12038" width="10.25" style="6" customWidth="1"/>
    <col min="12039" max="12039" width="11.25" style="6" customWidth="1"/>
    <col min="12040" max="12040" width="10.25" style="6" customWidth="1"/>
    <col min="12041" max="12041" width="10.375" style="6" customWidth="1"/>
    <col min="12042" max="12042" width="10.875" style="6" customWidth="1"/>
    <col min="12043" max="12043" width="11.125" style="6" bestFit="1" customWidth="1"/>
    <col min="12044" max="12044" width="11" style="6" customWidth="1"/>
    <col min="12045" max="12045" width="10.5" style="6" customWidth="1"/>
    <col min="12046" max="12046" width="10.875" style="6" bestFit="1" customWidth="1"/>
    <col min="12047" max="12047" width="1.75" style="6" customWidth="1"/>
    <col min="12048" max="12048" width="9.125" style="6" customWidth="1"/>
    <col min="12049" max="12049" width="11.5" style="6" customWidth="1"/>
    <col min="12050" max="12050" width="10.125" style="6" customWidth="1"/>
    <col min="12051" max="12053" width="10.375" style="6" customWidth="1"/>
    <col min="12054" max="12054" width="9.375" style="6" customWidth="1"/>
    <col min="12055" max="12055" width="8.75" style="6" customWidth="1"/>
    <col min="12056" max="12056" width="9.375" style="6" customWidth="1"/>
    <col min="12057" max="12057" width="9.75" style="6" customWidth="1"/>
    <col min="12058" max="12058" width="11.875" style="6" customWidth="1"/>
    <col min="12059" max="12059" width="10" style="6" customWidth="1"/>
    <col min="12060" max="12060" width="10.625" style="6" customWidth="1"/>
    <col min="12061" max="12061" width="11.125" style="6" bestFit="1" customWidth="1"/>
    <col min="12062" max="12062" width="1.125" style="6" customWidth="1"/>
    <col min="12063" max="12063" width="8.25" style="6" customWidth="1"/>
    <col min="12064" max="12064" width="11.75" style="6" customWidth="1"/>
    <col min="12065" max="12065" width="10.875" style="6" customWidth="1"/>
    <col min="12066" max="12067" width="11" style="6" customWidth="1"/>
    <col min="12068" max="12068" width="10" style="6" customWidth="1"/>
    <col min="12069" max="12069" width="11.625" style="6" customWidth="1"/>
    <col min="12070" max="12070" width="11.125" style="6" customWidth="1"/>
    <col min="12071" max="12071" width="12.5" style="6" customWidth="1"/>
    <col min="12072" max="12072" width="10.25" style="6" customWidth="1"/>
    <col min="12073" max="12073" width="9.875" style="6" customWidth="1"/>
    <col min="12074" max="12074" width="19.75" style="6" customWidth="1"/>
    <col min="12075" max="12075" width="9" style="6"/>
    <col min="12076" max="12086" width="10" style="6" customWidth="1"/>
    <col min="12087" max="12087" width="10.375" style="6" customWidth="1"/>
    <col min="12088" max="12088" width="3.625" style="6" customWidth="1"/>
    <col min="12089" max="12101" width="10" style="6" customWidth="1"/>
    <col min="12102" max="12102" width="9.625" style="6" bestFit="1" customWidth="1"/>
    <col min="12103" max="12103" width="1.875" style="6" customWidth="1"/>
    <col min="12104" max="12104" width="8.25" style="6" customWidth="1"/>
    <col min="12105" max="12114" width="10" style="6" customWidth="1"/>
    <col min="12115" max="12115" width="9.5" style="6" customWidth="1"/>
    <col min="12116" max="12125" width="10" style="6" customWidth="1"/>
    <col min="12126" max="12126" width="16" style="6" customWidth="1"/>
    <col min="12127" max="12128" width="11.125" style="6" customWidth="1"/>
    <col min="12129" max="12151" width="10" style="6" customWidth="1"/>
    <col min="12152" max="12153" width="9.875" style="6" customWidth="1"/>
    <col min="12154" max="12288" width="9" style="6"/>
    <col min="12289" max="12289" width="1.5" style="6" customWidth="1"/>
    <col min="12290" max="12290" width="8.5" style="6" customWidth="1"/>
    <col min="12291" max="12291" width="12.125" style="6" customWidth="1"/>
    <col min="12292" max="12292" width="11.625" style="6" bestFit="1" customWidth="1"/>
    <col min="12293" max="12293" width="10.875" style="6" customWidth="1"/>
    <col min="12294" max="12294" width="10.25" style="6" customWidth="1"/>
    <col min="12295" max="12295" width="11.25" style="6" customWidth="1"/>
    <col min="12296" max="12296" width="10.25" style="6" customWidth="1"/>
    <col min="12297" max="12297" width="10.375" style="6" customWidth="1"/>
    <col min="12298" max="12298" width="10.875" style="6" customWidth="1"/>
    <col min="12299" max="12299" width="11.125" style="6" bestFit="1" customWidth="1"/>
    <col min="12300" max="12300" width="11" style="6" customWidth="1"/>
    <col min="12301" max="12301" width="10.5" style="6" customWidth="1"/>
    <col min="12302" max="12302" width="10.875" style="6" bestFit="1" customWidth="1"/>
    <col min="12303" max="12303" width="1.75" style="6" customWidth="1"/>
    <col min="12304" max="12304" width="9.125" style="6" customWidth="1"/>
    <col min="12305" max="12305" width="11.5" style="6" customWidth="1"/>
    <col min="12306" max="12306" width="10.125" style="6" customWidth="1"/>
    <col min="12307" max="12309" width="10.375" style="6" customWidth="1"/>
    <col min="12310" max="12310" width="9.375" style="6" customWidth="1"/>
    <col min="12311" max="12311" width="8.75" style="6" customWidth="1"/>
    <col min="12312" max="12312" width="9.375" style="6" customWidth="1"/>
    <col min="12313" max="12313" width="9.75" style="6" customWidth="1"/>
    <col min="12314" max="12314" width="11.875" style="6" customWidth="1"/>
    <col min="12315" max="12315" width="10" style="6" customWidth="1"/>
    <col min="12316" max="12316" width="10.625" style="6" customWidth="1"/>
    <col min="12317" max="12317" width="11.125" style="6" bestFit="1" customWidth="1"/>
    <col min="12318" max="12318" width="1.125" style="6" customWidth="1"/>
    <col min="12319" max="12319" width="8.25" style="6" customWidth="1"/>
    <col min="12320" max="12320" width="11.75" style="6" customWidth="1"/>
    <col min="12321" max="12321" width="10.875" style="6" customWidth="1"/>
    <col min="12322" max="12323" width="11" style="6" customWidth="1"/>
    <col min="12324" max="12324" width="10" style="6" customWidth="1"/>
    <col min="12325" max="12325" width="11.625" style="6" customWidth="1"/>
    <col min="12326" max="12326" width="11.125" style="6" customWidth="1"/>
    <col min="12327" max="12327" width="12.5" style="6" customWidth="1"/>
    <col min="12328" max="12328" width="10.25" style="6" customWidth="1"/>
    <col min="12329" max="12329" width="9.875" style="6" customWidth="1"/>
    <col min="12330" max="12330" width="19.75" style="6" customWidth="1"/>
    <col min="12331" max="12331" width="9" style="6"/>
    <col min="12332" max="12342" width="10" style="6" customWidth="1"/>
    <col min="12343" max="12343" width="10.375" style="6" customWidth="1"/>
    <col min="12344" max="12344" width="3.625" style="6" customWidth="1"/>
    <col min="12345" max="12357" width="10" style="6" customWidth="1"/>
    <col min="12358" max="12358" width="9.625" style="6" bestFit="1" customWidth="1"/>
    <col min="12359" max="12359" width="1.875" style="6" customWidth="1"/>
    <col min="12360" max="12360" width="8.25" style="6" customWidth="1"/>
    <col min="12361" max="12370" width="10" style="6" customWidth="1"/>
    <col min="12371" max="12371" width="9.5" style="6" customWidth="1"/>
    <col min="12372" max="12381" width="10" style="6" customWidth="1"/>
    <col min="12382" max="12382" width="16" style="6" customWidth="1"/>
    <col min="12383" max="12384" width="11.125" style="6" customWidth="1"/>
    <col min="12385" max="12407" width="10" style="6" customWidth="1"/>
    <col min="12408" max="12409" width="9.875" style="6" customWidth="1"/>
    <col min="12410" max="12544" width="9" style="6"/>
    <col min="12545" max="12545" width="1.5" style="6" customWidth="1"/>
    <col min="12546" max="12546" width="8.5" style="6" customWidth="1"/>
    <col min="12547" max="12547" width="12.125" style="6" customWidth="1"/>
    <col min="12548" max="12548" width="11.625" style="6" bestFit="1" customWidth="1"/>
    <col min="12549" max="12549" width="10.875" style="6" customWidth="1"/>
    <col min="12550" max="12550" width="10.25" style="6" customWidth="1"/>
    <col min="12551" max="12551" width="11.25" style="6" customWidth="1"/>
    <col min="12552" max="12552" width="10.25" style="6" customWidth="1"/>
    <col min="12553" max="12553" width="10.375" style="6" customWidth="1"/>
    <col min="12554" max="12554" width="10.875" style="6" customWidth="1"/>
    <col min="12555" max="12555" width="11.125" style="6" bestFit="1" customWidth="1"/>
    <col min="12556" max="12556" width="11" style="6" customWidth="1"/>
    <col min="12557" max="12557" width="10.5" style="6" customWidth="1"/>
    <col min="12558" max="12558" width="10.875" style="6" bestFit="1" customWidth="1"/>
    <col min="12559" max="12559" width="1.75" style="6" customWidth="1"/>
    <col min="12560" max="12560" width="9.125" style="6" customWidth="1"/>
    <col min="12561" max="12561" width="11.5" style="6" customWidth="1"/>
    <col min="12562" max="12562" width="10.125" style="6" customWidth="1"/>
    <col min="12563" max="12565" width="10.375" style="6" customWidth="1"/>
    <col min="12566" max="12566" width="9.375" style="6" customWidth="1"/>
    <col min="12567" max="12567" width="8.75" style="6" customWidth="1"/>
    <col min="12568" max="12568" width="9.375" style="6" customWidth="1"/>
    <col min="12569" max="12569" width="9.75" style="6" customWidth="1"/>
    <col min="12570" max="12570" width="11.875" style="6" customWidth="1"/>
    <col min="12571" max="12571" width="10" style="6" customWidth="1"/>
    <col min="12572" max="12572" width="10.625" style="6" customWidth="1"/>
    <col min="12573" max="12573" width="11.125" style="6" bestFit="1" customWidth="1"/>
    <col min="12574" max="12574" width="1.125" style="6" customWidth="1"/>
    <col min="12575" max="12575" width="8.25" style="6" customWidth="1"/>
    <col min="12576" max="12576" width="11.75" style="6" customWidth="1"/>
    <col min="12577" max="12577" width="10.875" style="6" customWidth="1"/>
    <col min="12578" max="12579" width="11" style="6" customWidth="1"/>
    <col min="12580" max="12580" width="10" style="6" customWidth="1"/>
    <col min="12581" max="12581" width="11.625" style="6" customWidth="1"/>
    <col min="12582" max="12582" width="11.125" style="6" customWidth="1"/>
    <col min="12583" max="12583" width="12.5" style="6" customWidth="1"/>
    <col min="12584" max="12584" width="10.25" style="6" customWidth="1"/>
    <col min="12585" max="12585" width="9.875" style="6" customWidth="1"/>
    <col min="12586" max="12586" width="19.75" style="6" customWidth="1"/>
    <col min="12587" max="12587" width="9" style="6"/>
    <col min="12588" max="12598" width="10" style="6" customWidth="1"/>
    <col min="12599" max="12599" width="10.375" style="6" customWidth="1"/>
    <col min="12600" max="12600" width="3.625" style="6" customWidth="1"/>
    <col min="12601" max="12613" width="10" style="6" customWidth="1"/>
    <col min="12614" max="12614" width="9.625" style="6" bestFit="1" customWidth="1"/>
    <col min="12615" max="12615" width="1.875" style="6" customWidth="1"/>
    <col min="12616" max="12616" width="8.25" style="6" customWidth="1"/>
    <col min="12617" max="12626" width="10" style="6" customWidth="1"/>
    <col min="12627" max="12627" width="9.5" style="6" customWidth="1"/>
    <col min="12628" max="12637" width="10" style="6" customWidth="1"/>
    <col min="12638" max="12638" width="16" style="6" customWidth="1"/>
    <col min="12639" max="12640" width="11.125" style="6" customWidth="1"/>
    <col min="12641" max="12663" width="10" style="6" customWidth="1"/>
    <col min="12664" max="12665" width="9.875" style="6" customWidth="1"/>
    <col min="12666" max="12800" width="9" style="6"/>
    <col min="12801" max="12801" width="1.5" style="6" customWidth="1"/>
    <col min="12802" max="12802" width="8.5" style="6" customWidth="1"/>
    <col min="12803" max="12803" width="12.125" style="6" customWidth="1"/>
    <col min="12804" max="12804" width="11.625" style="6" bestFit="1" customWidth="1"/>
    <col min="12805" max="12805" width="10.875" style="6" customWidth="1"/>
    <col min="12806" max="12806" width="10.25" style="6" customWidth="1"/>
    <col min="12807" max="12807" width="11.25" style="6" customWidth="1"/>
    <col min="12808" max="12808" width="10.25" style="6" customWidth="1"/>
    <col min="12809" max="12809" width="10.375" style="6" customWidth="1"/>
    <col min="12810" max="12810" width="10.875" style="6" customWidth="1"/>
    <col min="12811" max="12811" width="11.125" style="6" bestFit="1" customWidth="1"/>
    <col min="12812" max="12812" width="11" style="6" customWidth="1"/>
    <col min="12813" max="12813" width="10.5" style="6" customWidth="1"/>
    <col min="12814" max="12814" width="10.875" style="6" bestFit="1" customWidth="1"/>
    <col min="12815" max="12815" width="1.75" style="6" customWidth="1"/>
    <col min="12816" max="12816" width="9.125" style="6" customWidth="1"/>
    <col min="12817" max="12817" width="11.5" style="6" customWidth="1"/>
    <col min="12818" max="12818" width="10.125" style="6" customWidth="1"/>
    <col min="12819" max="12821" width="10.375" style="6" customWidth="1"/>
    <col min="12822" max="12822" width="9.375" style="6" customWidth="1"/>
    <col min="12823" max="12823" width="8.75" style="6" customWidth="1"/>
    <col min="12824" max="12824" width="9.375" style="6" customWidth="1"/>
    <col min="12825" max="12825" width="9.75" style="6" customWidth="1"/>
    <col min="12826" max="12826" width="11.875" style="6" customWidth="1"/>
    <col min="12827" max="12827" width="10" style="6" customWidth="1"/>
    <col min="12828" max="12828" width="10.625" style="6" customWidth="1"/>
    <col min="12829" max="12829" width="11.125" style="6" bestFit="1" customWidth="1"/>
    <col min="12830" max="12830" width="1.125" style="6" customWidth="1"/>
    <col min="12831" max="12831" width="8.25" style="6" customWidth="1"/>
    <col min="12832" max="12832" width="11.75" style="6" customWidth="1"/>
    <col min="12833" max="12833" width="10.875" style="6" customWidth="1"/>
    <col min="12834" max="12835" width="11" style="6" customWidth="1"/>
    <col min="12836" max="12836" width="10" style="6" customWidth="1"/>
    <col min="12837" max="12837" width="11.625" style="6" customWidth="1"/>
    <col min="12838" max="12838" width="11.125" style="6" customWidth="1"/>
    <col min="12839" max="12839" width="12.5" style="6" customWidth="1"/>
    <col min="12840" max="12840" width="10.25" style="6" customWidth="1"/>
    <col min="12841" max="12841" width="9.875" style="6" customWidth="1"/>
    <col min="12842" max="12842" width="19.75" style="6" customWidth="1"/>
    <col min="12843" max="12843" width="9" style="6"/>
    <col min="12844" max="12854" width="10" style="6" customWidth="1"/>
    <col min="12855" max="12855" width="10.375" style="6" customWidth="1"/>
    <col min="12856" max="12856" width="3.625" style="6" customWidth="1"/>
    <col min="12857" max="12869" width="10" style="6" customWidth="1"/>
    <col min="12870" max="12870" width="9.625" style="6" bestFit="1" customWidth="1"/>
    <col min="12871" max="12871" width="1.875" style="6" customWidth="1"/>
    <col min="12872" max="12872" width="8.25" style="6" customWidth="1"/>
    <col min="12873" max="12882" width="10" style="6" customWidth="1"/>
    <col min="12883" max="12883" width="9.5" style="6" customWidth="1"/>
    <col min="12884" max="12893" width="10" style="6" customWidth="1"/>
    <col min="12894" max="12894" width="16" style="6" customWidth="1"/>
    <col min="12895" max="12896" width="11.125" style="6" customWidth="1"/>
    <col min="12897" max="12919" width="10" style="6" customWidth="1"/>
    <col min="12920" max="12921" width="9.875" style="6" customWidth="1"/>
    <col min="12922" max="13056" width="9" style="6"/>
    <col min="13057" max="13057" width="1.5" style="6" customWidth="1"/>
    <col min="13058" max="13058" width="8.5" style="6" customWidth="1"/>
    <col min="13059" max="13059" width="12.125" style="6" customWidth="1"/>
    <col min="13060" max="13060" width="11.625" style="6" bestFit="1" customWidth="1"/>
    <col min="13061" max="13061" width="10.875" style="6" customWidth="1"/>
    <col min="13062" max="13062" width="10.25" style="6" customWidth="1"/>
    <col min="13063" max="13063" width="11.25" style="6" customWidth="1"/>
    <col min="13064" max="13064" width="10.25" style="6" customWidth="1"/>
    <col min="13065" max="13065" width="10.375" style="6" customWidth="1"/>
    <col min="13066" max="13066" width="10.875" style="6" customWidth="1"/>
    <col min="13067" max="13067" width="11.125" style="6" bestFit="1" customWidth="1"/>
    <col min="13068" max="13068" width="11" style="6" customWidth="1"/>
    <col min="13069" max="13069" width="10.5" style="6" customWidth="1"/>
    <col min="13070" max="13070" width="10.875" style="6" bestFit="1" customWidth="1"/>
    <col min="13071" max="13071" width="1.75" style="6" customWidth="1"/>
    <col min="13072" max="13072" width="9.125" style="6" customWidth="1"/>
    <col min="13073" max="13073" width="11.5" style="6" customWidth="1"/>
    <col min="13074" max="13074" width="10.125" style="6" customWidth="1"/>
    <col min="13075" max="13077" width="10.375" style="6" customWidth="1"/>
    <col min="13078" max="13078" width="9.375" style="6" customWidth="1"/>
    <col min="13079" max="13079" width="8.75" style="6" customWidth="1"/>
    <col min="13080" max="13080" width="9.375" style="6" customWidth="1"/>
    <col min="13081" max="13081" width="9.75" style="6" customWidth="1"/>
    <col min="13082" max="13082" width="11.875" style="6" customWidth="1"/>
    <col min="13083" max="13083" width="10" style="6" customWidth="1"/>
    <col min="13084" max="13084" width="10.625" style="6" customWidth="1"/>
    <col min="13085" max="13085" width="11.125" style="6" bestFit="1" customWidth="1"/>
    <col min="13086" max="13086" width="1.125" style="6" customWidth="1"/>
    <col min="13087" max="13087" width="8.25" style="6" customWidth="1"/>
    <col min="13088" max="13088" width="11.75" style="6" customWidth="1"/>
    <col min="13089" max="13089" width="10.875" style="6" customWidth="1"/>
    <col min="13090" max="13091" width="11" style="6" customWidth="1"/>
    <col min="13092" max="13092" width="10" style="6" customWidth="1"/>
    <col min="13093" max="13093" width="11.625" style="6" customWidth="1"/>
    <col min="13094" max="13094" width="11.125" style="6" customWidth="1"/>
    <col min="13095" max="13095" width="12.5" style="6" customWidth="1"/>
    <col min="13096" max="13096" width="10.25" style="6" customWidth="1"/>
    <col min="13097" max="13097" width="9.875" style="6" customWidth="1"/>
    <col min="13098" max="13098" width="19.75" style="6" customWidth="1"/>
    <col min="13099" max="13099" width="9" style="6"/>
    <col min="13100" max="13110" width="10" style="6" customWidth="1"/>
    <col min="13111" max="13111" width="10.375" style="6" customWidth="1"/>
    <col min="13112" max="13112" width="3.625" style="6" customWidth="1"/>
    <col min="13113" max="13125" width="10" style="6" customWidth="1"/>
    <col min="13126" max="13126" width="9.625" style="6" bestFit="1" customWidth="1"/>
    <col min="13127" max="13127" width="1.875" style="6" customWidth="1"/>
    <col min="13128" max="13128" width="8.25" style="6" customWidth="1"/>
    <col min="13129" max="13138" width="10" style="6" customWidth="1"/>
    <col min="13139" max="13139" width="9.5" style="6" customWidth="1"/>
    <col min="13140" max="13149" width="10" style="6" customWidth="1"/>
    <col min="13150" max="13150" width="16" style="6" customWidth="1"/>
    <col min="13151" max="13152" width="11.125" style="6" customWidth="1"/>
    <col min="13153" max="13175" width="10" style="6" customWidth="1"/>
    <col min="13176" max="13177" width="9.875" style="6" customWidth="1"/>
    <col min="13178" max="13312" width="9" style="6"/>
    <col min="13313" max="13313" width="1.5" style="6" customWidth="1"/>
    <col min="13314" max="13314" width="8.5" style="6" customWidth="1"/>
    <col min="13315" max="13315" width="12.125" style="6" customWidth="1"/>
    <col min="13316" max="13316" width="11.625" style="6" bestFit="1" customWidth="1"/>
    <col min="13317" max="13317" width="10.875" style="6" customWidth="1"/>
    <col min="13318" max="13318" width="10.25" style="6" customWidth="1"/>
    <col min="13319" max="13319" width="11.25" style="6" customWidth="1"/>
    <col min="13320" max="13320" width="10.25" style="6" customWidth="1"/>
    <col min="13321" max="13321" width="10.375" style="6" customWidth="1"/>
    <col min="13322" max="13322" width="10.875" style="6" customWidth="1"/>
    <col min="13323" max="13323" width="11.125" style="6" bestFit="1" customWidth="1"/>
    <col min="13324" max="13324" width="11" style="6" customWidth="1"/>
    <col min="13325" max="13325" width="10.5" style="6" customWidth="1"/>
    <col min="13326" max="13326" width="10.875" style="6" bestFit="1" customWidth="1"/>
    <col min="13327" max="13327" width="1.75" style="6" customWidth="1"/>
    <col min="13328" max="13328" width="9.125" style="6" customWidth="1"/>
    <col min="13329" max="13329" width="11.5" style="6" customWidth="1"/>
    <col min="13330" max="13330" width="10.125" style="6" customWidth="1"/>
    <col min="13331" max="13333" width="10.375" style="6" customWidth="1"/>
    <col min="13334" max="13334" width="9.375" style="6" customWidth="1"/>
    <col min="13335" max="13335" width="8.75" style="6" customWidth="1"/>
    <col min="13336" max="13336" width="9.375" style="6" customWidth="1"/>
    <col min="13337" max="13337" width="9.75" style="6" customWidth="1"/>
    <col min="13338" max="13338" width="11.875" style="6" customWidth="1"/>
    <col min="13339" max="13339" width="10" style="6" customWidth="1"/>
    <col min="13340" max="13340" width="10.625" style="6" customWidth="1"/>
    <col min="13341" max="13341" width="11.125" style="6" bestFit="1" customWidth="1"/>
    <col min="13342" max="13342" width="1.125" style="6" customWidth="1"/>
    <col min="13343" max="13343" width="8.25" style="6" customWidth="1"/>
    <col min="13344" max="13344" width="11.75" style="6" customWidth="1"/>
    <col min="13345" max="13345" width="10.875" style="6" customWidth="1"/>
    <col min="13346" max="13347" width="11" style="6" customWidth="1"/>
    <col min="13348" max="13348" width="10" style="6" customWidth="1"/>
    <col min="13349" max="13349" width="11.625" style="6" customWidth="1"/>
    <col min="13350" max="13350" width="11.125" style="6" customWidth="1"/>
    <col min="13351" max="13351" width="12.5" style="6" customWidth="1"/>
    <col min="13352" max="13352" width="10.25" style="6" customWidth="1"/>
    <col min="13353" max="13353" width="9.875" style="6" customWidth="1"/>
    <col min="13354" max="13354" width="19.75" style="6" customWidth="1"/>
    <col min="13355" max="13355" width="9" style="6"/>
    <col min="13356" max="13366" width="10" style="6" customWidth="1"/>
    <col min="13367" max="13367" width="10.375" style="6" customWidth="1"/>
    <col min="13368" max="13368" width="3.625" style="6" customWidth="1"/>
    <col min="13369" max="13381" width="10" style="6" customWidth="1"/>
    <col min="13382" max="13382" width="9.625" style="6" bestFit="1" customWidth="1"/>
    <col min="13383" max="13383" width="1.875" style="6" customWidth="1"/>
    <col min="13384" max="13384" width="8.25" style="6" customWidth="1"/>
    <col min="13385" max="13394" width="10" style="6" customWidth="1"/>
    <col min="13395" max="13395" width="9.5" style="6" customWidth="1"/>
    <col min="13396" max="13405" width="10" style="6" customWidth="1"/>
    <col min="13406" max="13406" width="16" style="6" customWidth="1"/>
    <col min="13407" max="13408" width="11.125" style="6" customWidth="1"/>
    <col min="13409" max="13431" width="10" style="6" customWidth="1"/>
    <col min="13432" max="13433" width="9.875" style="6" customWidth="1"/>
    <col min="13434" max="13568" width="9" style="6"/>
    <col min="13569" max="13569" width="1.5" style="6" customWidth="1"/>
    <col min="13570" max="13570" width="8.5" style="6" customWidth="1"/>
    <col min="13571" max="13571" width="12.125" style="6" customWidth="1"/>
    <col min="13572" max="13572" width="11.625" style="6" bestFit="1" customWidth="1"/>
    <col min="13573" max="13573" width="10.875" style="6" customWidth="1"/>
    <col min="13574" max="13574" width="10.25" style="6" customWidth="1"/>
    <col min="13575" max="13575" width="11.25" style="6" customWidth="1"/>
    <col min="13576" max="13576" width="10.25" style="6" customWidth="1"/>
    <col min="13577" max="13577" width="10.375" style="6" customWidth="1"/>
    <col min="13578" max="13578" width="10.875" style="6" customWidth="1"/>
    <col min="13579" max="13579" width="11.125" style="6" bestFit="1" customWidth="1"/>
    <col min="13580" max="13580" width="11" style="6" customWidth="1"/>
    <col min="13581" max="13581" width="10.5" style="6" customWidth="1"/>
    <col min="13582" max="13582" width="10.875" style="6" bestFit="1" customWidth="1"/>
    <col min="13583" max="13583" width="1.75" style="6" customWidth="1"/>
    <col min="13584" max="13584" width="9.125" style="6" customWidth="1"/>
    <col min="13585" max="13585" width="11.5" style="6" customWidth="1"/>
    <col min="13586" max="13586" width="10.125" style="6" customWidth="1"/>
    <col min="13587" max="13589" width="10.375" style="6" customWidth="1"/>
    <col min="13590" max="13590" width="9.375" style="6" customWidth="1"/>
    <col min="13591" max="13591" width="8.75" style="6" customWidth="1"/>
    <col min="13592" max="13592" width="9.375" style="6" customWidth="1"/>
    <col min="13593" max="13593" width="9.75" style="6" customWidth="1"/>
    <col min="13594" max="13594" width="11.875" style="6" customWidth="1"/>
    <col min="13595" max="13595" width="10" style="6" customWidth="1"/>
    <col min="13596" max="13596" width="10.625" style="6" customWidth="1"/>
    <col min="13597" max="13597" width="11.125" style="6" bestFit="1" customWidth="1"/>
    <col min="13598" max="13598" width="1.125" style="6" customWidth="1"/>
    <col min="13599" max="13599" width="8.25" style="6" customWidth="1"/>
    <col min="13600" max="13600" width="11.75" style="6" customWidth="1"/>
    <col min="13601" max="13601" width="10.875" style="6" customWidth="1"/>
    <col min="13602" max="13603" width="11" style="6" customWidth="1"/>
    <col min="13604" max="13604" width="10" style="6" customWidth="1"/>
    <col min="13605" max="13605" width="11.625" style="6" customWidth="1"/>
    <col min="13606" max="13606" width="11.125" style="6" customWidth="1"/>
    <col min="13607" max="13607" width="12.5" style="6" customWidth="1"/>
    <col min="13608" max="13608" width="10.25" style="6" customWidth="1"/>
    <col min="13609" max="13609" width="9.875" style="6" customWidth="1"/>
    <col min="13610" max="13610" width="19.75" style="6" customWidth="1"/>
    <col min="13611" max="13611" width="9" style="6"/>
    <col min="13612" max="13622" width="10" style="6" customWidth="1"/>
    <col min="13623" max="13623" width="10.375" style="6" customWidth="1"/>
    <col min="13624" max="13624" width="3.625" style="6" customWidth="1"/>
    <col min="13625" max="13637" width="10" style="6" customWidth="1"/>
    <col min="13638" max="13638" width="9.625" style="6" bestFit="1" customWidth="1"/>
    <col min="13639" max="13639" width="1.875" style="6" customWidth="1"/>
    <col min="13640" max="13640" width="8.25" style="6" customWidth="1"/>
    <col min="13641" max="13650" width="10" style="6" customWidth="1"/>
    <col min="13651" max="13651" width="9.5" style="6" customWidth="1"/>
    <col min="13652" max="13661" width="10" style="6" customWidth="1"/>
    <col min="13662" max="13662" width="16" style="6" customWidth="1"/>
    <col min="13663" max="13664" width="11.125" style="6" customWidth="1"/>
    <col min="13665" max="13687" width="10" style="6" customWidth="1"/>
    <col min="13688" max="13689" width="9.875" style="6" customWidth="1"/>
    <col min="13690" max="13824" width="9" style="6"/>
    <col min="13825" max="13825" width="1.5" style="6" customWidth="1"/>
    <col min="13826" max="13826" width="8.5" style="6" customWidth="1"/>
    <col min="13827" max="13827" width="12.125" style="6" customWidth="1"/>
    <col min="13828" max="13828" width="11.625" style="6" bestFit="1" customWidth="1"/>
    <col min="13829" max="13829" width="10.875" style="6" customWidth="1"/>
    <col min="13830" max="13830" width="10.25" style="6" customWidth="1"/>
    <col min="13831" max="13831" width="11.25" style="6" customWidth="1"/>
    <col min="13832" max="13832" width="10.25" style="6" customWidth="1"/>
    <col min="13833" max="13833" width="10.375" style="6" customWidth="1"/>
    <col min="13834" max="13834" width="10.875" style="6" customWidth="1"/>
    <col min="13835" max="13835" width="11.125" style="6" bestFit="1" customWidth="1"/>
    <col min="13836" max="13836" width="11" style="6" customWidth="1"/>
    <col min="13837" max="13837" width="10.5" style="6" customWidth="1"/>
    <col min="13838" max="13838" width="10.875" style="6" bestFit="1" customWidth="1"/>
    <col min="13839" max="13839" width="1.75" style="6" customWidth="1"/>
    <col min="13840" max="13840" width="9.125" style="6" customWidth="1"/>
    <col min="13841" max="13841" width="11.5" style="6" customWidth="1"/>
    <col min="13842" max="13842" width="10.125" style="6" customWidth="1"/>
    <col min="13843" max="13845" width="10.375" style="6" customWidth="1"/>
    <col min="13846" max="13846" width="9.375" style="6" customWidth="1"/>
    <col min="13847" max="13847" width="8.75" style="6" customWidth="1"/>
    <col min="13848" max="13848" width="9.375" style="6" customWidth="1"/>
    <col min="13849" max="13849" width="9.75" style="6" customWidth="1"/>
    <col min="13850" max="13850" width="11.875" style="6" customWidth="1"/>
    <col min="13851" max="13851" width="10" style="6" customWidth="1"/>
    <col min="13852" max="13852" width="10.625" style="6" customWidth="1"/>
    <col min="13853" max="13853" width="11.125" style="6" bestFit="1" customWidth="1"/>
    <col min="13854" max="13854" width="1.125" style="6" customWidth="1"/>
    <col min="13855" max="13855" width="8.25" style="6" customWidth="1"/>
    <col min="13856" max="13856" width="11.75" style="6" customWidth="1"/>
    <col min="13857" max="13857" width="10.875" style="6" customWidth="1"/>
    <col min="13858" max="13859" width="11" style="6" customWidth="1"/>
    <col min="13860" max="13860" width="10" style="6" customWidth="1"/>
    <col min="13861" max="13861" width="11.625" style="6" customWidth="1"/>
    <col min="13862" max="13862" width="11.125" style="6" customWidth="1"/>
    <col min="13863" max="13863" width="12.5" style="6" customWidth="1"/>
    <col min="13864" max="13864" width="10.25" style="6" customWidth="1"/>
    <col min="13865" max="13865" width="9.875" style="6" customWidth="1"/>
    <col min="13866" max="13866" width="19.75" style="6" customWidth="1"/>
    <col min="13867" max="13867" width="9" style="6"/>
    <col min="13868" max="13878" width="10" style="6" customWidth="1"/>
    <col min="13879" max="13879" width="10.375" style="6" customWidth="1"/>
    <col min="13880" max="13880" width="3.625" style="6" customWidth="1"/>
    <col min="13881" max="13893" width="10" style="6" customWidth="1"/>
    <col min="13894" max="13894" width="9.625" style="6" bestFit="1" customWidth="1"/>
    <col min="13895" max="13895" width="1.875" style="6" customWidth="1"/>
    <col min="13896" max="13896" width="8.25" style="6" customWidth="1"/>
    <col min="13897" max="13906" width="10" style="6" customWidth="1"/>
    <col min="13907" max="13907" width="9.5" style="6" customWidth="1"/>
    <col min="13908" max="13917" width="10" style="6" customWidth="1"/>
    <col min="13918" max="13918" width="16" style="6" customWidth="1"/>
    <col min="13919" max="13920" width="11.125" style="6" customWidth="1"/>
    <col min="13921" max="13943" width="10" style="6" customWidth="1"/>
    <col min="13944" max="13945" width="9.875" style="6" customWidth="1"/>
    <col min="13946" max="14080" width="9" style="6"/>
    <col min="14081" max="14081" width="1.5" style="6" customWidth="1"/>
    <col min="14082" max="14082" width="8.5" style="6" customWidth="1"/>
    <col min="14083" max="14083" width="12.125" style="6" customWidth="1"/>
    <col min="14084" max="14084" width="11.625" style="6" bestFit="1" customWidth="1"/>
    <col min="14085" max="14085" width="10.875" style="6" customWidth="1"/>
    <col min="14086" max="14086" width="10.25" style="6" customWidth="1"/>
    <col min="14087" max="14087" width="11.25" style="6" customWidth="1"/>
    <col min="14088" max="14088" width="10.25" style="6" customWidth="1"/>
    <col min="14089" max="14089" width="10.375" style="6" customWidth="1"/>
    <col min="14090" max="14090" width="10.875" style="6" customWidth="1"/>
    <col min="14091" max="14091" width="11.125" style="6" bestFit="1" customWidth="1"/>
    <col min="14092" max="14092" width="11" style="6" customWidth="1"/>
    <col min="14093" max="14093" width="10.5" style="6" customWidth="1"/>
    <col min="14094" max="14094" width="10.875" style="6" bestFit="1" customWidth="1"/>
    <col min="14095" max="14095" width="1.75" style="6" customWidth="1"/>
    <col min="14096" max="14096" width="9.125" style="6" customWidth="1"/>
    <col min="14097" max="14097" width="11.5" style="6" customWidth="1"/>
    <col min="14098" max="14098" width="10.125" style="6" customWidth="1"/>
    <col min="14099" max="14101" width="10.375" style="6" customWidth="1"/>
    <col min="14102" max="14102" width="9.375" style="6" customWidth="1"/>
    <col min="14103" max="14103" width="8.75" style="6" customWidth="1"/>
    <col min="14104" max="14104" width="9.375" style="6" customWidth="1"/>
    <col min="14105" max="14105" width="9.75" style="6" customWidth="1"/>
    <col min="14106" max="14106" width="11.875" style="6" customWidth="1"/>
    <col min="14107" max="14107" width="10" style="6" customWidth="1"/>
    <col min="14108" max="14108" width="10.625" style="6" customWidth="1"/>
    <col min="14109" max="14109" width="11.125" style="6" bestFit="1" customWidth="1"/>
    <col min="14110" max="14110" width="1.125" style="6" customWidth="1"/>
    <col min="14111" max="14111" width="8.25" style="6" customWidth="1"/>
    <col min="14112" max="14112" width="11.75" style="6" customWidth="1"/>
    <col min="14113" max="14113" width="10.875" style="6" customWidth="1"/>
    <col min="14114" max="14115" width="11" style="6" customWidth="1"/>
    <col min="14116" max="14116" width="10" style="6" customWidth="1"/>
    <col min="14117" max="14117" width="11.625" style="6" customWidth="1"/>
    <col min="14118" max="14118" width="11.125" style="6" customWidth="1"/>
    <col min="14119" max="14119" width="12.5" style="6" customWidth="1"/>
    <col min="14120" max="14120" width="10.25" style="6" customWidth="1"/>
    <col min="14121" max="14121" width="9.875" style="6" customWidth="1"/>
    <col min="14122" max="14122" width="19.75" style="6" customWidth="1"/>
    <col min="14123" max="14123" width="9" style="6"/>
    <col min="14124" max="14134" width="10" style="6" customWidth="1"/>
    <col min="14135" max="14135" width="10.375" style="6" customWidth="1"/>
    <col min="14136" max="14136" width="3.625" style="6" customWidth="1"/>
    <col min="14137" max="14149" width="10" style="6" customWidth="1"/>
    <col min="14150" max="14150" width="9.625" style="6" bestFit="1" customWidth="1"/>
    <col min="14151" max="14151" width="1.875" style="6" customWidth="1"/>
    <col min="14152" max="14152" width="8.25" style="6" customWidth="1"/>
    <col min="14153" max="14162" width="10" style="6" customWidth="1"/>
    <col min="14163" max="14163" width="9.5" style="6" customWidth="1"/>
    <col min="14164" max="14173" width="10" style="6" customWidth="1"/>
    <col min="14174" max="14174" width="16" style="6" customWidth="1"/>
    <col min="14175" max="14176" width="11.125" style="6" customWidth="1"/>
    <col min="14177" max="14199" width="10" style="6" customWidth="1"/>
    <col min="14200" max="14201" width="9.875" style="6" customWidth="1"/>
    <col min="14202" max="14336" width="9" style="6"/>
    <col min="14337" max="14337" width="1.5" style="6" customWidth="1"/>
    <col min="14338" max="14338" width="8.5" style="6" customWidth="1"/>
    <col min="14339" max="14339" width="12.125" style="6" customWidth="1"/>
    <col min="14340" max="14340" width="11.625" style="6" bestFit="1" customWidth="1"/>
    <col min="14341" max="14341" width="10.875" style="6" customWidth="1"/>
    <col min="14342" max="14342" width="10.25" style="6" customWidth="1"/>
    <col min="14343" max="14343" width="11.25" style="6" customWidth="1"/>
    <col min="14344" max="14344" width="10.25" style="6" customWidth="1"/>
    <col min="14345" max="14345" width="10.375" style="6" customWidth="1"/>
    <col min="14346" max="14346" width="10.875" style="6" customWidth="1"/>
    <col min="14347" max="14347" width="11.125" style="6" bestFit="1" customWidth="1"/>
    <col min="14348" max="14348" width="11" style="6" customWidth="1"/>
    <col min="14349" max="14349" width="10.5" style="6" customWidth="1"/>
    <col min="14350" max="14350" width="10.875" style="6" bestFit="1" customWidth="1"/>
    <col min="14351" max="14351" width="1.75" style="6" customWidth="1"/>
    <col min="14352" max="14352" width="9.125" style="6" customWidth="1"/>
    <col min="14353" max="14353" width="11.5" style="6" customWidth="1"/>
    <col min="14354" max="14354" width="10.125" style="6" customWidth="1"/>
    <col min="14355" max="14357" width="10.375" style="6" customWidth="1"/>
    <col min="14358" max="14358" width="9.375" style="6" customWidth="1"/>
    <col min="14359" max="14359" width="8.75" style="6" customWidth="1"/>
    <col min="14360" max="14360" width="9.375" style="6" customWidth="1"/>
    <col min="14361" max="14361" width="9.75" style="6" customWidth="1"/>
    <col min="14362" max="14362" width="11.875" style="6" customWidth="1"/>
    <col min="14363" max="14363" width="10" style="6" customWidth="1"/>
    <col min="14364" max="14364" width="10.625" style="6" customWidth="1"/>
    <col min="14365" max="14365" width="11.125" style="6" bestFit="1" customWidth="1"/>
    <col min="14366" max="14366" width="1.125" style="6" customWidth="1"/>
    <col min="14367" max="14367" width="8.25" style="6" customWidth="1"/>
    <col min="14368" max="14368" width="11.75" style="6" customWidth="1"/>
    <col min="14369" max="14369" width="10.875" style="6" customWidth="1"/>
    <col min="14370" max="14371" width="11" style="6" customWidth="1"/>
    <col min="14372" max="14372" width="10" style="6" customWidth="1"/>
    <col min="14373" max="14373" width="11.625" style="6" customWidth="1"/>
    <col min="14374" max="14374" width="11.125" style="6" customWidth="1"/>
    <col min="14375" max="14375" width="12.5" style="6" customWidth="1"/>
    <col min="14376" max="14376" width="10.25" style="6" customWidth="1"/>
    <col min="14377" max="14377" width="9.875" style="6" customWidth="1"/>
    <col min="14378" max="14378" width="19.75" style="6" customWidth="1"/>
    <col min="14379" max="14379" width="9" style="6"/>
    <col min="14380" max="14390" width="10" style="6" customWidth="1"/>
    <col min="14391" max="14391" width="10.375" style="6" customWidth="1"/>
    <col min="14392" max="14392" width="3.625" style="6" customWidth="1"/>
    <col min="14393" max="14405" width="10" style="6" customWidth="1"/>
    <col min="14406" max="14406" width="9.625" style="6" bestFit="1" customWidth="1"/>
    <col min="14407" max="14407" width="1.875" style="6" customWidth="1"/>
    <col min="14408" max="14408" width="8.25" style="6" customWidth="1"/>
    <col min="14409" max="14418" width="10" style="6" customWidth="1"/>
    <col min="14419" max="14419" width="9.5" style="6" customWidth="1"/>
    <col min="14420" max="14429" width="10" style="6" customWidth="1"/>
    <col min="14430" max="14430" width="16" style="6" customWidth="1"/>
    <col min="14431" max="14432" width="11.125" style="6" customWidth="1"/>
    <col min="14433" max="14455" width="10" style="6" customWidth="1"/>
    <col min="14456" max="14457" width="9.875" style="6" customWidth="1"/>
    <col min="14458" max="14592" width="9" style="6"/>
    <col min="14593" max="14593" width="1.5" style="6" customWidth="1"/>
    <col min="14594" max="14594" width="8.5" style="6" customWidth="1"/>
    <col min="14595" max="14595" width="12.125" style="6" customWidth="1"/>
    <col min="14596" max="14596" width="11.625" style="6" bestFit="1" customWidth="1"/>
    <col min="14597" max="14597" width="10.875" style="6" customWidth="1"/>
    <col min="14598" max="14598" width="10.25" style="6" customWidth="1"/>
    <col min="14599" max="14599" width="11.25" style="6" customWidth="1"/>
    <col min="14600" max="14600" width="10.25" style="6" customWidth="1"/>
    <col min="14601" max="14601" width="10.375" style="6" customWidth="1"/>
    <col min="14602" max="14602" width="10.875" style="6" customWidth="1"/>
    <col min="14603" max="14603" width="11.125" style="6" bestFit="1" customWidth="1"/>
    <col min="14604" max="14604" width="11" style="6" customWidth="1"/>
    <col min="14605" max="14605" width="10.5" style="6" customWidth="1"/>
    <col min="14606" max="14606" width="10.875" style="6" bestFit="1" customWidth="1"/>
    <col min="14607" max="14607" width="1.75" style="6" customWidth="1"/>
    <col min="14608" max="14608" width="9.125" style="6" customWidth="1"/>
    <col min="14609" max="14609" width="11.5" style="6" customWidth="1"/>
    <col min="14610" max="14610" width="10.125" style="6" customWidth="1"/>
    <col min="14611" max="14613" width="10.375" style="6" customWidth="1"/>
    <col min="14614" max="14614" width="9.375" style="6" customWidth="1"/>
    <col min="14615" max="14615" width="8.75" style="6" customWidth="1"/>
    <col min="14616" max="14616" width="9.375" style="6" customWidth="1"/>
    <col min="14617" max="14617" width="9.75" style="6" customWidth="1"/>
    <col min="14618" max="14618" width="11.875" style="6" customWidth="1"/>
    <col min="14619" max="14619" width="10" style="6" customWidth="1"/>
    <col min="14620" max="14620" width="10.625" style="6" customWidth="1"/>
    <col min="14621" max="14621" width="11.125" style="6" bestFit="1" customWidth="1"/>
    <col min="14622" max="14622" width="1.125" style="6" customWidth="1"/>
    <col min="14623" max="14623" width="8.25" style="6" customWidth="1"/>
    <col min="14624" max="14624" width="11.75" style="6" customWidth="1"/>
    <col min="14625" max="14625" width="10.875" style="6" customWidth="1"/>
    <col min="14626" max="14627" width="11" style="6" customWidth="1"/>
    <col min="14628" max="14628" width="10" style="6" customWidth="1"/>
    <col min="14629" max="14629" width="11.625" style="6" customWidth="1"/>
    <col min="14630" max="14630" width="11.125" style="6" customWidth="1"/>
    <col min="14631" max="14631" width="12.5" style="6" customWidth="1"/>
    <col min="14632" max="14632" width="10.25" style="6" customWidth="1"/>
    <col min="14633" max="14633" width="9.875" style="6" customWidth="1"/>
    <col min="14634" max="14634" width="19.75" style="6" customWidth="1"/>
    <col min="14635" max="14635" width="9" style="6"/>
    <col min="14636" max="14646" width="10" style="6" customWidth="1"/>
    <col min="14647" max="14647" width="10.375" style="6" customWidth="1"/>
    <col min="14648" max="14648" width="3.625" style="6" customWidth="1"/>
    <col min="14649" max="14661" width="10" style="6" customWidth="1"/>
    <col min="14662" max="14662" width="9.625" style="6" bestFit="1" customWidth="1"/>
    <col min="14663" max="14663" width="1.875" style="6" customWidth="1"/>
    <col min="14664" max="14664" width="8.25" style="6" customWidth="1"/>
    <col min="14665" max="14674" width="10" style="6" customWidth="1"/>
    <col min="14675" max="14675" width="9.5" style="6" customWidth="1"/>
    <col min="14676" max="14685" width="10" style="6" customWidth="1"/>
    <col min="14686" max="14686" width="16" style="6" customWidth="1"/>
    <col min="14687" max="14688" width="11.125" style="6" customWidth="1"/>
    <col min="14689" max="14711" width="10" style="6" customWidth="1"/>
    <col min="14712" max="14713" width="9.875" style="6" customWidth="1"/>
    <col min="14714" max="14848" width="9" style="6"/>
    <col min="14849" max="14849" width="1.5" style="6" customWidth="1"/>
    <col min="14850" max="14850" width="8.5" style="6" customWidth="1"/>
    <col min="14851" max="14851" width="12.125" style="6" customWidth="1"/>
    <col min="14852" max="14852" width="11.625" style="6" bestFit="1" customWidth="1"/>
    <col min="14853" max="14853" width="10.875" style="6" customWidth="1"/>
    <col min="14854" max="14854" width="10.25" style="6" customWidth="1"/>
    <col min="14855" max="14855" width="11.25" style="6" customWidth="1"/>
    <col min="14856" max="14856" width="10.25" style="6" customWidth="1"/>
    <col min="14857" max="14857" width="10.375" style="6" customWidth="1"/>
    <col min="14858" max="14858" width="10.875" style="6" customWidth="1"/>
    <col min="14859" max="14859" width="11.125" style="6" bestFit="1" customWidth="1"/>
    <col min="14860" max="14860" width="11" style="6" customWidth="1"/>
    <col min="14861" max="14861" width="10.5" style="6" customWidth="1"/>
    <col min="14862" max="14862" width="10.875" style="6" bestFit="1" customWidth="1"/>
    <col min="14863" max="14863" width="1.75" style="6" customWidth="1"/>
    <col min="14864" max="14864" width="9.125" style="6" customWidth="1"/>
    <col min="14865" max="14865" width="11.5" style="6" customWidth="1"/>
    <col min="14866" max="14866" width="10.125" style="6" customWidth="1"/>
    <col min="14867" max="14869" width="10.375" style="6" customWidth="1"/>
    <col min="14870" max="14870" width="9.375" style="6" customWidth="1"/>
    <col min="14871" max="14871" width="8.75" style="6" customWidth="1"/>
    <col min="14872" max="14872" width="9.375" style="6" customWidth="1"/>
    <col min="14873" max="14873" width="9.75" style="6" customWidth="1"/>
    <col min="14874" max="14874" width="11.875" style="6" customWidth="1"/>
    <col min="14875" max="14875" width="10" style="6" customWidth="1"/>
    <col min="14876" max="14876" width="10.625" style="6" customWidth="1"/>
    <col min="14877" max="14877" width="11.125" style="6" bestFit="1" customWidth="1"/>
    <col min="14878" max="14878" width="1.125" style="6" customWidth="1"/>
    <col min="14879" max="14879" width="8.25" style="6" customWidth="1"/>
    <col min="14880" max="14880" width="11.75" style="6" customWidth="1"/>
    <col min="14881" max="14881" width="10.875" style="6" customWidth="1"/>
    <col min="14882" max="14883" width="11" style="6" customWidth="1"/>
    <col min="14884" max="14884" width="10" style="6" customWidth="1"/>
    <col min="14885" max="14885" width="11.625" style="6" customWidth="1"/>
    <col min="14886" max="14886" width="11.125" style="6" customWidth="1"/>
    <col min="14887" max="14887" width="12.5" style="6" customWidth="1"/>
    <col min="14888" max="14888" width="10.25" style="6" customWidth="1"/>
    <col min="14889" max="14889" width="9.875" style="6" customWidth="1"/>
    <col min="14890" max="14890" width="19.75" style="6" customWidth="1"/>
    <col min="14891" max="14891" width="9" style="6"/>
    <col min="14892" max="14902" width="10" style="6" customWidth="1"/>
    <col min="14903" max="14903" width="10.375" style="6" customWidth="1"/>
    <col min="14904" max="14904" width="3.625" style="6" customWidth="1"/>
    <col min="14905" max="14917" width="10" style="6" customWidth="1"/>
    <col min="14918" max="14918" width="9.625" style="6" bestFit="1" customWidth="1"/>
    <col min="14919" max="14919" width="1.875" style="6" customWidth="1"/>
    <col min="14920" max="14920" width="8.25" style="6" customWidth="1"/>
    <col min="14921" max="14930" width="10" style="6" customWidth="1"/>
    <col min="14931" max="14931" width="9.5" style="6" customWidth="1"/>
    <col min="14932" max="14941" width="10" style="6" customWidth="1"/>
    <col min="14942" max="14942" width="16" style="6" customWidth="1"/>
    <col min="14943" max="14944" width="11.125" style="6" customWidth="1"/>
    <col min="14945" max="14967" width="10" style="6" customWidth="1"/>
    <col min="14968" max="14969" width="9.875" style="6" customWidth="1"/>
    <col min="14970" max="15104" width="9" style="6"/>
    <col min="15105" max="15105" width="1.5" style="6" customWidth="1"/>
    <col min="15106" max="15106" width="8.5" style="6" customWidth="1"/>
    <col min="15107" max="15107" width="12.125" style="6" customWidth="1"/>
    <col min="15108" max="15108" width="11.625" style="6" bestFit="1" customWidth="1"/>
    <col min="15109" max="15109" width="10.875" style="6" customWidth="1"/>
    <col min="15110" max="15110" width="10.25" style="6" customWidth="1"/>
    <col min="15111" max="15111" width="11.25" style="6" customWidth="1"/>
    <col min="15112" max="15112" width="10.25" style="6" customWidth="1"/>
    <col min="15113" max="15113" width="10.375" style="6" customWidth="1"/>
    <col min="15114" max="15114" width="10.875" style="6" customWidth="1"/>
    <col min="15115" max="15115" width="11.125" style="6" bestFit="1" customWidth="1"/>
    <col min="15116" max="15116" width="11" style="6" customWidth="1"/>
    <col min="15117" max="15117" width="10.5" style="6" customWidth="1"/>
    <col min="15118" max="15118" width="10.875" style="6" bestFit="1" customWidth="1"/>
    <col min="15119" max="15119" width="1.75" style="6" customWidth="1"/>
    <col min="15120" max="15120" width="9.125" style="6" customWidth="1"/>
    <col min="15121" max="15121" width="11.5" style="6" customWidth="1"/>
    <col min="15122" max="15122" width="10.125" style="6" customWidth="1"/>
    <col min="15123" max="15125" width="10.375" style="6" customWidth="1"/>
    <col min="15126" max="15126" width="9.375" style="6" customWidth="1"/>
    <col min="15127" max="15127" width="8.75" style="6" customWidth="1"/>
    <col min="15128" max="15128" width="9.375" style="6" customWidth="1"/>
    <col min="15129" max="15129" width="9.75" style="6" customWidth="1"/>
    <col min="15130" max="15130" width="11.875" style="6" customWidth="1"/>
    <col min="15131" max="15131" width="10" style="6" customWidth="1"/>
    <col min="15132" max="15132" width="10.625" style="6" customWidth="1"/>
    <col min="15133" max="15133" width="11.125" style="6" bestFit="1" customWidth="1"/>
    <col min="15134" max="15134" width="1.125" style="6" customWidth="1"/>
    <col min="15135" max="15135" width="8.25" style="6" customWidth="1"/>
    <col min="15136" max="15136" width="11.75" style="6" customWidth="1"/>
    <col min="15137" max="15137" width="10.875" style="6" customWidth="1"/>
    <col min="15138" max="15139" width="11" style="6" customWidth="1"/>
    <col min="15140" max="15140" width="10" style="6" customWidth="1"/>
    <col min="15141" max="15141" width="11.625" style="6" customWidth="1"/>
    <col min="15142" max="15142" width="11.125" style="6" customWidth="1"/>
    <col min="15143" max="15143" width="12.5" style="6" customWidth="1"/>
    <col min="15144" max="15144" width="10.25" style="6" customWidth="1"/>
    <col min="15145" max="15145" width="9.875" style="6" customWidth="1"/>
    <col min="15146" max="15146" width="19.75" style="6" customWidth="1"/>
    <col min="15147" max="15147" width="9" style="6"/>
    <col min="15148" max="15158" width="10" style="6" customWidth="1"/>
    <col min="15159" max="15159" width="10.375" style="6" customWidth="1"/>
    <col min="15160" max="15160" width="3.625" style="6" customWidth="1"/>
    <col min="15161" max="15173" width="10" style="6" customWidth="1"/>
    <col min="15174" max="15174" width="9.625" style="6" bestFit="1" customWidth="1"/>
    <col min="15175" max="15175" width="1.875" style="6" customWidth="1"/>
    <col min="15176" max="15176" width="8.25" style="6" customWidth="1"/>
    <col min="15177" max="15186" width="10" style="6" customWidth="1"/>
    <col min="15187" max="15187" width="9.5" style="6" customWidth="1"/>
    <col min="15188" max="15197" width="10" style="6" customWidth="1"/>
    <col min="15198" max="15198" width="16" style="6" customWidth="1"/>
    <col min="15199" max="15200" width="11.125" style="6" customWidth="1"/>
    <col min="15201" max="15223" width="10" style="6" customWidth="1"/>
    <col min="15224" max="15225" width="9.875" style="6" customWidth="1"/>
    <col min="15226" max="15360" width="9" style="6"/>
    <col min="15361" max="15361" width="1.5" style="6" customWidth="1"/>
    <col min="15362" max="15362" width="8.5" style="6" customWidth="1"/>
    <col min="15363" max="15363" width="12.125" style="6" customWidth="1"/>
    <col min="15364" max="15364" width="11.625" style="6" bestFit="1" customWidth="1"/>
    <col min="15365" max="15365" width="10.875" style="6" customWidth="1"/>
    <col min="15366" max="15366" width="10.25" style="6" customWidth="1"/>
    <col min="15367" max="15367" width="11.25" style="6" customWidth="1"/>
    <col min="15368" max="15368" width="10.25" style="6" customWidth="1"/>
    <col min="15369" max="15369" width="10.375" style="6" customWidth="1"/>
    <col min="15370" max="15370" width="10.875" style="6" customWidth="1"/>
    <col min="15371" max="15371" width="11.125" style="6" bestFit="1" customWidth="1"/>
    <col min="15372" max="15372" width="11" style="6" customWidth="1"/>
    <col min="15373" max="15373" width="10.5" style="6" customWidth="1"/>
    <col min="15374" max="15374" width="10.875" style="6" bestFit="1" customWidth="1"/>
    <col min="15375" max="15375" width="1.75" style="6" customWidth="1"/>
    <col min="15376" max="15376" width="9.125" style="6" customWidth="1"/>
    <col min="15377" max="15377" width="11.5" style="6" customWidth="1"/>
    <col min="15378" max="15378" width="10.125" style="6" customWidth="1"/>
    <col min="15379" max="15381" width="10.375" style="6" customWidth="1"/>
    <col min="15382" max="15382" width="9.375" style="6" customWidth="1"/>
    <col min="15383" max="15383" width="8.75" style="6" customWidth="1"/>
    <col min="15384" max="15384" width="9.375" style="6" customWidth="1"/>
    <col min="15385" max="15385" width="9.75" style="6" customWidth="1"/>
    <col min="15386" max="15386" width="11.875" style="6" customWidth="1"/>
    <col min="15387" max="15387" width="10" style="6" customWidth="1"/>
    <col min="15388" max="15388" width="10.625" style="6" customWidth="1"/>
    <col min="15389" max="15389" width="11.125" style="6" bestFit="1" customWidth="1"/>
    <col min="15390" max="15390" width="1.125" style="6" customWidth="1"/>
    <col min="15391" max="15391" width="8.25" style="6" customWidth="1"/>
    <col min="15392" max="15392" width="11.75" style="6" customWidth="1"/>
    <col min="15393" max="15393" width="10.875" style="6" customWidth="1"/>
    <col min="15394" max="15395" width="11" style="6" customWidth="1"/>
    <col min="15396" max="15396" width="10" style="6" customWidth="1"/>
    <col min="15397" max="15397" width="11.625" style="6" customWidth="1"/>
    <col min="15398" max="15398" width="11.125" style="6" customWidth="1"/>
    <col min="15399" max="15399" width="12.5" style="6" customWidth="1"/>
    <col min="15400" max="15400" width="10.25" style="6" customWidth="1"/>
    <col min="15401" max="15401" width="9.875" style="6" customWidth="1"/>
    <col min="15402" max="15402" width="19.75" style="6" customWidth="1"/>
    <col min="15403" max="15403" width="9" style="6"/>
    <col min="15404" max="15414" width="10" style="6" customWidth="1"/>
    <col min="15415" max="15415" width="10.375" style="6" customWidth="1"/>
    <col min="15416" max="15416" width="3.625" style="6" customWidth="1"/>
    <col min="15417" max="15429" width="10" style="6" customWidth="1"/>
    <col min="15430" max="15430" width="9.625" style="6" bestFit="1" customWidth="1"/>
    <col min="15431" max="15431" width="1.875" style="6" customWidth="1"/>
    <col min="15432" max="15432" width="8.25" style="6" customWidth="1"/>
    <col min="15433" max="15442" width="10" style="6" customWidth="1"/>
    <col min="15443" max="15443" width="9.5" style="6" customWidth="1"/>
    <col min="15444" max="15453" width="10" style="6" customWidth="1"/>
    <col min="15454" max="15454" width="16" style="6" customWidth="1"/>
    <col min="15455" max="15456" width="11.125" style="6" customWidth="1"/>
    <col min="15457" max="15479" width="10" style="6" customWidth="1"/>
    <col min="15480" max="15481" width="9.875" style="6" customWidth="1"/>
    <col min="15482" max="15616" width="9" style="6"/>
    <col min="15617" max="15617" width="1.5" style="6" customWidth="1"/>
    <col min="15618" max="15618" width="8.5" style="6" customWidth="1"/>
    <col min="15619" max="15619" width="12.125" style="6" customWidth="1"/>
    <col min="15620" max="15620" width="11.625" style="6" bestFit="1" customWidth="1"/>
    <col min="15621" max="15621" width="10.875" style="6" customWidth="1"/>
    <col min="15622" max="15622" width="10.25" style="6" customWidth="1"/>
    <col min="15623" max="15623" width="11.25" style="6" customWidth="1"/>
    <col min="15624" max="15624" width="10.25" style="6" customWidth="1"/>
    <col min="15625" max="15625" width="10.375" style="6" customWidth="1"/>
    <col min="15626" max="15626" width="10.875" style="6" customWidth="1"/>
    <col min="15627" max="15627" width="11.125" style="6" bestFit="1" customWidth="1"/>
    <col min="15628" max="15628" width="11" style="6" customWidth="1"/>
    <col min="15629" max="15629" width="10.5" style="6" customWidth="1"/>
    <col min="15630" max="15630" width="10.875" style="6" bestFit="1" customWidth="1"/>
    <col min="15631" max="15631" width="1.75" style="6" customWidth="1"/>
    <col min="15632" max="15632" width="9.125" style="6" customWidth="1"/>
    <col min="15633" max="15633" width="11.5" style="6" customWidth="1"/>
    <col min="15634" max="15634" width="10.125" style="6" customWidth="1"/>
    <col min="15635" max="15637" width="10.375" style="6" customWidth="1"/>
    <col min="15638" max="15638" width="9.375" style="6" customWidth="1"/>
    <col min="15639" max="15639" width="8.75" style="6" customWidth="1"/>
    <col min="15640" max="15640" width="9.375" style="6" customWidth="1"/>
    <col min="15641" max="15641" width="9.75" style="6" customWidth="1"/>
    <col min="15642" max="15642" width="11.875" style="6" customWidth="1"/>
    <col min="15643" max="15643" width="10" style="6" customWidth="1"/>
    <col min="15644" max="15644" width="10.625" style="6" customWidth="1"/>
    <col min="15645" max="15645" width="11.125" style="6" bestFit="1" customWidth="1"/>
    <col min="15646" max="15646" width="1.125" style="6" customWidth="1"/>
    <col min="15647" max="15647" width="8.25" style="6" customWidth="1"/>
    <col min="15648" max="15648" width="11.75" style="6" customWidth="1"/>
    <col min="15649" max="15649" width="10.875" style="6" customWidth="1"/>
    <col min="15650" max="15651" width="11" style="6" customWidth="1"/>
    <col min="15652" max="15652" width="10" style="6" customWidth="1"/>
    <col min="15653" max="15653" width="11.625" style="6" customWidth="1"/>
    <col min="15654" max="15654" width="11.125" style="6" customWidth="1"/>
    <col min="15655" max="15655" width="12.5" style="6" customWidth="1"/>
    <col min="15656" max="15656" width="10.25" style="6" customWidth="1"/>
    <col min="15657" max="15657" width="9.875" style="6" customWidth="1"/>
    <col min="15658" max="15658" width="19.75" style="6" customWidth="1"/>
    <col min="15659" max="15659" width="9" style="6"/>
    <col min="15660" max="15670" width="10" style="6" customWidth="1"/>
    <col min="15671" max="15671" width="10.375" style="6" customWidth="1"/>
    <col min="15672" max="15672" width="3.625" style="6" customWidth="1"/>
    <col min="15673" max="15685" width="10" style="6" customWidth="1"/>
    <col min="15686" max="15686" width="9.625" style="6" bestFit="1" customWidth="1"/>
    <col min="15687" max="15687" width="1.875" style="6" customWidth="1"/>
    <col min="15688" max="15688" width="8.25" style="6" customWidth="1"/>
    <col min="15689" max="15698" width="10" style="6" customWidth="1"/>
    <col min="15699" max="15699" width="9.5" style="6" customWidth="1"/>
    <col min="15700" max="15709" width="10" style="6" customWidth="1"/>
    <col min="15710" max="15710" width="16" style="6" customWidth="1"/>
    <col min="15711" max="15712" width="11.125" style="6" customWidth="1"/>
    <col min="15713" max="15735" width="10" style="6" customWidth="1"/>
    <col min="15736" max="15737" width="9.875" style="6" customWidth="1"/>
    <col min="15738" max="15872" width="9" style="6"/>
    <col min="15873" max="15873" width="1.5" style="6" customWidth="1"/>
    <col min="15874" max="15874" width="8.5" style="6" customWidth="1"/>
    <col min="15875" max="15875" width="12.125" style="6" customWidth="1"/>
    <col min="15876" max="15876" width="11.625" style="6" bestFit="1" customWidth="1"/>
    <col min="15877" max="15877" width="10.875" style="6" customWidth="1"/>
    <col min="15878" max="15878" width="10.25" style="6" customWidth="1"/>
    <col min="15879" max="15879" width="11.25" style="6" customWidth="1"/>
    <col min="15880" max="15880" width="10.25" style="6" customWidth="1"/>
    <col min="15881" max="15881" width="10.375" style="6" customWidth="1"/>
    <col min="15882" max="15882" width="10.875" style="6" customWidth="1"/>
    <col min="15883" max="15883" width="11.125" style="6" bestFit="1" customWidth="1"/>
    <col min="15884" max="15884" width="11" style="6" customWidth="1"/>
    <col min="15885" max="15885" width="10.5" style="6" customWidth="1"/>
    <col min="15886" max="15886" width="10.875" style="6" bestFit="1" customWidth="1"/>
    <col min="15887" max="15887" width="1.75" style="6" customWidth="1"/>
    <col min="15888" max="15888" width="9.125" style="6" customWidth="1"/>
    <col min="15889" max="15889" width="11.5" style="6" customWidth="1"/>
    <col min="15890" max="15890" width="10.125" style="6" customWidth="1"/>
    <col min="15891" max="15893" width="10.375" style="6" customWidth="1"/>
    <col min="15894" max="15894" width="9.375" style="6" customWidth="1"/>
    <col min="15895" max="15895" width="8.75" style="6" customWidth="1"/>
    <col min="15896" max="15896" width="9.375" style="6" customWidth="1"/>
    <col min="15897" max="15897" width="9.75" style="6" customWidth="1"/>
    <col min="15898" max="15898" width="11.875" style="6" customWidth="1"/>
    <col min="15899" max="15899" width="10" style="6" customWidth="1"/>
    <col min="15900" max="15900" width="10.625" style="6" customWidth="1"/>
    <col min="15901" max="15901" width="11.125" style="6" bestFit="1" customWidth="1"/>
    <col min="15902" max="15902" width="1.125" style="6" customWidth="1"/>
    <col min="15903" max="15903" width="8.25" style="6" customWidth="1"/>
    <col min="15904" max="15904" width="11.75" style="6" customWidth="1"/>
    <col min="15905" max="15905" width="10.875" style="6" customWidth="1"/>
    <col min="15906" max="15907" width="11" style="6" customWidth="1"/>
    <col min="15908" max="15908" width="10" style="6" customWidth="1"/>
    <col min="15909" max="15909" width="11.625" style="6" customWidth="1"/>
    <col min="15910" max="15910" width="11.125" style="6" customWidth="1"/>
    <col min="15911" max="15911" width="12.5" style="6" customWidth="1"/>
    <col min="15912" max="15912" width="10.25" style="6" customWidth="1"/>
    <col min="15913" max="15913" width="9.875" style="6" customWidth="1"/>
    <col min="15914" max="15914" width="19.75" style="6" customWidth="1"/>
    <col min="15915" max="15915" width="9" style="6"/>
    <col min="15916" max="15926" width="10" style="6" customWidth="1"/>
    <col min="15927" max="15927" width="10.375" style="6" customWidth="1"/>
    <col min="15928" max="15928" width="3.625" style="6" customWidth="1"/>
    <col min="15929" max="15941" width="10" style="6" customWidth="1"/>
    <col min="15942" max="15942" width="9.625" style="6" bestFit="1" customWidth="1"/>
    <col min="15943" max="15943" width="1.875" style="6" customWidth="1"/>
    <col min="15944" max="15944" width="8.25" style="6" customWidth="1"/>
    <col min="15945" max="15954" width="10" style="6" customWidth="1"/>
    <col min="15955" max="15955" width="9.5" style="6" customWidth="1"/>
    <col min="15956" max="15965" width="10" style="6" customWidth="1"/>
    <col min="15966" max="15966" width="16" style="6" customWidth="1"/>
    <col min="15967" max="15968" width="11.125" style="6" customWidth="1"/>
    <col min="15969" max="15991" width="10" style="6" customWidth="1"/>
    <col min="15992" max="15993" width="9.875" style="6" customWidth="1"/>
    <col min="15994" max="16128" width="9" style="6"/>
    <col min="16129" max="16129" width="1.5" style="6" customWidth="1"/>
    <col min="16130" max="16130" width="8.5" style="6" customWidth="1"/>
    <col min="16131" max="16131" width="12.125" style="6" customWidth="1"/>
    <col min="16132" max="16132" width="11.625" style="6" bestFit="1" customWidth="1"/>
    <col min="16133" max="16133" width="10.875" style="6" customWidth="1"/>
    <col min="16134" max="16134" width="10.25" style="6" customWidth="1"/>
    <col min="16135" max="16135" width="11.25" style="6" customWidth="1"/>
    <col min="16136" max="16136" width="10.25" style="6" customWidth="1"/>
    <col min="16137" max="16137" width="10.375" style="6" customWidth="1"/>
    <col min="16138" max="16138" width="10.875" style="6" customWidth="1"/>
    <col min="16139" max="16139" width="11.125" style="6" bestFit="1" customWidth="1"/>
    <col min="16140" max="16140" width="11" style="6" customWidth="1"/>
    <col min="16141" max="16141" width="10.5" style="6" customWidth="1"/>
    <col min="16142" max="16142" width="10.875" style="6" bestFit="1" customWidth="1"/>
    <col min="16143" max="16143" width="1.75" style="6" customWidth="1"/>
    <col min="16144" max="16144" width="9.125" style="6" customWidth="1"/>
    <col min="16145" max="16145" width="11.5" style="6" customWidth="1"/>
    <col min="16146" max="16146" width="10.125" style="6" customWidth="1"/>
    <col min="16147" max="16149" width="10.375" style="6" customWidth="1"/>
    <col min="16150" max="16150" width="9.375" style="6" customWidth="1"/>
    <col min="16151" max="16151" width="8.75" style="6" customWidth="1"/>
    <col min="16152" max="16152" width="9.375" style="6" customWidth="1"/>
    <col min="16153" max="16153" width="9.75" style="6" customWidth="1"/>
    <col min="16154" max="16154" width="11.875" style="6" customWidth="1"/>
    <col min="16155" max="16155" width="10" style="6" customWidth="1"/>
    <col min="16156" max="16156" width="10.625" style="6" customWidth="1"/>
    <col min="16157" max="16157" width="11.125" style="6" bestFit="1" customWidth="1"/>
    <col min="16158" max="16158" width="1.125" style="6" customWidth="1"/>
    <col min="16159" max="16159" width="8.25" style="6" customWidth="1"/>
    <col min="16160" max="16160" width="11.75" style="6" customWidth="1"/>
    <col min="16161" max="16161" width="10.875" style="6" customWidth="1"/>
    <col min="16162" max="16163" width="11" style="6" customWidth="1"/>
    <col min="16164" max="16164" width="10" style="6" customWidth="1"/>
    <col min="16165" max="16165" width="11.625" style="6" customWidth="1"/>
    <col min="16166" max="16166" width="11.125" style="6" customWidth="1"/>
    <col min="16167" max="16167" width="12.5" style="6" customWidth="1"/>
    <col min="16168" max="16168" width="10.25" style="6" customWidth="1"/>
    <col min="16169" max="16169" width="9.875" style="6" customWidth="1"/>
    <col min="16170" max="16170" width="19.75" style="6" customWidth="1"/>
    <col min="16171" max="16171" width="9" style="6"/>
    <col min="16172" max="16182" width="10" style="6" customWidth="1"/>
    <col min="16183" max="16183" width="10.375" style="6" customWidth="1"/>
    <col min="16184" max="16184" width="3.625" style="6" customWidth="1"/>
    <col min="16185" max="16197" width="10" style="6" customWidth="1"/>
    <col min="16198" max="16198" width="9.625" style="6" bestFit="1" customWidth="1"/>
    <col min="16199" max="16199" width="1.875" style="6" customWidth="1"/>
    <col min="16200" max="16200" width="8.25" style="6" customWidth="1"/>
    <col min="16201" max="16210" width="10" style="6" customWidth="1"/>
    <col min="16211" max="16211" width="9.5" style="6" customWidth="1"/>
    <col min="16212" max="16221" width="10" style="6" customWidth="1"/>
    <col min="16222" max="16222" width="16" style="6" customWidth="1"/>
    <col min="16223" max="16224" width="11.125" style="6" customWidth="1"/>
    <col min="16225" max="16247" width="10" style="6" customWidth="1"/>
    <col min="16248" max="16249" width="9.875" style="6" customWidth="1"/>
    <col min="16250" max="16384" width="9" style="6"/>
  </cols>
  <sheetData>
    <row r="1" spans="2:121" ht="12">
      <c r="B1" s="1" t="s">
        <v>0</v>
      </c>
      <c r="C1" s="2"/>
      <c r="D1" s="3" t="s">
        <v>346</v>
      </c>
      <c r="E1" s="4" t="s">
        <v>239</v>
      </c>
      <c r="F1" s="4"/>
      <c r="G1" s="5"/>
      <c r="H1" s="5"/>
      <c r="I1" s="5"/>
      <c r="J1" s="5"/>
      <c r="K1" s="5"/>
      <c r="L1" s="5"/>
      <c r="N1" s="7" t="s">
        <v>2</v>
      </c>
      <c r="O1" s="7"/>
      <c r="P1" s="1" t="s">
        <v>0</v>
      </c>
      <c r="Q1" s="7"/>
      <c r="R1" s="8" t="str">
        <f>$D$1</f>
        <v>平成22年度</v>
      </c>
      <c r="S1" s="4" t="s">
        <v>3</v>
      </c>
      <c r="T1" s="5"/>
      <c r="U1" s="3"/>
      <c r="V1" s="4"/>
      <c r="W1" s="4"/>
      <c r="X1" s="5"/>
      <c r="Y1" s="5"/>
      <c r="Z1" s="5"/>
      <c r="AA1" s="5"/>
      <c r="AB1" s="5"/>
      <c r="AC1" s="7" t="s">
        <v>2</v>
      </c>
      <c r="AD1" s="7"/>
      <c r="AE1" s="1" t="s">
        <v>0</v>
      </c>
      <c r="AF1" s="7"/>
      <c r="AG1" s="8" t="str">
        <f>$D$1</f>
        <v>平成22年度</v>
      </c>
      <c r="AH1" s="4" t="s">
        <v>3</v>
      </c>
      <c r="AJ1" s="5"/>
      <c r="AK1" s="3"/>
      <c r="AL1" s="4"/>
      <c r="AM1" s="4"/>
      <c r="AN1" s="5"/>
      <c r="AO1" s="7" t="s">
        <v>2</v>
      </c>
      <c r="AP1" s="7"/>
      <c r="AQ1" s="1" t="s">
        <v>0</v>
      </c>
      <c r="AS1" s="8" t="str">
        <f>$D$1</f>
        <v>平成22年度</v>
      </c>
      <c r="AT1" s="9" t="s">
        <v>4</v>
      </c>
      <c r="AU1" s="3"/>
      <c r="AV1" s="9"/>
      <c r="AW1" s="4"/>
      <c r="AX1" s="5"/>
      <c r="AY1" s="5"/>
      <c r="AZ1" s="5"/>
      <c r="BA1" s="7"/>
      <c r="BB1" s="5"/>
      <c r="BC1" s="7" t="s">
        <v>5</v>
      </c>
      <c r="BE1" s="1" t="s">
        <v>0</v>
      </c>
      <c r="BG1" s="8" t="str">
        <f>$D$1</f>
        <v>平成22年度</v>
      </c>
      <c r="BH1" s="9" t="s">
        <v>4</v>
      </c>
      <c r="BI1" s="3"/>
      <c r="BJ1" s="9"/>
      <c r="BK1" s="4"/>
      <c r="BL1" s="7"/>
      <c r="BM1" s="5"/>
      <c r="BN1" s="5"/>
      <c r="BO1" s="5"/>
      <c r="BP1" s="5"/>
      <c r="BR1" s="7" t="s">
        <v>5</v>
      </c>
      <c r="BS1" s="5"/>
      <c r="BT1" s="1" t="s">
        <v>0</v>
      </c>
      <c r="BU1" s="6"/>
      <c r="BV1" s="8" t="str">
        <f>$D$1</f>
        <v>平成22年度</v>
      </c>
      <c r="BW1" s="9" t="s">
        <v>4</v>
      </c>
      <c r="BX1" s="3"/>
      <c r="BY1" s="5"/>
      <c r="BZ1" s="3"/>
      <c r="CA1" s="9"/>
      <c r="CB1" s="4"/>
      <c r="CC1" s="5"/>
      <c r="CD1" s="7" t="s">
        <v>5</v>
      </c>
      <c r="CE1" s="1" t="s">
        <v>0</v>
      </c>
      <c r="CG1" s="8" t="str">
        <f>$D$1</f>
        <v>平成22年度</v>
      </c>
      <c r="CH1" s="4" t="s">
        <v>6</v>
      </c>
      <c r="CI1" s="3"/>
      <c r="CJ1" s="4"/>
      <c r="CK1" s="10"/>
      <c r="CL1" s="11"/>
      <c r="CM1" s="11"/>
      <c r="CN1" s="11"/>
      <c r="CO1" s="11"/>
      <c r="CP1" s="11"/>
      <c r="CQ1" s="7" t="s">
        <v>5</v>
      </c>
      <c r="CS1" s="1" t="s">
        <v>0</v>
      </c>
      <c r="CT1" s="7"/>
      <c r="CU1" s="8" t="str">
        <f>$D$1</f>
        <v>平成22年度</v>
      </c>
      <c r="CV1" s="4" t="s">
        <v>6</v>
      </c>
      <c r="CW1" s="5"/>
      <c r="CX1" s="3"/>
      <c r="CY1" s="4"/>
      <c r="CZ1" s="10"/>
      <c r="DA1" s="11"/>
      <c r="DB1" s="11"/>
      <c r="DC1" s="11"/>
      <c r="DD1" s="11"/>
      <c r="DE1" s="11"/>
      <c r="DF1" s="7" t="s">
        <v>5</v>
      </c>
      <c r="DH1" s="1" t="s">
        <v>0</v>
      </c>
      <c r="DI1" s="7"/>
      <c r="DJ1" s="8" t="str">
        <f>$D$1</f>
        <v>平成22年度</v>
      </c>
      <c r="DK1" s="4" t="s">
        <v>6</v>
      </c>
      <c r="DM1" s="5"/>
      <c r="DN1" s="3"/>
      <c r="DO1" s="4"/>
      <c r="DP1" s="7" t="s">
        <v>5</v>
      </c>
    </row>
    <row r="2" spans="2:121" ht="18" customHeight="1">
      <c r="B2" s="12"/>
      <c r="C2" s="13" t="s">
        <v>240</v>
      </c>
      <c r="D2" s="14"/>
      <c r="E2" s="14"/>
      <c r="F2" s="14"/>
      <c r="G2" s="15"/>
      <c r="H2" s="14" t="s">
        <v>241</v>
      </c>
      <c r="I2" s="14"/>
      <c r="J2" s="14"/>
      <c r="K2" s="14"/>
      <c r="L2" s="14"/>
      <c r="M2" s="16"/>
      <c r="N2" s="17"/>
      <c r="O2" s="5"/>
      <c r="P2" s="12"/>
      <c r="Q2" s="14"/>
      <c r="R2" s="14"/>
      <c r="S2" s="14"/>
      <c r="T2" s="14"/>
      <c r="U2" s="14"/>
      <c r="V2" s="14"/>
      <c r="W2" s="18"/>
      <c r="X2" s="18"/>
      <c r="Y2" s="15"/>
      <c r="Z2" s="19" t="s">
        <v>9</v>
      </c>
      <c r="AA2" s="14"/>
      <c r="AB2" s="14"/>
      <c r="AC2" s="15"/>
      <c r="AD2" s="5"/>
      <c r="AE2" s="12"/>
      <c r="AF2" s="14"/>
      <c r="AG2" s="14"/>
      <c r="AH2" s="14"/>
      <c r="AI2" s="14"/>
      <c r="AJ2" s="14"/>
      <c r="AK2" s="14"/>
      <c r="AL2" s="14"/>
      <c r="AM2" s="20" t="s">
        <v>10</v>
      </c>
      <c r="AN2" s="20" t="s">
        <v>242</v>
      </c>
      <c r="AO2" s="20" t="s">
        <v>12</v>
      </c>
      <c r="AP2" s="21"/>
      <c r="AQ2" s="12"/>
      <c r="AR2" s="22" t="s">
        <v>243</v>
      </c>
      <c r="AS2" s="14"/>
      <c r="AT2" s="14"/>
      <c r="AU2" s="14"/>
      <c r="AV2" s="14"/>
      <c r="AW2" s="23" t="s">
        <v>241</v>
      </c>
      <c r="AX2" s="14"/>
      <c r="AY2" s="14"/>
      <c r="AZ2" s="14"/>
      <c r="BA2" s="14"/>
      <c r="BB2" s="14"/>
      <c r="BC2" s="15"/>
      <c r="BE2" s="12"/>
      <c r="BF2" s="14"/>
      <c r="BG2" s="14"/>
      <c r="BH2" s="14"/>
      <c r="BI2" s="14"/>
      <c r="BJ2" s="14"/>
      <c r="BK2" s="14"/>
      <c r="BL2" s="18"/>
      <c r="BM2" s="18"/>
      <c r="BN2" s="15"/>
      <c r="BO2" s="19" t="s">
        <v>9</v>
      </c>
      <c r="BP2" s="14"/>
      <c r="BQ2" s="14"/>
      <c r="BR2" s="15"/>
      <c r="BS2" s="5"/>
      <c r="BT2" s="12"/>
      <c r="BU2" s="14"/>
      <c r="BV2" s="14"/>
      <c r="BW2" s="14"/>
      <c r="BX2" s="14"/>
      <c r="BY2" s="14"/>
      <c r="BZ2" s="14"/>
      <c r="CA2" s="14"/>
      <c r="CB2" s="24" t="s">
        <v>10</v>
      </c>
      <c r="CC2" s="20" t="s">
        <v>244</v>
      </c>
      <c r="CD2" s="20" t="s">
        <v>12</v>
      </c>
      <c r="CE2" s="12"/>
      <c r="CF2" s="25" t="s">
        <v>243</v>
      </c>
      <c r="CG2" s="14"/>
      <c r="CH2" s="14"/>
      <c r="CI2" s="14"/>
      <c r="CJ2" s="15"/>
      <c r="CK2" s="14" t="s">
        <v>245</v>
      </c>
      <c r="CL2" s="14"/>
      <c r="CM2" s="14"/>
      <c r="CN2" s="14"/>
      <c r="CO2" s="14"/>
      <c r="CP2" s="16"/>
      <c r="CQ2" s="17"/>
      <c r="CS2" s="12"/>
      <c r="CT2" s="14"/>
      <c r="CU2" s="14"/>
      <c r="CV2" s="14"/>
      <c r="CW2" s="14"/>
      <c r="CX2" s="14"/>
      <c r="CY2" s="14"/>
      <c r="CZ2" s="18"/>
      <c r="DA2" s="18"/>
      <c r="DB2" s="15"/>
      <c r="DC2" s="19" t="s">
        <v>9</v>
      </c>
      <c r="DD2" s="14"/>
      <c r="DE2" s="14"/>
      <c r="DF2" s="15"/>
      <c r="DH2" s="12"/>
      <c r="DI2" s="14"/>
      <c r="DJ2" s="14"/>
      <c r="DK2" s="14"/>
      <c r="DL2" s="14"/>
      <c r="DM2" s="14"/>
      <c r="DN2" s="14"/>
      <c r="DO2" s="14"/>
      <c r="DP2" s="24" t="s">
        <v>10</v>
      </c>
      <c r="DQ2" s="21"/>
    </row>
    <row r="3" spans="2:121" ht="15.75" customHeight="1">
      <c r="B3" s="26"/>
      <c r="C3" s="27"/>
      <c r="D3" s="12" t="s">
        <v>246</v>
      </c>
      <c r="E3" s="23" t="s">
        <v>247</v>
      </c>
      <c r="F3" s="14"/>
      <c r="G3" s="15"/>
      <c r="H3" s="28"/>
      <c r="I3" s="28"/>
      <c r="J3" s="28"/>
      <c r="K3" s="23" t="s">
        <v>248</v>
      </c>
      <c r="L3" s="14"/>
      <c r="M3" s="15"/>
      <c r="N3" s="12" t="s">
        <v>249</v>
      </c>
      <c r="O3" s="5"/>
      <c r="P3" s="26"/>
      <c r="Q3" s="14"/>
      <c r="R3" s="14"/>
      <c r="S3" s="14"/>
      <c r="T3" s="14"/>
      <c r="U3" s="14"/>
      <c r="V3" s="15"/>
      <c r="W3" s="23" t="s">
        <v>19</v>
      </c>
      <c r="X3" s="14"/>
      <c r="Y3" s="15"/>
      <c r="Z3" s="28"/>
      <c r="AA3" s="23" t="s">
        <v>20</v>
      </c>
      <c r="AB3" s="14"/>
      <c r="AC3" s="15"/>
      <c r="AD3" s="5"/>
      <c r="AE3" s="26"/>
      <c r="AF3" s="14" t="s">
        <v>21</v>
      </c>
      <c r="AG3" s="14"/>
      <c r="AH3" s="15"/>
      <c r="AI3" s="23" t="s">
        <v>250</v>
      </c>
      <c r="AJ3" s="14"/>
      <c r="AK3" s="14"/>
      <c r="AL3" s="14"/>
      <c r="AM3" s="26"/>
      <c r="AN3" s="26" t="s">
        <v>23</v>
      </c>
      <c r="AO3" s="29" t="s">
        <v>10</v>
      </c>
      <c r="AP3" s="21"/>
      <c r="AQ3" s="26"/>
      <c r="AR3" s="27"/>
      <c r="AS3" s="30" t="s">
        <v>251</v>
      </c>
      <c r="AT3" s="23" t="s">
        <v>252</v>
      </c>
      <c r="AU3" s="14"/>
      <c r="AV3" s="14"/>
      <c r="AW3" s="27"/>
      <c r="AX3" s="28"/>
      <c r="AY3" s="28"/>
      <c r="AZ3" s="23" t="s">
        <v>253</v>
      </c>
      <c r="BA3" s="14"/>
      <c r="BB3" s="15"/>
      <c r="BC3" s="15" t="s">
        <v>254</v>
      </c>
      <c r="BE3" s="26"/>
      <c r="BF3" s="14"/>
      <c r="BG3" s="14"/>
      <c r="BH3" s="14"/>
      <c r="BI3" s="14"/>
      <c r="BJ3" s="14"/>
      <c r="BK3" s="15"/>
      <c r="BL3" s="23" t="s">
        <v>19</v>
      </c>
      <c r="BM3" s="14"/>
      <c r="BN3" s="15"/>
      <c r="BO3" s="28"/>
      <c r="BP3" s="23" t="s">
        <v>20</v>
      </c>
      <c r="BQ3" s="14"/>
      <c r="BR3" s="15"/>
      <c r="BS3" s="5"/>
      <c r="BT3" s="26"/>
      <c r="BU3" s="14" t="s">
        <v>21</v>
      </c>
      <c r="BV3" s="14"/>
      <c r="BW3" s="15"/>
      <c r="BX3" s="23" t="s">
        <v>255</v>
      </c>
      <c r="BY3" s="14"/>
      <c r="BZ3" s="14"/>
      <c r="CA3" s="14"/>
      <c r="CB3" s="26"/>
      <c r="CC3" s="26"/>
      <c r="CD3" s="29" t="s">
        <v>10</v>
      </c>
      <c r="CE3" s="26"/>
      <c r="CF3" s="28"/>
      <c r="CG3" s="30" t="s">
        <v>256</v>
      </c>
      <c r="CH3" s="23" t="s">
        <v>257</v>
      </c>
      <c r="CI3" s="14"/>
      <c r="CJ3" s="15"/>
      <c r="CK3" s="28"/>
      <c r="CL3" s="28"/>
      <c r="CM3" s="28"/>
      <c r="CN3" s="23" t="s">
        <v>258</v>
      </c>
      <c r="CO3" s="14"/>
      <c r="CP3" s="15"/>
      <c r="CQ3" s="12" t="s">
        <v>259</v>
      </c>
      <c r="CS3" s="26"/>
      <c r="CT3" s="14"/>
      <c r="CU3" s="14"/>
      <c r="CV3" s="14"/>
      <c r="CW3" s="14"/>
      <c r="CX3" s="14"/>
      <c r="CY3" s="15"/>
      <c r="CZ3" s="23" t="s">
        <v>19</v>
      </c>
      <c r="DA3" s="14"/>
      <c r="DB3" s="15"/>
      <c r="DC3" s="28"/>
      <c r="DD3" s="23" t="s">
        <v>20</v>
      </c>
      <c r="DE3" s="14"/>
      <c r="DF3" s="15"/>
      <c r="DH3" s="26"/>
      <c r="DI3" s="14" t="s">
        <v>21</v>
      </c>
      <c r="DJ3" s="14"/>
      <c r="DK3" s="15"/>
      <c r="DL3" s="23" t="s">
        <v>260</v>
      </c>
      <c r="DM3" s="14"/>
      <c r="DN3" s="14"/>
      <c r="DO3" s="14"/>
      <c r="DP3" s="26"/>
      <c r="DQ3" s="21"/>
    </row>
    <row r="4" spans="2:121" ht="11.25" customHeight="1">
      <c r="B4" s="26"/>
      <c r="C4" s="31"/>
      <c r="D4" s="32"/>
      <c r="E4" s="31"/>
      <c r="F4" s="331" t="s">
        <v>28</v>
      </c>
      <c r="G4" s="331" t="s">
        <v>29</v>
      </c>
      <c r="H4" s="33"/>
      <c r="I4" s="34"/>
      <c r="J4" s="35"/>
      <c r="K4" s="31"/>
      <c r="L4" s="34"/>
      <c r="M4" s="35"/>
      <c r="N4" s="32"/>
      <c r="O4" s="36"/>
      <c r="P4" s="26"/>
      <c r="Q4" s="18" t="s">
        <v>30</v>
      </c>
      <c r="R4" s="25"/>
      <c r="S4" s="37"/>
      <c r="T4" s="38" t="s">
        <v>31</v>
      </c>
      <c r="U4" s="38" t="s">
        <v>32</v>
      </c>
      <c r="V4" s="24" t="s">
        <v>33</v>
      </c>
      <c r="W4" s="31"/>
      <c r="X4" s="34"/>
      <c r="Y4" s="35"/>
      <c r="Z4" s="33"/>
      <c r="AA4" s="31"/>
      <c r="AB4" s="20" t="s">
        <v>34</v>
      </c>
      <c r="AC4" s="20" t="s">
        <v>35</v>
      </c>
      <c r="AD4" s="39"/>
      <c r="AE4" s="26"/>
      <c r="AF4" s="33"/>
      <c r="AG4" s="20" t="s">
        <v>34</v>
      </c>
      <c r="AH4" s="20" t="s">
        <v>35</v>
      </c>
      <c r="AI4" s="31"/>
      <c r="AJ4" s="24" t="s">
        <v>36</v>
      </c>
      <c r="AK4" s="30" t="s">
        <v>37</v>
      </c>
      <c r="AL4" s="20" t="s">
        <v>38</v>
      </c>
      <c r="AM4" s="32"/>
      <c r="AN4" s="32"/>
      <c r="AO4" s="32"/>
      <c r="AP4" s="21"/>
      <c r="AQ4" s="26"/>
      <c r="AR4" s="31"/>
      <c r="AS4" s="32"/>
      <c r="AT4" s="31"/>
      <c r="AU4" s="33"/>
      <c r="AV4" s="33"/>
      <c r="AW4" s="31"/>
      <c r="AX4" s="34"/>
      <c r="AY4" s="35"/>
      <c r="AZ4" s="31"/>
      <c r="BA4" s="34"/>
      <c r="BB4" s="35"/>
      <c r="BC4" s="40"/>
      <c r="BE4" s="26"/>
      <c r="BF4" s="22" t="s">
        <v>30</v>
      </c>
      <c r="BG4" s="25"/>
      <c r="BH4" s="37"/>
      <c r="BI4" s="38" t="s">
        <v>31</v>
      </c>
      <c r="BJ4" s="38" t="s">
        <v>32</v>
      </c>
      <c r="BK4" s="24" t="s">
        <v>33</v>
      </c>
      <c r="BL4" s="31"/>
      <c r="BM4" s="34"/>
      <c r="BN4" s="35"/>
      <c r="BO4" s="33"/>
      <c r="BP4" s="31"/>
      <c r="BQ4" s="20" t="s">
        <v>34</v>
      </c>
      <c r="BR4" s="20" t="s">
        <v>35</v>
      </c>
      <c r="BS4" s="39"/>
      <c r="BT4" s="26"/>
      <c r="BU4" s="33"/>
      <c r="BV4" s="20" t="s">
        <v>34</v>
      </c>
      <c r="BW4" s="20" t="s">
        <v>35</v>
      </c>
      <c r="BX4" s="31"/>
      <c r="BY4" s="24" t="s">
        <v>36</v>
      </c>
      <c r="BZ4" s="30" t="s">
        <v>37</v>
      </c>
      <c r="CA4" s="20" t="s">
        <v>38</v>
      </c>
      <c r="CB4" s="32"/>
      <c r="CC4" s="32"/>
      <c r="CD4" s="32"/>
      <c r="CE4" s="26"/>
      <c r="CF4" s="33"/>
      <c r="CG4" s="32"/>
      <c r="CH4" s="31"/>
      <c r="CI4" s="33"/>
      <c r="CJ4" s="40"/>
      <c r="CK4" s="33"/>
      <c r="CL4" s="34"/>
      <c r="CM4" s="35"/>
      <c r="CN4" s="31"/>
      <c r="CO4" s="34"/>
      <c r="CP4" s="35"/>
      <c r="CQ4" s="32"/>
      <c r="CS4" s="26"/>
      <c r="CT4" s="22" t="s">
        <v>30</v>
      </c>
      <c r="CU4" s="25"/>
      <c r="CV4" s="37"/>
      <c r="CW4" s="38" t="s">
        <v>31</v>
      </c>
      <c r="CX4" s="38" t="s">
        <v>32</v>
      </c>
      <c r="CY4" s="24" t="s">
        <v>33</v>
      </c>
      <c r="CZ4" s="31"/>
      <c r="DA4" s="34"/>
      <c r="DB4" s="35"/>
      <c r="DC4" s="33"/>
      <c r="DD4" s="31"/>
      <c r="DE4" s="20" t="s">
        <v>34</v>
      </c>
      <c r="DF4" s="20" t="s">
        <v>35</v>
      </c>
      <c r="DH4" s="26"/>
      <c r="DI4" s="33"/>
      <c r="DJ4" s="20" t="s">
        <v>34</v>
      </c>
      <c r="DK4" s="20" t="s">
        <v>35</v>
      </c>
      <c r="DL4" s="31"/>
      <c r="DM4" s="24" t="s">
        <v>36</v>
      </c>
      <c r="DN4" s="30" t="s">
        <v>37</v>
      </c>
      <c r="DO4" s="20" t="s">
        <v>38</v>
      </c>
      <c r="DP4" s="32"/>
      <c r="DQ4" s="21"/>
    </row>
    <row r="5" spans="2:121" ht="12.75" customHeight="1">
      <c r="B5" s="41"/>
      <c r="C5" s="42"/>
      <c r="D5" s="41"/>
      <c r="E5" s="43"/>
      <c r="F5" s="332"/>
      <c r="G5" s="332"/>
      <c r="H5" s="44"/>
      <c r="I5" s="45" t="s">
        <v>39</v>
      </c>
      <c r="J5" s="45" t="s">
        <v>40</v>
      </c>
      <c r="K5" s="43"/>
      <c r="L5" s="45" t="s">
        <v>39</v>
      </c>
      <c r="M5" s="45" t="s">
        <v>40</v>
      </c>
      <c r="N5" s="41"/>
      <c r="O5" s="39"/>
      <c r="P5" s="41"/>
      <c r="Q5" s="44"/>
      <c r="R5" s="45" t="s">
        <v>39</v>
      </c>
      <c r="S5" s="45" t="s">
        <v>40</v>
      </c>
      <c r="T5" s="41"/>
      <c r="U5" s="46" t="s">
        <v>41</v>
      </c>
      <c r="V5" s="41"/>
      <c r="W5" s="43"/>
      <c r="X5" s="45" t="s">
        <v>39</v>
      </c>
      <c r="Y5" s="45" t="s">
        <v>40</v>
      </c>
      <c r="Z5" s="44"/>
      <c r="AA5" s="43"/>
      <c r="AB5" s="41" t="s">
        <v>261</v>
      </c>
      <c r="AC5" s="41"/>
      <c r="AD5" s="39"/>
      <c r="AE5" s="41"/>
      <c r="AF5" s="44"/>
      <c r="AG5" s="41" t="s">
        <v>262</v>
      </c>
      <c r="AH5" s="41"/>
      <c r="AI5" s="43"/>
      <c r="AJ5" s="41"/>
      <c r="AK5" s="47" t="s">
        <v>263</v>
      </c>
      <c r="AL5" s="41"/>
      <c r="AM5" s="41"/>
      <c r="AN5" s="41"/>
      <c r="AO5" s="41"/>
      <c r="AP5" s="21"/>
      <c r="AQ5" s="41"/>
      <c r="AR5" s="42"/>
      <c r="AS5" s="41"/>
      <c r="AT5" s="43"/>
      <c r="AU5" s="48" t="s">
        <v>45</v>
      </c>
      <c r="AV5" s="49" t="s">
        <v>46</v>
      </c>
      <c r="AW5" s="43"/>
      <c r="AX5" s="45" t="s">
        <v>39</v>
      </c>
      <c r="AY5" s="45" t="s">
        <v>40</v>
      </c>
      <c r="AZ5" s="43"/>
      <c r="BA5" s="45" t="s">
        <v>39</v>
      </c>
      <c r="BB5" s="45" t="s">
        <v>40</v>
      </c>
      <c r="BC5" s="50"/>
      <c r="BE5" s="41"/>
      <c r="BF5" s="43"/>
      <c r="BG5" s="45" t="s">
        <v>39</v>
      </c>
      <c r="BH5" s="45" t="s">
        <v>40</v>
      </c>
      <c r="BI5" s="41"/>
      <c r="BJ5" s="46" t="s">
        <v>41</v>
      </c>
      <c r="BK5" s="41"/>
      <c r="BL5" s="43"/>
      <c r="BM5" s="45" t="s">
        <v>39</v>
      </c>
      <c r="BN5" s="45" t="s">
        <v>40</v>
      </c>
      <c r="BO5" s="44"/>
      <c r="BP5" s="43"/>
      <c r="BQ5" s="41" t="s">
        <v>264</v>
      </c>
      <c r="BR5" s="41"/>
      <c r="BS5" s="39"/>
      <c r="BT5" s="41"/>
      <c r="BU5" s="44"/>
      <c r="BV5" s="41" t="s">
        <v>261</v>
      </c>
      <c r="BW5" s="41"/>
      <c r="BX5" s="43"/>
      <c r="BY5" s="41"/>
      <c r="BZ5" s="47" t="s">
        <v>265</v>
      </c>
      <c r="CA5" s="41"/>
      <c r="CB5" s="41"/>
      <c r="CC5" s="41"/>
      <c r="CD5" s="41"/>
      <c r="CE5" s="41"/>
      <c r="CF5" s="51"/>
      <c r="CG5" s="41"/>
      <c r="CH5" s="43"/>
      <c r="CI5" s="48" t="s">
        <v>45</v>
      </c>
      <c r="CJ5" s="48" t="s">
        <v>46</v>
      </c>
      <c r="CK5" s="44"/>
      <c r="CL5" s="45" t="s">
        <v>39</v>
      </c>
      <c r="CM5" s="45" t="s">
        <v>40</v>
      </c>
      <c r="CN5" s="43"/>
      <c r="CO5" s="45" t="s">
        <v>39</v>
      </c>
      <c r="CP5" s="45" t="s">
        <v>40</v>
      </c>
      <c r="CQ5" s="41"/>
      <c r="CS5" s="41"/>
      <c r="CT5" s="43"/>
      <c r="CU5" s="45" t="s">
        <v>39</v>
      </c>
      <c r="CV5" s="45" t="s">
        <v>40</v>
      </c>
      <c r="CW5" s="41"/>
      <c r="CX5" s="46" t="s">
        <v>41</v>
      </c>
      <c r="CY5" s="41"/>
      <c r="CZ5" s="43"/>
      <c r="DA5" s="45" t="s">
        <v>39</v>
      </c>
      <c r="DB5" s="45" t="s">
        <v>40</v>
      </c>
      <c r="DC5" s="44"/>
      <c r="DD5" s="43"/>
      <c r="DE5" s="41" t="s">
        <v>262</v>
      </c>
      <c r="DF5" s="41"/>
      <c r="DH5" s="41"/>
      <c r="DI5" s="44"/>
      <c r="DJ5" s="41" t="s">
        <v>266</v>
      </c>
      <c r="DK5" s="41"/>
      <c r="DL5" s="43"/>
      <c r="DM5" s="41"/>
      <c r="DN5" s="47" t="s">
        <v>267</v>
      </c>
      <c r="DO5" s="41"/>
      <c r="DP5" s="41"/>
      <c r="DQ5" s="21"/>
    </row>
    <row r="6" spans="2:121" ht="12">
      <c r="B6" s="12" t="s">
        <v>48</v>
      </c>
      <c r="C6" s="5">
        <v>1436045364</v>
      </c>
      <c r="D6" s="5">
        <v>1236665183</v>
      </c>
      <c r="E6" s="5">
        <v>199380181</v>
      </c>
      <c r="F6" s="5">
        <v>173680424</v>
      </c>
      <c r="G6" s="5">
        <v>25699757</v>
      </c>
      <c r="H6" s="5">
        <v>109913039</v>
      </c>
      <c r="I6" s="5">
        <v>172412427</v>
      </c>
      <c r="J6" s="5">
        <v>62499388</v>
      </c>
      <c r="K6" s="5">
        <v>4805379</v>
      </c>
      <c r="L6" s="5">
        <v>64808152</v>
      </c>
      <c r="M6" s="5">
        <v>60002773</v>
      </c>
      <c r="N6" s="52">
        <v>102431426</v>
      </c>
      <c r="O6" s="5"/>
      <c r="P6" s="12" t="s">
        <v>48</v>
      </c>
      <c r="Q6" s="5">
        <v>31870568</v>
      </c>
      <c r="R6" s="5">
        <v>34103181</v>
      </c>
      <c r="S6" s="5">
        <v>2232613</v>
      </c>
      <c r="T6" s="5">
        <v>12926853</v>
      </c>
      <c r="U6" s="5">
        <v>53272463</v>
      </c>
      <c r="V6" s="5">
        <v>4361542</v>
      </c>
      <c r="W6" s="5">
        <v>2676234</v>
      </c>
      <c r="X6" s="5">
        <v>2940236</v>
      </c>
      <c r="Y6" s="5">
        <v>264002</v>
      </c>
      <c r="Z6" s="5">
        <v>369461079</v>
      </c>
      <c r="AA6" s="5">
        <v>131577973</v>
      </c>
      <c r="AB6" s="5">
        <v>104106585</v>
      </c>
      <c r="AC6" s="52">
        <v>27471388</v>
      </c>
      <c r="AD6" s="5">
        <v>0</v>
      </c>
      <c r="AE6" s="12" t="s">
        <v>48</v>
      </c>
      <c r="AF6" s="5">
        <v>30698696</v>
      </c>
      <c r="AG6" s="53">
        <v>15591479</v>
      </c>
      <c r="AH6" s="5">
        <v>15107217</v>
      </c>
      <c r="AI6" s="5">
        <v>207184410</v>
      </c>
      <c r="AJ6" s="5">
        <v>4710071</v>
      </c>
      <c r="AK6" s="5">
        <v>74083828</v>
      </c>
      <c r="AL6" s="5">
        <v>128390511</v>
      </c>
      <c r="AM6" s="53">
        <v>1915419482</v>
      </c>
      <c r="AN6" s="53">
        <v>734474</v>
      </c>
      <c r="AO6" s="52">
        <v>2607.8792196864697</v>
      </c>
      <c r="AQ6" s="12" t="s">
        <v>48</v>
      </c>
      <c r="AR6" s="11">
        <v>-0.5096968320004247</v>
      </c>
      <c r="AS6" s="11">
        <v>-1.1772852039508659</v>
      </c>
      <c r="AT6" s="11">
        <v>3.8413363943913503</v>
      </c>
      <c r="AU6" s="11">
        <v>5.6835369705946501</v>
      </c>
      <c r="AV6" s="54">
        <v>-7.102181301169515</v>
      </c>
      <c r="AW6" s="11">
        <v>-3.1321803070708705</v>
      </c>
      <c r="AX6" s="11">
        <v>-1.7792623307717854</v>
      </c>
      <c r="AY6" s="11">
        <v>0.69399301766515376</v>
      </c>
      <c r="AZ6" s="11">
        <v>-50.740762571262657</v>
      </c>
      <c r="BA6" s="11">
        <v>-5.6288416734881785</v>
      </c>
      <c r="BB6" s="11">
        <v>1.8404657967629807</v>
      </c>
      <c r="BC6" s="55">
        <v>1.2071854263523796</v>
      </c>
      <c r="BD6" s="5"/>
      <c r="BE6" s="12" t="s">
        <v>48</v>
      </c>
      <c r="BF6" s="11">
        <v>-0.14160401371585613</v>
      </c>
      <c r="BG6" s="11">
        <v>-1.8907824055661</v>
      </c>
      <c r="BH6" s="11">
        <v>-21.515729631242785</v>
      </c>
      <c r="BI6" s="11">
        <v>34.402126753033521</v>
      </c>
      <c r="BJ6" s="11">
        <v>-1.6693454855321816</v>
      </c>
      <c r="BK6" s="11">
        <v>-20.684411559105957</v>
      </c>
      <c r="BL6" s="11">
        <v>6.9591720261475514</v>
      </c>
      <c r="BM6" s="11">
        <v>4.7211560002721109</v>
      </c>
      <c r="BN6" s="11">
        <v>-13.604277864863715</v>
      </c>
      <c r="BO6" s="11">
        <v>23.17543017874841</v>
      </c>
      <c r="BP6" s="56">
        <v>81.5028941522351</v>
      </c>
      <c r="BQ6" s="57">
        <v>216.25885070054193</v>
      </c>
      <c r="BR6" s="55">
        <v>-30.584753098626479</v>
      </c>
      <c r="BS6" s="5"/>
      <c r="BT6" s="12" t="s">
        <v>48</v>
      </c>
      <c r="BU6" s="11">
        <v>18.048034747434539</v>
      </c>
      <c r="BV6" s="11">
        <v>42.884207505007346</v>
      </c>
      <c r="BW6" s="11">
        <v>9.2272791419233322E-2</v>
      </c>
      <c r="BX6" s="11">
        <v>2.8474837986270467</v>
      </c>
      <c r="BY6" s="11">
        <v>73.666987693796159</v>
      </c>
      <c r="BZ6" s="11">
        <v>3.8576264022052791</v>
      </c>
      <c r="CA6" s="11">
        <v>0.77433690746305206</v>
      </c>
      <c r="CB6" s="11">
        <v>3.1561037528928497</v>
      </c>
      <c r="CC6" s="11">
        <v>0.24116051846099465</v>
      </c>
      <c r="CD6" s="58">
        <v>2.9079304542718525</v>
      </c>
      <c r="CE6" s="12" t="s">
        <v>48</v>
      </c>
      <c r="CF6" s="11">
        <f>C6/$AM6*100</f>
        <v>74.972891186245121</v>
      </c>
      <c r="CG6" s="11">
        <f t="shared" ref="CG6:CQ29" si="0">D6/$AM6*100</f>
        <v>64.563673629795531</v>
      </c>
      <c r="CH6" s="11">
        <f t="shared" si="0"/>
        <v>10.409217556449599</v>
      </c>
      <c r="CI6" s="11">
        <f t="shared" si="0"/>
        <v>9.0674875990428081</v>
      </c>
      <c r="CJ6" s="11">
        <f t="shared" si="0"/>
        <v>1.3417299574067922</v>
      </c>
      <c r="CK6" s="11">
        <f t="shared" si="0"/>
        <v>5.7383272976441404</v>
      </c>
      <c r="CL6" s="11">
        <f t="shared" si="0"/>
        <v>9.0012881575149386</v>
      </c>
      <c r="CM6" s="11">
        <f t="shared" si="0"/>
        <v>3.2629608598707991</v>
      </c>
      <c r="CN6" s="11">
        <f t="shared" si="0"/>
        <v>0.25087867410549813</v>
      </c>
      <c r="CO6" s="11">
        <f t="shared" si="0"/>
        <v>3.3834965452230898</v>
      </c>
      <c r="CP6" s="54">
        <f t="shared" si="0"/>
        <v>3.1326178711175912</v>
      </c>
      <c r="CQ6" s="55">
        <f t="shared" si="0"/>
        <v>5.3477281066936539</v>
      </c>
      <c r="CS6" s="12" t="s">
        <v>48</v>
      </c>
      <c r="CT6" s="59">
        <f t="shared" ref="CT6:DF25" si="1">Q6/$AM6*100</f>
        <v>1.6638949483129459</v>
      </c>
      <c r="CU6" s="59">
        <f t="shared" si="1"/>
        <v>1.7804549510163123</v>
      </c>
      <c r="CV6" s="59">
        <f t="shared" si="1"/>
        <v>0.11656000270336606</v>
      </c>
      <c r="CW6" s="59">
        <f t="shared" si="1"/>
        <v>0.67488365454559995</v>
      </c>
      <c r="CX6" s="59">
        <f t="shared" si="1"/>
        <v>2.7812426207743877</v>
      </c>
      <c r="CY6" s="59">
        <f t="shared" si="1"/>
        <v>0.22770688306072059</v>
      </c>
      <c r="CZ6" s="59">
        <f t="shared" si="1"/>
        <v>0.1397205168449884</v>
      </c>
      <c r="DA6" s="59">
        <f t="shared" si="1"/>
        <v>0.15350350289482959</v>
      </c>
      <c r="DB6" s="59">
        <f t="shared" si="1"/>
        <v>1.3782986049841172E-2</v>
      </c>
      <c r="DC6" s="59">
        <f t="shared" si="1"/>
        <v>19.288781516110738</v>
      </c>
      <c r="DD6" s="60">
        <f t="shared" si="1"/>
        <v>6.8694076799621904</v>
      </c>
      <c r="DE6" s="11">
        <f t="shared" si="1"/>
        <v>5.4351846150847498</v>
      </c>
      <c r="DF6" s="55">
        <f t="shared" si="1"/>
        <v>1.4342230648774408</v>
      </c>
      <c r="DH6" s="12" t="s">
        <v>48</v>
      </c>
      <c r="DI6" s="11">
        <f t="shared" ref="DI6:DP37" si="2">AF6/$AM6*100</f>
        <v>1.6027139897285432</v>
      </c>
      <c r="DJ6" s="11">
        <f t="shared" si="2"/>
        <v>0.81399814226176903</v>
      </c>
      <c r="DK6" s="11">
        <f t="shared" si="2"/>
        <v>0.78871584746677448</v>
      </c>
      <c r="DL6" s="11">
        <f t="shared" si="2"/>
        <v>10.816659846420002</v>
      </c>
      <c r="DM6" s="11">
        <f t="shared" si="2"/>
        <v>0.24590284500405848</v>
      </c>
      <c r="DN6" s="11">
        <f t="shared" si="2"/>
        <v>3.8677599709200408</v>
      </c>
      <c r="DO6" s="11">
        <f t="shared" si="2"/>
        <v>6.7029970304959026</v>
      </c>
      <c r="DP6" s="131">
        <f t="shared" si="2"/>
        <v>100</v>
      </c>
      <c r="DQ6" s="62"/>
    </row>
    <row r="7" spans="2:121" ht="12">
      <c r="B7" s="63" t="s">
        <v>49</v>
      </c>
      <c r="C7" s="5">
        <v>198200480</v>
      </c>
      <c r="D7" s="5">
        <v>170676475</v>
      </c>
      <c r="E7" s="5">
        <v>27524005</v>
      </c>
      <c r="F7" s="5">
        <v>23988598</v>
      </c>
      <c r="G7" s="5">
        <v>3535407</v>
      </c>
      <c r="H7" s="5">
        <v>12981629</v>
      </c>
      <c r="I7" s="5">
        <v>17536211</v>
      </c>
      <c r="J7" s="5">
        <v>4554582</v>
      </c>
      <c r="K7" s="5">
        <v>-1180667</v>
      </c>
      <c r="L7" s="5">
        <v>2992844</v>
      </c>
      <c r="M7" s="5">
        <v>4173511</v>
      </c>
      <c r="N7" s="64">
        <v>13851029</v>
      </c>
      <c r="O7" s="5"/>
      <c r="P7" s="63" t="s">
        <v>49</v>
      </c>
      <c r="Q7" s="5">
        <v>3026329</v>
      </c>
      <c r="R7" s="5">
        <v>3376695</v>
      </c>
      <c r="S7" s="5">
        <v>350366</v>
      </c>
      <c r="T7" s="5">
        <v>1079368</v>
      </c>
      <c r="U7" s="5">
        <v>8473084</v>
      </c>
      <c r="V7" s="5">
        <v>1272248</v>
      </c>
      <c r="W7" s="5">
        <v>311267</v>
      </c>
      <c r="X7" s="5">
        <v>341972</v>
      </c>
      <c r="Y7" s="5">
        <v>30705</v>
      </c>
      <c r="Z7" s="5">
        <v>58161880</v>
      </c>
      <c r="AA7" s="5">
        <v>15431245</v>
      </c>
      <c r="AB7" s="5">
        <v>12516712</v>
      </c>
      <c r="AC7" s="64">
        <v>2914533</v>
      </c>
      <c r="AD7" s="5">
        <v>0</v>
      </c>
      <c r="AE7" s="63" t="s">
        <v>49</v>
      </c>
      <c r="AF7" s="5">
        <v>2987962</v>
      </c>
      <c r="AG7" s="5">
        <v>1856649</v>
      </c>
      <c r="AH7" s="5">
        <v>1131313</v>
      </c>
      <c r="AI7" s="5">
        <v>39742673</v>
      </c>
      <c r="AJ7" s="5">
        <v>4318655</v>
      </c>
      <c r="AK7" s="5">
        <v>10537362</v>
      </c>
      <c r="AL7" s="5">
        <v>24886656</v>
      </c>
      <c r="AM7" s="5">
        <v>269343989</v>
      </c>
      <c r="AN7" s="5">
        <v>132266</v>
      </c>
      <c r="AO7" s="64">
        <v>2036.3811485944989</v>
      </c>
      <c r="AQ7" s="63" t="s">
        <v>49</v>
      </c>
      <c r="AR7" s="11">
        <v>-1.0527685355834724</v>
      </c>
      <c r="AS7" s="11">
        <v>-1.7201081045859226</v>
      </c>
      <c r="AT7" s="11">
        <v>3.2966424656683402</v>
      </c>
      <c r="AU7" s="11">
        <v>5.103297737496292</v>
      </c>
      <c r="AV7" s="11">
        <v>-7.492820725502483</v>
      </c>
      <c r="AW7" s="11">
        <v>-3.3674092919558549</v>
      </c>
      <c r="AX7" s="11">
        <v>-2.4229162276650293</v>
      </c>
      <c r="AY7" s="11">
        <v>0.37332165031970349</v>
      </c>
      <c r="AZ7" s="11">
        <v>-25.052905625684492</v>
      </c>
      <c r="BA7" s="11">
        <v>-3.7181900392514402</v>
      </c>
      <c r="BB7" s="11">
        <v>2.9846849703458682</v>
      </c>
      <c r="BC7" s="65">
        <v>-1.6760608151918439</v>
      </c>
      <c r="BD7" s="5"/>
      <c r="BE7" s="63" t="s">
        <v>49</v>
      </c>
      <c r="BF7" s="11">
        <v>-11.068922907841745</v>
      </c>
      <c r="BG7" s="11">
        <v>-12.351757393084533</v>
      </c>
      <c r="BH7" s="11">
        <v>-22.062605105572707</v>
      </c>
      <c r="BI7" s="11">
        <v>7.2967747386837516</v>
      </c>
      <c r="BJ7" s="11">
        <v>-2.0001690951639133</v>
      </c>
      <c r="BK7" s="11">
        <v>23.262048405801874</v>
      </c>
      <c r="BL7" s="11">
        <v>6.963502094480126</v>
      </c>
      <c r="BM7" s="11">
        <v>4.7252727061143744</v>
      </c>
      <c r="BN7" s="11">
        <v>-13.601958411885533</v>
      </c>
      <c r="BO7" s="11">
        <v>23.100642401187518</v>
      </c>
      <c r="BP7" s="57">
        <v>110.83922681396258</v>
      </c>
      <c r="BQ7" s="57">
        <v>312.49733882507564</v>
      </c>
      <c r="BR7" s="65">
        <v>-31.976369262022565</v>
      </c>
      <c r="BS7" s="5"/>
      <c r="BT7" s="63" t="s">
        <v>49</v>
      </c>
      <c r="BU7" s="11">
        <v>11.968237789386116</v>
      </c>
      <c r="BV7" s="11">
        <v>25.941449556917036</v>
      </c>
      <c r="BW7" s="11">
        <v>-5.2790439095619091</v>
      </c>
      <c r="BX7" s="11">
        <v>6.6634515909190144</v>
      </c>
      <c r="BY7" s="11">
        <v>76.110473599261411</v>
      </c>
      <c r="BZ7" s="11">
        <v>4.0156745654136117</v>
      </c>
      <c r="CA7" s="11">
        <v>0.84925346733619478</v>
      </c>
      <c r="CB7" s="11">
        <v>3.2006071235441942</v>
      </c>
      <c r="CC7" s="11">
        <v>-0.62137001946007675</v>
      </c>
      <c r="CD7" s="66">
        <v>3.8458742525960363</v>
      </c>
      <c r="CE7" s="63" t="s">
        <v>49</v>
      </c>
      <c r="CF7" s="11">
        <f t="shared" ref="CF7:CH51" si="3">C7/$AM7*100</f>
        <v>73.586375822183285</v>
      </c>
      <c r="CG7" s="11">
        <f t="shared" si="0"/>
        <v>63.367471326787253</v>
      </c>
      <c r="CH7" s="11">
        <f t="shared" si="0"/>
        <v>10.218904495396036</v>
      </c>
      <c r="CI7" s="11">
        <f t="shared" si="0"/>
        <v>8.9063053120520923</v>
      </c>
      <c r="CJ7" s="11">
        <f t="shared" si="0"/>
        <v>1.3125991833439432</v>
      </c>
      <c r="CK7" s="11">
        <f t="shared" si="0"/>
        <v>4.8197210742282426</v>
      </c>
      <c r="CL7" s="11">
        <f t="shared" si="0"/>
        <v>6.5107118466267311</v>
      </c>
      <c r="CM7" s="11">
        <f t="shared" si="0"/>
        <v>1.6909907723984885</v>
      </c>
      <c r="CN7" s="11">
        <f t="shared" si="0"/>
        <v>-0.43834911793780557</v>
      </c>
      <c r="CO7" s="11">
        <f t="shared" si="0"/>
        <v>1.1111604944708828</v>
      </c>
      <c r="CP7" s="11">
        <f t="shared" si="0"/>
        <v>1.5495096124086882</v>
      </c>
      <c r="CQ7" s="65">
        <f t="shared" si="0"/>
        <v>5.1425053335792104</v>
      </c>
      <c r="CS7" s="63" t="s">
        <v>49</v>
      </c>
      <c r="CT7" s="59">
        <f t="shared" si="1"/>
        <v>1.1235925521248591</v>
      </c>
      <c r="CU7" s="59">
        <f t="shared" si="1"/>
        <v>1.2536737918439309</v>
      </c>
      <c r="CV7" s="59">
        <f t="shared" si="1"/>
        <v>0.13008123971907168</v>
      </c>
      <c r="CW7" s="59">
        <f t="shared" si="1"/>
        <v>0.40073959103650164</v>
      </c>
      <c r="CX7" s="59">
        <f t="shared" si="1"/>
        <v>3.145822571150827</v>
      </c>
      <c r="CY7" s="59">
        <f t="shared" si="1"/>
        <v>0.47235061926702215</v>
      </c>
      <c r="CZ7" s="59">
        <f t="shared" si="1"/>
        <v>0.11556485858683854</v>
      </c>
      <c r="DA7" s="59">
        <f t="shared" si="1"/>
        <v>0.12696477885756716</v>
      </c>
      <c r="DB7" s="59">
        <f t="shared" si="1"/>
        <v>1.1399920270728597E-2</v>
      </c>
      <c r="DC7" s="59">
        <f t="shared" si="1"/>
        <v>21.593903103588474</v>
      </c>
      <c r="DD7" s="59">
        <f t="shared" si="1"/>
        <v>5.7291959836534536</v>
      </c>
      <c r="DE7" s="11">
        <f t="shared" si="1"/>
        <v>4.6471102052327593</v>
      </c>
      <c r="DF7" s="65">
        <f t="shared" si="1"/>
        <v>1.0820857784206945</v>
      </c>
      <c r="DH7" s="63" t="s">
        <v>49</v>
      </c>
      <c r="DI7" s="11">
        <f t="shared" si="2"/>
        <v>1.1093479424187187</v>
      </c>
      <c r="DJ7" s="11">
        <f t="shared" si="2"/>
        <v>0.68932260448552274</v>
      </c>
      <c r="DK7" s="11">
        <f t="shared" si="2"/>
        <v>0.42002533793319591</v>
      </c>
      <c r="DL7" s="11">
        <f t="shared" si="2"/>
        <v>14.755359177516302</v>
      </c>
      <c r="DM7" s="11">
        <f t="shared" si="2"/>
        <v>1.6033975794425468</v>
      </c>
      <c r="DN7" s="11">
        <f t="shared" si="2"/>
        <v>3.9122321010846841</v>
      </c>
      <c r="DO7" s="11">
        <f t="shared" si="2"/>
        <v>9.2397294969890709</v>
      </c>
      <c r="DP7" s="132">
        <f t="shared" si="2"/>
        <v>100</v>
      </c>
      <c r="DQ7" s="62"/>
    </row>
    <row r="8" spans="2:121" ht="12">
      <c r="B8" s="63" t="s">
        <v>50</v>
      </c>
      <c r="C8" s="5">
        <v>54498968</v>
      </c>
      <c r="D8" s="5">
        <v>46939655</v>
      </c>
      <c r="E8" s="5">
        <v>7559313</v>
      </c>
      <c r="F8" s="5">
        <v>6585228</v>
      </c>
      <c r="G8" s="5">
        <v>974085</v>
      </c>
      <c r="H8" s="5">
        <v>3544921</v>
      </c>
      <c r="I8" s="5">
        <v>4849853</v>
      </c>
      <c r="J8" s="5">
        <v>1304932</v>
      </c>
      <c r="K8" s="5">
        <v>-162747</v>
      </c>
      <c r="L8" s="5">
        <v>1031536</v>
      </c>
      <c r="M8" s="5">
        <v>1194283</v>
      </c>
      <c r="N8" s="64">
        <v>3633830</v>
      </c>
      <c r="O8" s="5"/>
      <c r="P8" s="63" t="s">
        <v>50</v>
      </c>
      <c r="Q8" s="5">
        <v>879233</v>
      </c>
      <c r="R8" s="5">
        <v>982598</v>
      </c>
      <c r="S8" s="5">
        <v>103365</v>
      </c>
      <c r="T8" s="5">
        <v>309675</v>
      </c>
      <c r="U8" s="5">
        <v>2374872</v>
      </c>
      <c r="V8" s="5">
        <v>70050</v>
      </c>
      <c r="W8" s="5">
        <v>73838</v>
      </c>
      <c r="X8" s="5">
        <v>81122</v>
      </c>
      <c r="Y8" s="5">
        <v>7284</v>
      </c>
      <c r="Z8" s="5">
        <v>16126301</v>
      </c>
      <c r="AA8" s="5">
        <v>5023063</v>
      </c>
      <c r="AB8" s="5">
        <v>4005811</v>
      </c>
      <c r="AC8" s="64">
        <v>1017252</v>
      </c>
      <c r="AD8" s="5">
        <v>0</v>
      </c>
      <c r="AE8" s="63" t="s">
        <v>50</v>
      </c>
      <c r="AF8" s="5">
        <v>1418057</v>
      </c>
      <c r="AG8" s="5">
        <v>1199417</v>
      </c>
      <c r="AH8" s="5">
        <v>218640</v>
      </c>
      <c r="AI8" s="5">
        <v>9685181</v>
      </c>
      <c r="AJ8" s="5">
        <v>570356</v>
      </c>
      <c r="AK8" s="5">
        <v>3371011</v>
      </c>
      <c r="AL8" s="5">
        <v>5743814</v>
      </c>
      <c r="AM8" s="5">
        <v>74170190</v>
      </c>
      <c r="AN8" s="5">
        <v>35611</v>
      </c>
      <c r="AO8" s="64">
        <v>2082.7887450506864</v>
      </c>
      <c r="AQ8" s="63" t="s">
        <v>50</v>
      </c>
      <c r="AR8" s="11">
        <v>-1.3359295691028537</v>
      </c>
      <c r="AS8" s="11">
        <v>-2.0001061012188508</v>
      </c>
      <c r="AT8" s="11">
        <v>2.9986504042996307</v>
      </c>
      <c r="AU8" s="11">
        <v>4.8246146734416415</v>
      </c>
      <c r="AV8" s="11">
        <v>-7.8527399592846825</v>
      </c>
      <c r="AW8" s="11">
        <v>-5.1594413672969086</v>
      </c>
      <c r="AX8" s="11">
        <v>-5.3245893549207617</v>
      </c>
      <c r="AY8" s="11">
        <v>-5.7703333665501191</v>
      </c>
      <c r="AZ8" s="11">
        <v>-8.3997175893856237</v>
      </c>
      <c r="BA8" s="11">
        <v>-5.6349044443814247</v>
      </c>
      <c r="BB8" s="11">
        <v>-3.9400966323458562</v>
      </c>
      <c r="BC8" s="65">
        <v>-4.8709952126981433</v>
      </c>
      <c r="BD8" s="5"/>
      <c r="BE8" s="63" t="s">
        <v>50</v>
      </c>
      <c r="BF8" s="11">
        <v>-7.617488555064404</v>
      </c>
      <c r="BG8" s="11">
        <v>-9.437888882846897</v>
      </c>
      <c r="BH8" s="11">
        <v>-22.43824473992256</v>
      </c>
      <c r="BI8" s="11">
        <v>-11.852359997039684</v>
      </c>
      <c r="BJ8" s="11">
        <v>-2.621528731682635</v>
      </c>
      <c r="BK8" s="11">
        <v>-10.245239986674527</v>
      </c>
      <c r="BL8" s="11">
        <v>8.5725208798964818</v>
      </c>
      <c r="BM8" s="11">
        <v>6.3016786130803402</v>
      </c>
      <c r="BN8" s="11">
        <v>-12.293798916315472</v>
      </c>
      <c r="BO8" s="11">
        <v>20.717167560700116</v>
      </c>
      <c r="BP8" s="57">
        <v>93.615919862593401</v>
      </c>
      <c r="BQ8" s="57">
        <v>260.04700785561488</v>
      </c>
      <c r="BR8" s="65">
        <v>-31.348581825445887</v>
      </c>
      <c r="BS8" s="5"/>
      <c r="BT8" s="63" t="s">
        <v>50</v>
      </c>
      <c r="BU8" s="11">
        <v>2.2952752014623741</v>
      </c>
      <c r="BV8" s="11">
        <v>4.7041107609578106</v>
      </c>
      <c r="BW8" s="11">
        <v>-9.1683318862194589</v>
      </c>
      <c r="BX8" s="11">
        <v>3.2737431335173919</v>
      </c>
      <c r="BY8" s="11">
        <v>47.878618172012899</v>
      </c>
      <c r="BZ8" s="11">
        <v>0.84616567436278045</v>
      </c>
      <c r="CA8" s="11">
        <v>1.6649952050941761</v>
      </c>
      <c r="CB8" s="11">
        <v>2.5393244974901643</v>
      </c>
      <c r="CC8" s="11">
        <v>-1.0090621004058486</v>
      </c>
      <c r="CD8" s="66">
        <v>3.5845570040917352</v>
      </c>
      <c r="CE8" s="63" t="s">
        <v>50</v>
      </c>
      <c r="CF8" s="11">
        <f t="shared" si="3"/>
        <v>73.478263976403454</v>
      </c>
      <c r="CG8" s="11">
        <f t="shared" si="0"/>
        <v>63.286416011607891</v>
      </c>
      <c r="CH8" s="11">
        <f t="shared" si="0"/>
        <v>10.19184796479556</v>
      </c>
      <c r="CI8" s="11">
        <f t="shared" si="0"/>
        <v>8.8785373207214384</v>
      </c>
      <c r="CJ8" s="11">
        <f t="shared" si="0"/>
        <v>1.313310644074122</v>
      </c>
      <c r="CK8" s="11">
        <f t="shared" si="0"/>
        <v>4.7794417137127461</v>
      </c>
      <c r="CL8" s="11">
        <f t="shared" si="0"/>
        <v>6.5388170099065404</v>
      </c>
      <c r="CM8" s="11">
        <f t="shared" si="0"/>
        <v>1.7593752961937943</v>
      </c>
      <c r="CN8" s="11">
        <f t="shared" si="0"/>
        <v>-0.21942373344331464</v>
      </c>
      <c r="CO8" s="11">
        <f t="shared" si="0"/>
        <v>1.3907689868395916</v>
      </c>
      <c r="CP8" s="11">
        <f t="shared" si="0"/>
        <v>1.6101927202829061</v>
      </c>
      <c r="CQ8" s="65">
        <f t="shared" si="0"/>
        <v>4.8993133225086787</v>
      </c>
      <c r="CS8" s="63" t="s">
        <v>50</v>
      </c>
      <c r="CT8" s="59">
        <f t="shared" si="1"/>
        <v>1.1854263822163595</v>
      </c>
      <c r="CU8" s="59">
        <f t="shared" si="1"/>
        <v>1.3247883010681245</v>
      </c>
      <c r="CV8" s="59">
        <f t="shared" si="1"/>
        <v>0.1393619188517651</v>
      </c>
      <c r="CW8" s="59">
        <f t="shared" si="1"/>
        <v>0.41751949132124372</v>
      </c>
      <c r="CX8" s="59">
        <f t="shared" si="1"/>
        <v>3.2019224974346163</v>
      </c>
      <c r="CY8" s="59">
        <f t="shared" si="1"/>
        <v>9.4444951536459598E-2</v>
      </c>
      <c r="CZ8" s="59">
        <f t="shared" si="1"/>
        <v>9.9552124647381932E-2</v>
      </c>
      <c r="DA8" s="59">
        <f t="shared" si="1"/>
        <v>0.109372781706505</v>
      </c>
      <c r="DB8" s="59">
        <f t="shared" si="1"/>
        <v>9.820657059123078E-3</v>
      </c>
      <c r="DC8" s="59">
        <f t="shared" si="1"/>
        <v>21.742294309883796</v>
      </c>
      <c r="DD8" s="59">
        <f t="shared" si="1"/>
        <v>6.7723474889305262</v>
      </c>
      <c r="DE8" s="11">
        <f t="shared" si="1"/>
        <v>5.4008369130509175</v>
      </c>
      <c r="DF8" s="65">
        <f t="shared" si="1"/>
        <v>1.3715105758796089</v>
      </c>
      <c r="DH8" s="63" t="s">
        <v>50</v>
      </c>
      <c r="DI8" s="11">
        <f t="shared" si="2"/>
        <v>1.9118961404844723</v>
      </c>
      <c r="DJ8" s="11">
        <f t="shared" si="2"/>
        <v>1.6171146386439079</v>
      </c>
      <c r="DK8" s="11">
        <f t="shared" si="2"/>
        <v>0.29478150184056423</v>
      </c>
      <c r="DL8" s="11">
        <f t="shared" si="2"/>
        <v>13.058050680468797</v>
      </c>
      <c r="DM8" s="11">
        <f t="shared" si="2"/>
        <v>0.76898279483981369</v>
      </c>
      <c r="DN8" s="11">
        <f t="shared" si="2"/>
        <v>4.5449674592986753</v>
      </c>
      <c r="DO8" s="11">
        <f t="shared" si="2"/>
        <v>7.7441004263303084</v>
      </c>
      <c r="DP8" s="132">
        <f t="shared" si="2"/>
        <v>100</v>
      </c>
      <c r="DQ8" s="62"/>
    </row>
    <row r="9" spans="2:121" ht="12">
      <c r="B9" s="63" t="s">
        <v>51</v>
      </c>
      <c r="C9" s="5">
        <v>84507387</v>
      </c>
      <c r="D9" s="5">
        <v>72773988</v>
      </c>
      <c r="E9" s="5">
        <v>11733399</v>
      </c>
      <c r="F9" s="5">
        <v>10229481</v>
      </c>
      <c r="G9" s="5">
        <v>1503918</v>
      </c>
      <c r="H9" s="5">
        <v>5391964</v>
      </c>
      <c r="I9" s="5">
        <v>6224947</v>
      </c>
      <c r="J9" s="5">
        <v>832983</v>
      </c>
      <c r="K9" s="5">
        <v>-101106</v>
      </c>
      <c r="L9" s="5">
        <v>565056</v>
      </c>
      <c r="M9" s="5">
        <v>666162</v>
      </c>
      <c r="N9" s="64">
        <v>5365975</v>
      </c>
      <c r="O9" s="5"/>
      <c r="P9" s="63" t="s">
        <v>51</v>
      </c>
      <c r="Q9" s="5">
        <v>1393705</v>
      </c>
      <c r="R9" s="5">
        <v>1547988</v>
      </c>
      <c r="S9" s="5">
        <v>154283</v>
      </c>
      <c r="T9" s="5">
        <v>382810</v>
      </c>
      <c r="U9" s="5">
        <v>3183861</v>
      </c>
      <c r="V9" s="5">
        <v>405599</v>
      </c>
      <c r="W9" s="5">
        <v>127095</v>
      </c>
      <c r="X9" s="5">
        <v>139633</v>
      </c>
      <c r="Y9" s="5">
        <v>12538</v>
      </c>
      <c r="Z9" s="5">
        <v>19490293</v>
      </c>
      <c r="AA9" s="5">
        <v>4981426</v>
      </c>
      <c r="AB9" s="5">
        <v>4322063</v>
      </c>
      <c r="AC9" s="64">
        <v>659363</v>
      </c>
      <c r="AD9" s="5">
        <v>0</v>
      </c>
      <c r="AE9" s="63" t="s">
        <v>51</v>
      </c>
      <c r="AF9" s="5">
        <v>-936542</v>
      </c>
      <c r="AG9" s="5">
        <v>-1216972</v>
      </c>
      <c r="AH9" s="5">
        <v>280430</v>
      </c>
      <c r="AI9" s="5">
        <v>15445409</v>
      </c>
      <c r="AJ9" s="5">
        <v>238085</v>
      </c>
      <c r="AK9" s="5">
        <v>4263752</v>
      </c>
      <c r="AL9" s="5">
        <v>10943572</v>
      </c>
      <c r="AM9" s="5">
        <v>109389644</v>
      </c>
      <c r="AN9" s="5">
        <v>55321</v>
      </c>
      <c r="AO9" s="64">
        <v>1977.3620144249019</v>
      </c>
      <c r="AQ9" s="63" t="s">
        <v>51</v>
      </c>
      <c r="AR9" s="11">
        <v>-0.46584039491984841</v>
      </c>
      <c r="AS9" s="11">
        <v>-1.1379663961950379</v>
      </c>
      <c r="AT9" s="11">
        <v>3.9159932460886697</v>
      </c>
      <c r="AU9" s="11">
        <v>5.7153353919416645</v>
      </c>
      <c r="AV9" s="11">
        <v>-6.8663204926941193</v>
      </c>
      <c r="AW9" s="11">
        <v>-1.5064571058852843</v>
      </c>
      <c r="AX9" s="11">
        <v>-2.2602643690018103</v>
      </c>
      <c r="AY9" s="11">
        <v>-6.8738142379763598</v>
      </c>
      <c r="AZ9" s="11">
        <v>55.638335680720274</v>
      </c>
      <c r="BA9" s="11">
        <v>24.21625115135954</v>
      </c>
      <c r="BB9" s="11">
        <v>-2.4381599566497272</v>
      </c>
      <c r="BC9" s="65">
        <v>-3.8923080174534963</v>
      </c>
      <c r="BD9" s="5"/>
      <c r="BE9" s="63" t="s">
        <v>51</v>
      </c>
      <c r="BF9" s="11">
        <v>-13.525565615351779</v>
      </c>
      <c r="BG9" s="11">
        <v>-14.41967743487027</v>
      </c>
      <c r="BH9" s="11">
        <v>-21.730241430216569</v>
      </c>
      <c r="BI9" s="11">
        <v>9.6113594259584296</v>
      </c>
      <c r="BJ9" s="11">
        <v>-2.2507861878997524</v>
      </c>
      <c r="BK9" s="11">
        <v>11.067632030056245</v>
      </c>
      <c r="BL9" s="11">
        <v>6.7549746751446831</v>
      </c>
      <c r="BM9" s="11">
        <v>4.5211949727904903</v>
      </c>
      <c r="BN9" s="11">
        <v>-13.768913342503438</v>
      </c>
      <c r="BO9" s="11">
        <v>20.68306330000863</v>
      </c>
      <c r="BP9" s="57">
        <v>126.5023766847544</v>
      </c>
      <c r="BQ9" s="57">
        <v>254.23029387080697</v>
      </c>
      <c r="BR9" s="65">
        <v>-32.659928877377823</v>
      </c>
      <c r="BS9" s="5"/>
      <c r="BT9" s="63" t="s">
        <v>51</v>
      </c>
      <c r="BU9" s="11">
        <v>19.972758632770475</v>
      </c>
      <c r="BV9" s="11">
        <v>17.763160562169645</v>
      </c>
      <c r="BW9" s="11">
        <v>-9.4098378661256827</v>
      </c>
      <c r="BX9" s="11">
        <v>2.1455621358908044</v>
      </c>
      <c r="BY9" s="11">
        <v>59.96465908785509</v>
      </c>
      <c r="BZ9" s="11">
        <v>5.1143419161161443</v>
      </c>
      <c r="CA9" s="11">
        <v>0.25401608890709687</v>
      </c>
      <c r="CB9" s="11">
        <v>2.6869437195521169</v>
      </c>
      <c r="CC9" s="11">
        <v>-0.1660260227744392</v>
      </c>
      <c r="CD9" s="66">
        <v>2.8577142917073357</v>
      </c>
      <c r="CE9" s="63" t="s">
        <v>51</v>
      </c>
      <c r="CF9" s="11">
        <f t="shared" si="3"/>
        <v>77.253553361961764</v>
      </c>
      <c r="CG9" s="11">
        <f t="shared" si="0"/>
        <v>66.527310391466315</v>
      </c>
      <c r="CH9" s="11">
        <f t="shared" si="0"/>
        <v>10.726242970495452</v>
      </c>
      <c r="CI9" s="11">
        <f t="shared" si="0"/>
        <v>9.3514163004315094</v>
      </c>
      <c r="CJ9" s="11">
        <f t="shared" si="0"/>
        <v>1.3748266700639413</v>
      </c>
      <c r="CK9" s="11">
        <f t="shared" si="0"/>
        <v>4.9291357050215829</v>
      </c>
      <c r="CL9" s="11">
        <f t="shared" si="0"/>
        <v>5.6906182087949748</v>
      </c>
      <c r="CM9" s="11">
        <f t="shared" si="0"/>
        <v>0.76148250377339199</v>
      </c>
      <c r="CN9" s="11">
        <f t="shared" si="0"/>
        <v>-9.2427396509307591E-2</v>
      </c>
      <c r="CO9" s="11">
        <f t="shared" si="0"/>
        <v>0.51655346826067006</v>
      </c>
      <c r="CP9" s="11">
        <f t="shared" si="0"/>
        <v>0.6089808647699777</v>
      </c>
      <c r="CQ9" s="65">
        <f t="shared" si="0"/>
        <v>4.9053775145296203</v>
      </c>
      <c r="CS9" s="63" t="s">
        <v>51</v>
      </c>
      <c r="CT9" s="59">
        <f t="shared" si="1"/>
        <v>1.2740739882104379</v>
      </c>
      <c r="CU9" s="59">
        <f t="shared" si="1"/>
        <v>1.415113847522897</v>
      </c>
      <c r="CV9" s="59">
        <f t="shared" si="1"/>
        <v>0.14103985931245924</v>
      </c>
      <c r="CW9" s="59">
        <f t="shared" si="1"/>
        <v>0.3499508600649619</v>
      </c>
      <c r="CX9" s="59">
        <f t="shared" si="1"/>
        <v>2.9105689383174154</v>
      </c>
      <c r="CY9" s="59">
        <f t="shared" si="1"/>
        <v>0.37078372793680542</v>
      </c>
      <c r="CZ9" s="59">
        <f t="shared" si="1"/>
        <v>0.11618558700127044</v>
      </c>
      <c r="DA9" s="59">
        <f t="shared" si="1"/>
        <v>0.12764736669222546</v>
      </c>
      <c r="DB9" s="59">
        <f t="shared" si="1"/>
        <v>1.1461779690955024E-2</v>
      </c>
      <c r="DC9" s="59">
        <f t="shared" si="1"/>
        <v>17.817310933016657</v>
      </c>
      <c r="DD9" s="59">
        <f t="shared" si="1"/>
        <v>4.5538369244532877</v>
      </c>
      <c r="DE9" s="11">
        <f t="shared" si="1"/>
        <v>3.9510714560877442</v>
      </c>
      <c r="DF9" s="65">
        <f t="shared" si="1"/>
        <v>0.6027654683655429</v>
      </c>
      <c r="DH9" s="63" t="s">
        <v>51</v>
      </c>
      <c r="DI9" s="11">
        <f t="shared" si="2"/>
        <v>-0.85615234290368469</v>
      </c>
      <c r="DJ9" s="11">
        <f t="shared" si="2"/>
        <v>-1.1125111623912041</v>
      </c>
      <c r="DK9" s="11">
        <f t="shared" si="2"/>
        <v>0.25635881948751932</v>
      </c>
      <c r="DL9" s="11">
        <f t="shared" si="2"/>
        <v>14.119626351467055</v>
      </c>
      <c r="DM9" s="11">
        <f t="shared" si="2"/>
        <v>0.21764857375347157</v>
      </c>
      <c r="DN9" s="11">
        <f t="shared" si="2"/>
        <v>3.8977656788059387</v>
      </c>
      <c r="DO9" s="11">
        <f t="shared" si="2"/>
        <v>10.004212098907644</v>
      </c>
      <c r="DP9" s="132">
        <f t="shared" si="2"/>
        <v>100</v>
      </c>
      <c r="DQ9" s="62"/>
    </row>
    <row r="10" spans="2:121" ht="12">
      <c r="B10" s="63" t="s">
        <v>52</v>
      </c>
      <c r="C10" s="5">
        <v>40270705</v>
      </c>
      <c r="D10" s="5">
        <v>34686500</v>
      </c>
      <c r="E10" s="5">
        <v>5584205</v>
      </c>
      <c r="F10" s="5">
        <v>4865173</v>
      </c>
      <c r="G10" s="5">
        <v>719032</v>
      </c>
      <c r="H10" s="5">
        <v>2326143</v>
      </c>
      <c r="I10" s="5">
        <v>3244374</v>
      </c>
      <c r="J10" s="5">
        <v>918231</v>
      </c>
      <c r="K10" s="5">
        <v>-221571</v>
      </c>
      <c r="L10" s="5">
        <v>609603</v>
      </c>
      <c r="M10" s="5">
        <v>831174</v>
      </c>
      <c r="N10" s="64">
        <v>2480425</v>
      </c>
      <c r="O10" s="5"/>
      <c r="P10" s="63" t="s">
        <v>52</v>
      </c>
      <c r="Q10" s="5">
        <v>709994</v>
      </c>
      <c r="R10" s="5">
        <v>790413</v>
      </c>
      <c r="S10" s="5">
        <v>80419</v>
      </c>
      <c r="T10" s="5">
        <v>133222</v>
      </c>
      <c r="U10" s="5">
        <v>1626680</v>
      </c>
      <c r="V10" s="5">
        <v>10529</v>
      </c>
      <c r="W10" s="5">
        <v>67289</v>
      </c>
      <c r="X10" s="5">
        <v>73927</v>
      </c>
      <c r="Y10" s="5">
        <v>6638</v>
      </c>
      <c r="Z10" s="5">
        <v>10381226</v>
      </c>
      <c r="AA10" s="5">
        <v>2707837</v>
      </c>
      <c r="AB10" s="5">
        <v>2088733</v>
      </c>
      <c r="AC10" s="64">
        <v>619104</v>
      </c>
      <c r="AD10" s="5">
        <v>0</v>
      </c>
      <c r="AE10" s="63" t="s">
        <v>52</v>
      </c>
      <c r="AF10" s="5">
        <v>1176868</v>
      </c>
      <c r="AG10" s="5">
        <v>969537</v>
      </c>
      <c r="AH10" s="5">
        <v>207331</v>
      </c>
      <c r="AI10" s="5">
        <v>6496521</v>
      </c>
      <c r="AJ10" s="5">
        <v>257260</v>
      </c>
      <c r="AK10" s="5">
        <v>1725415</v>
      </c>
      <c r="AL10" s="5">
        <v>4513846</v>
      </c>
      <c r="AM10" s="5">
        <v>52978074</v>
      </c>
      <c r="AN10" s="5">
        <v>26978</v>
      </c>
      <c r="AO10" s="64">
        <v>1963.7509822818593</v>
      </c>
      <c r="AQ10" s="63" t="s">
        <v>52</v>
      </c>
      <c r="AR10" s="11">
        <v>-1.7518411082569143</v>
      </c>
      <c r="AS10" s="11">
        <v>-2.4152043506335521</v>
      </c>
      <c r="AT10" s="11">
        <v>2.5795683476496749</v>
      </c>
      <c r="AU10" s="11">
        <v>4.3682736878596442</v>
      </c>
      <c r="AV10" s="11">
        <v>-8.0797969919525467</v>
      </c>
      <c r="AW10" s="11">
        <v>-6.6086573190061779</v>
      </c>
      <c r="AX10" s="11">
        <v>-5.6556193137092112</v>
      </c>
      <c r="AY10" s="11">
        <v>-3.1519383197185995</v>
      </c>
      <c r="AZ10" s="11">
        <v>-5.211899617749709</v>
      </c>
      <c r="BA10" s="11">
        <v>-2.5735728920611276</v>
      </c>
      <c r="BB10" s="11">
        <v>-0.61305678218727466</v>
      </c>
      <c r="BC10" s="65">
        <v>-6.055894740031512</v>
      </c>
      <c r="BD10" s="5"/>
      <c r="BE10" s="63" t="s">
        <v>52</v>
      </c>
      <c r="BF10" s="11">
        <v>-11.8977508918877</v>
      </c>
      <c r="BG10" s="11">
        <v>-13.164044089616219</v>
      </c>
      <c r="BH10" s="11">
        <v>-22.942258676529772</v>
      </c>
      <c r="BI10" s="11">
        <v>-4.3817781191011074</v>
      </c>
      <c r="BJ10" s="11">
        <v>-3.4004734129797818</v>
      </c>
      <c r="BK10" s="11">
        <v>-5.789191123836793</v>
      </c>
      <c r="BL10" s="11">
        <v>10.26825950870983</v>
      </c>
      <c r="BM10" s="11">
        <v>7.9620299379335524</v>
      </c>
      <c r="BN10" s="11">
        <v>-10.923242082662373</v>
      </c>
      <c r="BO10" s="11">
        <v>26.828686042612095</v>
      </c>
      <c r="BP10" s="57">
        <v>106.73651951708693</v>
      </c>
      <c r="BQ10" s="57">
        <v>407.71465171281409</v>
      </c>
      <c r="BR10" s="65">
        <v>-31.08831013288038</v>
      </c>
      <c r="BS10" s="5"/>
      <c r="BT10" s="63" t="s">
        <v>52</v>
      </c>
      <c r="BU10" s="11">
        <v>89.770588870810911</v>
      </c>
      <c r="BV10" s="11">
        <v>147.78788428657958</v>
      </c>
      <c r="BW10" s="11">
        <v>-9.4133941522920708</v>
      </c>
      <c r="BX10" s="11">
        <v>3.8565813430283944</v>
      </c>
      <c r="BY10" s="11">
        <v>78.844041544429459</v>
      </c>
      <c r="BZ10" s="11">
        <v>7.9043265794175577</v>
      </c>
      <c r="CA10" s="11">
        <v>3.1779013086570995E-2</v>
      </c>
      <c r="CB10" s="11">
        <v>2.5420196588211237</v>
      </c>
      <c r="CC10" s="11">
        <v>-1.4538281706604326</v>
      </c>
      <c r="CD10" s="66">
        <v>4.0547976195376556</v>
      </c>
      <c r="CE10" s="63" t="s">
        <v>52</v>
      </c>
      <c r="CF10" s="11">
        <f t="shared" si="3"/>
        <v>76.01390907491276</v>
      </c>
      <c r="CG10" s="11">
        <f t="shared" si="0"/>
        <v>65.473312600982808</v>
      </c>
      <c r="CH10" s="11">
        <f t="shared" si="0"/>
        <v>10.54059647392995</v>
      </c>
      <c r="CI10" s="11">
        <f t="shared" si="0"/>
        <v>9.183370841303141</v>
      </c>
      <c r="CJ10" s="11">
        <f t="shared" si="0"/>
        <v>1.3572256326268108</v>
      </c>
      <c r="CK10" s="11">
        <f t="shared" si="0"/>
        <v>4.3907655080099746</v>
      </c>
      <c r="CL10" s="11">
        <f t="shared" si="0"/>
        <v>6.1239938620645207</v>
      </c>
      <c r="CM10" s="11">
        <f t="shared" si="0"/>
        <v>1.7332283540545474</v>
      </c>
      <c r="CN10" s="11">
        <f t="shared" si="0"/>
        <v>-0.41823151215349952</v>
      </c>
      <c r="CO10" s="11">
        <f t="shared" si="0"/>
        <v>1.1506703697835448</v>
      </c>
      <c r="CP10" s="11">
        <f t="shared" si="0"/>
        <v>1.5689018819370442</v>
      </c>
      <c r="CQ10" s="65">
        <f t="shared" si="0"/>
        <v>4.6819840977986482</v>
      </c>
      <c r="CS10" s="63" t="s">
        <v>52</v>
      </c>
      <c r="CT10" s="59">
        <f t="shared" si="1"/>
        <v>1.3401657447947239</v>
      </c>
      <c r="CU10" s="59">
        <f t="shared" si="1"/>
        <v>1.491962505092201</v>
      </c>
      <c r="CV10" s="59">
        <f t="shared" si="1"/>
        <v>0.15179676029747702</v>
      </c>
      <c r="CW10" s="59">
        <f t="shared" si="1"/>
        <v>0.2514662952828372</v>
      </c>
      <c r="CX10" s="59">
        <f t="shared" si="1"/>
        <v>3.0704777980415066</v>
      </c>
      <c r="CY10" s="59">
        <f t="shared" si="1"/>
        <v>1.9874259679579898E-2</v>
      </c>
      <c r="CZ10" s="59">
        <f t="shared" si="1"/>
        <v>0.12701292236482589</v>
      </c>
      <c r="DA10" s="59">
        <f t="shared" si="1"/>
        <v>0.13954263418485163</v>
      </c>
      <c r="DB10" s="59">
        <f t="shared" si="1"/>
        <v>1.252971182002577E-2</v>
      </c>
      <c r="DC10" s="59">
        <f t="shared" si="1"/>
        <v>19.595325417077262</v>
      </c>
      <c r="DD10" s="59">
        <f t="shared" si="1"/>
        <v>5.1112409258215008</v>
      </c>
      <c r="DE10" s="11">
        <f t="shared" si="1"/>
        <v>3.9426367217502096</v>
      </c>
      <c r="DF10" s="65">
        <f t="shared" si="1"/>
        <v>1.1686042040712918</v>
      </c>
      <c r="DH10" s="63" t="s">
        <v>52</v>
      </c>
      <c r="DI10" s="11">
        <f t="shared" si="2"/>
        <v>2.2214246595676541</v>
      </c>
      <c r="DJ10" s="11">
        <f t="shared" si="2"/>
        <v>1.8300721917523841</v>
      </c>
      <c r="DK10" s="11">
        <f t="shared" si="2"/>
        <v>0.39135246781527011</v>
      </c>
      <c r="DL10" s="11">
        <f t="shared" si="2"/>
        <v>12.262659831688104</v>
      </c>
      <c r="DM10" s="11">
        <f t="shared" si="2"/>
        <v>0.48559711702618713</v>
      </c>
      <c r="DN10" s="11">
        <f t="shared" si="2"/>
        <v>3.2568473516043639</v>
      </c>
      <c r="DO10" s="11">
        <f t="shared" si="2"/>
        <v>8.5202153630575559</v>
      </c>
      <c r="DP10" s="132">
        <f t="shared" si="2"/>
        <v>100</v>
      </c>
      <c r="DQ10" s="62"/>
    </row>
    <row r="11" spans="2:121" ht="12">
      <c r="B11" s="63" t="s">
        <v>53</v>
      </c>
      <c r="C11" s="5">
        <v>108402130</v>
      </c>
      <c r="D11" s="5">
        <v>93338753</v>
      </c>
      <c r="E11" s="5">
        <v>15063377</v>
      </c>
      <c r="F11" s="5">
        <v>13129723</v>
      </c>
      <c r="G11" s="5">
        <v>1933654</v>
      </c>
      <c r="H11" s="5">
        <v>6530338</v>
      </c>
      <c r="I11" s="5">
        <v>8492445</v>
      </c>
      <c r="J11" s="5">
        <v>1962107</v>
      </c>
      <c r="K11" s="5">
        <v>-495067</v>
      </c>
      <c r="L11" s="5">
        <v>1263935</v>
      </c>
      <c r="M11" s="5">
        <v>1759002</v>
      </c>
      <c r="N11" s="64">
        <v>6788384</v>
      </c>
      <c r="O11" s="5"/>
      <c r="P11" s="63" t="s">
        <v>53</v>
      </c>
      <c r="Q11" s="5">
        <v>1498657</v>
      </c>
      <c r="R11" s="5">
        <v>1678381</v>
      </c>
      <c r="S11" s="5">
        <v>179724</v>
      </c>
      <c r="T11" s="5">
        <v>322465</v>
      </c>
      <c r="U11" s="5">
        <v>4514302</v>
      </c>
      <c r="V11" s="5">
        <v>452960</v>
      </c>
      <c r="W11" s="5">
        <v>237021</v>
      </c>
      <c r="X11" s="5">
        <v>260402</v>
      </c>
      <c r="Y11" s="5">
        <v>23381</v>
      </c>
      <c r="Z11" s="5">
        <v>29550134</v>
      </c>
      <c r="AA11" s="5">
        <v>7275976</v>
      </c>
      <c r="AB11" s="5">
        <v>5699047</v>
      </c>
      <c r="AC11" s="64">
        <v>1576929</v>
      </c>
      <c r="AD11" s="5">
        <v>0</v>
      </c>
      <c r="AE11" s="63" t="s">
        <v>53</v>
      </c>
      <c r="AF11" s="5">
        <v>159818</v>
      </c>
      <c r="AG11" s="5">
        <v>-210281</v>
      </c>
      <c r="AH11" s="5">
        <v>370099</v>
      </c>
      <c r="AI11" s="5">
        <v>22114340</v>
      </c>
      <c r="AJ11" s="5">
        <v>3015295</v>
      </c>
      <c r="AK11" s="5">
        <v>5384358</v>
      </c>
      <c r="AL11" s="5">
        <v>13714687</v>
      </c>
      <c r="AM11" s="5">
        <v>144482602</v>
      </c>
      <c r="AN11" s="5">
        <v>69541</v>
      </c>
      <c r="AO11" s="64">
        <v>2077.6606893774897</v>
      </c>
      <c r="AQ11" s="63" t="s">
        <v>53</v>
      </c>
      <c r="AR11" s="11">
        <v>-1.0102897690583477</v>
      </c>
      <c r="AS11" s="11">
        <v>-1.6770760895711261</v>
      </c>
      <c r="AT11" s="11">
        <v>3.3318703649993955</v>
      </c>
      <c r="AU11" s="11">
        <v>5.1402915786775472</v>
      </c>
      <c r="AV11" s="11">
        <v>-7.4742506059032809</v>
      </c>
      <c r="AW11" s="11">
        <v>0.31060885695295493</v>
      </c>
      <c r="AX11" s="11">
        <v>-1.1445538473787744</v>
      </c>
      <c r="AY11" s="11">
        <v>-5.6975835482497326</v>
      </c>
      <c r="AZ11" s="11">
        <v>2.0923687869205199</v>
      </c>
      <c r="BA11" s="11">
        <v>-4.2191947329972752</v>
      </c>
      <c r="BB11" s="11">
        <v>-3.630005385537066</v>
      </c>
      <c r="BC11" s="65">
        <v>-0.29204201304091043</v>
      </c>
      <c r="BD11" s="5"/>
      <c r="BE11" s="63" t="s">
        <v>53</v>
      </c>
      <c r="BF11" s="11">
        <v>-13.544239828594964</v>
      </c>
      <c r="BG11" s="11">
        <v>-14.520609200343063</v>
      </c>
      <c r="BH11" s="11">
        <v>-21.877472245646672</v>
      </c>
      <c r="BI11" s="11">
        <v>79.085537203852013</v>
      </c>
      <c r="BJ11" s="11">
        <v>-2.6545455172764765</v>
      </c>
      <c r="BK11" s="11">
        <v>76.000435182990572</v>
      </c>
      <c r="BL11" s="11">
        <v>14.228639450208918</v>
      </c>
      <c r="BM11" s="11">
        <v>11.838273821283469</v>
      </c>
      <c r="BN11" s="11">
        <v>-7.7345014008918351</v>
      </c>
      <c r="BO11" s="11">
        <v>22.12649238516876</v>
      </c>
      <c r="BP11" s="57">
        <v>99.415673970193893</v>
      </c>
      <c r="BQ11" s="57">
        <v>316.73591489560846</v>
      </c>
      <c r="BR11" s="65">
        <v>-30.869920880415798</v>
      </c>
      <c r="BS11" s="5"/>
      <c r="BT11" s="63" t="s">
        <v>53</v>
      </c>
      <c r="BU11" s="11">
        <v>335.6155093616394</v>
      </c>
      <c r="BV11" s="11">
        <v>55.486475387279363</v>
      </c>
      <c r="BW11" s="11">
        <v>-8.5199521464871175</v>
      </c>
      <c r="BX11" s="11">
        <v>7.2703685903374922</v>
      </c>
      <c r="BY11" s="11">
        <v>74.795555583896274</v>
      </c>
      <c r="BZ11" s="11">
        <v>2.0003546284698461</v>
      </c>
      <c r="CA11" s="11">
        <v>0.75652502466442317</v>
      </c>
      <c r="CB11" s="11">
        <v>3.043661526096785</v>
      </c>
      <c r="CC11" s="11">
        <v>-0.58896687776078227</v>
      </c>
      <c r="CD11" s="66">
        <v>3.6541501378330636</v>
      </c>
      <c r="CE11" s="63" t="s">
        <v>53</v>
      </c>
      <c r="CF11" s="11">
        <f t="shared" si="3"/>
        <v>75.027808538497936</v>
      </c>
      <c r="CG11" s="11">
        <f t="shared" si="0"/>
        <v>64.602070912316492</v>
      </c>
      <c r="CH11" s="11">
        <f t="shared" si="0"/>
        <v>10.425737626181455</v>
      </c>
      <c r="CI11" s="11">
        <f t="shared" si="0"/>
        <v>9.0874076312662204</v>
      </c>
      <c r="CJ11" s="11">
        <f t="shared" si="0"/>
        <v>1.3383299949152354</v>
      </c>
      <c r="CK11" s="11">
        <f t="shared" si="0"/>
        <v>4.5198092431917853</v>
      </c>
      <c r="CL11" s="11">
        <f t="shared" si="0"/>
        <v>5.8778322666143561</v>
      </c>
      <c r="CM11" s="11">
        <f t="shared" si="0"/>
        <v>1.358023023422571</v>
      </c>
      <c r="CN11" s="11">
        <f t="shared" si="0"/>
        <v>-0.3426481757298363</v>
      </c>
      <c r="CO11" s="11">
        <f t="shared" si="0"/>
        <v>0.87480082896070765</v>
      </c>
      <c r="CP11" s="11">
        <f t="shared" si="0"/>
        <v>1.217449004690544</v>
      </c>
      <c r="CQ11" s="65">
        <f t="shared" si="0"/>
        <v>4.6984092935978552</v>
      </c>
      <c r="CS11" s="63" t="s">
        <v>53</v>
      </c>
      <c r="CT11" s="59">
        <f t="shared" si="1"/>
        <v>1.0372577592421819</v>
      </c>
      <c r="CU11" s="59">
        <f t="shared" si="1"/>
        <v>1.1616492067328632</v>
      </c>
      <c r="CV11" s="59">
        <f t="shared" si="1"/>
        <v>0.12439144749068128</v>
      </c>
      <c r="CW11" s="59">
        <f t="shared" si="1"/>
        <v>0.22318604145847265</v>
      </c>
      <c r="CX11" s="59">
        <f t="shared" si="1"/>
        <v>3.124460618448718</v>
      </c>
      <c r="CY11" s="59">
        <f t="shared" si="1"/>
        <v>0.31350487444848202</v>
      </c>
      <c r="CZ11" s="59">
        <f t="shared" si="1"/>
        <v>0.16404812532376736</v>
      </c>
      <c r="DA11" s="59">
        <f t="shared" si="1"/>
        <v>0.18023069656511306</v>
      </c>
      <c r="DB11" s="59">
        <f t="shared" si="1"/>
        <v>1.6182571241345724E-2</v>
      </c>
      <c r="DC11" s="59">
        <f t="shared" si="1"/>
        <v>20.452382218310273</v>
      </c>
      <c r="DD11" s="59">
        <f t="shared" si="1"/>
        <v>5.0358838360344587</v>
      </c>
      <c r="DE11" s="11">
        <f t="shared" si="1"/>
        <v>3.9444520801196536</v>
      </c>
      <c r="DF11" s="65">
        <f t="shared" si="1"/>
        <v>1.0914317559148057</v>
      </c>
      <c r="DH11" s="63" t="s">
        <v>53</v>
      </c>
      <c r="DI11" s="11">
        <f t="shared" si="2"/>
        <v>0.11061401012144008</v>
      </c>
      <c r="DJ11" s="11">
        <f t="shared" si="2"/>
        <v>-0.14554070669352978</v>
      </c>
      <c r="DK11" s="11">
        <f t="shared" si="2"/>
        <v>0.25615471681496987</v>
      </c>
      <c r="DL11" s="11">
        <f t="shared" si="2"/>
        <v>15.305884372154372</v>
      </c>
      <c r="DM11" s="11">
        <f t="shared" si="2"/>
        <v>2.0869606155071874</v>
      </c>
      <c r="DN11" s="11">
        <f t="shared" si="2"/>
        <v>3.7266480015358523</v>
      </c>
      <c r="DO11" s="11">
        <f t="shared" si="2"/>
        <v>9.492275755111331</v>
      </c>
      <c r="DP11" s="132">
        <f t="shared" si="2"/>
        <v>100</v>
      </c>
      <c r="DQ11" s="62"/>
    </row>
    <row r="12" spans="2:121" ht="12">
      <c r="B12" s="63" t="s">
        <v>54</v>
      </c>
      <c r="C12" s="5">
        <v>78586501</v>
      </c>
      <c r="D12" s="5">
        <v>67660801</v>
      </c>
      <c r="E12" s="5">
        <v>10925700</v>
      </c>
      <c r="F12" s="5">
        <v>9519983</v>
      </c>
      <c r="G12" s="5">
        <v>1405717</v>
      </c>
      <c r="H12" s="5">
        <v>6087625</v>
      </c>
      <c r="I12" s="5">
        <v>7808766</v>
      </c>
      <c r="J12" s="5">
        <v>1721141</v>
      </c>
      <c r="K12" s="5">
        <v>-639413</v>
      </c>
      <c r="L12" s="5">
        <v>926156</v>
      </c>
      <c r="M12" s="5">
        <v>1565569</v>
      </c>
      <c r="N12" s="64">
        <v>6594967</v>
      </c>
      <c r="O12" s="5"/>
      <c r="P12" s="63" t="s">
        <v>54</v>
      </c>
      <c r="Q12" s="5">
        <v>1134799</v>
      </c>
      <c r="R12" s="5">
        <v>1277343</v>
      </c>
      <c r="S12" s="5">
        <v>142544</v>
      </c>
      <c r="T12" s="5">
        <v>290719</v>
      </c>
      <c r="U12" s="5">
        <v>3678969</v>
      </c>
      <c r="V12" s="5">
        <v>1490480</v>
      </c>
      <c r="W12" s="5">
        <v>132071</v>
      </c>
      <c r="X12" s="5">
        <v>145099</v>
      </c>
      <c r="Y12" s="5">
        <v>13028</v>
      </c>
      <c r="Z12" s="5">
        <v>20227964</v>
      </c>
      <c r="AA12" s="5">
        <v>4729172</v>
      </c>
      <c r="AB12" s="5">
        <v>3739939</v>
      </c>
      <c r="AC12" s="64">
        <v>989233</v>
      </c>
      <c r="AD12" s="5">
        <v>0</v>
      </c>
      <c r="AE12" s="63" t="s">
        <v>54</v>
      </c>
      <c r="AF12" s="5">
        <v>615317</v>
      </c>
      <c r="AG12" s="5">
        <v>292451</v>
      </c>
      <c r="AH12" s="5">
        <v>322866</v>
      </c>
      <c r="AI12" s="5">
        <v>14883475</v>
      </c>
      <c r="AJ12" s="5">
        <v>1187073</v>
      </c>
      <c r="AK12" s="5">
        <v>4213260</v>
      </c>
      <c r="AL12" s="5">
        <v>9483142</v>
      </c>
      <c r="AM12" s="5">
        <v>104902090</v>
      </c>
      <c r="AN12" s="5">
        <v>55391</v>
      </c>
      <c r="AO12" s="64">
        <v>1893.8471953927533</v>
      </c>
      <c r="AQ12" s="63" t="s">
        <v>54</v>
      </c>
      <c r="AR12" s="11">
        <v>-0.67129175576345446</v>
      </c>
      <c r="AS12" s="11">
        <v>-1.3406446156237066</v>
      </c>
      <c r="AT12" s="11">
        <v>3.685038604899713</v>
      </c>
      <c r="AU12" s="11">
        <v>5.5053849956002407</v>
      </c>
      <c r="AV12" s="11">
        <v>-7.1627218290116117</v>
      </c>
      <c r="AW12" s="11">
        <v>-2.7530194667284773</v>
      </c>
      <c r="AX12" s="11">
        <v>-2.3934264021381342</v>
      </c>
      <c r="AY12" s="11">
        <v>-1.0999360448846538</v>
      </c>
      <c r="AZ12" s="11">
        <v>-17.286255922431963</v>
      </c>
      <c r="BA12" s="11">
        <v>-7.0619980713093717</v>
      </c>
      <c r="BB12" s="11">
        <v>1.5479625142050615</v>
      </c>
      <c r="BC12" s="65">
        <v>-1.2763482694458124</v>
      </c>
      <c r="BD12" s="5"/>
      <c r="BE12" s="63" t="s">
        <v>54</v>
      </c>
      <c r="BF12" s="11">
        <v>-16.576256558377924</v>
      </c>
      <c r="BG12" s="11">
        <v>-17.249521899342319</v>
      </c>
      <c r="BH12" s="11">
        <v>-22.245192963316516</v>
      </c>
      <c r="BI12" s="11">
        <v>47.594074284669901</v>
      </c>
      <c r="BJ12" s="11">
        <v>-1.3948762426923313</v>
      </c>
      <c r="BK12" s="11">
        <v>7.0775588144225106</v>
      </c>
      <c r="BL12" s="11">
        <v>5.736313707908347</v>
      </c>
      <c r="BM12" s="11">
        <v>3.5238299086757991</v>
      </c>
      <c r="BN12" s="11">
        <v>-14.592893667234824</v>
      </c>
      <c r="BO12" s="11">
        <v>20.275895366682185</v>
      </c>
      <c r="BP12" s="57">
        <v>121.26799871801171</v>
      </c>
      <c r="BQ12" s="57">
        <v>417.37366331428893</v>
      </c>
      <c r="BR12" s="65">
        <v>-30.06161470834644</v>
      </c>
      <c r="BS12" s="5"/>
      <c r="BT12" s="63" t="s">
        <v>54</v>
      </c>
      <c r="BU12" s="11">
        <v>31.683958670398997</v>
      </c>
      <c r="BV12" s="11">
        <v>153.2481815032906</v>
      </c>
      <c r="BW12" s="11">
        <v>-8.2214288150818113</v>
      </c>
      <c r="BX12" s="11">
        <v>4.7144113402306287</v>
      </c>
      <c r="BY12" s="11">
        <v>64.028100002625393</v>
      </c>
      <c r="BZ12" s="11">
        <v>5.0193038644369947</v>
      </c>
      <c r="CA12" s="11">
        <v>5.6310506493855911E-2</v>
      </c>
      <c r="CB12" s="11">
        <v>2.6483992296180743</v>
      </c>
      <c r="CC12" s="11">
        <v>-0.75965242318373194</v>
      </c>
      <c r="CD12" s="66">
        <v>3.4341391742545238</v>
      </c>
      <c r="CE12" s="63" t="s">
        <v>54</v>
      </c>
      <c r="CF12" s="11">
        <f t="shared" si="3"/>
        <v>74.914142320710681</v>
      </c>
      <c r="CG12" s="11">
        <f t="shared" si="0"/>
        <v>64.499001878799561</v>
      </c>
      <c r="CH12" s="11">
        <f t="shared" si="0"/>
        <v>10.41514044191112</v>
      </c>
      <c r="CI12" s="11">
        <f t="shared" si="0"/>
        <v>9.075112802804977</v>
      </c>
      <c r="CJ12" s="11">
        <f t="shared" si="0"/>
        <v>1.3400276391061416</v>
      </c>
      <c r="CK12" s="11">
        <f t="shared" si="0"/>
        <v>5.8031493938776624</v>
      </c>
      <c r="CL12" s="11">
        <f t="shared" si="0"/>
        <v>7.443861223355988</v>
      </c>
      <c r="CM12" s="11">
        <f t="shared" si="0"/>
        <v>1.6407118294783258</v>
      </c>
      <c r="CN12" s="11">
        <f t="shared" si="0"/>
        <v>-0.60953313704236012</v>
      </c>
      <c r="CO12" s="11">
        <f t="shared" si="0"/>
        <v>0.88287659473705438</v>
      </c>
      <c r="CP12" s="11">
        <f t="shared" si="0"/>
        <v>1.4924097317794145</v>
      </c>
      <c r="CQ12" s="65">
        <f t="shared" si="0"/>
        <v>6.2867832280557989</v>
      </c>
      <c r="CS12" s="63" t="s">
        <v>54</v>
      </c>
      <c r="CT12" s="59">
        <f t="shared" si="1"/>
        <v>1.0817696768481924</v>
      </c>
      <c r="CU12" s="59">
        <f t="shared" si="1"/>
        <v>1.2176525748915012</v>
      </c>
      <c r="CV12" s="59">
        <f t="shared" si="1"/>
        <v>0.13588289804330878</v>
      </c>
      <c r="CW12" s="59">
        <f t="shared" si="1"/>
        <v>0.27713365863349337</v>
      </c>
      <c r="CX12" s="59">
        <f t="shared" si="1"/>
        <v>3.507050240848395</v>
      </c>
      <c r="CY12" s="59">
        <f t="shared" si="1"/>
        <v>1.4208296517257186</v>
      </c>
      <c r="CZ12" s="59">
        <f t="shared" si="1"/>
        <v>0.12589930286422318</v>
      </c>
      <c r="DA12" s="59">
        <f t="shared" si="1"/>
        <v>0.13831850251982586</v>
      </c>
      <c r="DB12" s="59">
        <f t="shared" si="1"/>
        <v>1.2419199655602666E-2</v>
      </c>
      <c r="DC12" s="59">
        <f t="shared" si="1"/>
        <v>19.282708285411662</v>
      </c>
      <c r="DD12" s="59">
        <f t="shared" si="1"/>
        <v>4.5081771011425982</v>
      </c>
      <c r="DE12" s="11">
        <f t="shared" si="1"/>
        <v>3.5651711038359672</v>
      </c>
      <c r="DF12" s="65">
        <f t="shared" si="1"/>
        <v>0.94300599730663148</v>
      </c>
      <c r="DH12" s="63" t="s">
        <v>54</v>
      </c>
      <c r="DI12" s="11">
        <f t="shared" si="2"/>
        <v>0.58656314664464737</v>
      </c>
      <c r="DJ12" s="11">
        <f t="shared" si="2"/>
        <v>0.2787847220203144</v>
      </c>
      <c r="DK12" s="11">
        <f t="shared" si="2"/>
        <v>0.30777842462433302</v>
      </c>
      <c r="DL12" s="11">
        <f t="shared" si="2"/>
        <v>14.187968037624419</v>
      </c>
      <c r="DM12" s="11">
        <f t="shared" si="2"/>
        <v>1.1316009051869225</v>
      </c>
      <c r="DN12" s="11">
        <f t="shared" si="2"/>
        <v>4.0163737443172014</v>
      </c>
      <c r="DO12" s="11">
        <f t="shared" si="2"/>
        <v>9.0399933881202941</v>
      </c>
      <c r="DP12" s="132">
        <f t="shared" si="2"/>
        <v>100</v>
      </c>
      <c r="DQ12" s="62"/>
    </row>
    <row r="13" spans="2:121" ht="12">
      <c r="B13" s="63" t="s">
        <v>55</v>
      </c>
      <c r="C13" s="5">
        <v>75095369</v>
      </c>
      <c r="D13" s="5">
        <v>64656158</v>
      </c>
      <c r="E13" s="5">
        <v>10439211</v>
      </c>
      <c r="F13" s="5">
        <v>9095857</v>
      </c>
      <c r="G13" s="5">
        <v>1343354</v>
      </c>
      <c r="H13" s="5">
        <v>5068112</v>
      </c>
      <c r="I13" s="5">
        <v>6545702</v>
      </c>
      <c r="J13" s="5">
        <v>1477590</v>
      </c>
      <c r="K13" s="5">
        <v>-265920</v>
      </c>
      <c r="L13" s="5">
        <v>1077108</v>
      </c>
      <c r="M13" s="5">
        <v>1343028</v>
      </c>
      <c r="N13" s="64">
        <v>5220223</v>
      </c>
      <c r="O13" s="5"/>
      <c r="P13" s="63" t="s">
        <v>55</v>
      </c>
      <c r="Q13" s="5">
        <v>889832</v>
      </c>
      <c r="R13" s="5">
        <v>1013167</v>
      </c>
      <c r="S13" s="5">
        <v>123335</v>
      </c>
      <c r="T13" s="5">
        <v>213331</v>
      </c>
      <c r="U13" s="5">
        <v>3139719</v>
      </c>
      <c r="V13" s="5">
        <v>977341</v>
      </c>
      <c r="W13" s="5">
        <v>113809</v>
      </c>
      <c r="X13" s="5">
        <v>125036</v>
      </c>
      <c r="Y13" s="5">
        <v>11227</v>
      </c>
      <c r="Z13" s="5">
        <v>18968137</v>
      </c>
      <c r="AA13" s="5">
        <v>4258086</v>
      </c>
      <c r="AB13" s="5">
        <v>3432260</v>
      </c>
      <c r="AC13" s="64">
        <v>825826</v>
      </c>
      <c r="AD13" s="5">
        <v>0</v>
      </c>
      <c r="AE13" s="63" t="s">
        <v>55</v>
      </c>
      <c r="AF13" s="5">
        <v>359659</v>
      </c>
      <c r="AG13" s="5">
        <v>117963</v>
      </c>
      <c r="AH13" s="5">
        <v>241696</v>
      </c>
      <c r="AI13" s="5">
        <v>14350392</v>
      </c>
      <c r="AJ13" s="5">
        <v>1699749</v>
      </c>
      <c r="AK13" s="5">
        <v>3740848</v>
      </c>
      <c r="AL13" s="5">
        <v>8909795</v>
      </c>
      <c r="AM13" s="5">
        <v>99131618</v>
      </c>
      <c r="AN13" s="5">
        <v>50194</v>
      </c>
      <c r="AO13" s="64">
        <v>1974.9694784237161</v>
      </c>
      <c r="AQ13" s="63" t="s">
        <v>55</v>
      </c>
      <c r="AR13" s="11">
        <v>-0.78343902398389198</v>
      </c>
      <c r="AS13" s="11">
        <v>-1.4504382240892915</v>
      </c>
      <c r="AT13" s="11">
        <v>3.5576116976567729</v>
      </c>
      <c r="AU13" s="11">
        <v>5.3784886174729687</v>
      </c>
      <c r="AV13" s="11">
        <v>-7.2894237033601668</v>
      </c>
      <c r="AW13" s="11">
        <v>-3.5240176675828634</v>
      </c>
      <c r="AX13" s="11">
        <v>-3.3300375045136117</v>
      </c>
      <c r="AY13" s="11">
        <v>-2.6587208520977001</v>
      </c>
      <c r="AZ13" s="11">
        <v>-15.061095918861851</v>
      </c>
      <c r="BA13" s="11">
        <v>-3.3793214804714831</v>
      </c>
      <c r="BB13" s="11">
        <v>-0.21279567751350034</v>
      </c>
      <c r="BC13" s="65">
        <v>-2.8225492689105387</v>
      </c>
      <c r="BD13" s="5"/>
      <c r="BE13" s="63" t="s">
        <v>55</v>
      </c>
      <c r="BF13" s="11">
        <v>-13.965378546455865</v>
      </c>
      <c r="BG13" s="11">
        <v>-15.04467594844154</v>
      </c>
      <c r="BH13" s="11">
        <v>-22.09568205361429</v>
      </c>
      <c r="BI13" s="11">
        <v>-7.1040083607306928</v>
      </c>
      <c r="BJ13" s="11">
        <v>-0.75913413761451654</v>
      </c>
      <c r="BK13" s="11">
        <v>3.5107229136415965</v>
      </c>
      <c r="BL13" s="11">
        <v>1.1608579326773509</v>
      </c>
      <c r="BM13" s="11">
        <v>-0.95609261503608112</v>
      </c>
      <c r="BN13" s="11">
        <v>-18.289665211062591</v>
      </c>
      <c r="BO13" s="11">
        <v>19.898424618897948</v>
      </c>
      <c r="BP13" s="57">
        <v>133.90640526954451</v>
      </c>
      <c r="BQ13" s="57">
        <v>414.99787684500672</v>
      </c>
      <c r="BR13" s="65">
        <v>-28.435598399254047</v>
      </c>
      <c r="BS13" s="5"/>
      <c r="BT13" s="63" t="s">
        <v>55</v>
      </c>
      <c r="BU13" s="11">
        <v>-7.6952492409718642</v>
      </c>
      <c r="BV13" s="11">
        <v>-8.6683854783638772</v>
      </c>
      <c r="BW13" s="11">
        <v>-7.212727077286897</v>
      </c>
      <c r="BX13" s="11">
        <v>5.4392375783112925</v>
      </c>
      <c r="BY13" s="11">
        <v>58.814675147999765</v>
      </c>
      <c r="BZ13" s="11">
        <v>4.1812320230639495</v>
      </c>
      <c r="CA13" s="11">
        <v>-0.43945093161094462</v>
      </c>
      <c r="CB13" s="11">
        <v>2.4491785235384849</v>
      </c>
      <c r="CC13" s="11">
        <v>-0.58822364381771008</v>
      </c>
      <c r="CD13" s="66">
        <v>3.0553746031792972</v>
      </c>
      <c r="CE13" s="63" t="s">
        <v>55</v>
      </c>
      <c r="CF13" s="11">
        <f t="shared" si="3"/>
        <v>75.753196119526663</v>
      </c>
      <c r="CG13" s="11">
        <f t="shared" si="0"/>
        <v>65.222538786767302</v>
      </c>
      <c r="CH13" s="11">
        <f t="shared" si="0"/>
        <v>10.530657332759361</v>
      </c>
      <c r="CI13" s="11">
        <f t="shared" si="0"/>
        <v>9.1755357004260745</v>
      </c>
      <c r="CJ13" s="11">
        <f t="shared" si="0"/>
        <v>1.3551216323332884</v>
      </c>
      <c r="CK13" s="11">
        <f t="shared" si="0"/>
        <v>5.1125081000897206</v>
      </c>
      <c r="CL13" s="11">
        <f t="shared" si="0"/>
        <v>6.6030416249233417</v>
      </c>
      <c r="CM13" s="11">
        <f t="shared" si="0"/>
        <v>1.4905335248336207</v>
      </c>
      <c r="CN13" s="11">
        <f t="shared" si="0"/>
        <v>-0.26824942976316601</v>
      </c>
      <c r="CO13" s="11">
        <f t="shared" si="0"/>
        <v>1.08654334684621</v>
      </c>
      <c r="CP13" s="11">
        <f t="shared" si="0"/>
        <v>1.3547927766093761</v>
      </c>
      <c r="CQ13" s="65">
        <f t="shared" si="0"/>
        <v>5.2659515756113251</v>
      </c>
      <c r="CS13" s="63" t="s">
        <v>55</v>
      </c>
      <c r="CT13" s="59">
        <f t="shared" si="1"/>
        <v>0.89762682981730413</v>
      </c>
      <c r="CU13" s="59">
        <f t="shared" si="1"/>
        <v>1.0220422307643562</v>
      </c>
      <c r="CV13" s="59">
        <f t="shared" si="1"/>
        <v>0.12441540094705202</v>
      </c>
      <c r="CW13" s="59">
        <f t="shared" si="1"/>
        <v>0.21519975594466745</v>
      </c>
      <c r="CX13" s="59">
        <f t="shared" si="1"/>
        <v>3.1672225908791276</v>
      </c>
      <c r="CY13" s="59">
        <f t="shared" si="1"/>
        <v>0.98590239897022558</v>
      </c>
      <c r="CZ13" s="59">
        <f t="shared" si="1"/>
        <v>0.11480595424156197</v>
      </c>
      <c r="DA13" s="59">
        <f t="shared" si="1"/>
        <v>0.1261313015187546</v>
      </c>
      <c r="DB13" s="59">
        <f t="shared" si="1"/>
        <v>1.1325347277192631E-2</v>
      </c>
      <c r="DC13" s="59">
        <f t="shared" si="1"/>
        <v>19.13429578038361</v>
      </c>
      <c r="DD13" s="59">
        <f t="shared" si="1"/>
        <v>4.2953863619980455</v>
      </c>
      <c r="DE13" s="11">
        <f t="shared" si="1"/>
        <v>3.4623262176554004</v>
      </c>
      <c r="DF13" s="65">
        <f t="shared" si="1"/>
        <v>0.83306014434264553</v>
      </c>
      <c r="DH13" s="63" t="s">
        <v>55</v>
      </c>
      <c r="DI13" s="11">
        <f t="shared" si="2"/>
        <v>0.36280957302643846</v>
      </c>
      <c r="DJ13" s="11">
        <f t="shared" si="2"/>
        <v>0.11899634282172213</v>
      </c>
      <c r="DK13" s="11">
        <f t="shared" si="2"/>
        <v>0.24381323020471632</v>
      </c>
      <c r="DL13" s="11">
        <f t="shared" si="2"/>
        <v>14.476099845359128</v>
      </c>
      <c r="DM13" s="11">
        <f t="shared" si="2"/>
        <v>1.7146386130810456</v>
      </c>
      <c r="DN13" s="11">
        <f t="shared" si="2"/>
        <v>3.7736174143753005</v>
      </c>
      <c r="DO13" s="11">
        <f t="shared" si="2"/>
        <v>8.9878438179027818</v>
      </c>
      <c r="DP13" s="132">
        <f t="shared" si="2"/>
        <v>100</v>
      </c>
      <c r="DQ13" s="62"/>
    </row>
    <row r="14" spans="2:121" ht="12">
      <c r="B14" s="63" t="s">
        <v>56</v>
      </c>
      <c r="C14" s="5">
        <v>61939739</v>
      </c>
      <c r="D14" s="5">
        <v>53332271</v>
      </c>
      <c r="E14" s="5">
        <v>8607468</v>
      </c>
      <c r="F14" s="5">
        <v>7502003</v>
      </c>
      <c r="G14" s="5">
        <v>1105465</v>
      </c>
      <c r="H14" s="5">
        <v>3837985</v>
      </c>
      <c r="I14" s="5">
        <v>4531220</v>
      </c>
      <c r="J14" s="5">
        <v>693235</v>
      </c>
      <c r="K14" s="5">
        <v>-166150</v>
      </c>
      <c r="L14" s="5">
        <v>427612</v>
      </c>
      <c r="M14" s="5">
        <v>593762</v>
      </c>
      <c r="N14" s="64">
        <v>3954296</v>
      </c>
      <c r="O14" s="5"/>
      <c r="P14" s="63" t="s">
        <v>56</v>
      </c>
      <c r="Q14" s="5">
        <v>729193</v>
      </c>
      <c r="R14" s="5">
        <v>823750</v>
      </c>
      <c r="S14" s="5">
        <v>94557</v>
      </c>
      <c r="T14" s="5">
        <v>158977</v>
      </c>
      <c r="U14" s="5">
        <v>2300151</v>
      </c>
      <c r="V14" s="5">
        <v>765975</v>
      </c>
      <c r="W14" s="5">
        <v>49839</v>
      </c>
      <c r="X14" s="5">
        <v>54755</v>
      </c>
      <c r="Y14" s="5">
        <v>4916</v>
      </c>
      <c r="Z14" s="5">
        <v>14506555</v>
      </c>
      <c r="AA14" s="5">
        <v>3287119</v>
      </c>
      <c r="AB14" s="5">
        <v>2772685</v>
      </c>
      <c r="AC14" s="64">
        <v>514434</v>
      </c>
      <c r="AD14" s="5">
        <v>0</v>
      </c>
      <c r="AE14" s="63" t="s">
        <v>56</v>
      </c>
      <c r="AF14" s="5">
        <v>172875</v>
      </c>
      <c r="AG14" s="5">
        <v>19418</v>
      </c>
      <c r="AH14" s="5">
        <v>153457</v>
      </c>
      <c r="AI14" s="5">
        <v>11046561</v>
      </c>
      <c r="AJ14" s="5">
        <v>548302</v>
      </c>
      <c r="AK14" s="5">
        <v>3439094</v>
      </c>
      <c r="AL14" s="5">
        <v>7059165</v>
      </c>
      <c r="AM14" s="5">
        <v>80284279</v>
      </c>
      <c r="AN14" s="5">
        <v>37727</v>
      </c>
      <c r="AO14" s="64">
        <v>2128.0324171018106</v>
      </c>
      <c r="AQ14" s="63" t="s">
        <v>56</v>
      </c>
      <c r="AR14" s="11">
        <v>-0.99276193938573598</v>
      </c>
      <c r="AS14" s="11">
        <v>-1.6586544839964621</v>
      </c>
      <c r="AT14" s="11">
        <v>3.3429823160680177</v>
      </c>
      <c r="AU14" s="11">
        <v>5.1561979615797364</v>
      </c>
      <c r="AV14" s="11">
        <v>-7.4830233714236929</v>
      </c>
      <c r="AW14" s="11">
        <v>-2.083626726427013</v>
      </c>
      <c r="AX14" s="11">
        <v>-2.0729021148286972</v>
      </c>
      <c r="AY14" s="11">
        <v>-2.0134844801266465</v>
      </c>
      <c r="AZ14" s="11">
        <v>-25.848330606556384</v>
      </c>
      <c r="BA14" s="11">
        <v>-4.7766232725102542</v>
      </c>
      <c r="BB14" s="11">
        <v>2.181432696709265</v>
      </c>
      <c r="BC14" s="65">
        <v>-1.2792541923841922</v>
      </c>
      <c r="BD14" s="5"/>
      <c r="BE14" s="63" t="s">
        <v>56</v>
      </c>
      <c r="BF14" s="11">
        <v>-11.230453651796529</v>
      </c>
      <c r="BG14" s="11">
        <v>-12.572012005892566</v>
      </c>
      <c r="BH14" s="11">
        <v>-21.69776165751621</v>
      </c>
      <c r="BI14" s="11">
        <v>65.656260420140043</v>
      </c>
      <c r="BJ14" s="11">
        <v>-2.3251044097320275</v>
      </c>
      <c r="BK14" s="11">
        <v>4.4674237847082523</v>
      </c>
      <c r="BL14" s="11">
        <v>8.0098823223457511</v>
      </c>
      <c r="BM14" s="11">
        <v>5.7495461392869558</v>
      </c>
      <c r="BN14" s="11">
        <v>-12.759538598047914</v>
      </c>
      <c r="BO14" s="11">
        <v>21.498651053076443</v>
      </c>
      <c r="BP14" s="57">
        <v>148.08950823903581</v>
      </c>
      <c r="BQ14" s="57">
        <v>357.87878787878788</v>
      </c>
      <c r="BR14" s="65">
        <v>-28.493528841863547</v>
      </c>
      <c r="BS14" s="5"/>
      <c r="BT14" s="63" t="s">
        <v>56</v>
      </c>
      <c r="BU14" s="11">
        <v>48.991640093079376</v>
      </c>
      <c r="BV14" s="11">
        <v>136.49656987125269</v>
      </c>
      <c r="BW14" s="11">
        <v>-9.3231305580996828</v>
      </c>
      <c r="BX14" s="11">
        <v>5.2185603124811584</v>
      </c>
      <c r="BY14" s="11">
        <v>74.584555229716514</v>
      </c>
      <c r="BZ14" s="11">
        <v>10.045338464162326</v>
      </c>
      <c r="CA14" s="11">
        <v>-4.1646250796272067E-3</v>
      </c>
      <c r="CB14" s="11">
        <v>2.3770928595031284</v>
      </c>
      <c r="CC14" s="11">
        <v>-9.2685768762247767E-2</v>
      </c>
      <c r="CD14" s="66">
        <v>2.4720698852428598</v>
      </c>
      <c r="CE14" s="63" t="s">
        <v>56</v>
      </c>
      <c r="CF14" s="11">
        <f t="shared" si="3"/>
        <v>77.15052034035206</v>
      </c>
      <c r="CG14" s="11">
        <f t="shared" si="0"/>
        <v>66.429283122789201</v>
      </c>
      <c r="CH14" s="11">
        <f t="shared" si="0"/>
        <v>10.721237217562855</v>
      </c>
      <c r="CI14" s="11">
        <f t="shared" si="0"/>
        <v>9.3442989006602399</v>
      </c>
      <c r="CJ14" s="11">
        <f t="shared" si="0"/>
        <v>1.3769383169026155</v>
      </c>
      <c r="CK14" s="11">
        <f t="shared" si="0"/>
        <v>4.7804938249492155</v>
      </c>
      <c r="CL14" s="11">
        <f t="shared" si="0"/>
        <v>5.6439692259053604</v>
      </c>
      <c r="CM14" s="11">
        <f t="shared" si="0"/>
        <v>0.86347540095614483</v>
      </c>
      <c r="CN14" s="11">
        <f t="shared" si="0"/>
        <v>-0.20695209830557237</v>
      </c>
      <c r="CO14" s="11">
        <f t="shared" si="0"/>
        <v>0.53262233319676444</v>
      </c>
      <c r="CP14" s="11">
        <f t="shared" si="0"/>
        <v>0.73957443150233682</v>
      </c>
      <c r="CQ14" s="65">
        <f t="shared" si="0"/>
        <v>4.9253677672063301</v>
      </c>
      <c r="CS14" s="63" t="s">
        <v>56</v>
      </c>
      <c r="CT14" s="59">
        <f t="shared" si="1"/>
        <v>0.9082637461314188</v>
      </c>
      <c r="CU14" s="59">
        <f t="shared" si="1"/>
        <v>1.0260414744460744</v>
      </c>
      <c r="CV14" s="59">
        <f t="shared" si="1"/>
        <v>0.11777772831465547</v>
      </c>
      <c r="CW14" s="59">
        <f t="shared" si="1"/>
        <v>0.19801759694447776</v>
      </c>
      <c r="CX14" s="59">
        <f t="shared" si="1"/>
        <v>2.865007979955827</v>
      </c>
      <c r="CY14" s="59">
        <f t="shared" si="1"/>
        <v>0.95407844417460619</v>
      </c>
      <c r="CZ14" s="59">
        <f t="shared" si="1"/>
        <v>6.2078156048458746E-2</v>
      </c>
      <c r="DA14" s="59">
        <f t="shared" si="1"/>
        <v>6.8201397187611285E-2</v>
      </c>
      <c r="DB14" s="59">
        <f t="shared" si="1"/>
        <v>6.1232411391525347E-3</v>
      </c>
      <c r="DC14" s="59">
        <f t="shared" si="1"/>
        <v>18.068985834698719</v>
      </c>
      <c r="DD14" s="59">
        <f t="shared" si="1"/>
        <v>4.0943495301240729</v>
      </c>
      <c r="DE14" s="11">
        <f t="shared" si="1"/>
        <v>3.4535839824880288</v>
      </c>
      <c r="DF14" s="65">
        <f t="shared" si="1"/>
        <v>0.64076554763604465</v>
      </c>
      <c r="DH14" s="63" t="s">
        <v>56</v>
      </c>
      <c r="DI14" s="11">
        <f t="shared" si="2"/>
        <v>0.2153285825734326</v>
      </c>
      <c r="DJ14" s="11">
        <f t="shared" si="2"/>
        <v>2.418655338487875E-2</v>
      </c>
      <c r="DK14" s="11">
        <f t="shared" si="2"/>
        <v>0.19114202918855383</v>
      </c>
      <c r="DL14" s="11">
        <f t="shared" si="2"/>
        <v>13.759307722001216</v>
      </c>
      <c r="DM14" s="11">
        <f t="shared" si="2"/>
        <v>0.68295064342547063</v>
      </c>
      <c r="DN14" s="11">
        <f t="shared" si="2"/>
        <v>4.2836456188390253</v>
      </c>
      <c r="DO14" s="11">
        <f t="shared" si="2"/>
        <v>8.7927114597367186</v>
      </c>
      <c r="DP14" s="132">
        <f t="shared" si="2"/>
        <v>100</v>
      </c>
      <c r="DQ14" s="62"/>
    </row>
    <row r="15" spans="2:121" s="68" customFormat="1" ht="12">
      <c r="B15" s="63" t="s">
        <v>57</v>
      </c>
      <c r="C15" s="5">
        <v>39624738</v>
      </c>
      <c r="D15" s="5">
        <v>34119832</v>
      </c>
      <c r="E15" s="5">
        <v>5504906</v>
      </c>
      <c r="F15" s="5">
        <v>4798081</v>
      </c>
      <c r="G15" s="5">
        <v>706825</v>
      </c>
      <c r="H15" s="5">
        <v>2915017</v>
      </c>
      <c r="I15" s="5">
        <v>3555433</v>
      </c>
      <c r="J15" s="5">
        <v>640416</v>
      </c>
      <c r="K15" s="5">
        <v>-385648</v>
      </c>
      <c r="L15" s="5">
        <v>168355</v>
      </c>
      <c r="M15" s="5">
        <v>554003</v>
      </c>
      <c r="N15" s="64">
        <v>3247465</v>
      </c>
      <c r="O15" s="5"/>
      <c r="P15" s="63" t="s">
        <v>57</v>
      </c>
      <c r="Q15" s="5">
        <v>1021284</v>
      </c>
      <c r="R15" s="5">
        <v>1102449</v>
      </c>
      <c r="S15" s="5">
        <v>81165</v>
      </c>
      <c r="T15" s="5">
        <v>118213</v>
      </c>
      <c r="U15" s="5">
        <v>1971983</v>
      </c>
      <c r="V15" s="5">
        <v>135985</v>
      </c>
      <c r="W15" s="5">
        <v>53200</v>
      </c>
      <c r="X15" s="5">
        <v>58448</v>
      </c>
      <c r="Y15" s="5">
        <v>5248</v>
      </c>
      <c r="Z15" s="5">
        <v>13464565</v>
      </c>
      <c r="AA15" s="5">
        <v>3391309</v>
      </c>
      <c r="AB15" s="5">
        <v>2862992</v>
      </c>
      <c r="AC15" s="64">
        <v>528317</v>
      </c>
      <c r="AD15" s="5">
        <v>0</v>
      </c>
      <c r="AE15" s="63" t="s">
        <v>57</v>
      </c>
      <c r="AF15" s="5">
        <v>526974</v>
      </c>
      <c r="AG15" s="5">
        <v>318091</v>
      </c>
      <c r="AH15" s="5">
        <v>208883</v>
      </c>
      <c r="AI15" s="5">
        <v>9546282</v>
      </c>
      <c r="AJ15" s="5">
        <v>854451</v>
      </c>
      <c r="AK15" s="5">
        <v>2444609</v>
      </c>
      <c r="AL15" s="5">
        <v>6247222</v>
      </c>
      <c r="AM15" s="5">
        <v>56004320</v>
      </c>
      <c r="AN15" s="5">
        <v>29902</v>
      </c>
      <c r="AO15" s="64">
        <v>1872.9289010768509</v>
      </c>
      <c r="AQ15" s="63" t="s">
        <v>57</v>
      </c>
      <c r="AR15" s="11">
        <v>-3.2121799917039158</v>
      </c>
      <c r="AS15" s="11">
        <v>-3.8657540066933658</v>
      </c>
      <c r="AT15" s="11">
        <v>1.0456800352720608</v>
      </c>
      <c r="AU15" s="11">
        <v>2.8019595890990625</v>
      </c>
      <c r="AV15" s="11">
        <v>-9.454891094791023</v>
      </c>
      <c r="AW15" s="11">
        <v>2.4016291424554677</v>
      </c>
      <c r="AX15" s="11">
        <v>1.0141953828355308</v>
      </c>
      <c r="AY15" s="11">
        <v>-4.8536217565389217</v>
      </c>
      <c r="AZ15" s="11">
        <v>2.5444951821630104</v>
      </c>
      <c r="BA15" s="11">
        <v>1.3216256717962915</v>
      </c>
      <c r="BB15" s="11">
        <v>-1.4011988410254219</v>
      </c>
      <c r="BC15" s="65">
        <v>1.68846951489302</v>
      </c>
      <c r="BD15" s="5"/>
      <c r="BE15" s="63" t="s">
        <v>57</v>
      </c>
      <c r="BF15" s="11">
        <v>4.9031943949405727</v>
      </c>
      <c r="BG15" s="11">
        <v>2.1926315935835818</v>
      </c>
      <c r="BH15" s="11">
        <v>-22.880679550766775</v>
      </c>
      <c r="BI15" s="11">
        <v>25.475523287903879</v>
      </c>
      <c r="BJ15" s="11">
        <v>-2.5403482482810973</v>
      </c>
      <c r="BK15" s="11">
        <v>32.800445321197678</v>
      </c>
      <c r="BL15" s="11">
        <v>8.9605734767025087</v>
      </c>
      <c r="BM15" s="11">
        <v>6.6802949550996571</v>
      </c>
      <c r="BN15" s="11">
        <v>-11.990608753982894</v>
      </c>
      <c r="BO15" s="11">
        <v>21.821886395724473</v>
      </c>
      <c r="BP15" s="57">
        <v>131.23423236684278</v>
      </c>
      <c r="BQ15" s="57">
        <v>301.77381600588279</v>
      </c>
      <c r="BR15" s="65">
        <v>-29.933662588989208</v>
      </c>
      <c r="BS15" s="5"/>
      <c r="BT15" s="63" t="s">
        <v>57</v>
      </c>
      <c r="BU15" s="11">
        <v>7.065884322505668</v>
      </c>
      <c r="BV15" s="11">
        <v>21.605110541064391</v>
      </c>
      <c r="BW15" s="11">
        <v>-9.4250690532870234</v>
      </c>
      <c r="BX15" s="11">
        <v>4.9750617367306305</v>
      </c>
      <c r="BY15" s="11">
        <v>80.578984853320037</v>
      </c>
      <c r="BZ15" s="11">
        <v>3.2455978453906456</v>
      </c>
      <c r="CA15" s="11">
        <v>-9.1173360042975105E-2</v>
      </c>
      <c r="CB15" s="11">
        <v>2.1247717459476094</v>
      </c>
      <c r="CC15" s="11">
        <v>-1.592838807345488</v>
      </c>
      <c r="CD15" s="69">
        <v>3.7777845720140397</v>
      </c>
      <c r="CE15" s="63" t="s">
        <v>57</v>
      </c>
      <c r="CF15" s="11">
        <f t="shared" si="3"/>
        <v>70.753002625511755</v>
      </c>
      <c r="CG15" s="11">
        <f t="shared" si="0"/>
        <v>60.923571610190073</v>
      </c>
      <c r="CH15" s="11">
        <f t="shared" si="0"/>
        <v>9.829431015321676</v>
      </c>
      <c r="CI15" s="11">
        <f t="shared" si="0"/>
        <v>8.5673408765609516</v>
      </c>
      <c r="CJ15" s="11">
        <f t="shared" si="0"/>
        <v>1.2620901387607242</v>
      </c>
      <c r="CK15" s="11">
        <f t="shared" si="0"/>
        <v>5.2049859725106922</v>
      </c>
      <c r="CL15" s="11">
        <f t="shared" si="0"/>
        <v>6.3484977587443261</v>
      </c>
      <c r="CM15" s="11">
        <f t="shared" si="0"/>
        <v>1.1435117862336335</v>
      </c>
      <c r="CN15" s="11">
        <f t="shared" si="0"/>
        <v>-0.68860402197544768</v>
      </c>
      <c r="CO15" s="11">
        <f t="shared" si="0"/>
        <v>0.30061073860016513</v>
      </c>
      <c r="CP15" s="11">
        <f t="shared" si="0"/>
        <v>0.98921476057561275</v>
      </c>
      <c r="CQ15" s="65">
        <f t="shared" si="0"/>
        <v>5.7985973224922649</v>
      </c>
      <c r="CS15" s="63" t="s">
        <v>57</v>
      </c>
      <c r="CT15" s="59">
        <f t="shared" si="1"/>
        <v>1.8235807523419623</v>
      </c>
      <c r="CU15" s="59">
        <f t="shared" si="1"/>
        <v>1.9685070723115645</v>
      </c>
      <c r="CV15" s="59">
        <f t="shared" si="1"/>
        <v>0.14492631996960234</v>
      </c>
      <c r="CW15" s="59">
        <f t="shared" si="1"/>
        <v>0.21107835966939692</v>
      </c>
      <c r="CX15" s="59">
        <f t="shared" si="1"/>
        <v>3.5211265845206228</v>
      </c>
      <c r="CY15" s="59">
        <f t="shared" si="1"/>
        <v>0.24281162596028308</v>
      </c>
      <c r="CZ15" s="59">
        <f t="shared" si="1"/>
        <v>9.4992671993874747E-2</v>
      </c>
      <c r="DA15" s="59">
        <f t="shared" si="1"/>
        <v>0.10436337768229308</v>
      </c>
      <c r="DB15" s="59">
        <f t="shared" si="1"/>
        <v>9.3707056884183224E-3</v>
      </c>
      <c r="DC15" s="59">
        <f t="shared" si="1"/>
        <v>24.042011401977561</v>
      </c>
      <c r="DD15" s="59">
        <f t="shared" si="1"/>
        <v>6.0554417944901395</v>
      </c>
      <c r="DE15" s="11">
        <f t="shared" si="1"/>
        <v>5.1120913529527723</v>
      </c>
      <c r="DF15" s="65">
        <f t="shared" si="1"/>
        <v>0.94335044153736713</v>
      </c>
      <c r="DH15" s="63" t="s">
        <v>57</v>
      </c>
      <c r="DI15" s="11">
        <f t="shared" si="2"/>
        <v>0.94095241224248416</v>
      </c>
      <c r="DJ15" s="11">
        <f t="shared" si="2"/>
        <v>0.56797582757901532</v>
      </c>
      <c r="DK15" s="11">
        <f t="shared" si="2"/>
        <v>0.37297658466346878</v>
      </c>
      <c r="DL15" s="11">
        <f t="shared" si="2"/>
        <v>17.04561719524494</v>
      </c>
      <c r="DM15" s="11">
        <f t="shared" si="2"/>
        <v>1.5256876612375616</v>
      </c>
      <c r="DN15" s="11">
        <f t="shared" si="2"/>
        <v>4.3650364828998907</v>
      </c>
      <c r="DO15" s="11">
        <f t="shared" si="2"/>
        <v>11.154893051107486</v>
      </c>
      <c r="DP15" s="133">
        <f t="shared" si="2"/>
        <v>100</v>
      </c>
      <c r="DQ15" s="71"/>
    </row>
    <row r="16" spans="2:121" ht="12">
      <c r="B16" s="63" t="s">
        <v>58</v>
      </c>
      <c r="C16" s="5">
        <v>91731907</v>
      </c>
      <c r="D16" s="5">
        <v>78979302</v>
      </c>
      <c r="E16" s="5">
        <v>12752605</v>
      </c>
      <c r="F16" s="5">
        <v>11111024</v>
      </c>
      <c r="G16" s="5">
        <v>1641581</v>
      </c>
      <c r="H16" s="5">
        <v>5600403</v>
      </c>
      <c r="I16" s="5">
        <v>7285661</v>
      </c>
      <c r="J16" s="5">
        <v>1685258</v>
      </c>
      <c r="K16" s="5">
        <v>-775647</v>
      </c>
      <c r="L16" s="5">
        <v>742331</v>
      </c>
      <c r="M16" s="5">
        <v>1517978</v>
      </c>
      <c r="N16" s="64">
        <v>6257684</v>
      </c>
      <c r="O16" s="5"/>
      <c r="P16" s="63" t="s">
        <v>58</v>
      </c>
      <c r="Q16" s="5">
        <v>1211767</v>
      </c>
      <c r="R16" s="5">
        <v>1367371</v>
      </c>
      <c r="S16" s="5">
        <v>155604</v>
      </c>
      <c r="T16" s="5">
        <v>317896</v>
      </c>
      <c r="U16" s="5">
        <v>4011191</v>
      </c>
      <c r="V16" s="5">
        <v>716830</v>
      </c>
      <c r="W16" s="5">
        <v>118366</v>
      </c>
      <c r="X16" s="5">
        <v>130042</v>
      </c>
      <c r="Y16" s="5">
        <v>11676</v>
      </c>
      <c r="Z16" s="5">
        <v>26161378</v>
      </c>
      <c r="AA16" s="5">
        <v>6187711</v>
      </c>
      <c r="AB16" s="5">
        <v>5357386</v>
      </c>
      <c r="AC16" s="64">
        <v>830325</v>
      </c>
      <c r="AD16" s="5">
        <v>0</v>
      </c>
      <c r="AE16" s="63" t="s">
        <v>58</v>
      </c>
      <c r="AF16" s="72">
        <v>1218243</v>
      </c>
      <c r="AG16" s="5">
        <v>904008</v>
      </c>
      <c r="AH16" s="5">
        <v>314235</v>
      </c>
      <c r="AI16" s="5">
        <v>18755424</v>
      </c>
      <c r="AJ16" s="5">
        <v>2372487</v>
      </c>
      <c r="AK16" s="5">
        <v>4382073</v>
      </c>
      <c r="AL16" s="5">
        <v>12000864</v>
      </c>
      <c r="AM16" s="5">
        <v>123493688</v>
      </c>
      <c r="AN16" s="5">
        <v>61878</v>
      </c>
      <c r="AO16" s="64">
        <v>1995.7608196774297</v>
      </c>
      <c r="AQ16" s="63" t="s">
        <v>58</v>
      </c>
      <c r="AR16" s="11">
        <v>-1.0192667122790788</v>
      </c>
      <c r="AS16" s="11">
        <v>-1.6843604638721748</v>
      </c>
      <c r="AT16" s="11">
        <v>3.3089873663930716</v>
      </c>
      <c r="AU16" s="11">
        <v>5.1293274330087018</v>
      </c>
      <c r="AV16" s="11">
        <v>-7.5284935070348666</v>
      </c>
      <c r="AW16" s="11">
        <v>0.50633601982990883</v>
      </c>
      <c r="AX16" s="11">
        <v>-0.28974253137337769</v>
      </c>
      <c r="AY16" s="11">
        <v>-2.846983500351369</v>
      </c>
      <c r="AZ16" s="11">
        <v>-0.66931433243779936</v>
      </c>
      <c r="BA16" s="11">
        <v>-1.1716981835416411</v>
      </c>
      <c r="BB16" s="11">
        <v>-0.23948129035989227</v>
      </c>
      <c r="BC16" s="65">
        <v>0.42597334902227374</v>
      </c>
      <c r="BD16" s="5"/>
      <c r="BE16" s="63" t="s">
        <v>58</v>
      </c>
      <c r="BF16" s="11">
        <v>-11.512198256630377</v>
      </c>
      <c r="BG16" s="11">
        <v>-12.840575312847397</v>
      </c>
      <c r="BH16" s="11">
        <v>-21.963500318456962</v>
      </c>
      <c r="BI16" s="11">
        <v>43.888617312114135</v>
      </c>
      <c r="BJ16" s="11">
        <v>-0.82415137108841496</v>
      </c>
      <c r="BK16" s="11">
        <v>20.219431530788167</v>
      </c>
      <c r="BL16" s="11">
        <v>6.1216805035055319</v>
      </c>
      <c r="BM16" s="11">
        <v>3.900607222754874</v>
      </c>
      <c r="BN16" s="11">
        <v>-14.285714285714285</v>
      </c>
      <c r="BO16" s="11">
        <v>25.264409616026875</v>
      </c>
      <c r="BP16" s="57">
        <v>152.09978207098968</v>
      </c>
      <c r="BQ16" s="57">
        <v>322.67245126835991</v>
      </c>
      <c r="BR16" s="65">
        <v>-30.046437724416709</v>
      </c>
      <c r="BS16" s="5"/>
      <c r="BT16" s="63" t="s">
        <v>58</v>
      </c>
      <c r="BU16" s="11">
        <v>20.090315928311117</v>
      </c>
      <c r="BV16" s="11">
        <v>33.176587056057414</v>
      </c>
      <c r="BW16" s="11">
        <v>-6.3759739002189884</v>
      </c>
      <c r="BX16" s="11">
        <v>7.6906619923487671</v>
      </c>
      <c r="BY16" s="11">
        <v>75.082763496390584</v>
      </c>
      <c r="BZ16" s="11">
        <v>6.1209351660806135</v>
      </c>
      <c r="CA16" s="11">
        <v>0.58024757889344725</v>
      </c>
      <c r="CB16" s="11">
        <v>3.6597940991344826</v>
      </c>
      <c r="CC16" s="11">
        <v>-0.32378098874015365</v>
      </c>
      <c r="CD16" s="66">
        <v>3.9965150437985963</v>
      </c>
      <c r="CE16" s="63" t="s">
        <v>58</v>
      </c>
      <c r="CF16" s="11">
        <f t="shared" si="3"/>
        <v>74.280644205880392</v>
      </c>
      <c r="CG16" s="11">
        <f t="shared" si="0"/>
        <v>63.954120472942712</v>
      </c>
      <c r="CH16" s="11">
        <f t="shared" si="0"/>
        <v>10.32652373293767</v>
      </c>
      <c r="CI16" s="11">
        <f t="shared" si="0"/>
        <v>8.9972404095665208</v>
      </c>
      <c r="CJ16" s="11">
        <f t="shared" si="0"/>
        <v>1.3292833233711507</v>
      </c>
      <c r="CK16" s="11">
        <f t="shared" si="0"/>
        <v>4.5349710505042173</v>
      </c>
      <c r="CL16" s="11">
        <f t="shared" si="0"/>
        <v>5.8996221734020926</v>
      </c>
      <c r="CM16" s="11">
        <f t="shared" si="0"/>
        <v>1.3646511228978764</v>
      </c>
      <c r="CN16" s="11">
        <f t="shared" si="0"/>
        <v>-0.62808635207331409</v>
      </c>
      <c r="CO16" s="11">
        <f t="shared" si="0"/>
        <v>0.60110845503294064</v>
      </c>
      <c r="CP16" s="11">
        <f t="shared" si="0"/>
        <v>1.2291948071062546</v>
      </c>
      <c r="CQ16" s="65">
        <f t="shared" si="0"/>
        <v>5.0672095888819841</v>
      </c>
      <c r="CS16" s="63" t="s">
        <v>58</v>
      </c>
      <c r="CT16" s="59">
        <f t="shared" si="1"/>
        <v>0.98123800465008382</v>
      </c>
      <c r="CU16" s="59">
        <f t="shared" si="1"/>
        <v>1.1072395862046001</v>
      </c>
      <c r="CV16" s="59">
        <f t="shared" si="1"/>
        <v>0.12600158155451638</v>
      </c>
      <c r="CW16" s="59">
        <f t="shared" si="1"/>
        <v>0.25741882451514447</v>
      </c>
      <c r="CX16" s="59">
        <f t="shared" si="1"/>
        <v>3.2480939430685725</v>
      </c>
      <c r="CY16" s="59">
        <f t="shared" si="1"/>
        <v>0.58045881664818366</v>
      </c>
      <c r="CZ16" s="59">
        <f t="shared" si="1"/>
        <v>9.584781369554693E-2</v>
      </c>
      <c r="DA16" s="59">
        <f t="shared" si="1"/>
        <v>0.10530254793265223</v>
      </c>
      <c r="DB16" s="59">
        <f t="shared" si="1"/>
        <v>9.4547342371053E-3</v>
      </c>
      <c r="DC16" s="59">
        <f t="shared" si="1"/>
        <v>21.184384743615396</v>
      </c>
      <c r="DD16" s="59">
        <f t="shared" si="1"/>
        <v>5.0105483933721366</v>
      </c>
      <c r="DE16" s="11">
        <f t="shared" si="1"/>
        <v>4.3381860941751134</v>
      </c>
      <c r="DF16" s="65">
        <f t="shared" si="1"/>
        <v>0.67236229919702462</v>
      </c>
      <c r="DH16" s="63" t="s">
        <v>58</v>
      </c>
      <c r="DI16" s="11">
        <f t="shared" si="2"/>
        <v>0.98648199736329834</v>
      </c>
      <c r="DJ16" s="11">
        <f t="shared" si="2"/>
        <v>0.73202769683257007</v>
      </c>
      <c r="DK16" s="11">
        <f t="shared" si="2"/>
        <v>0.25445430053072837</v>
      </c>
      <c r="DL16" s="11">
        <f t="shared" si="2"/>
        <v>15.187354352879961</v>
      </c>
      <c r="DM16" s="11">
        <f t="shared" si="2"/>
        <v>1.9211402934213122</v>
      </c>
      <c r="DN16" s="11">
        <f t="shared" si="2"/>
        <v>3.548418604196192</v>
      </c>
      <c r="DO16" s="11">
        <f t="shared" si="2"/>
        <v>9.7177954552624577</v>
      </c>
      <c r="DP16" s="132">
        <f t="shared" si="2"/>
        <v>100</v>
      </c>
      <c r="DQ16" s="62"/>
    </row>
    <row r="17" spans="2:121" ht="12">
      <c r="B17" s="63" t="s">
        <v>59</v>
      </c>
      <c r="C17" s="5">
        <v>42298309</v>
      </c>
      <c r="D17" s="5">
        <v>36425403</v>
      </c>
      <c r="E17" s="5">
        <v>5872906</v>
      </c>
      <c r="F17" s="5">
        <v>5117129</v>
      </c>
      <c r="G17" s="5">
        <v>755777</v>
      </c>
      <c r="H17" s="5">
        <v>2827976</v>
      </c>
      <c r="I17" s="5">
        <v>3740011</v>
      </c>
      <c r="J17" s="5">
        <v>912035</v>
      </c>
      <c r="K17" s="5">
        <v>-180978</v>
      </c>
      <c r="L17" s="5">
        <v>650418</v>
      </c>
      <c r="M17" s="5">
        <v>831396</v>
      </c>
      <c r="N17" s="64">
        <v>2947383</v>
      </c>
      <c r="O17" s="5"/>
      <c r="P17" s="63" t="s">
        <v>59</v>
      </c>
      <c r="Q17" s="5">
        <v>517133</v>
      </c>
      <c r="R17" s="5">
        <v>591698</v>
      </c>
      <c r="S17" s="5">
        <v>74565</v>
      </c>
      <c r="T17" s="5">
        <v>186278</v>
      </c>
      <c r="U17" s="5">
        <v>1979691</v>
      </c>
      <c r="V17" s="5">
        <v>264281</v>
      </c>
      <c r="W17" s="5">
        <v>61571</v>
      </c>
      <c r="X17" s="5">
        <v>67645</v>
      </c>
      <c r="Y17" s="5">
        <v>6074</v>
      </c>
      <c r="Z17" s="5">
        <v>10843988</v>
      </c>
      <c r="AA17" s="5">
        <v>2715332</v>
      </c>
      <c r="AB17" s="5">
        <v>2259111</v>
      </c>
      <c r="AC17" s="64">
        <v>456221</v>
      </c>
      <c r="AD17" s="5">
        <v>0</v>
      </c>
      <c r="AE17" s="63" t="s">
        <v>59</v>
      </c>
      <c r="AF17" s="5">
        <v>274477</v>
      </c>
      <c r="AG17" s="5">
        <v>132157</v>
      </c>
      <c r="AH17" s="5">
        <v>142320</v>
      </c>
      <c r="AI17" s="5">
        <v>7854179</v>
      </c>
      <c r="AJ17" s="5">
        <v>1214758</v>
      </c>
      <c r="AK17" s="5">
        <v>2029348</v>
      </c>
      <c r="AL17" s="5">
        <v>4610073</v>
      </c>
      <c r="AM17" s="5">
        <v>55970273</v>
      </c>
      <c r="AN17" s="5">
        <v>28444</v>
      </c>
      <c r="AO17" s="64">
        <v>1967.7356560258754</v>
      </c>
      <c r="AQ17" s="63" t="s">
        <v>59</v>
      </c>
      <c r="AR17" s="11">
        <v>2.7751124978817151E-2</v>
      </c>
      <c r="AS17" s="11">
        <v>-0.64361223915315746</v>
      </c>
      <c r="AT17" s="11">
        <v>4.4032458142925766</v>
      </c>
      <c r="AU17" s="11">
        <v>6.2376120662289791</v>
      </c>
      <c r="AV17" s="11">
        <v>-6.5246725233788192</v>
      </c>
      <c r="AW17" s="11">
        <v>1.0313285518100765</v>
      </c>
      <c r="AX17" s="11">
        <v>0.4995673694449968</v>
      </c>
      <c r="AY17" s="11">
        <v>-1.1142650209473584</v>
      </c>
      <c r="AZ17" s="11">
        <v>1.4989223434132324</v>
      </c>
      <c r="BA17" s="11">
        <v>2.2443137606285397</v>
      </c>
      <c r="BB17" s="11">
        <v>1.4054615775857968</v>
      </c>
      <c r="BC17" s="65">
        <v>0.69462404310686765</v>
      </c>
      <c r="BD17" s="5"/>
      <c r="BE17" s="63" t="s">
        <v>59</v>
      </c>
      <c r="BF17" s="11">
        <v>-8.5037756813565561</v>
      </c>
      <c r="BG17" s="11">
        <v>-10.460305498303628</v>
      </c>
      <c r="BH17" s="11">
        <v>-22.024344843452617</v>
      </c>
      <c r="BI17" s="11">
        <v>24.706606950385947</v>
      </c>
      <c r="BJ17" s="11">
        <v>0.17538488785436879</v>
      </c>
      <c r="BK17" s="11">
        <v>11.861659125443902</v>
      </c>
      <c r="BL17" s="11">
        <v>10.364050260804101</v>
      </c>
      <c r="BM17" s="11">
        <v>8.0556531740199997</v>
      </c>
      <c r="BN17" s="11">
        <v>-10.846910318508733</v>
      </c>
      <c r="BO17" s="11">
        <v>25.52139647916955</v>
      </c>
      <c r="BP17" s="57">
        <v>135.80292585664589</v>
      </c>
      <c r="BQ17" s="57">
        <v>354.04976816260574</v>
      </c>
      <c r="BR17" s="65">
        <v>-30.239197283093191</v>
      </c>
      <c r="BS17" s="5"/>
      <c r="BT17" s="63" t="s">
        <v>59</v>
      </c>
      <c r="BU17" s="11">
        <v>53.909171960950331</v>
      </c>
      <c r="BV17" s="11">
        <v>398.23562676720076</v>
      </c>
      <c r="BW17" s="11">
        <v>-6.2524701604616233</v>
      </c>
      <c r="BX17" s="11">
        <v>7.4547165443657191</v>
      </c>
      <c r="BY17" s="11">
        <v>50.933864129975589</v>
      </c>
      <c r="BZ17" s="11">
        <v>6.1057602567434097</v>
      </c>
      <c r="CA17" s="11">
        <v>0.39591514871971101</v>
      </c>
      <c r="CB17" s="11">
        <v>4.1795119825119249</v>
      </c>
      <c r="CC17" s="11">
        <v>-0.75712640870869818</v>
      </c>
      <c r="CD17" s="66">
        <v>4.9743001311620798</v>
      </c>
      <c r="CE17" s="63" t="s">
        <v>59</v>
      </c>
      <c r="CF17" s="11">
        <f t="shared" si="3"/>
        <v>75.572811660218278</v>
      </c>
      <c r="CG17" s="11">
        <f t="shared" si="0"/>
        <v>65.079909472658812</v>
      </c>
      <c r="CH17" s="11">
        <f t="shared" si="0"/>
        <v>10.492902187559457</v>
      </c>
      <c r="CI17" s="11">
        <f t="shared" si="0"/>
        <v>9.1425835996905001</v>
      </c>
      <c r="CJ17" s="11">
        <f t="shared" si="0"/>
        <v>1.3503185878689568</v>
      </c>
      <c r="CK17" s="11">
        <f t="shared" si="0"/>
        <v>5.0526392822847228</v>
      </c>
      <c r="CL17" s="11">
        <f t="shared" si="0"/>
        <v>6.6821382129045537</v>
      </c>
      <c r="CM17" s="11">
        <f t="shared" si="0"/>
        <v>1.6294989306198309</v>
      </c>
      <c r="CN17" s="11">
        <f t="shared" si="0"/>
        <v>-0.32334664510212413</v>
      </c>
      <c r="CO17" s="11">
        <f t="shared" si="0"/>
        <v>1.1620775907239189</v>
      </c>
      <c r="CP17" s="11">
        <f t="shared" si="0"/>
        <v>1.4854242358260428</v>
      </c>
      <c r="CQ17" s="65">
        <f t="shared" si="0"/>
        <v>5.2659793172707952</v>
      </c>
      <c r="CS17" s="63" t="s">
        <v>59</v>
      </c>
      <c r="CT17" s="59">
        <f t="shared" si="1"/>
        <v>0.92394225055861345</v>
      </c>
      <c r="CU17" s="59">
        <f t="shared" si="1"/>
        <v>1.0571647560125355</v>
      </c>
      <c r="CV17" s="59">
        <f t="shared" si="1"/>
        <v>0.13322250545392192</v>
      </c>
      <c r="CW17" s="59">
        <f t="shared" si="1"/>
        <v>0.33281595749943904</v>
      </c>
      <c r="CX17" s="59">
        <f t="shared" si="1"/>
        <v>3.5370400998401421</v>
      </c>
      <c r="CY17" s="59">
        <f t="shared" si="1"/>
        <v>0.47218100937260032</v>
      </c>
      <c r="CZ17" s="59">
        <f t="shared" si="1"/>
        <v>0.11000661011605214</v>
      </c>
      <c r="DA17" s="59">
        <f t="shared" si="1"/>
        <v>0.12085879945591832</v>
      </c>
      <c r="DB17" s="59">
        <f t="shared" si="1"/>
        <v>1.0852189339866182E-2</v>
      </c>
      <c r="DC17" s="59">
        <f t="shared" si="1"/>
        <v>19.374549057497003</v>
      </c>
      <c r="DD17" s="59">
        <f t="shared" si="1"/>
        <v>4.8513824472501677</v>
      </c>
      <c r="DE17" s="11">
        <f t="shared" si="1"/>
        <v>4.0362693960774498</v>
      </c>
      <c r="DF17" s="65">
        <f t="shared" si="1"/>
        <v>0.81511305117271804</v>
      </c>
      <c r="DH17" s="63" t="s">
        <v>59</v>
      </c>
      <c r="DI17" s="11">
        <f t="shared" si="2"/>
        <v>0.49039782242977442</v>
      </c>
      <c r="DJ17" s="11">
        <f t="shared" si="2"/>
        <v>0.23611998462112199</v>
      </c>
      <c r="DK17" s="11">
        <f t="shared" si="2"/>
        <v>0.25427783780865248</v>
      </c>
      <c r="DL17" s="11">
        <f t="shared" si="2"/>
        <v>14.032768787817062</v>
      </c>
      <c r="DM17" s="11">
        <f t="shared" si="2"/>
        <v>2.1703628281391443</v>
      </c>
      <c r="DN17" s="11">
        <f t="shared" si="2"/>
        <v>3.6257604103521168</v>
      </c>
      <c r="DO17" s="11">
        <f t="shared" si="2"/>
        <v>8.2366455493258002</v>
      </c>
      <c r="DP17" s="132">
        <f t="shared" si="2"/>
        <v>100</v>
      </c>
      <c r="DQ17" s="62"/>
    </row>
    <row r="18" spans="2:121" ht="12">
      <c r="B18" s="63" t="s">
        <v>60</v>
      </c>
      <c r="C18" s="5">
        <v>117358722</v>
      </c>
      <c r="D18" s="5">
        <v>101070890</v>
      </c>
      <c r="E18" s="5">
        <v>16287832</v>
      </c>
      <c r="F18" s="5">
        <v>14189730</v>
      </c>
      <c r="G18" s="5">
        <v>2098102</v>
      </c>
      <c r="H18" s="5">
        <v>9401447</v>
      </c>
      <c r="I18" s="5">
        <v>11719996</v>
      </c>
      <c r="J18" s="5">
        <v>2318549</v>
      </c>
      <c r="K18" s="5">
        <v>-596018</v>
      </c>
      <c r="L18" s="5">
        <v>1450281</v>
      </c>
      <c r="M18" s="5">
        <v>2046299</v>
      </c>
      <c r="N18" s="64">
        <v>9802516</v>
      </c>
      <c r="O18" s="5"/>
      <c r="P18" s="63" t="s">
        <v>60</v>
      </c>
      <c r="Q18" s="5">
        <v>3151229</v>
      </c>
      <c r="R18" s="5">
        <v>3404248</v>
      </c>
      <c r="S18" s="5">
        <v>253019</v>
      </c>
      <c r="T18" s="5">
        <v>559015</v>
      </c>
      <c r="U18" s="5">
        <v>5390391</v>
      </c>
      <c r="V18" s="5">
        <v>701881</v>
      </c>
      <c r="W18" s="5">
        <v>194949</v>
      </c>
      <c r="X18" s="5">
        <v>214180</v>
      </c>
      <c r="Y18" s="5">
        <v>19231</v>
      </c>
      <c r="Z18" s="5">
        <v>37923277</v>
      </c>
      <c r="AA18" s="5">
        <v>9408327</v>
      </c>
      <c r="AB18" s="5">
        <v>7735283</v>
      </c>
      <c r="AC18" s="64">
        <v>1673044</v>
      </c>
      <c r="AD18" s="5">
        <v>0</v>
      </c>
      <c r="AE18" s="63" t="s">
        <v>60</v>
      </c>
      <c r="AF18" s="5">
        <v>1278004</v>
      </c>
      <c r="AG18" s="5">
        <v>651221</v>
      </c>
      <c r="AH18" s="5">
        <v>626783</v>
      </c>
      <c r="AI18" s="5">
        <v>27236946</v>
      </c>
      <c r="AJ18" s="5">
        <v>1890011</v>
      </c>
      <c r="AK18" s="5">
        <v>8132043</v>
      </c>
      <c r="AL18" s="5">
        <v>17214892</v>
      </c>
      <c r="AM18" s="5">
        <v>164683446</v>
      </c>
      <c r="AN18" s="5">
        <v>89065</v>
      </c>
      <c r="AO18" s="64">
        <v>1849.0253859540785</v>
      </c>
      <c r="AQ18" s="63" t="s">
        <v>60</v>
      </c>
      <c r="AR18" s="11">
        <v>-1.6748945858939805</v>
      </c>
      <c r="AS18" s="11">
        <v>-2.3367959998771659</v>
      </c>
      <c r="AT18" s="11">
        <v>2.6417801474583356</v>
      </c>
      <c r="AU18" s="11">
        <v>4.4532530041371343</v>
      </c>
      <c r="AV18" s="11">
        <v>-8.1331890157505828</v>
      </c>
      <c r="AW18" s="11">
        <v>1.8117867774208416</v>
      </c>
      <c r="AX18" s="11">
        <v>0.77036043472279536</v>
      </c>
      <c r="AY18" s="11">
        <v>-3.2428505134676757</v>
      </c>
      <c r="AZ18" s="11">
        <v>-12.252266165439023</v>
      </c>
      <c r="BA18" s="11">
        <v>-4.3364777447307858</v>
      </c>
      <c r="BB18" s="11">
        <v>-3.3561538769683819E-2</v>
      </c>
      <c r="BC18" s="65">
        <v>2.2333291894268643</v>
      </c>
      <c r="BD18" s="5"/>
      <c r="BE18" s="63" t="s">
        <v>60</v>
      </c>
      <c r="BF18" s="11">
        <v>4.8599783440448459</v>
      </c>
      <c r="BG18" s="11">
        <v>2.1418215684768418</v>
      </c>
      <c r="BH18" s="11">
        <v>-22.786142831857326</v>
      </c>
      <c r="BI18" s="11">
        <v>5.7440759369638457</v>
      </c>
      <c r="BJ18" s="11">
        <v>-2.3889433346443774</v>
      </c>
      <c r="BK18" s="11">
        <v>31.874761617562232</v>
      </c>
      <c r="BL18" s="11">
        <v>10.308321686631094</v>
      </c>
      <c r="BM18" s="11">
        <v>7.999899150341629</v>
      </c>
      <c r="BN18" s="11">
        <v>-10.901593773165308</v>
      </c>
      <c r="BO18" s="11">
        <v>21.838679159235401</v>
      </c>
      <c r="BP18" s="57">
        <v>128.63386536003841</v>
      </c>
      <c r="BQ18" s="57">
        <v>343.34951342236678</v>
      </c>
      <c r="BR18" s="65">
        <v>-29.415824783717721</v>
      </c>
      <c r="BS18" s="5"/>
      <c r="BT18" s="63" t="s">
        <v>60</v>
      </c>
      <c r="BU18" s="11">
        <v>-4.6838990875637494</v>
      </c>
      <c r="BV18" s="11">
        <v>-0.56358716896315841</v>
      </c>
      <c r="BW18" s="11">
        <v>-8.6180955074690839</v>
      </c>
      <c r="BX18" s="11">
        <v>6.1042495309502707</v>
      </c>
      <c r="BY18" s="11">
        <v>57.242776442007703</v>
      </c>
      <c r="BZ18" s="11">
        <v>11.063805901046114</v>
      </c>
      <c r="CA18" s="11">
        <v>0.40144499669311784</v>
      </c>
      <c r="CB18" s="11">
        <v>3.1090154982417584</v>
      </c>
      <c r="CC18" s="11">
        <v>-1.5236115564499186</v>
      </c>
      <c r="CD18" s="69">
        <v>4.7043023489303195</v>
      </c>
      <c r="CE18" s="63" t="s">
        <v>60</v>
      </c>
      <c r="CF18" s="11">
        <f t="shared" si="3"/>
        <v>71.263217312078837</v>
      </c>
      <c r="CG18" s="11">
        <f t="shared" si="0"/>
        <v>61.372829179199954</v>
      </c>
      <c r="CH18" s="11">
        <f t="shared" si="0"/>
        <v>9.890388132878881</v>
      </c>
      <c r="CI18" s="11">
        <f t="shared" si="0"/>
        <v>8.6163669419450937</v>
      </c>
      <c r="CJ18" s="11">
        <f t="shared" si="0"/>
        <v>1.2740211909337871</v>
      </c>
      <c r="CK18" s="11">
        <f t="shared" si="0"/>
        <v>5.7087990495413843</v>
      </c>
      <c r="CL18" s="11">
        <f t="shared" si="0"/>
        <v>7.1166812965524171</v>
      </c>
      <c r="CM18" s="11">
        <f t="shared" si="0"/>
        <v>1.4078822470110324</v>
      </c>
      <c r="CN18" s="11">
        <f t="shared" si="0"/>
        <v>-0.36191737207150743</v>
      </c>
      <c r="CO18" s="11">
        <f t="shared" si="0"/>
        <v>0.88064771246042539</v>
      </c>
      <c r="CP18" s="11">
        <f t="shared" si="0"/>
        <v>1.2425650845319329</v>
      </c>
      <c r="CQ18" s="65">
        <f t="shared" si="0"/>
        <v>5.9523384032175279</v>
      </c>
      <c r="CS18" s="63" t="s">
        <v>60</v>
      </c>
      <c r="CT18" s="59">
        <f t="shared" si="1"/>
        <v>1.9135068378396698</v>
      </c>
      <c r="CU18" s="59">
        <f t="shared" si="1"/>
        <v>2.06714644530817</v>
      </c>
      <c r="CV18" s="59">
        <f t="shared" si="1"/>
        <v>0.1536396074685005</v>
      </c>
      <c r="CW18" s="59">
        <f t="shared" si="1"/>
        <v>0.33944820416254834</v>
      </c>
      <c r="CX18" s="59">
        <f t="shared" si="1"/>
        <v>3.273183268219928</v>
      </c>
      <c r="CY18" s="59">
        <f t="shared" si="1"/>
        <v>0.42620009299538214</v>
      </c>
      <c r="CZ18" s="59">
        <f t="shared" si="1"/>
        <v>0.1183780183953644</v>
      </c>
      <c r="DA18" s="59">
        <f t="shared" si="1"/>
        <v>0.13005557340596335</v>
      </c>
      <c r="DB18" s="59">
        <f t="shared" si="1"/>
        <v>1.1677555010598939E-2</v>
      </c>
      <c r="DC18" s="59">
        <f t="shared" si="1"/>
        <v>23.02798363837978</v>
      </c>
      <c r="DD18" s="59">
        <f t="shared" si="1"/>
        <v>5.7129767614894336</v>
      </c>
      <c r="DE18" s="11">
        <f t="shared" si="1"/>
        <v>4.6970616585227392</v>
      </c>
      <c r="DF18" s="65">
        <f t="shared" si="1"/>
        <v>1.015915102966694</v>
      </c>
      <c r="DH18" s="63" t="s">
        <v>60</v>
      </c>
      <c r="DI18" s="11">
        <f t="shared" si="2"/>
        <v>0.77603671227525806</v>
      </c>
      <c r="DJ18" s="11">
        <f t="shared" si="2"/>
        <v>0.39543804542443206</v>
      </c>
      <c r="DK18" s="11">
        <f t="shared" si="2"/>
        <v>0.38059866685082605</v>
      </c>
      <c r="DL18" s="11">
        <f t="shared" si="2"/>
        <v>16.538970164615087</v>
      </c>
      <c r="DM18" s="11">
        <f t="shared" si="2"/>
        <v>1.1476630140469612</v>
      </c>
      <c r="DN18" s="11">
        <f t="shared" si="2"/>
        <v>4.937984477201188</v>
      </c>
      <c r="DO18" s="11">
        <f t="shared" si="2"/>
        <v>10.453322673366939</v>
      </c>
      <c r="DP18" s="133">
        <f t="shared" si="2"/>
        <v>100</v>
      </c>
      <c r="DQ18" s="73"/>
    </row>
    <row r="19" spans="2:121" ht="12">
      <c r="B19" s="74" t="s">
        <v>61</v>
      </c>
      <c r="C19" s="75">
        <v>105595267</v>
      </c>
      <c r="D19" s="75">
        <v>90920012</v>
      </c>
      <c r="E19" s="75">
        <v>14675255</v>
      </c>
      <c r="F19" s="75">
        <v>12783256</v>
      </c>
      <c r="G19" s="75">
        <v>1891999</v>
      </c>
      <c r="H19" s="75">
        <v>5898415</v>
      </c>
      <c r="I19" s="75">
        <v>10395215</v>
      </c>
      <c r="J19" s="75">
        <v>4496800</v>
      </c>
      <c r="K19" s="75">
        <v>239252</v>
      </c>
      <c r="L19" s="75">
        <v>4581911</v>
      </c>
      <c r="M19" s="75">
        <v>4342659</v>
      </c>
      <c r="N19" s="76">
        <v>5512038</v>
      </c>
      <c r="O19" s="5"/>
      <c r="P19" s="74" t="s">
        <v>61</v>
      </c>
      <c r="Q19" s="75">
        <v>1028717</v>
      </c>
      <c r="R19" s="75">
        <v>1168345</v>
      </c>
      <c r="S19" s="75">
        <v>139628</v>
      </c>
      <c r="T19" s="75">
        <v>299307</v>
      </c>
      <c r="U19" s="75">
        <v>3607476</v>
      </c>
      <c r="V19" s="75">
        <v>576538</v>
      </c>
      <c r="W19" s="75">
        <v>147125</v>
      </c>
      <c r="X19" s="75">
        <v>161638</v>
      </c>
      <c r="Y19" s="75">
        <v>14513</v>
      </c>
      <c r="Z19" s="75">
        <v>25296890</v>
      </c>
      <c r="AA19" s="75">
        <v>3637700</v>
      </c>
      <c r="AB19" s="75">
        <v>3300277</v>
      </c>
      <c r="AC19" s="76">
        <v>337423</v>
      </c>
      <c r="AD19" s="5">
        <v>0</v>
      </c>
      <c r="AE19" s="74" t="s">
        <v>61</v>
      </c>
      <c r="AF19" s="77">
        <v>4823543</v>
      </c>
      <c r="AG19" s="75">
        <v>4656861</v>
      </c>
      <c r="AH19" s="75">
        <v>166682</v>
      </c>
      <c r="AI19" s="75">
        <v>16835647</v>
      </c>
      <c r="AJ19" s="75">
        <v>633007</v>
      </c>
      <c r="AK19" s="75">
        <v>4187870</v>
      </c>
      <c r="AL19" s="75">
        <v>12014770</v>
      </c>
      <c r="AM19" s="75">
        <v>136790572</v>
      </c>
      <c r="AN19" s="75">
        <v>55002</v>
      </c>
      <c r="AO19" s="76">
        <v>2487.0108723319154</v>
      </c>
      <c r="AQ19" s="74" t="s">
        <v>61</v>
      </c>
      <c r="AR19" s="78">
        <v>1.0061070493867774</v>
      </c>
      <c r="AS19" s="78">
        <v>0.33000866080036345</v>
      </c>
      <c r="AT19" s="78">
        <v>5.4068046577577737</v>
      </c>
      <c r="AU19" s="78">
        <v>7.2880199709674338</v>
      </c>
      <c r="AV19" s="78">
        <v>-5.7580281301476344</v>
      </c>
      <c r="AW19" s="78">
        <v>-7.8431406247851694</v>
      </c>
      <c r="AX19" s="78">
        <v>-2.9947545463444523</v>
      </c>
      <c r="AY19" s="78">
        <v>4.1956063506304497</v>
      </c>
      <c r="AZ19" s="78">
        <v>-57.848781897238212</v>
      </c>
      <c r="BA19" s="78">
        <v>-2.2974199364899568</v>
      </c>
      <c r="BB19" s="78">
        <v>5.351975522846895</v>
      </c>
      <c r="BC19" s="79">
        <v>-3.2048593916277701</v>
      </c>
      <c r="BD19" s="68"/>
      <c r="BE19" s="74" t="s">
        <v>61</v>
      </c>
      <c r="BF19" s="78">
        <v>-12.627930402463738</v>
      </c>
      <c r="BG19" s="78">
        <v>-13.723893123062961</v>
      </c>
      <c r="BH19" s="78">
        <v>-21.022653355581323</v>
      </c>
      <c r="BI19" s="78">
        <v>-8.1970481425136192</v>
      </c>
      <c r="BJ19" s="78">
        <v>-0.5752480192087418</v>
      </c>
      <c r="BK19" s="78">
        <v>2.447926476912087</v>
      </c>
      <c r="BL19" s="78">
        <v>6.4087542671989821</v>
      </c>
      <c r="BM19" s="78">
        <v>4.1817595874959714</v>
      </c>
      <c r="BN19" s="78">
        <v>-14.053061707923723</v>
      </c>
      <c r="BO19" s="78">
        <v>16.925163132966446</v>
      </c>
      <c r="BP19" s="80">
        <v>138.45592626266532</v>
      </c>
      <c r="BQ19" s="80">
        <v>214.53766367690355</v>
      </c>
      <c r="BR19" s="65">
        <v>-29.153893960644666</v>
      </c>
      <c r="BS19" s="5"/>
      <c r="BT19" s="74" t="s">
        <v>61</v>
      </c>
      <c r="BU19" s="78">
        <v>15.521678652617544</v>
      </c>
      <c r="BV19" s="78">
        <v>16.659802646906304</v>
      </c>
      <c r="BW19" s="78">
        <v>-9.221519056281112</v>
      </c>
      <c r="BX19" s="78">
        <v>5.657674133127319</v>
      </c>
      <c r="BY19" s="78">
        <v>92.343711068301019</v>
      </c>
      <c r="BZ19" s="78">
        <v>9.2180780829180815</v>
      </c>
      <c r="CA19" s="78">
        <v>2.0741282201329545</v>
      </c>
      <c r="CB19" s="78">
        <v>3.176675805773356</v>
      </c>
      <c r="CC19" s="78">
        <v>1.3301400147383935</v>
      </c>
      <c r="CD19" s="81">
        <v>1.822296693527103</v>
      </c>
      <c r="CE19" s="74" t="s">
        <v>61</v>
      </c>
      <c r="CF19" s="78">
        <f t="shared" si="3"/>
        <v>77.194842784925271</v>
      </c>
      <c r="CG19" s="78">
        <f t="shared" si="0"/>
        <v>66.466577828185407</v>
      </c>
      <c r="CH19" s="78">
        <f t="shared" si="0"/>
        <v>10.728264956739855</v>
      </c>
      <c r="CI19" s="78">
        <f t="shared" si="0"/>
        <v>9.3451294289492406</v>
      </c>
      <c r="CJ19" s="78">
        <f t="shared" si="0"/>
        <v>1.3831355277906141</v>
      </c>
      <c r="CK19" s="78">
        <f t="shared" si="0"/>
        <v>4.312004046594673</v>
      </c>
      <c r="CL19" s="78">
        <f t="shared" si="0"/>
        <v>7.5993651082912352</v>
      </c>
      <c r="CM19" s="78">
        <f t="shared" si="0"/>
        <v>3.2873610616965623</v>
      </c>
      <c r="CN19" s="78">
        <f t="shared" si="0"/>
        <v>0.17490386691269921</v>
      </c>
      <c r="CO19" s="78">
        <f t="shared" si="0"/>
        <v>3.3495809930526499</v>
      </c>
      <c r="CP19" s="78">
        <f t="shared" si="0"/>
        <v>3.1746771261399505</v>
      </c>
      <c r="CQ19" s="65">
        <f t="shared" si="0"/>
        <v>4.0295452525777877</v>
      </c>
      <c r="CS19" s="74" t="s">
        <v>61</v>
      </c>
      <c r="CT19" s="82">
        <f t="shared" si="1"/>
        <v>0.75203794015862435</v>
      </c>
      <c r="CU19" s="82">
        <f t="shared" si="1"/>
        <v>0.85411222638940354</v>
      </c>
      <c r="CV19" s="82">
        <f t="shared" si="1"/>
        <v>0.10207428623077912</v>
      </c>
      <c r="CW19" s="82">
        <f t="shared" si="1"/>
        <v>0.21880674641816689</v>
      </c>
      <c r="CX19" s="82">
        <f t="shared" si="1"/>
        <v>2.6372256123031637</v>
      </c>
      <c r="CY19" s="82">
        <f t="shared" si="1"/>
        <v>0.42147495369783233</v>
      </c>
      <c r="CZ19" s="82">
        <f t="shared" si="1"/>
        <v>0.10755492710418668</v>
      </c>
      <c r="DA19" s="82">
        <f t="shared" si="1"/>
        <v>0.11816457643001888</v>
      </c>
      <c r="DB19" s="82">
        <f t="shared" si="1"/>
        <v>1.0609649325832193E-2</v>
      </c>
      <c r="DC19" s="82">
        <f t="shared" si="1"/>
        <v>18.493153168480063</v>
      </c>
      <c r="DD19" s="82">
        <f t="shared" si="1"/>
        <v>2.6593207023068812</v>
      </c>
      <c r="DE19" s="78">
        <f t="shared" si="1"/>
        <v>2.4126494624205534</v>
      </c>
      <c r="DF19" s="65">
        <f t="shared" si="1"/>
        <v>0.24667123988632786</v>
      </c>
      <c r="DH19" s="74" t="s">
        <v>61</v>
      </c>
      <c r="DI19" s="78">
        <f t="shared" si="2"/>
        <v>3.5262247459569065</v>
      </c>
      <c r="DJ19" s="78">
        <f t="shared" si="2"/>
        <v>3.4043727808960402</v>
      </c>
      <c r="DK19" s="78">
        <f t="shared" si="2"/>
        <v>0.12185196506086692</v>
      </c>
      <c r="DL19" s="78">
        <f t="shared" si="2"/>
        <v>12.307607720216273</v>
      </c>
      <c r="DM19" s="78">
        <f t="shared" si="2"/>
        <v>0.46275630750341479</v>
      </c>
      <c r="DN19" s="78">
        <f t="shared" si="2"/>
        <v>3.0615194737251334</v>
      </c>
      <c r="DO19" s="78">
        <f t="shared" si="2"/>
        <v>8.7833319389877254</v>
      </c>
      <c r="DP19" s="132">
        <f t="shared" si="2"/>
        <v>100</v>
      </c>
      <c r="DQ19" s="62"/>
    </row>
    <row r="20" spans="2:121" ht="12">
      <c r="B20" s="74" t="s">
        <v>62</v>
      </c>
      <c r="C20" s="75">
        <v>13887480</v>
      </c>
      <c r="D20" s="75">
        <v>11955639</v>
      </c>
      <c r="E20" s="75">
        <v>1931841</v>
      </c>
      <c r="F20" s="75">
        <v>1683419</v>
      </c>
      <c r="G20" s="75">
        <v>248422</v>
      </c>
      <c r="H20" s="75">
        <v>952044</v>
      </c>
      <c r="I20" s="75">
        <v>1123711</v>
      </c>
      <c r="J20" s="75">
        <v>171667</v>
      </c>
      <c r="K20" s="75">
        <v>-21170</v>
      </c>
      <c r="L20" s="75">
        <v>119481</v>
      </c>
      <c r="M20" s="75">
        <v>140651</v>
      </c>
      <c r="N20" s="76">
        <v>942516</v>
      </c>
      <c r="O20" s="5"/>
      <c r="P20" s="74" t="s">
        <v>62</v>
      </c>
      <c r="Q20" s="75">
        <v>221790</v>
      </c>
      <c r="R20" s="75">
        <v>249778</v>
      </c>
      <c r="S20" s="75">
        <v>27988</v>
      </c>
      <c r="T20" s="75">
        <v>63621</v>
      </c>
      <c r="U20" s="75">
        <v>650864</v>
      </c>
      <c r="V20" s="75">
        <v>6241</v>
      </c>
      <c r="W20" s="75">
        <v>30698</v>
      </c>
      <c r="X20" s="75">
        <v>33726</v>
      </c>
      <c r="Y20" s="75">
        <v>3028</v>
      </c>
      <c r="Z20" s="75">
        <v>3354385</v>
      </c>
      <c r="AA20" s="75">
        <v>375802</v>
      </c>
      <c r="AB20" s="75">
        <v>285006</v>
      </c>
      <c r="AC20" s="76">
        <v>90796</v>
      </c>
      <c r="AD20" s="5">
        <v>0</v>
      </c>
      <c r="AE20" s="74" t="s">
        <v>62</v>
      </c>
      <c r="AF20" s="75">
        <v>-15259</v>
      </c>
      <c r="AG20" s="75">
        <v>-93751</v>
      </c>
      <c r="AH20" s="75">
        <v>78492</v>
      </c>
      <c r="AI20" s="75">
        <v>2993842</v>
      </c>
      <c r="AJ20" s="75">
        <v>153684</v>
      </c>
      <c r="AK20" s="75">
        <v>873095</v>
      </c>
      <c r="AL20" s="75">
        <v>1967063</v>
      </c>
      <c r="AM20" s="75">
        <v>18193909</v>
      </c>
      <c r="AN20" s="75">
        <v>11388</v>
      </c>
      <c r="AO20" s="76">
        <v>1597.6386547242712</v>
      </c>
      <c r="AQ20" s="74" t="s">
        <v>62</v>
      </c>
      <c r="AR20" s="78">
        <v>-2.8423659805141557</v>
      </c>
      <c r="AS20" s="78">
        <v>-3.4981678950116182</v>
      </c>
      <c r="AT20" s="78">
        <v>1.4231915969324835</v>
      </c>
      <c r="AU20" s="78">
        <v>3.1855117751152502</v>
      </c>
      <c r="AV20" s="78">
        <v>-9.09749564555554</v>
      </c>
      <c r="AW20" s="78">
        <v>-33.792637274830611</v>
      </c>
      <c r="AX20" s="78">
        <v>-30.985944903530509</v>
      </c>
      <c r="AY20" s="78">
        <v>-9.773365149110175</v>
      </c>
      <c r="AZ20" s="78">
        <v>15.92199849080583</v>
      </c>
      <c r="BA20" s="78">
        <v>-4.7147767419233926</v>
      </c>
      <c r="BB20" s="78">
        <v>-6.5888744255240024</v>
      </c>
      <c r="BC20" s="79">
        <v>-34.295495849706896</v>
      </c>
      <c r="BD20" s="68"/>
      <c r="BE20" s="74" t="s">
        <v>62</v>
      </c>
      <c r="BF20" s="78">
        <v>-69.288309645401071</v>
      </c>
      <c r="BG20" s="78">
        <v>-67.063226242028804</v>
      </c>
      <c r="BH20" s="78">
        <v>-22.659445119929259</v>
      </c>
      <c r="BI20" s="78">
        <v>140.49671127239739</v>
      </c>
      <c r="BJ20" s="78">
        <v>-4.2709096310938932</v>
      </c>
      <c r="BK20" s="78">
        <v>4.8378968587266922</v>
      </c>
      <c r="BL20" s="78">
        <v>7.0549258936355708</v>
      </c>
      <c r="BM20" s="78">
        <v>4.8139975759082576</v>
      </c>
      <c r="BN20" s="78">
        <v>-13.535122786978871</v>
      </c>
      <c r="BO20" s="78">
        <v>9.3932372474811299</v>
      </c>
      <c r="BP20" s="80">
        <v>169.24735805122694</v>
      </c>
      <c r="BQ20" s="80">
        <v>3706.1698717948716</v>
      </c>
      <c r="BR20" s="83">
        <v>-31.260457122956844</v>
      </c>
      <c r="BS20" s="5"/>
      <c r="BT20" s="74" t="s">
        <v>62</v>
      </c>
      <c r="BU20" s="78">
        <v>-115.37756099527357</v>
      </c>
      <c r="BV20" s="78">
        <v>-848.2720089392609</v>
      </c>
      <c r="BW20" s="78">
        <v>-9.4671280276816603</v>
      </c>
      <c r="BX20" s="78">
        <v>5.8810963975539252</v>
      </c>
      <c r="BY20" s="78">
        <v>42.310541521594189</v>
      </c>
      <c r="BZ20" s="78">
        <v>14.087711228772587</v>
      </c>
      <c r="CA20" s="78">
        <v>0.65436031264791295</v>
      </c>
      <c r="CB20" s="78">
        <v>-3.2140501090297002</v>
      </c>
      <c r="CC20" s="78">
        <v>-1.3940600917828383</v>
      </c>
      <c r="CD20" s="81">
        <v>-1.8457204697211043</v>
      </c>
      <c r="CE20" s="74" t="s">
        <v>62</v>
      </c>
      <c r="CF20" s="78">
        <f t="shared" si="3"/>
        <v>76.330380678500703</v>
      </c>
      <c r="CG20" s="78">
        <f t="shared" si="0"/>
        <v>65.712316138329598</v>
      </c>
      <c r="CH20" s="78">
        <f t="shared" si="0"/>
        <v>10.618064540171108</v>
      </c>
      <c r="CI20" s="78">
        <f t="shared" si="0"/>
        <v>9.2526515329938164</v>
      </c>
      <c r="CJ20" s="78">
        <f t="shared" si="0"/>
        <v>1.3654130071772921</v>
      </c>
      <c r="CK20" s="78">
        <f t="shared" si="0"/>
        <v>5.2327622392746935</v>
      </c>
      <c r="CL20" s="78">
        <f t="shared" si="0"/>
        <v>6.1763032891942027</v>
      </c>
      <c r="CM20" s="78">
        <f t="shared" si="0"/>
        <v>0.94354104991950882</v>
      </c>
      <c r="CN20" s="78">
        <f t="shared" si="0"/>
        <v>-0.11635762276265096</v>
      </c>
      <c r="CO20" s="78">
        <f t="shared" si="0"/>
        <v>0.6567087919369059</v>
      </c>
      <c r="CP20" s="78">
        <f t="shared" si="0"/>
        <v>0.77306641469955684</v>
      </c>
      <c r="CQ20" s="83">
        <f t="shared" si="0"/>
        <v>5.180393064514063</v>
      </c>
      <c r="CS20" s="74" t="s">
        <v>62</v>
      </c>
      <c r="CT20" s="82">
        <f t="shared" si="1"/>
        <v>1.2190343482535833</v>
      </c>
      <c r="CU20" s="82">
        <f t="shared" si="1"/>
        <v>1.3728660509404549</v>
      </c>
      <c r="CV20" s="82">
        <f t="shared" si="1"/>
        <v>0.15383170268687174</v>
      </c>
      <c r="CW20" s="82">
        <f t="shared" si="1"/>
        <v>0.34968296257830028</v>
      </c>
      <c r="CX20" s="82">
        <f t="shared" si="1"/>
        <v>3.5773730647987745</v>
      </c>
      <c r="CY20" s="82">
        <f t="shared" si="1"/>
        <v>3.4302688883405978E-2</v>
      </c>
      <c r="CZ20" s="82">
        <f t="shared" si="1"/>
        <v>0.16872679752328099</v>
      </c>
      <c r="DA20" s="82">
        <f t="shared" si="1"/>
        <v>0.18536973005636115</v>
      </c>
      <c r="DB20" s="82">
        <f t="shared" si="1"/>
        <v>1.6642932533080163E-2</v>
      </c>
      <c r="DC20" s="82">
        <f t="shared" si="1"/>
        <v>18.436857082224606</v>
      </c>
      <c r="DD20" s="82">
        <f t="shared" si="1"/>
        <v>2.065537427938108</v>
      </c>
      <c r="DE20" s="78">
        <f t="shared" si="1"/>
        <v>1.5664912911238591</v>
      </c>
      <c r="DF20" s="83">
        <f t="shared" si="1"/>
        <v>0.4990461368142492</v>
      </c>
      <c r="DH20" s="74" t="s">
        <v>62</v>
      </c>
      <c r="DI20" s="78">
        <f t="shared" si="2"/>
        <v>-8.38687277154129E-2</v>
      </c>
      <c r="DJ20" s="78">
        <f t="shared" si="2"/>
        <v>-0.5152878361653892</v>
      </c>
      <c r="DK20" s="78">
        <f t="shared" si="2"/>
        <v>0.43141910844997633</v>
      </c>
      <c r="DL20" s="78">
        <f t="shared" si="2"/>
        <v>16.455188382001911</v>
      </c>
      <c r="DM20" s="78">
        <f t="shared" si="2"/>
        <v>0.84470027853827345</v>
      </c>
      <c r="DN20" s="78">
        <f t="shared" si="2"/>
        <v>4.7988313011788728</v>
      </c>
      <c r="DO20" s="78">
        <f t="shared" si="2"/>
        <v>10.811656802284766</v>
      </c>
      <c r="DP20" s="134">
        <f t="shared" si="2"/>
        <v>100</v>
      </c>
      <c r="DQ20" s="62"/>
    </row>
    <row r="21" spans="2:121" ht="12">
      <c r="B21" s="63" t="s">
        <v>63</v>
      </c>
      <c r="C21" s="5">
        <v>7531519</v>
      </c>
      <c r="D21" s="5">
        <v>6484199</v>
      </c>
      <c r="E21" s="5">
        <v>1047320</v>
      </c>
      <c r="F21" s="5">
        <v>912842</v>
      </c>
      <c r="G21" s="5">
        <v>134478</v>
      </c>
      <c r="H21" s="5">
        <v>609566</v>
      </c>
      <c r="I21" s="5">
        <v>679367</v>
      </c>
      <c r="J21" s="5">
        <v>69801</v>
      </c>
      <c r="K21" s="5">
        <v>-13757</v>
      </c>
      <c r="L21" s="5">
        <v>41521</v>
      </c>
      <c r="M21" s="5">
        <v>55278</v>
      </c>
      <c r="N21" s="64">
        <v>612674</v>
      </c>
      <c r="O21" s="5"/>
      <c r="P21" s="63" t="s">
        <v>63</v>
      </c>
      <c r="Q21" s="5">
        <v>113126</v>
      </c>
      <c r="R21" s="5">
        <v>126599</v>
      </c>
      <c r="S21" s="5">
        <v>13473</v>
      </c>
      <c r="T21" s="5">
        <v>1630</v>
      </c>
      <c r="U21" s="5">
        <v>354641</v>
      </c>
      <c r="V21" s="5">
        <v>143277</v>
      </c>
      <c r="W21" s="5">
        <v>10649</v>
      </c>
      <c r="X21" s="5">
        <v>11699</v>
      </c>
      <c r="Y21" s="5">
        <v>1050</v>
      </c>
      <c r="Z21" s="5">
        <v>2333023</v>
      </c>
      <c r="AA21" s="5">
        <v>398943</v>
      </c>
      <c r="AB21" s="5">
        <v>341115</v>
      </c>
      <c r="AC21" s="64">
        <v>57828</v>
      </c>
      <c r="AD21" s="5">
        <v>0</v>
      </c>
      <c r="AE21" s="63" t="s">
        <v>63</v>
      </c>
      <c r="AF21" s="72">
        <v>144334</v>
      </c>
      <c r="AG21" s="5">
        <v>106278</v>
      </c>
      <c r="AH21" s="5">
        <v>38056</v>
      </c>
      <c r="AI21" s="5">
        <v>1789746</v>
      </c>
      <c r="AJ21" s="5">
        <v>243895</v>
      </c>
      <c r="AK21" s="5">
        <v>302830</v>
      </c>
      <c r="AL21" s="5">
        <v>1243021</v>
      </c>
      <c r="AM21" s="5">
        <v>10474108</v>
      </c>
      <c r="AN21" s="5">
        <v>5554</v>
      </c>
      <c r="AO21" s="64">
        <v>1885.8674828952107</v>
      </c>
      <c r="AQ21" s="63" t="s">
        <v>63</v>
      </c>
      <c r="AR21" s="11">
        <v>2.1660532287660574</v>
      </c>
      <c r="AS21" s="11">
        <v>1.4759572430623578</v>
      </c>
      <c r="AT21" s="11">
        <v>6.6567273008715278</v>
      </c>
      <c r="AU21" s="11">
        <v>8.5154818838124644</v>
      </c>
      <c r="AV21" s="11">
        <v>-4.4527336672705955</v>
      </c>
      <c r="AW21" s="11">
        <v>-1.7070008643042349</v>
      </c>
      <c r="AX21" s="11">
        <v>-1.9135093761959434E-3</v>
      </c>
      <c r="AY21" s="11">
        <v>17.851354089282097</v>
      </c>
      <c r="AZ21" s="11">
        <v>-1073.8054607508532</v>
      </c>
      <c r="BA21" s="11">
        <v>4.7663504238998788</v>
      </c>
      <c r="BB21" s="11">
        <v>35.472012547789433</v>
      </c>
      <c r="BC21" s="65">
        <v>0.1919869174161897</v>
      </c>
      <c r="BD21" s="68"/>
      <c r="BE21" s="63" t="s">
        <v>63</v>
      </c>
      <c r="BF21" s="11">
        <v>-12.908316845403526</v>
      </c>
      <c r="BG21" s="11">
        <v>-13.946722676509173</v>
      </c>
      <c r="BH21" s="11">
        <v>-21.77775197398978</v>
      </c>
      <c r="BI21" s="11">
        <v>-61.374407582938382</v>
      </c>
      <c r="BJ21" s="11">
        <v>2.7516051271353406</v>
      </c>
      <c r="BK21" s="11">
        <v>8.3437308591002921</v>
      </c>
      <c r="BL21" s="11">
        <v>8.3978013029315957</v>
      </c>
      <c r="BM21" s="11">
        <v>6.1230043541364303</v>
      </c>
      <c r="BN21" s="11">
        <v>-12.5</v>
      </c>
      <c r="BO21" s="11">
        <v>22.728996741111704</v>
      </c>
      <c r="BP21" s="57">
        <v>158.90090920300341</v>
      </c>
      <c r="BQ21" s="57">
        <v>381.90294553930914</v>
      </c>
      <c r="BR21" s="65">
        <v>-30.583631431109403</v>
      </c>
      <c r="BS21" s="5"/>
      <c r="BT21" s="63" t="s">
        <v>63</v>
      </c>
      <c r="BU21" s="11">
        <v>1.1542747412167893</v>
      </c>
      <c r="BV21" s="11">
        <v>5.5968999950320431</v>
      </c>
      <c r="BW21" s="11">
        <v>-9.4809951952809097</v>
      </c>
      <c r="BX21" s="11">
        <v>11.567863147271156</v>
      </c>
      <c r="BY21" s="11">
        <v>91.101342986538796</v>
      </c>
      <c r="BZ21" s="11">
        <v>12.8842268494703</v>
      </c>
      <c r="CA21" s="11">
        <v>2.8748184410135025</v>
      </c>
      <c r="CB21" s="11">
        <v>5.8744875642730561</v>
      </c>
      <c r="CC21" s="11">
        <v>-0.19766397124887691</v>
      </c>
      <c r="CD21" s="66">
        <v>6.0841777629059361</v>
      </c>
      <c r="CE21" s="63" t="s">
        <v>63</v>
      </c>
      <c r="CF21" s="11">
        <f t="shared" si="3"/>
        <v>71.906065891243429</v>
      </c>
      <c r="CG21" s="11">
        <f t="shared" si="0"/>
        <v>61.906932790840038</v>
      </c>
      <c r="CH21" s="11">
        <f t="shared" si="0"/>
        <v>9.9991331004033945</v>
      </c>
      <c r="CI21" s="11">
        <f t="shared" si="0"/>
        <v>8.7152242463033609</v>
      </c>
      <c r="CJ21" s="11">
        <f t="shared" si="0"/>
        <v>1.2839088541000341</v>
      </c>
      <c r="CK21" s="11">
        <f t="shared" si="0"/>
        <v>5.8197414042322269</v>
      </c>
      <c r="CL21" s="11">
        <f t="shared" si="0"/>
        <v>6.486156148093948</v>
      </c>
      <c r="CM21" s="11">
        <f t="shared" si="0"/>
        <v>0.66641474386172073</v>
      </c>
      <c r="CN21" s="11">
        <f t="shared" si="0"/>
        <v>-0.13134292676760637</v>
      </c>
      <c r="CO21" s="11">
        <f t="shared" si="0"/>
        <v>0.39641561839919925</v>
      </c>
      <c r="CP21" s="11">
        <f t="shared" si="0"/>
        <v>0.52775854516680554</v>
      </c>
      <c r="CQ21" s="65">
        <f t="shared" si="0"/>
        <v>5.8494145754464242</v>
      </c>
      <c r="CS21" s="63" t="s">
        <v>63</v>
      </c>
      <c r="CT21" s="59">
        <f t="shared" si="1"/>
        <v>1.080053785964399</v>
      </c>
      <c r="CU21" s="59">
        <f t="shared" si="1"/>
        <v>1.2086852646545176</v>
      </c>
      <c r="CV21" s="59">
        <f t="shared" si="1"/>
        <v>0.12863147869011854</v>
      </c>
      <c r="CW21" s="59">
        <f t="shared" si="1"/>
        <v>1.5562184388398514E-2</v>
      </c>
      <c r="CX21" s="59">
        <f t="shared" si="1"/>
        <v>3.3858825973533979</v>
      </c>
      <c r="CY21" s="59">
        <f t="shared" si="1"/>
        <v>1.3679160077402295</v>
      </c>
      <c r="CZ21" s="59">
        <f t="shared" si="1"/>
        <v>0.10166975555340847</v>
      </c>
      <c r="DA21" s="59">
        <f t="shared" si="1"/>
        <v>0.11169447555820507</v>
      </c>
      <c r="DB21" s="59">
        <f t="shared" si="1"/>
        <v>1.0024720004796589E-2</v>
      </c>
      <c r="DC21" s="59">
        <f t="shared" si="1"/>
        <v>22.274192704524339</v>
      </c>
      <c r="DD21" s="59">
        <f t="shared" si="1"/>
        <v>3.8088494027367297</v>
      </c>
      <c r="DE21" s="11">
        <f t="shared" si="1"/>
        <v>3.2567451089868462</v>
      </c>
      <c r="DF21" s="65">
        <f t="shared" si="1"/>
        <v>0.55210429374988301</v>
      </c>
      <c r="DH21" s="63" t="s">
        <v>63</v>
      </c>
      <c r="DI21" s="11">
        <f t="shared" si="2"/>
        <v>1.3780075592117247</v>
      </c>
      <c r="DJ21" s="11">
        <f t="shared" si="2"/>
        <v>1.0146735168283543</v>
      </c>
      <c r="DK21" s="11">
        <f t="shared" si="2"/>
        <v>0.36333404238337047</v>
      </c>
      <c r="DL21" s="11">
        <f t="shared" si="2"/>
        <v>17.087335742575881</v>
      </c>
      <c r="DM21" s="11">
        <f t="shared" si="2"/>
        <v>2.3285515100665375</v>
      </c>
      <c r="DN21" s="11">
        <f t="shared" si="2"/>
        <v>2.8912247229071917</v>
      </c>
      <c r="DO21" s="11">
        <f t="shared" si="2"/>
        <v>11.867559509602154</v>
      </c>
      <c r="DP21" s="132">
        <f t="shared" si="2"/>
        <v>100</v>
      </c>
      <c r="DQ21" s="62"/>
    </row>
    <row r="22" spans="2:121" ht="12">
      <c r="B22" s="63" t="s">
        <v>64</v>
      </c>
      <c r="C22" s="5">
        <v>14051059</v>
      </c>
      <c r="D22" s="5">
        <v>12098935</v>
      </c>
      <c r="E22" s="5">
        <v>1952124</v>
      </c>
      <c r="F22" s="5">
        <v>1702404</v>
      </c>
      <c r="G22" s="5">
        <v>249720</v>
      </c>
      <c r="H22" s="5">
        <v>979288</v>
      </c>
      <c r="I22" s="5">
        <v>1107208</v>
      </c>
      <c r="J22" s="5">
        <v>127920</v>
      </c>
      <c r="K22" s="5">
        <v>16317</v>
      </c>
      <c r="L22" s="5">
        <v>115357</v>
      </c>
      <c r="M22" s="5">
        <v>99040</v>
      </c>
      <c r="N22" s="64">
        <v>945698</v>
      </c>
      <c r="O22" s="5"/>
      <c r="P22" s="63" t="s">
        <v>64</v>
      </c>
      <c r="Q22" s="5">
        <v>242909</v>
      </c>
      <c r="R22" s="5">
        <v>270085</v>
      </c>
      <c r="S22" s="5">
        <v>27176</v>
      </c>
      <c r="T22" s="5">
        <v>9452</v>
      </c>
      <c r="U22" s="5">
        <v>661444</v>
      </c>
      <c r="V22" s="5">
        <v>31893</v>
      </c>
      <c r="W22" s="5">
        <v>17273</v>
      </c>
      <c r="X22" s="5">
        <v>18977</v>
      </c>
      <c r="Y22" s="5">
        <v>1704</v>
      </c>
      <c r="Z22" s="5">
        <v>4175671</v>
      </c>
      <c r="AA22" s="5">
        <v>591255</v>
      </c>
      <c r="AB22" s="5">
        <v>463274</v>
      </c>
      <c r="AC22" s="64">
        <v>127981</v>
      </c>
      <c r="AD22" s="5">
        <v>0</v>
      </c>
      <c r="AE22" s="63" t="s">
        <v>64</v>
      </c>
      <c r="AF22" s="72">
        <v>722630</v>
      </c>
      <c r="AG22" s="5">
        <v>674407</v>
      </c>
      <c r="AH22" s="5">
        <v>48223</v>
      </c>
      <c r="AI22" s="5">
        <v>2861786</v>
      </c>
      <c r="AJ22" s="5">
        <v>177292</v>
      </c>
      <c r="AK22" s="5">
        <v>700627</v>
      </c>
      <c r="AL22" s="5">
        <v>1983867</v>
      </c>
      <c r="AM22" s="5">
        <v>19206018</v>
      </c>
      <c r="AN22" s="5">
        <v>10564</v>
      </c>
      <c r="AO22" s="64">
        <v>1818.0630443014011</v>
      </c>
      <c r="AQ22" s="63" t="s">
        <v>64</v>
      </c>
      <c r="AR22" s="11">
        <v>-1.494244227209081</v>
      </c>
      <c r="AS22" s="11">
        <v>-2.15577880019163</v>
      </c>
      <c r="AT22" s="11">
        <v>2.8140936949785984</v>
      </c>
      <c r="AU22" s="11">
        <v>4.6121665433576586</v>
      </c>
      <c r="AV22" s="11">
        <v>-7.9695590484438625</v>
      </c>
      <c r="AW22" s="11">
        <v>-5.8677422207526062</v>
      </c>
      <c r="AX22" s="11">
        <v>-6.700305547550311</v>
      </c>
      <c r="AY22" s="11">
        <v>-12.61698203429196</v>
      </c>
      <c r="AZ22" s="11">
        <v>1982.0069204152251</v>
      </c>
      <c r="BA22" s="11">
        <v>6.1945354788820559</v>
      </c>
      <c r="BB22" s="11">
        <v>-9.5483812046212169</v>
      </c>
      <c r="BC22" s="65">
        <v>-7.7280484104349387</v>
      </c>
      <c r="BD22" s="68"/>
      <c r="BE22" s="63" t="s">
        <v>64</v>
      </c>
      <c r="BF22" s="11">
        <v>-13.441850686488662</v>
      </c>
      <c r="BG22" s="11">
        <v>-14.404378581207849</v>
      </c>
      <c r="BH22" s="11">
        <v>-22.142959461395215</v>
      </c>
      <c r="BI22" s="11">
        <v>-75.392465699929716</v>
      </c>
      <c r="BJ22" s="11">
        <v>-2.9285337959110596</v>
      </c>
      <c r="BK22" s="11">
        <v>30.377728722099583</v>
      </c>
      <c r="BL22" s="11">
        <v>5.9953362788414335</v>
      </c>
      <c r="BM22" s="11">
        <v>3.7788472055124136</v>
      </c>
      <c r="BN22" s="11">
        <v>-14.371859296482411</v>
      </c>
      <c r="BO22" s="11">
        <v>8.7013486693448456</v>
      </c>
      <c r="BP22" s="57">
        <v>86.642359960225392</v>
      </c>
      <c r="BQ22" s="57">
        <v>234.5687482396782</v>
      </c>
      <c r="BR22" s="65">
        <v>-28.227977298728103</v>
      </c>
      <c r="BS22" s="5"/>
      <c r="BT22" s="63" t="s">
        <v>64</v>
      </c>
      <c r="BU22" s="11">
        <v>5.8624811752503625</v>
      </c>
      <c r="BV22" s="11">
        <v>7.1415862001035819</v>
      </c>
      <c r="BW22" s="11">
        <v>-9.2836449828812206</v>
      </c>
      <c r="BX22" s="11">
        <v>0.69552666607788338</v>
      </c>
      <c r="BY22" s="11">
        <v>36.851124267662925</v>
      </c>
      <c r="BZ22" s="11">
        <v>-1.1020080910854082</v>
      </c>
      <c r="CA22" s="11">
        <v>-1.0063202520516119</v>
      </c>
      <c r="CB22" s="11">
        <v>0.31374260946793492</v>
      </c>
      <c r="CC22" s="11">
        <v>-1.1046620483055607</v>
      </c>
      <c r="CD22" s="66">
        <v>1.4342482539129582</v>
      </c>
      <c r="CE22" s="63" t="s">
        <v>64</v>
      </c>
      <c r="CF22" s="11">
        <f t="shared" si="3"/>
        <v>73.159667974902447</v>
      </c>
      <c r="CG22" s="11">
        <f t="shared" si="0"/>
        <v>62.995541293359189</v>
      </c>
      <c r="CH22" s="11">
        <f t="shared" si="0"/>
        <v>10.164126681543253</v>
      </c>
      <c r="CI22" s="11">
        <f t="shared" si="0"/>
        <v>8.8639092184543404</v>
      </c>
      <c r="CJ22" s="11">
        <f t="shared" si="0"/>
        <v>1.3002174630889132</v>
      </c>
      <c r="CK22" s="11">
        <f t="shared" si="0"/>
        <v>5.098860159352137</v>
      </c>
      <c r="CL22" s="11">
        <f t="shared" si="0"/>
        <v>5.7649013970516947</v>
      </c>
      <c r="CM22" s="11">
        <f t="shared" si="0"/>
        <v>0.66604123769955847</v>
      </c>
      <c r="CN22" s="11">
        <f t="shared" si="0"/>
        <v>8.4957746056470426E-2</v>
      </c>
      <c r="CO22" s="11">
        <f t="shared" si="0"/>
        <v>0.60062944854055644</v>
      </c>
      <c r="CP22" s="11">
        <f t="shared" si="0"/>
        <v>0.515671702484086</v>
      </c>
      <c r="CQ22" s="65">
        <f t="shared" si="0"/>
        <v>4.9239670607410657</v>
      </c>
      <c r="CS22" s="63" t="s">
        <v>64</v>
      </c>
      <c r="CT22" s="59">
        <f t="shared" si="1"/>
        <v>1.2647546201404163</v>
      </c>
      <c r="CU22" s="59">
        <f t="shared" si="1"/>
        <v>1.4062519362420673</v>
      </c>
      <c r="CV22" s="59">
        <f t="shared" si="1"/>
        <v>0.14149731610165106</v>
      </c>
      <c r="CW22" s="59">
        <f t="shared" si="1"/>
        <v>4.9213741234648431E-2</v>
      </c>
      <c r="CX22" s="59">
        <f t="shared" si="1"/>
        <v>3.4439413729592463</v>
      </c>
      <c r="CY22" s="59">
        <f t="shared" si="1"/>
        <v>0.16605732640675439</v>
      </c>
      <c r="CZ22" s="59">
        <f t="shared" si="1"/>
        <v>8.9935352554600334E-2</v>
      </c>
      <c r="DA22" s="59">
        <f t="shared" si="1"/>
        <v>9.8807571668421842E-2</v>
      </c>
      <c r="DB22" s="59">
        <f t="shared" si="1"/>
        <v>8.8722191138215119E-3</v>
      </c>
      <c r="DC22" s="59">
        <f t="shared" si="1"/>
        <v>21.741471865745414</v>
      </c>
      <c r="DD22" s="59">
        <f t="shared" si="1"/>
        <v>3.0784882113512548</v>
      </c>
      <c r="DE22" s="11">
        <f t="shared" si="1"/>
        <v>2.4121293648688655</v>
      </c>
      <c r="DF22" s="65">
        <f t="shared" si="1"/>
        <v>0.66635884648238897</v>
      </c>
      <c r="DH22" s="63" t="s">
        <v>64</v>
      </c>
      <c r="DI22" s="11">
        <f t="shared" si="2"/>
        <v>3.7625186022422765</v>
      </c>
      <c r="DJ22" s="11">
        <f t="shared" si="2"/>
        <v>3.5114358426613994</v>
      </c>
      <c r="DK22" s="11">
        <f t="shared" si="2"/>
        <v>0.25108275958087717</v>
      </c>
      <c r="DL22" s="11">
        <f t="shared" si="2"/>
        <v>14.900465052151882</v>
      </c>
      <c r="DM22" s="11">
        <f t="shared" si="2"/>
        <v>0.92310649714063586</v>
      </c>
      <c r="DN22" s="11">
        <f t="shared" si="2"/>
        <v>3.6479555522649205</v>
      </c>
      <c r="DO22" s="11">
        <f t="shared" si="2"/>
        <v>10.329403002746327</v>
      </c>
      <c r="DP22" s="132">
        <f t="shared" si="2"/>
        <v>100</v>
      </c>
      <c r="DQ22" s="62"/>
    </row>
    <row r="23" spans="2:121" s="68" customFormat="1" ht="12">
      <c r="B23" s="63" t="s">
        <v>65</v>
      </c>
      <c r="C23" s="5">
        <v>27966252</v>
      </c>
      <c r="D23" s="5">
        <v>24094675</v>
      </c>
      <c r="E23" s="5">
        <v>3871577</v>
      </c>
      <c r="F23" s="5">
        <v>3375589</v>
      </c>
      <c r="G23" s="5">
        <v>495988</v>
      </c>
      <c r="H23" s="5">
        <v>1710016</v>
      </c>
      <c r="I23" s="5">
        <v>2081344</v>
      </c>
      <c r="J23" s="5">
        <v>371328</v>
      </c>
      <c r="K23" s="5">
        <v>-286159</v>
      </c>
      <c r="L23" s="5">
        <v>37531</v>
      </c>
      <c r="M23" s="5">
        <v>323690</v>
      </c>
      <c r="N23" s="64">
        <v>1966113</v>
      </c>
      <c r="O23" s="5"/>
      <c r="P23" s="63" t="s">
        <v>65</v>
      </c>
      <c r="Q23" s="5">
        <v>379751</v>
      </c>
      <c r="R23" s="5">
        <v>424423</v>
      </c>
      <c r="S23" s="5">
        <v>44672</v>
      </c>
      <c r="T23" s="5">
        <v>53635</v>
      </c>
      <c r="U23" s="5">
        <v>1040459</v>
      </c>
      <c r="V23" s="5">
        <v>492268</v>
      </c>
      <c r="W23" s="5">
        <v>30062</v>
      </c>
      <c r="X23" s="5">
        <v>33028</v>
      </c>
      <c r="Y23" s="5">
        <v>2966</v>
      </c>
      <c r="Z23" s="5">
        <v>5582772</v>
      </c>
      <c r="AA23" s="5">
        <v>650180</v>
      </c>
      <c r="AB23" s="5">
        <v>419107</v>
      </c>
      <c r="AC23" s="64">
        <v>231073</v>
      </c>
      <c r="AD23" s="5">
        <v>0</v>
      </c>
      <c r="AE23" s="63" t="s">
        <v>65</v>
      </c>
      <c r="AF23" s="72">
        <v>115346</v>
      </c>
      <c r="AG23" s="5">
        <v>19551</v>
      </c>
      <c r="AH23" s="5">
        <v>95795</v>
      </c>
      <c r="AI23" s="5">
        <v>4817246</v>
      </c>
      <c r="AJ23" s="5">
        <v>133088</v>
      </c>
      <c r="AK23" s="5">
        <v>1130691</v>
      </c>
      <c r="AL23" s="5">
        <v>3553467</v>
      </c>
      <c r="AM23" s="5">
        <v>35259040</v>
      </c>
      <c r="AN23" s="5">
        <v>16594</v>
      </c>
      <c r="AO23" s="64">
        <v>2124.8065565867182</v>
      </c>
      <c r="AQ23" s="63" t="s">
        <v>65</v>
      </c>
      <c r="AR23" s="11">
        <v>0.10086952674721171</v>
      </c>
      <c r="AS23" s="11">
        <v>-0.56800186032576749</v>
      </c>
      <c r="AT23" s="11">
        <v>4.4746874861701631</v>
      </c>
      <c r="AU23" s="11">
        <v>6.2907809859922175</v>
      </c>
      <c r="AV23" s="11">
        <v>-6.4085291065194827</v>
      </c>
      <c r="AW23" s="11">
        <v>0.17715373007020535</v>
      </c>
      <c r="AX23" s="11">
        <v>-3.0731581239070755</v>
      </c>
      <c r="AY23" s="11">
        <v>-15.673009449451905</v>
      </c>
      <c r="AZ23" s="11">
        <v>16.042272405871426</v>
      </c>
      <c r="BA23" s="11">
        <v>-3.2656322490850043</v>
      </c>
      <c r="BB23" s="11">
        <v>-14.736523239427346</v>
      </c>
      <c r="BC23" s="65">
        <v>-2.6750930869626774</v>
      </c>
      <c r="BE23" s="63" t="s">
        <v>65</v>
      </c>
      <c r="BF23" s="11">
        <v>-13.273711784010434</v>
      </c>
      <c r="BG23" s="11">
        <v>-14.292782122814776</v>
      </c>
      <c r="BH23" s="11">
        <v>-22.076472229974879</v>
      </c>
      <c r="BI23" s="11">
        <v>19.598180439727066</v>
      </c>
      <c r="BJ23" s="11">
        <v>-2.0026899696907479</v>
      </c>
      <c r="BK23" s="11">
        <v>3.4800394355420177</v>
      </c>
      <c r="BL23" s="11">
        <v>8.6251129177958443</v>
      </c>
      <c r="BM23" s="11">
        <v>6.3532442440830783</v>
      </c>
      <c r="BN23" s="11">
        <v>-12.248520710059172</v>
      </c>
      <c r="BO23" s="11">
        <v>6.7994403274168782</v>
      </c>
      <c r="BP23" s="57">
        <v>61.722640373699733</v>
      </c>
      <c r="BQ23" s="57">
        <v>478.74917145382233</v>
      </c>
      <c r="BR23" s="65">
        <v>-29.896728940773865</v>
      </c>
      <c r="BS23" s="5"/>
      <c r="BT23" s="63" t="s">
        <v>65</v>
      </c>
      <c r="BU23" s="11">
        <v>74.761370867549473</v>
      </c>
      <c r="BV23" s="11">
        <v>149.32636996669694</v>
      </c>
      <c r="BW23" s="11">
        <v>-9.3176697779208251</v>
      </c>
      <c r="BX23" s="11">
        <v>1.217404386269763</v>
      </c>
      <c r="BY23" s="11">
        <v>113.69299935773924</v>
      </c>
      <c r="BZ23" s="11">
        <v>-1.6171906337636619</v>
      </c>
      <c r="CA23" s="11">
        <v>0.16117261959625667</v>
      </c>
      <c r="CB23" s="11">
        <v>1.1087133221812491</v>
      </c>
      <c r="CC23" s="11">
        <v>-0.85439445539821945</v>
      </c>
      <c r="CD23" s="66">
        <v>1.9800250014070031</v>
      </c>
      <c r="CE23" s="63" t="s">
        <v>65</v>
      </c>
      <c r="CF23" s="11">
        <f t="shared" si="3"/>
        <v>79.316544069265632</v>
      </c>
      <c r="CG23" s="11">
        <f t="shared" si="0"/>
        <v>68.336162867735482</v>
      </c>
      <c r="CH23" s="11">
        <f t="shared" si="0"/>
        <v>10.980381201530161</v>
      </c>
      <c r="CI23" s="11">
        <f t="shared" si="0"/>
        <v>9.5736837985379069</v>
      </c>
      <c r="CJ23" s="11">
        <f t="shared" si="0"/>
        <v>1.4066974029922539</v>
      </c>
      <c r="CK23" s="11">
        <f t="shared" si="0"/>
        <v>4.8498654529448331</v>
      </c>
      <c r="CL23" s="11">
        <f t="shared" si="0"/>
        <v>5.9030081363531171</v>
      </c>
      <c r="CM23" s="11">
        <f t="shared" si="0"/>
        <v>1.0531426834082833</v>
      </c>
      <c r="CN23" s="11">
        <f t="shared" si="0"/>
        <v>-0.81159044602462238</v>
      </c>
      <c r="CO23" s="11">
        <f t="shared" si="0"/>
        <v>0.10644362410320871</v>
      </c>
      <c r="CP23" s="11">
        <f t="shared" si="0"/>
        <v>0.918034070127831</v>
      </c>
      <c r="CQ23" s="65">
        <f t="shared" si="0"/>
        <v>5.5761954948291272</v>
      </c>
      <c r="CS23" s="63" t="s">
        <v>65</v>
      </c>
      <c r="CT23" s="59">
        <f t="shared" si="1"/>
        <v>1.0770315924653651</v>
      </c>
      <c r="CU23" s="59">
        <f t="shared" si="1"/>
        <v>1.2037281786458167</v>
      </c>
      <c r="CV23" s="59">
        <f t="shared" si="1"/>
        <v>0.12669658618045188</v>
      </c>
      <c r="CW23" s="59">
        <f t="shared" si="1"/>
        <v>0.15211701736632649</v>
      </c>
      <c r="CX23" s="59">
        <f t="shared" si="1"/>
        <v>2.9508999677813121</v>
      </c>
      <c r="CY23" s="59">
        <f t="shared" si="1"/>
        <v>1.3961469172161238</v>
      </c>
      <c r="CZ23" s="59">
        <f t="shared" si="1"/>
        <v>8.5260404140328275E-2</v>
      </c>
      <c r="DA23" s="59">
        <f t="shared" si="1"/>
        <v>9.367243124032873E-2</v>
      </c>
      <c r="DB23" s="59">
        <f t="shared" si="1"/>
        <v>8.4120271000004548E-3</v>
      </c>
      <c r="DC23" s="59">
        <f t="shared" si="1"/>
        <v>15.833590477789524</v>
      </c>
      <c r="DD23" s="59">
        <f t="shared" si="1"/>
        <v>1.8440093661086632</v>
      </c>
      <c r="DE23" s="11">
        <f t="shared" si="1"/>
        <v>1.1886511941334761</v>
      </c>
      <c r="DF23" s="65">
        <f t="shared" si="1"/>
        <v>0.65535817197518709</v>
      </c>
      <c r="DH23" s="63" t="s">
        <v>65</v>
      </c>
      <c r="DI23" s="11">
        <f t="shared" si="2"/>
        <v>0.32713879901438042</v>
      </c>
      <c r="DJ23" s="11">
        <f t="shared" si="2"/>
        <v>5.5449609518580197E-2</v>
      </c>
      <c r="DK23" s="11">
        <f t="shared" si="2"/>
        <v>0.27168918949580023</v>
      </c>
      <c r="DL23" s="11">
        <f t="shared" si="2"/>
        <v>13.662442312666482</v>
      </c>
      <c r="DM23" s="11">
        <f t="shared" si="2"/>
        <v>0.37745780940150386</v>
      </c>
      <c r="DN23" s="11">
        <f t="shared" si="2"/>
        <v>3.2068116431984532</v>
      </c>
      <c r="DO23" s="11">
        <f t="shared" si="2"/>
        <v>10.078172860066525</v>
      </c>
      <c r="DP23" s="132">
        <f t="shared" si="2"/>
        <v>100</v>
      </c>
      <c r="DQ23" s="85"/>
    </row>
    <row r="24" spans="2:121" ht="12">
      <c r="B24" s="74" t="s">
        <v>66</v>
      </c>
      <c r="C24" s="75">
        <v>14360821</v>
      </c>
      <c r="D24" s="75">
        <v>12365594</v>
      </c>
      <c r="E24" s="75">
        <v>1995227</v>
      </c>
      <c r="F24" s="75">
        <v>1739591</v>
      </c>
      <c r="G24" s="75">
        <v>255636</v>
      </c>
      <c r="H24" s="75">
        <v>1547733</v>
      </c>
      <c r="I24" s="75">
        <v>1692235</v>
      </c>
      <c r="J24" s="75">
        <v>144502</v>
      </c>
      <c r="K24" s="75">
        <v>-71979</v>
      </c>
      <c r="L24" s="75">
        <v>43612</v>
      </c>
      <c r="M24" s="75">
        <v>115591</v>
      </c>
      <c r="N24" s="76">
        <v>1597859</v>
      </c>
      <c r="O24" s="5"/>
      <c r="P24" s="74" t="s">
        <v>66</v>
      </c>
      <c r="Q24" s="75">
        <v>228869</v>
      </c>
      <c r="R24" s="75">
        <v>255624</v>
      </c>
      <c r="S24" s="75">
        <v>26755</v>
      </c>
      <c r="T24" s="75">
        <v>21062</v>
      </c>
      <c r="U24" s="75">
        <v>702669</v>
      </c>
      <c r="V24" s="75">
        <v>645259</v>
      </c>
      <c r="W24" s="75">
        <v>21853</v>
      </c>
      <c r="X24" s="75">
        <v>24009</v>
      </c>
      <c r="Y24" s="75">
        <v>2156</v>
      </c>
      <c r="Z24" s="75">
        <v>4218958</v>
      </c>
      <c r="AA24" s="75">
        <v>374999</v>
      </c>
      <c r="AB24" s="75">
        <v>268260</v>
      </c>
      <c r="AC24" s="76">
        <v>106739</v>
      </c>
      <c r="AD24" s="5">
        <v>0</v>
      </c>
      <c r="AE24" s="74" t="s">
        <v>66</v>
      </c>
      <c r="AF24" s="77">
        <v>616362</v>
      </c>
      <c r="AG24" s="75">
        <v>530704</v>
      </c>
      <c r="AH24" s="75">
        <v>85658</v>
      </c>
      <c r="AI24" s="75">
        <v>3227597</v>
      </c>
      <c r="AJ24" s="75">
        <v>335414</v>
      </c>
      <c r="AK24" s="75">
        <v>730523</v>
      </c>
      <c r="AL24" s="75">
        <v>2161660</v>
      </c>
      <c r="AM24" s="75">
        <v>20127512</v>
      </c>
      <c r="AN24" s="75">
        <v>11247</v>
      </c>
      <c r="AO24" s="76">
        <v>1789.5894016182092</v>
      </c>
      <c r="AQ24" s="74" t="s">
        <v>66</v>
      </c>
      <c r="AR24" s="78">
        <v>-0.42322563431147359</v>
      </c>
      <c r="AS24" s="78">
        <v>-1.0938819126476571</v>
      </c>
      <c r="AT24" s="78">
        <v>3.9449795077163201</v>
      </c>
      <c r="AU24" s="78">
        <v>5.7354933568518423</v>
      </c>
      <c r="AV24" s="78">
        <v>-6.7953943866352633</v>
      </c>
      <c r="AW24" s="78">
        <v>-9.2102391913389923</v>
      </c>
      <c r="AX24" s="78">
        <v>-9.1898682416351711</v>
      </c>
      <c r="AY24" s="78">
        <v>-8.9711042376671735</v>
      </c>
      <c r="AZ24" s="78">
        <v>7.8303070658437264</v>
      </c>
      <c r="BA24" s="78">
        <v>6.8793139030933984E-3</v>
      </c>
      <c r="BB24" s="78">
        <v>-5.0220619048010322</v>
      </c>
      <c r="BC24" s="79">
        <v>-9.3318163892380195</v>
      </c>
      <c r="BD24" s="68"/>
      <c r="BE24" s="74" t="s">
        <v>66</v>
      </c>
      <c r="BF24" s="78">
        <v>-14.436377502953448</v>
      </c>
      <c r="BG24" s="78">
        <v>-15.361336079306531</v>
      </c>
      <c r="BH24" s="78">
        <v>-22.525626918399258</v>
      </c>
      <c r="BI24" s="78">
        <v>-63.108666713374909</v>
      </c>
      <c r="BJ24" s="78">
        <v>-1.1661696860582873</v>
      </c>
      <c r="BK24" s="78">
        <v>-11.216614679290403</v>
      </c>
      <c r="BL24" s="78">
        <v>6.4805340349851388</v>
      </c>
      <c r="BM24" s="78">
        <v>4.2555039298276087</v>
      </c>
      <c r="BN24" s="78">
        <v>-13.966480446927374</v>
      </c>
      <c r="BO24" s="78">
        <v>10.139227393953064</v>
      </c>
      <c r="BP24" s="80">
        <v>144.13361631207519</v>
      </c>
      <c r="BQ24" s="80">
        <v>17879.892761394105</v>
      </c>
      <c r="BR24" s="65">
        <v>-29.828678868202381</v>
      </c>
      <c r="BS24" s="5"/>
      <c r="BT24" s="74" t="s">
        <v>66</v>
      </c>
      <c r="BU24" s="78">
        <v>-2.2959644667636789</v>
      </c>
      <c r="BV24" s="78">
        <v>-1.035326411266261</v>
      </c>
      <c r="BW24" s="78">
        <v>-9.4428586531345804</v>
      </c>
      <c r="BX24" s="78">
        <v>5.9577140478471282</v>
      </c>
      <c r="BY24" s="78">
        <v>126.23364359908268</v>
      </c>
      <c r="BZ24" s="78">
        <v>-1.7349523352178646</v>
      </c>
      <c r="CA24" s="78">
        <v>0.33526160198696925</v>
      </c>
      <c r="CB24" s="78">
        <v>0.85353785130857729</v>
      </c>
      <c r="CC24" s="78">
        <v>-1.0643912737508798</v>
      </c>
      <c r="CD24" s="81">
        <v>1.9385630206878162</v>
      </c>
      <c r="CE24" s="74" t="s">
        <v>66</v>
      </c>
      <c r="CF24" s="78">
        <f t="shared" si="3"/>
        <v>71.349210970536248</v>
      </c>
      <c r="CG24" s="78">
        <f t="shared" si="0"/>
        <v>61.436276873167436</v>
      </c>
      <c r="CH24" s="78">
        <f t="shared" si="0"/>
        <v>9.9129340973688151</v>
      </c>
      <c r="CI24" s="78">
        <f t="shared" si="0"/>
        <v>8.6428516351151607</v>
      </c>
      <c r="CJ24" s="78">
        <f t="shared" si="0"/>
        <v>1.2700824622536557</v>
      </c>
      <c r="CK24" s="78">
        <f t="shared" si="0"/>
        <v>7.6896389379869703</v>
      </c>
      <c r="CL24" s="78">
        <f t="shared" si="0"/>
        <v>8.4075716859589988</v>
      </c>
      <c r="CM24" s="78">
        <f t="shared" si="0"/>
        <v>0.71793274797202955</v>
      </c>
      <c r="CN24" s="78">
        <f t="shared" si="0"/>
        <v>-0.35761498987058116</v>
      </c>
      <c r="CO24" s="78">
        <f t="shared" si="0"/>
        <v>0.21667854427313221</v>
      </c>
      <c r="CP24" s="78">
        <f t="shared" si="0"/>
        <v>0.57429353414371331</v>
      </c>
      <c r="CQ24" s="65">
        <f t="shared" si="0"/>
        <v>7.9386811444951562</v>
      </c>
      <c r="CS24" s="63" t="s">
        <v>66</v>
      </c>
      <c r="CT24" s="59">
        <f t="shared" si="1"/>
        <v>1.137095334982287</v>
      </c>
      <c r="CU24" s="59">
        <f t="shared" si="1"/>
        <v>1.2700228423662099</v>
      </c>
      <c r="CV24" s="59">
        <f t="shared" si="1"/>
        <v>0.13292750738392306</v>
      </c>
      <c r="CW24" s="59">
        <f t="shared" si="1"/>
        <v>0.1046428391149388</v>
      </c>
      <c r="CX24" s="59">
        <f t="shared" si="1"/>
        <v>3.4910872242927984</v>
      </c>
      <c r="CY24" s="59">
        <f t="shared" si="1"/>
        <v>3.2058557461051325</v>
      </c>
      <c r="CZ24" s="59">
        <f t="shared" si="1"/>
        <v>0.1085727833623947</v>
      </c>
      <c r="DA24" s="59">
        <f t="shared" si="1"/>
        <v>0.11928448980678785</v>
      </c>
      <c r="DB24" s="59">
        <f t="shared" si="1"/>
        <v>1.0711706444393126E-2</v>
      </c>
      <c r="DC24" s="59">
        <f t="shared" si="1"/>
        <v>20.961150091476778</v>
      </c>
      <c r="DD24" s="59">
        <f t="shared" si="1"/>
        <v>1.863116514351103</v>
      </c>
      <c r="DE24" s="11">
        <f t="shared" si="1"/>
        <v>1.3328025838464288</v>
      </c>
      <c r="DF24" s="65">
        <f t="shared" si="1"/>
        <v>0.53031393050467446</v>
      </c>
      <c r="DH24" s="63" t="s">
        <v>66</v>
      </c>
      <c r="DI24" s="11">
        <f t="shared" si="2"/>
        <v>3.0622860888121695</v>
      </c>
      <c r="DJ24" s="11">
        <f t="shared" si="2"/>
        <v>2.6367093955775558</v>
      </c>
      <c r="DK24" s="11">
        <f t="shared" si="2"/>
        <v>0.42557669323461339</v>
      </c>
      <c r="DL24" s="11">
        <f t="shared" si="2"/>
        <v>16.035747488313508</v>
      </c>
      <c r="DM24" s="11">
        <f t="shared" si="2"/>
        <v>1.6664454106399242</v>
      </c>
      <c r="DN24" s="11">
        <f t="shared" si="2"/>
        <v>3.6294749197019485</v>
      </c>
      <c r="DO24" s="11">
        <f t="shared" si="2"/>
        <v>10.739827157971636</v>
      </c>
      <c r="DP24" s="132">
        <f t="shared" si="2"/>
        <v>100</v>
      </c>
      <c r="DQ24" s="62"/>
    </row>
    <row r="25" spans="2:121" ht="12">
      <c r="B25" s="63" t="s">
        <v>67</v>
      </c>
      <c r="C25" s="5">
        <v>61304065</v>
      </c>
      <c r="D25" s="5">
        <v>52791613</v>
      </c>
      <c r="E25" s="5">
        <v>8512452</v>
      </c>
      <c r="F25" s="5">
        <v>7418205</v>
      </c>
      <c r="G25" s="5">
        <v>1094247</v>
      </c>
      <c r="H25" s="5">
        <v>3181498</v>
      </c>
      <c r="I25" s="5">
        <v>3870555</v>
      </c>
      <c r="J25" s="5">
        <v>689057</v>
      </c>
      <c r="K25" s="5">
        <v>-268527</v>
      </c>
      <c r="L25" s="5">
        <v>329839</v>
      </c>
      <c r="M25" s="5">
        <v>598366</v>
      </c>
      <c r="N25" s="64">
        <v>3389682</v>
      </c>
      <c r="O25" s="5"/>
      <c r="P25" s="63" t="s">
        <v>67</v>
      </c>
      <c r="Q25" s="5">
        <v>600067</v>
      </c>
      <c r="R25" s="5">
        <v>684805</v>
      </c>
      <c r="S25" s="5">
        <v>84738</v>
      </c>
      <c r="T25" s="5">
        <v>149654</v>
      </c>
      <c r="U25" s="5">
        <v>2056014</v>
      </c>
      <c r="V25" s="5">
        <v>583947</v>
      </c>
      <c r="W25" s="5">
        <v>60343</v>
      </c>
      <c r="X25" s="5">
        <v>66296</v>
      </c>
      <c r="Y25" s="5">
        <v>5953</v>
      </c>
      <c r="Z25" s="5">
        <v>12548280</v>
      </c>
      <c r="AA25" s="5">
        <v>3809821</v>
      </c>
      <c r="AB25" s="5">
        <v>3423648</v>
      </c>
      <c r="AC25" s="64">
        <v>386173</v>
      </c>
      <c r="AD25" s="5">
        <v>0</v>
      </c>
      <c r="AE25" s="63" t="s">
        <v>67</v>
      </c>
      <c r="AF25" s="72">
        <v>315852</v>
      </c>
      <c r="AG25" s="5">
        <v>216676</v>
      </c>
      <c r="AH25" s="5">
        <v>99176</v>
      </c>
      <c r="AI25" s="5">
        <v>8422607</v>
      </c>
      <c r="AJ25" s="5">
        <v>677852</v>
      </c>
      <c r="AK25" s="5">
        <v>1772296</v>
      </c>
      <c r="AL25" s="5">
        <v>5972459</v>
      </c>
      <c r="AM25" s="5">
        <v>77033843</v>
      </c>
      <c r="AN25" s="5">
        <v>31234</v>
      </c>
      <c r="AO25" s="64">
        <v>2466.345745021451</v>
      </c>
      <c r="AQ25" s="63" t="s">
        <v>67</v>
      </c>
      <c r="AR25" s="11">
        <v>2.9602259613806856</v>
      </c>
      <c r="AS25" s="11">
        <v>2.2682794896025356</v>
      </c>
      <c r="AT25" s="11">
        <v>7.4697211427495054</v>
      </c>
      <c r="AU25" s="11">
        <v>9.3513937495126278</v>
      </c>
      <c r="AV25" s="11">
        <v>-3.7574496379845344</v>
      </c>
      <c r="AW25" s="11">
        <v>0.10203712414516772</v>
      </c>
      <c r="AX25" s="11">
        <v>-0.13383243776288514</v>
      </c>
      <c r="AY25" s="11">
        <v>-1.2086246768756981</v>
      </c>
      <c r="AZ25" s="11">
        <v>2.7579913305787218</v>
      </c>
      <c r="BA25" s="11">
        <v>6.7899775631582528</v>
      </c>
      <c r="BB25" s="11">
        <v>2.2830378967880893</v>
      </c>
      <c r="BC25" s="65">
        <v>-0.25811736748533304</v>
      </c>
      <c r="BD25" s="68"/>
      <c r="BE25" s="63" t="s">
        <v>67</v>
      </c>
      <c r="BF25" s="11">
        <v>-11.693168021779918</v>
      </c>
      <c r="BG25" s="11">
        <v>-12.782582115974883</v>
      </c>
      <c r="BH25" s="11">
        <v>-19.789862274598892</v>
      </c>
      <c r="BI25" s="11">
        <v>25.190520407224298</v>
      </c>
      <c r="BJ25" s="11">
        <v>0.30770251553026851</v>
      </c>
      <c r="BK25" s="11">
        <v>6.233797420685816</v>
      </c>
      <c r="BL25" s="11">
        <v>7.8632203632203632</v>
      </c>
      <c r="BM25" s="11">
        <v>5.6072384350707276</v>
      </c>
      <c r="BN25" s="11">
        <v>-12.865925058548008</v>
      </c>
      <c r="BO25" s="11">
        <v>36.316247506455809</v>
      </c>
      <c r="BP25" s="57">
        <v>320.94213707227067</v>
      </c>
      <c r="BQ25" s="57">
        <v>817.98869020327061</v>
      </c>
      <c r="BR25" s="86">
        <v>-27.427323587393044</v>
      </c>
      <c r="BS25" s="5"/>
      <c r="BT25" s="63" t="s">
        <v>67</v>
      </c>
      <c r="BU25" s="11">
        <v>-4.059632400513947</v>
      </c>
      <c r="BV25" s="11">
        <v>-1.6602067769840332</v>
      </c>
      <c r="BW25" s="11">
        <v>-8.915073978490673</v>
      </c>
      <c r="BX25" s="11">
        <v>5.6658374925856076</v>
      </c>
      <c r="BY25" s="11">
        <v>99.88381796575284</v>
      </c>
      <c r="BZ25" s="11">
        <v>4.0131086274206007</v>
      </c>
      <c r="CA25" s="11">
        <v>0.7509178981923752</v>
      </c>
      <c r="CB25" s="11">
        <v>7.1029725563680008</v>
      </c>
      <c r="CC25" s="11">
        <v>1.4815777503411529</v>
      </c>
      <c r="CD25" s="66">
        <v>5.5393253934780722</v>
      </c>
      <c r="CE25" s="63" t="s">
        <v>67</v>
      </c>
      <c r="CF25" s="11">
        <f t="shared" si="3"/>
        <v>79.580691566951941</v>
      </c>
      <c r="CG25" s="11">
        <f t="shared" si="0"/>
        <v>68.530415910835458</v>
      </c>
      <c r="CH25" s="11">
        <f t="shared" si="0"/>
        <v>11.050275656116494</v>
      </c>
      <c r="CI25" s="11">
        <f t="shared" si="0"/>
        <v>9.6297999828464995</v>
      </c>
      <c r="CJ25" s="11">
        <f t="shared" si="0"/>
        <v>1.4204756732699937</v>
      </c>
      <c r="CK25" s="11">
        <f t="shared" si="0"/>
        <v>4.1300003687989442</v>
      </c>
      <c r="CL25" s="11">
        <f t="shared" si="0"/>
        <v>5.0244864455223919</v>
      </c>
      <c r="CM25" s="11">
        <f t="shared" si="0"/>
        <v>0.89448607672344749</v>
      </c>
      <c r="CN25" s="11">
        <f t="shared" si="0"/>
        <v>-0.34858315454935829</v>
      </c>
      <c r="CO25" s="11">
        <f t="shared" si="0"/>
        <v>0.42817414678377141</v>
      </c>
      <c r="CP25" s="11">
        <f t="shared" si="0"/>
        <v>0.7767573013331297</v>
      </c>
      <c r="CQ25" s="86">
        <f t="shared" si="0"/>
        <v>4.4002504198057473</v>
      </c>
      <c r="CS25" s="141" t="s">
        <v>67</v>
      </c>
      <c r="CT25" s="99">
        <f t="shared" si="1"/>
        <v>0.77896542173029071</v>
      </c>
      <c r="CU25" s="99">
        <f t="shared" si="1"/>
        <v>0.88896642479591725</v>
      </c>
      <c r="CV25" s="99">
        <f t="shared" si="1"/>
        <v>0.11000100306562662</v>
      </c>
      <c r="CW25" s="99">
        <f t="shared" si="1"/>
        <v>0.19427045850484184</v>
      </c>
      <c r="CX25" s="99">
        <f t="shared" si="1"/>
        <v>2.6689749854489282</v>
      </c>
      <c r="CY25" s="99">
        <f t="shared" si="1"/>
        <v>0.75803955412168644</v>
      </c>
      <c r="CZ25" s="99">
        <f t="shared" si="1"/>
        <v>7.8333103542555974E-2</v>
      </c>
      <c r="DA25" s="99">
        <f t="shared" si="1"/>
        <v>8.6060875867247075E-2</v>
      </c>
      <c r="DB25" s="99">
        <f t="shared" ref="DB25:DF51" si="4">Y25/$AM25*100</f>
        <v>7.7277723246911107E-3</v>
      </c>
      <c r="DC25" s="99">
        <f t="shared" si="4"/>
        <v>16.289308064249113</v>
      </c>
      <c r="DD25" s="99">
        <f t="shared" si="4"/>
        <v>4.9456457728585601</v>
      </c>
      <c r="DE25" s="100">
        <f t="shared" si="4"/>
        <v>4.4443427286887403</v>
      </c>
      <c r="DF25" s="86">
        <f t="shared" si="4"/>
        <v>0.5013030441698203</v>
      </c>
      <c r="DH25" s="141" t="s">
        <v>67</v>
      </c>
      <c r="DI25" s="100">
        <f t="shared" si="2"/>
        <v>0.41001719205414688</v>
      </c>
      <c r="DJ25" s="100">
        <f t="shared" si="2"/>
        <v>0.28127377729292308</v>
      </c>
      <c r="DK25" s="100">
        <f t="shared" si="2"/>
        <v>0.12874341476122383</v>
      </c>
      <c r="DL25" s="100">
        <f t="shared" si="2"/>
        <v>10.933645099336404</v>
      </c>
      <c r="DM25" s="100">
        <f t="shared" si="2"/>
        <v>0.87994052172627557</v>
      </c>
      <c r="DN25" s="100">
        <f t="shared" si="2"/>
        <v>2.3006719267530245</v>
      </c>
      <c r="DO25" s="100">
        <f t="shared" si="2"/>
        <v>7.7530326508571044</v>
      </c>
      <c r="DP25" s="135">
        <f t="shared" si="2"/>
        <v>100</v>
      </c>
      <c r="DQ25" s="62"/>
    </row>
    <row r="26" spans="2:121" ht="12">
      <c r="B26" s="74" t="s">
        <v>68</v>
      </c>
      <c r="C26" s="75">
        <v>78103230</v>
      </c>
      <c r="D26" s="75">
        <v>67263945</v>
      </c>
      <c r="E26" s="75">
        <v>10839285</v>
      </c>
      <c r="F26" s="75">
        <v>9445857</v>
      </c>
      <c r="G26" s="75">
        <v>1393428</v>
      </c>
      <c r="H26" s="75">
        <v>3304825</v>
      </c>
      <c r="I26" s="75">
        <v>4009888</v>
      </c>
      <c r="J26" s="75">
        <v>705063</v>
      </c>
      <c r="K26" s="75">
        <v>-490216</v>
      </c>
      <c r="L26" s="75">
        <v>107333</v>
      </c>
      <c r="M26" s="75">
        <v>597549</v>
      </c>
      <c r="N26" s="76">
        <v>3762183</v>
      </c>
      <c r="O26" s="5"/>
      <c r="P26" s="74" t="s">
        <v>68</v>
      </c>
      <c r="Q26" s="75">
        <v>697926</v>
      </c>
      <c r="R26" s="75">
        <v>802199</v>
      </c>
      <c r="S26" s="75">
        <v>104273</v>
      </c>
      <c r="T26" s="75">
        <v>165107</v>
      </c>
      <c r="U26" s="75">
        <v>2492620</v>
      </c>
      <c r="V26" s="75">
        <v>406530</v>
      </c>
      <c r="W26" s="75">
        <v>32858</v>
      </c>
      <c r="X26" s="75">
        <v>36099</v>
      </c>
      <c r="Y26" s="75">
        <v>3241</v>
      </c>
      <c r="Z26" s="75">
        <v>13726391</v>
      </c>
      <c r="AA26" s="75">
        <v>3309303</v>
      </c>
      <c r="AB26" s="75">
        <v>3075890</v>
      </c>
      <c r="AC26" s="76">
        <v>233413</v>
      </c>
      <c r="AD26" s="5">
        <v>0</v>
      </c>
      <c r="AE26" s="74" t="s">
        <v>68</v>
      </c>
      <c r="AF26" s="77">
        <v>-29063</v>
      </c>
      <c r="AG26" s="75">
        <v>-71620</v>
      </c>
      <c r="AH26" s="75">
        <v>42557</v>
      </c>
      <c r="AI26" s="75">
        <v>10446151</v>
      </c>
      <c r="AJ26" s="75">
        <v>384983</v>
      </c>
      <c r="AK26" s="75">
        <v>3106660</v>
      </c>
      <c r="AL26" s="75">
        <v>6954508</v>
      </c>
      <c r="AM26" s="75">
        <v>95134446</v>
      </c>
      <c r="AN26" s="75">
        <v>37734</v>
      </c>
      <c r="AO26" s="76">
        <v>2521.1863571314993</v>
      </c>
      <c r="AQ26" s="74" t="s">
        <v>68</v>
      </c>
      <c r="AR26" s="78">
        <v>4.2388002810460792</v>
      </c>
      <c r="AS26" s="78">
        <v>3.5432592635033249</v>
      </c>
      <c r="AT26" s="78">
        <v>8.773033506712661</v>
      </c>
      <c r="AU26" s="78">
        <v>10.677778668275186</v>
      </c>
      <c r="AV26" s="78">
        <v>-2.5909966640848046</v>
      </c>
      <c r="AW26" s="78">
        <v>-1.6303731487001871</v>
      </c>
      <c r="AX26" s="78">
        <v>-2.2921536458593499</v>
      </c>
      <c r="AY26" s="78">
        <v>-5.2790458354716412</v>
      </c>
      <c r="AZ26" s="78">
        <v>2.8765589863988037</v>
      </c>
      <c r="BA26" s="78">
        <v>-0.29632519600193213</v>
      </c>
      <c r="BB26" s="78">
        <v>-2.4229776268927981</v>
      </c>
      <c r="BC26" s="79">
        <v>-1.9035572702042247</v>
      </c>
      <c r="BE26" s="74" t="s">
        <v>68</v>
      </c>
      <c r="BF26" s="78">
        <v>-10.955316008180731</v>
      </c>
      <c r="BG26" s="78">
        <v>-12.059254289610658</v>
      </c>
      <c r="BH26" s="78">
        <v>-18.797455046686032</v>
      </c>
      <c r="BI26" s="78">
        <v>-20.445697214994698</v>
      </c>
      <c r="BJ26" s="78">
        <v>1.078620173956345</v>
      </c>
      <c r="BK26" s="78">
        <v>7.5948697046851272</v>
      </c>
      <c r="BL26" s="78">
        <v>12.735881424552254</v>
      </c>
      <c r="BM26" s="78">
        <v>10.374243258117776</v>
      </c>
      <c r="BN26" s="78">
        <v>-8.9606741573033712</v>
      </c>
      <c r="BO26" s="78">
        <v>30.493130387406016</v>
      </c>
      <c r="BP26" s="80">
        <v>506.55381045508443</v>
      </c>
      <c r="BQ26" s="80">
        <v>1196.0720365407628</v>
      </c>
      <c r="BR26" s="79">
        <v>-24.282196926690176</v>
      </c>
      <c r="BS26" s="5"/>
      <c r="BT26" s="74" t="s">
        <v>68</v>
      </c>
      <c r="BU26" s="78">
        <v>-113.39413686786521</v>
      </c>
      <c r="BV26" s="78">
        <v>-141.97287762110719</v>
      </c>
      <c r="BW26" s="78">
        <v>-8.1814062870827851</v>
      </c>
      <c r="BX26" s="78">
        <v>7.0709686994652783</v>
      </c>
      <c r="BY26" s="78">
        <v>72.767498530289501</v>
      </c>
      <c r="BZ26" s="78">
        <v>17.050604777408079</v>
      </c>
      <c r="CA26" s="78">
        <v>1.0927070442980187</v>
      </c>
      <c r="CB26" s="78">
        <v>7.1265389289592136</v>
      </c>
      <c r="CC26" s="78">
        <v>3.1378122779205162</v>
      </c>
      <c r="CD26" s="81">
        <v>3.8673756626623672</v>
      </c>
      <c r="CE26" s="74" t="s">
        <v>68</v>
      </c>
      <c r="CF26" s="78">
        <f t="shared" si="3"/>
        <v>82.097739865957692</v>
      </c>
      <c r="CG26" s="78">
        <f t="shared" si="0"/>
        <v>70.704090713893478</v>
      </c>
      <c r="CH26" s="78">
        <f t="shared" si="0"/>
        <v>11.393649152064226</v>
      </c>
      <c r="CI26" s="78">
        <f t="shared" si="0"/>
        <v>9.9289557012819518</v>
      </c>
      <c r="CJ26" s="78">
        <f t="shared" si="0"/>
        <v>1.4646934507822749</v>
      </c>
      <c r="CK26" s="78">
        <f t="shared" si="0"/>
        <v>3.4738468966330029</v>
      </c>
      <c r="CL26" s="78">
        <f t="shared" si="0"/>
        <v>4.214969623095298</v>
      </c>
      <c r="CM26" s="78">
        <f t="shared" si="0"/>
        <v>0.74112272646229527</v>
      </c>
      <c r="CN26" s="78">
        <f t="shared" si="0"/>
        <v>-0.51528759625088894</v>
      </c>
      <c r="CO26" s="78">
        <f t="shared" si="0"/>
        <v>0.11282243657570676</v>
      </c>
      <c r="CP26" s="78">
        <f t="shared" si="0"/>
        <v>0.62811003282659572</v>
      </c>
      <c r="CQ26" s="79">
        <f t="shared" si="0"/>
        <v>3.9545960040593497</v>
      </c>
      <c r="CS26" s="74" t="s">
        <v>68</v>
      </c>
      <c r="CT26" s="82">
        <f t="shared" ref="CT26:DA51" si="5">Q26/$AM26*100</f>
        <v>0.73362071189230449</v>
      </c>
      <c r="CU26" s="82">
        <f t="shared" si="5"/>
        <v>0.84322664789575796</v>
      </c>
      <c r="CV26" s="82">
        <f t="shared" si="5"/>
        <v>0.10960593600345346</v>
      </c>
      <c r="CW26" s="82">
        <f t="shared" si="5"/>
        <v>0.17355122875262236</v>
      </c>
      <c r="CX26" s="82">
        <f t="shared" si="5"/>
        <v>2.6201025020947721</v>
      </c>
      <c r="CY26" s="82">
        <f t="shared" si="5"/>
        <v>0.42732156131965071</v>
      </c>
      <c r="CZ26" s="82">
        <f t="shared" si="5"/>
        <v>3.4538488824542059E-2</v>
      </c>
      <c r="DA26" s="82">
        <f t="shared" si="5"/>
        <v>3.7945246456788116E-2</v>
      </c>
      <c r="DB26" s="82">
        <f t="shared" si="4"/>
        <v>3.4067576322460531E-3</v>
      </c>
      <c r="DC26" s="82">
        <f t="shared" si="4"/>
        <v>14.428413237409298</v>
      </c>
      <c r="DD26" s="82">
        <f t="shared" si="4"/>
        <v>3.4785539193658628</v>
      </c>
      <c r="DE26" s="78">
        <f t="shared" si="4"/>
        <v>3.2332032500614969</v>
      </c>
      <c r="DF26" s="79">
        <f t="shared" si="4"/>
        <v>0.2453506693043653</v>
      </c>
      <c r="DH26" s="74" t="s">
        <v>68</v>
      </c>
      <c r="DI26" s="78">
        <f t="shared" si="2"/>
        <v>-3.0549397428561258E-2</v>
      </c>
      <c r="DJ26" s="78">
        <f t="shared" si="2"/>
        <v>-7.5282931694372821E-2</v>
      </c>
      <c r="DK26" s="78">
        <f t="shared" si="2"/>
        <v>4.4733534265811566E-2</v>
      </c>
      <c r="DL26" s="78">
        <f t="shared" si="2"/>
        <v>10.980408715471997</v>
      </c>
      <c r="DM26" s="78">
        <f t="shared" si="2"/>
        <v>0.4046725620286894</v>
      </c>
      <c r="DN26" s="78">
        <f t="shared" si="2"/>
        <v>3.2655469502602665</v>
      </c>
      <c r="DO26" s="78">
        <f t="shared" si="2"/>
        <v>7.3101892031830404</v>
      </c>
      <c r="DP26" s="136">
        <f t="shared" si="2"/>
        <v>100</v>
      </c>
      <c r="DQ26" s="62"/>
    </row>
    <row r="27" spans="2:121" ht="12">
      <c r="B27" s="63" t="s">
        <v>69</v>
      </c>
      <c r="C27" s="5">
        <v>5807804</v>
      </c>
      <c r="D27" s="5">
        <v>5002533</v>
      </c>
      <c r="E27" s="5">
        <v>805271</v>
      </c>
      <c r="F27" s="5">
        <v>702175</v>
      </c>
      <c r="G27" s="5">
        <v>103096</v>
      </c>
      <c r="H27" s="5">
        <v>743284</v>
      </c>
      <c r="I27" s="5">
        <v>827129</v>
      </c>
      <c r="J27" s="5">
        <v>83845</v>
      </c>
      <c r="K27" s="5">
        <v>-3932</v>
      </c>
      <c r="L27" s="5">
        <v>66605</v>
      </c>
      <c r="M27" s="5">
        <v>70537</v>
      </c>
      <c r="N27" s="64">
        <v>739690</v>
      </c>
      <c r="O27" s="5"/>
      <c r="P27" s="63" t="s">
        <v>69</v>
      </c>
      <c r="Q27" s="5">
        <v>78241</v>
      </c>
      <c r="R27" s="5">
        <v>90806</v>
      </c>
      <c r="S27" s="5">
        <v>12565</v>
      </c>
      <c r="T27" s="5">
        <v>105191</v>
      </c>
      <c r="U27" s="5">
        <v>341033</v>
      </c>
      <c r="V27" s="5">
        <v>215225</v>
      </c>
      <c r="W27" s="5">
        <v>7526</v>
      </c>
      <c r="X27" s="5">
        <v>8269</v>
      </c>
      <c r="Y27" s="5">
        <v>743</v>
      </c>
      <c r="Z27" s="5">
        <v>2143063</v>
      </c>
      <c r="AA27" s="5">
        <v>609999</v>
      </c>
      <c r="AB27" s="5">
        <v>572368</v>
      </c>
      <c r="AC27" s="64">
        <v>37631</v>
      </c>
      <c r="AD27" s="5">
        <v>0</v>
      </c>
      <c r="AE27" s="63" t="s">
        <v>69</v>
      </c>
      <c r="AF27" s="5">
        <v>72456</v>
      </c>
      <c r="AG27" s="5">
        <v>46027</v>
      </c>
      <c r="AH27" s="5">
        <v>26429</v>
      </c>
      <c r="AI27" s="5">
        <v>1460608</v>
      </c>
      <c r="AJ27" s="5">
        <v>241737</v>
      </c>
      <c r="AK27" s="5">
        <v>345745</v>
      </c>
      <c r="AL27" s="5">
        <v>873126</v>
      </c>
      <c r="AM27" s="5">
        <v>8694151</v>
      </c>
      <c r="AN27" s="5">
        <v>4429</v>
      </c>
      <c r="AO27" s="64">
        <v>1963.0054188304357</v>
      </c>
      <c r="AQ27" s="63" t="s">
        <v>69</v>
      </c>
      <c r="AR27" s="11">
        <v>-2.2894449859906465</v>
      </c>
      <c r="AS27" s="11">
        <v>-2.9473356236511661</v>
      </c>
      <c r="AT27" s="11">
        <v>2.0061208410076081</v>
      </c>
      <c r="AU27" s="11">
        <v>3.7779350973155998</v>
      </c>
      <c r="AV27" s="11">
        <v>-8.6198491415605254</v>
      </c>
      <c r="AW27" s="11">
        <v>9.6832648628228739</v>
      </c>
      <c r="AX27" s="11">
        <v>7.5196091940276784</v>
      </c>
      <c r="AY27" s="11">
        <v>-8.4841406710471752</v>
      </c>
      <c r="AZ27" s="11">
        <v>22.015073383577946</v>
      </c>
      <c r="BA27" s="11">
        <v>-4.2150828347906124</v>
      </c>
      <c r="BB27" s="11">
        <v>-5.4184880259593982</v>
      </c>
      <c r="BC27" s="65">
        <v>9.5410232753756681</v>
      </c>
      <c r="BE27" s="63" t="s">
        <v>69</v>
      </c>
      <c r="BF27" s="11">
        <v>-7.563531538343395</v>
      </c>
      <c r="BG27" s="11">
        <v>-9.8914402524460669</v>
      </c>
      <c r="BH27" s="11">
        <v>-22.10650300663319</v>
      </c>
      <c r="BI27" s="11">
        <v>142.00197851243473</v>
      </c>
      <c r="BJ27" s="11">
        <v>-3.6817682429131047</v>
      </c>
      <c r="BK27" s="11">
        <v>11.467029893725012</v>
      </c>
      <c r="BL27" s="11">
        <v>1.1151417439204623</v>
      </c>
      <c r="BM27" s="11">
        <v>-0.99377394636015337</v>
      </c>
      <c r="BN27" s="11">
        <v>-18.261826182618261</v>
      </c>
      <c r="BO27" s="11">
        <v>31.894192333375386</v>
      </c>
      <c r="BP27" s="57">
        <v>324.81109803402671</v>
      </c>
      <c r="BQ27" s="57">
        <v>502.46092310930999</v>
      </c>
      <c r="BR27" s="65">
        <v>-22.550835597266815</v>
      </c>
      <c r="BS27" s="5"/>
      <c r="BT27" s="63" t="s">
        <v>69</v>
      </c>
      <c r="BU27" s="11">
        <v>-4.8122019469514843</v>
      </c>
      <c r="BV27" s="11">
        <v>-1.9972319812626422</v>
      </c>
      <c r="BW27" s="11">
        <v>-9.3469163751114781</v>
      </c>
      <c r="BX27" s="11">
        <v>3.9487646277229822</v>
      </c>
      <c r="BY27" s="11">
        <v>28.901650883030459</v>
      </c>
      <c r="BZ27" s="11">
        <v>0.91208919502655994</v>
      </c>
      <c r="CA27" s="11">
        <v>-0.2104079353849917</v>
      </c>
      <c r="CB27" s="11">
        <v>5.4298459264271557</v>
      </c>
      <c r="CC27" s="11">
        <v>-1.0500446827524574</v>
      </c>
      <c r="CD27" s="66">
        <v>6.5486544065676107</v>
      </c>
      <c r="CE27" s="63" t="s">
        <v>69</v>
      </c>
      <c r="CF27" s="11">
        <f t="shared" si="3"/>
        <v>66.801278238668743</v>
      </c>
      <c r="CG27" s="11">
        <f t="shared" si="0"/>
        <v>57.5390627560989</v>
      </c>
      <c r="CH27" s="11">
        <f t="shared" si="0"/>
        <v>9.2622154825698342</v>
      </c>
      <c r="CI27" s="11">
        <f t="shared" si="0"/>
        <v>8.0764067704828211</v>
      </c>
      <c r="CJ27" s="11">
        <f t="shared" si="0"/>
        <v>1.1858087120870111</v>
      </c>
      <c r="CK27" s="11">
        <f t="shared" si="0"/>
        <v>8.5492418983751257</v>
      </c>
      <c r="CL27" s="11">
        <f t="shared" si="0"/>
        <v>9.5136258848046236</v>
      </c>
      <c r="CM27" s="11">
        <f t="shared" si="0"/>
        <v>0.96438398642949719</v>
      </c>
      <c r="CN27" s="11">
        <f t="shared" si="0"/>
        <v>-4.5225807557287653E-2</v>
      </c>
      <c r="CO27" s="11">
        <f t="shared" si="0"/>
        <v>0.76608975390466538</v>
      </c>
      <c r="CP27" s="11">
        <f t="shared" si="0"/>
        <v>0.81131556146195294</v>
      </c>
      <c r="CQ27" s="65">
        <f t="shared" si="0"/>
        <v>8.507903761965947</v>
      </c>
      <c r="CS27" s="63" t="s">
        <v>69</v>
      </c>
      <c r="CT27" s="59">
        <f t="shared" si="5"/>
        <v>0.8999268588732815</v>
      </c>
      <c r="CU27" s="59">
        <f t="shared" si="5"/>
        <v>1.044449308506374</v>
      </c>
      <c r="CV27" s="59">
        <f t="shared" si="5"/>
        <v>0.14452244963309241</v>
      </c>
      <c r="CW27" s="59">
        <f t="shared" si="5"/>
        <v>1.2099053720138977</v>
      </c>
      <c r="CX27" s="59">
        <f t="shared" si="5"/>
        <v>3.9225566705708239</v>
      </c>
      <c r="CY27" s="59">
        <f t="shared" si="5"/>
        <v>2.475514860507944</v>
      </c>
      <c r="CZ27" s="59">
        <f t="shared" si="5"/>
        <v>8.6563943966466647E-2</v>
      </c>
      <c r="DA27" s="59">
        <f t="shared" si="5"/>
        <v>9.5109919300918513E-2</v>
      </c>
      <c r="DB27" s="59">
        <f t="shared" si="4"/>
        <v>8.5459753344518628E-3</v>
      </c>
      <c r="DC27" s="59">
        <f t="shared" si="4"/>
        <v>24.649479862956142</v>
      </c>
      <c r="DD27" s="59">
        <f t="shared" si="4"/>
        <v>7.0161997416423985</v>
      </c>
      <c r="DE27" s="11">
        <f t="shared" si="4"/>
        <v>6.5833685198244201</v>
      </c>
      <c r="DF27" s="86">
        <f t="shared" si="4"/>
        <v>0.43283122181797856</v>
      </c>
      <c r="DH27" s="63" t="s">
        <v>69</v>
      </c>
      <c r="DI27" s="11">
        <f t="shared" si="2"/>
        <v>0.83338787191526809</v>
      </c>
      <c r="DJ27" s="11">
        <f t="shared" si="2"/>
        <v>0.52940189329584908</v>
      </c>
      <c r="DK27" s="11">
        <f t="shared" si="2"/>
        <v>0.30398597861941901</v>
      </c>
      <c r="DL27" s="11">
        <f t="shared" si="2"/>
        <v>16.799892249398475</v>
      </c>
      <c r="DM27" s="11">
        <f t="shared" si="2"/>
        <v>2.7804555039359218</v>
      </c>
      <c r="DN27" s="11">
        <f t="shared" si="2"/>
        <v>3.9767540269314394</v>
      </c>
      <c r="DO27" s="11">
        <f t="shared" si="2"/>
        <v>10.042682718531113</v>
      </c>
      <c r="DP27" s="135">
        <f t="shared" si="2"/>
        <v>100</v>
      </c>
      <c r="DQ27" s="62"/>
    </row>
    <row r="28" spans="2:121" ht="12">
      <c r="B28" s="63" t="s">
        <v>70</v>
      </c>
      <c r="C28" s="5">
        <v>9337283</v>
      </c>
      <c r="D28" s="5">
        <v>8044134</v>
      </c>
      <c r="E28" s="5">
        <v>1293149</v>
      </c>
      <c r="F28" s="5">
        <v>1126881</v>
      </c>
      <c r="G28" s="5">
        <v>166268</v>
      </c>
      <c r="H28" s="5">
        <v>1031062</v>
      </c>
      <c r="I28" s="5">
        <v>1186623</v>
      </c>
      <c r="J28" s="5">
        <v>155561</v>
      </c>
      <c r="K28" s="5">
        <v>-18056</v>
      </c>
      <c r="L28" s="5">
        <v>114571</v>
      </c>
      <c r="M28" s="5">
        <v>132627</v>
      </c>
      <c r="N28" s="64">
        <v>1031790</v>
      </c>
      <c r="O28" s="5"/>
      <c r="P28" s="63" t="s">
        <v>70</v>
      </c>
      <c r="Q28" s="5">
        <v>144402</v>
      </c>
      <c r="R28" s="5">
        <v>165627</v>
      </c>
      <c r="S28" s="5">
        <v>21225</v>
      </c>
      <c r="T28" s="5">
        <v>98057</v>
      </c>
      <c r="U28" s="5">
        <v>503895</v>
      </c>
      <c r="V28" s="5">
        <v>285436</v>
      </c>
      <c r="W28" s="5">
        <v>17328</v>
      </c>
      <c r="X28" s="5">
        <v>19037</v>
      </c>
      <c r="Y28" s="5">
        <v>1709</v>
      </c>
      <c r="Z28" s="5">
        <v>3068503</v>
      </c>
      <c r="AA28" s="5">
        <v>792656</v>
      </c>
      <c r="AB28" s="5">
        <v>628025</v>
      </c>
      <c r="AC28" s="64">
        <v>164631</v>
      </c>
      <c r="AD28" s="5">
        <v>0</v>
      </c>
      <c r="AE28" s="63" t="s">
        <v>70</v>
      </c>
      <c r="AF28" s="5">
        <v>113149</v>
      </c>
      <c r="AG28" s="5">
        <v>52473</v>
      </c>
      <c r="AH28" s="5">
        <v>60676</v>
      </c>
      <c r="AI28" s="5">
        <v>2162698</v>
      </c>
      <c r="AJ28" s="5">
        <v>336607</v>
      </c>
      <c r="AK28" s="5">
        <v>766777</v>
      </c>
      <c r="AL28" s="5">
        <v>1059314</v>
      </c>
      <c r="AM28" s="5">
        <v>13436848</v>
      </c>
      <c r="AN28" s="5">
        <v>7877</v>
      </c>
      <c r="AO28" s="64">
        <v>1705.8331852228005</v>
      </c>
      <c r="AQ28" s="63" t="s">
        <v>70</v>
      </c>
      <c r="AR28" s="11">
        <v>-3.1230332351485588</v>
      </c>
      <c r="AS28" s="11">
        <v>-3.7741807603722739</v>
      </c>
      <c r="AT28" s="11">
        <v>1.1340885059844461</v>
      </c>
      <c r="AU28" s="11">
        <v>2.9110369359044026</v>
      </c>
      <c r="AV28" s="11">
        <v>-9.46129174539732</v>
      </c>
      <c r="AW28" s="11">
        <v>4.6330048061310647</v>
      </c>
      <c r="AX28" s="11">
        <v>3.8194420141246299</v>
      </c>
      <c r="AY28" s="11">
        <v>-1.2687230261487685</v>
      </c>
      <c r="AZ28" s="11">
        <v>27.252215954875105</v>
      </c>
      <c r="BA28" s="11">
        <v>11.02809353528893</v>
      </c>
      <c r="BB28" s="11">
        <v>3.6059401145214083</v>
      </c>
      <c r="BC28" s="65">
        <v>3.8840611228407198</v>
      </c>
      <c r="BE28" s="63" t="s">
        <v>70</v>
      </c>
      <c r="BF28" s="11">
        <v>-8.9796278553779434</v>
      </c>
      <c r="BG28" s="11">
        <v>-11.010160166345189</v>
      </c>
      <c r="BH28" s="11">
        <v>-22.736704160751337</v>
      </c>
      <c r="BI28" s="11">
        <v>116.7292900716117</v>
      </c>
      <c r="BJ28" s="11">
        <v>-3.4942735664764237</v>
      </c>
      <c r="BK28" s="11">
        <v>6.8324469180068945</v>
      </c>
      <c r="BL28" s="11">
        <v>1.839553335292389</v>
      </c>
      <c r="BM28" s="11">
        <v>-0.2933012098674907</v>
      </c>
      <c r="BN28" s="11">
        <v>-17.757459095283927</v>
      </c>
      <c r="BO28" s="11">
        <v>15.732647097427293</v>
      </c>
      <c r="BP28" s="57">
        <v>87.301894862203653</v>
      </c>
      <c r="BQ28" s="57">
        <v>263.27431324799426</v>
      </c>
      <c r="BR28" s="65">
        <v>-34.231257840027482</v>
      </c>
      <c r="BS28" s="5"/>
      <c r="BT28" s="63" t="s">
        <v>70</v>
      </c>
      <c r="BU28" s="11">
        <v>-4.2205950818978284</v>
      </c>
      <c r="BV28" s="11">
        <v>-2.5607219787565922</v>
      </c>
      <c r="BW28" s="11">
        <v>-5.6111258030894637</v>
      </c>
      <c r="BX28" s="11">
        <v>2.4955925006161022</v>
      </c>
      <c r="BY28" s="11">
        <v>47.232987201581651</v>
      </c>
      <c r="BZ28" s="11">
        <v>-4.9483385914131119</v>
      </c>
      <c r="CA28" s="11">
        <v>-1.4337647933467506</v>
      </c>
      <c r="CB28" s="11">
        <v>1.2186602405863021</v>
      </c>
      <c r="CC28" s="11">
        <v>-1.7217716781035557</v>
      </c>
      <c r="CD28" s="66">
        <v>2.9919464045066855</v>
      </c>
      <c r="CE28" s="63" t="s">
        <v>70</v>
      </c>
      <c r="CF28" s="11">
        <f t="shared" si="3"/>
        <v>69.490128935000229</v>
      </c>
      <c r="CG28" s="11">
        <f t="shared" si="0"/>
        <v>59.866227555748196</v>
      </c>
      <c r="CH28" s="11">
        <f t="shared" si="0"/>
        <v>9.6239013792520396</v>
      </c>
      <c r="CI28" s="11">
        <f t="shared" si="0"/>
        <v>8.3864980834791023</v>
      </c>
      <c r="CJ28" s="11">
        <f t="shared" si="0"/>
        <v>1.2374032957729371</v>
      </c>
      <c r="CK28" s="11">
        <f t="shared" si="0"/>
        <v>7.6733918549945646</v>
      </c>
      <c r="CL28" s="11">
        <f t="shared" si="0"/>
        <v>8.8311112844321826</v>
      </c>
      <c r="CM28" s="11">
        <f t="shared" si="0"/>
        <v>1.1577194294376181</v>
      </c>
      <c r="CN28" s="11">
        <f t="shared" si="0"/>
        <v>-0.13437675264317941</v>
      </c>
      <c r="CO28" s="11">
        <f t="shared" si="0"/>
        <v>0.8526627673394831</v>
      </c>
      <c r="CP28" s="11">
        <f t="shared" si="0"/>
        <v>0.98703951998266259</v>
      </c>
      <c r="CQ28" s="65">
        <f t="shared" si="0"/>
        <v>7.6788097922965273</v>
      </c>
      <c r="CS28" s="63" t="s">
        <v>70</v>
      </c>
      <c r="CT28" s="59">
        <f t="shared" si="5"/>
        <v>1.0746716789532782</v>
      </c>
      <c r="CU28" s="59">
        <f t="shared" si="5"/>
        <v>1.2326328317474455</v>
      </c>
      <c r="CV28" s="59">
        <f t="shared" si="5"/>
        <v>0.1579611527941672</v>
      </c>
      <c r="CW28" s="59">
        <f t="shared" si="5"/>
        <v>0.72976192035513099</v>
      </c>
      <c r="CX28" s="59">
        <f t="shared" si="5"/>
        <v>3.750098237324706</v>
      </c>
      <c r="CY28" s="59">
        <f t="shared" si="5"/>
        <v>2.1242779556634117</v>
      </c>
      <c r="CZ28" s="59">
        <f t="shared" si="5"/>
        <v>0.12895881534121692</v>
      </c>
      <c r="DA28" s="59">
        <f t="shared" si="5"/>
        <v>0.14167757200200523</v>
      </c>
      <c r="DB28" s="59">
        <f t="shared" si="4"/>
        <v>1.2718756660788305E-2</v>
      </c>
      <c r="DC28" s="59">
        <f t="shared" si="4"/>
        <v>22.836479210005205</v>
      </c>
      <c r="DD28" s="59">
        <f t="shared" si="4"/>
        <v>5.8991215797038112</v>
      </c>
      <c r="DE28" s="11">
        <f t="shared" si="4"/>
        <v>4.6739012006387215</v>
      </c>
      <c r="DF28" s="65">
        <f t="shared" si="4"/>
        <v>1.2252203790650902</v>
      </c>
      <c r="DH28" s="63" t="s">
        <v>70</v>
      </c>
      <c r="DI28" s="11">
        <f t="shared" si="2"/>
        <v>0.84207992826889166</v>
      </c>
      <c r="DJ28" s="11">
        <f t="shared" si="2"/>
        <v>0.39051569237071077</v>
      </c>
      <c r="DK28" s="11">
        <f t="shared" si="2"/>
        <v>0.4515642358981809</v>
      </c>
      <c r="DL28" s="11">
        <f t="shared" si="2"/>
        <v>16.095277702032501</v>
      </c>
      <c r="DM28" s="11">
        <f t="shared" si="2"/>
        <v>2.5051038755517663</v>
      </c>
      <c r="DN28" s="11">
        <f t="shared" si="2"/>
        <v>5.706524327729241</v>
      </c>
      <c r="DO28" s="11">
        <f t="shared" si="2"/>
        <v>7.8836494987514927</v>
      </c>
      <c r="DP28" s="132">
        <f t="shared" si="2"/>
        <v>100</v>
      </c>
      <c r="DQ28" s="62"/>
    </row>
    <row r="29" spans="2:121" ht="12">
      <c r="B29" s="63" t="s">
        <v>71</v>
      </c>
      <c r="C29" s="5">
        <v>1607811</v>
      </c>
      <c r="D29" s="5">
        <v>1384588</v>
      </c>
      <c r="E29" s="5">
        <v>223223</v>
      </c>
      <c r="F29" s="5">
        <v>194371</v>
      </c>
      <c r="G29" s="5">
        <v>28852</v>
      </c>
      <c r="H29" s="5">
        <v>129656</v>
      </c>
      <c r="I29" s="5">
        <v>173529</v>
      </c>
      <c r="J29" s="5">
        <v>43873</v>
      </c>
      <c r="K29" s="5">
        <v>-4046</v>
      </c>
      <c r="L29" s="5">
        <v>35230</v>
      </c>
      <c r="M29" s="5">
        <v>39276</v>
      </c>
      <c r="N29" s="64">
        <v>130132</v>
      </c>
      <c r="O29" s="5"/>
      <c r="P29" s="63" t="s">
        <v>71</v>
      </c>
      <c r="Q29" s="5">
        <v>27195</v>
      </c>
      <c r="R29" s="5">
        <v>31440</v>
      </c>
      <c r="S29" s="5">
        <v>4245</v>
      </c>
      <c r="T29" s="5">
        <v>714</v>
      </c>
      <c r="U29" s="5">
        <v>83362</v>
      </c>
      <c r="V29" s="5">
        <v>18861</v>
      </c>
      <c r="W29" s="5">
        <v>3570</v>
      </c>
      <c r="X29" s="5">
        <v>3922</v>
      </c>
      <c r="Y29" s="5">
        <v>352</v>
      </c>
      <c r="Z29" s="5">
        <v>712278</v>
      </c>
      <c r="AA29" s="5">
        <v>121766</v>
      </c>
      <c r="AB29" s="5">
        <v>109581</v>
      </c>
      <c r="AC29" s="64">
        <v>12185</v>
      </c>
      <c r="AD29" s="5">
        <v>0</v>
      </c>
      <c r="AE29" s="63" t="s">
        <v>71</v>
      </c>
      <c r="AF29" s="5">
        <v>27834</v>
      </c>
      <c r="AG29" s="5">
        <v>12118</v>
      </c>
      <c r="AH29" s="5">
        <v>15716</v>
      </c>
      <c r="AI29" s="5">
        <v>562678</v>
      </c>
      <c r="AJ29" s="5">
        <v>205470</v>
      </c>
      <c r="AK29" s="5">
        <v>124751</v>
      </c>
      <c r="AL29" s="5">
        <v>232457</v>
      </c>
      <c r="AM29" s="5">
        <v>2449745</v>
      </c>
      <c r="AN29" s="5">
        <v>1606</v>
      </c>
      <c r="AO29" s="64">
        <v>1525.3704856787049</v>
      </c>
      <c r="AQ29" s="63" t="s">
        <v>71</v>
      </c>
      <c r="AR29" s="11">
        <v>-0.42405264768142847</v>
      </c>
      <c r="AS29" s="11">
        <v>-1.1050954959073183</v>
      </c>
      <c r="AT29" s="11">
        <v>4.0191427692709158</v>
      </c>
      <c r="AU29" s="11">
        <v>5.8129596663999177</v>
      </c>
      <c r="AV29" s="11">
        <v>-6.6429380359165178</v>
      </c>
      <c r="AW29" s="11">
        <v>0.12432912467662843</v>
      </c>
      <c r="AX29" s="11">
        <v>-2.0899042503371268</v>
      </c>
      <c r="AY29" s="11">
        <v>-8.0962755037915297</v>
      </c>
      <c r="AZ29" s="11">
        <v>53.182133765332097</v>
      </c>
      <c r="BA29" s="11">
        <v>5.8975592160634847</v>
      </c>
      <c r="BB29" s="11">
        <v>-6.2848962061560485</v>
      </c>
      <c r="BC29" s="65">
        <v>-3.6152074244702361</v>
      </c>
      <c r="BE29" s="63" t="s">
        <v>71</v>
      </c>
      <c r="BF29" s="11">
        <v>-9.4616639477977156</v>
      </c>
      <c r="BG29" s="11">
        <v>-11.396685830233345</v>
      </c>
      <c r="BH29" s="11">
        <v>-22.067192950247843</v>
      </c>
      <c r="BI29" s="11">
        <v>-34.794520547945204</v>
      </c>
      <c r="BJ29" s="11">
        <v>-3.8799912368697176</v>
      </c>
      <c r="BK29" s="11">
        <v>9.9510318293109474</v>
      </c>
      <c r="BL29" s="11">
        <v>14.276568501920615</v>
      </c>
      <c r="BM29" s="11">
        <v>11.897289586305277</v>
      </c>
      <c r="BN29" s="11">
        <v>-7.6115485564304457</v>
      </c>
      <c r="BO29" s="11">
        <v>38.651016117729505</v>
      </c>
      <c r="BP29" s="57">
        <v>2283.829287392326</v>
      </c>
      <c r="BQ29" s="57">
        <v>936.24084249084251</v>
      </c>
      <c r="BR29" s="65">
        <v>-33.093564682626841</v>
      </c>
      <c r="BS29" s="5"/>
      <c r="BT29" s="63" t="s">
        <v>71</v>
      </c>
      <c r="BU29" s="11">
        <v>-10.01842692270391</v>
      </c>
      <c r="BV29" s="11">
        <v>-10.68691037735849</v>
      </c>
      <c r="BW29" s="11">
        <v>-9.49611287071696</v>
      </c>
      <c r="BX29" s="11">
        <v>17.794167212709791</v>
      </c>
      <c r="BY29" s="11">
        <v>64.599855803893291</v>
      </c>
      <c r="BZ29" s="11">
        <v>1.336246811690738</v>
      </c>
      <c r="CA29" s="11">
        <v>1.1813199966919559</v>
      </c>
      <c r="CB29" s="11">
        <v>8.4979093155372336</v>
      </c>
      <c r="CC29" s="11">
        <v>-1.1692307692307693</v>
      </c>
      <c r="CD29" s="66">
        <v>9.7815084917484523</v>
      </c>
      <c r="CE29" s="63" t="s">
        <v>71</v>
      </c>
      <c r="CF29" s="11">
        <f t="shared" si="3"/>
        <v>65.631769837268777</v>
      </c>
      <c r="CG29" s="11">
        <f t="shared" si="0"/>
        <v>56.519678578790852</v>
      </c>
      <c r="CH29" s="11">
        <f t="shared" si="0"/>
        <v>9.112091258477923</v>
      </c>
      <c r="CI29" s="11">
        <f t="shared" ref="CI29:CQ51" si="6">F29/$AM29*100</f>
        <v>7.934336022728897</v>
      </c>
      <c r="CJ29" s="11">
        <f t="shared" si="6"/>
        <v>1.1777552357490271</v>
      </c>
      <c r="CK29" s="11">
        <f t="shared" si="6"/>
        <v>5.2926324984845365</v>
      </c>
      <c r="CL29" s="11">
        <f t="shared" si="6"/>
        <v>7.0835535943536971</v>
      </c>
      <c r="CM29" s="11">
        <f t="shared" si="6"/>
        <v>1.7909210958691617</v>
      </c>
      <c r="CN29" s="11">
        <f t="shared" si="6"/>
        <v>-0.1651600472702261</v>
      </c>
      <c r="CO29" s="11">
        <f t="shared" si="6"/>
        <v>1.4381088643920081</v>
      </c>
      <c r="CP29" s="11">
        <f t="shared" si="6"/>
        <v>1.6032689116622343</v>
      </c>
      <c r="CQ29" s="65">
        <f t="shared" si="6"/>
        <v>5.3120630922810328</v>
      </c>
      <c r="CS29" s="63" t="s">
        <v>71</v>
      </c>
      <c r="CT29" s="59">
        <f t="shared" si="5"/>
        <v>1.1101155426381113</v>
      </c>
      <c r="CU29" s="59">
        <f t="shared" si="5"/>
        <v>1.2833988843736797</v>
      </c>
      <c r="CV29" s="59">
        <f t="shared" si="5"/>
        <v>0.17328334173556839</v>
      </c>
      <c r="CW29" s="59">
        <f t="shared" si="5"/>
        <v>2.9145890694745782E-2</v>
      </c>
      <c r="CX29" s="59">
        <f t="shared" si="5"/>
        <v>3.4028847900495771</v>
      </c>
      <c r="CY29" s="59">
        <f t="shared" si="5"/>
        <v>0.76991686889859967</v>
      </c>
      <c r="CZ29" s="59">
        <f t="shared" si="5"/>
        <v>0.1457294534737289</v>
      </c>
      <c r="DA29" s="59">
        <f t="shared" si="5"/>
        <v>0.16009829594508815</v>
      </c>
      <c r="DB29" s="59">
        <f t="shared" si="4"/>
        <v>1.4368842471359264E-2</v>
      </c>
      <c r="DC29" s="59">
        <f t="shared" si="4"/>
        <v>29.07559766424669</v>
      </c>
      <c r="DD29" s="59">
        <f t="shared" si="4"/>
        <v>4.9705581601350346</v>
      </c>
      <c r="DE29" s="11">
        <f t="shared" si="4"/>
        <v>4.4731594512898276</v>
      </c>
      <c r="DF29" s="65">
        <f t="shared" si="4"/>
        <v>0.49739870884520632</v>
      </c>
      <c r="DH29" s="63" t="s">
        <v>71</v>
      </c>
      <c r="DI29" s="11">
        <f t="shared" si="2"/>
        <v>1.1361998901926527</v>
      </c>
      <c r="DJ29" s="11">
        <f t="shared" si="2"/>
        <v>0.49466373030662375</v>
      </c>
      <c r="DK29" s="11">
        <f t="shared" si="2"/>
        <v>0.64153615988602897</v>
      </c>
      <c r="DL29" s="11">
        <f t="shared" si="2"/>
        <v>22.968839613919002</v>
      </c>
      <c r="DM29" s="11">
        <f t="shared" si="2"/>
        <v>8.3874035869039432</v>
      </c>
      <c r="DN29" s="11">
        <f t="shared" si="2"/>
        <v>5.0924075771151687</v>
      </c>
      <c r="DO29" s="11">
        <f t="shared" si="2"/>
        <v>9.4890284498998874</v>
      </c>
      <c r="DP29" s="132">
        <f t="shared" si="2"/>
        <v>100</v>
      </c>
      <c r="DQ29" s="62"/>
    </row>
    <row r="30" spans="2:121" ht="12">
      <c r="B30" s="63" t="s">
        <v>72</v>
      </c>
      <c r="C30" s="5">
        <v>8436487</v>
      </c>
      <c r="D30" s="5">
        <v>7265076</v>
      </c>
      <c r="E30" s="5">
        <v>1171411</v>
      </c>
      <c r="F30" s="5">
        <v>1020788</v>
      </c>
      <c r="G30" s="5">
        <v>150623</v>
      </c>
      <c r="H30" s="5">
        <v>972910</v>
      </c>
      <c r="I30" s="5">
        <v>1103600</v>
      </c>
      <c r="J30" s="5">
        <v>130690</v>
      </c>
      <c r="K30" s="5">
        <v>-23331</v>
      </c>
      <c r="L30" s="5">
        <v>86385</v>
      </c>
      <c r="M30" s="5">
        <v>109716</v>
      </c>
      <c r="N30" s="64">
        <v>972515</v>
      </c>
      <c r="O30" s="5"/>
      <c r="P30" s="63" t="s">
        <v>72</v>
      </c>
      <c r="Q30" s="5">
        <v>129267</v>
      </c>
      <c r="R30" s="5">
        <v>147901</v>
      </c>
      <c r="S30" s="5">
        <v>18634</v>
      </c>
      <c r="T30" s="5">
        <v>51126</v>
      </c>
      <c r="U30" s="5">
        <v>399112</v>
      </c>
      <c r="V30" s="5">
        <v>393010</v>
      </c>
      <c r="W30" s="5">
        <v>23726</v>
      </c>
      <c r="X30" s="5">
        <v>26066</v>
      </c>
      <c r="Y30" s="5">
        <v>2340</v>
      </c>
      <c r="Z30" s="5">
        <v>2281732</v>
      </c>
      <c r="AA30" s="5">
        <v>428596</v>
      </c>
      <c r="AB30" s="5">
        <v>336580</v>
      </c>
      <c r="AC30" s="64">
        <v>92016</v>
      </c>
      <c r="AD30" s="5">
        <v>0</v>
      </c>
      <c r="AE30" s="63" t="s">
        <v>72</v>
      </c>
      <c r="AF30" s="5">
        <v>84371</v>
      </c>
      <c r="AG30" s="5">
        <v>38943</v>
      </c>
      <c r="AH30" s="5">
        <v>45428</v>
      </c>
      <c r="AI30" s="5">
        <v>1768765</v>
      </c>
      <c r="AJ30" s="5">
        <v>137057</v>
      </c>
      <c r="AK30" s="5">
        <v>458600</v>
      </c>
      <c r="AL30" s="5">
        <v>1173108</v>
      </c>
      <c r="AM30" s="5">
        <v>11691129</v>
      </c>
      <c r="AN30" s="5">
        <v>6716</v>
      </c>
      <c r="AO30" s="64">
        <v>1740.787522334723</v>
      </c>
      <c r="AP30" s="68"/>
      <c r="AQ30" s="63" t="s">
        <v>72</v>
      </c>
      <c r="AR30" s="11">
        <v>-0.70869842102283664</v>
      </c>
      <c r="AS30" s="11">
        <v>-1.3745916726816449</v>
      </c>
      <c r="AT30" s="11">
        <v>3.6307580703663405</v>
      </c>
      <c r="AU30" s="11">
        <v>5.4615858269864166</v>
      </c>
      <c r="AV30" s="11">
        <v>-7.2781108799231751</v>
      </c>
      <c r="AW30" s="11">
        <v>4.0964066833293389</v>
      </c>
      <c r="AX30" s="11">
        <v>2.5628634332165761</v>
      </c>
      <c r="AY30" s="11">
        <v>-7.573603773718343</v>
      </c>
      <c r="AZ30" s="11">
        <v>17.336309523809522</v>
      </c>
      <c r="BA30" s="11">
        <v>0.14142795868448813</v>
      </c>
      <c r="BB30" s="11">
        <v>-4.1672853686444755</v>
      </c>
      <c r="BC30" s="65">
        <v>3.5758408418003285</v>
      </c>
      <c r="BD30" s="68"/>
      <c r="BE30" s="63" t="s">
        <v>72</v>
      </c>
      <c r="BF30" s="11">
        <v>-8.225596898894592</v>
      </c>
      <c r="BG30" s="11">
        <v>-10.278746701446813</v>
      </c>
      <c r="BH30" s="11">
        <v>-22.332444148049348</v>
      </c>
      <c r="BI30" s="11">
        <v>120.76082732415043</v>
      </c>
      <c r="BJ30" s="11">
        <v>-1.5755818111422661</v>
      </c>
      <c r="BK30" s="11">
        <v>6.3836698454633805</v>
      </c>
      <c r="BL30" s="11">
        <v>-0.761251463945123</v>
      </c>
      <c r="BM30" s="11">
        <v>-2.8403160876695992</v>
      </c>
      <c r="BN30" s="11">
        <v>-19.863013698630137</v>
      </c>
      <c r="BO30" s="11">
        <v>16.393935173920209</v>
      </c>
      <c r="BP30" s="57">
        <v>130.73187801135904</v>
      </c>
      <c r="BQ30" s="57">
        <v>553.71841435702208</v>
      </c>
      <c r="BR30" s="65">
        <v>-31.468406470640808</v>
      </c>
      <c r="BS30" s="5"/>
      <c r="BT30" s="63" t="s">
        <v>72</v>
      </c>
      <c r="BU30" s="88">
        <v>-14.031709156120723</v>
      </c>
      <c r="BV30" s="11">
        <v>-18.856916633675745</v>
      </c>
      <c r="BW30" s="11">
        <v>-9.4139464396099619</v>
      </c>
      <c r="BX30" s="11">
        <v>5.5061987907824603</v>
      </c>
      <c r="BY30" s="11">
        <v>61.912131271485784</v>
      </c>
      <c r="BZ30" s="11">
        <v>3.3690744793791541</v>
      </c>
      <c r="CA30" s="11">
        <v>2.1734018258874679</v>
      </c>
      <c r="CB30" s="11">
        <v>2.6286640776426307</v>
      </c>
      <c r="CC30" s="11">
        <v>-0.98776352646321675</v>
      </c>
      <c r="CD30" s="66">
        <v>3.6525057234440115</v>
      </c>
      <c r="CE30" s="63" t="s">
        <v>72</v>
      </c>
      <c r="CF30" s="11">
        <f t="shared" si="3"/>
        <v>72.161439669342457</v>
      </c>
      <c r="CG30" s="11">
        <f t="shared" si="3"/>
        <v>62.141782885125977</v>
      </c>
      <c r="CH30" s="11">
        <f t="shared" si="3"/>
        <v>10.019656784216476</v>
      </c>
      <c r="CI30" s="11">
        <f t="shared" si="6"/>
        <v>8.7313038800615406</v>
      </c>
      <c r="CJ30" s="11">
        <f t="shared" si="6"/>
        <v>1.2883529041549366</v>
      </c>
      <c r="CK30" s="11">
        <f t="shared" si="6"/>
        <v>8.3217797015155686</v>
      </c>
      <c r="CL30" s="11">
        <f t="shared" si="6"/>
        <v>9.4396358127602564</v>
      </c>
      <c r="CM30" s="11">
        <f t="shared" si="6"/>
        <v>1.1178561112446881</v>
      </c>
      <c r="CN30" s="11">
        <f t="shared" si="6"/>
        <v>-0.19956156501224134</v>
      </c>
      <c r="CO30" s="11">
        <f t="shared" si="6"/>
        <v>0.73889356622444247</v>
      </c>
      <c r="CP30" s="11">
        <f t="shared" si="6"/>
        <v>0.93845513123668389</v>
      </c>
      <c r="CQ30" s="65">
        <f t="shared" si="6"/>
        <v>8.3184010714448533</v>
      </c>
      <c r="CS30" s="63" t="s">
        <v>72</v>
      </c>
      <c r="CT30" s="59">
        <f t="shared" si="5"/>
        <v>1.1056844894962667</v>
      </c>
      <c r="CU30" s="59">
        <f t="shared" si="5"/>
        <v>1.2650702938954828</v>
      </c>
      <c r="CV30" s="59">
        <f t="shared" si="5"/>
        <v>0.15938580439921585</v>
      </c>
      <c r="CW30" s="59">
        <f t="shared" si="5"/>
        <v>0.43730592657047918</v>
      </c>
      <c r="CX30" s="59">
        <f t="shared" si="5"/>
        <v>3.4138020374251279</v>
      </c>
      <c r="CY30" s="59">
        <f t="shared" si="5"/>
        <v>3.3616086179529798</v>
      </c>
      <c r="CZ30" s="59">
        <f t="shared" si="5"/>
        <v>0.20294019508295563</v>
      </c>
      <c r="DA30" s="59">
        <f t="shared" si="5"/>
        <v>0.22295537069174412</v>
      </c>
      <c r="DB30" s="59">
        <f t="shared" si="4"/>
        <v>2.0015175608788509E-2</v>
      </c>
      <c r="DC30" s="59">
        <f t="shared" si="4"/>
        <v>19.516780629141977</v>
      </c>
      <c r="DD30" s="59">
        <f t="shared" si="4"/>
        <v>3.6659932500958634</v>
      </c>
      <c r="DE30" s="11">
        <f t="shared" si="4"/>
        <v>2.8789349600025798</v>
      </c>
      <c r="DF30" s="65">
        <f t="shared" si="4"/>
        <v>0.78705829009328365</v>
      </c>
      <c r="DH30" s="63" t="s">
        <v>72</v>
      </c>
      <c r="DI30" s="11">
        <f t="shared" si="2"/>
        <v>0.72166682961072448</v>
      </c>
      <c r="DJ30" s="11">
        <f t="shared" si="2"/>
        <v>0.33309871099703031</v>
      </c>
      <c r="DK30" s="11">
        <f t="shared" si="2"/>
        <v>0.38856811861369422</v>
      </c>
      <c r="DL30" s="11">
        <f t="shared" si="2"/>
        <v>15.129120549435388</v>
      </c>
      <c r="DM30" s="11">
        <f t="shared" si="2"/>
        <v>1.1723162065870627</v>
      </c>
      <c r="DN30" s="11">
        <f t="shared" si="2"/>
        <v>3.922632279568552</v>
      </c>
      <c r="DO30" s="11">
        <f t="shared" si="2"/>
        <v>10.034172063279774</v>
      </c>
      <c r="DP30" s="132">
        <f t="shared" si="2"/>
        <v>100</v>
      </c>
      <c r="DQ30" s="62"/>
    </row>
    <row r="31" spans="2:121" s="68" customFormat="1" ht="12">
      <c r="B31" s="63" t="s">
        <v>73</v>
      </c>
      <c r="C31" s="5">
        <v>10721668</v>
      </c>
      <c r="D31" s="5">
        <v>9230438</v>
      </c>
      <c r="E31" s="5">
        <v>1491230</v>
      </c>
      <c r="F31" s="5">
        <v>1299383</v>
      </c>
      <c r="G31" s="5">
        <v>191847</v>
      </c>
      <c r="H31" s="5">
        <v>755227</v>
      </c>
      <c r="I31" s="5">
        <v>827471</v>
      </c>
      <c r="J31" s="5">
        <v>72244</v>
      </c>
      <c r="K31" s="5">
        <v>-11347</v>
      </c>
      <c r="L31" s="5">
        <v>43711</v>
      </c>
      <c r="M31" s="5">
        <v>55058</v>
      </c>
      <c r="N31" s="64">
        <v>758577</v>
      </c>
      <c r="O31" s="5"/>
      <c r="P31" s="63" t="s">
        <v>73</v>
      </c>
      <c r="Q31" s="5">
        <v>111353</v>
      </c>
      <c r="R31" s="5">
        <v>127750</v>
      </c>
      <c r="S31" s="5">
        <v>16397</v>
      </c>
      <c r="T31" s="5">
        <v>44525</v>
      </c>
      <c r="U31" s="5">
        <v>477277</v>
      </c>
      <c r="V31" s="5">
        <v>125422</v>
      </c>
      <c r="W31" s="5">
        <v>7997</v>
      </c>
      <c r="X31" s="5">
        <v>8786</v>
      </c>
      <c r="Y31" s="5">
        <v>789</v>
      </c>
      <c r="Z31" s="5">
        <v>3036440</v>
      </c>
      <c r="AA31" s="5">
        <v>467507</v>
      </c>
      <c r="AB31" s="5">
        <v>443860</v>
      </c>
      <c r="AC31" s="64">
        <v>23647</v>
      </c>
      <c r="AD31" s="5">
        <v>0</v>
      </c>
      <c r="AE31" s="63" t="s">
        <v>73</v>
      </c>
      <c r="AF31" s="5">
        <v>53836</v>
      </c>
      <c r="AG31" s="5">
        <v>28654</v>
      </c>
      <c r="AH31" s="5">
        <v>25182</v>
      </c>
      <c r="AI31" s="5">
        <v>2515097</v>
      </c>
      <c r="AJ31" s="5">
        <v>189301</v>
      </c>
      <c r="AK31" s="5">
        <v>667816</v>
      </c>
      <c r="AL31" s="5">
        <v>1657980</v>
      </c>
      <c r="AM31" s="5">
        <v>14513335</v>
      </c>
      <c r="AN31" s="5">
        <v>6792</v>
      </c>
      <c r="AO31" s="64">
        <v>2136.8278857479386</v>
      </c>
      <c r="AP31" s="6"/>
      <c r="AQ31" s="63" t="s">
        <v>73</v>
      </c>
      <c r="AR31" s="11">
        <v>1.1589578927187447</v>
      </c>
      <c r="AS31" s="11">
        <v>0.47897786704464418</v>
      </c>
      <c r="AT31" s="11">
        <v>5.5816538574548904</v>
      </c>
      <c r="AU31" s="11">
        <v>7.4406563276213911</v>
      </c>
      <c r="AV31" s="11">
        <v>-5.4936231212961646</v>
      </c>
      <c r="AW31" s="11">
        <v>4.2516361206857285</v>
      </c>
      <c r="AX31" s="11">
        <v>2.0699650914652952</v>
      </c>
      <c r="AY31" s="11">
        <v>-16.251463547523272</v>
      </c>
      <c r="AZ31" s="11">
        <v>53.285302593659942</v>
      </c>
      <c r="BA31" s="11">
        <v>8.0965452432178449</v>
      </c>
      <c r="BB31" s="11">
        <v>-14.938124739289632</v>
      </c>
      <c r="BC31" s="65">
        <v>2.3011028787049201</v>
      </c>
      <c r="BD31" s="6"/>
      <c r="BE31" s="63" t="s">
        <v>73</v>
      </c>
      <c r="BF31" s="11">
        <v>-7.1470264500850531</v>
      </c>
      <c r="BG31" s="11">
        <v>-9.126476027884479</v>
      </c>
      <c r="BH31" s="11">
        <v>-20.618706429124707</v>
      </c>
      <c r="BI31" s="11">
        <v>120.93484840966606</v>
      </c>
      <c r="BJ31" s="11">
        <v>-4.0782283462193183</v>
      </c>
      <c r="BK31" s="11">
        <v>20.751338236993107</v>
      </c>
      <c r="BL31" s="11">
        <v>11.02318478411773</v>
      </c>
      <c r="BM31" s="11">
        <v>8.6972658666336766</v>
      </c>
      <c r="BN31" s="11">
        <v>-10.340909090909092</v>
      </c>
      <c r="BO31" s="11">
        <v>15.327526772922774</v>
      </c>
      <c r="BP31" s="57">
        <v>207.88030056570102</v>
      </c>
      <c r="BQ31" s="57">
        <v>278.78154308292295</v>
      </c>
      <c r="BR31" s="65">
        <v>-31.786188195926847</v>
      </c>
      <c r="BS31" s="5"/>
      <c r="BT31" s="63" t="s">
        <v>73</v>
      </c>
      <c r="BU31" s="11">
        <v>-15.270935960591133</v>
      </c>
      <c r="BV31" s="11">
        <v>-20.012282611729894</v>
      </c>
      <c r="BW31" s="11">
        <v>-9.1427334391687118</v>
      </c>
      <c r="BX31" s="11">
        <v>4.0371905168070459</v>
      </c>
      <c r="BY31" s="11">
        <v>67.343817681951194</v>
      </c>
      <c r="BZ31" s="11">
        <v>-0.81316993692177686</v>
      </c>
      <c r="CA31" s="11">
        <v>1.6488400979470119</v>
      </c>
      <c r="CB31" s="11">
        <v>3.9924497764174527</v>
      </c>
      <c r="CC31" s="11">
        <v>1.4034040011943865</v>
      </c>
      <c r="CD31" s="66">
        <v>2.5532138696177902</v>
      </c>
      <c r="CE31" s="63" t="s">
        <v>73</v>
      </c>
      <c r="CF31" s="11">
        <f t="shared" si="3"/>
        <v>73.874598774161825</v>
      </c>
      <c r="CG31" s="11">
        <f t="shared" si="3"/>
        <v>63.599703307337698</v>
      </c>
      <c r="CH31" s="11">
        <f t="shared" si="3"/>
        <v>10.274895466824132</v>
      </c>
      <c r="CI31" s="11">
        <f t="shared" si="6"/>
        <v>8.9530283701161721</v>
      </c>
      <c r="CJ31" s="11">
        <f t="shared" si="6"/>
        <v>1.3218670967079587</v>
      </c>
      <c r="CK31" s="11">
        <f t="shared" si="6"/>
        <v>5.2036764809742211</v>
      </c>
      <c r="CL31" s="11">
        <f t="shared" si="6"/>
        <v>5.7014531808161255</v>
      </c>
      <c r="CM31" s="11">
        <f t="shared" si="6"/>
        <v>0.49777669984190398</v>
      </c>
      <c r="CN31" s="11">
        <f t="shared" si="6"/>
        <v>-7.8183270764438359E-2</v>
      </c>
      <c r="CO31" s="11">
        <f t="shared" si="6"/>
        <v>0.30117819233139731</v>
      </c>
      <c r="CP31" s="11">
        <f t="shared" si="6"/>
        <v>0.37936146309583568</v>
      </c>
      <c r="CQ31" s="65">
        <f t="shared" si="6"/>
        <v>5.2267587015665251</v>
      </c>
      <c r="CS31" s="63" t="s">
        <v>73</v>
      </c>
      <c r="CT31" s="59">
        <f t="shared" si="5"/>
        <v>0.76724612227306821</v>
      </c>
      <c r="CU31" s="59">
        <f t="shared" si="5"/>
        <v>0.8802249793035164</v>
      </c>
      <c r="CV31" s="59">
        <f t="shared" si="5"/>
        <v>0.11297885703044822</v>
      </c>
      <c r="CW31" s="59">
        <f t="shared" si="5"/>
        <v>0.30678682742457197</v>
      </c>
      <c r="CX31" s="59">
        <f t="shared" si="5"/>
        <v>3.288541193323244</v>
      </c>
      <c r="CY31" s="59">
        <f t="shared" si="5"/>
        <v>0.86418455854564091</v>
      </c>
      <c r="CZ31" s="59">
        <f t="shared" si="5"/>
        <v>5.5101050172134798E-2</v>
      </c>
      <c r="DA31" s="59">
        <f t="shared" si="5"/>
        <v>6.0537429887754957E-2</v>
      </c>
      <c r="DB31" s="59">
        <f t="shared" si="4"/>
        <v>5.4363797156201524E-3</v>
      </c>
      <c r="DC31" s="59">
        <f t="shared" si="4"/>
        <v>20.921724744863948</v>
      </c>
      <c r="DD31" s="59">
        <f t="shared" si="4"/>
        <v>3.2212237917749436</v>
      </c>
      <c r="DE31" s="11">
        <f t="shared" si="4"/>
        <v>3.058290875253689</v>
      </c>
      <c r="DF31" s="65">
        <f t="shared" si="4"/>
        <v>0.16293291652125444</v>
      </c>
      <c r="DH31" s="63" t="s">
        <v>73</v>
      </c>
      <c r="DI31" s="11">
        <f t="shared" si="2"/>
        <v>0.37094162024097149</v>
      </c>
      <c r="DJ31" s="11">
        <f t="shared" si="2"/>
        <v>0.19743222353787054</v>
      </c>
      <c r="DK31" s="11">
        <f t="shared" si="2"/>
        <v>0.17350939670310098</v>
      </c>
      <c r="DL31" s="11">
        <f t="shared" si="2"/>
        <v>17.329559332848032</v>
      </c>
      <c r="DM31" s="11">
        <f t="shared" si="2"/>
        <v>1.304324609057808</v>
      </c>
      <c r="DN31" s="11">
        <f t="shared" si="2"/>
        <v>4.6013958886775512</v>
      </c>
      <c r="DO31" s="11">
        <f t="shared" si="2"/>
        <v>11.423838835112674</v>
      </c>
      <c r="DP31" s="132">
        <f t="shared" si="2"/>
        <v>100</v>
      </c>
      <c r="DQ31" s="85"/>
    </row>
    <row r="32" spans="2:121" ht="12">
      <c r="B32" s="74" t="s">
        <v>74</v>
      </c>
      <c r="C32" s="77">
        <v>15548262</v>
      </c>
      <c r="D32" s="75">
        <v>13386194</v>
      </c>
      <c r="E32" s="75">
        <v>2162068</v>
      </c>
      <c r="F32" s="75">
        <v>1883960</v>
      </c>
      <c r="G32" s="75">
        <v>278108</v>
      </c>
      <c r="H32" s="75">
        <v>1503449</v>
      </c>
      <c r="I32" s="75">
        <v>1729183</v>
      </c>
      <c r="J32" s="75">
        <v>225734</v>
      </c>
      <c r="K32" s="75">
        <v>-13148</v>
      </c>
      <c r="L32" s="75">
        <v>173535</v>
      </c>
      <c r="M32" s="75">
        <v>186683</v>
      </c>
      <c r="N32" s="76">
        <v>1465738</v>
      </c>
      <c r="O32" s="5"/>
      <c r="P32" s="74" t="s">
        <v>74</v>
      </c>
      <c r="Q32" s="75">
        <v>205575</v>
      </c>
      <c r="R32" s="75">
        <v>239609</v>
      </c>
      <c r="S32" s="75">
        <v>34034</v>
      </c>
      <c r="T32" s="75">
        <v>142193</v>
      </c>
      <c r="U32" s="75">
        <v>731435</v>
      </c>
      <c r="V32" s="75">
        <v>386535</v>
      </c>
      <c r="W32" s="75">
        <v>50859</v>
      </c>
      <c r="X32" s="75">
        <v>55876</v>
      </c>
      <c r="Y32" s="75">
        <v>5017</v>
      </c>
      <c r="Z32" s="75">
        <v>4706628</v>
      </c>
      <c r="AA32" s="75">
        <v>1140286</v>
      </c>
      <c r="AB32" s="75">
        <v>1054768</v>
      </c>
      <c r="AC32" s="76">
        <v>85518</v>
      </c>
      <c r="AD32" s="5">
        <v>0</v>
      </c>
      <c r="AE32" s="74" t="s">
        <v>74</v>
      </c>
      <c r="AF32" s="75">
        <v>92694</v>
      </c>
      <c r="AG32" s="75">
        <v>26225</v>
      </c>
      <c r="AH32" s="75">
        <v>66469</v>
      </c>
      <c r="AI32" s="75">
        <v>3473648</v>
      </c>
      <c r="AJ32" s="75">
        <v>269359</v>
      </c>
      <c r="AK32" s="75">
        <v>743126</v>
      </c>
      <c r="AL32" s="75">
        <v>2461163</v>
      </c>
      <c r="AM32" s="75">
        <v>21758339</v>
      </c>
      <c r="AN32" s="75">
        <v>11972</v>
      </c>
      <c r="AO32" s="76">
        <v>1817.4355997327098</v>
      </c>
      <c r="AQ32" s="74" t="s">
        <v>74</v>
      </c>
      <c r="AR32" s="78">
        <v>-0.34176660150447558</v>
      </c>
      <c r="AS32" s="78">
        <v>-1.0100145118132549</v>
      </c>
      <c r="AT32" s="78">
        <v>4.00522992273934</v>
      </c>
      <c r="AU32" s="78">
        <v>5.8476446994430518</v>
      </c>
      <c r="AV32" s="78">
        <v>-6.9648878659744149</v>
      </c>
      <c r="AW32" s="78">
        <v>4.1214373470329058</v>
      </c>
      <c r="AX32" s="78">
        <v>3.0000887529730758</v>
      </c>
      <c r="AY32" s="78">
        <v>-3.8934940969605627</v>
      </c>
      <c r="AZ32" s="78">
        <v>40.697307293311077</v>
      </c>
      <c r="BA32" s="78">
        <v>6.339888105203169</v>
      </c>
      <c r="BB32" s="78">
        <v>0.71374622356495465</v>
      </c>
      <c r="BC32" s="79">
        <v>3.4198141497385821</v>
      </c>
      <c r="BE32" s="74" t="s">
        <v>74</v>
      </c>
      <c r="BF32" s="78">
        <v>-7.321416495728422</v>
      </c>
      <c r="BG32" s="78">
        <v>-9.7075780985039763</v>
      </c>
      <c r="BH32" s="78">
        <v>-21.859717598438756</v>
      </c>
      <c r="BI32" s="78">
        <v>17.829412398385774</v>
      </c>
      <c r="BJ32" s="78">
        <v>-0.86632774349542641</v>
      </c>
      <c r="BK32" s="78">
        <v>14.715492757107116</v>
      </c>
      <c r="BL32" s="78">
        <v>4.1360388214336901</v>
      </c>
      <c r="BM32" s="78">
        <v>1.9579220115687097</v>
      </c>
      <c r="BN32" s="78">
        <v>-15.878604963112005</v>
      </c>
      <c r="BO32" s="78">
        <v>32.600232089876648</v>
      </c>
      <c r="BP32" s="80">
        <v>389.59065030527336</v>
      </c>
      <c r="BQ32" s="80">
        <v>859.81363690134958</v>
      </c>
      <c r="BR32" s="65">
        <v>-30.480518319202037</v>
      </c>
      <c r="BS32" s="5"/>
      <c r="BT32" s="74" t="s">
        <v>74</v>
      </c>
      <c r="BU32" s="78">
        <v>-4.6387457177247615</v>
      </c>
      <c r="BV32" s="78">
        <v>-4.004538965555108</v>
      </c>
      <c r="BW32" s="78">
        <v>-4.8866693377597157</v>
      </c>
      <c r="BX32" s="78">
        <v>7.898109510594904</v>
      </c>
      <c r="BY32" s="78">
        <v>48.418610801935138</v>
      </c>
      <c r="BZ32" s="78">
        <v>15.515644042082224</v>
      </c>
      <c r="CA32" s="78">
        <v>2.7805711231197119</v>
      </c>
      <c r="CB32" s="78">
        <v>5.6486066914856261</v>
      </c>
      <c r="CC32" s="78">
        <v>-0.39933444259567391</v>
      </c>
      <c r="CD32" s="81">
        <v>6.0721894780869823</v>
      </c>
      <c r="CE32" s="74" t="s">
        <v>74</v>
      </c>
      <c r="CF32" s="78">
        <f t="shared" si="3"/>
        <v>71.458864576013823</v>
      </c>
      <c r="CG32" s="78">
        <f t="shared" si="3"/>
        <v>61.522131813462408</v>
      </c>
      <c r="CH32" s="78">
        <f t="shared" si="3"/>
        <v>9.9367327625514061</v>
      </c>
      <c r="CI32" s="78">
        <f t="shared" si="6"/>
        <v>8.6585653436137751</v>
      </c>
      <c r="CJ32" s="78">
        <f t="shared" si="6"/>
        <v>1.2781674189376313</v>
      </c>
      <c r="CK32" s="78">
        <f t="shared" si="6"/>
        <v>6.9097599775424037</v>
      </c>
      <c r="CL32" s="78">
        <f t="shared" si="6"/>
        <v>7.947219684370209</v>
      </c>
      <c r="CM32" s="78">
        <f t="shared" si="6"/>
        <v>1.0374597068278053</v>
      </c>
      <c r="CN32" s="78">
        <f t="shared" si="6"/>
        <v>-6.0427406705999019E-2</v>
      </c>
      <c r="CO32" s="78">
        <f t="shared" si="6"/>
        <v>0.79755628405274859</v>
      </c>
      <c r="CP32" s="78">
        <f t="shared" si="6"/>
        <v>0.85798369075874781</v>
      </c>
      <c r="CQ32" s="65">
        <f t="shared" si="6"/>
        <v>6.7364425198081532</v>
      </c>
      <c r="CS32" s="74" t="s">
        <v>74</v>
      </c>
      <c r="CT32" s="82">
        <f t="shared" si="5"/>
        <v>0.94481017140141066</v>
      </c>
      <c r="CU32" s="82">
        <f t="shared" si="5"/>
        <v>1.1012283612273897</v>
      </c>
      <c r="CV32" s="82">
        <f t="shared" si="5"/>
        <v>0.15641818982597891</v>
      </c>
      <c r="CW32" s="82">
        <f t="shared" si="5"/>
        <v>0.65351036216505309</v>
      </c>
      <c r="CX32" s="82">
        <f t="shared" si="5"/>
        <v>3.3616306832980216</v>
      </c>
      <c r="CY32" s="82">
        <f t="shared" si="5"/>
        <v>1.7764913029436669</v>
      </c>
      <c r="CZ32" s="82">
        <f t="shared" si="5"/>
        <v>0.23374486444024978</v>
      </c>
      <c r="DA32" s="82">
        <f t="shared" si="5"/>
        <v>0.25680269068332834</v>
      </c>
      <c r="DB32" s="82">
        <f t="shared" si="4"/>
        <v>2.3057826243078575E-2</v>
      </c>
      <c r="DC32" s="82">
        <f t="shared" si="4"/>
        <v>21.631375446443776</v>
      </c>
      <c r="DD32" s="82">
        <f t="shared" si="4"/>
        <v>5.2406849622114997</v>
      </c>
      <c r="DE32" s="78">
        <f t="shared" si="4"/>
        <v>4.8476494460353798</v>
      </c>
      <c r="DF32" s="79">
        <f t="shared" si="4"/>
        <v>0.39303551617611993</v>
      </c>
      <c r="DH32" s="74" t="s">
        <v>74</v>
      </c>
      <c r="DI32" s="78">
        <f t="shared" si="2"/>
        <v>0.42601597484072662</v>
      </c>
      <c r="DJ32" s="78">
        <f t="shared" si="2"/>
        <v>0.12052850173903439</v>
      </c>
      <c r="DK32" s="78">
        <f t="shared" si="2"/>
        <v>0.30548747310169216</v>
      </c>
      <c r="DL32" s="78">
        <f t="shared" si="2"/>
        <v>15.96467450939155</v>
      </c>
      <c r="DM32" s="78">
        <f t="shared" si="2"/>
        <v>1.2379575481382104</v>
      </c>
      <c r="DN32" s="78">
        <f t="shared" si="2"/>
        <v>3.4153618067996829</v>
      </c>
      <c r="DO32" s="78">
        <f t="shared" si="2"/>
        <v>11.311355154453656</v>
      </c>
      <c r="DP32" s="136">
        <f t="shared" si="2"/>
        <v>100</v>
      </c>
      <c r="DQ32" s="62"/>
    </row>
    <row r="33" spans="2:121" ht="12">
      <c r="B33" s="63" t="s">
        <v>75</v>
      </c>
      <c r="C33" s="5">
        <v>25775610</v>
      </c>
      <c r="D33" s="5">
        <v>22192082</v>
      </c>
      <c r="E33" s="5">
        <v>3583528</v>
      </c>
      <c r="F33" s="5">
        <v>3122245</v>
      </c>
      <c r="G33" s="5">
        <v>461283</v>
      </c>
      <c r="H33" s="5">
        <v>1564947</v>
      </c>
      <c r="I33" s="5">
        <v>2088499</v>
      </c>
      <c r="J33" s="5">
        <v>523552</v>
      </c>
      <c r="K33" s="5">
        <v>-173166</v>
      </c>
      <c r="L33" s="5">
        <v>299201</v>
      </c>
      <c r="M33" s="5">
        <v>472367</v>
      </c>
      <c r="N33" s="64">
        <v>1685042</v>
      </c>
      <c r="O33" s="5"/>
      <c r="P33" s="63" t="s">
        <v>75</v>
      </c>
      <c r="Q33" s="5">
        <v>386465</v>
      </c>
      <c r="R33" s="5">
        <v>432415</v>
      </c>
      <c r="S33" s="5">
        <v>45950</v>
      </c>
      <c r="T33" s="5">
        <v>75329</v>
      </c>
      <c r="U33" s="5">
        <v>1177598</v>
      </c>
      <c r="V33" s="5">
        <v>45650</v>
      </c>
      <c r="W33" s="5">
        <v>53071</v>
      </c>
      <c r="X33" s="5">
        <v>58306</v>
      </c>
      <c r="Y33" s="5">
        <v>5235</v>
      </c>
      <c r="Z33" s="5">
        <v>6335207</v>
      </c>
      <c r="AA33" s="5">
        <v>1389274</v>
      </c>
      <c r="AB33" s="5">
        <v>1206727</v>
      </c>
      <c r="AC33" s="64">
        <v>182547</v>
      </c>
      <c r="AD33" s="5">
        <v>0</v>
      </c>
      <c r="AE33" s="63" t="s">
        <v>75</v>
      </c>
      <c r="AF33" s="5">
        <v>294459</v>
      </c>
      <c r="AG33" s="5">
        <v>219136</v>
      </c>
      <c r="AH33" s="5">
        <v>75323</v>
      </c>
      <c r="AI33" s="5">
        <v>4651474</v>
      </c>
      <c r="AJ33" s="5">
        <v>199443</v>
      </c>
      <c r="AK33" s="5">
        <v>1336753</v>
      </c>
      <c r="AL33" s="5">
        <v>3115278</v>
      </c>
      <c r="AM33" s="5">
        <v>33675764</v>
      </c>
      <c r="AN33" s="5">
        <v>17888</v>
      </c>
      <c r="AO33" s="64">
        <v>1882.5896690518784</v>
      </c>
      <c r="AQ33" s="63" t="s">
        <v>75</v>
      </c>
      <c r="AR33" s="11">
        <v>-1.5119459456857063</v>
      </c>
      <c r="AS33" s="11">
        <v>-2.1745496340882351</v>
      </c>
      <c r="AT33" s="11">
        <v>2.8000937485925519</v>
      </c>
      <c r="AU33" s="11">
        <v>4.605777390776451</v>
      </c>
      <c r="AV33" s="11">
        <v>-7.9543685871981422</v>
      </c>
      <c r="AW33" s="11">
        <v>-3.3328144631361258</v>
      </c>
      <c r="AX33" s="11">
        <v>-4.5566073045191793</v>
      </c>
      <c r="AY33" s="11">
        <v>-8.0366411677396119</v>
      </c>
      <c r="AZ33" s="11">
        <v>-3.6121798131981881</v>
      </c>
      <c r="BA33" s="11">
        <v>-11.373586336411945</v>
      </c>
      <c r="BB33" s="11">
        <v>-6.4113867496686323</v>
      </c>
      <c r="BC33" s="65">
        <v>-3.0535919043424578</v>
      </c>
      <c r="BE33" s="63" t="s">
        <v>75</v>
      </c>
      <c r="BF33" s="11">
        <v>-8.8904134133001396</v>
      </c>
      <c r="BG33" s="11">
        <v>-10.454916318424857</v>
      </c>
      <c r="BH33" s="11">
        <v>-21.755270238054695</v>
      </c>
      <c r="BI33" s="11">
        <v>10.869245260803014</v>
      </c>
      <c r="BJ33" s="11">
        <v>-1.220817479650246</v>
      </c>
      <c r="BK33" s="11">
        <v>-15.219611848825332</v>
      </c>
      <c r="BL33" s="11">
        <v>10.763033768835831</v>
      </c>
      <c r="BM33" s="11">
        <v>8.4439980656920728</v>
      </c>
      <c r="BN33" s="11">
        <v>-10.543403964456596</v>
      </c>
      <c r="BO33" s="11">
        <v>19.294541309116422</v>
      </c>
      <c r="BP33" s="57">
        <v>192.91718762189299</v>
      </c>
      <c r="BQ33" s="57">
        <v>426.90440219716885</v>
      </c>
      <c r="BR33" s="86">
        <v>-25.572131595363416</v>
      </c>
      <c r="BS33" s="5"/>
      <c r="BT33" s="63" t="s">
        <v>75</v>
      </c>
      <c r="BU33" s="11">
        <v>-5.3591229474211994</v>
      </c>
      <c r="BV33" s="11">
        <v>-3.999719625349373</v>
      </c>
      <c r="BW33" s="11">
        <v>-9.1037445545271343</v>
      </c>
      <c r="BX33" s="11">
        <v>2.7918933725100477</v>
      </c>
      <c r="BY33" s="11">
        <v>58.415078753604078</v>
      </c>
      <c r="BZ33" s="11">
        <v>4.5086171041151326</v>
      </c>
      <c r="CA33" s="11">
        <v>-0.15627433774102176</v>
      </c>
      <c r="CB33" s="11">
        <v>1.7371108047133772</v>
      </c>
      <c r="CC33" s="11">
        <v>-0.18971096975783952</v>
      </c>
      <c r="CD33" s="69">
        <v>1.930484114606057</v>
      </c>
      <c r="CE33" s="63" t="s">
        <v>75</v>
      </c>
      <c r="CF33" s="11">
        <f t="shared" si="3"/>
        <v>76.540535205081014</v>
      </c>
      <c r="CG33" s="11">
        <f t="shared" si="3"/>
        <v>65.899268090844203</v>
      </c>
      <c r="CH33" s="11">
        <f t="shared" si="3"/>
        <v>10.641267114236815</v>
      </c>
      <c r="CI33" s="11">
        <f t="shared" si="6"/>
        <v>9.2714897277460437</v>
      </c>
      <c r="CJ33" s="11">
        <f t="shared" si="6"/>
        <v>1.3697773864907714</v>
      </c>
      <c r="CK33" s="11">
        <f t="shared" si="6"/>
        <v>4.6471016960446692</v>
      </c>
      <c r="CL33" s="11">
        <f t="shared" si="6"/>
        <v>6.2017865429868193</v>
      </c>
      <c r="CM33" s="11">
        <f t="shared" si="6"/>
        <v>1.554684846942151</v>
      </c>
      <c r="CN33" s="11">
        <f t="shared" si="6"/>
        <v>-0.51421550525178883</v>
      </c>
      <c r="CO33" s="11">
        <f t="shared" si="6"/>
        <v>0.88847575959969305</v>
      </c>
      <c r="CP33" s="11">
        <f t="shared" si="6"/>
        <v>1.402691264851482</v>
      </c>
      <c r="CQ33" s="86">
        <f t="shared" si="6"/>
        <v>5.0037231523537224</v>
      </c>
      <c r="CS33" s="63" t="s">
        <v>75</v>
      </c>
      <c r="CT33" s="59">
        <f t="shared" si="5"/>
        <v>1.1476057380613547</v>
      </c>
      <c r="CU33" s="59">
        <f t="shared" si="5"/>
        <v>1.2840540158198044</v>
      </c>
      <c r="CV33" s="59">
        <f t="shared" si="5"/>
        <v>0.13644827775844967</v>
      </c>
      <c r="CW33" s="59">
        <f t="shared" si="5"/>
        <v>0.22368906017989676</v>
      </c>
      <c r="CX33" s="59">
        <f t="shared" si="5"/>
        <v>3.496870924739822</v>
      </c>
      <c r="CY33" s="59">
        <f t="shared" si="5"/>
        <v>0.13555742937264914</v>
      </c>
      <c r="CZ33" s="59">
        <f t="shared" si="5"/>
        <v>0.15759404894273521</v>
      </c>
      <c r="DA33" s="59">
        <f t="shared" si="5"/>
        <v>0.17313935327495464</v>
      </c>
      <c r="DB33" s="59">
        <f t="shared" si="4"/>
        <v>1.5545304332219454E-2</v>
      </c>
      <c r="DC33" s="59">
        <f t="shared" si="4"/>
        <v>18.812363098874314</v>
      </c>
      <c r="DD33" s="59">
        <f t="shared" si="4"/>
        <v>4.1254416677822068</v>
      </c>
      <c r="DE33" s="11">
        <f t="shared" si="4"/>
        <v>3.5833693335064352</v>
      </c>
      <c r="DF33" s="65">
        <f t="shared" si="4"/>
        <v>0.54207233427577173</v>
      </c>
      <c r="DH33" s="63" t="s">
        <v>75</v>
      </c>
      <c r="DI33" s="11">
        <f t="shared" si="2"/>
        <v>0.87439441611480584</v>
      </c>
      <c r="DJ33" s="11">
        <f t="shared" si="2"/>
        <v>0.65072317290262516</v>
      </c>
      <c r="DK33" s="11">
        <f t="shared" si="2"/>
        <v>0.22367124321218071</v>
      </c>
      <c r="DL33" s="11">
        <f t="shared" si="2"/>
        <v>13.812527014977299</v>
      </c>
      <c r="DM33" s="11">
        <f t="shared" si="2"/>
        <v>0.59224491536405832</v>
      </c>
      <c r="DN33" s="11">
        <f t="shared" si="2"/>
        <v>3.9694808408801059</v>
      </c>
      <c r="DO33" s="11">
        <f t="shared" si="2"/>
        <v>9.2508012587331354</v>
      </c>
      <c r="DP33" s="132">
        <f t="shared" si="2"/>
        <v>100</v>
      </c>
      <c r="DQ33" s="62"/>
    </row>
    <row r="34" spans="2:121" ht="12">
      <c r="B34" s="63" t="s">
        <v>76</v>
      </c>
      <c r="C34" s="5">
        <v>15122751</v>
      </c>
      <c r="D34" s="5">
        <v>13019071</v>
      </c>
      <c r="E34" s="5">
        <v>2103680</v>
      </c>
      <c r="F34" s="5">
        <v>1833114</v>
      </c>
      <c r="G34" s="5">
        <v>270566</v>
      </c>
      <c r="H34" s="5">
        <v>1419899</v>
      </c>
      <c r="I34" s="5">
        <v>1560067</v>
      </c>
      <c r="J34" s="5">
        <v>140168</v>
      </c>
      <c r="K34" s="5">
        <v>-100021</v>
      </c>
      <c r="L34" s="5">
        <v>17326</v>
      </c>
      <c r="M34" s="5">
        <v>117347</v>
      </c>
      <c r="N34" s="64">
        <v>1507857</v>
      </c>
      <c r="O34" s="5"/>
      <c r="P34" s="63" t="s">
        <v>76</v>
      </c>
      <c r="Q34" s="5">
        <v>173290</v>
      </c>
      <c r="R34" s="5">
        <v>194921</v>
      </c>
      <c r="S34" s="5">
        <v>21631</v>
      </c>
      <c r="T34" s="5">
        <v>48896</v>
      </c>
      <c r="U34" s="5">
        <v>669022</v>
      </c>
      <c r="V34" s="5">
        <v>616649</v>
      </c>
      <c r="W34" s="5">
        <v>12063</v>
      </c>
      <c r="X34" s="5">
        <v>13253</v>
      </c>
      <c r="Y34" s="5">
        <v>1190</v>
      </c>
      <c r="Z34" s="5">
        <v>4221743</v>
      </c>
      <c r="AA34" s="5">
        <v>1236957</v>
      </c>
      <c r="AB34" s="5">
        <v>1133699</v>
      </c>
      <c r="AC34" s="64">
        <v>103258</v>
      </c>
      <c r="AD34" s="5">
        <v>0</v>
      </c>
      <c r="AE34" s="63" t="s">
        <v>76</v>
      </c>
      <c r="AF34" s="5">
        <v>130414</v>
      </c>
      <c r="AG34" s="5">
        <v>100503</v>
      </c>
      <c r="AH34" s="5">
        <v>29911</v>
      </c>
      <c r="AI34" s="5">
        <v>2854372</v>
      </c>
      <c r="AJ34" s="5">
        <v>70726</v>
      </c>
      <c r="AK34" s="5">
        <v>808035</v>
      </c>
      <c r="AL34" s="5">
        <v>1975611</v>
      </c>
      <c r="AM34" s="5">
        <v>20764393</v>
      </c>
      <c r="AN34" s="5">
        <v>8676</v>
      </c>
      <c r="AO34" s="64">
        <v>2393.3140848317198</v>
      </c>
      <c r="AQ34" s="63" t="s">
        <v>76</v>
      </c>
      <c r="AR34" s="11">
        <v>-0.11462271893094532</v>
      </c>
      <c r="AS34" s="11">
        <v>-0.78471780535377034</v>
      </c>
      <c r="AT34" s="11">
        <v>4.2425335581693933</v>
      </c>
      <c r="AU34" s="11">
        <v>6.087836191585148</v>
      </c>
      <c r="AV34" s="11">
        <v>-6.7470411040111395</v>
      </c>
      <c r="AW34" s="11">
        <v>2.5098654714995083</v>
      </c>
      <c r="AX34" s="11">
        <v>2.2761363308569584</v>
      </c>
      <c r="AY34" s="11">
        <v>-3.2806995021895102E-2</v>
      </c>
      <c r="AZ34" s="11">
        <v>-6.8440617856303554</v>
      </c>
      <c r="BA34" s="11">
        <v>-2.8266965787997753</v>
      </c>
      <c r="BB34" s="11">
        <v>5.2968306952370696</v>
      </c>
      <c r="BC34" s="65">
        <v>2.7179233207466966</v>
      </c>
      <c r="BE34" s="63" t="s">
        <v>76</v>
      </c>
      <c r="BF34" s="11">
        <v>-7.1000461041954814</v>
      </c>
      <c r="BG34" s="11">
        <v>-8.9094613666314615</v>
      </c>
      <c r="BH34" s="11">
        <v>-21.20428384088591</v>
      </c>
      <c r="BI34" s="11">
        <v>24.322400203407067</v>
      </c>
      <c r="BJ34" s="11">
        <v>-1.3061385858180552</v>
      </c>
      <c r="BK34" s="11">
        <v>9.2924910362820103</v>
      </c>
      <c r="BL34" s="11">
        <v>11.808323292242099</v>
      </c>
      <c r="BM34" s="11">
        <v>9.4655984141405796</v>
      </c>
      <c r="BN34" s="11">
        <v>-9.7116843702579665</v>
      </c>
      <c r="BO34" s="11">
        <v>30.253472891775356</v>
      </c>
      <c r="BP34" s="57">
        <v>321.05591013530767</v>
      </c>
      <c r="BQ34" s="57">
        <v>642.73706416488687</v>
      </c>
      <c r="BR34" s="65">
        <v>-26.838461919978464</v>
      </c>
      <c r="BS34" s="5"/>
      <c r="BT34" s="63" t="s">
        <v>76</v>
      </c>
      <c r="BU34" s="11">
        <v>-2.8920758313601098</v>
      </c>
      <c r="BV34" s="11">
        <v>-0.9832415444182816</v>
      </c>
      <c r="BW34" s="11">
        <v>-8.7995853279263354</v>
      </c>
      <c r="BX34" s="11">
        <v>1.4670637609301049</v>
      </c>
      <c r="BY34" s="11">
        <v>89.157528751002943</v>
      </c>
      <c r="BZ34" s="11">
        <v>0.30997916920120466</v>
      </c>
      <c r="CA34" s="11">
        <v>0.27596547310034547</v>
      </c>
      <c r="CB34" s="11">
        <v>5.0488621760123005</v>
      </c>
      <c r="CC34" s="11">
        <v>0.48644892286309938</v>
      </c>
      <c r="CD34" s="69">
        <v>4.5403268819375562</v>
      </c>
      <c r="CE34" s="63" t="s">
        <v>76</v>
      </c>
      <c r="CF34" s="11">
        <f t="shared" si="3"/>
        <v>72.830209869366286</v>
      </c>
      <c r="CG34" s="11">
        <f t="shared" si="3"/>
        <v>62.699020385522466</v>
      </c>
      <c r="CH34" s="11">
        <f t="shared" si="3"/>
        <v>10.13118948384381</v>
      </c>
      <c r="CI34" s="11">
        <f t="shared" si="6"/>
        <v>8.828160784666327</v>
      </c>
      <c r="CJ34" s="11">
        <f t="shared" si="6"/>
        <v>1.3030286991774813</v>
      </c>
      <c r="CK34" s="11">
        <f t="shared" si="6"/>
        <v>6.8381435469844947</v>
      </c>
      <c r="CL34" s="11">
        <f t="shared" si="6"/>
        <v>7.5131837468111877</v>
      </c>
      <c r="CM34" s="11">
        <f t="shared" si="6"/>
        <v>0.67504019982669372</v>
      </c>
      <c r="CN34" s="11">
        <f t="shared" si="6"/>
        <v>-0.48169479358245632</v>
      </c>
      <c r="CO34" s="11">
        <f t="shared" si="6"/>
        <v>8.3440917343454254E-2</v>
      </c>
      <c r="CP34" s="11">
        <f t="shared" si="6"/>
        <v>0.56513571092591053</v>
      </c>
      <c r="CQ34" s="65">
        <f t="shared" si="6"/>
        <v>7.2617436974921441</v>
      </c>
      <c r="CS34" s="63" t="s">
        <v>76</v>
      </c>
      <c r="CT34" s="59">
        <f t="shared" si="5"/>
        <v>0.83455365153221672</v>
      </c>
      <c r="CU34" s="59">
        <f t="shared" si="5"/>
        <v>0.93872717589192234</v>
      </c>
      <c r="CV34" s="59">
        <f t="shared" si="5"/>
        <v>0.10417352435970557</v>
      </c>
      <c r="CW34" s="59">
        <f t="shared" si="5"/>
        <v>0.23548003546263069</v>
      </c>
      <c r="CX34" s="59">
        <f t="shared" si="5"/>
        <v>3.2219675287401848</v>
      </c>
      <c r="CY34" s="59">
        <f t="shared" si="5"/>
        <v>2.9697424817571116</v>
      </c>
      <c r="CZ34" s="59">
        <f t="shared" si="5"/>
        <v>5.8094643074805989E-2</v>
      </c>
      <c r="DA34" s="59">
        <f t="shared" si="5"/>
        <v>6.3825607615883601E-2</v>
      </c>
      <c r="DB34" s="59">
        <f t="shared" si="4"/>
        <v>5.7309645410776036E-3</v>
      </c>
      <c r="DC34" s="59">
        <f t="shared" si="4"/>
        <v>20.331646583649228</v>
      </c>
      <c r="DD34" s="59">
        <f t="shared" si="4"/>
        <v>5.9571064754938892</v>
      </c>
      <c r="DE34" s="11">
        <f t="shared" si="4"/>
        <v>5.4598224951723848</v>
      </c>
      <c r="DF34" s="65">
        <f t="shared" si="4"/>
        <v>0.49728398032150517</v>
      </c>
      <c r="DH34" s="63" t="s">
        <v>76</v>
      </c>
      <c r="DI34" s="11">
        <f t="shared" si="2"/>
        <v>0.62806555433621392</v>
      </c>
      <c r="DJ34" s="11">
        <f t="shared" si="2"/>
        <v>0.48401607501842214</v>
      </c>
      <c r="DK34" s="11">
        <f t="shared" si="2"/>
        <v>0.14404947931779175</v>
      </c>
      <c r="DL34" s="11">
        <f t="shared" si="2"/>
        <v>13.746474553819127</v>
      </c>
      <c r="DM34" s="11">
        <f t="shared" si="2"/>
        <v>0.34061193120357525</v>
      </c>
      <c r="DN34" s="11">
        <f t="shared" si="2"/>
        <v>3.8914453218064216</v>
      </c>
      <c r="DO34" s="11">
        <f t="shared" si="2"/>
        <v>9.5144173008091304</v>
      </c>
      <c r="DP34" s="133">
        <f t="shared" si="2"/>
        <v>100</v>
      </c>
      <c r="DQ34" s="73"/>
    </row>
    <row r="35" spans="2:121" ht="12">
      <c r="B35" s="63" t="s">
        <v>77</v>
      </c>
      <c r="C35" s="5">
        <v>53737244</v>
      </c>
      <c r="D35" s="5">
        <v>46254532</v>
      </c>
      <c r="E35" s="5">
        <v>7482712</v>
      </c>
      <c r="F35" s="5">
        <v>6512235</v>
      </c>
      <c r="G35" s="5">
        <v>970477</v>
      </c>
      <c r="H35" s="5">
        <v>4845906</v>
      </c>
      <c r="I35" s="5">
        <v>7407768</v>
      </c>
      <c r="J35" s="5">
        <v>2561862</v>
      </c>
      <c r="K35" s="5">
        <v>160684</v>
      </c>
      <c r="L35" s="5">
        <v>2637215</v>
      </c>
      <c r="M35" s="5">
        <v>2476531</v>
      </c>
      <c r="N35" s="64">
        <v>4638566</v>
      </c>
      <c r="O35" s="5"/>
      <c r="P35" s="63" t="s">
        <v>77</v>
      </c>
      <c r="Q35" s="5">
        <v>699826</v>
      </c>
      <c r="R35" s="5">
        <v>780555</v>
      </c>
      <c r="S35" s="5">
        <v>80729</v>
      </c>
      <c r="T35" s="5">
        <v>107664</v>
      </c>
      <c r="U35" s="5">
        <v>2163455</v>
      </c>
      <c r="V35" s="5">
        <v>1667621</v>
      </c>
      <c r="W35" s="5">
        <v>46656</v>
      </c>
      <c r="X35" s="5">
        <v>51258</v>
      </c>
      <c r="Y35" s="5">
        <v>4602</v>
      </c>
      <c r="Z35" s="5">
        <v>14138582</v>
      </c>
      <c r="AA35" s="5">
        <v>4398424</v>
      </c>
      <c r="AB35" s="5">
        <v>4172281</v>
      </c>
      <c r="AC35" s="64">
        <v>226143</v>
      </c>
      <c r="AD35" s="5">
        <v>0</v>
      </c>
      <c r="AE35" s="63" t="s">
        <v>77</v>
      </c>
      <c r="AF35" s="5">
        <v>402032</v>
      </c>
      <c r="AG35" s="5">
        <v>306722</v>
      </c>
      <c r="AH35" s="5">
        <v>95310</v>
      </c>
      <c r="AI35" s="5">
        <v>9338126</v>
      </c>
      <c r="AJ35" s="5">
        <v>250240</v>
      </c>
      <c r="AK35" s="5">
        <v>2856997</v>
      </c>
      <c r="AL35" s="5">
        <v>6230889</v>
      </c>
      <c r="AM35" s="5">
        <v>72721732</v>
      </c>
      <c r="AN35" s="5">
        <v>32676</v>
      </c>
      <c r="AO35" s="64">
        <v>2225.5396009303463</v>
      </c>
      <c r="AQ35" s="63" t="s">
        <v>77</v>
      </c>
      <c r="AR35" s="11">
        <v>-1.1437504110406791</v>
      </c>
      <c r="AS35" s="11">
        <v>-1.803788503579469</v>
      </c>
      <c r="AT35" s="11">
        <v>3.1417755706821282</v>
      </c>
      <c r="AU35" s="11">
        <v>4.9975210708973723</v>
      </c>
      <c r="AV35" s="11">
        <v>-7.7938599991639022</v>
      </c>
      <c r="AW35" s="11">
        <v>-2.6847559520892861</v>
      </c>
      <c r="AX35" s="11">
        <v>-0.15353492221962087</v>
      </c>
      <c r="AY35" s="11">
        <v>5.0131519456558404</v>
      </c>
      <c r="AZ35" s="11">
        <v>-59.221605818669076</v>
      </c>
      <c r="BA35" s="11">
        <v>-3.2341806104005415</v>
      </c>
      <c r="BB35" s="11">
        <v>6.2288853162763003</v>
      </c>
      <c r="BC35" s="65">
        <v>2.0876781694598332</v>
      </c>
      <c r="BE35" s="63" t="s">
        <v>77</v>
      </c>
      <c r="BF35" s="11">
        <v>-7.8079715872564206</v>
      </c>
      <c r="BG35" s="11">
        <v>-9.4727405153137436</v>
      </c>
      <c r="BH35" s="11">
        <v>-21.725682593856654</v>
      </c>
      <c r="BI35" s="11">
        <v>23.660755306441239</v>
      </c>
      <c r="BJ35" s="11">
        <v>-0.80740372249336911</v>
      </c>
      <c r="BK35" s="11">
        <v>9.9663497711481099</v>
      </c>
      <c r="BL35" s="11">
        <v>11.494527553410123</v>
      </c>
      <c r="BM35" s="11">
        <v>9.1594437464062874</v>
      </c>
      <c r="BN35" s="11">
        <v>-9.9589121502641369</v>
      </c>
      <c r="BO35" s="11">
        <v>30.97039901808666</v>
      </c>
      <c r="BP35" s="57">
        <v>192.51453121051301</v>
      </c>
      <c r="BQ35" s="57">
        <v>251.4571178750912</v>
      </c>
      <c r="BR35" s="65">
        <v>-28.553781411718614</v>
      </c>
      <c r="BS35" s="5"/>
      <c r="BT35" s="63" t="s">
        <v>77</v>
      </c>
      <c r="BU35" s="11">
        <v>-4.0496420047732702</v>
      </c>
      <c r="BV35" s="11">
        <v>-2.3654079381702546</v>
      </c>
      <c r="BW35" s="11">
        <v>-9.0961114767232267</v>
      </c>
      <c r="BX35" s="11">
        <v>5.2469008485684565</v>
      </c>
      <c r="BY35" s="11">
        <v>88.491928984099005</v>
      </c>
      <c r="BZ35" s="11">
        <v>10.161428884303001</v>
      </c>
      <c r="CA35" s="11">
        <v>1.3751538103728593</v>
      </c>
      <c r="CB35" s="11">
        <v>3.689961509440645</v>
      </c>
      <c r="CC35" s="11">
        <v>0</v>
      </c>
      <c r="CD35" s="69">
        <v>3.6899615094406322</v>
      </c>
      <c r="CE35" s="63" t="s">
        <v>77</v>
      </c>
      <c r="CF35" s="11">
        <f t="shared" si="3"/>
        <v>73.894340140303598</v>
      </c>
      <c r="CG35" s="11">
        <f t="shared" si="3"/>
        <v>63.604827233762805</v>
      </c>
      <c r="CH35" s="11">
        <f t="shared" si="3"/>
        <v>10.289512906540784</v>
      </c>
      <c r="CI35" s="11">
        <f t="shared" si="6"/>
        <v>8.9550053620835115</v>
      </c>
      <c r="CJ35" s="11">
        <f t="shared" si="6"/>
        <v>1.3345075444572745</v>
      </c>
      <c r="CK35" s="11">
        <f t="shared" si="6"/>
        <v>6.6636284185310659</v>
      </c>
      <c r="CL35" s="11">
        <f t="shared" si="6"/>
        <v>10.186457055230752</v>
      </c>
      <c r="CM35" s="11">
        <f t="shared" si="6"/>
        <v>3.5228286366996868</v>
      </c>
      <c r="CN35" s="11">
        <f t="shared" si="6"/>
        <v>0.22095733363446296</v>
      </c>
      <c r="CO35" s="11">
        <f t="shared" si="6"/>
        <v>3.6264469058575228</v>
      </c>
      <c r="CP35" s="11">
        <f t="shared" si="6"/>
        <v>3.4054895722230598</v>
      </c>
      <c r="CQ35" s="65">
        <f t="shared" si="6"/>
        <v>6.3785141971041073</v>
      </c>
      <c r="CS35" s="63" t="s">
        <v>77</v>
      </c>
      <c r="CT35" s="59">
        <f t="shared" si="5"/>
        <v>0.96233406542077415</v>
      </c>
      <c r="CU35" s="59">
        <f t="shared" si="5"/>
        <v>1.0733448977810374</v>
      </c>
      <c r="CV35" s="59">
        <f t="shared" si="5"/>
        <v>0.11101083236026336</v>
      </c>
      <c r="CW35" s="59">
        <f t="shared" si="5"/>
        <v>0.14804927913433086</v>
      </c>
      <c r="CX35" s="59">
        <f t="shared" si="5"/>
        <v>2.9749772736435927</v>
      </c>
      <c r="CY35" s="59">
        <f t="shared" si="5"/>
        <v>2.2931535789054087</v>
      </c>
      <c r="CZ35" s="59">
        <f t="shared" si="5"/>
        <v>6.4156887792496467E-2</v>
      </c>
      <c r="DA35" s="59">
        <f t="shared" si="5"/>
        <v>7.048511990886025E-2</v>
      </c>
      <c r="DB35" s="59">
        <f t="shared" si="4"/>
        <v>6.3282321163637845E-3</v>
      </c>
      <c r="DC35" s="59">
        <f t="shared" si="4"/>
        <v>19.442031441165344</v>
      </c>
      <c r="DD35" s="59">
        <f t="shared" si="4"/>
        <v>6.0482937892623347</v>
      </c>
      <c r="DE35" s="11">
        <f t="shared" si="4"/>
        <v>5.7373234729887894</v>
      </c>
      <c r="DF35" s="65">
        <f t="shared" si="4"/>
        <v>0.31097031627354527</v>
      </c>
      <c r="DH35" s="63" t="s">
        <v>77</v>
      </c>
      <c r="DI35" s="11">
        <f t="shared" si="2"/>
        <v>0.55283611781963615</v>
      </c>
      <c r="DJ35" s="11">
        <f t="shared" si="2"/>
        <v>0.4217748829194552</v>
      </c>
      <c r="DK35" s="11">
        <f t="shared" si="2"/>
        <v>0.13106123490018087</v>
      </c>
      <c r="DL35" s="11">
        <f t="shared" si="2"/>
        <v>12.840901534083374</v>
      </c>
      <c r="DM35" s="11">
        <f t="shared" si="2"/>
        <v>0.34410621573204558</v>
      </c>
      <c r="DN35" s="11">
        <f t="shared" si="2"/>
        <v>3.9286701807377193</v>
      </c>
      <c r="DO35" s="11">
        <f t="shared" si="2"/>
        <v>8.5681251376136096</v>
      </c>
      <c r="DP35" s="133">
        <f t="shared" si="2"/>
        <v>100</v>
      </c>
      <c r="DQ35" s="73"/>
    </row>
    <row r="36" spans="2:121" ht="12">
      <c r="B36" s="63" t="s">
        <v>78</v>
      </c>
      <c r="C36" s="5">
        <v>14343730</v>
      </c>
      <c r="D36" s="5">
        <v>12348668</v>
      </c>
      <c r="E36" s="5">
        <v>1995062</v>
      </c>
      <c r="F36" s="5">
        <v>1738847</v>
      </c>
      <c r="G36" s="5">
        <v>256215</v>
      </c>
      <c r="H36" s="5">
        <v>1173498</v>
      </c>
      <c r="I36" s="5">
        <v>1359172</v>
      </c>
      <c r="J36" s="5">
        <v>185674</v>
      </c>
      <c r="K36" s="5">
        <v>-111326</v>
      </c>
      <c r="L36" s="5">
        <v>44770</v>
      </c>
      <c r="M36" s="5">
        <v>156096</v>
      </c>
      <c r="N36" s="64">
        <v>1261365</v>
      </c>
      <c r="O36" s="5"/>
      <c r="P36" s="63" t="s">
        <v>78</v>
      </c>
      <c r="Q36" s="5">
        <v>235202</v>
      </c>
      <c r="R36" s="5">
        <v>262466</v>
      </c>
      <c r="S36" s="5">
        <v>27264</v>
      </c>
      <c r="T36" s="5">
        <v>84615</v>
      </c>
      <c r="U36" s="5">
        <v>659513</v>
      </c>
      <c r="V36" s="5">
        <v>282035</v>
      </c>
      <c r="W36" s="5">
        <v>23459</v>
      </c>
      <c r="X36" s="5">
        <v>25773</v>
      </c>
      <c r="Y36" s="5">
        <v>2314</v>
      </c>
      <c r="Z36" s="5">
        <v>4618385</v>
      </c>
      <c r="AA36" s="5">
        <v>1092067</v>
      </c>
      <c r="AB36" s="5">
        <v>858039</v>
      </c>
      <c r="AC36" s="64">
        <v>234028</v>
      </c>
      <c r="AD36" s="5">
        <v>0</v>
      </c>
      <c r="AE36" s="63" t="s">
        <v>78</v>
      </c>
      <c r="AF36" s="5">
        <v>153445</v>
      </c>
      <c r="AG36" s="5">
        <v>103760</v>
      </c>
      <c r="AH36" s="5">
        <v>49685</v>
      </c>
      <c r="AI36" s="5">
        <v>3372873</v>
      </c>
      <c r="AJ36" s="5">
        <v>253838</v>
      </c>
      <c r="AK36" s="5">
        <v>876057</v>
      </c>
      <c r="AL36" s="5">
        <v>2242978</v>
      </c>
      <c r="AM36" s="5">
        <v>20135613</v>
      </c>
      <c r="AN36" s="5">
        <v>11181</v>
      </c>
      <c r="AO36" s="64">
        <v>1800.8776495841159</v>
      </c>
      <c r="AQ36" s="63" t="s">
        <v>78</v>
      </c>
      <c r="AR36" s="11">
        <v>-0.93944243132775895</v>
      </c>
      <c r="AS36" s="11">
        <v>-1.6078532892138384</v>
      </c>
      <c r="AT36" s="11">
        <v>3.4087009886497577</v>
      </c>
      <c r="AU36" s="11">
        <v>5.2118004902248485</v>
      </c>
      <c r="AV36" s="11">
        <v>-7.3654944013999222</v>
      </c>
      <c r="AW36" s="11">
        <v>-0.36356535176348725</v>
      </c>
      <c r="AX36" s="11">
        <v>-0.62418248326215597</v>
      </c>
      <c r="AY36" s="11">
        <v>-2.2403108530029643</v>
      </c>
      <c r="AZ36" s="11">
        <v>-9.2138050110856042</v>
      </c>
      <c r="BA36" s="11">
        <v>-11.158295795050901</v>
      </c>
      <c r="BB36" s="11">
        <v>2.4742823005770482</v>
      </c>
      <c r="BC36" s="65">
        <v>0.24748639182484261</v>
      </c>
      <c r="BE36" s="63" t="s">
        <v>78</v>
      </c>
      <c r="BF36" s="11">
        <v>-8.4457315910143667</v>
      </c>
      <c r="BG36" s="11">
        <v>-10.077429080444018</v>
      </c>
      <c r="BH36" s="11">
        <v>-22.060547154169406</v>
      </c>
      <c r="BI36" s="11">
        <v>5.5800257040540036</v>
      </c>
      <c r="BJ36" s="11">
        <v>-1.4378285963648536</v>
      </c>
      <c r="BK36" s="11">
        <v>11.885351581870475</v>
      </c>
      <c r="BL36" s="11">
        <v>9.2997251083259567</v>
      </c>
      <c r="BM36" s="11">
        <v>7.0129546586945688</v>
      </c>
      <c r="BN36" s="11">
        <v>-11.713086608164822</v>
      </c>
      <c r="BO36" s="11">
        <v>19.054781772577407</v>
      </c>
      <c r="BP36" s="57">
        <v>118.73450224930198</v>
      </c>
      <c r="BQ36" s="57">
        <v>417.26800860868468</v>
      </c>
      <c r="BR36" s="65">
        <v>-29.802901732821013</v>
      </c>
      <c r="BS36" s="5"/>
      <c r="BT36" s="63" t="s">
        <v>78</v>
      </c>
      <c r="BU36" s="11">
        <v>-13.493141803708445</v>
      </c>
      <c r="BV36" s="11">
        <v>-15.363595578938781</v>
      </c>
      <c r="BW36" s="11">
        <v>-9.3074620327102799</v>
      </c>
      <c r="BX36" s="11">
        <v>5.317862400919263</v>
      </c>
      <c r="BY36" s="11">
        <v>60.717994175003163</v>
      </c>
      <c r="BZ36" s="11">
        <v>6.5870398105891477</v>
      </c>
      <c r="CA36" s="11">
        <v>0.91195064758843714</v>
      </c>
      <c r="CB36" s="11">
        <v>3.0653206426514461</v>
      </c>
      <c r="CC36" s="11">
        <v>-0.67513547126232565</v>
      </c>
      <c r="CD36" s="69">
        <v>3.7658809117545244</v>
      </c>
      <c r="CE36" s="63" t="s">
        <v>78</v>
      </c>
      <c r="CF36" s="11">
        <f t="shared" si="3"/>
        <v>71.235626151535598</v>
      </c>
      <c r="CG36" s="11">
        <f t="shared" si="3"/>
        <v>61.327499689232212</v>
      </c>
      <c r="CH36" s="11">
        <f t="shared" si="3"/>
        <v>9.9081264623033825</v>
      </c>
      <c r="CI36" s="11">
        <f t="shared" si="6"/>
        <v>8.6356794799343835</v>
      </c>
      <c r="CJ36" s="11">
        <f t="shared" si="6"/>
        <v>1.2724469823689997</v>
      </c>
      <c r="CK36" s="11">
        <f t="shared" si="6"/>
        <v>5.8279725578754418</v>
      </c>
      <c r="CL36" s="11">
        <f t="shared" si="6"/>
        <v>6.7500900022264041</v>
      </c>
      <c r="CM36" s="11">
        <f t="shared" si="6"/>
        <v>0.92211744435096166</v>
      </c>
      <c r="CN36" s="11">
        <f t="shared" si="6"/>
        <v>-0.55288110672369395</v>
      </c>
      <c r="CO36" s="11">
        <f t="shared" si="6"/>
        <v>0.22234237418051289</v>
      </c>
      <c r="CP36" s="11">
        <f t="shared" si="6"/>
        <v>0.7752234809042069</v>
      </c>
      <c r="CQ36" s="65">
        <f t="shared" si="6"/>
        <v>6.2643486443645893</v>
      </c>
      <c r="CS36" s="63" t="s">
        <v>78</v>
      </c>
      <c r="CT36" s="59">
        <f t="shared" si="5"/>
        <v>1.1680895932991957</v>
      </c>
      <c r="CU36" s="59">
        <f t="shared" si="5"/>
        <v>1.3034914804927964</v>
      </c>
      <c r="CV36" s="59">
        <f t="shared" si="5"/>
        <v>0.13540188719360072</v>
      </c>
      <c r="CW36" s="59">
        <f t="shared" si="5"/>
        <v>0.42022559730364301</v>
      </c>
      <c r="CX36" s="59">
        <f t="shared" si="5"/>
        <v>3.2753559576259237</v>
      </c>
      <c r="CY36" s="59">
        <f t="shared" si="5"/>
        <v>1.4006774961358266</v>
      </c>
      <c r="CZ36" s="59">
        <f t="shared" si="5"/>
        <v>0.11650502023454663</v>
      </c>
      <c r="DA36" s="59">
        <f t="shared" si="5"/>
        <v>0.12799709648770066</v>
      </c>
      <c r="DB36" s="59">
        <f t="shared" si="4"/>
        <v>1.149207625315405E-2</v>
      </c>
      <c r="DC36" s="59">
        <f t="shared" si="4"/>
        <v>22.936401290588968</v>
      </c>
      <c r="DD36" s="59">
        <f t="shared" si="4"/>
        <v>5.4235597396513331</v>
      </c>
      <c r="DE36" s="11">
        <f t="shared" si="4"/>
        <v>4.2613006120052068</v>
      </c>
      <c r="DF36" s="65">
        <f t="shared" si="4"/>
        <v>1.1622591276461263</v>
      </c>
      <c r="DH36" s="63" t="s">
        <v>78</v>
      </c>
      <c r="DI36" s="11">
        <f t="shared" si="2"/>
        <v>0.76205775309646651</v>
      </c>
      <c r="DJ36" s="11">
        <f t="shared" si="2"/>
        <v>0.5153058911094488</v>
      </c>
      <c r="DK36" s="11">
        <f t="shared" si="2"/>
        <v>0.24675186198701773</v>
      </c>
      <c r="DL36" s="11">
        <f t="shared" si="2"/>
        <v>16.750783797841169</v>
      </c>
      <c r="DM36" s="11">
        <f t="shared" si="2"/>
        <v>1.2606420276353145</v>
      </c>
      <c r="DN36" s="11">
        <f t="shared" si="2"/>
        <v>4.3507838574370687</v>
      </c>
      <c r="DO36" s="11">
        <f t="shared" si="2"/>
        <v>11.139357912768784</v>
      </c>
      <c r="DP36" s="133">
        <f t="shared" si="2"/>
        <v>100</v>
      </c>
      <c r="DQ36" s="73"/>
    </row>
    <row r="37" spans="2:121" ht="12">
      <c r="B37" s="74" t="s">
        <v>79</v>
      </c>
      <c r="C37" s="75">
        <v>18717472</v>
      </c>
      <c r="D37" s="75">
        <v>16119681</v>
      </c>
      <c r="E37" s="75">
        <v>2597791</v>
      </c>
      <c r="F37" s="75">
        <v>2263515</v>
      </c>
      <c r="G37" s="75">
        <v>334276</v>
      </c>
      <c r="H37" s="75">
        <v>1647098</v>
      </c>
      <c r="I37" s="75">
        <v>1980560</v>
      </c>
      <c r="J37" s="75">
        <v>333462</v>
      </c>
      <c r="K37" s="75">
        <v>-121816</v>
      </c>
      <c r="L37" s="75">
        <v>164475</v>
      </c>
      <c r="M37" s="75">
        <v>286291</v>
      </c>
      <c r="N37" s="76">
        <v>1732734</v>
      </c>
      <c r="O37" s="5"/>
      <c r="P37" s="74" t="s">
        <v>79</v>
      </c>
      <c r="Q37" s="75">
        <v>379484</v>
      </c>
      <c r="R37" s="75">
        <v>423086</v>
      </c>
      <c r="S37" s="75">
        <v>43602</v>
      </c>
      <c r="T37" s="75">
        <v>59611</v>
      </c>
      <c r="U37" s="75">
        <v>978372</v>
      </c>
      <c r="V37" s="75">
        <v>315267</v>
      </c>
      <c r="W37" s="75">
        <v>36180</v>
      </c>
      <c r="X37" s="75">
        <v>39749</v>
      </c>
      <c r="Y37" s="75">
        <v>3569</v>
      </c>
      <c r="Z37" s="75">
        <v>5168428</v>
      </c>
      <c r="AA37" s="75">
        <v>1083154</v>
      </c>
      <c r="AB37" s="75">
        <v>889177</v>
      </c>
      <c r="AC37" s="76">
        <v>193977</v>
      </c>
      <c r="AD37" s="5">
        <v>0</v>
      </c>
      <c r="AE37" s="74" t="s">
        <v>79</v>
      </c>
      <c r="AF37" s="75">
        <v>166954</v>
      </c>
      <c r="AG37" s="75">
        <v>62852</v>
      </c>
      <c r="AH37" s="75">
        <v>104102</v>
      </c>
      <c r="AI37" s="75">
        <v>3918320</v>
      </c>
      <c r="AJ37" s="75">
        <v>715683</v>
      </c>
      <c r="AK37" s="75">
        <v>938522</v>
      </c>
      <c r="AL37" s="75">
        <v>2264115</v>
      </c>
      <c r="AM37" s="75">
        <v>25532998</v>
      </c>
      <c r="AN37" s="75">
        <v>16981</v>
      </c>
      <c r="AO37" s="76">
        <v>1503.6215770567105</v>
      </c>
      <c r="AQ37" s="74" t="s">
        <v>79</v>
      </c>
      <c r="AR37" s="78">
        <v>-2.8773513069093264</v>
      </c>
      <c r="AS37" s="78">
        <v>-3.5298307585302684</v>
      </c>
      <c r="AT37" s="78">
        <v>1.3773284417503708</v>
      </c>
      <c r="AU37" s="78">
        <v>3.1477748982769631</v>
      </c>
      <c r="AV37" s="78">
        <v>-9.1784447016502835</v>
      </c>
      <c r="AW37" s="78">
        <v>-3.1713465377732728</v>
      </c>
      <c r="AX37" s="78">
        <v>-3.5612361511946502</v>
      </c>
      <c r="AY37" s="78">
        <v>-5.4418933058842542</v>
      </c>
      <c r="AZ37" s="78">
        <v>2.0992059665027165</v>
      </c>
      <c r="BA37" s="78">
        <v>-1.9096238601597118</v>
      </c>
      <c r="BB37" s="78">
        <v>-1.9903801715136682</v>
      </c>
      <c r="BC37" s="79">
        <v>-3.3630148675373692</v>
      </c>
      <c r="BE37" s="74" t="s">
        <v>79</v>
      </c>
      <c r="BF37" s="78">
        <v>-9.3715445698250655</v>
      </c>
      <c r="BG37" s="78">
        <v>-10.987730164607669</v>
      </c>
      <c r="BH37" s="78">
        <v>-22.9469666177744</v>
      </c>
      <c r="BI37" s="78">
        <v>-30.867361731244277</v>
      </c>
      <c r="BJ37" s="78">
        <v>-2.0430966641235591</v>
      </c>
      <c r="BK37" s="78">
        <v>8.9742969333296472</v>
      </c>
      <c r="BL37" s="78">
        <v>11.535853011899624</v>
      </c>
      <c r="BM37" s="78">
        <v>9.2035495480645082</v>
      </c>
      <c r="BN37" s="78">
        <v>-9.8964907851552635</v>
      </c>
      <c r="BO37" s="78">
        <v>27.451047117965803</v>
      </c>
      <c r="BP37" s="80">
        <v>205.75718483682567</v>
      </c>
      <c r="BQ37" s="80">
        <v>1041.7416761899869</v>
      </c>
      <c r="BR37" s="79">
        <v>-29.813585937895748</v>
      </c>
      <c r="BS37" s="5"/>
      <c r="BT37" s="63" t="s">
        <v>79</v>
      </c>
      <c r="BU37" s="11">
        <v>6.6805538693537976</v>
      </c>
      <c r="BV37" s="11">
        <v>50.970407378939278</v>
      </c>
      <c r="BW37" s="11">
        <v>-9.3717081494249879</v>
      </c>
      <c r="BX37" s="11">
        <v>10.547291361144136</v>
      </c>
      <c r="BY37" s="11">
        <v>83.687439043170258</v>
      </c>
      <c r="BZ37" s="11">
        <v>3.9054698277102804</v>
      </c>
      <c r="CA37" s="11">
        <v>0.55546969099416954</v>
      </c>
      <c r="CB37" s="11">
        <v>2.0166519732790107</v>
      </c>
      <c r="CC37" s="11">
        <v>-1.9119685767097967</v>
      </c>
      <c r="CD37" s="66">
        <v>4.005198690383744</v>
      </c>
      <c r="CE37" s="74" t="s">
        <v>79</v>
      </c>
      <c r="CF37" s="11">
        <f t="shared" si="3"/>
        <v>73.30698886202083</v>
      </c>
      <c r="CG37" s="11">
        <f t="shared" si="3"/>
        <v>63.132739053988097</v>
      </c>
      <c r="CH37" s="11">
        <f t="shared" si="3"/>
        <v>10.174249808032727</v>
      </c>
      <c r="CI37" s="11">
        <f t="shared" si="6"/>
        <v>8.8650576794781397</v>
      </c>
      <c r="CJ37" s="11">
        <f t="shared" si="6"/>
        <v>1.3091921285545864</v>
      </c>
      <c r="CK37" s="11">
        <f t="shared" si="6"/>
        <v>6.4508601770931868</v>
      </c>
      <c r="CL37" s="11">
        <f t="shared" si="6"/>
        <v>7.7568642742227132</v>
      </c>
      <c r="CM37" s="11">
        <f t="shared" si="6"/>
        <v>1.3060040971295264</v>
      </c>
      <c r="CN37" s="11">
        <f t="shared" si="6"/>
        <v>-0.47709242761073334</v>
      </c>
      <c r="CO37" s="11">
        <f t="shared" si="6"/>
        <v>0.64416642338670926</v>
      </c>
      <c r="CP37" s="11">
        <f t="shared" si="6"/>
        <v>1.1212588509974426</v>
      </c>
      <c r="CQ37" s="79">
        <f t="shared" si="6"/>
        <v>6.7862536158111944</v>
      </c>
      <c r="CS37" s="74" t="s">
        <v>79</v>
      </c>
      <c r="CT37" s="82">
        <f t="shared" si="5"/>
        <v>1.4862492841616171</v>
      </c>
      <c r="CU37" s="82">
        <f t="shared" si="5"/>
        <v>1.6570165399300154</v>
      </c>
      <c r="CV37" s="82">
        <f t="shared" si="5"/>
        <v>0.17076725576839821</v>
      </c>
      <c r="CW37" s="82">
        <f t="shared" si="5"/>
        <v>0.23346651262809012</v>
      </c>
      <c r="CX37" s="82">
        <f t="shared" si="5"/>
        <v>3.8317944488931541</v>
      </c>
      <c r="CY37" s="82">
        <f t="shared" si="5"/>
        <v>1.2347433701283335</v>
      </c>
      <c r="CZ37" s="82">
        <f t="shared" si="5"/>
        <v>0.1416989888927262</v>
      </c>
      <c r="DA37" s="82">
        <f t="shared" si="5"/>
        <v>0.15567697925641166</v>
      </c>
      <c r="DB37" s="82">
        <f t="shared" si="4"/>
        <v>1.3977990363685456E-2</v>
      </c>
      <c r="DC37" s="82">
        <f t="shared" si="4"/>
        <v>20.242150960885986</v>
      </c>
      <c r="DD37" s="82">
        <f t="shared" si="4"/>
        <v>4.2421732066089533</v>
      </c>
      <c r="DE37" s="78">
        <f t="shared" si="4"/>
        <v>3.4824621848166828</v>
      </c>
      <c r="DF37" s="65">
        <f t="shared" si="4"/>
        <v>0.75971102179227057</v>
      </c>
      <c r="DH37" s="74" t="s">
        <v>79</v>
      </c>
      <c r="DI37" s="78">
        <f t="shared" si="2"/>
        <v>0.6538754281812108</v>
      </c>
      <c r="DJ37" s="78">
        <f t="shared" si="2"/>
        <v>0.24615989082049822</v>
      </c>
      <c r="DK37" s="78">
        <f t="shared" si="2"/>
        <v>0.40771553736071259</v>
      </c>
      <c r="DL37" s="78">
        <f t="shared" si="2"/>
        <v>15.346102326095822</v>
      </c>
      <c r="DM37" s="78">
        <f t="shared" si="2"/>
        <v>2.8029728432203695</v>
      </c>
      <c r="DN37" s="78">
        <f t="shared" si="2"/>
        <v>3.6757219030840012</v>
      </c>
      <c r="DO37" s="78">
        <f t="shared" si="2"/>
        <v>8.867407579791454</v>
      </c>
      <c r="DP37" s="132">
        <f t="shared" ref="DP37:DP51" si="7">AM37/$AM37*100</f>
        <v>100</v>
      </c>
      <c r="DQ37" s="62"/>
    </row>
    <row r="38" spans="2:121" ht="12">
      <c r="B38" s="90" t="s">
        <v>80</v>
      </c>
      <c r="C38" s="91">
        <v>15802790</v>
      </c>
      <c r="D38" s="91">
        <v>13605093</v>
      </c>
      <c r="E38" s="91">
        <v>2197697</v>
      </c>
      <c r="F38" s="91">
        <v>1915043</v>
      </c>
      <c r="G38" s="91">
        <v>282654</v>
      </c>
      <c r="H38" s="91">
        <v>1619846</v>
      </c>
      <c r="I38" s="91">
        <v>1860004</v>
      </c>
      <c r="J38" s="91">
        <v>240158</v>
      </c>
      <c r="K38" s="91">
        <v>-137447</v>
      </c>
      <c r="L38" s="91">
        <v>69913</v>
      </c>
      <c r="M38" s="91">
        <v>207360</v>
      </c>
      <c r="N38" s="92">
        <v>1722143</v>
      </c>
      <c r="O38" s="5"/>
      <c r="P38" s="90" t="s">
        <v>80</v>
      </c>
      <c r="Q38" s="75">
        <v>257609</v>
      </c>
      <c r="R38" s="75">
        <v>286940</v>
      </c>
      <c r="S38" s="75">
        <v>29331</v>
      </c>
      <c r="T38" s="75">
        <v>171181</v>
      </c>
      <c r="U38" s="75">
        <v>736346</v>
      </c>
      <c r="V38" s="75">
        <v>557007</v>
      </c>
      <c r="W38" s="75">
        <v>35150</v>
      </c>
      <c r="X38" s="75">
        <v>38617</v>
      </c>
      <c r="Y38" s="75">
        <v>3467</v>
      </c>
      <c r="Z38" s="75">
        <v>5985039</v>
      </c>
      <c r="AA38" s="75">
        <v>1069920</v>
      </c>
      <c r="AB38" s="75">
        <v>958416</v>
      </c>
      <c r="AC38" s="76">
        <v>111504</v>
      </c>
      <c r="AD38" s="5">
        <v>0</v>
      </c>
      <c r="AE38" s="90" t="s">
        <v>80</v>
      </c>
      <c r="AF38" s="75">
        <v>536935</v>
      </c>
      <c r="AG38" s="75">
        <v>458137</v>
      </c>
      <c r="AH38" s="75">
        <v>78798</v>
      </c>
      <c r="AI38" s="75">
        <v>4378184</v>
      </c>
      <c r="AJ38" s="75">
        <v>726974</v>
      </c>
      <c r="AK38" s="75">
        <v>1122272</v>
      </c>
      <c r="AL38" s="75">
        <v>2528938</v>
      </c>
      <c r="AM38" s="75">
        <v>23407675</v>
      </c>
      <c r="AN38" s="75">
        <v>12715</v>
      </c>
      <c r="AO38" s="76">
        <v>1840.9496657491152</v>
      </c>
      <c r="AQ38" s="90" t="s">
        <v>80</v>
      </c>
      <c r="AR38" s="78">
        <v>-0.72861753135935003</v>
      </c>
      <c r="AS38" s="78">
        <v>-1.4007662930768086</v>
      </c>
      <c r="AT38" s="78">
        <v>3.6453482147952201</v>
      </c>
      <c r="AU38" s="78">
        <v>5.4360273698073236</v>
      </c>
      <c r="AV38" s="78">
        <v>-7.0501458435412845</v>
      </c>
      <c r="AW38" s="78">
        <v>6.5034422949597381</v>
      </c>
      <c r="AX38" s="78">
        <v>4.8516915472806827</v>
      </c>
      <c r="AY38" s="78">
        <v>-5.0777652615560953</v>
      </c>
      <c r="AZ38" s="78">
        <v>1.8838427822908783</v>
      </c>
      <c r="BA38" s="78">
        <v>-1.4532589084348218</v>
      </c>
      <c r="BB38" s="78">
        <v>-1.7390892290195705</v>
      </c>
      <c r="BC38" s="79">
        <v>5.9071870078292248</v>
      </c>
      <c r="BE38" s="90" t="s">
        <v>80</v>
      </c>
      <c r="BF38" s="78">
        <v>-11.063506585420587</v>
      </c>
      <c r="BG38" s="78">
        <v>-12.348333964638751</v>
      </c>
      <c r="BH38" s="78">
        <v>-22.217507756768942</v>
      </c>
      <c r="BI38" s="78">
        <v>156.7086063914341</v>
      </c>
      <c r="BJ38" s="78">
        <v>-1.4261063267822314</v>
      </c>
      <c r="BK38" s="78">
        <v>6.5532281205164997</v>
      </c>
      <c r="BL38" s="78">
        <v>0.62406962097789997</v>
      </c>
      <c r="BM38" s="78">
        <v>-1.4822184805347212</v>
      </c>
      <c r="BN38" s="78">
        <v>-18.729488982653539</v>
      </c>
      <c r="BO38" s="78">
        <v>23.654228254920675</v>
      </c>
      <c r="BP38" s="80">
        <v>163.9132129272877</v>
      </c>
      <c r="BQ38" s="80">
        <v>297.94883718999</v>
      </c>
      <c r="BR38" s="65">
        <v>-32.24401003846458</v>
      </c>
      <c r="BS38" s="5"/>
      <c r="BT38" s="90" t="s">
        <v>80</v>
      </c>
      <c r="BU38" s="93">
        <v>-2.0050335723580592</v>
      </c>
      <c r="BV38" s="93">
        <v>-0.59559713766213473</v>
      </c>
      <c r="BW38" s="93">
        <v>-9.4681694412849424</v>
      </c>
      <c r="BX38" s="93">
        <v>12.641973606146321</v>
      </c>
      <c r="BY38" s="93">
        <v>68.343367914042247</v>
      </c>
      <c r="BZ38" s="93">
        <v>17.615889597813421</v>
      </c>
      <c r="CA38" s="93">
        <v>1.1255643216743509</v>
      </c>
      <c r="CB38" s="93">
        <v>5.0620805318671112</v>
      </c>
      <c r="CC38" s="93">
        <v>-0.73385900538683746</v>
      </c>
      <c r="CD38" s="106">
        <v>5.8387880088624282</v>
      </c>
      <c r="CE38" s="90" t="s">
        <v>80</v>
      </c>
      <c r="CF38" s="93">
        <f t="shared" si="3"/>
        <v>67.511147518922741</v>
      </c>
      <c r="CG38" s="93">
        <f t="shared" si="3"/>
        <v>58.122359439799119</v>
      </c>
      <c r="CH38" s="93">
        <f t="shared" si="3"/>
        <v>9.3887880791236213</v>
      </c>
      <c r="CI38" s="93">
        <f t="shared" si="6"/>
        <v>8.1812610607418286</v>
      </c>
      <c r="CJ38" s="93">
        <f t="shared" si="6"/>
        <v>1.2075270183817914</v>
      </c>
      <c r="CK38" s="93">
        <f t="shared" si="6"/>
        <v>6.9201490536757708</v>
      </c>
      <c r="CL38" s="93">
        <f t="shared" si="6"/>
        <v>7.9461287804106977</v>
      </c>
      <c r="CM38" s="93">
        <f t="shared" si="6"/>
        <v>1.0259797267349278</v>
      </c>
      <c r="CN38" s="93">
        <f t="shared" si="6"/>
        <v>-0.58718774931726447</v>
      </c>
      <c r="CO38" s="93">
        <f t="shared" si="6"/>
        <v>0.29867554124875706</v>
      </c>
      <c r="CP38" s="93">
        <f t="shared" si="6"/>
        <v>0.88586329056602164</v>
      </c>
      <c r="CQ38" s="65">
        <f t="shared" si="6"/>
        <v>7.3571723804265048</v>
      </c>
      <c r="CS38" s="90" t="s">
        <v>80</v>
      </c>
      <c r="CT38" s="82">
        <f t="shared" si="5"/>
        <v>1.1005321972387261</v>
      </c>
      <c r="CU38" s="82">
        <f t="shared" si="5"/>
        <v>1.2258372520978695</v>
      </c>
      <c r="CV38" s="82">
        <f t="shared" si="5"/>
        <v>0.12530505485914342</v>
      </c>
      <c r="CW38" s="82">
        <f t="shared" si="5"/>
        <v>0.73130287395053117</v>
      </c>
      <c r="CX38" s="82">
        <f t="shared" si="5"/>
        <v>3.1457459999765036</v>
      </c>
      <c r="CY38" s="82">
        <f t="shared" si="5"/>
        <v>2.3795913092607446</v>
      </c>
      <c r="CZ38" s="82">
        <f t="shared" si="5"/>
        <v>0.15016442256652998</v>
      </c>
      <c r="DA38" s="82">
        <f t="shared" si="5"/>
        <v>0.16497580387629271</v>
      </c>
      <c r="DB38" s="82">
        <f t="shared" si="4"/>
        <v>1.4811381309762716E-2</v>
      </c>
      <c r="DC38" s="82">
        <f t="shared" si="4"/>
        <v>25.568703427401484</v>
      </c>
      <c r="DD38" s="82">
        <f t="shared" si="4"/>
        <v>4.5708085061844033</v>
      </c>
      <c r="DE38" s="78">
        <f t="shared" si="4"/>
        <v>4.0944519265582766</v>
      </c>
      <c r="DF38" s="83">
        <f t="shared" si="4"/>
        <v>0.47635657962612687</v>
      </c>
      <c r="DH38" s="90" t="s">
        <v>80</v>
      </c>
      <c r="DI38" s="78">
        <f t="shared" ref="DI38:DO51" si="8">AF38/$AM38*100</f>
        <v>2.2938416566361246</v>
      </c>
      <c r="DJ38" s="78">
        <f t="shared" si="8"/>
        <v>1.9572084796973643</v>
      </c>
      <c r="DK38" s="78">
        <f t="shared" si="8"/>
        <v>0.33663317693876044</v>
      </c>
      <c r="DL38" s="78">
        <f t="shared" si="8"/>
        <v>18.704053264580956</v>
      </c>
      <c r="DM38" s="78">
        <f t="shared" si="8"/>
        <v>3.1057078500961754</v>
      </c>
      <c r="DN38" s="78">
        <f t="shared" si="8"/>
        <v>4.7944616455927385</v>
      </c>
      <c r="DO38" s="78">
        <f t="shared" si="8"/>
        <v>10.803883768892041</v>
      </c>
      <c r="DP38" s="137">
        <f t="shared" si="7"/>
        <v>100</v>
      </c>
      <c r="DQ38" s="73"/>
    </row>
    <row r="39" spans="2:121" ht="12">
      <c r="B39" s="63" t="s">
        <v>81</v>
      </c>
      <c r="C39" s="5">
        <v>24335747</v>
      </c>
      <c r="D39" s="5">
        <v>20954958</v>
      </c>
      <c r="E39" s="5">
        <v>3380789</v>
      </c>
      <c r="F39" s="5">
        <v>2946025</v>
      </c>
      <c r="G39" s="5">
        <v>434764</v>
      </c>
      <c r="H39" s="5">
        <v>1621888</v>
      </c>
      <c r="I39" s="5">
        <v>2029361</v>
      </c>
      <c r="J39" s="5">
        <v>407473</v>
      </c>
      <c r="K39" s="5">
        <v>-160934</v>
      </c>
      <c r="L39" s="5">
        <v>191077</v>
      </c>
      <c r="M39" s="5">
        <v>352011</v>
      </c>
      <c r="N39" s="64">
        <v>1729208</v>
      </c>
      <c r="O39" s="5"/>
      <c r="P39" s="63" t="s">
        <v>81</v>
      </c>
      <c r="Q39" s="5">
        <v>442417</v>
      </c>
      <c r="R39" s="5">
        <v>492590</v>
      </c>
      <c r="S39" s="5">
        <v>50173</v>
      </c>
      <c r="T39" s="5">
        <v>111850</v>
      </c>
      <c r="U39" s="5">
        <v>1114359</v>
      </c>
      <c r="V39" s="5">
        <v>60582</v>
      </c>
      <c r="W39" s="5">
        <v>53614</v>
      </c>
      <c r="X39" s="5">
        <v>58903</v>
      </c>
      <c r="Y39" s="5">
        <v>5289</v>
      </c>
      <c r="Z39" s="5">
        <v>6225583</v>
      </c>
      <c r="AA39" s="5">
        <v>931195</v>
      </c>
      <c r="AB39" s="5">
        <v>733523</v>
      </c>
      <c r="AC39" s="64">
        <v>197672</v>
      </c>
      <c r="AD39" s="5">
        <v>0</v>
      </c>
      <c r="AE39" s="63" t="s">
        <v>81</v>
      </c>
      <c r="AF39" s="5">
        <v>141347</v>
      </c>
      <c r="AG39" s="5">
        <v>43903</v>
      </c>
      <c r="AH39" s="5">
        <v>97444</v>
      </c>
      <c r="AI39" s="5">
        <v>5153041</v>
      </c>
      <c r="AJ39" s="5">
        <v>342954</v>
      </c>
      <c r="AK39" s="5">
        <v>1443726</v>
      </c>
      <c r="AL39" s="5">
        <v>3366361</v>
      </c>
      <c r="AM39" s="5">
        <v>32183218</v>
      </c>
      <c r="AN39" s="5">
        <v>19316</v>
      </c>
      <c r="AO39" s="64">
        <v>1666.1429902671362</v>
      </c>
      <c r="AQ39" s="63" t="s">
        <v>81</v>
      </c>
      <c r="AR39" s="11">
        <v>-1.8600132419383106</v>
      </c>
      <c r="AS39" s="11">
        <v>-2.5202802881330451</v>
      </c>
      <c r="AT39" s="11">
        <v>2.4407633631271444</v>
      </c>
      <c r="AU39" s="11">
        <v>4.2385748096494522</v>
      </c>
      <c r="AV39" s="11">
        <v>-8.2786046560690281</v>
      </c>
      <c r="AW39" s="11">
        <v>-7.2255256105548265</v>
      </c>
      <c r="AX39" s="11">
        <v>-6.5402367348968902</v>
      </c>
      <c r="AY39" s="11">
        <v>-3.7091563890549644</v>
      </c>
      <c r="AZ39" s="11">
        <v>-0.26103479425598852</v>
      </c>
      <c r="BA39" s="11">
        <v>-0.3852650456687659</v>
      </c>
      <c r="BB39" s="11">
        <v>-9.0823685681929778E-2</v>
      </c>
      <c r="BC39" s="65">
        <v>-7.0773400769838002</v>
      </c>
      <c r="BE39" s="63" t="s">
        <v>81</v>
      </c>
      <c r="BF39" s="11">
        <v>-11.757502019486802</v>
      </c>
      <c r="BG39" s="11">
        <v>-13.025898538748931</v>
      </c>
      <c r="BH39" s="11">
        <v>-22.809581685872089</v>
      </c>
      <c r="BI39" s="11">
        <v>-9.9204303846401647</v>
      </c>
      <c r="BJ39" s="11">
        <v>-4.304070747518848</v>
      </c>
      <c r="BK39" s="11">
        <v>-14.551686201497905</v>
      </c>
      <c r="BL39" s="11">
        <v>12.142065301512266</v>
      </c>
      <c r="BM39" s="11">
        <v>9.7953325380256491</v>
      </c>
      <c r="BN39" s="11">
        <v>-9.4194211337557796</v>
      </c>
      <c r="BO39" s="11">
        <v>15.283535756585454</v>
      </c>
      <c r="BP39" s="57">
        <v>155.99088412446633</v>
      </c>
      <c r="BQ39" s="57">
        <v>767.21247517260952</v>
      </c>
      <c r="BR39" s="86">
        <v>-29.194740254390585</v>
      </c>
      <c r="BS39" s="5"/>
      <c r="BT39" s="63" t="s">
        <v>81</v>
      </c>
      <c r="BU39" s="11">
        <v>-18.553582335519113</v>
      </c>
      <c r="BV39" s="11">
        <v>-35.206174916615012</v>
      </c>
      <c r="BW39" s="11">
        <v>-7.8874730593261999</v>
      </c>
      <c r="BX39" s="11">
        <v>5.9657872858106709</v>
      </c>
      <c r="BY39" s="11">
        <v>27.405992971298232</v>
      </c>
      <c r="BZ39" s="11">
        <v>14.578336775039405</v>
      </c>
      <c r="CA39" s="11">
        <v>0.97932845448903372</v>
      </c>
      <c r="CB39" s="11">
        <v>0.74440416566821876</v>
      </c>
      <c r="CC39" s="11">
        <v>-1.4489795918367347</v>
      </c>
      <c r="CD39" s="69">
        <v>2.2256327214276892</v>
      </c>
      <c r="CE39" s="63" t="s">
        <v>81</v>
      </c>
      <c r="CF39" s="11">
        <f t="shared" si="3"/>
        <v>75.616263730991733</v>
      </c>
      <c r="CG39" s="11">
        <f t="shared" si="3"/>
        <v>65.111444107298411</v>
      </c>
      <c r="CH39" s="11">
        <f t="shared" si="3"/>
        <v>10.504819623693319</v>
      </c>
      <c r="CI39" s="11">
        <f t="shared" si="6"/>
        <v>9.1539168022290376</v>
      </c>
      <c r="CJ39" s="11">
        <f t="shared" si="6"/>
        <v>1.35090282146428</v>
      </c>
      <c r="CK39" s="11">
        <f t="shared" si="6"/>
        <v>5.039545765746607</v>
      </c>
      <c r="CL39" s="11">
        <f t="shared" si="6"/>
        <v>6.3056497333486048</v>
      </c>
      <c r="CM39" s="11">
        <f t="shared" si="6"/>
        <v>1.2661039676019967</v>
      </c>
      <c r="CN39" s="11">
        <f t="shared" si="6"/>
        <v>-0.5000556501217498</v>
      </c>
      <c r="CO39" s="11">
        <f t="shared" si="6"/>
        <v>0.59371626541509925</v>
      </c>
      <c r="CP39" s="11">
        <f t="shared" si="6"/>
        <v>1.093771915536849</v>
      </c>
      <c r="CQ39" s="86">
        <f t="shared" si="6"/>
        <v>5.37301148691843</v>
      </c>
      <c r="CS39" s="63" t="s">
        <v>81</v>
      </c>
      <c r="CT39" s="59">
        <f t="shared" si="5"/>
        <v>1.3746822955989051</v>
      </c>
      <c r="CU39" s="59">
        <f t="shared" si="5"/>
        <v>1.5305803167352625</v>
      </c>
      <c r="CV39" s="59">
        <f t="shared" si="5"/>
        <v>0.15589802113635745</v>
      </c>
      <c r="CW39" s="59">
        <f t="shared" si="5"/>
        <v>0.34754138010686192</v>
      </c>
      <c r="CX39" s="59">
        <f t="shared" si="5"/>
        <v>3.4625468466204965</v>
      </c>
      <c r="CY39" s="59">
        <f t="shared" si="5"/>
        <v>0.18824096459216724</v>
      </c>
      <c r="CZ39" s="59">
        <f t="shared" si="5"/>
        <v>0.16658992894992664</v>
      </c>
      <c r="DA39" s="59">
        <f t="shared" si="5"/>
        <v>0.18302395987871692</v>
      </c>
      <c r="DB39" s="59">
        <f t="shared" si="4"/>
        <v>1.643403092879028E-2</v>
      </c>
      <c r="DC39" s="59">
        <f t="shared" si="4"/>
        <v>19.344190503261668</v>
      </c>
      <c r="DD39" s="59">
        <f t="shared" si="4"/>
        <v>2.893417929804285</v>
      </c>
      <c r="DE39" s="11">
        <f t="shared" si="4"/>
        <v>2.2792096178822141</v>
      </c>
      <c r="DF39" s="65">
        <f t="shared" si="4"/>
        <v>0.6142083119220707</v>
      </c>
      <c r="DH39" s="63" t="s">
        <v>81</v>
      </c>
      <c r="DI39" s="11">
        <f t="shared" si="8"/>
        <v>0.4391947380774664</v>
      </c>
      <c r="DJ39" s="11">
        <f t="shared" si="8"/>
        <v>0.13641581770971442</v>
      </c>
      <c r="DK39" s="11">
        <f t="shared" si="8"/>
        <v>0.30277892036775195</v>
      </c>
      <c r="DL39" s="11">
        <f t="shared" si="8"/>
        <v>16.011577835379917</v>
      </c>
      <c r="DM39" s="11">
        <f t="shared" si="8"/>
        <v>1.0656299192952052</v>
      </c>
      <c r="DN39" s="11">
        <f t="shared" si="8"/>
        <v>4.4859591107390191</v>
      </c>
      <c r="DO39" s="11">
        <f t="shared" si="8"/>
        <v>10.459988805345693</v>
      </c>
      <c r="DP39" s="133">
        <f t="shared" si="7"/>
        <v>100</v>
      </c>
      <c r="DQ39" s="73"/>
    </row>
    <row r="40" spans="2:121" ht="12">
      <c r="B40" s="74" t="s">
        <v>82</v>
      </c>
      <c r="C40" s="75">
        <v>5587316</v>
      </c>
      <c r="D40" s="75">
        <v>4810038</v>
      </c>
      <c r="E40" s="75">
        <v>777278</v>
      </c>
      <c r="F40" s="75">
        <v>677389</v>
      </c>
      <c r="G40" s="75">
        <v>99889</v>
      </c>
      <c r="H40" s="75">
        <v>468199</v>
      </c>
      <c r="I40" s="75">
        <v>538607</v>
      </c>
      <c r="J40" s="75">
        <v>70408</v>
      </c>
      <c r="K40" s="75">
        <v>13692</v>
      </c>
      <c r="L40" s="75">
        <v>69804</v>
      </c>
      <c r="M40" s="75">
        <v>56112</v>
      </c>
      <c r="N40" s="64">
        <v>446240</v>
      </c>
      <c r="O40" s="5"/>
      <c r="P40" s="74" t="s">
        <v>82</v>
      </c>
      <c r="Q40" s="75">
        <v>117472</v>
      </c>
      <c r="R40" s="75">
        <v>130953</v>
      </c>
      <c r="S40" s="75">
        <v>13481</v>
      </c>
      <c r="T40" s="75">
        <v>22490</v>
      </c>
      <c r="U40" s="75">
        <v>281731</v>
      </c>
      <c r="V40" s="75">
        <v>24547</v>
      </c>
      <c r="W40" s="75">
        <v>8267</v>
      </c>
      <c r="X40" s="75">
        <v>9082</v>
      </c>
      <c r="Y40" s="75">
        <v>815</v>
      </c>
      <c r="Z40" s="75">
        <v>1572563</v>
      </c>
      <c r="AA40" s="75">
        <v>47808</v>
      </c>
      <c r="AB40" s="75">
        <v>11981</v>
      </c>
      <c r="AC40" s="76">
        <v>35827</v>
      </c>
      <c r="AD40" s="5">
        <v>0</v>
      </c>
      <c r="AE40" s="74" t="s">
        <v>82</v>
      </c>
      <c r="AF40" s="75">
        <v>42576</v>
      </c>
      <c r="AG40" s="75">
        <v>19339</v>
      </c>
      <c r="AH40" s="75">
        <v>23237</v>
      </c>
      <c r="AI40" s="75">
        <v>1482179</v>
      </c>
      <c r="AJ40" s="75">
        <v>150917</v>
      </c>
      <c r="AK40" s="75">
        <v>225568</v>
      </c>
      <c r="AL40" s="75">
        <v>1105694</v>
      </c>
      <c r="AM40" s="75">
        <v>7628078</v>
      </c>
      <c r="AN40" s="5">
        <v>5062</v>
      </c>
      <c r="AO40" s="64">
        <v>1506.929672066377</v>
      </c>
      <c r="AQ40" s="74" t="s">
        <v>82</v>
      </c>
      <c r="AR40" s="78">
        <v>-0.28314273624214531</v>
      </c>
      <c r="AS40" s="78">
        <v>-0.95655445194711486</v>
      </c>
      <c r="AT40" s="78">
        <v>4.0967579497728632</v>
      </c>
      <c r="AU40" s="78">
        <v>5.9025942961130893</v>
      </c>
      <c r="AV40" s="78">
        <v>-6.692883965101724</v>
      </c>
      <c r="AW40" s="78">
        <v>0.97132813595143352</v>
      </c>
      <c r="AX40" s="78">
        <v>-1.2721177093815932</v>
      </c>
      <c r="AY40" s="78">
        <v>-13.981332160484778</v>
      </c>
      <c r="AZ40" s="78">
        <v>499.88317757009344</v>
      </c>
      <c r="BA40" s="78">
        <v>16.121304875817209</v>
      </c>
      <c r="BB40" s="78">
        <v>-11.686104159780914</v>
      </c>
      <c r="BC40" s="79">
        <v>-2.9860318495570413</v>
      </c>
      <c r="BE40" s="74" t="s">
        <v>82</v>
      </c>
      <c r="BF40" s="78">
        <v>-11.378673003658859</v>
      </c>
      <c r="BG40" s="78">
        <v>-12.696835957812771</v>
      </c>
      <c r="BH40" s="78">
        <v>-22.713982686464483</v>
      </c>
      <c r="BI40" s="78">
        <v>21.765024363833245</v>
      </c>
      <c r="BJ40" s="78">
        <v>0.19524720643568932</v>
      </c>
      <c r="BK40" s="78">
        <v>-11.599683088447135</v>
      </c>
      <c r="BL40" s="78">
        <v>15.719484882418813</v>
      </c>
      <c r="BM40" s="78">
        <v>13.298403193612774</v>
      </c>
      <c r="BN40" s="78">
        <v>-6.5366972477064218</v>
      </c>
      <c r="BO40" s="78">
        <v>-3.3358699607580866</v>
      </c>
      <c r="BP40" s="57">
        <v>-40.238505962649072</v>
      </c>
      <c r="BQ40" s="57">
        <v>-57.673284815940086</v>
      </c>
      <c r="BR40" s="79">
        <v>-30.691402925017407</v>
      </c>
      <c r="BS40" s="5"/>
      <c r="BT40" s="74" t="s">
        <v>82</v>
      </c>
      <c r="BU40" s="78">
        <v>-13.533712428919578</v>
      </c>
      <c r="BV40" s="78">
        <v>-17.992536680519038</v>
      </c>
      <c r="BW40" s="78">
        <v>-9.4356535973185753</v>
      </c>
      <c r="BX40" s="78">
        <v>-1.0293176922450278</v>
      </c>
      <c r="BY40" s="78">
        <v>63.945770371416465</v>
      </c>
      <c r="BZ40" s="78">
        <v>-25.619186113611708</v>
      </c>
      <c r="CA40" s="78">
        <v>0.30972166781579996</v>
      </c>
      <c r="CB40" s="78">
        <v>-0.85303471356074334</v>
      </c>
      <c r="CC40" s="78">
        <v>-1.3062975238837979</v>
      </c>
      <c r="CD40" s="69">
        <v>0.45926214028979162</v>
      </c>
      <c r="CE40" s="74" t="s">
        <v>82</v>
      </c>
      <c r="CF40" s="78">
        <f t="shared" si="3"/>
        <v>73.246707755216974</v>
      </c>
      <c r="CG40" s="78">
        <f t="shared" si="3"/>
        <v>63.05701121566927</v>
      </c>
      <c r="CH40" s="78">
        <f t="shared" si="3"/>
        <v>10.189696539547707</v>
      </c>
      <c r="CI40" s="78">
        <f t="shared" si="6"/>
        <v>8.8802054724663275</v>
      </c>
      <c r="CJ40" s="78">
        <f t="shared" si="6"/>
        <v>1.3094910670813802</v>
      </c>
      <c r="CK40" s="78">
        <f t="shared" si="6"/>
        <v>6.1378370803235098</v>
      </c>
      <c r="CL40" s="78">
        <f t="shared" si="6"/>
        <v>7.0608480930583042</v>
      </c>
      <c r="CM40" s="78">
        <f t="shared" si="6"/>
        <v>0.92301101273479369</v>
      </c>
      <c r="CN40" s="78">
        <f t="shared" si="6"/>
        <v>0.17949475608403584</v>
      </c>
      <c r="CO40" s="78">
        <f t="shared" si="6"/>
        <v>0.91509289758180246</v>
      </c>
      <c r="CP40" s="78">
        <f t="shared" si="6"/>
        <v>0.73559814149776648</v>
      </c>
      <c r="CQ40" s="79">
        <f t="shared" si="6"/>
        <v>5.849966400448448</v>
      </c>
      <c r="CS40" s="74" t="s">
        <v>82</v>
      </c>
      <c r="CT40" s="82">
        <f t="shared" si="5"/>
        <v>1.5399947404837759</v>
      </c>
      <c r="CU40" s="82">
        <f t="shared" si="5"/>
        <v>1.7167234000491343</v>
      </c>
      <c r="CV40" s="82">
        <f t="shared" si="5"/>
        <v>0.17672865956535841</v>
      </c>
      <c r="CW40" s="82">
        <f t="shared" si="5"/>
        <v>0.29483180428936356</v>
      </c>
      <c r="CX40" s="82">
        <f t="shared" si="5"/>
        <v>3.693341887694384</v>
      </c>
      <c r="CY40" s="82">
        <f t="shared" si="5"/>
        <v>0.32179796798092519</v>
      </c>
      <c r="CZ40" s="82">
        <f t="shared" si="5"/>
        <v>0.10837592379102573</v>
      </c>
      <c r="DA40" s="82">
        <f t="shared" si="5"/>
        <v>0.11906013546269453</v>
      </c>
      <c r="DB40" s="82">
        <f t="shared" si="4"/>
        <v>1.0684211671668801E-2</v>
      </c>
      <c r="DC40" s="82">
        <f t="shared" si="4"/>
        <v>20.615455164459515</v>
      </c>
      <c r="DD40" s="59">
        <f t="shared" si="4"/>
        <v>0.62673716760630926</v>
      </c>
      <c r="DE40" s="11">
        <f t="shared" si="4"/>
        <v>0.15706446630461829</v>
      </c>
      <c r="DF40" s="65">
        <f t="shared" si="4"/>
        <v>0.46967270130169092</v>
      </c>
      <c r="DH40" s="74" t="s">
        <v>82</v>
      </c>
      <c r="DI40" s="11">
        <f t="shared" si="8"/>
        <v>0.55814846151284769</v>
      </c>
      <c r="DJ40" s="78">
        <f t="shared" si="8"/>
        <v>0.25352388897963551</v>
      </c>
      <c r="DK40" s="78">
        <f t="shared" si="8"/>
        <v>0.30462457253321218</v>
      </c>
      <c r="DL40" s="78">
        <f t="shared" si="8"/>
        <v>19.430569535340357</v>
      </c>
      <c r="DM40" s="78">
        <f t="shared" si="8"/>
        <v>1.9784407028874116</v>
      </c>
      <c r="DN40" s="78">
        <f t="shared" si="8"/>
        <v>2.9570751636257522</v>
      </c>
      <c r="DO40" s="78">
        <f t="shared" si="8"/>
        <v>14.495053668827193</v>
      </c>
      <c r="DP40" s="133">
        <f t="shared" si="7"/>
        <v>100</v>
      </c>
      <c r="DQ40" s="73"/>
    </row>
    <row r="41" spans="2:121" ht="12">
      <c r="B41" s="63" t="s">
        <v>83</v>
      </c>
      <c r="C41" s="5">
        <v>15243265</v>
      </c>
      <c r="D41" s="5">
        <v>13125587</v>
      </c>
      <c r="E41" s="5">
        <v>2117678</v>
      </c>
      <c r="F41" s="5">
        <v>1845454</v>
      </c>
      <c r="G41" s="5">
        <v>272224</v>
      </c>
      <c r="H41" s="5">
        <v>1595101</v>
      </c>
      <c r="I41" s="5">
        <v>2023870</v>
      </c>
      <c r="J41" s="5">
        <v>428769</v>
      </c>
      <c r="K41" s="5">
        <v>-39427</v>
      </c>
      <c r="L41" s="5">
        <v>360724</v>
      </c>
      <c r="M41" s="5">
        <v>400151</v>
      </c>
      <c r="N41" s="95">
        <v>1613987</v>
      </c>
      <c r="O41" s="5"/>
      <c r="P41" s="63" t="s">
        <v>83</v>
      </c>
      <c r="Q41" s="5">
        <v>206548</v>
      </c>
      <c r="R41" s="5">
        <v>233140</v>
      </c>
      <c r="S41" s="5">
        <v>26592</v>
      </c>
      <c r="T41" s="5">
        <v>52528</v>
      </c>
      <c r="U41" s="5">
        <v>682301</v>
      </c>
      <c r="V41" s="5">
        <v>672610</v>
      </c>
      <c r="W41" s="5">
        <v>20541</v>
      </c>
      <c r="X41" s="5">
        <v>22567</v>
      </c>
      <c r="Y41" s="5">
        <v>2026</v>
      </c>
      <c r="Z41" s="5">
        <v>4008989</v>
      </c>
      <c r="AA41" s="5">
        <v>893259</v>
      </c>
      <c r="AB41" s="5">
        <v>846684</v>
      </c>
      <c r="AC41" s="64">
        <v>46575</v>
      </c>
      <c r="AD41" s="5">
        <v>0</v>
      </c>
      <c r="AE41" s="63" t="s">
        <v>83</v>
      </c>
      <c r="AF41" s="5">
        <v>56427</v>
      </c>
      <c r="AG41" s="5">
        <v>16857</v>
      </c>
      <c r="AH41" s="5">
        <v>39570</v>
      </c>
      <c r="AI41" s="5">
        <v>3059303</v>
      </c>
      <c r="AJ41" s="5">
        <v>254058</v>
      </c>
      <c r="AK41" s="5">
        <v>788109</v>
      </c>
      <c r="AL41" s="5">
        <v>2017136</v>
      </c>
      <c r="AM41" s="5">
        <v>20847355</v>
      </c>
      <c r="AN41" s="96">
        <v>11075</v>
      </c>
      <c r="AO41" s="95">
        <v>1882.3796839729121</v>
      </c>
      <c r="AQ41" s="63" t="s">
        <v>83</v>
      </c>
      <c r="AR41" s="11">
        <v>1.5298956484242625</v>
      </c>
      <c r="AS41" s="11">
        <v>0.84649644590582307</v>
      </c>
      <c r="AT41" s="11">
        <v>5.9813498511881678</v>
      </c>
      <c r="AU41" s="11">
        <v>7.8485676032476341</v>
      </c>
      <c r="AV41" s="11">
        <v>-5.1510759281971232</v>
      </c>
      <c r="AW41" s="11">
        <v>-4.3630472620484442</v>
      </c>
      <c r="AX41" s="11">
        <v>-3.9562232439920146</v>
      </c>
      <c r="AY41" s="11">
        <v>-2.4118843970630408</v>
      </c>
      <c r="AZ41" s="11">
        <v>-59.397614715989491</v>
      </c>
      <c r="BA41" s="11">
        <v>-4.6536092829011704</v>
      </c>
      <c r="BB41" s="11">
        <v>-0.72296031657424986</v>
      </c>
      <c r="BC41" s="65">
        <v>-3.6303699333885846</v>
      </c>
      <c r="BE41" s="63" t="s">
        <v>83</v>
      </c>
      <c r="BF41" s="11">
        <v>-7.7861313998964228</v>
      </c>
      <c r="BG41" s="11">
        <v>-9.6752197680860714</v>
      </c>
      <c r="BH41" s="11">
        <v>-22.074725274725274</v>
      </c>
      <c r="BI41" s="11">
        <v>115.42878234835747</v>
      </c>
      <c r="BJ41" s="11">
        <v>-0.23088845996373633</v>
      </c>
      <c r="BK41" s="11">
        <v>-9.417308497758361</v>
      </c>
      <c r="BL41" s="11">
        <v>15.282298798967336</v>
      </c>
      <c r="BM41" s="11">
        <v>12.868860658197459</v>
      </c>
      <c r="BN41" s="11">
        <v>-6.8933823529411766</v>
      </c>
      <c r="BO41" s="11">
        <v>24.815889053345629</v>
      </c>
      <c r="BP41" s="97">
        <v>260.94918678654409</v>
      </c>
      <c r="BQ41" s="97">
        <v>371.94002396811686</v>
      </c>
      <c r="BR41" s="65">
        <v>-31.577787571617456</v>
      </c>
      <c r="BS41" s="5"/>
      <c r="BT41" s="63" t="s">
        <v>83</v>
      </c>
      <c r="BU41" s="11">
        <v>14.836070578179376</v>
      </c>
      <c r="BV41" s="11">
        <v>204.1681703356189</v>
      </c>
      <c r="BW41" s="11">
        <v>-9.2327101731849979</v>
      </c>
      <c r="BX41" s="11">
        <v>4.9392002908781567</v>
      </c>
      <c r="BY41" s="11">
        <v>88.090796019900495</v>
      </c>
      <c r="BZ41" s="11">
        <v>2.7737243410937631</v>
      </c>
      <c r="CA41" s="11">
        <v>0.18560652905857208</v>
      </c>
      <c r="CB41" s="11">
        <v>4.7955132379306749</v>
      </c>
      <c r="CC41" s="11">
        <v>-0.93917710196779969</v>
      </c>
      <c r="CD41" s="98">
        <v>5.789059864565683</v>
      </c>
      <c r="CE41" s="63" t="s">
        <v>83</v>
      </c>
      <c r="CF41" s="11">
        <f t="shared" si="3"/>
        <v>73.118460351445052</v>
      </c>
      <c r="CG41" s="11">
        <f t="shared" si="3"/>
        <v>62.960442703642741</v>
      </c>
      <c r="CH41" s="11">
        <f t="shared" si="3"/>
        <v>10.158017647802323</v>
      </c>
      <c r="CI41" s="11">
        <f t="shared" si="6"/>
        <v>8.8522213009755912</v>
      </c>
      <c r="CJ41" s="11">
        <f t="shared" si="6"/>
        <v>1.3057963468267317</v>
      </c>
      <c r="CK41" s="11">
        <f t="shared" si="6"/>
        <v>7.6513351453937437</v>
      </c>
      <c r="CL41" s="11">
        <f t="shared" si="6"/>
        <v>9.708042099345457</v>
      </c>
      <c r="CM41" s="11">
        <f t="shared" si="6"/>
        <v>2.0567069539517124</v>
      </c>
      <c r="CN41" s="11">
        <f t="shared" si="6"/>
        <v>-0.18912231311837879</v>
      </c>
      <c r="CO41" s="11">
        <f t="shared" si="6"/>
        <v>1.7303106317324186</v>
      </c>
      <c r="CP41" s="11">
        <f t="shared" si="6"/>
        <v>1.9194329448507976</v>
      </c>
      <c r="CQ41" s="65">
        <f t="shared" si="6"/>
        <v>7.7419269734697762</v>
      </c>
      <c r="CS41" s="63" t="s">
        <v>83</v>
      </c>
      <c r="CT41" s="59">
        <f t="shared" si="5"/>
        <v>0.99076357648248425</v>
      </c>
      <c r="CU41" s="59">
        <f t="shared" si="5"/>
        <v>1.1183193263605862</v>
      </c>
      <c r="CV41" s="59">
        <f t="shared" si="5"/>
        <v>0.12755574987810206</v>
      </c>
      <c r="CW41" s="59">
        <f t="shared" si="5"/>
        <v>0.25196481759916306</v>
      </c>
      <c r="CX41" s="59">
        <f t="shared" si="5"/>
        <v>3.2728420463890981</v>
      </c>
      <c r="CY41" s="59">
        <f t="shared" si="5"/>
        <v>3.2263565329990298</v>
      </c>
      <c r="CZ41" s="59">
        <f t="shared" si="5"/>
        <v>9.8530485042347099E-2</v>
      </c>
      <c r="DA41" s="59">
        <f t="shared" si="5"/>
        <v>0.10824874426515976</v>
      </c>
      <c r="DB41" s="59">
        <f t="shared" si="4"/>
        <v>9.718259222812678E-3</v>
      </c>
      <c r="DC41" s="59">
        <f t="shared" si="4"/>
        <v>19.23020450316119</v>
      </c>
      <c r="DD41" s="99">
        <f t="shared" si="4"/>
        <v>4.2847593855431541</v>
      </c>
      <c r="DE41" s="100">
        <f t="shared" si="4"/>
        <v>4.0613497491648225</v>
      </c>
      <c r="DF41" s="86">
        <f t="shared" si="4"/>
        <v>0.22340963637833192</v>
      </c>
      <c r="DH41" s="63" t="s">
        <v>83</v>
      </c>
      <c r="DI41" s="100">
        <f t="shared" si="8"/>
        <v>0.2706674299929176</v>
      </c>
      <c r="DJ41" s="11">
        <f t="shared" si="8"/>
        <v>8.0859178538476462E-2</v>
      </c>
      <c r="DK41" s="11">
        <f t="shared" si="8"/>
        <v>0.18980825145444108</v>
      </c>
      <c r="DL41" s="11">
        <f t="shared" si="8"/>
        <v>14.67477768762512</v>
      </c>
      <c r="DM41" s="11">
        <f t="shared" si="8"/>
        <v>1.2186581942889156</v>
      </c>
      <c r="DN41" s="11">
        <f t="shared" si="8"/>
        <v>3.7803788538162277</v>
      </c>
      <c r="DO41" s="11">
        <f t="shared" si="8"/>
        <v>9.6757406395199776</v>
      </c>
      <c r="DP41" s="138">
        <f t="shared" si="7"/>
        <v>100</v>
      </c>
      <c r="DQ41" s="73"/>
    </row>
    <row r="42" spans="2:121" ht="12">
      <c r="B42" s="63" t="s">
        <v>84</v>
      </c>
      <c r="C42" s="5">
        <v>13008866</v>
      </c>
      <c r="D42" s="5">
        <v>11204047</v>
      </c>
      <c r="E42" s="5">
        <v>1804819</v>
      </c>
      <c r="F42" s="5">
        <v>1572704</v>
      </c>
      <c r="G42" s="5">
        <v>232115</v>
      </c>
      <c r="H42" s="5">
        <v>3558594</v>
      </c>
      <c r="I42" s="5">
        <v>3775905</v>
      </c>
      <c r="J42" s="5">
        <v>217311</v>
      </c>
      <c r="K42" s="5">
        <v>-69766</v>
      </c>
      <c r="L42" s="5">
        <v>119439</v>
      </c>
      <c r="M42" s="5">
        <v>189205</v>
      </c>
      <c r="N42" s="64">
        <v>3613917</v>
      </c>
      <c r="O42" s="5"/>
      <c r="P42" s="63" t="s">
        <v>84</v>
      </c>
      <c r="Q42" s="5">
        <v>217375</v>
      </c>
      <c r="R42" s="5">
        <v>244056</v>
      </c>
      <c r="S42" s="5">
        <v>26681</v>
      </c>
      <c r="T42" s="5">
        <v>1404626</v>
      </c>
      <c r="U42" s="5">
        <v>693189</v>
      </c>
      <c r="V42" s="5">
        <v>1298727</v>
      </c>
      <c r="W42" s="5">
        <v>14443</v>
      </c>
      <c r="X42" s="5">
        <v>15868</v>
      </c>
      <c r="Y42" s="5">
        <v>1425</v>
      </c>
      <c r="Z42" s="5">
        <v>3781244</v>
      </c>
      <c r="AA42" s="5">
        <v>764570</v>
      </c>
      <c r="AB42" s="5">
        <v>593394</v>
      </c>
      <c r="AC42" s="64">
        <v>171176</v>
      </c>
      <c r="AD42" s="5">
        <v>0</v>
      </c>
      <c r="AE42" s="63" t="s">
        <v>84</v>
      </c>
      <c r="AF42" s="5">
        <v>170285</v>
      </c>
      <c r="AG42" s="5">
        <v>123165</v>
      </c>
      <c r="AH42" s="5">
        <v>47120</v>
      </c>
      <c r="AI42" s="5">
        <v>2846389</v>
      </c>
      <c r="AJ42" s="5">
        <v>154775</v>
      </c>
      <c r="AK42" s="5">
        <v>900176</v>
      </c>
      <c r="AL42" s="5">
        <v>1791438</v>
      </c>
      <c r="AM42" s="5">
        <v>20348704</v>
      </c>
      <c r="AN42" s="5">
        <v>10554</v>
      </c>
      <c r="AO42" s="64">
        <v>1928.056092476786</v>
      </c>
      <c r="AQ42" s="63" t="s">
        <v>84</v>
      </c>
      <c r="AR42" s="11">
        <v>-1.6949836494154158</v>
      </c>
      <c r="AS42" s="11">
        <v>-2.3583190642054981</v>
      </c>
      <c r="AT42" s="11">
        <v>2.6334226134625336</v>
      </c>
      <c r="AU42" s="11">
        <v>4.4255414650082034</v>
      </c>
      <c r="AV42" s="11">
        <v>-8.0576098107796579</v>
      </c>
      <c r="AW42" s="11">
        <v>-2.2253886359146593</v>
      </c>
      <c r="AX42" s="11">
        <v>-2.9195070367130844</v>
      </c>
      <c r="AY42" s="11">
        <v>-13.030027734532895</v>
      </c>
      <c r="AZ42" s="11">
        <v>17.78306778542472</v>
      </c>
      <c r="BA42" s="11">
        <v>-7.239769806074821</v>
      </c>
      <c r="BB42" s="11">
        <v>-11.427929425092573</v>
      </c>
      <c r="BC42" s="65">
        <v>-2.6098938116247759</v>
      </c>
      <c r="BE42" s="63" t="s">
        <v>84</v>
      </c>
      <c r="BF42" s="11">
        <v>-7.2814208815676098</v>
      </c>
      <c r="BG42" s="11">
        <v>-9.2819679809089806</v>
      </c>
      <c r="BH42" s="11">
        <v>-22.844914837627599</v>
      </c>
      <c r="BI42" s="11">
        <v>-7.0402811373886918</v>
      </c>
      <c r="BJ42" s="11">
        <v>-1.7994279570075267</v>
      </c>
      <c r="BK42" s="11">
        <v>3.1208760844260302</v>
      </c>
      <c r="BL42" s="11">
        <v>5.5697682917915357</v>
      </c>
      <c r="BM42" s="11">
        <v>3.3611255862428351</v>
      </c>
      <c r="BN42" s="11">
        <v>-14.721723518850988</v>
      </c>
      <c r="BO42" s="11">
        <v>17.971176456456906</v>
      </c>
      <c r="BP42" s="57">
        <v>132.32642444536955</v>
      </c>
      <c r="BQ42" s="57">
        <v>595.31297602587244</v>
      </c>
      <c r="BR42" s="65">
        <v>-29.7742368236438</v>
      </c>
      <c r="BS42" s="5"/>
      <c r="BT42" s="63" t="s">
        <v>84</v>
      </c>
      <c r="BU42" s="11">
        <v>-4.738861912327418</v>
      </c>
      <c r="BV42" s="11">
        <v>-3.0151030757358614</v>
      </c>
      <c r="BW42" s="11">
        <v>-8.9679687801862382</v>
      </c>
      <c r="BX42" s="11">
        <v>5.5242906259337774</v>
      </c>
      <c r="BY42" s="11">
        <v>204.2439849032867</v>
      </c>
      <c r="BZ42" s="11">
        <v>7.7864043259398326</v>
      </c>
      <c r="CA42" s="11">
        <v>-1.0997273868556079</v>
      </c>
      <c r="CB42" s="11">
        <v>1.3483526382282842</v>
      </c>
      <c r="CC42" s="11">
        <v>-1.4657828400709549</v>
      </c>
      <c r="CD42" s="69">
        <v>2.8559982099737709</v>
      </c>
      <c r="CE42" s="63" t="s">
        <v>84</v>
      </c>
      <c r="CF42" s="11">
        <f t="shared" si="3"/>
        <v>63.929702844957589</v>
      </c>
      <c r="CG42" s="11">
        <f t="shared" si="3"/>
        <v>55.060248554404254</v>
      </c>
      <c r="CH42" s="11">
        <f t="shared" si="3"/>
        <v>8.8694542905533442</v>
      </c>
      <c r="CI42" s="11">
        <f t="shared" si="6"/>
        <v>7.7287673947195854</v>
      </c>
      <c r="CJ42" s="11">
        <f t="shared" si="6"/>
        <v>1.1406868958337593</v>
      </c>
      <c r="CK42" s="11">
        <f t="shared" si="6"/>
        <v>17.488062138994209</v>
      </c>
      <c r="CL42" s="11">
        <f t="shared" si="6"/>
        <v>18.555997472861172</v>
      </c>
      <c r="CM42" s="11">
        <f t="shared" si="6"/>
        <v>1.0679353338669628</v>
      </c>
      <c r="CN42" s="11">
        <f t="shared" si="6"/>
        <v>-0.34285230155198093</v>
      </c>
      <c r="CO42" s="11">
        <f t="shared" si="6"/>
        <v>0.58696121384438049</v>
      </c>
      <c r="CP42" s="11">
        <f t="shared" si="6"/>
        <v>0.92981351539636137</v>
      </c>
      <c r="CQ42" s="65">
        <f t="shared" si="6"/>
        <v>17.75993694733581</v>
      </c>
      <c r="CS42" s="63" t="s">
        <v>84</v>
      </c>
      <c r="CT42" s="59">
        <f t="shared" si="5"/>
        <v>1.0682498502115909</v>
      </c>
      <c r="CU42" s="59">
        <f t="shared" si="5"/>
        <v>1.1993687656963312</v>
      </c>
      <c r="CV42" s="59">
        <f t="shared" si="5"/>
        <v>0.13111891548474044</v>
      </c>
      <c r="CW42" s="59">
        <f t="shared" si="5"/>
        <v>6.9027786732757033</v>
      </c>
      <c r="CX42" s="59">
        <f t="shared" si="5"/>
        <v>3.4065511002568027</v>
      </c>
      <c r="CY42" s="59">
        <f t="shared" si="5"/>
        <v>6.3823573235917141</v>
      </c>
      <c r="CZ42" s="59">
        <f t="shared" si="5"/>
        <v>7.0977493210378412E-2</v>
      </c>
      <c r="DA42" s="59">
        <f t="shared" si="5"/>
        <v>7.7980396196239324E-2</v>
      </c>
      <c r="DB42" s="59">
        <f t="shared" si="4"/>
        <v>7.0029029858609173E-3</v>
      </c>
      <c r="DC42" s="59">
        <f t="shared" si="4"/>
        <v>18.582235016048195</v>
      </c>
      <c r="DD42" s="59">
        <f t="shared" si="4"/>
        <v>3.7573400251927591</v>
      </c>
      <c r="DE42" s="11">
        <f t="shared" si="4"/>
        <v>2.916126746941722</v>
      </c>
      <c r="DF42" s="65">
        <f t="shared" si="4"/>
        <v>0.84121327825103753</v>
      </c>
      <c r="DH42" s="63" t="s">
        <v>84</v>
      </c>
      <c r="DI42" s="11">
        <f t="shared" si="8"/>
        <v>0.83683462101566752</v>
      </c>
      <c r="DJ42" s="11">
        <f t="shared" si="8"/>
        <v>0.6052719622831999</v>
      </c>
      <c r="DK42" s="11">
        <f t="shared" si="8"/>
        <v>0.23156265873246767</v>
      </c>
      <c r="DL42" s="11">
        <f t="shared" si="8"/>
        <v>13.988060369839769</v>
      </c>
      <c r="DM42" s="11">
        <f t="shared" si="8"/>
        <v>0.76061355062219194</v>
      </c>
      <c r="DN42" s="11">
        <f t="shared" si="8"/>
        <v>4.4237510162809386</v>
      </c>
      <c r="DO42" s="11">
        <f t="shared" si="8"/>
        <v>8.8036958029366392</v>
      </c>
      <c r="DP42" s="133">
        <f t="shared" si="7"/>
        <v>100</v>
      </c>
      <c r="DQ42" s="73"/>
    </row>
    <row r="43" spans="2:121" ht="12">
      <c r="B43" s="63" t="s">
        <v>85</v>
      </c>
      <c r="C43" s="5">
        <v>4891093</v>
      </c>
      <c r="D43" s="5">
        <v>4211185</v>
      </c>
      <c r="E43" s="5">
        <v>679908</v>
      </c>
      <c r="F43" s="5">
        <v>592476</v>
      </c>
      <c r="G43" s="5">
        <v>87432</v>
      </c>
      <c r="H43" s="5">
        <v>495701</v>
      </c>
      <c r="I43" s="5">
        <v>569569</v>
      </c>
      <c r="J43" s="5">
        <v>73868</v>
      </c>
      <c r="K43" s="5">
        <v>-28317</v>
      </c>
      <c r="L43" s="5">
        <v>33919</v>
      </c>
      <c r="M43" s="5">
        <v>62236</v>
      </c>
      <c r="N43" s="64">
        <v>519484</v>
      </c>
      <c r="O43" s="5"/>
      <c r="P43" s="63" t="s">
        <v>85</v>
      </c>
      <c r="Q43" s="5">
        <v>93024</v>
      </c>
      <c r="R43" s="5">
        <v>104209</v>
      </c>
      <c r="S43" s="5">
        <v>11185</v>
      </c>
      <c r="T43" s="5">
        <v>10477</v>
      </c>
      <c r="U43" s="5">
        <v>232466</v>
      </c>
      <c r="V43" s="5">
        <v>183517</v>
      </c>
      <c r="W43" s="5">
        <v>4534</v>
      </c>
      <c r="X43" s="5">
        <v>4981</v>
      </c>
      <c r="Y43" s="5">
        <v>447</v>
      </c>
      <c r="Z43" s="5">
        <v>1316529</v>
      </c>
      <c r="AA43" s="5">
        <v>215135</v>
      </c>
      <c r="AB43" s="5">
        <v>172385</v>
      </c>
      <c r="AC43" s="64">
        <v>42750</v>
      </c>
      <c r="AD43" s="5">
        <v>0</v>
      </c>
      <c r="AE43" s="63" t="s">
        <v>85</v>
      </c>
      <c r="AF43" s="5">
        <v>58469</v>
      </c>
      <c r="AG43" s="5">
        <v>37976</v>
      </c>
      <c r="AH43" s="5">
        <v>20493</v>
      </c>
      <c r="AI43" s="5">
        <v>1042925</v>
      </c>
      <c r="AJ43" s="5">
        <v>112432</v>
      </c>
      <c r="AK43" s="5">
        <v>235184</v>
      </c>
      <c r="AL43" s="5">
        <v>695309</v>
      </c>
      <c r="AM43" s="5">
        <v>6703323</v>
      </c>
      <c r="AN43" s="5">
        <v>4375</v>
      </c>
      <c r="AO43" s="64">
        <v>1532.1881142857144</v>
      </c>
      <c r="AQ43" s="63" t="s">
        <v>85</v>
      </c>
      <c r="AR43" s="11">
        <v>-1.5564691023815393</v>
      </c>
      <c r="AS43" s="11">
        <v>-2.219730546040851</v>
      </c>
      <c r="AT43" s="11">
        <v>2.7608627639460068</v>
      </c>
      <c r="AU43" s="11">
        <v>4.55710990676834</v>
      </c>
      <c r="AV43" s="11">
        <v>-7.9546890133490544</v>
      </c>
      <c r="AW43" s="11">
        <v>-2.4016585974770575</v>
      </c>
      <c r="AX43" s="11">
        <v>-2.0482253013436429</v>
      </c>
      <c r="AY43" s="11">
        <v>0.39141070943191081</v>
      </c>
      <c r="AZ43" s="11">
        <v>-6.6232397017847733</v>
      </c>
      <c r="BA43" s="11">
        <v>5.9869387244945793</v>
      </c>
      <c r="BB43" s="11">
        <v>6.2755075903758479</v>
      </c>
      <c r="BC43" s="65">
        <v>-2.0166887976822792</v>
      </c>
      <c r="BE43" s="63" t="s">
        <v>85</v>
      </c>
      <c r="BF43" s="11">
        <v>-8.263069139966273</v>
      </c>
      <c r="BG43" s="11">
        <v>-10.086368303436613</v>
      </c>
      <c r="BH43" s="11">
        <v>-22.84078366445916</v>
      </c>
      <c r="BI43" s="11">
        <v>-25.941895808298582</v>
      </c>
      <c r="BJ43" s="11">
        <v>-2.3055069930069934</v>
      </c>
      <c r="BK43" s="11">
        <v>3.8732354506039375</v>
      </c>
      <c r="BL43" s="11">
        <v>5.9098341508993224</v>
      </c>
      <c r="BM43" s="11">
        <v>3.6844296419650293</v>
      </c>
      <c r="BN43" s="11">
        <v>-14.531548757170173</v>
      </c>
      <c r="BO43" s="11">
        <v>9.6314499178927253</v>
      </c>
      <c r="BP43" s="57">
        <v>144.058355738579</v>
      </c>
      <c r="BQ43" s="57">
        <v>578.62766711282575</v>
      </c>
      <c r="BR43" s="65">
        <v>-31.869252713277131</v>
      </c>
      <c r="BS43" s="5"/>
      <c r="BT43" s="63" t="s">
        <v>85</v>
      </c>
      <c r="BU43" s="11">
        <v>-36.655363314301809</v>
      </c>
      <c r="BV43" s="11">
        <v>-45.497861591894143</v>
      </c>
      <c r="BW43" s="11">
        <v>-9.4232044198895029</v>
      </c>
      <c r="BX43" s="11">
        <v>2.2058650589563475</v>
      </c>
      <c r="BY43" s="11">
        <v>30.000231251300789</v>
      </c>
      <c r="BZ43" s="11">
        <v>0.84904204044527543</v>
      </c>
      <c r="CA43" s="11">
        <v>-0.77305537399782509</v>
      </c>
      <c r="CB43" s="11">
        <v>0.39134714113357832</v>
      </c>
      <c r="CC43" s="11">
        <v>-1.4639639639639639</v>
      </c>
      <c r="CD43" s="69">
        <v>1.8828757272304244</v>
      </c>
      <c r="CE43" s="63" t="s">
        <v>85</v>
      </c>
      <c r="CF43" s="11">
        <f t="shared" si="3"/>
        <v>72.965199498815736</v>
      </c>
      <c r="CG43" s="11">
        <f t="shared" si="3"/>
        <v>62.822349452652062</v>
      </c>
      <c r="CH43" s="11">
        <f t="shared" si="3"/>
        <v>10.142850046163671</v>
      </c>
      <c r="CI43" s="11">
        <f t="shared" si="6"/>
        <v>8.8385417202781369</v>
      </c>
      <c r="CJ43" s="11">
        <f t="shared" si="6"/>
        <v>1.3043083258855348</v>
      </c>
      <c r="CK43" s="11">
        <f t="shared" si="6"/>
        <v>7.3948547608402579</v>
      </c>
      <c r="CL43" s="11">
        <f t="shared" si="6"/>
        <v>8.4968156838033906</v>
      </c>
      <c r="CM43" s="11">
        <f t="shared" si="6"/>
        <v>1.1019609229631335</v>
      </c>
      <c r="CN43" s="11">
        <f t="shared" si="6"/>
        <v>-0.42243227724518123</v>
      </c>
      <c r="CO43" s="11">
        <f t="shared" si="6"/>
        <v>0.50600276907438291</v>
      </c>
      <c r="CP43" s="11">
        <f t="shared" si="6"/>
        <v>0.92843504631956419</v>
      </c>
      <c r="CQ43" s="65">
        <f t="shared" si="6"/>
        <v>7.749648942770623</v>
      </c>
      <c r="CS43" s="63" t="s">
        <v>85</v>
      </c>
      <c r="CT43" s="59">
        <f t="shared" si="5"/>
        <v>1.3877296379720925</v>
      </c>
      <c r="CU43" s="59">
        <f t="shared" si="5"/>
        <v>1.5545871801194722</v>
      </c>
      <c r="CV43" s="59">
        <f t="shared" si="5"/>
        <v>0.16685754214737974</v>
      </c>
      <c r="CW43" s="59">
        <f t="shared" si="5"/>
        <v>0.15629561636818037</v>
      </c>
      <c r="CX43" s="59">
        <f t="shared" si="5"/>
        <v>3.467921805349377</v>
      </c>
      <c r="CY43" s="59">
        <f t="shared" si="5"/>
        <v>2.7377018830809732</v>
      </c>
      <c r="CZ43" s="59">
        <f t="shared" si="5"/>
        <v>6.7638095314816252E-2</v>
      </c>
      <c r="DA43" s="59">
        <f t="shared" si="5"/>
        <v>7.4306429811005686E-2</v>
      </c>
      <c r="DB43" s="59">
        <f t="shared" si="4"/>
        <v>6.6683344961894269E-3</v>
      </c>
      <c r="DC43" s="59">
        <f t="shared" si="4"/>
        <v>19.639945740344007</v>
      </c>
      <c r="DD43" s="59">
        <f t="shared" si="4"/>
        <v>3.2093783933729587</v>
      </c>
      <c r="DE43" s="11">
        <f t="shared" si="4"/>
        <v>2.571634993569607</v>
      </c>
      <c r="DF43" s="65">
        <f t="shared" si="4"/>
        <v>0.63774339980335126</v>
      </c>
      <c r="DH43" s="63" t="s">
        <v>85</v>
      </c>
      <c r="DI43" s="11">
        <f t="shared" si="8"/>
        <v>0.8722390372655473</v>
      </c>
      <c r="DJ43" s="11">
        <f t="shared" si="8"/>
        <v>0.56652499066507755</v>
      </c>
      <c r="DK43" s="11">
        <f t="shared" si="8"/>
        <v>0.30571404660046964</v>
      </c>
      <c r="DL43" s="11">
        <f t="shared" si="8"/>
        <v>15.5583283097055</v>
      </c>
      <c r="DM43" s="11">
        <f t="shared" si="8"/>
        <v>1.6772576824956815</v>
      </c>
      <c r="DN43" s="11">
        <f t="shared" si="8"/>
        <v>3.5084688594000317</v>
      </c>
      <c r="DO43" s="11">
        <f t="shared" si="8"/>
        <v>10.372601767809787</v>
      </c>
      <c r="DP43" s="133">
        <f t="shared" si="7"/>
        <v>100</v>
      </c>
      <c r="DQ43" s="73"/>
    </row>
    <row r="44" spans="2:121" ht="12">
      <c r="B44" s="63" t="s">
        <v>86</v>
      </c>
      <c r="C44" s="5">
        <v>2564929</v>
      </c>
      <c r="D44" s="5">
        <v>2208145</v>
      </c>
      <c r="E44" s="5">
        <v>356784</v>
      </c>
      <c r="F44" s="5">
        <v>310828</v>
      </c>
      <c r="G44" s="5">
        <v>45956</v>
      </c>
      <c r="H44" s="5">
        <v>205450</v>
      </c>
      <c r="I44" s="5">
        <v>300626</v>
      </c>
      <c r="J44" s="5">
        <v>95176</v>
      </c>
      <c r="K44" s="5">
        <v>-41448</v>
      </c>
      <c r="L44" s="5">
        <v>46927</v>
      </c>
      <c r="M44" s="5">
        <v>88375</v>
      </c>
      <c r="N44" s="64">
        <v>241873</v>
      </c>
      <c r="O44" s="5"/>
      <c r="P44" s="63" t="s">
        <v>86</v>
      </c>
      <c r="Q44" s="5">
        <v>52563</v>
      </c>
      <c r="R44" s="5">
        <v>58868</v>
      </c>
      <c r="S44" s="5">
        <v>6305</v>
      </c>
      <c r="T44" s="5">
        <v>16163</v>
      </c>
      <c r="U44" s="5">
        <v>110607</v>
      </c>
      <c r="V44" s="5">
        <v>62540</v>
      </c>
      <c r="W44" s="5">
        <v>5025</v>
      </c>
      <c r="X44" s="5">
        <v>5521</v>
      </c>
      <c r="Y44" s="5">
        <v>496</v>
      </c>
      <c r="Z44" s="5">
        <v>755787</v>
      </c>
      <c r="AA44" s="5">
        <v>53377</v>
      </c>
      <c r="AB44" s="5">
        <v>39401</v>
      </c>
      <c r="AC44" s="64">
        <v>13976</v>
      </c>
      <c r="AD44" s="5">
        <v>0</v>
      </c>
      <c r="AE44" s="63" t="s">
        <v>86</v>
      </c>
      <c r="AF44" s="5">
        <v>-10093</v>
      </c>
      <c r="AG44" s="5">
        <v>-27130</v>
      </c>
      <c r="AH44" s="5">
        <v>17037</v>
      </c>
      <c r="AI44" s="5">
        <v>712503</v>
      </c>
      <c r="AJ44" s="5">
        <v>203221</v>
      </c>
      <c r="AK44" s="5">
        <v>153590</v>
      </c>
      <c r="AL44" s="5">
        <v>355692</v>
      </c>
      <c r="AM44" s="5">
        <v>3526166</v>
      </c>
      <c r="AN44" s="5">
        <v>2405</v>
      </c>
      <c r="AO44" s="64">
        <v>1466.1812889812891</v>
      </c>
      <c r="AQ44" s="63" t="s">
        <v>86</v>
      </c>
      <c r="AR44" s="11">
        <v>-3.7070254896248489</v>
      </c>
      <c r="AS44" s="11">
        <v>-4.3613638352039681</v>
      </c>
      <c r="AT44" s="11">
        <v>0.55068624411690104</v>
      </c>
      <c r="AU44" s="11">
        <v>2.2864288534948005</v>
      </c>
      <c r="AV44" s="11">
        <v>-9.8017664376840035</v>
      </c>
      <c r="AW44" s="11">
        <v>-15.424134893256161</v>
      </c>
      <c r="AX44" s="11">
        <v>-12.458577210914068</v>
      </c>
      <c r="AY44" s="11">
        <v>-5.2899733312104447</v>
      </c>
      <c r="AZ44" s="11">
        <v>-17.220509629797224</v>
      </c>
      <c r="BA44" s="11">
        <v>-16.849174285916789</v>
      </c>
      <c r="BB44" s="11">
        <v>-3.7256931205403347</v>
      </c>
      <c r="BC44" s="65">
        <v>-11.676185329087669</v>
      </c>
      <c r="BE44" s="63" t="s">
        <v>86</v>
      </c>
      <c r="BF44" s="11">
        <v>-6.8263197078739317</v>
      </c>
      <c r="BG44" s="11">
        <v>-8.8307263435031746</v>
      </c>
      <c r="BH44" s="11">
        <v>-22.69494850416871</v>
      </c>
      <c r="BI44" s="11">
        <v>-28.61811597403171</v>
      </c>
      <c r="BJ44" s="11">
        <v>-4.1824403343873175</v>
      </c>
      <c r="BK44" s="11">
        <v>-21.190584202832806</v>
      </c>
      <c r="BL44" s="11">
        <v>13.456762248814631</v>
      </c>
      <c r="BM44" s="11">
        <v>11.086519114688128</v>
      </c>
      <c r="BN44" s="11">
        <v>-8.317929759704251</v>
      </c>
      <c r="BO44" s="11">
        <v>18.111096351745211</v>
      </c>
      <c r="BP44" s="57">
        <v>212.50764074784479</v>
      </c>
      <c r="BQ44" s="57">
        <v>157.79052200824302</v>
      </c>
      <c r="BR44" s="65">
        <v>-32.600308641975303</v>
      </c>
      <c r="BS44" s="5"/>
      <c r="BT44" s="63" t="s">
        <v>86</v>
      </c>
      <c r="BU44" s="11">
        <v>-142.56494601889338</v>
      </c>
      <c r="BV44" s="11">
        <v>-654.465563049254</v>
      </c>
      <c r="BW44" s="11">
        <v>-9.469153515064562</v>
      </c>
      <c r="BX44" s="11">
        <v>7.3651424145527749</v>
      </c>
      <c r="BY44" s="11">
        <v>49.018500729616562</v>
      </c>
      <c r="BZ44" s="11">
        <v>-14.627164336733275</v>
      </c>
      <c r="CA44" s="11">
        <v>2.4022018264104013</v>
      </c>
      <c r="CB44" s="11">
        <v>-0.57293348202516015</v>
      </c>
      <c r="CC44" s="11">
        <v>-1.4344262295081966</v>
      </c>
      <c r="CD44" s="69">
        <v>0.87403006397448502</v>
      </c>
      <c r="CE44" s="63" t="s">
        <v>86</v>
      </c>
      <c r="CF44" s="11">
        <f t="shared" si="3"/>
        <v>72.739882353808639</v>
      </c>
      <c r="CG44" s="11">
        <f t="shared" si="3"/>
        <v>62.621697333591221</v>
      </c>
      <c r="CH44" s="11">
        <f t="shared" si="3"/>
        <v>10.118185020217425</v>
      </c>
      <c r="CI44" s="11">
        <f t="shared" si="6"/>
        <v>8.8148998090277075</v>
      </c>
      <c r="CJ44" s="11">
        <f t="shared" si="6"/>
        <v>1.3032852111897171</v>
      </c>
      <c r="CK44" s="11">
        <f t="shared" si="6"/>
        <v>5.8264415231727602</v>
      </c>
      <c r="CL44" s="11">
        <f t="shared" si="6"/>
        <v>8.5255770715275467</v>
      </c>
      <c r="CM44" s="11">
        <f t="shared" si="6"/>
        <v>2.6991355483547852</v>
      </c>
      <c r="CN44" s="11">
        <f t="shared" si="6"/>
        <v>-1.1754409747017014</v>
      </c>
      <c r="CO44" s="11">
        <f t="shared" si="6"/>
        <v>1.3308222017908402</v>
      </c>
      <c r="CP44" s="11">
        <f t="shared" si="6"/>
        <v>2.5062631764925416</v>
      </c>
      <c r="CQ44" s="65">
        <f t="shared" si="6"/>
        <v>6.85937644455763</v>
      </c>
      <c r="CS44" s="63" t="s">
        <v>86</v>
      </c>
      <c r="CT44" s="59">
        <f t="shared" si="5"/>
        <v>1.490655856814455</v>
      </c>
      <c r="CU44" s="59">
        <f t="shared" si="5"/>
        <v>1.6694619595333855</v>
      </c>
      <c r="CV44" s="59">
        <f t="shared" si="5"/>
        <v>0.17880610271893044</v>
      </c>
      <c r="CW44" s="59">
        <f t="shared" si="5"/>
        <v>0.45837320194227948</v>
      </c>
      <c r="CX44" s="59">
        <f t="shared" si="5"/>
        <v>3.1367496595452398</v>
      </c>
      <c r="CY44" s="59">
        <f t="shared" si="5"/>
        <v>1.7735977262556557</v>
      </c>
      <c r="CZ44" s="59">
        <f t="shared" si="5"/>
        <v>0.14250605331683194</v>
      </c>
      <c r="DA44" s="59">
        <f t="shared" si="5"/>
        <v>0.1565723224601451</v>
      </c>
      <c r="DB44" s="59">
        <f t="shared" si="4"/>
        <v>1.4066269143313163E-2</v>
      </c>
      <c r="DC44" s="59">
        <f t="shared" si="4"/>
        <v>21.4336761230186</v>
      </c>
      <c r="DD44" s="59">
        <f t="shared" si="4"/>
        <v>1.5137404194811022</v>
      </c>
      <c r="DE44" s="11">
        <f t="shared" si="4"/>
        <v>1.1173892550719393</v>
      </c>
      <c r="DF44" s="65">
        <f t="shared" si="4"/>
        <v>0.39635116440916285</v>
      </c>
      <c r="DH44" s="63" t="s">
        <v>86</v>
      </c>
      <c r="DI44" s="11">
        <f t="shared" si="8"/>
        <v>-0.28623156141826561</v>
      </c>
      <c r="DJ44" s="11">
        <f t="shared" si="8"/>
        <v>-0.76939089084291545</v>
      </c>
      <c r="DK44" s="11">
        <f t="shared" si="8"/>
        <v>0.4831593294246499</v>
      </c>
      <c r="DL44" s="11">
        <f t="shared" si="8"/>
        <v>20.206167264955763</v>
      </c>
      <c r="DM44" s="11">
        <f t="shared" si="8"/>
        <v>5.7632283902686376</v>
      </c>
      <c r="DN44" s="11">
        <f t="shared" si="8"/>
        <v>4.355722334115864</v>
      </c>
      <c r="DO44" s="11">
        <f t="shared" si="8"/>
        <v>10.08721654057126</v>
      </c>
      <c r="DP44" s="133">
        <f t="shared" si="7"/>
        <v>100</v>
      </c>
      <c r="DQ44" s="73"/>
    </row>
    <row r="45" spans="2:121" ht="12">
      <c r="B45" s="63" t="s">
        <v>87</v>
      </c>
      <c r="C45" s="5">
        <v>5507447</v>
      </c>
      <c r="D45" s="5">
        <v>4741743</v>
      </c>
      <c r="E45" s="5">
        <v>765704</v>
      </c>
      <c r="F45" s="5">
        <v>667416</v>
      </c>
      <c r="G45" s="5">
        <v>98288</v>
      </c>
      <c r="H45" s="5">
        <v>427090</v>
      </c>
      <c r="I45" s="5">
        <v>722698</v>
      </c>
      <c r="J45" s="5">
        <v>295608</v>
      </c>
      <c r="K45" s="5">
        <v>-10952</v>
      </c>
      <c r="L45" s="5">
        <v>272194</v>
      </c>
      <c r="M45" s="5">
        <v>283146</v>
      </c>
      <c r="N45" s="64">
        <v>426139</v>
      </c>
      <c r="O45" s="5"/>
      <c r="P45" s="63" t="s">
        <v>87</v>
      </c>
      <c r="Q45" s="5">
        <v>94320</v>
      </c>
      <c r="R45" s="5">
        <v>105608</v>
      </c>
      <c r="S45" s="5">
        <v>11288</v>
      </c>
      <c r="T45" s="5">
        <v>7993</v>
      </c>
      <c r="U45" s="5">
        <v>288737</v>
      </c>
      <c r="V45" s="5">
        <v>35089</v>
      </c>
      <c r="W45" s="5">
        <v>11903</v>
      </c>
      <c r="X45" s="5">
        <v>13077</v>
      </c>
      <c r="Y45" s="5">
        <v>1174</v>
      </c>
      <c r="Z45" s="5">
        <v>1725854</v>
      </c>
      <c r="AA45" s="5">
        <v>284153</v>
      </c>
      <c r="AB45" s="5">
        <v>262681</v>
      </c>
      <c r="AC45" s="64">
        <v>21472</v>
      </c>
      <c r="AD45" s="5">
        <v>0</v>
      </c>
      <c r="AE45" s="63" t="s">
        <v>87</v>
      </c>
      <c r="AF45" s="5">
        <v>39211</v>
      </c>
      <c r="AG45" s="5">
        <v>19658</v>
      </c>
      <c r="AH45" s="5">
        <v>19553</v>
      </c>
      <c r="AI45" s="5">
        <v>1402490</v>
      </c>
      <c r="AJ45" s="5">
        <v>205999</v>
      </c>
      <c r="AK45" s="5">
        <v>337065</v>
      </c>
      <c r="AL45" s="5">
        <v>859426</v>
      </c>
      <c r="AM45" s="5">
        <v>7660391</v>
      </c>
      <c r="AN45" s="5">
        <v>4934</v>
      </c>
      <c r="AO45" s="64">
        <v>1552.5721524118362</v>
      </c>
      <c r="AQ45" s="63" t="s">
        <v>87</v>
      </c>
      <c r="AR45" s="11">
        <v>1.1531849555344136</v>
      </c>
      <c r="AS45" s="11">
        <v>0.46995876525008778</v>
      </c>
      <c r="AT45" s="11">
        <v>5.6002162469297216</v>
      </c>
      <c r="AU45" s="11">
        <v>7.4306281015946798</v>
      </c>
      <c r="AV45" s="11">
        <v>-5.3503331920958361</v>
      </c>
      <c r="AW45" s="11">
        <v>1.1416893023167696</v>
      </c>
      <c r="AX45" s="11">
        <v>-3.3027287250696431</v>
      </c>
      <c r="AY45" s="11">
        <v>-9.0753061243321547</v>
      </c>
      <c r="AZ45" s="11">
        <v>-79.570421380554194</v>
      </c>
      <c r="BA45" s="11">
        <v>-10.1696649274444</v>
      </c>
      <c r="BB45" s="11">
        <v>-8.3990061725998686</v>
      </c>
      <c r="BC45" s="65">
        <v>2.2222488755622187</v>
      </c>
      <c r="BE45" s="63" t="s">
        <v>87</v>
      </c>
      <c r="BF45" s="11">
        <v>-7.3195177313327235</v>
      </c>
      <c r="BG45" s="11">
        <v>-9.2480879951877633</v>
      </c>
      <c r="BH45" s="11">
        <v>-22.690226696801588</v>
      </c>
      <c r="BI45" s="11">
        <v>-18.505301794453509</v>
      </c>
      <c r="BJ45" s="11">
        <v>0.82056797270825843</v>
      </c>
      <c r="BK45" s="11">
        <v>85.548093702078148</v>
      </c>
      <c r="BL45" s="11">
        <v>3.5673888453841474</v>
      </c>
      <c r="BM45" s="11">
        <v>1.3956734124214933</v>
      </c>
      <c r="BN45" s="11">
        <v>-16.381766381766383</v>
      </c>
      <c r="BO45" s="11">
        <v>15.081944475932769</v>
      </c>
      <c r="BP45" s="57">
        <v>178.67973010081991</v>
      </c>
      <c r="BQ45" s="57">
        <v>271.15466131630257</v>
      </c>
      <c r="BR45" s="65">
        <v>-31.157422250721385</v>
      </c>
      <c r="BS45" s="5"/>
      <c r="BT45" s="63" t="s">
        <v>87</v>
      </c>
      <c r="BU45" s="11">
        <v>-12.132212885154061</v>
      </c>
      <c r="BV45" s="11">
        <v>-14.745424581490155</v>
      </c>
      <c r="BW45" s="11">
        <v>-9.3383409839106033</v>
      </c>
      <c r="BX45" s="11">
        <v>3.6512857654914508</v>
      </c>
      <c r="BY45" s="11">
        <v>42.625992674804237</v>
      </c>
      <c r="BZ45" s="11">
        <v>-2.1272332900685558</v>
      </c>
      <c r="CA45" s="11">
        <v>-0.55943748474129917</v>
      </c>
      <c r="CB45" s="11">
        <v>3.9881068655389735</v>
      </c>
      <c r="CC45" s="11">
        <v>-1.7131474103585658</v>
      </c>
      <c r="CD45" s="69">
        <v>5.8006275770177549</v>
      </c>
      <c r="CE45" s="63" t="s">
        <v>87</v>
      </c>
      <c r="CF45" s="11">
        <f t="shared" si="3"/>
        <v>71.895116058697255</v>
      </c>
      <c r="CG45" s="11">
        <f t="shared" si="3"/>
        <v>61.899490509035374</v>
      </c>
      <c r="CH45" s="11">
        <f t="shared" si="3"/>
        <v>9.9956255496618915</v>
      </c>
      <c r="CI45" s="11">
        <f t="shared" si="6"/>
        <v>8.7125578837947035</v>
      </c>
      <c r="CJ45" s="11">
        <f t="shared" si="6"/>
        <v>1.283067665867186</v>
      </c>
      <c r="CK45" s="11">
        <f t="shared" si="6"/>
        <v>5.5753028794483201</v>
      </c>
      <c r="CL45" s="11">
        <f t="shared" si="6"/>
        <v>9.4342181750252685</v>
      </c>
      <c r="CM45" s="11">
        <f t="shared" si="6"/>
        <v>3.8589152955769492</v>
      </c>
      <c r="CN45" s="11">
        <f t="shared" si="6"/>
        <v>-0.14296920353021145</v>
      </c>
      <c r="CO45" s="11">
        <f t="shared" si="6"/>
        <v>3.5532651009589458</v>
      </c>
      <c r="CP45" s="11">
        <f t="shared" si="6"/>
        <v>3.696234304489157</v>
      </c>
      <c r="CQ45" s="65">
        <f t="shared" si="6"/>
        <v>5.5628883695362283</v>
      </c>
      <c r="CS45" s="63" t="s">
        <v>87</v>
      </c>
      <c r="CT45" s="59">
        <f t="shared" si="5"/>
        <v>1.2312687433317699</v>
      </c>
      <c r="CU45" s="59">
        <f t="shared" si="5"/>
        <v>1.3786241459476416</v>
      </c>
      <c r="CV45" s="59">
        <f t="shared" si="5"/>
        <v>0.14735540261587168</v>
      </c>
      <c r="CW45" s="59">
        <f t="shared" si="5"/>
        <v>0.10434193241572133</v>
      </c>
      <c r="CX45" s="59">
        <f t="shared" si="5"/>
        <v>3.7692201351079859</v>
      </c>
      <c r="CY45" s="59">
        <f t="shared" si="5"/>
        <v>0.45805755868075138</v>
      </c>
      <c r="CZ45" s="59">
        <f t="shared" si="5"/>
        <v>0.15538371344230339</v>
      </c>
      <c r="DA45" s="59">
        <f t="shared" si="5"/>
        <v>0.17070930191422345</v>
      </c>
      <c r="DB45" s="59">
        <f t="shared" si="4"/>
        <v>1.5325588471920035E-2</v>
      </c>
      <c r="DC45" s="59">
        <f t="shared" si="4"/>
        <v>22.529581061854415</v>
      </c>
      <c r="DD45" s="59">
        <f t="shared" si="4"/>
        <v>3.7093798475821926</v>
      </c>
      <c r="DE45" s="11">
        <f t="shared" si="4"/>
        <v>3.4290808393461902</v>
      </c>
      <c r="DF45" s="65">
        <f t="shared" si="4"/>
        <v>0.28029900823600257</v>
      </c>
      <c r="DH45" s="63" t="s">
        <v>87</v>
      </c>
      <c r="DI45" s="11">
        <f t="shared" si="8"/>
        <v>0.51186682246376203</v>
      </c>
      <c r="DJ45" s="11">
        <f t="shared" si="8"/>
        <v>0.25661875483901542</v>
      </c>
      <c r="DK45" s="11">
        <f t="shared" si="8"/>
        <v>0.25524806762474656</v>
      </c>
      <c r="DL45" s="11">
        <f t="shared" si="8"/>
        <v>18.308334391808458</v>
      </c>
      <c r="DM45" s="11">
        <f t="shared" si="8"/>
        <v>2.6891447185920407</v>
      </c>
      <c r="DN45" s="11">
        <f t="shared" si="8"/>
        <v>4.4001017702621184</v>
      </c>
      <c r="DO45" s="11">
        <f t="shared" si="8"/>
        <v>11.219087902954302</v>
      </c>
      <c r="DP45" s="133">
        <f t="shared" si="7"/>
        <v>100</v>
      </c>
      <c r="DQ45" s="73"/>
    </row>
    <row r="46" spans="2:121" ht="12">
      <c r="B46" s="63" t="s">
        <v>88</v>
      </c>
      <c r="C46" s="5">
        <v>1757012</v>
      </c>
      <c r="D46" s="5">
        <v>1513227</v>
      </c>
      <c r="E46" s="5">
        <v>243785</v>
      </c>
      <c r="F46" s="5">
        <v>212383</v>
      </c>
      <c r="G46" s="5">
        <v>31402</v>
      </c>
      <c r="H46" s="5">
        <v>701856</v>
      </c>
      <c r="I46" s="5">
        <v>802705</v>
      </c>
      <c r="J46" s="5">
        <v>100849</v>
      </c>
      <c r="K46" s="5">
        <v>-33566</v>
      </c>
      <c r="L46" s="5">
        <v>63537</v>
      </c>
      <c r="M46" s="5">
        <v>97103</v>
      </c>
      <c r="N46" s="64">
        <v>735083</v>
      </c>
      <c r="O46" s="5"/>
      <c r="P46" s="63" t="s">
        <v>88</v>
      </c>
      <c r="Q46" s="5">
        <v>30464</v>
      </c>
      <c r="R46" s="5">
        <v>34177</v>
      </c>
      <c r="S46" s="5">
        <v>3713</v>
      </c>
      <c r="T46" s="5">
        <v>613199</v>
      </c>
      <c r="U46" s="5">
        <v>86239</v>
      </c>
      <c r="V46" s="5">
        <v>5181</v>
      </c>
      <c r="W46" s="5">
        <v>339</v>
      </c>
      <c r="X46" s="5">
        <v>372</v>
      </c>
      <c r="Y46" s="5">
        <v>33</v>
      </c>
      <c r="Z46" s="5">
        <v>310084</v>
      </c>
      <c r="AA46" s="5">
        <v>-158834</v>
      </c>
      <c r="AB46" s="5">
        <v>-168334</v>
      </c>
      <c r="AC46" s="64">
        <v>9500</v>
      </c>
      <c r="AD46" s="5">
        <v>0</v>
      </c>
      <c r="AE46" s="63" t="s">
        <v>88</v>
      </c>
      <c r="AF46" s="5">
        <v>18266</v>
      </c>
      <c r="AG46" s="5">
        <v>-154</v>
      </c>
      <c r="AH46" s="5">
        <v>18420</v>
      </c>
      <c r="AI46" s="5">
        <v>450652</v>
      </c>
      <c r="AJ46" s="5">
        <v>65432</v>
      </c>
      <c r="AK46" s="5">
        <v>88081</v>
      </c>
      <c r="AL46" s="5">
        <v>297139</v>
      </c>
      <c r="AM46" s="5">
        <v>2768952</v>
      </c>
      <c r="AN46" s="5">
        <v>1205</v>
      </c>
      <c r="AO46" s="64">
        <v>2297.8854771784231</v>
      </c>
      <c r="AQ46" s="63" t="s">
        <v>88</v>
      </c>
      <c r="AR46" s="11">
        <v>-2.260237433127712</v>
      </c>
      <c r="AS46" s="11">
        <v>-2.9182390098504278</v>
      </c>
      <c r="AT46" s="11">
        <v>2.0324029314147718</v>
      </c>
      <c r="AU46" s="11">
        <v>3.8217681421553054</v>
      </c>
      <c r="AV46" s="11">
        <v>-8.6194855080898609</v>
      </c>
      <c r="AW46" s="11">
        <v>157.69044367096973</v>
      </c>
      <c r="AX46" s="11">
        <v>96.713939474142094</v>
      </c>
      <c r="AY46" s="11">
        <v>-25.678553794226673</v>
      </c>
      <c r="AZ46" s="11">
        <v>46.617258818664716</v>
      </c>
      <c r="BA46" s="11">
        <v>-6.4903527749569516</v>
      </c>
      <c r="BB46" s="11">
        <v>-25.776418880183449</v>
      </c>
      <c r="BC46" s="65">
        <v>119.47558721751308</v>
      </c>
      <c r="BE46" s="63" t="s">
        <v>88</v>
      </c>
      <c r="BF46" s="11">
        <v>-7.1672354948805461</v>
      </c>
      <c r="BG46" s="11">
        <v>-9.2123788019657322</v>
      </c>
      <c r="BH46" s="11">
        <v>-23.110374818803063</v>
      </c>
      <c r="BI46" s="11">
        <v>193.35875269702001</v>
      </c>
      <c r="BJ46" s="11">
        <v>-2.1834308788167509</v>
      </c>
      <c r="BK46" s="11">
        <v>5.3048780487804876</v>
      </c>
      <c r="BL46" s="11">
        <v>7.6190476190476195</v>
      </c>
      <c r="BM46" s="11">
        <v>5.0847457627118651</v>
      </c>
      <c r="BN46" s="11">
        <v>-15.384615384615385</v>
      </c>
      <c r="BO46" s="11">
        <v>-16.825192457283872</v>
      </c>
      <c r="BP46" s="57">
        <v>-100.51759834368529</v>
      </c>
      <c r="BQ46" s="57">
        <v>-78.93595535477013</v>
      </c>
      <c r="BR46" s="65">
        <v>-36.082890398977327</v>
      </c>
      <c r="BS46" s="5"/>
      <c r="BT46" s="63" t="s">
        <v>88</v>
      </c>
      <c r="BU46" s="11">
        <v>-25.889560595610011</v>
      </c>
      <c r="BV46" s="11">
        <v>-103.58723503377591</v>
      </c>
      <c r="BW46" s="11">
        <v>-9.5018178245062401</v>
      </c>
      <c r="BX46" s="11">
        <v>5.4465048259725064</v>
      </c>
      <c r="BY46" s="11">
        <v>12.546011214696067</v>
      </c>
      <c r="BZ46" s="11">
        <v>30.104874446085674</v>
      </c>
      <c r="CA46" s="11">
        <v>-1.4585274775566515</v>
      </c>
      <c r="CB46" s="11">
        <v>13.350774945483021</v>
      </c>
      <c r="CC46" s="11">
        <v>-2.2708840227088403</v>
      </c>
      <c r="CD46" s="69">
        <v>15.984651873676814</v>
      </c>
      <c r="CE46" s="63" t="s">
        <v>88</v>
      </c>
      <c r="CF46" s="11">
        <f t="shared" si="3"/>
        <v>63.454043262577322</v>
      </c>
      <c r="CG46" s="11">
        <f t="shared" si="3"/>
        <v>54.649809747514588</v>
      </c>
      <c r="CH46" s="11">
        <f t="shared" si="3"/>
        <v>8.8042335150627391</v>
      </c>
      <c r="CI46" s="11">
        <f t="shared" si="6"/>
        <v>7.6701582403739756</v>
      </c>
      <c r="CJ46" s="11">
        <f t="shared" si="6"/>
        <v>1.134075274688763</v>
      </c>
      <c r="CK46" s="11">
        <f t="shared" si="6"/>
        <v>25.347351633397764</v>
      </c>
      <c r="CL46" s="11">
        <f t="shared" si="6"/>
        <v>28.989487719541547</v>
      </c>
      <c r="CM46" s="11">
        <f t="shared" si="6"/>
        <v>3.642136086143783</v>
      </c>
      <c r="CN46" s="11">
        <f t="shared" si="6"/>
        <v>-1.2122275864659264</v>
      </c>
      <c r="CO46" s="11">
        <f t="shared" si="6"/>
        <v>2.2946226586809741</v>
      </c>
      <c r="CP46" s="11">
        <f t="shared" si="6"/>
        <v>3.5068502451469001</v>
      </c>
      <c r="CQ46" s="65">
        <f t="shared" si="6"/>
        <v>26.547336320745181</v>
      </c>
      <c r="CS46" s="63" t="s">
        <v>88</v>
      </c>
      <c r="CT46" s="59">
        <f t="shared" si="5"/>
        <v>1.100199642319549</v>
      </c>
      <c r="CU46" s="59">
        <f t="shared" si="5"/>
        <v>1.2342936966765765</v>
      </c>
      <c r="CV46" s="59">
        <f t="shared" si="5"/>
        <v>0.13409405435702751</v>
      </c>
      <c r="CW46" s="59">
        <f t="shared" si="5"/>
        <v>22.145526538560436</v>
      </c>
      <c r="CX46" s="59">
        <f t="shared" si="5"/>
        <v>3.1144996374079437</v>
      </c>
      <c r="CY46" s="59">
        <f t="shared" si="5"/>
        <v>0.18711050245724736</v>
      </c>
      <c r="CZ46" s="59">
        <f t="shared" si="5"/>
        <v>1.2242899118511263E-2</v>
      </c>
      <c r="DA46" s="59">
        <f t="shared" si="5"/>
        <v>1.3434685758366344E-2</v>
      </c>
      <c r="DB46" s="59">
        <f t="shared" si="4"/>
        <v>1.1917866398550787E-3</v>
      </c>
      <c r="DC46" s="59">
        <f t="shared" si="4"/>
        <v>11.198605104024917</v>
      </c>
      <c r="DD46" s="59">
        <f t="shared" si="4"/>
        <v>-5.7362496713558055</v>
      </c>
      <c r="DE46" s="11">
        <f t="shared" si="4"/>
        <v>-6.0793397646474192</v>
      </c>
      <c r="DF46" s="65">
        <f t="shared" si="4"/>
        <v>0.34309009329161355</v>
      </c>
      <c r="DH46" s="63" t="s">
        <v>88</v>
      </c>
      <c r="DI46" s="11">
        <f t="shared" si="8"/>
        <v>0.65967196253311722</v>
      </c>
      <c r="DJ46" s="11">
        <f t="shared" si="8"/>
        <v>-5.5616709859903678E-3</v>
      </c>
      <c r="DK46" s="11">
        <f t="shared" si="8"/>
        <v>0.66523363351910758</v>
      </c>
      <c r="DL46" s="11">
        <f t="shared" si="8"/>
        <v>16.275182812847603</v>
      </c>
      <c r="DM46" s="11">
        <f t="shared" si="8"/>
        <v>2.3630601036059851</v>
      </c>
      <c r="DN46" s="11">
        <f t="shared" si="8"/>
        <v>3.1810230007598541</v>
      </c>
      <c r="DO46" s="11">
        <f t="shared" si="8"/>
        <v>10.731099708481764</v>
      </c>
      <c r="DP46" s="133">
        <f t="shared" si="7"/>
        <v>100</v>
      </c>
      <c r="DQ46" s="73"/>
    </row>
    <row r="47" spans="2:121" ht="12">
      <c r="B47" s="63" t="s">
        <v>89</v>
      </c>
      <c r="C47" s="5">
        <v>4408725</v>
      </c>
      <c r="D47" s="5">
        <v>3795264</v>
      </c>
      <c r="E47" s="5">
        <v>613461</v>
      </c>
      <c r="F47" s="5">
        <v>534604</v>
      </c>
      <c r="G47" s="5">
        <v>78857</v>
      </c>
      <c r="H47" s="5">
        <v>443434</v>
      </c>
      <c r="I47" s="5">
        <v>535554</v>
      </c>
      <c r="J47" s="5">
        <v>92120</v>
      </c>
      <c r="K47" s="5">
        <v>-29586</v>
      </c>
      <c r="L47" s="5">
        <v>53719</v>
      </c>
      <c r="M47" s="5">
        <v>83305</v>
      </c>
      <c r="N47" s="64">
        <v>470697</v>
      </c>
      <c r="O47" s="5"/>
      <c r="P47" s="63" t="s">
        <v>89</v>
      </c>
      <c r="Q47" s="5">
        <v>69127</v>
      </c>
      <c r="R47" s="5">
        <v>77713</v>
      </c>
      <c r="S47" s="5">
        <v>8586</v>
      </c>
      <c r="T47" s="5">
        <v>0</v>
      </c>
      <c r="U47" s="5">
        <v>190736</v>
      </c>
      <c r="V47" s="5">
        <v>210834</v>
      </c>
      <c r="W47" s="5">
        <v>2323</v>
      </c>
      <c r="X47" s="5">
        <v>2552</v>
      </c>
      <c r="Y47" s="5">
        <v>229</v>
      </c>
      <c r="Z47" s="5">
        <v>2428475</v>
      </c>
      <c r="AA47" s="5">
        <v>339306</v>
      </c>
      <c r="AB47" s="5">
        <v>323752</v>
      </c>
      <c r="AC47" s="64">
        <v>15554</v>
      </c>
      <c r="AD47" s="5">
        <v>0</v>
      </c>
      <c r="AE47" s="63" t="s">
        <v>89</v>
      </c>
      <c r="AF47" s="5">
        <v>1333713</v>
      </c>
      <c r="AG47" s="5">
        <v>1319579</v>
      </c>
      <c r="AH47" s="5">
        <v>14134</v>
      </c>
      <c r="AI47" s="5">
        <v>755456</v>
      </c>
      <c r="AJ47" s="5">
        <v>10174</v>
      </c>
      <c r="AK47" s="5">
        <v>225106</v>
      </c>
      <c r="AL47" s="5">
        <v>520176</v>
      </c>
      <c r="AM47" s="5">
        <v>7280634</v>
      </c>
      <c r="AN47" s="5">
        <v>3681</v>
      </c>
      <c r="AO47" s="64">
        <v>1977.8956805215973</v>
      </c>
      <c r="AQ47" s="63" t="s">
        <v>89</v>
      </c>
      <c r="AR47" s="11">
        <v>0.36263927636049481</v>
      </c>
      <c r="AS47" s="11">
        <v>-0.31340650704613054</v>
      </c>
      <c r="AT47" s="11">
        <v>4.7578633160234221</v>
      </c>
      <c r="AU47" s="11">
        <v>6.5884571904800833</v>
      </c>
      <c r="AV47" s="11">
        <v>-6.1673012851023321</v>
      </c>
      <c r="AW47" s="11">
        <v>41.273209211046122</v>
      </c>
      <c r="AX47" s="11">
        <v>34.043991029594331</v>
      </c>
      <c r="AY47" s="11">
        <v>7.551487414187644</v>
      </c>
      <c r="AZ47" s="11">
        <v>-36.624336181020553</v>
      </c>
      <c r="BA47" s="11">
        <v>1.8968493332574592</v>
      </c>
      <c r="BB47" s="11">
        <v>12.008228682066314</v>
      </c>
      <c r="BC47" s="65">
        <v>41.083958528784969</v>
      </c>
      <c r="BE47" s="63" t="s">
        <v>89</v>
      </c>
      <c r="BF47" s="11">
        <v>-6.997363039500593</v>
      </c>
      <c r="BG47" s="11">
        <v>-8.9723917397772137</v>
      </c>
      <c r="BH47" s="11">
        <v>-22.263467632412855</v>
      </c>
      <c r="BI47" s="11" t="s">
        <v>341</v>
      </c>
      <c r="BJ47" s="11">
        <v>-0.53088853426786398</v>
      </c>
      <c r="BK47" s="11">
        <v>212.12933216871215</v>
      </c>
      <c r="BL47" s="11">
        <v>21.623036649214662</v>
      </c>
      <c r="BM47" s="11">
        <v>19.085394307046197</v>
      </c>
      <c r="BN47" s="11">
        <v>-1.7167381974248928</v>
      </c>
      <c r="BO47" s="11">
        <v>17.304089044791446</v>
      </c>
      <c r="BP47" s="57">
        <v>321.62907735321528</v>
      </c>
      <c r="BQ47" s="57">
        <v>459.86303975651515</v>
      </c>
      <c r="BR47" s="65">
        <v>-31.322854115153653</v>
      </c>
      <c r="BS47" s="5"/>
      <c r="BT47" s="63" t="s">
        <v>89</v>
      </c>
      <c r="BU47" s="11">
        <v>8.22351097763738</v>
      </c>
      <c r="BV47" s="11">
        <v>8.4501393453603448</v>
      </c>
      <c r="BW47" s="11">
        <v>-9.4438749359302925</v>
      </c>
      <c r="BX47" s="11">
        <v>-0.2560090837673869</v>
      </c>
      <c r="BY47" s="11">
        <v>-23.983861326957562</v>
      </c>
      <c r="BZ47" s="11">
        <v>0.59704160521964522</v>
      </c>
      <c r="CA47" s="11">
        <v>-1.2494209414482904E-2</v>
      </c>
      <c r="CB47" s="11">
        <v>7.4328182811124464</v>
      </c>
      <c r="CC47" s="11">
        <v>-1.1015583019881785</v>
      </c>
      <c r="CD47" s="69">
        <v>8.6294348389841176</v>
      </c>
      <c r="CE47" s="63" t="s">
        <v>89</v>
      </c>
      <c r="CF47" s="11">
        <f t="shared" si="3"/>
        <v>60.554135807403583</v>
      </c>
      <c r="CG47" s="11">
        <f t="shared" si="3"/>
        <v>52.128207515993793</v>
      </c>
      <c r="CH47" s="11">
        <f t="shared" si="3"/>
        <v>8.4259282914097877</v>
      </c>
      <c r="CI47" s="11">
        <f t="shared" si="6"/>
        <v>7.3428220674188545</v>
      </c>
      <c r="CJ47" s="11">
        <f t="shared" si="6"/>
        <v>1.0831062239909326</v>
      </c>
      <c r="CK47" s="11">
        <f t="shared" si="6"/>
        <v>6.0905959563411649</v>
      </c>
      <c r="CL47" s="11">
        <f t="shared" si="6"/>
        <v>7.3558703816178639</v>
      </c>
      <c r="CM47" s="11">
        <f t="shared" si="6"/>
        <v>1.2652744252766999</v>
      </c>
      <c r="CN47" s="11">
        <f t="shared" si="6"/>
        <v>-0.40636570935992666</v>
      </c>
      <c r="CO47" s="11">
        <f t="shared" si="6"/>
        <v>0.73783409521753196</v>
      </c>
      <c r="CP47" s="11">
        <f t="shared" si="6"/>
        <v>1.1441998045774586</v>
      </c>
      <c r="CQ47" s="65">
        <f t="shared" si="6"/>
        <v>6.4650551037176154</v>
      </c>
      <c r="CS47" s="63" t="s">
        <v>89</v>
      </c>
      <c r="CT47" s="59">
        <f t="shared" si="5"/>
        <v>0.94946401645790734</v>
      </c>
      <c r="CU47" s="59">
        <f t="shared" si="5"/>
        <v>1.0673933066818082</v>
      </c>
      <c r="CV47" s="59">
        <f t="shared" si="5"/>
        <v>0.11792929022390083</v>
      </c>
      <c r="CW47" s="59">
        <f t="shared" si="5"/>
        <v>0</v>
      </c>
      <c r="CX47" s="59">
        <f t="shared" si="5"/>
        <v>2.6197718495394771</v>
      </c>
      <c r="CY47" s="59">
        <f t="shared" si="5"/>
        <v>2.8958192377202314</v>
      </c>
      <c r="CZ47" s="59">
        <f t="shared" si="5"/>
        <v>3.1906561983475613E-2</v>
      </c>
      <c r="DA47" s="59">
        <f t="shared" si="5"/>
        <v>3.505189245881609E-2</v>
      </c>
      <c r="DB47" s="59">
        <f t="shared" si="4"/>
        <v>3.1453304753404714E-3</v>
      </c>
      <c r="DC47" s="59">
        <f t="shared" si="4"/>
        <v>33.355268236255249</v>
      </c>
      <c r="DD47" s="59">
        <f t="shared" si="4"/>
        <v>4.6603908395889695</v>
      </c>
      <c r="DE47" s="11">
        <f t="shared" si="4"/>
        <v>4.4467555984822198</v>
      </c>
      <c r="DF47" s="65">
        <f t="shared" si="4"/>
        <v>0.21363524110674975</v>
      </c>
      <c r="DH47" s="63" t="s">
        <v>89</v>
      </c>
      <c r="DI47" s="11">
        <f t="shared" si="8"/>
        <v>18.318638184531732</v>
      </c>
      <c r="DJ47" s="11">
        <f t="shared" si="8"/>
        <v>18.124506739385609</v>
      </c>
      <c r="DK47" s="11">
        <f t="shared" si="8"/>
        <v>0.19413144514612327</v>
      </c>
      <c r="DL47" s="11">
        <f t="shared" si="8"/>
        <v>10.376239212134546</v>
      </c>
      <c r="DM47" s="11">
        <f t="shared" si="8"/>
        <v>0.13974057753761554</v>
      </c>
      <c r="DN47" s="11">
        <f t="shared" si="8"/>
        <v>3.0918461221921061</v>
      </c>
      <c r="DO47" s="11">
        <f t="shared" si="8"/>
        <v>7.1446525124048268</v>
      </c>
      <c r="DP47" s="133">
        <f t="shared" si="7"/>
        <v>100</v>
      </c>
      <c r="DQ47" s="73"/>
    </row>
    <row r="48" spans="2:121" ht="12">
      <c r="B48" s="63" t="s">
        <v>90</v>
      </c>
      <c r="C48" s="5">
        <v>4464788</v>
      </c>
      <c r="D48" s="5">
        <v>3843917</v>
      </c>
      <c r="E48" s="5">
        <v>620871</v>
      </c>
      <c r="F48" s="5">
        <v>541152</v>
      </c>
      <c r="G48" s="5">
        <v>79719</v>
      </c>
      <c r="H48" s="5">
        <v>368718</v>
      </c>
      <c r="I48" s="5">
        <v>454055</v>
      </c>
      <c r="J48" s="5">
        <v>85337</v>
      </c>
      <c r="K48" s="5">
        <v>-31372</v>
      </c>
      <c r="L48" s="5">
        <v>41197</v>
      </c>
      <c r="M48" s="5">
        <v>72569</v>
      </c>
      <c r="N48" s="64">
        <v>382101</v>
      </c>
      <c r="O48" s="5"/>
      <c r="P48" s="63" t="s">
        <v>90</v>
      </c>
      <c r="Q48" s="5">
        <v>90790</v>
      </c>
      <c r="R48" s="5">
        <v>101783</v>
      </c>
      <c r="S48" s="5">
        <v>10993</v>
      </c>
      <c r="T48" s="5">
        <v>48710</v>
      </c>
      <c r="U48" s="5">
        <v>186368</v>
      </c>
      <c r="V48" s="5">
        <v>56233</v>
      </c>
      <c r="W48" s="5">
        <v>17989</v>
      </c>
      <c r="X48" s="5">
        <v>19764</v>
      </c>
      <c r="Y48" s="5">
        <v>1775</v>
      </c>
      <c r="Z48" s="5">
        <v>1075234</v>
      </c>
      <c r="AA48" s="5">
        <v>5115</v>
      </c>
      <c r="AB48" s="5">
        <v>-17513</v>
      </c>
      <c r="AC48" s="64">
        <v>22628</v>
      </c>
      <c r="AD48" s="5">
        <v>0</v>
      </c>
      <c r="AE48" s="63" t="s">
        <v>90</v>
      </c>
      <c r="AF48" s="5">
        <v>32953</v>
      </c>
      <c r="AG48" s="5">
        <v>7367</v>
      </c>
      <c r="AH48" s="5">
        <v>25586</v>
      </c>
      <c r="AI48" s="5">
        <v>1037166</v>
      </c>
      <c r="AJ48" s="5">
        <v>91263</v>
      </c>
      <c r="AK48" s="5">
        <v>209223</v>
      </c>
      <c r="AL48" s="5">
        <v>736680</v>
      </c>
      <c r="AM48" s="5">
        <v>5908740</v>
      </c>
      <c r="AN48" s="5">
        <v>4249</v>
      </c>
      <c r="AO48" s="64">
        <v>1390.6189691692164</v>
      </c>
      <c r="AP48" s="68"/>
      <c r="AQ48" s="63" t="s">
        <v>90</v>
      </c>
      <c r="AR48" s="11">
        <v>-3.8879752012743789</v>
      </c>
      <c r="AS48" s="11">
        <v>-4.5362407526799471</v>
      </c>
      <c r="AT48" s="11">
        <v>0.33014020050805715</v>
      </c>
      <c r="AU48" s="11">
        <v>2.0773797060770853</v>
      </c>
      <c r="AV48" s="11">
        <v>-10.113993843655923</v>
      </c>
      <c r="AW48" s="11">
        <v>5.508372726544347</v>
      </c>
      <c r="AX48" s="11">
        <v>1.9981579656752628</v>
      </c>
      <c r="AY48" s="11">
        <v>-10.821176273878693</v>
      </c>
      <c r="AZ48" s="11">
        <v>1.6705845478765085</v>
      </c>
      <c r="BA48" s="11">
        <v>-13.415300546448087</v>
      </c>
      <c r="BB48" s="11">
        <v>-8.7010127697049757</v>
      </c>
      <c r="BC48" s="65">
        <v>4.4534047729695745</v>
      </c>
      <c r="BE48" s="63" t="s">
        <v>90</v>
      </c>
      <c r="BF48" s="11">
        <v>-8.179777099051357</v>
      </c>
      <c r="BG48" s="11">
        <v>-10.072978512864008</v>
      </c>
      <c r="BH48" s="11">
        <v>-23.158115476024047</v>
      </c>
      <c r="BI48" s="11">
        <v>185.62214143309487</v>
      </c>
      <c r="BJ48" s="11">
        <v>-4.4962130141127998</v>
      </c>
      <c r="BK48" s="11">
        <v>2.7349459222449575</v>
      </c>
      <c r="BL48" s="11">
        <v>15.588254192636381</v>
      </c>
      <c r="BM48" s="11">
        <v>13.169949610627576</v>
      </c>
      <c r="BN48" s="11">
        <v>-6.628090478695424</v>
      </c>
      <c r="BO48" s="11">
        <v>7.0282871436733672</v>
      </c>
      <c r="BP48" s="57">
        <v>128.00744675026007</v>
      </c>
      <c r="BQ48" s="57">
        <v>66.264712114499261</v>
      </c>
      <c r="BR48" s="65">
        <v>-32.754829123328385</v>
      </c>
      <c r="BS48" s="5"/>
      <c r="BT48" s="63" t="s">
        <v>90</v>
      </c>
      <c r="BU48" s="11">
        <v>-17.301177002032773</v>
      </c>
      <c r="BV48" s="11">
        <v>-36.398169731503067</v>
      </c>
      <c r="BW48" s="11">
        <v>-9.4749504670251916</v>
      </c>
      <c r="BX48" s="11">
        <v>5.5057667932804497</v>
      </c>
      <c r="BY48" s="11">
        <v>81.552876581523037</v>
      </c>
      <c r="BZ48" s="11">
        <v>-2.7059830172710448</v>
      </c>
      <c r="CA48" s="11">
        <v>2.639982611894133</v>
      </c>
      <c r="CB48" s="11">
        <v>-1.5126942372140051</v>
      </c>
      <c r="CC48" s="11">
        <v>-2.2769089236430542</v>
      </c>
      <c r="CD48" s="69">
        <v>0.78202058286503884</v>
      </c>
      <c r="CE48" s="63" t="s">
        <v>90</v>
      </c>
      <c r="CF48" s="11">
        <f t="shared" si="3"/>
        <v>75.562438015549844</v>
      </c>
      <c r="CG48" s="11">
        <f t="shared" si="3"/>
        <v>65.054766329200476</v>
      </c>
      <c r="CH48" s="11">
        <f t="shared" si="3"/>
        <v>10.507671686349374</v>
      </c>
      <c r="CI48" s="11">
        <f t="shared" si="6"/>
        <v>9.15850079712426</v>
      </c>
      <c r="CJ48" s="11">
        <f t="shared" si="6"/>
        <v>1.349170889225114</v>
      </c>
      <c r="CK48" s="11">
        <f t="shared" si="6"/>
        <v>6.2402136496105776</v>
      </c>
      <c r="CL48" s="11">
        <f t="shared" si="6"/>
        <v>7.6844640312486252</v>
      </c>
      <c r="CM48" s="11">
        <f t="shared" si="6"/>
        <v>1.4442503816380481</v>
      </c>
      <c r="CN48" s="11">
        <f t="shared" si="6"/>
        <v>-0.5309422990349888</v>
      </c>
      <c r="CO48" s="11">
        <f t="shared" si="6"/>
        <v>0.69722140422492784</v>
      </c>
      <c r="CP48" s="11">
        <f t="shared" si="6"/>
        <v>1.2281637032599166</v>
      </c>
      <c r="CQ48" s="65">
        <f t="shared" si="6"/>
        <v>6.4667086383899104</v>
      </c>
      <c r="CS48" s="63" t="s">
        <v>90</v>
      </c>
      <c r="CT48" s="59">
        <f t="shared" si="5"/>
        <v>1.5365374005287082</v>
      </c>
      <c r="CU48" s="59">
        <f t="shared" si="5"/>
        <v>1.722583833439955</v>
      </c>
      <c r="CV48" s="59">
        <f t="shared" si="5"/>
        <v>0.18604643291124673</v>
      </c>
      <c r="CW48" s="59">
        <f t="shared" si="5"/>
        <v>0.82437203193912756</v>
      </c>
      <c r="CX48" s="59">
        <f t="shared" si="5"/>
        <v>3.1541073054492155</v>
      </c>
      <c r="CY48" s="59">
        <f t="shared" si="5"/>
        <v>0.95169190047285879</v>
      </c>
      <c r="CZ48" s="59">
        <f t="shared" si="5"/>
        <v>0.30444731025565519</v>
      </c>
      <c r="DA48" s="59">
        <f t="shared" si="5"/>
        <v>0.33448755572253985</v>
      </c>
      <c r="DB48" s="59">
        <f t="shared" si="4"/>
        <v>3.0040245466884649E-2</v>
      </c>
      <c r="DC48" s="59">
        <f t="shared" si="4"/>
        <v>18.197348334839578</v>
      </c>
      <c r="DD48" s="59">
        <f t="shared" si="4"/>
        <v>8.6566679190487314E-2</v>
      </c>
      <c r="DE48" s="11">
        <f t="shared" si="4"/>
        <v>-0.29639144724594418</v>
      </c>
      <c r="DF48" s="65">
        <f t="shared" si="4"/>
        <v>0.38295812643643146</v>
      </c>
      <c r="DH48" s="63" t="s">
        <v>90</v>
      </c>
      <c r="DI48" s="11">
        <f t="shared" si="8"/>
        <v>0.5576992726029576</v>
      </c>
      <c r="DJ48" s="11">
        <f t="shared" si="8"/>
        <v>0.12467971174903617</v>
      </c>
      <c r="DK48" s="11">
        <f t="shared" si="8"/>
        <v>0.43301956085392151</v>
      </c>
      <c r="DL48" s="11">
        <f t="shared" si="8"/>
        <v>17.553082383046132</v>
      </c>
      <c r="DM48" s="11">
        <f t="shared" si="8"/>
        <v>1.5445424912925598</v>
      </c>
      <c r="DN48" s="11">
        <f t="shared" si="8"/>
        <v>3.5409071984890175</v>
      </c>
      <c r="DO48" s="11">
        <f t="shared" si="8"/>
        <v>12.467632693264553</v>
      </c>
      <c r="DP48" s="133">
        <f t="shared" si="7"/>
        <v>100</v>
      </c>
      <c r="DQ48" s="73"/>
    </row>
    <row r="49" spans="2:121" ht="12">
      <c r="B49" s="74" t="s">
        <v>91</v>
      </c>
      <c r="C49" s="75">
        <v>20535801</v>
      </c>
      <c r="D49" s="75">
        <v>17680583</v>
      </c>
      <c r="E49" s="75">
        <v>2855218</v>
      </c>
      <c r="F49" s="75">
        <v>2488330</v>
      </c>
      <c r="G49" s="75">
        <v>366888</v>
      </c>
      <c r="H49" s="75">
        <v>2765005</v>
      </c>
      <c r="I49" s="75">
        <v>3120028</v>
      </c>
      <c r="J49" s="75">
        <v>355023</v>
      </c>
      <c r="K49" s="75">
        <v>-168465</v>
      </c>
      <c r="L49" s="75">
        <v>143187</v>
      </c>
      <c r="M49" s="75">
        <v>311652</v>
      </c>
      <c r="N49" s="76">
        <v>2898990</v>
      </c>
      <c r="O49" s="5"/>
      <c r="P49" s="74" t="s">
        <v>91</v>
      </c>
      <c r="Q49" s="75">
        <v>324590</v>
      </c>
      <c r="R49" s="75">
        <v>364560</v>
      </c>
      <c r="S49" s="75">
        <v>39970</v>
      </c>
      <c r="T49" s="75">
        <v>64293</v>
      </c>
      <c r="U49" s="75">
        <v>1143703</v>
      </c>
      <c r="V49" s="75">
        <v>1366404</v>
      </c>
      <c r="W49" s="75">
        <v>34480</v>
      </c>
      <c r="X49" s="75">
        <v>37881</v>
      </c>
      <c r="Y49" s="75">
        <v>3401</v>
      </c>
      <c r="Z49" s="75">
        <v>6324591</v>
      </c>
      <c r="AA49" s="75">
        <v>1476383</v>
      </c>
      <c r="AB49" s="75">
        <v>1279159</v>
      </c>
      <c r="AC49" s="76">
        <v>197224</v>
      </c>
      <c r="AD49" s="72">
        <v>0</v>
      </c>
      <c r="AE49" s="74" t="s">
        <v>91</v>
      </c>
      <c r="AF49" s="75">
        <v>99054</v>
      </c>
      <c r="AG49" s="75">
        <v>21687</v>
      </c>
      <c r="AH49" s="75">
        <v>77367</v>
      </c>
      <c r="AI49" s="75">
        <v>4749154</v>
      </c>
      <c r="AJ49" s="75">
        <v>748808</v>
      </c>
      <c r="AK49" s="75">
        <v>1101646</v>
      </c>
      <c r="AL49" s="75">
        <v>2898700</v>
      </c>
      <c r="AM49" s="75">
        <v>29625397</v>
      </c>
      <c r="AN49" s="75">
        <v>16638</v>
      </c>
      <c r="AO49" s="76">
        <v>1780.5864286572905</v>
      </c>
      <c r="AP49" s="102"/>
      <c r="AQ49" s="74" t="s">
        <v>91</v>
      </c>
      <c r="AR49" s="78">
        <v>-0.86576749205629544</v>
      </c>
      <c r="AS49" s="78">
        <v>-1.5355382890771148</v>
      </c>
      <c r="AT49" s="78">
        <v>3.4935373130054437</v>
      </c>
      <c r="AU49" s="78">
        <v>5.3005979925292195</v>
      </c>
      <c r="AV49" s="78">
        <v>-7.2962674725341365</v>
      </c>
      <c r="AW49" s="78">
        <v>-2.0913463070622287</v>
      </c>
      <c r="AX49" s="78">
        <v>-2.2177872397237928</v>
      </c>
      <c r="AY49" s="78">
        <v>-3.1914748573189322</v>
      </c>
      <c r="AZ49" s="78">
        <v>3.3005194730648912</v>
      </c>
      <c r="BA49" s="78">
        <v>4.2869316319618944</v>
      </c>
      <c r="BB49" s="78">
        <v>4.3657468637244956E-2</v>
      </c>
      <c r="BC49" s="79">
        <v>-2.3144709867249662</v>
      </c>
      <c r="BE49" s="74" t="s">
        <v>91</v>
      </c>
      <c r="BF49" s="78">
        <v>-6.9478765917678151</v>
      </c>
      <c r="BG49" s="78">
        <v>-8.9280762629934109</v>
      </c>
      <c r="BH49" s="78">
        <v>-22.347638567792824</v>
      </c>
      <c r="BI49" s="78">
        <v>-41.182336312654947</v>
      </c>
      <c r="BJ49" s="78">
        <v>-4.3107328655835806</v>
      </c>
      <c r="BK49" s="78">
        <v>3.963205167710937</v>
      </c>
      <c r="BL49" s="78">
        <v>12.661329848064042</v>
      </c>
      <c r="BM49" s="78">
        <v>10.301953818827709</v>
      </c>
      <c r="BN49" s="78">
        <v>-9.015516318887105</v>
      </c>
      <c r="BO49" s="78">
        <v>24.587843655685091</v>
      </c>
      <c r="BP49" s="80">
        <v>120.10993696589478</v>
      </c>
      <c r="BQ49" s="80">
        <v>225.07630338377868</v>
      </c>
      <c r="BR49" s="65">
        <v>-28.864971704544224</v>
      </c>
      <c r="BS49" s="64"/>
      <c r="BT49" s="74" t="s">
        <v>91</v>
      </c>
      <c r="BU49" s="78">
        <v>-2.5941076977540023</v>
      </c>
      <c r="BV49" s="78">
        <v>-4.8565411950513298</v>
      </c>
      <c r="BW49" s="78">
        <v>-1.9404801135643488</v>
      </c>
      <c r="BX49" s="78">
        <v>10.343540883523611</v>
      </c>
      <c r="BY49" s="78">
        <v>72.543561714541156</v>
      </c>
      <c r="BZ49" s="78">
        <v>12.937092688407722</v>
      </c>
      <c r="CA49" s="78">
        <v>0.14378805875065381</v>
      </c>
      <c r="CB49" s="78">
        <v>3.5287507107568477</v>
      </c>
      <c r="CC49" s="78">
        <v>-0.71015098167929824</v>
      </c>
      <c r="CD49" s="103">
        <v>4.2692195973165399</v>
      </c>
      <c r="CE49" s="74" t="s">
        <v>91</v>
      </c>
      <c r="CF49" s="78">
        <f t="shared" si="3"/>
        <v>69.318230570884836</v>
      </c>
      <c r="CG49" s="78">
        <f t="shared" si="3"/>
        <v>59.68049305803396</v>
      </c>
      <c r="CH49" s="78">
        <f t="shared" si="3"/>
        <v>9.6377375128508831</v>
      </c>
      <c r="CI49" s="78">
        <f t="shared" si="6"/>
        <v>8.3993136024472523</v>
      </c>
      <c r="CJ49" s="78">
        <f t="shared" si="6"/>
        <v>1.238423910403631</v>
      </c>
      <c r="CK49" s="78">
        <f t="shared" si="6"/>
        <v>9.3332251378774771</v>
      </c>
      <c r="CL49" s="78">
        <f t="shared" si="6"/>
        <v>10.531598952074802</v>
      </c>
      <c r="CM49" s="78">
        <f t="shared" si="6"/>
        <v>1.1983738141973252</v>
      </c>
      <c r="CN49" s="78">
        <f t="shared" si="6"/>
        <v>-0.56865060745008755</v>
      </c>
      <c r="CO49" s="78">
        <f t="shared" si="6"/>
        <v>0.48332516860449165</v>
      </c>
      <c r="CP49" s="78">
        <f t="shared" si="6"/>
        <v>1.0519757760545791</v>
      </c>
      <c r="CQ49" s="65">
        <f t="shared" si="6"/>
        <v>9.7854891193525617</v>
      </c>
      <c r="CS49" s="74" t="s">
        <v>91</v>
      </c>
      <c r="CT49" s="82">
        <f t="shared" si="5"/>
        <v>1.0956477646527403</v>
      </c>
      <c r="CU49" s="82">
        <f t="shared" si="5"/>
        <v>1.2305657878610032</v>
      </c>
      <c r="CV49" s="82">
        <f t="shared" si="5"/>
        <v>0.13491802320826282</v>
      </c>
      <c r="CW49" s="82">
        <f t="shared" si="5"/>
        <v>0.21701987656064153</v>
      </c>
      <c r="CX49" s="82">
        <f t="shared" si="5"/>
        <v>3.860549109265945</v>
      </c>
      <c r="CY49" s="82">
        <f t="shared" si="5"/>
        <v>4.6122723688732341</v>
      </c>
      <c r="CZ49" s="82">
        <f t="shared" si="5"/>
        <v>0.11638662597500381</v>
      </c>
      <c r="DA49" s="82">
        <f t="shared" si="5"/>
        <v>0.12786664090948724</v>
      </c>
      <c r="DB49" s="82">
        <f t="shared" si="4"/>
        <v>1.1480014934483409E-2</v>
      </c>
      <c r="DC49" s="82">
        <f t="shared" si="4"/>
        <v>21.348544291237683</v>
      </c>
      <c r="DD49" s="82">
        <f t="shared" si="4"/>
        <v>4.9835045248507557</v>
      </c>
      <c r="DE49" s="78">
        <f t="shared" si="4"/>
        <v>4.3177784250452405</v>
      </c>
      <c r="DF49" s="79">
        <f t="shared" si="4"/>
        <v>0.66572609980551489</v>
      </c>
      <c r="DH49" s="74" t="s">
        <v>91</v>
      </c>
      <c r="DI49" s="78">
        <f t="shared" si="8"/>
        <v>0.33435501303155535</v>
      </c>
      <c r="DJ49" s="78">
        <f t="shared" si="8"/>
        <v>7.3204082294660897E-2</v>
      </c>
      <c r="DK49" s="78">
        <f t="shared" si="8"/>
        <v>0.26115093073689444</v>
      </c>
      <c r="DL49" s="78">
        <f t="shared" si="8"/>
        <v>16.030684753355374</v>
      </c>
      <c r="DM49" s="78">
        <f t="shared" si="8"/>
        <v>2.5275880691151582</v>
      </c>
      <c r="DN49" s="78">
        <f t="shared" si="8"/>
        <v>3.7185864547232903</v>
      </c>
      <c r="DO49" s="78">
        <f t="shared" si="8"/>
        <v>9.7845102295169237</v>
      </c>
      <c r="DP49" s="139">
        <f t="shared" si="7"/>
        <v>100</v>
      </c>
      <c r="DQ49" s="71"/>
    </row>
    <row r="50" spans="2:121" ht="12">
      <c r="B50" s="90" t="s">
        <v>92</v>
      </c>
      <c r="C50" s="91">
        <v>10783517</v>
      </c>
      <c r="D50" s="91">
        <v>9289391</v>
      </c>
      <c r="E50" s="91">
        <v>1494126</v>
      </c>
      <c r="F50" s="91">
        <v>1302084</v>
      </c>
      <c r="G50" s="91">
        <v>192042</v>
      </c>
      <c r="H50" s="91">
        <v>1000819</v>
      </c>
      <c r="I50" s="91">
        <v>1250502</v>
      </c>
      <c r="J50" s="91">
        <v>249683</v>
      </c>
      <c r="K50" s="91">
        <v>-150498</v>
      </c>
      <c r="L50" s="91">
        <v>73022</v>
      </c>
      <c r="M50" s="91">
        <v>223520</v>
      </c>
      <c r="N50" s="92">
        <v>1110767</v>
      </c>
      <c r="O50" s="5"/>
      <c r="P50" s="90" t="s">
        <v>92</v>
      </c>
      <c r="Q50" s="75">
        <v>265523</v>
      </c>
      <c r="R50" s="75">
        <v>287686</v>
      </c>
      <c r="S50" s="75">
        <v>22163</v>
      </c>
      <c r="T50" s="75">
        <v>67278</v>
      </c>
      <c r="U50" s="75">
        <v>553597</v>
      </c>
      <c r="V50" s="75">
        <v>224369</v>
      </c>
      <c r="W50" s="75">
        <v>40550</v>
      </c>
      <c r="X50" s="75">
        <v>44550</v>
      </c>
      <c r="Y50" s="75">
        <v>4000</v>
      </c>
      <c r="Z50" s="75">
        <v>5329884</v>
      </c>
      <c r="AA50" s="75">
        <v>2717346</v>
      </c>
      <c r="AB50" s="75">
        <v>2624182</v>
      </c>
      <c r="AC50" s="76">
        <v>93164</v>
      </c>
      <c r="AD50" s="5">
        <v>0</v>
      </c>
      <c r="AE50" s="90" t="s">
        <v>92</v>
      </c>
      <c r="AF50" s="75">
        <v>154057</v>
      </c>
      <c r="AG50" s="75">
        <v>101953</v>
      </c>
      <c r="AH50" s="75">
        <v>52104</v>
      </c>
      <c r="AI50" s="75">
        <v>2458481</v>
      </c>
      <c r="AJ50" s="75">
        <v>142760</v>
      </c>
      <c r="AK50" s="75">
        <v>654483</v>
      </c>
      <c r="AL50" s="75">
        <v>1661238</v>
      </c>
      <c r="AM50" s="75">
        <v>17114220</v>
      </c>
      <c r="AN50" s="75">
        <v>8314</v>
      </c>
      <c r="AO50" s="76">
        <v>2058.4820784219387</v>
      </c>
      <c r="AQ50" s="90" t="s">
        <v>92</v>
      </c>
      <c r="AR50" s="93">
        <v>0.62781354540524903</v>
      </c>
      <c r="AS50" s="93">
        <v>-5.0021303975450938E-2</v>
      </c>
      <c r="AT50" s="93">
        <v>5.0574497661719633</v>
      </c>
      <c r="AU50" s="93">
        <v>6.8994110238857971</v>
      </c>
      <c r="AV50" s="93">
        <v>-5.9323154692803932</v>
      </c>
      <c r="AW50" s="93">
        <v>9.2415887320008032</v>
      </c>
      <c r="AX50" s="93">
        <v>4.5519531661508053</v>
      </c>
      <c r="AY50" s="93">
        <v>-10.797553464377327</v>
      </c>
      <c r="AZ50" s="93">
        <v>8.1466743161261181</v>
      </c>
      <c r="BA50" s="93">
        <v>-11.772950245269795</v>
      </c>
      <c r="BB50" s="93">
        <v>-9.363696819295086</v>
      </c>
      <c r="BC50" s="83">
        <v>6.5551392222433265</v>
      </c>
      <c r="BE50" s="90" t="s">
        <v>92</v>
      </c>
      <c r="BF50" s="93">
        <v>5.119739024747517</v>
      </c>
      <c r="BG50" s="93">
        <v>2.2709013217299803</v>
      </c>
      <c r="BH50" s="93">
        <v>-22.795833768767199</v>
      </c>
      <c r="BI50" s="93">
        <v>124.58939778341566</v>
      </c>
      <c r="BJ50" s="93">
        <v>-2.5633579214342412</v>
      </c>
      <c r="BK50" s="93">
        <v>17.025859820785914</v>
      </c>
      <c r="BL50" s="93">
        <v>7.9491002023213717</v>
      </c>
      <c r="BM50" s="93">
        <v>5.6914426703992786</v>
      </c>
      <c r="BN50" s="93">
        <v>-12.797035099193371</v>
      </c>
      <c r="BO50" s="93">
        <v>57.828539989085016</v>
      </c>
      <c r="BP50" s="105">
        <v>193.14408511207532</v>
      </c>
      <c r="BQ50" s="105">
        <v>232.3082806645198</v>
      </c>
      <c r="BR50" s="83">
        <v>-32.137263900118732</v>
      </c>
      <c r="BS50" s="5"/>
      <c r="BT50" s="90" t="s">
        <v>92</v>
      </c>
      <c r="BU50" s="93">
        <v>-11.950321776802349</v>
      </c>
      <c r="BV50" s="93">
        <v>-13.204157905042438</v>
      </c>
      <c r="BW50" s="93">
        <v>-9.3890753525903001</v>
      </c>
      <c r="BX50" s="93">
        <v>8.0614414369271898</v>
      </c>
      <c r="BY50" s="93">
        <v>79.692121791886422</v>
      </c>
      <c r="BZ50" s="93">
        <v>16.626008364502717</v>
      </c>
      <c r="CA50" s="93">
        <v>1.6390233038779427</v>
      </c>
      <c r="CB50" s="93">
        <v>14.023345370234653</v>
      </c>
      <c r="CC50" s="93">
        <v>-1.3526340768865686</v>
      </c>
      <c r="CD50" s="106">
        <v>15.586811977428139</v>
      </c>
      <c r="CE50" s="90" t="s">
        <v>92</v>
      </c>
      <c r="CF50" s="93">
        <f t="shared" si="3"/>
        <v>63.009105878035918</v>
      </c>
      <c r="CG50" s="93">
        <f t="shared" si="3"/>
        <v>54.278786880149951</v>
      </c>
      <c r="CH50" s="93">
        <f t="shared" si="3"/>
        <v>8.7303189978859699</v>
      </c>
      <c r="CI50" s="93">
        <f t="shared" si="6"/>
        <v>7.6081994972601734</v>
      </c>
      <c r="CJ50" s="93">
        <f t="shared" si="6"/>
        <v>1.1221195006257954</v>
      </c>
      <c r="CK50" s="93">
        <f t="shared" si="6"/>
        <v>5.8478797163995786</v>
      </c>
      <c r="CL50" s="93">
        <f t="shared" si="6"/>
        <v>7.306801011089024</v>
      </c>
      <c r="CM50" s="93">
        <f t="shared" si="6"/>
        <v>1.4589212946894454</v>
      </c>
      <c r="CN50" s="93">
        <f t="shared" si="6"/>
        <v>-0.87937399425740692</v>
      </c>
      <c r="CO50" s="93">
        <f t="shared" si="6"/>
        <v>0.42667442629579377</v>
      </c>
      <c r="CP50" s="93">
        <f t="shared" si="6"/>
        <v>1.3060484205532008</v>
      </c>
      <c r="CQ50" s="83">
        <f t="shared" si="6"/>
        <v>6.4903162399454954</v>
      </c>
      <c r="CS50" s="90" t="s">
        <v>92</v>
      </c>
      <c r="CT50" s="107">
        <f t="shared" si="5"/>
        <v>1.5514759071695936</v>
      </c>
      <c r="CU50" s="107">
        <f t="shared" si="5"/>
        <v>1.6809764044169118</v>
      </c>
      <c r="CV50" s="107">
        <f t="shared" si="5"/>
        <v>0.12950049724731832</v>
      </c>
      <c r="CW50" s="107">
        <f t="shared" si="5"/>
        <v>0.39311169308329569</v>
      </c>
      <c r="CX50" s="107">
        <f t="shared" si="5"/>
        <v>3.2347194321447308</v>
      </c>
      <c r="CY50" s="107">
        <f t="shared" si="5"/>
        <v>1.3110092075478754</v>
      </c>
      <c r="CZ50" s="107">
        <f t="shared" si="5"/>
        <v>0.23693747071149024</v>
      </c>
      <c r="DA50" s="107">
        <f t="shared" si="5"/>
        <v>0.26030984760041648</v>
      </c>
      <c r="DB50" s="107">
        <f t="shared" si="4"/>
        <v>2.3372376888926287E-2</v>
      </c>
      <c r="DC50" s="107">
        <f t="shared" si="4"/>
        <v>31.143014405564497</v>
      </c>
      <c r="DD50" s="107">
        <f t="shared" si="4"/>
        <v>15.87770871240407</v>
      </c>
      <c r="DE50" s="93">
        <f t="shared" si="4"/>
        <v>15.333342682284091</v>
      </c>
      <c r="DF50" s="83">
        <f t="shared" si="4"/>
        <v>0.54436603011998208</v>
      </c>
      <c r="DH50" s="90" t="s">
        <v>92</v>
      </c>
      <c r="DI50" s="93">
        <f t="shared" si="8"/>
        <v>0.90016956659432923</v>
      </c>
      <c r="DJ50" s="93">
        <f t="shared" si="8"/>
        <v>0.59572098523917538</v>
      </c>
      <c r="DK50" s="93">
        <f t="shared" si="8"/>
        <v>0.30444858135515379</v>
      </c>
      <c r="DL50" s="93">
        <f t="shared" si="8"/>
        <v>14.365136126566094</v>
      </c>
      <c r="DM50" s="93">
        <f t="shared" si="8"/>
        <v>0.83416013116577903</v>
      </c>
      <c r="DN50" s="93">
        <f t="shared" si="8"/>
        <v>3.8242058358487854</v>
      </c>
      <c r="DO50" s="93">
        <f t="shared" si="8"/>
        <v>9.7067701595515317</v>
      </c>
      <c r="DP50" s="137">
        <f t="shared" si="7"/>
        <v>100</v>
      </c>
      <c r="DQ50" s="73"/>
    </row>
    <row r="51" spans="2:121" ht="12">
      <c r="B51" s="108" t="s">
        <v>93</v>
      </c>
      <c r="C51" s="109">
        <v>3059407430</v>
      </c>
      <c r="D51" s="109">
        <v>2634529998</v>
      </c>
      <c r="E51" s="109">
        <v>424877432</v>
      </c>
      <c r="F51" s="109">
        <v>370176999</v>
      </c>
      <c r="G51" s="109">
        <v>54700433</v>
      </c>
      <c r="H51" s="109">
        <v>225668621</v>
      </c>
      <c r="I51" s="109">
        <v>321133654</v>
      </c>
      <c r="J51" s="109">
        <v>95465033</v>
      </c>
      <c r="K51" s="109">
        <v>-2569383</v>
      </c>
      <c r="L51" s="109">
        <v>87311655</v>
      </c>
      <c r="M51" s="109">
        <v>89881038</v>
      </c>
      <c r="N51" s="110">
        <v>223139001</v>
      </c>
      <c r="O51" s="5"/>
      <c r="P51" s="108" t="s">
        <v>93</v>
      </c>
      <c r="Q51" s="109">
        <v>56379000</v>
      </c>
      <c r="R51" s="109">
        <v>61459999</v>
      </c>
      <c r="S51" s="109">
        <v>5080999</v>
      </c>
      <c r="T51" s="109">
        <v>21170999</v>
      </c>
      <c r="U51" s="109">
        <v>121967997</v>
      </c>
      <c r="V51" s="109">
        <v>23621005</v>
      </c>
      <c r="W51" s="109">
        <v>5099003</v>
      </c>
      <c r="X51" s="109">
        <v>5601999</v>
      </c>
      <c r="Y51" s="109">
        <v>502996</v>
      </c>
      <c r="Z51" s="109">
        <v>807773992</v>
      </c>
      <c r="AA51" s="109">
        <v>235521998</v>
      </c>
      <c r="AB51" s="109">
        <v>191540000</v>
      </c>
      <c r="AC51" s="110">
        <v>43981998</v>
      </c>
      <c r="AD51" s="5">
        <v>0</v>
      </c>
      <c r="AE51" s="108" t="s">
        <v>93</v>
      </c>
      <c r="AF51" s="109">
        <v>50908997</v>
      </c>
      <c r="AG51" s="109">
        <v>29803994</v>
      </c>
      <c r="AH51" s="109">
        <v>21105003</v>
      </c>
      <c r="AI51" s="109">
        <v>521342997</v>
      </c>
      <c r="AJ51" s="109">
        <v>31694996</v>
      </c>
      <c r="AK51" s="109">
        <v>157959001</v>
      </c>
      <c r="AL51" s="109">
        <v>331689000</v>
      </c>
      <c r="AM51" s="109">
        <v>4092850043</v>
      </c>
      <c r="AN51" s="109">
        <v>1817426</v>
      </c>
      <c r="AO51" s="110">
        <v>2252.0036815804328</v>
      </c>
      <c r="AQ51" s="108" t="s">
        <v>93</v>
      </c>
      <c r="AR51" s="111">
        <v>-0.52337353588374025</v>
      </c>
      <c r="AS51" s="111">
        <v>-1.1917241284787181</v>
      </c>
      <c r="AT51" s="111">
        <v>3.8315427143048475</v>
      </c>
      <c r="AU51" s="111">
        <v>5.6634208787856872</v>
      </c>
      <c r="AV51" s="111">
        <v>-7.0713157279211014</v>
      </c>
      <c r="AW51" s="111">
        <v>-2.3480459974280516</v>
      </c>
      <c r="AX51" s="111">
        <v>-1.7383903590659833</v>
      </c>
      <c r="AY51" s="111">
        <v>-0.26651340041918031</v>
      </c>
      <c r="AZ51" s="111">
        <v>-182.1980822453335</v>
      </c>
      <c r="BA51" s="111">
        <v>-4.8602232372064593</v>
      </c>
      <c r="BB51" s="111">
        <v>1.3930703239345967</v>
      </c>
      <c r="BC51" s="112">
        <v>-3.9865072297317769E-2</v>
      </c>
      <c r="BE51" s="108" t="s">
        <v>93</v>
      </c>
      <c r="BF51" s="111">
        <v>-4.8937182789283584</v>
      </c>
      <c r="BG51" s="111">
        <v>-6.5602433532534139</v>
      </c>
      <c r="BH51" s="111">
        <v>-21.770644293774769</v>
      </c>
      <c r="BI51" s="111">
        <v>26.356335746066428</v>
      </c>
      <c r="BJ51" s="111">
        <v>-1.6886613922872944</v>
      </c>
      <c r="BK51" s="111">
        <v>2.1228147101439441</v>
      </c>
      <c r="BL51" s="111">
        <v>7.5512128242986716</v>
      </c>
      <c r="BM51" s="111">
        <v>5.3006934959798881</v>
      </c>
      <c r="BN51" s="111">
        <v>-13.127070372813913</v>
      </c>
      <c r="BO51" s="111">
        <v>22.700281586769751</v>
      </c>
      <c r="BP51" s="113">
        <v>103.74932958241196</v>
      </c>
      <c r="BQ51" s="113">
        <v>266.10029049295423</v>
      </c>
      <c r="BR51" s="112">
        <v>-30.490720490218237</v>
      </c>
      <c r="BS51" s="5"/>
      <c r="BT51" s="108" t="s">
        <v>93</v>
      </c>
      <c r="BU51" s="111">
        <v>15.181329550864737</v>
      </c>
      <c r="BV51" s="111">
        <v>31.905256388348906</v>
      </c>
      <c r="BW51" s="111">
        <v>-2.3097435660062953</v>
      </c>
      <c r="BX51" s="111">
        <v>4.5743746623640034</v>
      </c>
      <c r="BY51" s="111">
        <v>69.283702055305767</v>
      </c>
      <c r="BZ51" s="111">
        <v>5.038502613344682</v>
      </c>
      <c r="CA51" s="111">
        <v>0.68481421939895781</v>
      </c>
      <c r="CB51" s="111">
        <v>3.2262969757144528</v>
      </c>
      <c r="CC51" s="111">
        <v>-0.19259357702891869</v>
      </c>
      <c r="CD51" s="114">
        <v>3.4254878222709713</v>
      </c>
      <c r="CE51" s="108" t="s">
        <v>93</v>
      </c>
      <c r="CF51" s="111">
        <f t="shared" si="3"/>
        <v>74.750049424178229</v>
      </c>
      <c r="CG51" s="111">
        <f t="shared" si="3"/>
        <v>64.36908194342071</v>
      </c>
      <c r="CH51" s="111">
        <f t="shared" si="3"/>
        <v>10.380967480757516</v>
      </c>
      <c r="CI51" s="111">
        <f t="shared" si="6"/>
        <v>9.0444798883632096</v>
      </c>
      <c r="CJ51" s="111">
        <f t="shared" si="6"/>
        <v>1.3364875923943056</v>
      </c>
      <c r="CK51" s="111">
        <f t="shared" si="6"/>
        <v>5.5137280532904196</v>
      </c>
      <c r="CL51" s="111">
        <f t="shared" si="6"/>
        <v>7.8462110907101215</v>
      </c>
      <c r="CM51" s="111">
        <f t="shared" si="6"/>
        <v>2.3324830374197028</v>
      </c>
      <c r="CN51" s="111">
        <f t="shared" si="6"/>
        <v>-6.2777354972836472E-2</v>
      </c>
      <c r="CO51" s="111">
        <f t="shared" si="6"/>
        <v>2.1332727581683355</v>
      </c>
      <c r="CP51" s="111">
        <f t="shared" si="6"/>
        <v>2.196050113141172</v>
      </c>
      <c r="CQ51" s="112">
        <f t="shared" si="6"/>
        <v>5.4519222218178882</v>
      </c>
      <c r="CS51" s="108" t="s">
        <v>93</v>
      </c>
      <c r="CT51" s="115">
        <f t="shared" si="5"/>
        <v>1.3774997717403545</v>
      </c>
      <c r="CU51" s="115">
        <f t="shared" si="5"/>
        <v>1.5016430691154936</v>
      </c>
      <c r="CV51" s="115">
        <f t="shared" si="5"/>
        <v>0.12414329737513914</v>
      </c>
      <c r="CW51" s="115">
        <f t="shared" si="5"/>
        <v>0.5172678885758043</v>
      </c>
      <c r="CX51" s="115">
        <f t="shared" si="5"/>
        <v>2.9800260385449944</v>
      </c>
      <c r="CY51" s="115">
        <f t="shared" si="5"/>
        <v>0.57712852295673511</v>
      </c>
      <c r="CZ51" s="115">
        <f t="shared" si="5"/>
        <v>0.12458318644536766</v>
      </c>
      <c r="DA51" s="115">
        <f t="shared" si="5"/>
        <v>0.1368728133487592</v>
      </c>
      <c r="DB51" s="115">
        <f t="shared" si="4"/>
        <v>1.2289626903391535E-2</v>
      </c>
      <c r="DC51" s="115">
        <f t="shared" si="4"/>
        <v>19.736222522531349</v>
      </c>
      <c r="DD51" s="115">
        <f t="shared" si="4"/>
        <v>5.7544741567752569</v>
      </c>
      <c r="DE51" s="111">
        <f t="shared" si="4"/>
        <v>4.679868502086725</v>
      </c>
      <c r="DF51" s="112">
        <f t="shared" si="4"/>
        <v>1.0746056546885316</v>
      </c>
      <c r="DH51" s="108" t="s">
        <v>93</v>
      </c>
      <c r="DI51" s="111">
        <f t="shared" si="8"/>
        <v>1.2438519971448658</v>
      </c>
      <c r="DJ51" s="111">
        <f t="shared" si="8"/>
        <v>0.72819657907999247</v>
      </c>
      <c r="DK51" s="111">
        <f t="shared" si="8"/>
        <v>0.51565541806487336</v>
      </c>
      <c r="DL51" s="111">
        <f t="shared" si="8"/>
        <v>12.737896368611226</v>
      </c>
      <c r="DM51" s="111">
        <f t="shared" si="8"/>
        <v>0.77439915137394155</v>
      </c>
      <c r="DN51" s="111">
        <f t="shared" si="8"/>
        <v>3.8593889182467658</v>
      </c>
      <c r="DO51" s="111">
        <f t="shared" si="8"/>
        <v>8.1041082989905178</v>
      </c>
      <c r="DP51" s="140">
        <f t="shared" si="7"/>
        <v>100</v>
      </c>
      <c r="DQ51" s="73"/>
    </row>
    <row r="52" spans="2:121" s="73" customFormat="1" ht="12">
      <c r="C52" s="117"/>
      <c r="D52" s="118"/>
      <c r="E52" s="118"/>
      <c r="F52" s="118"/>
      <c r="G52" s="118"/>
      <c r="H52" s="118"/>
      <c r="I52" s="118"/>
      <c r="J52" s="118"/>
      <c r="K52" s="118"/>
      <c r="L52" s="118"/>
      <c r="M52" s="118"/>
      <c r="N52" s="119"/>
      <c r="O52" s="119"/>
      <c r="P52" s="120"/>
      <c r="Q52" s="119"/>
      <c r="R52" s="118"/>
      <c r="S52" s="118"/>
      <c r="T52" s="118"/>
      <c r="U52" s="118"/>
      <c r="V52" s="118"/>
      <c r="W52" s="118"/>
      <c r="X52" s="118"/>
      <c r="Y52" s="118"/>
      <c r="Z52" s="118"/>
      <c r="AA52" s="118"/>
      <c r="AB52" s="118"/>
      <c r="AC52" s="118"/>
      <c r="AD52" s="119"/>
      <c r="AE52" s="118"/>
      <c r="AF52" s="121"/>
      <c r="AG52" s="120"/>
      <c r="AH52" s="118"/>
      <c r="AI52" s="118"/>
      <c r="AJ52" s="118"/>
      <c r="AK52" s="118"/>
      <c r="AL52" s="118"/>
      <c r="AM52" s="118"/>
      <c r="AN52" s="118"/>
      <c r="AO52" s="118"/>
      <c r="BC52" s="85"/>
      <c r="BE52" s="62"/>
      <c r="BU52" s="85"/>
      <c r="BV52" s="85"/>
      <c r="CP52" s="85"/>
      <c r="CQ52" s="85"/>
      <c r="CS52" s="85"/>
      <c r="DF52" s="62"/>
      <c r="DH52" s="85"/>
      <c r="DI52" s="85"/>
    </row>
    <row r="53" spans="2:121" s="73" customFormat="1" ht="12">
      <c r="C53" s="117" t="s">
        <v>292</v>
      </c>
      <c r="D53" s="117"/>
      <c r="E53" s="117"/>
      <c r="F53" s="117"/>
      <c r="G53" s="117"/>
      <c r="H53" s="117"/>
      <c r="I53" s="117"/>
      <c r="J53" s="117"/>
      <c r="K53" s="117"/>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c r="AM53" s="117"/>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7"/>
      <c r="BR53" s="117"/>
      <c r="BU53" s="85"/>
      <c r="BV53" s="85"/>
      <c r="CP53" s="85"/>
      <c r="CQ53" s="85"/>
      <c r="CS53" s="85"/>
      <c r="DF53" s="62"/>
      <c r="DH53" s="85"/>
      <c r="DI53" s="85"/>
    </row>
    <row r="54" spans="2:121" s="73" customFormat="1" ht="9" customHeight="1">
      <c r="N54" s="62"/>
      <c r="O54" s="62"/>
      <c r="P54" s="85"/>
      <c r="Q54" s="62"/>
      <c r="AD54" s="62"/>
      <c r="AF54" s="71"/>
      <c r="AG54" s="85"/>
      <c r="BC54" s="85"/>
      <c r="BE54" s="62"/>
      <c r="BU54" s="85"/>
      <c r="BV54" s="85"/>
      <c r="CP54" s="85"/>
      <c r="CQ54" s="85"/>
      <c r="CS54" s="85"/>
      <c r="DF54" s="62"/>
      <c r="DH54" s="85"/>
      <c r="DI54" s="85"/>
    </row>
    <row r="55" spans="2:121" s="73" customFormat="1" ht="9" customHeight="1">
      <c r="N55" s="62"/>
      <c r="O55" s="62"/>
      <c r="P55" s="85"/>
      <c r="Q55" s="62"/>
      <c r="AD55" s="62"/>
      <c r="AF55" s="71"/>
      <c r="AG55" s="85"/>
      <c r="BC55" s="85"/>
      <c r="BE55" s="62"/>
      <c r="BU55" s="85"/>
      <c r="BV55" s="85"/>
      <c r="CP55" s="85"/>
      <c r="CQ55" s="85"/>
      <c r="CS55" s="85"/>
      <c r="DF55" s="62"/>
      <c r="DH55" s="85"/>
      <c r="DI55" s="85"/>
    </row>
    <row r="56" spans="2:121" s="73" customFormat="1" ht="9" customHeight="1">
      <c r="N56" s="62"/>
      <c r="O56" s="62"/>
      <c r="P56" s="85"/>
      <c r="Q56" s="62"/>
      <c r="AD56" s="62"/>
      <c r="AF56" s="71"/>
      <c r="AG56" s="85"/>
      <c r="BC56" s="85"/>
      <c r="BE56" s="62"/>
      <c r="BU56" s="85"/>
      <c r="BV56" s="85"/>
      <c r="CP56" s="85"/>
      <c r="CQ56" s="85"/>
      <c r="CS56" s="85"/>
      <c r="DF56" s="62"/>
      <c r="DH56" s="85"/>
      <c r="DI56" s="85"/>
    </row>
    <row r="57" spans="2:121" s="73" customFormat="1" ht="9" customHeight="1">
      <c r="N57" s="62"/>
      <c r="O57" s="62"/>
      <c r="P57" s="85"/>
      <c r="Q57" s="62"/>
      <c r="AD57" s="62"/>
      <c r="AF57" s="71"/>
      <c r="AG57" s="85"/>
      <c r="BC57" s="85"/>
      <c r="BE57" s="62"/>
      <c r="BU57" s="85"/>
      <c r="BV57" s="85"/>
      <c r="CP57" s="85"/>
      <c r="CQ57" s="85"/>
      <c r="CS57" s="85"/>
      <c r="DF57" s="62"/>
      <c r="DH57" s="85"/>
      <c r="DI57" s="85"/>
    </row>
    <row r="58" spans="2:121" s="73" customFormat="1" ht="9" customHeight="1">
      <c r="N58" s="62"/>
      <c r="O58" s="62"/>
      <c r="P58" s="85"/>
      <c r="Q58" s="62"/>
      <c r="AD58" s="62"/>
      <c r="AF58" s="71"/>
      <c r="AG58" s="85"/>
      <c r="BC58" s="85"/>
      <c r="BE58" s="62"/>
      <c r="BU58" s="85"/>
      <c r="BV58" s="85"/>
      <c r="CP58" s="85"/>
      <c r="CQ58" s="85"/>
      <c r="CS58" s="85"/>
      <c r="DF58" s="62"/>
      <c r="DH58" s="85"/>
      <c r="DI58" s="85"/>
    </row>
    <row r="59" spans="2:121" s="73" customFormat="1" ht="9" customHeight="1">
      <c r="N59" s="62"/>
      <c r="O59" s="62"/>
      <c r="P59" s="85"/>
      <c r="Q59" s="62"/>
      <c r="AD59" s="62"/>
      <c r="AF59" s="71"/>
      <c r="AG59" s="85"/>
      <c r="BC59" s="85"/>
      <c r="BE59" s="62"/>
      <c r="BU59" s="85"/>
      <c r="BV59" s="85"/>
      <c r="CP59" s="85"/>
      <c r="CQ59" s="85"/>
      <c r="CS59" s="85"/>
      <c r="DF59" s="62"/>
      <c r="DH59" s="85"/>
      <c r="DI59" s="85"/>
    </row>
    <row r="60" spans="2:121" s="73" customFormat="1" ht="9" customHeight="1">
      <c r="N60" s="62"/>
      <c r="O60" s="62"/>
      <c r="P60" s="85"/>
      <c r="Q60" s="62"/>
      <c r="AD60" s="62"/>
      <c r="AF60" s="71"/>
      <c r="AG60" s="85"/>
      <c r="BC60" s="85"/>
      <c r="BE60" s="62"/>
      <c r="BU60" s="85"/>
      <c r="BV60" s="85"/>
      <c r="CP60" s="85"/>
      <c r="CQ60" s="85"/>
      <c r="CS60" s="85"/>
      <c r="DF60" s="62"/>
      <c r="DH60" s="85"/>
      <c r="DI60" s="85"/>
    </row>
    <row r="61" spans="2:121" s="73" customFormat="1" ht="9" customHeight="1">
      <c r="N61" s="62"/>
      <c r="O61" s="62"/>
      <c r="P61" s="85"/>
      <c r="Q61" s="62"/>
      <c r="AD61" s="62"/>
      <c r="AF61" s="71"/>
      <c r="AG61" s="85"/>
      <c r="BC61" s="85"/>
      <c r="BE61" s="62"/>
      <c r="BU61" s="85"/>
      <c r="BV61" s="85"/>
      <c r="CP61" s="85"/>
      <c r="CQ61" s="85"/>
      <c r="CS61" s="85"/>
      <c r="DF61" s="62"/>
      <c r="DH61" s="85"/>
      <c r="DI61" s="85"/>
    </row>
    <row r="62" spans="2:121" s="73" customFormat="1" ht="9" customHeight="1">
      <c r="N62" s="62"/>
      <c r="O62" s="62"/>
      <c r="P62" s="85"/>
      <c r="Q62" s="62"/>
      <c r="AD62" s="62"/>
      <c r="AF62" s="71"/>
      <c r="AG62" s="85"/>
      <c r="BC62" s="85"/>
      <c r="BE62" s="62"/>
      <c r="BU62" s="85"/>
      <c r="BV62" s="85"/>
      <c r="CP62" s="85"/>
      <c r="CQ62" s="85"/>
      <c r="CS62" s="85"/>
      <c r="DF62" s="62"/>
      <c r="DH62" s="85"/>
      <c r="DI62" s="85"/>
    </row>
    <row r="63" spans="2:121" s="73" customFormat="1" ht="9" customHeight="1">
      <c r="N63" s="62"/>
      <c r="O63" s="62"/>
      <c r="P63" s="85"/>
      <c r="Q63" s="62"/>
      <c r="AD63" s="62"/>
      <c r="AF63" s="71"/>
      <c r="AG63" s="85"/>
      <c r="BC63" s="85"/>
      <c r="BE63" s="62"/>
      <c r="BU63" s="85"/>
      <c r="BV63" s="85"/>
      <c r="CP63" s="85"/>
      <c r="CQ63" s="85"/>
      <c r="CS63" s="85"/>
      <c r="DF63" s="62"/>
      <c r="DH63" s="85"/>
      <c r="DI63" s="85"/>
    </row>
    <row r="64" spans="2:121" s="73" customFormat="1" ht="9" customHeight="1">
      <c r="N64" s="62"/>
      <c r="O64" s="62"/>
      <c r="P64" s="85"/>
      <c r="Q64" s="62"/>
      <c r="AD64" s="62"/>
      <c r="AF64" s="71"/>
      <c r="AG64" s="85"/>
      <c r="BC64" s="85"/>
      <c r="BE64" s="62"/>
      <c r="BU64" s="85"/>
      <c r="BV64" s="85"/>
      <c r="CP64" s="85"/>
      <c r="CQ64" s="85"/>
      <c r="CS64" s="85"/>
      <c r="DF64" s="62"/>
      <c r="DH64" s="85"/>
      <c r="DI64" s="85"/>
    </row>
    <row r="65" spans="14:113" s="73" customFormat="1" ht="9" customHeight="1">
      <c r="N65" s="62"/>
      <c r="O65" s="62"/>
      <c r="P65" s="85"/>
      <c r="Q65" s="62"/>
      <c r="AD65" s="62"/>
      <c r="AF65" s="71"/>
      <c r="AG65" s="85"/>
      <c r="BC65" s="85"/>
      <c r="BE65" s="62"/>
      <c r="BU65" s="85"/>
      <c r="BV65" s="85"/>
      <c r="CP65" s="85"/>
      <c r="CQ65" s="85"/>
      <c r="CS65" s="85"/>
      <c r="DF65" s="62"/>
      <c r="DH65" s="85"/>
      <c r="DI65" s="85"/>
    </row>
    <row r="66" spans="14:113" s="73" customFormat="1" ht="9" customHeight="1">
      <c r="N66" s="62"/>
      <c r="O66" s="62"/>
      <c r="P66" s="85"/>
      <c r="Q66" s="62"/>
      <c r="AD66" s="62"/>
      <c r="AF66" s="71"/>
      <c r="AG66" s="85"/>
      <c r="BC66" s="85"/>
      <c r="BE66" s="62"/>
      <c r="BU66" s="85"/>
      <c r="BV66" s="85"/>
      <c r="CP66" s="85"/>
      <c r="CQ66" s="85"/>
      <c r="CS66" s="85"/>
      <c r="DF66" s="62"/>
      <c r="DH66" s="85"/>
      <c r="DI66" s="85"/>
    </row>
    <row r="67" spans="14:113" s="73" customFormat="1" ht="9" customHeight="1">
      <c r="N67" s="62"/>
      <c r="O67" s="62"/>
      <c r="P67" s="85"/>
      <c r="Q67" s="62"/>
      <c r="AD67" s="62"/>
      <c r="AF67" s="71"/>
      <c r="AG67" s="85"/>
      <c r="BC67" s="85"/>
      <c r="BE67" s="62"/>
      <c r="BU67" s="85"/>
      <c r="BV67" s="85"/>
      <c r="CP67" s="85"/>
      <c r="CQ67" s="85"/>
      <c r="CS67" s="85"/>
      <c r="DF67" s="62"/>
      <c r="DH67" s="85"/>
      <c r="DI67" s="85"/>
    </row>
    <row r="68" spans="14:113" s="73" customFormat="1" ht="9" customHeight="1">
      <c r="N68" s="62"/>
      <c r="O68" s="62"/>
      <c r="P68" s="85"/>
      <c r="Q68" s="62"/>
      <c r="AD68" s="62"/>
      <c r="AF68" s="71"/>
      <c r="AG68" s="85"/>
      <c r="BC68" s="85"/>
      <c r="BE68" s="62"/>
      <c r="BU68" s="85"/>
      <c r="BV68" s="85"/>
      <c r="CP68" s="85"/>
      <c r="CQ68" s="85"/>
      <c r="CS68" s="85"/>
      <c r="DF68" s="62"/>
      <c r="DH68" s="85"/>
      <c r="DI68" s="85"/>
    </row>
    <row r="69" spans="14:113" s="73" customFormat="1" ht="9" customHeight="1">
      <c r="N69" s="62"/>
      <c r="O69" s="62"/>
      <c r="P69" s="85"/>
      <c r="Q69" s="62"/>
      <c r="AD69" s="62"/>
      <c r="AF69" s="71"/>
      <c r="AG69" s="85"/>
      <c r="BC69" s="85"/>
      <c r="BE69" s="62"/>
      <c r="BU69" s="85"/>
      <c r="BV69" s="85"/>
      <c r="CP69" s="85"/>
      <c r="CQ69" s="85"/>
      <c r="CS69" s="85"/>
      <c r="DF69" s="62"/>
      <c r="DH69" s="85"/>
      <c r="DI69" s="85"/>
    </row>
    <row r="70" spans="14:113" s="73" customFormat="1" ht="9" customHeight="1">
      <c r="N70" s="62"/>
      <c r="O70" s="62"/>
      <c r="P70" s="85"/>
      <c r="Q70" s="62"/>
      <c r="AD70" s="62"/>
      <c r="AF70" s="71"/>
      <c r="AG70" s="85"/>
      <c r="BC70" s="85"/>
      <c r="BE70" s="62"/>
      <c r="BU70" s="85"/>
      <c r="BV70" s="85"/>
      <c r="CP70" s="85"/>
      <c r="CQ70" s="85"/>
      <c r="CS70" s="85"/>
      <c r="DF70" s="62"/>
      <c r="DH70" s="85"/>
      <c r="DI70" s="85"/>
    </row>
    <row r="71" spans="14:113" s="73" customFormat="1" ht="9" customHeight="1">
      <c r="N71" s="62"/>
      <c r="O71" s="62"/>
      <c r="P71" s="85"/>
      <c r="Q71" s="62"/>
      <c r="AD71" s="62"/>
      <c r="AF71" s="71"/>
      <c r="AG71" s="85"/>
      <c r="BC71" s="85"/>
      <c r="BE71" s="62"/>
      <c r="BU71" s="85"/>
      <c r="BV71" s="85"/>
      <c r="CP71" s="85"/>
      <c r="CQ71" s="85"/>
      <c r="CS71" s="85"/>
      <c r="DF71" s="62"/>
      <c r="DH71" s="85"/>
      <c r="DI71" s="85"/>
    </row>
    <row r="72" spans="14:113" s="73" customFormat="1" ht="9" customHeight="1">
      <c r="N72" s="62"/>
      <c r="O72" s="62"/>
      <c r="P72" s="85"/>
      <c r="Q72" s="62"/>
      <c r="AD72" s="62"/>
      <c r="AF72" s="71"/>
      <c r="AG72" s="85"/>
      <c r="BC72" s="85"/>
      <c r="BE72" s="62"/>
      <c r="BU72" s="85"/>
      <c r="BV72" s="85"/>
      <c r="CP72" s="85"/>
      <c r="CQ72" s="85"/>
      <c r="CS72" s="85"/>
      <c r="DF72" s="62"/>
      <c r="DH72" s="85"/>
      <c r="DI72" s="85"/>
    </row>
    <row r="73" spans="14:113" s="73" customFormat="1" ht="9" customHeight="1">
      <c r="N73" s="62"/>
      <c r="O73" s="62"/>
      <c r="P73" s="85"/>
      <c r="Q73" s="62"/>
      <c r="AD73" s="62"/>
      <c r="AF73" s="71"/>
      <c r="AG73" s="85"/>
      <c r="BC73" s="85"/>
      <c r="BE73" s="62"/>
      <c r="BU73" s="85"/>
      <c r="BV73" s="85"/>
      <c r="CP73" s="85"/>
      <c r="CQ73" s="85"/>
      <c r="CS73" s="85"/>
      <c r="DF73" s="62"/>
      <c r="DH73" s="85"/>
      <c r="DI73" s="85"/>
    </row>
    <row r="74" spans="14:113" s="73" customFormat="1" ht="9" customHeight="1">
      <c r="N74" s="62"/>
      <c r="O74" s="62"/>
      <c r="P74" s="85"/>
      <c r="Q74" s="62"/>
      <c r="AD74" s="62"/>
      <c r="AF74" s="71"/>
      <c r="AG74" s="85"/>
      <c r="BC74" s="85"/>
      <c r="BE74" s="62"/>
      <c r="BU74" s="85"/>
      <c r="BV74" s="85"/>
      <c r="CP74" s="85"/>
      <c r="CQ74" s="85"/>
      <c r="CS74" s="85"/>
      <c r="DF74" s="62"/>
      <c r="DH74" s="85"/>
      <c r="DI74" s="85"/>
    </row>
    <row r="75" spans="14:113" s="73" customFormat="1" ht="9" customHeight="1">
      <c r="N75" s="62"/>
      <c r="O75" s="62"/>
      <c r="P75" s="85"/>
      <c r="Q75" s="62"/>
      <c r="AD75" s="62"/>
      <c r="AF75" s="71"/>
      <c r="AG75" s="85"/>
      <c r="BC75" s="85"/>
      <c r="BE75" s="62"/>
      <c r="BU75" s="85"/>
      <c r="BV75" s="85"/>
      <c r="CP75" s="85"/>
      <c r="CQ75" s="85"/>
      <c r="CS75" s="85"/>
      <c r="DF75" s="62"/>
      <c r="DH75" s="85"/>
      <c r="DI75" s="85"/>
    </row>
    <row r="76" spans="14:113" s="73" customFormat="1" ht="9" customHeight="1">
      <c r="N76" s="62"/>
      <c r="O76" s="62"/>
      <c r="P76" s="85"/>
      <c r="Q76" s="62"/>
      <c r="AD76" s="62"/>
      <c r="AF76" s="71"/>
      <c r="AG76" s="85"/>
      <c r="BC76" s="85"/>
      <c r="BE76" s="62"/>
      <c r="BU76" s="85"/>
      <c r="BV76" s="85"/>
      <c r="CP76" s="85"/>
      <c r="CQ76" s="85"/>
      <c r="CS76" s="85"/>
      <c r="DF76" s="62"/>
      <c r="DH76" s="85"/>
      <c r="DI76" s="85"/>
    </row>
    <row r="77" spans="14:113" s="73" customFormat="1" ht="9" customHeight="1">
      <c r="N77" s="62"/>
      <c r="O77" s="62"/>
      <c r="P77" s="85"/>
      <c r="Q77" s="62"/>
      <c r="AD77" s="62"/>
      <c r="AF77" s="71"/>
      <c r="AG77" s="85"/>
      <c r="BC77" s="85"/>
      <c r="BE77" s="62"/>
      <c r="BU77" s="85"/>
      <c r="BV77" s="85"/>
      <c r="CP77" s="85"/>
      <c r="CQ77" s="85"/>
      <c r="CS77" s="85"/>
      <c r="DF77" s="62"/>
      <c r="DH77" s="85"/>
      <c r="DI77" s="85"/>
    </row>
    <row r="78" spans="14:113" s="73" customFormat="1" ht="9" customHeight="1">
      <c r="N78" s="62"/>
      <c r="O78" s="62"/>
      <c r="P78" s="85"/>
      <c r="Q78" s="62"/>
      <c r="AD78" s="62"/>
      <c r="AF78" s="71"/>
      <c r="AG78" s="85"/>
      <c r="BC78" s="85"/>
      <c r="BE78" s="62"/>
      <c r="BU78" s="85"/>
      <c r="BV78" s="85"/>
      <c r="CP78" s="85"/>
      <c r="CQ78" s="85"/>
      <c r="CS78" s="85"/>
      <c r="DF78" s="62"/>
      <c r="DH78" s="85"/>
      <c r="DI78" s="85"/>
    </row>
    <row r="79" spans="14:113" s="73" customFormat="1" ht="9" customHeight="1">
      <c r="N79" s="62"/>
      <c r="O79" s="62"/>
      <c r="P79" s="85"/>
      <c r="Q79" s="62"/>
      <c r="AD79" s="62"/>
      <c r="AF79" s="71"/>
      <c r="AG79" s="85"/>
      <c r="BC79" s="85"/>
      <c r="BE79" s="62"/>
      <c r="BU79" s="85"/>
      <c r="BV79" s="85"/>
      <c r="CP79" s="85"/>
      <c r="CQ79" s="85"/>
      <c r="CS79" s="85"/>
      <c r="DF79" s="62"/>
      <c r="DH79" s="85"/>
      <c r="DI79" s="85"/>
    </row>
    <row r="80" spans="14:113" s="73" customFormat="1" ht="9" customHeight="1">
      <c r="N80" s="62"/>
      <c r="O80" s="62"/>
      <c r="P80" s="85"/>
      <c r="Q80" s="62"/>
      <c r="AD80" s="62"/>
      <c r="AF80" s="71"/>
      <c r="AG80" s="85"/>
      <c r="BC80" s="85"/>
      <c r="BE80" s="62"/>
      <c r="BU80" s="85"/>
      <c r="BV80" s="85"/>
      <c r="CP80" s="85"/>
      <c r="CQ80" s="85"/>
      <c r="CS80" s="85"/>
      <c r="DF80" s="62"/>
      <c r="DH80" s="85"/>
      <c r="DI80" s="85"/>
    </row>
    <row r="81" spans="14:113" s="73" customFormat="1" ht="9" customHeight="1">
      <c r="N81" s="62"/>
      <c r="O81" s="62"/>
      <c r="P81" s="85"/>
      <c r="Q81" s="62"/>
      <c r="AD81" s="62"/>
      <c r="AF81" s="71"/>
      <c r="AG81" s="85"/>
      <c r="BC81" s="85"/>
      <c r="BE81" s="62"/>
      <c r="BU81" s="85"/>
      <c r="BV81" s="85"/>
      <c r="CP81" s="85"/>
      <c r="CQ81" s="85"/>
      <c r="CS81" s="85"/>
      <c r="DF81" s="62"/>
      <c r="DH81" s="85"/>
      <c r="DI81" s="85"/>
    </row>
    <row r="82" spans="14:113" s="73" customFormat="1" ht="9" customHeight="1">
      <c r="N82" s="62"/>
      <c r="O82" s="62"/>
      <c r="P82" s="85"/>
      <c r="Q82" s="62"/>
      <c r="AD82" s="62"/>
      <c r="AF82" s="71"/>
      <c r="AG82" s="85"/>
      <c r="BC82" s="85"/>
      <c r="BE82" s="62"/>
      <c r="BU82" s="85"/>
      <c r="BV82" s="85"/>
      <c r="CP82" s="85"/>
      <c r="CQ82" s="85"/>
      <c r="CS82" s="85"/>
      <c r="DF82" s="62"/>
      <c r="DH82" s="85"/>
      <c r="DI82" s="85"/>
    </row>
    <row r="83" spans="14:113" s="73" customFormat="1" ht="9" customHeight="1">
      <c r="N83" s="62"/>
      <c r="O83" s="62"/>
      <c r="P83" s="85"/>
      <c r="Q83" s="62"/>
      <c r="AD83" s="62"/>
      <c r="AF83" s="71"/>
      <c r="AG83" s="85"/>
      <c r="BC83" s="85"/>
      <c r="BE83" s="62"/>
      <c r="BU83" s="85"/>
      <c r="BV83" s="85"/>
      <c r="CP83" s="85"/>
      <c r="CQ83" s="85"/>
      <c r="CS83" s="85"/>
      <c r="DF83" s="62"/>
      <c r="DH83" s="85"/>
      <c r="DI83" s="85"/>
    </row>
    <row r="84" spans="14:113" s="73" customFormat="1" ht="9" customHeight="1">
      <c r="N84" s="62"/>
      <c r="O84" s="62"/>
      <c r="P84" s="85"/>
      <c r="Q84" s="62"/>
      <c r="AD84" s="62"/>
      <c r="AF84" s="71"/>
      <c r="AG84" s="85"/>
      <c r="BC84" s="85"/>
      <c r="BE84" s="62"/>
      <c r="BU84" s="85"/>
      <c r="BV84" s="85"/>
      <c r="CP84" s="85"/>
      <c r="CQ84" s="85"/>
      <c r="CS84" s="85"/>
      <c r="DF84" s="62"/>
      <c r="DH84" s="85"/>
      <c r="DI84" s="85"/>
    </row>
    <row r="85" spans="14:113" s="73" customFormat="1" ht="9" customHeight="1">
      <c r="N85" s="62"/>
      <c r="O85" s="62"/>
      <c r="P85" s="85"/>
      <c r="Q85" s="62"/>
      <c r="AD85" s="62"/>
      <c r="AF85" s="71"/>
      <c r="AG85" s="85"/>
      <c r="BC85" s="85"/>
      <c r="BE85" s="62"/>
      <c r="BU85" s="85"/>
      <c r="BV85" s="85"/>
      <c r="CP85" s="85"/>
      <c r="CQ85" s="85"/>
      <c r="CS85" s="85"/>
      <c r="DF85" s="62"/>
      <c r="DH85" s="85"/>
      <c r="DI85" s="85"/>
    </row>
    <row r="86" spans="14:113" s="73" customFormat="1" ht="9" customHeight="1">
      <c r="N86" s="62"/>
      <c r="O86" s="62"/>
      <c r="P86" s="85"/>
      <c r="Q86" s="62"/>
      <c r="AD86" s="62"/>
      <c r="AF86" s="71"/>
      <c r="AG86" s="85"/>
      <c r="BC86" s="85"/>
      <c r="BE86" s="62"/>
      <c r="BU86" s="85"/>
      <c r="BV86" s="85"/>
      <c r="CP86" s="85"/>
      <c r="CQ86" s="85"/>
      <c r="CS86" s="85"/>
      <c r="DF86" s="62"/>
      <c r="DH86" s="85"/>
      <c r="DI86" s="85"/>
    </row>
    <row r="87" spans="14:113" s="73" customFormat="1" ht="9" customHeight="1">
      <c r="N87" s="62"/>
      <c r="O87" s="62"/>
      <c r="P87" s="85"/>
      <c r="Q87" s="62"/>
      <c r="AD87" s="62"/>
      <c r="AF87" s="71"/>
      <c r="AG87" s="85"/>
      <c r="BC87" s="85"/>
      <c r="BE87" s="62"/>
      <c r="BU87" s="85"/>
      <c r="BV87" s="85"/>
      <c r="CP87" s="85"/>
      <c r="CQ87" s="85"/>
      <c r="CS87" s="85"/>
      <c r="DF87" s="62"/>
      <c r="DH87" s="85"/>
      <c r="DI87" s="85"/>
    </row>
    <row r="88" spans="14:113" s="73" customFormat="1" ht="9" customHeight="1">
      <c r="N88" s="62"/>
      <c r="O88" s="62"/>
      <c r="P88" s="85"/>
      <c r="Q88" s="62"/>
      <c r="AD88" s="62"/>
      <c r="AF88" s="71"/>
      <c r="AG88" s="85"/>
      <c r="BC88" s="85"/>
      <c r="BE88" s="62"/>
      <c r="BU88" s="85"/>
      <c r="BV88" s="85"/>
      <c r="CP88" s="85"/>
      <c r="CQ88" s="85"/>
      <c r="CS88" s="85"/>
      <c r="DF88" s="62"/>
      <c r="DH88" s="85"/>
      <c r="DI88" s="85"/>
    </row>
    <row r="89" spans="14:113" s="73" customFormat="1" ht="9" customHeight="1">
      <c r="N89" s="62"/>
      <c r="O89" s="62"/>
      <c r="P89" s="85"/>
      <c r="Q89" s="62"/>
      <c r="AD89" s="62"/>
      <c r="AF89" s="71"/>
      <c r="AG89" s="85"/>
      <c r="BC89" s="85"/>
      <c r="BE89" s="62"/>
      <c r="BU89" s="85"/>
      <c r="BV89" s="85"/>
      <c r="CP89" s="85"/>
      <c r="CQ89" s="85"/>
      <c r="CS89" s="85"/>
      <c r="DF89" s="62"/>
      <c r="DH89" s="85"/>
      <c r="DI89" s="85"/>
    </row>
    <row r="90" spans="14:113" s="73" customFormat="1" ht="9" customHeight="1">
      <c r="N90" s="62"/>
      <c r="O90" s="62"/>
      <c r="P90" s="85"/>
      <c r="Q90" s="62"/>
      <c r="AD90" s="62"/>
      <c r="AF90" s="71"/>
      <c r="AG90" s="85"/>
      <c r="BC90" s="85"/>
      <c r="BE90" s="62"/>
      <c r="BU90" s="85"/>
      <c r="BV90" s="85"/>
      <c r="CP90" s="85"/>
      <c r="CQ90" s="85"/>
      <c r="CS90" s="85"/>
      <c r="DF90" s="62"/>
      <c r="DH90" s="85"/>
      <c r="DI90" s="85"/>
    </row>
    <row r="91" spans="14:113" s="73" customFormat="1" ht="9" customHeight="1">
      <c r="N91" s="62"/>
      <c r="O91" s="62"/>
      <c r="P91" s="85"/>
      <c r="Q91" s="62"/>
      <c r="AD91" s="62"/>
      <c r="AF91" s="71"/>
      <c r="AG91" s="85"/>
      <c r="BC91" s="85"/>
      <c r="BE91" s="62"/>
      <c r="BU91" s="85"/>
      <c r="BV91" s="85"/>
      <c r="CP91" s="85"/>
      <c r="CQ91" s="85"/>
      <c r="CS91" s="85"/>
      <c r="DF91" s="62"/>
      <c r="DH91" s="85"/>
      <c r="DI91" s="85"/>
    </row>
    <row r="92" spans="14:113" s="73" customFormat="1" ht="9" customHeight="1">
      <c r="N92" s="62"/>
      <c r="O92" s="62"/>
      <c r="P92" s="85"/>
      <c r="Q92" s="62"/>
      <c r="AD92" s="62"/>
      <c r="AF92" s="71"/>
      <c r="AG92" s="85"/>
      <c r="BC92" s="85"/>
      <c r="BE92" s="62"/>
      <c r="BU92" s="85"/>
      <c r="BV92" s="85"/>
      <c r="CP92" s="85"/>
      <c r="CQ92" s="85"/>
      <c r="CS92" s="85"/>
      <c r="DF92" s="62"/>
      <c r="DH92" s="85"/>
      <c r="DI92" s="85"/>
    </row>
    <row r="93" spans="14:113" s="73" customFormat="1" ht="9" customHeight="1">
      <c r="N93" s="62"/>
      <c r="O93" s="62"/>
      <c r="P93" s="85"/>
      <c r="Q93" s="62"/>
      <c r="AD93" s="62"/>
      <c r="AF93" s="71"/>
      <c r="AG93" s="85"/>
      <c r="BC93" s="85"/>
      <c r="BE93" s="62"/>
      <c r="BU93" s="85"/>
      <c r="BV93" s="85"/>
      <c r="CP93" s="85"/>
      <c r="CQ93" s="85"/>
      <c r="CS93" s="85"/>
      <c r="DF93" s="62"/>
      <c r="DH93" s="85"/>
      <c r="DI93" s="85"/>
    </row>
    <row r="94" spans="14:113" s="73" customFormat="1" ht="9" customHeight="1">
      <c r="N94" s="62"/>
      <c r="O94" s="62"/>
      <c r="P94" s="85"/>
      <c r="Q94" s="62"/>
      <c r="AD94" s="62"/>
      <c r="AF94" s="71"/>
      <c r="AG94" s="85"/>
      <c r="BC94" s="85"/>
      <c r="BE94" s="62"/>
      <c r="BU94" s="85"/>
      <c r="BV94" s="85"/>
      <c r="CP94" s="85"/>
      <c r="CQ94" s="85"/>
      <c r="CS94" s="85"/>
      <c r="DF94" s="62"/>
      <c r="DH94" s="85"/>
      <c r="DI94" s="85"/>
    </row>
    <row r="95" spans="14:113" s="73" customFormat="1" ht="9" customHeight="1">
      <c r="N95" s="62"/>
      <c r="O95" s="62"/>
      <c r="P95" s="85"/>
      <c r="Q95" s="62"/>
      <c r="AD95" s="62"/>
      <c r="AF95" s="71"/>
      <c r="AG95" s="85"/>
      <c r="BC95" s="85"/>
      <c r="BE95" s="62"/>
      <c r="BU95" s="85"/>
      <c r="BV95" s="85"/>
      <c r="CP95" s="85"/>
      <c r="CQ95" s="85"/>
      <c r="CS95" s="85"/>
      <c r="DF95" s="62"/>
      <c r="DH95" s="85"/>
      <c r="DI95" s="85"/>
    </row>
    <row r="96" spans="14:113" s="73" customFormat="1" ht="9" customHeight="1">
      <c r="N96" s="62"/>
      <c r="O96" s="62"/>
      <c r="P96" s="85"/>
      <c r="Q96" s="62"/>
      <c r="AD96" s="62"/>
      <c r="AF96" s="71"/>
      <c r="AG96" s="85"/>
      <c r="BC96" s="85"/>
      <c r="BE96" s="62"/>
      <c r="BU96" s="85"/>
      <c r="BV96" s="85"/>
      <c r="CP96" s="85"/>
      <c r="CQ96" s="85"/>
      <c r="CS96" s="85"/>
      <c r="DF96" s="62"/>
      <c r="DH96" s="85"/>
      <c r="DI96" s="85"/>
    </row>
    <row r="97" spans="14:113" s="73" customFormat="1" ht="9" customHeight="1">
      <c r="N97" s="62"/>
      <c r="O97" s="62"/>
      <c r="P97" s="85"/>
      <c r="Q97" s="62"/>
      <c r="AD97" s="62"/>
      <c r="AF97" s="71"/>
      <c r="AG97" s="85"/>
      <c r="BC97" s="85"/>
      <c r="BE97" s="62"/>
      <c r="BU97" s="85"/>
      <c r="BV97" s="85"/>
      <c r="CP97" s="85"/>
      <c r="CQ97" s="85"/>
      <c r="CS97" s="85"/>
      <c r="DF97" s="62"/>
      <c r="DH97" s="85"/>
      <c r="DI97" s="85"/>
    </row>
    <row r="98" spans="14:113" s="73" customFormat="1" ht="9" customHeight="1">
      <c r="N98" s="62"/>
      <c r="O98" s="62"/>
      <c r="P98" s="85"/>
      <c r="Q98" s="62"/>
      <c r="AD98" s="62"/>
      <c r="AF98" s="71"/>
      <c r="AG98" s="85"/>
      <c r="BC98" s="85"/>
      <c r="BE98" s="62"/>
      <c r="BU98" s="85"/>
      <c r="BV98" s="85"/>
      <c r="CP98" s="85"/>
      <c r="CQ98" s="85"/>
      <c r="CS98" s="85"/>
      <c r="DF98" s="62"/>
      <c r="DH98" s="85"/>
      <c r="DI98" s="85"/>
    </row>
    <row r="99" spans="14:113" s="73" customFormat="1" ht="9" customHeight="1">
      <c r="N99" s="62"/>
      <c r="O99" s="62"/>
      <c r="P99" s="85"/>
      <c r="Q99" s="62"/>
      <c r="AD99" s="62"/>
      <c r="AF99" s="71"/>
      <c r="AG99" s="85"/>
      <c r="BC99" s="85"/>
      <c r="BE99" s="62"/>
      <c r="BU99" s="85"/>
      <c r="BV99" s="85"/>
      <c r="CP99" s="85"/>
      <c r="CQ99" s="85"/>
      <c r="CS99" s="85"/>
      <c r="DF99" s="62"/>
      <c r="DH99" s="85"/>
      <c r="DI99" s="85"/>
    </row>
    <row r="100" spans="14:113" s="73" customFormat="1" ht="9" customHeight="1">
      <c r="N100" s="62"/>
      <c r="O100" s="62"/>
      <c r="P100" s="85"/>
      <c r="Q100" s="62"/>
      <c r="AD100" s="62"/>
      <c r="AF100" s="71"/>
      <c r="AG100" s="85"/>
      <c r="BC100" s="85"/>
      <c r="BE100" s="62"/>
      <c r="BU100" s="85"/>
      <c r="BV100" s="85"/>
      <c r="CP100" s="85"/>
      <c r="CQ100" s="85"/>
      <c r="CS100" s="85"/>
      <c r="DF100" s="62"/>
      <c r="DH100" s="85"/>
      <c r="DI100" s="85"/>
    </row>
    <row r="101" spans="14:113" s="73" customFormat="1" ht="9" customHeight="1">
      <c r="N101" s="62"/>
      <c r="O101" s="62"/>
      <c r="P101" s="85"/>
      <c r="Q101" s="62"/>
      <c r="AD101" s="62"/>
      <c r="AF101" s="71"/>
      <c r="AG101" s="85"/>
      <c r="BC101" s="85"/>
      <c r="BE101" s="62"/>
      <c r="BU101" s="85"/>
      <c r="BV101" s="85"/>
      <c r="CP101" s="85"/>
      <c r="CQ101" s="85"/>
      <c r="CS101" s="85"/>
      <c r="DF101" s="62"/>
      <c r="DH101" s="85"/>
      <c r="DI101" s="85"/>
    </row>
    <row r="102" spans="14:113" s="73" customFormat="1" ht="9" customHeight="1">
      <c r="N102" s="62"/>
      <c r="O102" s="62"/>
      <c r="P102" s="85"/>
      <c r="Q102" s="62"/>
      <c r="AD102" s="62"/>
      <c r="AF102" s="71"/>
      <c r="AG102" s="85"/>
      <c r="BC102" s="85"/>
      <c r="BE102" s="62"/>
      <c r="BU102" s="85"/>
      <c r="BV102" s="85"/>
      <c r="CP102" s="85"/>
      <c r="CQ102" s="85"/>
      <c r="CS102" s="85"/>
      <c r="DF102" s="62"/>
      <c r="DH102" s="85"/>
      <c r="DI102" s="85"/>
    </row>
    <row r="103" spans="14:113" s="73" customFormat="1" ht="9" customHeight="1">
      <c r="N103" s="62"/>
      <c r="O103" s="62"/>
      <c r="P103" s="85"/>
      <c r="Q103" s="62"/>
      <c r="AD103" s="62"/>
      <c r="AF103" s="71"/>
      <c r="AG103" s="85"/>
      <c r="BC103" s="85"/>
      <c r="BE103" s="62"/>
      <c r="BU103" s="85"/>
      <c r="BV103" s="85"/>
      <c r="CP103" s="85"/>
      <c r="CQ103" s="85"/>
      <c r="CS103" s="85"/>
      <c r="DF103" s="62"/>
      <c r="DH103" s="85"/>
      <c r="DI103" s="85"/>
    </row>
    <row r="104" spans="14:113" s="73" customFormat="1" ht="9" customHeight="1">
      <c r="N104" s="62"/>
      <c r="O104" s="62"/>
      <c r="P104" s="85"/>
      <c r="Q104" s="62"/>
      <c r="AD104" s="62"/>
      <c r="AF104" s="71"/>
      <c r="AG104" s="85"/>
      <c r="BC104" s="85"/>
      <c r="BE104" s="62"/>
      <c r="BU104" s="85"/>
      <c r="BV104" s="85"/>
      <c r="CP104" s="85"/>
      <c r="CQ104" s="85"/>
      <c r="CS104" s="85"/>
      <c r="DF104" s="62"/>
      <c r="DH104" s="85"/>
      <c r="DI104" s="85"/>
    </row>
    <row r="105" spans="14:113" s="73" customFormat="1" ht="9" customHeight="1">
      <c r="N105" s="62"/>
      <c r="O105" s="62"/>
      <c r="P105" s="85"/>
      <c r="Q105" s="62"/>
      <c r="AD105" s="62"/>
      <c r="AF105" s="71"/>
      <c r="AG105" s="85"/>
      <c r="BC105" s="85"/>
      <c r="BE105" s="62"/>
      <c r="BU105" s="85"/>
      <c r="BV105" s="85"/>
      <c r="CP105" s="85"/>
      <c r="CQ105" s="85"/>
      <c r="CS105" s="85"/>
      <c r="DF105" s="62"/>
      <c r="DH105" s="85"/>
      <c r="DI105" s="85"/>
    </row>
    <row r="106" spans="14:113" s="73" customFormat="1" ht="9" customHeight="1">
      <c r="N106" s="62"/>
      <c r="O106" s="62"/>
      <c r="P106" s="85"/>
      <c r="Q106" s="62"/>
      <c r="AD106" s="62"/>
      <c r="AF106" s="71"/>
      <c r="AG106" s="85"/>
      <c r="BC106" s="85"/>
      <c r="BE106" s="62"/>
      <c r="BU106" s="85"/>
      <c r="BV106" s="85"/>
      <c r="CP106" s="85"/>
      <c r="CQ106" s="85"/>
      <c r="CS106" s="85"/>
      <c r="DF106" s="62"/>
      <c r="DH106" s="85"/>
      <c r="DI106" s="85"/>
    </row>
    <row r="107" spans="14:113" s="73" customFormat="1" ht="9" customHeight="1">
      <c r="N107" s="62"/>
      <c r="O107" s="62"/>
      <c r="P107" s="85"/>
      <c r="Q107" s="62"/>
      <c r="AD107" s="62"/>
      <c r="AF107" s="71"/>
      <c r="AG107" s="85"/>
      <c r="BC107" s="85"/>
      <c r="BE107" s="62"/>
      <c r="BU107" s="85"/>
      <c r="BV107" s="85"/>
      <c r="CP107" s="85"/>
      <c r="CQ107" s="85"/>
      <c r="CS107" s="85"/>
      <c r="DF107" s="62"/>
      <c r="DH107" s="85"/>
      <c r="DI107" s="85"/>
    </row>
    <row r="108" spans="14:113" s="73" customFormat="1" ht="9" customHeight="1">
      <c r="N108" s="62"/>
      <c r="O108" s="62"/>
      <c r="P108" s="85"/>
      <c r="Q108" s="62"/>
      <c r="AD108" s="62"/>
      <c r="AF108" s="71"/>
      <c r="AG108" s="85"/>
      <c r="BC108" s="85"/>
      <c r="BE108" s="62"/>
      <c r="BU108" s="85"/>
      <c r="BV108" s="85"/>
      <c r="CP108" s="85"/>
      <c r="CQ108" s="85"/>
      <c r="CS108" s="85"/>
      <c r="DF108" s="62"/>
      <c r="DH108" s="85"/>
      <c r="DI108" s="85"/>
    </row>
    <row r="109" spans="14:113" s="73" customFormat="1" ht="9" customHeight="1">
      <c r="N109" s="62"/>
      <c r="O109" s="62"/>
      <c r="P109" s="85"/>
      <c r="Q109" s="62"/>
      <c r="AD109" s="62"/>
      <c r="AF109" s="71"/>
      <c r="AG109" s="85"/>
      <c r="BC109" s="85"/>
      <c r="BE109" s="62"/>
      <c r="BU109" s="85"/>
      <c r="BV109" s="85"/>
      <c r="CP109" s="85"/>
      <c r="CQ109" s="85"/>
      <c r="CS109" s="85"/>
      <c r="DF109" s="62"/>
      <c r="DH109" s="85"/>
      <c r="DI109" s="85"/>
    </row>
    <row r="110" spans="14:113" s="73" customFormat="1" ht="9" customHeight="1">
      <c r="N110" s="62"/>
      <c r="O110" s="62"/>
      <c r="P110" s="85"/>
      <c r="Q110" s="62"/>
      <c r="AD110" s="62"/>
      <c r="AF110" s="71"/>
      <c r="AG110" s="85"/>
      <c r="BC110" s="85"/>
      <c r="BE110" s="62"/>
      <c r="BU110" s="85"/>
      <c r="BV110" s="85"/>
      <c r="CP110" s="85"/>
      <c r="CQ110" s="85"/>
      <c r="CS110" s="85"/>
      <c r="DF110" s="62"/>
      <c r="DH110" s="85"/>
      <c r="DI110" s="85"/>
    </row>
    <row r="111" spans="14:113" s="73" customFormat="1" ht="9" customHeight="1">
      <c r="N111" s="62"/>
      <c r="O111" s="62"/>
      <c r="P111" s="85"/>
      <c r="Q111" s="62"/>
      <c r="AD111" s="62"/>
      <c r="AF111" s="71"/>
      <c r="AG111" s="85"/>
      <c r="BC111" s="85"/>
      <c r="BE111" s="62"/>
      <c r="BU111" s="85"/>
      <c r="BV111" s="85"/>
      <c r="CP111" s="85"/>
      <c r="CQ111" s="85"/>
      <c r="CS111" s="85"/>
      <c r="DF111" s="62"/>
      <c r="DH111" s="85"/>
      <c r="DI111" s="85"/>
    </row>
    <row r="112" spans="14:113" s="73" customFormat="1" ht="9" customHeight="1">
      <c r="N112" s="62"/>
      <c r="O112" s="62"/>
      <c r="P112" s="85"/>
      <c r="Q112" s="62"/>
      <c r="AD112" s="62"/>
      <c r="AF112" s="71"/>
      <c r="AG112" s="85"/>
      <c r="BC112" s="85"/>
      <c r="BE112" s="62"/>
      <c r="BU112" s="85"/>
      <c r="BV112" s="85"/>
      <c r="CP112" s="85"/>
      <c r="CQ112" s="85"/>
      <c r="CS112" s="85"/>
      <c r="DF112" s="62"/>
      <c r="DH112" s="85"/>
      <c r="DI112" s="85"/>
    </row>
    <row r="113" spans="14:113" s="73" customFormat="1" ht="9" customHeight="1">
      <c r="N113" s="62"/>
      <c r="O113" s="62"/>
      <c r="P113" s="85"/>
      <c r="Q113" s="62"/>
      <c r="AD113" s="62"/>
      <c r="AF113" s="71"/>
      <c r="AG113" s="85"/>
      <c r="BC113" s="85"/>
      <c r="BE113" s="62"/>
      <c r="BU113" s="85"/>
      <c r="BV113" s="85"/>
      <c r="CP113" s="85"/>
      <c r="CQ113" s="85"/>
      <c r="CS113" s="85"/>
      <c r="DF113" s="62"/>
      <c r="DH113" s="85"/>
      <c r="DI113" s="85"/>
    </row>
    <row r="114" spans="14:113" s="73" customFormat="1" ht="9" customHeight="1">
      <c r="N114" s="62"/>
      <c r="O114" s="62"/>
      <c r="P114" s="85"/>
      <c r="Q114" s="62"/>
      <c r="AD114" s="62"/>
      <c r="AF114" s="71"/>
      <c r="AG114" s="85"/>
      <c r="BC114" s="85"/>
      <c r="BE114" s="62"/>
      <c r="BU114" s="85"/>
      <c r="BV114" s="85"/>
      <c r="CP114" s="85"/>
      <c r="CQ114" s="85"/>
      <c r="CS114" s="85"/>
      <c r="DF114" s="62"/>
      <c r="DH114" s="85"/>
      <c r="DI114" s="85"/>
    </row>
    <row r="115" spans="14:113" s="73" customFormat="1" ht="9" customHeight="1">
      <c r="N115" s="62"/>
      <c r="O115" s="62"/>
      <c r="P115" s="85"/>
      <c r="Q115" s="62"/>
      <c r="AD115" s="62"/>
      <c r="AF115" s="71"/>
      <c r="AG115" s="85"/>
      <c r="BC115" s="85"/>
      <c r="BE115" s="62"/>
      <c r="BU115" s="85"/>
      <c r="BV115" s="85"/>
      <c r="CP115" s="85"/>
      <c r="CQ115" s="85"/>
      <c r="CS115" s="85"/>
      <c r="DF115" s="62"/>
      <c r="DH115" s="85"/>
      <c r="DI115" s="85"/>
    </row>
    <row r="116" spans="14:113" s="73" customFormat="1" ht="9" customHeight="1">
      <c r="N116" s="62"/>
      <c r="O116" s="62"/>
      <c r="P116" s="85"/>
      <c r="Q116" s="62"/>
      <c r="AD116" s="62"/>
      <c r="AF116" s="71"/>
      <c r="AG116" s="85"/>
      <c r="BC116" s="85"/>
      <c r="BE116" s="62"/>
      <c r="BU116" s="85"/>
      <c r="BV116" s="85"/>
      <c r="CP116" s="85"/>
      <c r="CQ116" s="85"/>
      <c r="CS116" s="85"/>
      <c r="DF116" s="62"/>
      <c r="DH116" s="85"/>
      <c r="DI116" s="85"/>
    </row>
    <row r="117" spans="14:113" s="73" customFormat="1" ht="9" customHeight="1">
      <c r="N117" s="62"/>
      <c r="O117" s="62"/>
      <c r="P117" s="85"/>
      <c r="Q117" s="62"/>
      <c r="AD117" s="62"/>
      <c r="AF117" s="71"/>
      <c r="AG117" s="85"/>
      <c r="BC117" s="85"/>
      <c r="BE117" s="62"/>
      <c r="BU117" s="85"/>
      <c r="BV117" s="85"/>
      <c r="CP117" s="85"/>
      <c r="CQ117" s="85"/>
      <c r="CS117" s="85"/>
      <c r="DF117" s="62"/>
      <c r="DH117" s="85"/>
      <c r="DI117" s="85"/>
    </row>
    <row r="118" spans="14:113" s="73" customFormat="1" ht="9" customHeight="1">
      <c r="N118" s="62"/>
      <c r="O118" s="62"/>
      <c r="P118" s="85"/>
      <c r="Q118" s="62"/>
      <c r="AD118" s="62"/>
      <c r="AF118" s="71"/>
      <c r="AG118" s="85"/>
      <c r="BC118" s="85"/>
      <c r="BE118" s="62"/>
      <c r="BU118" s="85"/>
      <c r="BV118" s="85"/>
      <c r="CP118" s="85"/>
      <c r="CQ118" s="85"/>
      <c r="CS118" s="85"/>
      <c r="DF118" s="62"/>
      <c r="DH118" s="85"/>
      <c r="DI118" s="85"/>
    </row>
    <row r="119" spans="14:113" s="73" customFormat="1" ht="9" customHeight="1">
      <c r="N119" s="62"/>
      <c r="O119" s="62"/>
      <c r="P119" s="85"/>
      <c r="Q119" s="62"/>
      <c r="AD119" s="62"/>
      <c r="AF119" s="71"/>
      <c r="AG119" s="85"/>
      <c r="BC119" s="85"/>
      <c r="BE119" s="62"/>
      <c r="BU119" s="85"/>
      <c r="BV119" s="85"/>
      <c r="CP119" s="85"/>
      <c r="CQ119" s="85"/>
      <c r="CS119" s="85"/>
      <c r="DF119" s="62"/>
      <c r="DH119" s="85"/>
      <c r="DI119" s="85"/>
    </row>
    <row r="120" spans="14:113" s="73" customFormat="1" ht="9" customHeight="1">
      <c r="N120" s="62"/>
      <c r="O120" s="62"/>
      <c r="P120" s="85"/>
      <c r="Q120" s="62"/>
      <c r="AD120" s="62"/>
      <c r="AF120" s="71"/>
      <c r="AG120" s="85"/>
      <c r="BC120" s="85"/>
      <c r="BE120" s="62"/>
      <c r="BU120" s="85"/>
      <c r="BV120" s="85"/>
      <c r="CP120" s="85"/>
      <c r="CQ120" s="85"/>
      <c r="CS120" s="85"/>
      <c r="DF120" s="62"/>
      <c r="DH120" s="85"/>
      <c r="DI120" s="85"/>
    </row>
    <row r="121" spans="14:113" s="73" customFormat="1" ht="9" customHeight="1">
      <c r="N121" s="62"/>
      <c r="O121" s="62"/>
      <c r="P121" s="85"/>
      <c r="Q121" s="62"/>
      <c r="AD121" s="62"/>
      <c r="AF121" s="71"/>
      <c r="AG121" s="85"/>
      <c r="BC121" s="85"/>
      <c r="BE121" s="62"/>
      <c r="BU121" s="85"/>
      <c r="BV121" s="85"/>
      <c r="CP121" s="85"/>
      <c r="CQ121" s="85"/>
      <c r="CS121" s="85"/>
      <c r="DF121" s="62"/>
      <c r="DH121" s="85"/>
      <c r="DI121" s="85"/>
    </row>
    <row r="122" spans="14:113" s="73" customFormat="1" ht="9" customHeight="1">
      <c r="N122" s="62"/>
      <c r="O122" s="62"/>
      <c r="P122" s="85"/>
      <c r="Q122" s="62"/>
      <c r="AD122" s="62"/>
      <c r="AF122" s="71"/>
      <c r="AG122" s="85"/>
      <c r="BC122" s="85"/>
      <c r="BE122" s="62"/>
      <c r="BU122" s="85"/>
      <c r="BV122" s="85"/>
      <c r="CP122" s="85"/>
      <c r="CQ122" s="85"/>
      <c r="CS122" s="85"/>
      <c r="DF122" s="62"/>
      <c r="DH122" s="85"/>
      <c r="DI122" s="85"/>
    </row>
    <row r="123" spans="14:113" s="73" customFormat="1" ht="9" customHeight="1">
      <c r="N123" s="62"/>
      <c r="O123" s="62"/>
      <c r="P123" s="85"/>
      <c r="Q123" s="62"/>
      <c r="AD123" s="62"/>
      <c r="AF123" s="71"/>
      <c r="AG123" s="85"/>
      <c r="BC123" s="85"/>
      <c r="BE123" s="62"/>
      <c r="BU123" s="85"/>
      <c r="BV123" s="85"/>
      <c r="CP123" s="85"/>
      <c r="CQ123" s="85"/>
      <c r="CS123" s="85"/>
      <c r="DF123" s="62"/>
      <c r="DH123" s="85"/>
      <c r="DI123" s="85"/>
    </row>
    <row r="124" spans="14:113" s="73" customFormat="1" ht="9" customHeight="1">
      <c r="N124" s="62"/>
      <c r="O124" s="62"/>
      <c r="P124" s="85"/>
      <c r="Q124" s="62"/>
      <c r="AD124" s="62"/>
      <c r="AF124" s="71"/>
      <c r="AG124" s="85"/>
      <c r="BC124" s="85"/>
      <c r="BE124" s="62"/>
      <c r="BU124" s="85"/>
      <c r="BV124" s="85"/>
      <c r="CP124" s="85"/>
      <c r="CQ124" s="85"/>
      <c r="CS124" s="85"/>
      <c r="DF124" s="62"/>
      <c r="DH124" s="85"/>
      <c r="DI124" s="85"/>
    </row>
    <row r="125" spans="14:113" s="73" customFormat="1" ht="9" customHeight="1">
      <c r="N125" s="62"/>
      <c r="O125" s="62"/>
      <c r="P125" s="85"/>
      <c r="Q125" s="62"/>
      <c r="AD125" s="62"/>
      <c r="AF125" s="71"/>
      <c r="AG125" s="85"/>
      <c r="BC125" s="85"/>
      <c r="BE125" s="62"/>
      <c r="BU125" s="85"/>
      <c r="BV125" s="85"/>
      <c r="CP125" s="85"/>
      <c r="CQ125" s="85"/>
      <c r="CS125" s="85"/>
      <c r="DF125" s="62"/>
      <c r="DH125" s="85"/>
      <c r="DI125" s="85"/>
    </row>
    <row r="126" spans="14:113" s="73" customFormat="1" ht="9" customHeight="1">
      <c r="N126" s="62"/>
      <c r="O126" s="62"/>
      <c r="P126" s="85"/>
      <c r="Q126" s="62"/>
      <c r="AD126" s="62"/>
      <c r="AF126" s="71"/>
      <c r="AG126" s="85"/>
      <c r="BC126" s="85"/>
      <c r="BE126" s="62"/>
      <c r="BU126" s="85"/>
      <c r="BV126" s="85"/>
      <c r="CP126" s="85"/>
      <c r="CQ126" s="85"/>
      <c r="CS126" s="85"/>
      <c r="DF126" s="62"/>
      <c r="DH126" s="85"/>
      <c r="DI126" s="85"/>
    </row>
    <row r="127" spans="14:113" s="73" customFormat="1" ht="9" customHeight="1">
      <c r="N127" s="62"/>
      <c r="O127" s="62"/>
      <c r="P127" s="85"/>
      <c r="Q127" s="62"/>
      <c r="AD127" s="62"/>
      <c r="AF127" s="71"/>
      <c r="AG127" s="85"/>
      <c r="BC127" s="85"/>
      <c r="BE127" s="62"/>
      <c r="BU127" s="85"/>
      <c r="BV127" s="85"/>
      <c r="CP127" s="85"/>
      <c r="CQ127" s="85"/>
      <c r="CS127" s="85"/>
      <c r="DF127" s="62"/>
      <c r="DH127" s="85"/>
      <c r="DI127" s="85"/>
    </row>
    <row r="128" spans="14:113" s="73" customFormat="1" ht="9" customHeight="1">
      <c r="N128" s="62"/>
      <c r="O128" s="62"/>
      <c r="P128" s="85"/>
      <c r="Q128" s="62"/>
      <c r="AD128" s="62"/>
      <c r="AF128" s="71"/>
      <c r="AG128" s="85"/>
      <c r="BC128" s="85"/>
      <c r="BE128" s="62"/>
      <c r="BU128" s="85"/>
      <c r="BV128" s="85"/>
      <c r="CP128" s="85"/>
      <c r="CQ128" s="85"/>
      <c r="CS128" s="85"/>
      <c r="DF128" s="62"/>
      <c r="DH128" s="85"/>
      <c r="DI128" s="85"/>
    </row>
    <row r="129" spans="14:113" s="73" customFormat="1" ht="9" customHeight="1">
      <c r="N129" s="62"/>
      <c r="O129" s="62"/>
      <c r="P129" s="85"/>
      <c r="Q129" s="62"/>
      <c r="AD129" s="62"/>
      <c r="AF129" s="71"/>
      <c r="AG129" s="85"/>
      <c r="BC129" s="85"/>
      <c r="BE129" s="62"/>
      <c r="BU129" s="85"/>
      <c r="BV129" s="85"/>
      <c r="CP129" s="85"/>
      <c r="CQ129" s="85"/>
      <c r="CS129" s="85"/>
      <c r="DF129" s="62"/>
      <c r="DH129" s="85"/>
      <c r="DI129" s="85"/>
    </row>
    <row r="130" spans="14:113" s="73" customFormat="1" ht="9" customHeight="1">
      <c r="N130" s="62"/>
      <c r="O130" s="62"/>
      <c r="P130" s="85"/>
      <c r="Q130" s="62"/>
      <c r="AD130" s="62"/>
      <c r="AF130" s="71"/>
      <c r="AG130" s="85"/>
      <c r="BC130" s="85"/>
      <c r="BE130" s="62"/>
      <c r="BU130" s="85"/>
      <c r="BV130" s="85"/>
      <c r="CP130" s="85"/>
      <c r="CQ130" s="85"/>
      <c r="CS130" s="85"/>
      <c r="DF130" s="62"/>
      <c r="DH130" s="85"/>
      <c r="DI130" s="85"/>
    </row>
    <row r="131" spans="14:113" s="73" customFormat="1" ht="9" customHeight="1">
      <c r="N131" s="62"/>
      <c r="O131" s="62"/>
      <c r="P131" s="85"/>
      <c r="Q131" s="62"/>
      <c r="AD131" s="62"/>
      <c r="AF131" s="71"/>
      <c r="AG131" s="85"/>
      <c r="BC131" s="85"/>
      <c r="BE131" s="62"/>
      <c r="BU131" s="85"/>
      <c r="BV131" s="85"/>
      <c r="CP131" s="85"/>
      <c r="CQ131" s="85"/>
      <c r="CS131" s="85"/>
      <c r="DF131" s="62"/>
      <c r="DH131" s="85"/>
      <c r="DI131" s="85"/>
    </row>
    <row r="132" spans="14:113" s="73" customFormat="1" ht="9" customHeight="1">
      <c r="N132" s="62"/>
      <c r="O132" s="62"/>
      <c r="P132" s="85"/>
      <c r="Q132" s="62"/>
      <c r="AD132" s="62"/>
      <c r="AF132" s="71"/>
      <c r="AG132" s="85"/>
      <c r="BC132" s="85"/>
      <c r="BE132" s="62"/>
      <c r="BU132" s="85"/>
      <c r="BV132" s="85"/>
      <c r="CP132" s="85"/>
      <c r="CQ132" s="85"/>
      <c r="CS132" s="85"/>
      <c r="DF132" s="62"/>
      <c r="DH132" s="85"/>
      <c r="DI132" s="85"/>
    </row>
    <row r="133" spans="14:113" s="73" customFormat="1" ht="9" customHeight="1">
      <c r="N133" s="62"/>
      <c r="O133" s="62"/>
      <c r="P133" s="85"/>
      <c r="Q133" s="62"/>
      <c r="AD133" s="62"/>
      <c r="AF133" s="71"/>
      <c r="AG133" s="85"/>
      <c r="BC133" s="85"/>
      <c r="BE133" s="62"/>
      <c r="BU133" s="85"/>
      <c r="BV133" s="85"/>
      <c r="CP133" s="85"/>
      <c r="CQ133" s="85"/>
      <c r="CS133" s="85"/>
      <c r="DF133" s="62"/>
      <c r="DH133" s="85"/>
      <c r="DI133" s="85"/>
    </row>
    <row r="134" spans="14:113" s="73" customFormat="1" ht="9" customHeight="1">
      <c r="N134" s="62"/>
      <c r="O134" s="62"/>
      <c r="P134" s="85"/>
      <c r="Q134" s="62"/>
      <c r="AD134" s="62"/>
      <c r="AF134" s="71"/>
      <c r="AG134" s="85"/>
      <c r="BC134" s="85"/>
      <c r="BE134" s="62"/>
      <c r="BU134" s="85"/>
      <c r="BV134" s="85"/>
      <c r="CP134" s="85"/>
      <c r="CQ134" s="85"/>
      <c r="CS134" s="85"/>
      <c r="DF134" s="62"/>
      <c r="DH134" s="85"/>
      <c r="DI134" s="85"/>
    </row>
    <row r="135" spans="14:113" s="73" customFormat="1" ht="9" customHeight="1">
      <c r="N135" s="62"/>
      <c r="O135" s="62"/>
      <c r="P135" s="85"/>
      <c r="Q135" s="62"/>
      <c r="AD135" s="62"/>
      <c r="AF135" s="71"/>
      <c r="AG135" s="85"/>
      <c r="BC135" s="85"/>
      <c r="BE135" s="62"/>
      <c r="BU135" s="85"/>
      <c r="BV135" s="85"/>
      <c r="CP135" s="85"/>
      <c r="CQ135" s="85"/>
      <c r="CS135" s="85"/>
      <c r="DF135" s="62"/>
      <c r="DH135" s="85"/>
      <c r="DI135" s="85"/>
    </row>
    <row r="136" spans="14:113" s="73" customFormat="1" ht="9" customHeight="1">
      <c r="N136" s="62"/>
      <c r="O136" s="62"/>
      <c r="P136" s="85"/>
      <c r="Q136" s="62"/>
      <c r="AD136" s="62"/>
      <c r="AF136" s="71"/>
      <c r="AG136" s="85"/>
      <c r="BC136" s="85"/>
      <c r="BE136" s="62"/>
      <c r="BU136" s="85"/>
      <c r="BV136" s="85"/>
      <c r="CP136" s="85"/>
      <c r="CQ136" s="85"/>
      <c r="CS136" s="85"/>
      <c r="DF136" s="62"/>
      <c r="DH136" s="85"/>
      <c r="DI136" s="85"/>
    </row>
    <row r="137" spans="14:113" s="73" customFormat="1" ht="9" customHeight="1">
      <c r="N137" s="62"/>
      <c r="O137" s="62"/>
      <c r="P137" s="85"/>
      <c r="Q137" s="62"/>
      <c r="AD137" s="62"/>
      <c r="AF137" s="71"/>
      <c r="AG137" s="85"/>
      <c r="BC137" s="85"/>
      <c r="BE137" s="62"/>
      <c r="BU137" s="85"/>
      <c r="BV137" s="85"/>
      <c r="CP137" s="85"/>
      <c r="CQ137" s="85"/>
      <c r="CS137" s="85"/>
      <c r="DF137" s="62"/>
      <c r="DH137" s="85"/>
      <c r="DI137" s="85"/>
    </row>
    <row r="138" spans="14:113" s="73" customFormat="1" ht="9" customHeight="1">
      <c r="N138" s="62"/>
      <c r="O138" s="62"/>
      <c r="P138" s="85"/>
      <c r="Q138" s="62"/>
      <c r="AD138" s="62"/>
      <c r="AF138" s="71"/>
      <c r="AG138" s="85"/>
      <c r="BC138" s="85"/>
      <c r="BE138" s="62"/>
      <c r="BU138" s="85"/>
      <c r="BV138" s="85"/>
      <c r="CP138" s="85"/>
      <c r="CQ138" s="85"/>
      <c r="CS138" s="85"/>
      <c r="DF138" s="62"/>
      <c r="DH138" s="85"/>
      <c r="DI138" s="85"/>
    </row>
    <row r="139" spans="14:113" s="73" customFormat="1" ht="9" customHeight="1">
      <c r="N139" s="62"/>
      <c r="O139" s="62"/>
      <c r="P139" s="85"/>
      <c r="Q139" s="62"/>
      <c r="AD139" s="62"/>
      <c r="AF139" s="71"/>
      <c r="AG139" s="85"/>
      <c r="BC139" s="85"/>
      <c r="BE139" s="62"/>
      <c r="BU139" s="85"/>
      <c r="BV139" s="85"/>
      <c r="CP139" s="85"/>
      <c r="CQ139" s="85"/>
      <c r="CS139" s="85"/>
      <c r="DF139" s="62"/>
      <c r="DH139" s="85"/>
      <c r="DI139" s="85"/>
    </row>
    <row r="140" spans="14:113" s="73" customFormat="1" ht="9" customHeight="1">
      <c r="N140" s="62"/>
      <c r="O140" s="62"/>
      <c r="P140" s="85"/>
      <c r="Q140" s="62"/>
      <c r="AD140" s="62"/>
      <c r="AF140" s="71"/>
      <c r="AG140" s="85"/>
      <c r="BC140" s="85"/>
      <c r="BE140" s="62"/>
      <c r="BU140" s="85"/>
      <c r="BV140" s="85"/>
      <c r="CP140" s="85"/>
      <c r="CQ140" s="85"/>
      <c r="CS140" s="85"/>
      <c r="DF140" s="62"/>
      <c r="DH140" s="85"/>
      <c r="DI140" s="85"/>
    </row>
    <row r="141" spans="14:113" s="73" customFormat="1" ht="9" customHeight="1">
      <c r="N141" s="62"/>
      <c r="O141" s="62"/>
      <c r="P141" s="85"/>
      <c r="Q141" s="62"/>
      <c r="AD141" s="62"/>
      <c r="AF141" s="71"/>
      <c r="AG141" s="85"/>
      <c r="BC141" s="85"/>
      <c r="BE141" s="62"/>
      <c r="BU141" s="85"/>
      <c r="BV141" s="85"/>
      <c r="CP141" s="85"/>
      <c r="CQ141" s="85"/>
      <c r="CS141" s="85"/>
      <c r="DF141" s="62"/>
      <c r="DH141" s="85"/>
      <c r="DI141" s="85"/>
    </row>
    <row r="142" spans="14:113" s="73" customFormat="1" ht="9" customHeight="1">
      <c r="N142" s="62"/>
      <c r="O142" s="62"/>
      <c r="P142" s="85"/>
      <c r="Q142" s="62"/>
      <c r="AD142" s="62"/>
      <c r="AF142" s="71"/>
      <c r="AG142" s="85"/>
      <c r="BC142" s="85"/>
      <c r="BE142" s="62"/>
      <c r="BU142" s="85"/>
      <c r="BV142" s="85"/>
      <c r="CP142" s="85"/>
      <c r="CQ142" s="85"/>
      <c r="CS142" s="85"/>
      <c r="DF142" s="62"/>
      <c r="DH142" s="85"/>
      <c r="DI142" s="85"/>
    </row>
    <row r="143" spans="14:113" s="73" customFormat="1" ht="9" customHeight="1">
      <c r="N143" s="62"/>
      <c r="O143" s="62"/>
      <c r="P143" s="85"/>
      <c r="Q143" s="62"/>
      <c r="AD143" s="62"/>
      <c r="AF143" s="71"/>
      <c r="AG143" s="85"/>
      <c r="BC143" s="85"/>
      <c r="BE143" s="62"/>
      <c r="BU143" s="85"/>
      <c r="BV143" s="85"/>
      <c r="CP143" s="85"/>
      <c r="CQ143" s="85"/>
      <c r="CS143" s="85"/>
      <c r="DF143" s="62"/>
      <c r="DH143" s="85"/>
      <c r="DI143" s="85"/>
    </row>
    <row r="144" spans="14:113" s="73" customFormat="1" ht="9" customHeight="1">
      <c r="N144" s="62"/>
      <c r="O144" s="62"/>
      <c r="P144" s="85"/>
      <c r="Q144" s="62"/>
      <c r="AD144" s="62"/>
      <c r="AF144" s="71"/>
      <c r="AG144" s="85"/>
      <c r="BC144" s="85"/>
      <c r="BE144" s="62"/>
      <c r="BU144" s="85"/>
      <c r="BV144" s="85"/>
      <c r="CP144" s="85"/>
      <c r="CQ144" s="85"/>
      <c r="CS144" s="85"/>
      <c r="DF144" s="62"/>
      <c r="DH144" s="85"/>
      <c r="DI144" s="85"/>
    </row>
    <row r="145" spans="14:113" s="73" customFormat="1" ht="9" customHeight="1">
      <c r="N145" s="62"/>
      <c r="O145" s="62"/>
      <c r="P145" s="85"/>
      <c r="Q145" s="62"/>
      <c r="AD145" s="62"/>
      <c r="AF145" s="71"/>
      <c r="AG145" s="85"/>
      <c r="BC145" s="85"/>
      <c r="BE145" s="62"/>
      <c r="BU145" s="85"/>
      <c r="BV145" s="85"/>
      <c r="CP145" s="85"/>
      <c r="CQ145" s="85"/>
      <c r="CS145" s="85"/>
      <c r="DF145" s="62"/>
      <c r="DH145" s="85"/>
      <c r="DI145" s="85"/>
    </row>
    <row r="146" spans="14:113" s="73" customFormat="1" ht="9" customHeight="1">
      <c r="N146" s="62"/>
      <c r="O146" s="62"/>
      <c r="P146" s="85"/>
      <c r="Q146" s="62"/>
      <c r="AD146" s="62"/>
      <c r="AF146" s="71"/>
      <c r="AG146" s="85"/>
      <c r="BC146" s="85"/>
      <c r="BE146" s="62"/>
      <c r="BU146" s="85"/>
      <c r="BV146" s="85"/>
      <c r="CP146" s="85"/>
      <c r="CQ146" s="85"/>
      <c r="CS146" s="85"/>
      <c r="DF146" s="62"/>
      <c r="DH146" s="85"/>
      <c r="DI146" s="85"/>
    </row>
    <row r="147" spans="14:113" s="73" customFormat="1" ht="9" customHeight="1">
      <c r="N147" s="62"/>
      <c r="O147" s="62"/>
      <c r="P147" s="85"/>
      <c r="Q147" s="62"/>
      <c r="AD147" s="62"/>
      <c r="AF147" s="71"/>
      <c r="AG147" s="85"/>
      <c r="BC147" s="85"/>
      <c r="BE147" s="62"/>
      <c r="BU147" s="85"/>
      <c r="BV147" s="85"/>
      <c r="CP147" s="85"/>
      <c r="CQ147" s="85"/>
      <c r="CS147" s="85"/>
      <c r="DF147" s="62"/>
      <c r="DH147" s="85"/>
      <c r="DI147" s="85"/>
    </row>
    <row r="148" spans="14:113" s="73" customFormat="1" ht="9" customHeight="1">
      <c r="N148" s="62"/>
      <c r="O148" s="62"/>
      <c r="P148" s="85"/>
      <c r="Q148" s="62"/>
      <c r="AD148" s="62"/>
      <c r="AF148" s="71"/>
      <c r="AG148" s="85"/>
      <c r="BC148" s="85"/>
      <c r="BE148" s="62"/>
      <c r="BU148" s="85"/>
      <c r="BV148" s="85"/>
      <c r="CP148" s="85"/>
      <c r="CQ148" s="85"/>
      <c r="CS148" s="85"/>
      <c r="DF148" s="62"/>
      <c r="DH148" s="85"/>
      <c r="DI148" s="85"/>
    </row>
    <row r="149" spans="14:113" s="73" customFormat="1" ht="9" customHeight="1">
      <c r="N149" s="62"/>
      <c r="O149" s="62"/>
      <c r="P149" s="85"/>
      <c r="Q149" s="62"/>
      <c r="AD149" s="62"/>
      <c r="AF149" s="71"/>
      <c r="AG149" s="85"/>
      <c r="BC149" s="85"/>
      <c r="BE149" s="62"/>
      <c r="BU149" s="85"/>
      <c r="BV149" s="85"/>
      <c r="CP149" s="85"/>
      <c r="CQ149" s="85"/>
      <c r="CS149" s="85"/>
      <c r="DF149" s="62"/>
      <c r="DH149" s="85"/>
      <c r="DI149" s="85"/>
    </row>
    <row r="150" spans="14:113" s="73" customFormat="1" ht="9" customHeight="1">
      <c r="N150" s="62"/>
      <c r="O150" s="62"/>
      <c r="P150" s="85"/>
      <c r="Q150" s="62"/>
      <c r="AD150" s="62"/>
      <c r="AF150" s="71"/>
      <c r="AG150" s="85"/>
      <c r="BC150" s="85"/>
      <c r="BE150" s="62"/>
      <c r="BU150" s="85"/>
      <c r="BV150" s="85"/>
      <c r="CP150" s="85"/>
      <c r="CQ150" s="85"/>
      <c r="CS150" s="85"/>
      <c r="DF150" s="62"/>
      <c r="DH150" s="85"/>
      <c r="DI150" s="85"/>
    </row>
    <row r="151" spans="14:113" s="73" customFormat="1" ht="9" customHeight="1">
      <c r="N151" s="62"/>
      <c r="O151" s="62"/>
      <c r="P151" s="85"/>
      <c r="Q151" s="62"/>
      <c r="AD151" s="62"/>
      <c r="AF151" s="71"/>
      <c r="AG151" s="85"/>
      <c r="BC151" s="85"/>
      <c r="BE151" s="62"/>
      <c r="BU151" s="85"/>
      <c r="BV151" s="85"/>
      <c r="CP151" s="85"/>
      <c r="CQ151" s="85"/>
      <c r="CS151" s="85"/>
      <c r="DF151" s="62"/>
      <c r="DH151" s="85"/>
      <c r="DI151" s="85"/>
    </row>
    <row r="152" spans="14:113" s="73" customFormat="1" ht="9" customHeight="1">
      <c r="N152" s="62"/>
      <c r="O152" s="62"/>
      <c r="P152" s="85"/>
      <c r="Q152" s="62"/>
      <c r="AD152" s="62"/>
      <c r="AF152" s="71"/>
      <c r="AG152" s="85"/>
      <c r="BC152" s="85"/>
      <c r="BE152" s="62"/>
      <c r="BU152" s="85"/>
      <c r="BV152" s="85"/>
      <c r="CP152" s="85"/>
      <c r="CQ152" s="85"/>
      <c r="CS152" s="85"/>
      <c r="DF152" s="62"/>
      <c r="DH152" s="85"/>
      <c r="DI152" s="85"/>
    </row>
    <row r="153" spans="14:113" s="73" customFormat="1" ht="9" customHeight="1">
      <c r="N153" s="62"/>
      <c r="O153" s="62"/>
      <c r="P153" s="85"/>
      <c r="Q153" s="62"/>
      <c r="AD153" s="62"/>
      <c r="AF153" s="71"/>
      <c r="AG153" s="85"/>
      <c r="BC153" s="85"/>
      <c r="BE153" s="62"/>
      <c r="BU153" s="85"/>
      <c r="BV153" s="85"/>
      <c r="CP153" s="85"/>
      <c r="CQ153" s="85"/>
      <c r="CS153" s="85"/>
      <c r="DF153" s="62"/>
      <c r="DH153" s="85"/>
      <c r="DI153" s="85"/>
    </row>
    <row r="154" spans="14:113" s="73" customFormat="1" ht="9" customHeight="1">
      <c r="N154" s="62"/>
      <c r="O154" s="62"/>
      <c r="P154" s="85"/>
      <c r="Q154" s="62"/>
      <c r="AD154" s="62"/>
      <c r="AF154" s="71"/>
      <c r="AG154" s="85"/>
      <c r="BC154" s="85"/>
      <c r="BE154" s="62"/>
      <c r="BU154" s="85"/>
      <c r="BV154" s="85"/>
      <c r="CP154" s="85"/>
      <c r="CQ154" s="85"/>
      <c r="CS154" s="85"/>
      <c r="DF154" s="62"/>
      <c r="DH154" s="85"/>
      <c r="DI154" s="85"/>
    </row>
    <row r="155" spans="14:113" s="73" customFormat="1" ht="9" customHeight="1">
      <c r="N155" s="62"/>
      <c r="O155" s="62"/>
      <c r="P155" s="85"/>
      <c r="Q155" s="62"/>
      <c r="AD155" s="62"/>
      <c r="AF155" s="71"/>
      <c r="AG155" s="85"/>
      <c r="BC155" s="85"/>
      <c r="BE155" s="62"/>
      <c r="BU155" s="85"/>
      <c r="BV155" s="85"/>
      <c r="CP155" s="85"/>
      <c r="CQ155" s="85"/>
      <c r="CS155" s="85"/>
      <c r="DF155" s="62"/>
      <c r="DH155" s="85"/>
      <c r="DI155" s="85"/>
    </row>
    <row r="156" spans="14:113" s="73" customFormat="1" ht="9" customHeight="1">
      <c r="N156" s="62"/>
      <c r="O156" s="62"/>
      <c r="P156" s="85"/>
      <c r="Q156" s="62"/>
      <c r="AD156" s="62"/>
      <c r="AF156" s="71"/>
      <c r="AG156" s="85"/>
      <c r="BC156" s="85"/>
      <c r="BE156" s="62"/>
      <c r="BU156" s="85"/>
      <c r="BV156" s="85"/>
      <c r="CP156" s="85"/>
      <c r="CQ156" s="85"/>
      <c r="CS156" s="85"/>
      <c r="DF156" s="62"/>
      <c r="DH156" s="85"/>
      <c r="DI156" s="85"/>
    </row>
    <row r="157" spans="14:113" s="73" customFormat="1" ht="9" customHeight="1">
      <c r="N157" s="62"/>
      <c r="O157" s="62"/>
      <c r="P157" s="85"/>
      <c r="Q157" s="62"/>
      <c r="AD157" s="62"/>
      <c r="AF157" s="71"/>
      <c r="AG157" s="85"/>
      <c r="BC157" s="85"/>
      <c r="BE157" s="62"/>
      <c r="BU157" s="85"/>
      <c r="BV157" s="85"/>
      <c r="CP157" s="85"/>
      <c r="CQ157" s="85"/>
      <c r="CS157" s="85"/>
      <c r="DF157" s="62"/>
      <c r="DH157" s="85"/>
      <c r="DI157" s="85"/>
    </row>
    <row r="158" spans="14:113" s="73" customFormat="1" ht="9" customHeight="1">
      <c r="N158" s="62"/>
      <c r="O158" s="62"/>
      <c r="P158" s="85"/>
      <c r="Q158" s="62"/>
      <c r="AD158" s="62"/>
      <c r="AF158" s="71"/>
      <c r="AG158" s="85"/>
      <c r="BC158" s="85"/>
      <c r="BE158" s="62"/>
      <c r="BU158" s="85"/>
      <c r="BV158" s="85"/>
      <c r="CP158" s="85"/>
      <c r="CQ158" s="85"/>
      <c r="CS158" s="85"/>
      <c r="DF158" s="62"/>
      <c r="DH158" s="85"/>
      <c r="DI158" s="85"/>
    </row>
    <row r="159" spans="14:113" s="73" customFormat="1" ht="9" customHeight="1">
      <c r="N159" s="62"/>
      <c r="O159" s="62"/>
      <c r="P159" s="85"/>
      <c r="Q159" s="62"/>
      <c r="AD159" s="62"/>
      <c r="AF159" s="71"/>
      <c r="AG159" s="85"/>
      <c r="BC159" s="85"/>
      <c r="BE159" s="62"/>
      <c r="BU159" s="85"/>
      <c r="BV159" s="85"/>
      <c r="CP159" s="85"/>
      <c r="CQ159" s="85"/>
      <c r="CS159" s="85"/>
      <c r="DF159" s="62"/>
      <c r="DH159" s="85"/>
      <c r="DI159" s="85"/>
    </row>
    <row r="160" spans="14:113" s="73" customFormat="1" ht="9" customHeight="1">
      <c r="N160" s="62"/>
      <c r="O160" s="62"/>
      <c r="P160" s="85"/>
      <c r="Q160" s="62"/>
      <c r="AD160" s="62"/>
      <c r="AF160" s="71"/>
      <c r="AG160" s="85"/>
      <c r="BC160" s="85"/>
      <c r="BE160" s="62"/>
      <c r="BU160" s="85"/>
      <c r="BV160" s="85"/>
      <c r="CP160" s="85"/>
      <c r="CQ160" s="85"/>
      <c r="CS160" s="85"/>
      <c r="DF160" s="62"/>
      <c r="DH160" s="85"/>
      <c r="DI160" s="85"/>
    </row>
    <row r="161" spans="14:122" s="73" customFormat="1" ht="12" customHeight="1">
      <c r="N161" s="62"/>
      <c r="O161" s="62"/>
      <c r="P161" s="85"/>
      <c r="Q161" s="62"/>
      <c r="AD161" s="62"/>
      <c r="AF161" s="71"/>
      <c r="AG161" s="85"/>
      <c r="BC161" s="85"/>
      <c r="BE161" s="62"/>
      <c r="BU161" s="85"/>
      <c r="BV161" s="85"/>
      <c r="CP161" s="85"/>
      <c r="CQ161" s="85"/>
      <c r="CS161" s="85"/>
      <c r="DF161" s="62"/>
      <c r="DH161" s="85"/>
      <c r="DI161" s="85"/>
    </row>
    <row r="162" spans="14:122" s="62" customFormat="1" ht="9" customHeight="1">
      <c r="P162" s="85"/>
      <c r="AF162" s="85"/>
      <c r="AG162" s="85"/>
      <c r="AQ162" s="73"/>
      <c r="AR162" s="73"/>
      <c r="AS162" s="73"/>
      <c r="AT162" s="73"/>
      <c r="AU162" s="73"/>
      <c r="AV162" s="73"/>
      <c r="AW162" s="73"/>
      <c r="AX162" s="73"/>
      <c r="AY162" s="73"/>
      <c r="AZ162" s="73"/>
      <c r="BA162" s="73"/>
      <c r="BB162" s="73"/>
      <c r="BC162" s="85"/>
      <c r="BD162" s="73"/>
      <c r="BF162" s="73"/>
      <c r="BG162" s="73"/>
      <c r="BH162" s="73"/>
      <c r="BI162" s="73"/>
      <c r="BJ162" s="73"/>
      <c r="BK162" s="73"/>
      <c r="BL162" s="73"/>
      <c r="BM162" s="73"/>
      <c r="BN162" s="73"/>
      <c r="BO162" s="73"/>
      <c r="BP162" s="73"/>
      <c r="BQ162" s="73"/>
      <c r="BR162" s="73"/>
      <c r="BS162" s="73"/>
      <c r="BT162" s="73"/>
      <c r="BU162" s="85"/>
      <c r="BV162" s="85"/>
      <c r="BW162" s="73"/>
      <c r="BX162" s="73"/>
      <c r="BY162" s="73"/>
      <c r="BZ162" s="73"/>
      <c r="CA162" s="73"/>
      <c r="CB162" s="73"/>
      <c r="CC162" s="73"/>
      <c r="CD162" s="73"/>
      <c r="CE162" s="73"/>
      <c r="CF162" s="73"/>
      <c r="CG162" s="73"/>
      <c r="CH162" s="73"/>
      <c r="CI162" s="73"/>
      <c r="CJ162" s="73"/>
      <c r="CK162" s="73"/>
      <c r="CL162" s="73"/>
      <c r="CM162" s="73"/>
      <c r="CN162" s="73"/>
      <c r="CO162" s="73"/>
      <c r="CP162" s="85"/>
      <c r="CQ162" s="85"/>
      <c r="CR162" s="73"/>
      <c r="CS162" s="85"/>
      <c r="CT162" s="73"/>
      <c r="CU162" s="73"/>
      <c r="CV162" s="73"/>
      <c r="CW162" s="73"/>
      <c r="CX162" s="73"/>
      <c r="CY162" s="73"/>
      <c r="CZ162" s="73"/>
      <c r="DA162" s="73"/>
      <c r="DB162" s="73"/>
      <c r="DC162" s="73"/>
      <c r="DD162" s="73"/>
      <c r="DE162" s="73"/>
      <c r="DG162" s="73"/>
      <c r="DH162" s="85"/>
      <c r="DI162" s="85"/>
      <c r="DJ162" s="73"/>
      <c r="DK162" s="73"/>
      <c r="DL162" s="73"/>
      <c r="DM162" s="73"/>
      <c r="DN162" s="73"/>
      <c r="DO162" s="73"/>
      <c r="DP162" s="73"/>
      <c r="DQ162" s="73"/>
      <c r="DR162" s="73"/>
    </row>
    <row r="163" spans="14:122" s="62" customFormat="1" ht="9" customHeight="1">
      <c r="P163" s="85"/>
      <c r="AF163" s="85"/>
      <c r="AG163" s="85"/>
      <c r="AQ163" s="73"/>
      <c r="AR163" s="73"/>
      <c r="AS163" s="73"/>
      <c r="AT163" s="73"/>
      <c r="AU163" s="73"/>
      <c r="AV163" s="73"/>
      <c r="AW163" s="73"/>
      <c r="AX163" s="73"/>
      <c r="AY163" s="73"/>
      <c r="AZ163" s="73"/>
      <c r="BA163" s="73"/>
      <c r="BB163" s="73"/>
      <c r="BC163" s="85"/>
      <c r="BD163" s="73"/>
      <c r="BF163" s="73"/>
      <c r="BG163" s="73"/>
      <c r="BH163" s="73"/>
      <c r="BI163" s="73"/>
      <c r="BJ163" s="73"/>
      <c r="BK163" s="73"/>
      <c r="BL163" s="73"/>
      <c r="BM163" s="73"/>
      <c r="BN163" s="73"/>
      <c r="BO163" s="73"/>
      <c r="BP163" s="73"/>
      <c r="BQ163" s="73"/>
      <c r="BR163" s="73"/>
      <c r="BS163" s="73"/>
      <c r="BT163" s="73"/>
      <c r="BU163" s="85"/>
      <c r="BV163" s="85"/>
      <c r="BW163" s="73"/>
      <c r="BX163" s="73"/>
      <c r="BY163" s="73"/>
      <c r="BZ163" s="73"/>
      <c r="CA163" s="73"/>
      <c r="CB163" s="73"/>
      <c r="CC163" s="73"/>
      <c r="CD163" s="73"/>
      <c r="CE163" s="73"/>
      <c r="CF163" s="73"/>
      <c r="CG163" s="73"/>
      <c r="CH163" s="73"/>
      <c r="CI163" s="73"/>
      <c r="CJ163" s="73"/>
      <c r="CK163" s="73"/>
      <c r="CL163" s="73"/>
      <c r="CM163" s="73"/>
      <c r="CN163" s="73"/>
      <c r="CO163" s="73"/>
      <c r="CP163" s="85"/>
      <c r="CQ163" s="85"/>
      <c r="CR163" s="73"/>
      <c r="CS163" s="85"/>
      <c r="CT163" s="73"/>
      <c r="CU163" s="73"/>
      <c r="CV163" s="73"/>
      <c r="CW163" s="73"/>
      <c r="CX163" s="73"/>
      <c r="CY163" s="73"/>
      <c r="CZ163" s="73"/>
      <c r="DA163" s="73"/>
      <c r="DB163" s="73"/>
      <c r="DC163" s="73"/>
      <c r="DD163" s="73"/>
      <c r="DE163" s="73"/>
      <c r="DG163" s="73"/>
      <c r="DH163" s="85"/>
      <c r="DI163" s="85"/>
      <c r="DJ163" s="73"/>
      <c r="DK163" s="73"/>
      <c r="DL163" s="73"/>
      <c r="DM163" s="73"/>
      <c r="DN163" s="73"/>
      <c r="DO163" s="73"/>
      <c r="DP163" s="73"/>
      <c r="DQ163" s="73"/>
      <c r="DR163" s="73"/>
    </row>
    <row r="164" spans="14:122" s="62" customFormat="1" ht="9" customHeight="1">
      <c r="P164" s="85"/>
      <c r="AF164" s="85"/>
      <c r="AG164" s="85"/>
      <c r="BC164" s="85"/>
      <c r="BU164" s="85"/>
      <c r="BV164" s="85"/>
      <c r="CP164" s="85"/>
      <c r="CQ164" s="85"/>
      <c r="CS164" s="85"/>
      <c r="DH164" s="85"/>
      <c r="DI164" s="85"/>
    </row>
    <row r="165" spans="14:122" s="62" customFormat="1" ht="9" customHeight="1">
      <c r="P165" s="85"/>
      <c r="AF165" s="85"/>
      <c r="AG165" s="85"/>
      <c r="BC165" s="85"/>
      <c r="BU165" s="85"/>
      <c r="BV165" s="85"/>
      <c r="CP165" s="85"/>
      <c r="CQ165" s="85"/>
      <c r="CS165" s="85"/>
      <c r="DH165" s="85"/>
      <c r="DI165" s="85"/>
    </row>
    <row r="166" spans="14:122" s="62" customFormat="1" ht="9" customHeight="1">
      <c r="P166" s="85"/>
      <c r="AF166" s="85"/>
      <c r="AG166" s="85"/>
      <c r="BC166" s="85"/>
      <c r="BU166" s="85"/>
      <c r="BV166" s="85"/>
      <c r="CP166" s="85"/>
      <c r="CQ166" s="85"/>
      <c r="CS166" s="85"/>
      <c r="DH166" s="85"/>
      <c r="DI166" s="85"/>
    </row>
    <row r="167" spans="14:122" s="62" customFormat="1" ht="9" customHeight="1">
      <c r="P167" s="85"/>
      <c r="AF167" s="85"/>
      <c r="AG167" s="85"/>
      <c r="BC167" s="85"/>
      <c r="BU167" s="85"/>
      <c r="BV167" s="85"/>
      <c r="CP167" s="85"/>
      <c r="CQ167" s="85"/>
      <c r="CS167" s="85"/>
      <c r="DH167" s="85"/>
      <c r="DI167" s="85"/>
    </row>
    <row r="168" spans="14:122" s="62" customFormat="1" ht="9" customHeight="1">
      <c r="P168" s="85"/>
      <c r="AF168" s="85"/>
      <c r="AG168" s="85"/>
      <c r="BC168" s="85"/>
      <c r="BU168" s="85"/>
      <c r="BV168" s="85"/>
      <c r="CP168" s="85"/>
      <c r="CQ168" s="85"/>
      <c r="CS168" s="85"/>
      <c r="DH168" s="85"/>
      <c r="DI168" s="85"/>
    </row>
    <row r="169" spans="14:122" s="62" customFormat="1" ht="9" customHeight="1">
      <c r="P169" s="85"/>
      <c r="AF169" s="85"/>
      <c r="AG169" s="85"/>
      <c r="BC169" s="85"/>
      <c r="BU169" s="85"/>
      <c r="BV169" s="85"/>
      <c r="CP169" s="85"/>
      <c r="CQ169" s="85"/>
      <c r="CS169" s="85"/>
      <c r="DH169" s="85"/>
      <c r="DI169" s="85"/>
    </row>
    <row r="170" spans="14:122" s="62" customFormat="1" ht="9" customHeight="1">
      <c r="P170" s="85"/>
      <c r="AF170" s="85"/>
      <c r="AG170" s="85"/>
      <c r="BC170" s="85"/>
      <c r="BU170" s="85"/>
      <c r="BV170" s="85"/>
      <c r="CP170" s="85"/>
      <c r="CQ170" s="85"/>
      <c r="CS170" s="85"/>
      <c r="DH170" s="85"/>
      <c r="DI170" s="85"/>
    </row>
    <row r="171" spans="14:122" s="62" customFormat="1" ht="9" customHeight="1">
      <c r="P171" s="85"/>
      <c r="AF171" s="85"/>
      <c r="AG171" s="85"/>
      <c r="BC171" s="85"/>
      <c r="BU171" s="85"/>
      <c r="BV171" s="85"/>
      <c r="CP171" s="85"/>
      <c r="CQ171" s="85"/>
      <c r="CS171" s="85"/>
      <c r="DH171" s="85"/>
      <c r="DI171" s="85"/>
    </row>
    <row r="172" spans="14:122" s="62" customFormat="1" ht="9" customHeight="1">
      <c r="P172" s="85"/>
      <c r="AF172" s="85"/>
      <c r="AG172" s="85"/>
      <c r="BC172" s="85"/>
      <c r="BU172" s="85"/>
      <c r="BV172" s="85"/>
      <c r="CP172" s="85"/>
      <c r="CQ172" s="85"/>
      <c r="CS172" s="85"/>
      <c r="DH172" s="85"/>
      <c r="DI172" s="85"/>
    </row>
    <row r="173" spans="14:122" s="62" customFormat="1" ht="9" customHeight="1">
      <c r="P173" s="85"/>
      <c r="AF173" s="85"/>
      <c r="AG173" s="85"/>
      <c r="BC173" s="85"/>
      <c r="BU173" s="85"/>
      <c r="BV173" s="85"/>
      <c r="CP173" s="85"/>
      <c r="CQ173" s="85"/>
      <c r="CS173" s="85"/>
      <c r="DH173" s="85"/>
      <c r="DI173" s="85"/>
    </row>
    <row r="174" spans="14:122" s="62" customFormat="1" ht="9" customHeight="1">
      <c r="P174" s="85"/>
      <c r="AF174" s="85"/>
      <c r="AG174" s="85"/>
      <c r="BC174" s="85"/>
      <c r="BU174" s="85"/>
      <c r="BV174" s="85"/>
      <c r="CP174" s="85"/>
      <c r="CQ174" s="85"/>
      <c r="CS174" s="85"/>
      <c r="DH174" s="85"/>
      <c r="DI174" s="85"/>
    </row>
    <row r="175" spans="14:122" s="62" customFormat="1" ht="9" customHeight="1">
      <c r="P175" s="85"/>
      <c r="AF175" s="85"/>
      <c r="AG175" s="85"/>
      <c r="BC175" s="85"/>
      <c r="BU175" s="85"/>
      <c r="BV175" s="85"/>
      <c r="CP175" s="85"/>
      <c r="CQ175" s="85"/>
      <c r="CS175" s="85"/>
      <c r="DH175" s="85"/>
      <c r="DI175" s="85"/>
    </row>
    <row r="176" spans="14:122" s="62" customFormat="1" ht="9" customHeight="1">
      <c r="P176" s="85"/>
      <c r="AF176" s="85"/>
      <c r="AG176" s="85"/>
      <c r="BC176" s="85"/>
      <c r="BU176" s="85"/>
      <c r="BV176" s="85"/>
      <c r="CP176" s="85"/>
      <c r="CQ176" s="85"/>
      <c r="CS176" s="85"/>
      <c r="DH176" s="85"/>
      <c r="DI176" s="85"/>
    </row>
    <row r="177" spans="16:113" s="62" customFormat="1" ht="9" customHeight="1">
      <c r="P177" s="85"/>
      <c r="AF177" s="85"/>
      <c r="AG177" s="85"/>
      <c r="BC177" s="85"/>
      <c r="BU177" s="85"/>
      <c r="BV177" s="85"/>
      <c r="CP177" s="85"/>
      <c r="CQ177" s="85"/>
      <c r="CS177" s="85"/>
      <c r="DH177" s="85"/>
      <c r="DI177" s="85"/>
    </row>
    <row r="178" spans="16:113" s="62" customFormat="1" ht="9" customHeight="1">
      <c r="P178" s="85"/>
      <c r="AF178" s="85"/>
      <c r="AG178" s="85"/>
      <c r="BC178" s="85"/>
      <c r="BU178" s="85"/>
      <c r="BV178" s="85"/>
      <c r="CP178" s="85"/>
      <c r="CQ178" s="85"/>
      <c r="CS178" s="85"/>
      <c r="DH178" s="85"/>
      <c r="DI178" s="85"/>
    </row>
    <row r="179" spans="16:113" s="62" customFormat="1" ht="9" customHeight="1">
      <c r="P179" s="85"/>
      <c r="AF179" s="85"/>
      <c r="AG179" s="85"/>
      <c r="BC179" s="85"/>
      <c r="BU179" s="85"/>
      <c r="BV179" s="85"/>
      <c r="CP179" s="85"/>
      <c r="CQ179" s="85"/>
      <c r="CS179" s="85"/>
      <c r="DH179" s="85"/>
      <c r="DI179" s="85"/>
    </row>
    <row r="180" spans="16:113" s="62" customFormat="1" ht="9" customHeight="1">
      <c r="P180" s="85"/>
      <c r="AF180" s="85"/>
      <c r="AG180" s="85"/>
      <c r="BC180" s="85"/>
      <c r="BU180" s="85"/>
      <c r="BV180" s="85"/>
      <c r="CP180" s="85"/>
      <c r="CQ180" s="85"/>
      <c r="CS180" s="85"/>
      <c r="DH180" s="85"/>
      <c r="DI180" s="85"/>
    </row>
    <row r="181" spans="16:113" s="62" customFormat="1" ht="9" customHeight="1">
      <c r="P181" s="85"/>
      <c r="AF181" s="85"/>
      <c r="AG181" s="85"/>
      <c r="BC181" s="85"/>
      <c r="BU181" s="85"/>
      <c r="BV181" s="85"/>
      <c r="CP181" s="85"/>
      <c r="CQ181" s="85"/>
      <c r="CS181" s="85"/>
      <c r="DH181" s="85"/>
      <c r="DI181" s="85"/>
    </row>
    <row r="182" spans="16:113" s="62" customFormat="1" ht="9" customHeight="1">
      <c r="P182" s="85"/>
      <c r="AF182" s="85"/>
      <c r="AG182" s="85"/>
      <c r="BC182" s="85"/>
      <c r="BU182" s="85"/>
      <c r="BV182" s="85"/>
      <c r="CP182" s="85"/>
      <c r="CQ182" s="85"/>
      <c r="CS182" s="85"/>
      <c r="DH182" s="85"/>
      <c r="DI182" s="85"/>
    </row>
    <row r="183" spans="16:113" s="62" customFormat="1" ht="9" customHeight="1">
      <c r="P183" s="85"/>
      <c r="AF183" s="85"/>
      <c r="AG183" s="85"/>
      <c r="BC183" s="85"/>
      <c r="BU183" s="85"/>
      <c r="BV183" s="85"/>
      <c r="CP183" s="85"/>
      <c r="CQ183" s="85"/>
      <c r="CS183" s="85"/>
      <c r="DH183" s="85"/>
      <c r="DI183" s="85"/>
    </row>
    <row r="184" spans="16:113" s="62" customFormat="1" ht="9" customHeight="1">
      <c r="P184" s="85"/>
      <c r="AF184" s="85"/>
      <c r="AG184" s="85"/>
      <c r="BC184" s="85"/>
      <c r="BU184" s="85"/>
      <c r="BV184" s="85"/>
      <c r="CP184" s="85"/>
      <c r="CQ184" s="85"/>
      <c r="CS184" s="85"/>
      <c r="DH184" s="85"/>
      <c r="DI184" s="85"/>
    </row>
    <row r="185" spans="16:113" s="62" customFormat="1" ht="9" customHeight="1">
      <c r="P185" s="85"/>
      <c r="AF185" s="85"/>
      <c r="AG185" s="85"/>
      <c r="BC185" s="85"/>
      <c r="BU185" s="85"/>
      <c r="BV185" s="85"/>
      <c r="CP185" s="85"/>
      <c r="CQ185" s="85"/>
      <c r="CS185" s="85"/>
      <c r="DH185" s="85"/>
      <c r="DI185" s="85"/>
    </row>
    <row r="186" spans="16:113" s="62" customFormat="1" ht="9" customHeight="1">
      <c r="P186" s="85"/>
      <c r="AF186" s="85"/>
      <c r="AG186" s="85"/>
      <c r="BC186" s="85"/>
      <c r="BU186" s="85"/>
      <c r="BV186" s="85"/>
      <c r="CP186" s="85"/>
      <c r="CQ186" s="85"/>
      <c r="CS186" s="85"/>
      <c r="DH186" s="85"/>
      <c r="DI186" s="85"/>
    </row>
    <row r="187" spans="16:113" s="62" customFormat="1" ht="9" customHeight="1">
      <c r="P187" s="85"/>
      <c r="AF187" s="85"/>
      <c r="AG187" s="85"/>
      <c r="BC187" s="85"/>
      <c r="BU187" s="85"/>
      <c r="BV187" s="85"/>
      <c r="CP187" s="85"/>
      <c r="CQ187" s="85"/>
      <c r="CS187" s="85"/>
      <c r="DH187" s="85"/>
      <c r="DI187" s="85"/>
    </row>
    <row r="188" spans="16:113" s="62" customFormat="1" ht="9" customHeight="1">
      <c r="P188" s="85"/>
      <c r="AF188" s="85"/>
      <c r="AG188" s="85"/>
      <c r="BC188" s="85"/>
      <c r="BU188" s="85"/>
      <c r="BV188" s="85"/>
      <c r="CP188" s="85"/>
      <c r="CQ188" s="85"/>
      <c r="CS188" s="85"/>
      <c r="DH188" s="85"/>
      <c r="DI188" s="85"/>
    </row>
    <row r="189" spans="16:113" s="62" customFormat="1" ht="9" customHeight="1">
      <c r="P189" s="85"/>
      <c r="AF189" s="85"/>
      <c r="AG189" s="85"/>
      <c r="BC189" s="85"/>
      <c r="BU189" s="85"/>
      <c r="BV189" s="85"/>
      <c r="CP189" s="85"/>
      <c r="CQ189" s="85"/>
      <c r="CS189" s="85"/>
      <c r="DH189" s="85"/>
      <c r="DI189" s="85"/>
    </row>
    <row r="190" spans="16:113" s="62" customFormat="1" ht="9" customHeight="1">
      <c r="P190" s="85"/>
      <c r="AF190" s="85"/>
      <c r="AG190" s="85"/>
      <c r="BC190" s="85"/>
      <c r="BU190" s="85"/>
      <c r="BV190" s="85"/>
      <c r="CP190" s="85"/>
      <c r="CQ190" s="85"/>
      <c r="CS190" s="85"/>
      <c r="DH190" s="85"/>
      <c r="DI190" s="85"/>
    </row>
    <row r="191" spans="16:113" s="62" customFormat="1" ht="9" customHeight="1">
      <c r="P191" s="85"/>
      <c r="AF191" s="85"/>
      <c r="AG191" s="85"/>
      <c r="BC191" s="85"/>
      <c r="BU191" s="85"/>
      <c r="BV191" s="85"/>
      <c r="CP191" s="85"/>
      <c r="CQ191" s="85"/>
      <c r="CS191" s="85"/>
      <c r="DH191" s="85"/>
      <c r="DI191" s="85"/>
    </row>
    <row r="192" spans="16:113" s="62" customFormat="1" ht="9" customHeight="1">
      <c r="P192" s="85"/>
      <c r="AF192" s="85"/>
      <c r="AG192" s="85"/>
      <c r="BC192" s="85"/>
      <c r="BU192" s="85"/>
      <c r="BV192" s="85"/>
      <c r="CP192" s="85"/>
      <c r="CQ192" s="85"/>
      <c r="CS192" s="85"/>
      <c r="DH192" s="85"/>
      <c r="DI192" s="85"/>
    </row>
    <row r="193" spans="16:113" s="62" customFormat="1" ht="9" customHeight="1">
      <c r="P193" s="85"/>
      <c r="AF193" s="85"/>
      <c r="AG193" s="85"/>
      <c r="BC193" s="85"/>
      <c r="BU193" s="85"/>
      <c r="BV193" s="85"/>
      <c r="CP193" s="85"/>
      <c r="CQ193" s="85"/>
      <c r="CS193" s="85"/>
      <c r="DH193" s="85"/>
      <c r="DI193" s="85"/>
    </row>
    <row r="194" spans="16:113" s="62" customFormat="1" ht="9" customHeight="1">
      <c r="P194" s="85"/>
      <c r="AF194" s="85"/>
      <c r="AG194" s="85"/>
      <c r="BC194" s="85"/>
      <c r="BU194" s="85"/>
      <c r="BV194" s="85"/>
      <c r="CP194" s="85"/>
      <c r="CQ194" s="85"/>
      <c r="CS194" s="85"/>
      <c r="DH194" s="85"/>
      <c r="DI194" s="85"/>
    </row>
    <row r="195" spans="16:113" s="62" customFormat="1" ht="9" customHeight="1">
      <c r="P195" s="85"/>
      <c r="AF195" s="85"/>
      <c r="AG195" s="85"/>
      <c r="BC195" s="85"/>
      <c r="BU195" s="85"/>
      <c r="BV195" s="85"/>
      <c r="CP195" s="85"/>
      <c r="CQ195" s="85"/>
      <c r="CS195" s="85"/>
      <c r="DH195" s="85"/>
      <c r="DI195" s="85"/>
    </row>
    <row r="196" spans="16:113" s="62" customFormat="1" ht="9" customHeight="1">
      <c r="P196" s="85"/>
      <c r="AF196" s="85"/>
      <c r="AG196" s="85"/>
      <c r="BC196" s="85"/>
      <c r="BU196" s="85"/>
      <c r="BV196" s="85"/>
      <c r="CP196" s="85"/>
      <c r="CQ196" s="85"/>
      <c r="CS196" s="85"/>
      <c r="DH196" s="85"/>
      <c r="DI196" s="85"/>
    </row>
    <row r="197" spans="16:113" s="62" customFormat="1" ht="9" customHeight="1">
      <c r="P197" s="85"/>
      <c r="AF197" s="85"/>
      <c r="AG197" s="85"/>
      <c r="BC197" s="85"/>
      <c r="BU197" s="85"/>
      <c r="BV197" s="85"/>
      <c r="CP197" s="85"/>
      <c r="CQ197" s="85"/>
      <c r="CS197" s="85"/>
      <c r="DH197" s="85"/>
      <c r="DI197" s="85"/>
    </row>
    <row r="198" spans="16:113" s="62" customFormat="1" ht="9" customHeight="1">
      <c r="P198" s="85"/>
      <c r="AF198" s="85"/>
      <c r="AG198" s="85"/>
      <c r="BC198" s="85"/>
      <c r="BU198" s="85"/>
      <c r="BV198" s="85"/>
      <c r="CP198" s="85"/>
      <c r="CQ198" s="85"/>
      <c r="CS198" s="85"/>
      <c r="DH198" s="85"/>
      <c r="DI198" s="85"/>
    </row>
    <row r="199" spans="16:113" s="62" customFormat="1" ht="9" customHeight="1">
      <c r="P199" s="85"/>
      <c r="AF199" s="85"/>
      <c r="AG199" s="85"/>
      <c r="BC199" s="85"/>
      <c r="BU199" s="85"/>
      <c r="BV199" s="85"/>
      <c r="CP199" s="85"/>
      <c r="CQ199" s="85"/>
      <c r="CS199" s="85"/>
      <c r="DH199" s="85"/>
      <c r="DI199" s="85"/>
    </row>
    <row r="200" spans="16:113" s="62" customFormat="1" ht="9" customHeight="1">
      <c r="P200" s="85"/>
      <c r="AF200" s="85"/>
      <c r="AG200" s="85"/>
      <c r="BC200" s="85"/>
      <c r="BU200" s="85"/>
      <c r="BV200" s="85"/>
      <c r="CP200" s="85"/>
      <c r="CQ200" s="85"/>
      <c r="CS200" s="85"/>
      <c r="DH200" s="85"/>
      <c r="DI200" s="85"/>
    </row>
    <row r="201" spans="16:113" s="62" customFormat="1" ht="9" customHeight="1">
      <c r="P201" s="85"/>
      <c r="AF201" s="85"/>
      <c r="AG201" s="85"/>
      <c r="BC201" s="85"/>
      <c r="BU201" s="85"/>
      <c r="BV201" s="85"/>
      <c r="CP201" s="85"/>
      <c r="CQ201" s="85"/>
      <c r="CS201" s="85"/>
      <c r="DH201" s="85"/>
      <c r="DI201" s="85"/>
    </row>
    <row r="202" spans="16:113" s="62" customFormat="1" ht="9" customHeight="1">
      <c r="P202" s="85"/>
      <c r="AF202" s="85"/>
      <c r="AG202" s="85"/>
      <c r="BC202" s="85"/>
      <c r="BU202" s="85"/>
      <c r="BV202" s="85"/>
      <c r="CP202" s="85"/>
      <c r="CQ202" s="85"/>
      <c r="CS202" s="85"/>
      <c r="DH202" s="85"/>
      <c r="DI202" s="85"/>
    </row>
    <row r="203" spans="16:113" s="62" customFormat="1" ht="9" customHeight="1">
      <c r="P203" s="85"/>
      <c r="AF203" s="85"/>
      <c r="AG203" s="85"/>
      <c r="BC203" s="85"/>
      <c r="BU203" s="85"/>
      <c r="BV203" s="85"/>
      <c r="CP203" s="85"/>
      <c r="CQ203" s="85"/>
      <c r="CS203" s="85"/>
      <c r="DH203" s="85"/>
      <c r="DI203" s="85"/>
    </row>
    <row r="204" spans="16:113" s="62" customFormat="1" ht="9" customHeight="1">
      <c r="P204" s="85"/>
      <c r="AF204" s="85"/>
      <c r="AG204" s="85"/>
      <c r="BC204" s="85"/>
      <c r="BU204" s="85"/>
      <c r="BV204" s="85"/>
      <c r="CP204" s="85"/>
      <c r="CQ204" s="85"/>
      <c r="CS204" s="85"/>
      <c r="DH204" s="85"/>
      <c r="DI204" s="85"/>
    </row>
    <row r="205" spans="16:113" s="62" customFormat="1" ht="9" customHeight="1">
      <c r="P205" s="85"/>
      <c r="AF205" s="85"/>
      <c r="AG205" s="85"/>
      <c r="BC205" s="85"/>
      <c r="BU205" s="85"/>
      <c r="BV205" s="85"/>
      <c r="CP205" s="85"/>
      <c r="CQ205" s="85"/>
      <c r="CS205" s="85"/>
      <c r="DH205" s="85"/>
      <c r="DI205" s="85"/>
    </row>
    <row r="206" spans="16:113" s="62" customFormat="1" ht="9" customHeight="1">
      <c r="P206" s="85"/>
      <c r="AF206" s="85"/>
      <c r="AG206" s="85"/>
      <c r="BC206" s="85"/>
      <c r="BU206" s="85"/>
      <c r="BV206" s="85"/>
      <c r="CP206" s="85"/>
      <c r="CQ206" s="85"/>
      <c r="CS206" s="85"/>
      <c r="DH206" s="85"/>
      <c r="DI206" s="85"/>
    </row>
    <row r="207" spans="16:113" s="62" customFormat="1" ht="9" customHeight="1">
      <c r="P207" s="85"/>
      <c r="AF207" s="85"/>
      <c r="AG207" s="85"/>
      <c r="BC207" s="85"/>
      <c r="BU207" s="85"/>
      <c r="BV207" s="85"/>
      <c r="CP207" s="85"/>
      <c r="CQ207" s="85"/>
      <c r="CS207" s="85"/>
      <c r="DH207" s="85"/>
      <c r="DI207" s="85"/>
    </row>
    <row r="208" spans="16:113" s="62" customFormat="1" ht="9" customHeight="1">
      <c r="P208" s="85"/>
      <c r="AF208" s="85"/>
      <c r="AG208" s="85"/>
      <c r="BC208" s="85"/>
      <c r="BU208" s="85"/>
      <c r="BV208" s="85"/>
      <c r="CP208" s="85"/>
      <c r="CQ208" s="85"/>
      <c r="CS208" s="85"/>
      <c r="DH208" s="85"/>
      <c r="DI208" s="85"/>
    </row>
    <row r="209" spans="16:113" s="62" customFormat="1" ht="9" customHeight="1">
      <c r="P209" s="85"/>
      <c r="AF209" s="85"/>
      <c r="AG209" s="85"/>
      <c r="BC209" s="85"/>
      <c r="BU209" s="85"/>
      <c r="BV209" s="85"/>
      <c r="CP209" s="85"/>
      <c r="CQ209" s="85"/>
      <c r="CS209" s="85"/>
      <c r="DH209" s="85"/>
      <c r="DI209" s="85"/>
    </row>
    <row r="210" spans="16:113" s="62" customFormat="1" ht="9" customHeight="1">
      <c r="P210" s="85"/>
      <c r="AF210" s="85"/>
      <c r="AG210" s="85"/>
      <c r="BC210" s="85"/>
      <c r="BU210" s="85"/>
      <c r="BV210" s="85"/>
      <c r="CP210" s="85"/>
      <c r="CQ210" s="85"/>
      <c r="CS210" s="85"/>
      <c r="DH210" s="85"/>
      <c r="DI210" s="85"/>
    </row>
    <row r="211" spans="16:113" s="62" customFormat="1" ht="9" customHeight="1">
      <c r="P211" s="85"/>
      <c r="AF211" s="85"/>
      <c r="AG211" s="85"/>
      <c r="BC211" s="85"/>
      <c r="BU211" s="85"/>
      <c r="BV211" s="85"/>
      <c r="CP211" s="85"/>
      <c r="CQ211" s="85"/>
      <c r="CS211" s="85"/>
      <c r="DH211" s="85"/>
      <c r="DI211" s="85"/>
    </row>
    <row r="212" spans="16:113" s="62" customFormat="1" ht="9" customHeight="1">
      <c r="P212" s="85"/>
      <c r="AF212" s="85"/>
      <c r="AG212" s="85"/>
      <c r="BC212" s="85"/>
      <c r="BU212" s="85"/>
      <c r="BV212" s="85"/>
      <c r="CP212" s="85"/>
      <c r="CQ212" s="85"/>
      <c r="CS212" s="85"/>
      <c r="DH212" s="85"/>
      <c r="DI212" s="85"/>
    </row>
    <row r="213" spans="16:113" s="62" customFormat="1" ht="9" customHeight="1">
      <c r="P213" s="85"/>
      <c r="AF213" s="85"/>
      <c r="AG213" s="85"/>
      <c r="BC213" s="85"/>
      <c r="BU213" s="85"/>
      <c r="BV213" s="85"/>
      <c r="CP213" s="85"/>
      <c r="CQ213" s="85"/>
      <c r="CS213" s="85"/>
      <c r="DH213" s="85"/>
      <c r="DI213" s="85"/>
    </row>
    <row r="214" spans="16:113" s="62" customFormat="1" ht="9" customHeight="1">
      <c r="P214" s="85"/>
      <c r="AF214" s="85"/>
      <c r="AG214" s="85"/>
      <c r="BC214" s="85"/>
      <c r="BU214" s="85"/>
      <c r="BV214" s="85"/>
      <c r="CP214" s="85"/>
      <c r="CQ214" s="85"/>
      <c r="CS214" s="85"/>
      <c r="DH214" s="85"/>
      <c r="DI214" s="85"/>
    </row>
    <row r="215" spans="16:113" s="62" customFormat="1" ht="9" customHeight="1">
      <c r="P215" s="85"/>
      <c r="AF215" s="85"/>
      <c r="AG215" s="85"/>
      <c r="BC215" s="85"/>
      <c r="BU215" s="85"/>
      <c r="BV215" s="85"/>
      <c r="CP215" s="85"/>
      <c r="CQ215" s="85"/>
      <c r="CS215" s="85"/>
      <c r="DH215" s="85"/>
      <c r="DI215" s="85"/>
    </row>
    <row r="216" spans="16:113" s="62" customFormat="1" ht="9" customHeight="1">
      <c r="P216" s="85"/>
      <c r="AF216" s="85"/>
      <c r="AG216" s="85"/>
      <c r="BC216" s="85"/>
      <c r="BU216" s="85"/>
      <c r="BV216" s="85"/>
      <c r="CP216" s="85"/>
      <c r="CQ216" s="85"/>
      <c r="CS216" s="85"/>
      <c r="DH216" s="85"/>
      <c r="DI216" s="85"/>
    </row>
    <row r="217" spans="16:113" s="62" customFormat="1" ht="9" customHeight="1">
      <c r="P217" s="85"/>
      <c r="AF217" s="85"/>
      <c r="AG217" s="85"/>
      <c r="BC217" s="85"/>
      <c r="BU217" s="85"/>
      <c r="BV217" s="85"/>
      <c r="CP217" s="85"/>
      <c r="CQ217" s="85"/>
      <c r="CS217" s="85"/>
      <c r="DH217" s="85"/>
      <c r="DI217" s="85"/>
    </row>
    <row r="218" spans="16:113" s="62" customFormat="1" ht="9" customHeight="1">
      <c r="P218" s="85"/>
      <c r="AF218" s="85"/>
      <c r="AG218" s="85"/>
      <c r="BC218" s="85"/>
      <c r="BU218" s="85"/>
      <c r="BV218" s="85"/>
      <c r="CP218" s="85"/>
      <c r="CQ218" s="85"/>
      <c r="CS218" s="85"/>
      <c r="DH218" s="85"/>
      <c r="DI218" s="85"/>
    </row>
    <row r="219" spans="16:113" s="62" customFormat="1" ht="9" customHeight="1">
      <c r="P219" s="85"/>
      <c r="AF219" s="85"/>
      <c r="AG219" s="85"/>
      <c r="BC219" s="85"/>
      <c r="BU219" s="85"/>
      <c r="BV219" s="85"/>
      <c r="CP219" s="85"/>
      <c r="CQ219" s="85"/>
      <c r="CS219" s="85"/>
      <c r="DH219" s="85"/>
      <c r="DI219" s="85"/>
    </row>
    <row r="220" spans="16:113" s="62" customFormat="1" ht="9" customHeight="1">
      <c r="P220" s="85"/>
      <c r="AF220" s="85"/>
      <c r="AG220" s="85"/>
      <c r="BC220" s="85"/>
      <c r="BU220" s="85"/>
      <c r="BV220" s="85"/>
      <c r="CP220" s="85"/>
      <c r="CQ220" s="85"/>
      <c r="CS220" s="85"/>
      <c r="DH220" s="85"/>
      <c r="DI220" s="85"/>
    </row>
    <row r="221" spans="16:113" s="62" customFormat="1" ht="9" customHeight="1">
      <c r="P221" s="85"/>
      <c r="AF221" s="85"/>
      <c r="AG221" s="85"/>
      <c r="BC221" s="85"/>
      <c r="BU221" s="85"/>
      <c r="BV221" s="85"/>
      <c r="CP221" s="85"/>
      <c r="CQ221" s="85"/>
      <c r="CS221" s="85"/>
      <c r="DH221" s="85"/>
      <c r="DI221" s="85"/>
    </row>
    <row r="222" spans="16:113" s="62" customFormat="1" ht="9" customHeight="1">
      <c r="P222" s="85"/>
      <c r="AF222" s="85"/>
      <c r="AG222" s="85"/>
      <c r="BC222" s="85"/>
      <c r="BU222" s="85"/>
      <c r="BV222" s="85"/>
      <c r="CP222" s="85"/>
      <c r="CQ222" s="85"/>
      <c r="CS222" s="85"/>
      <c r="DH222" s="85"/>
      <c r="DI222" s="85"/>
    </row>
    <row r="223" spans="16:113" s="62" customFormat="1" ht="9" customHeight="1">
      <c r="P223" s="85"/>
      <c r="AF223" s="85"/>
      <c r="AG223" s="85"/>
      <c r="BC223" s="85"/>
      <c r="BU223" s="85"/>
      <c r="BV223" s="85"/>
      <c r="CP223" s="85"/>
      <c r="CQ223" s="85"/>
      <c r="CS223" s="85"/>
      <c r="DH223" s="85"/>
      <c r="DI223" s="85"/>
    </row>
    <row r="224" spans="16:113" s="62" customFormat="1" ht="9" customHeight="1">
      <c r="P224" s="85"/>
      <c r="AF224" s="85"/>
      <c r="AG224" s="85"/>
      <c r="BC224" s="85"/>
      <c r="BU224" s="85"/>
      <c r="BV224" s="85"/>
      <c r="CP224" s="85"/>
      <c r="CQ224" s="85"/>
      <c r="CS224" s="85"/>
      <c r="DH224" s="85"/>
      <c r="DI224" s="85"/>
    </row>
    <row r="225" spans="16:113" s="62" customFormat="1" ht="9" customHeight="1">
      <c r="P225" s="85"/>
      <c r="AF225" s="85"/>
      <c r="AG225" s="85"/>
      <c r="BC225" s="85"/>
      <c r="BU225" s="85"/>
      <c r="BV225" s="85"/>
      <c r="CP225" s="85"/>
      <c r="CQ225" s="85"/>
      <c r="CS225" s="85"/>
      <c r="DH225" s="85"/>
      <c r="DI225" s="85"/>
    </row>
    <row r="226" spans="16:113" s="62" customFormat="1" ht="9" customHeight="1">
      <c r="P226" s="85"/>
      <c r="AF226" s="85"/>
      <c r="AG226" s="85"/>
      <c r="BC226" s="85"/>
      <c r="BU226" s="85"/>
      <c r="BV226" s="85"/>
      <c r="CP226" s="85"/>
      <c r="CQ226" s="85"/>
      <c r="CS226" s="85"/>
      <c r="DH226" s="85"/>
      <c r="DI226" s="85"/>
    </row>
    <row r="227" spans="16:113" s="62" customFormat="1" ht="9" customHeight="1">
      <c r="P227" s="85"/>
      <c r="AF227" s="85"/>
      <c r="AG227" s="85"/>
      <c r="BC227" s="85"/>
      <c r="BU227" s="85"/>
      <c r="BV227" s="85"/>
      <c r="CP227" s="85"/>
      <c r="CQ227" s="85"/>
      <c r="CS227" s="85"/>
      <c r="DH227" s="85"/>
      <c r="DI227" s="85"/>
    </row>
    <row r="228" spans="16:113" s="62" customFormat="1" ht="9" customHeight="1">
      <c r="P228" s="85"/>
      <c r="AF228" s="85"/>
      <c r="AG228" s="85"/>
      <c r="BC228" s="85"/>
      <c r="BU228" s="85"/>
      <c r="BV228" s="85"/>
      <c r="CP228" s="85"/>
      <c r="CQ228" s="85"/>
      <c r="CS228" s="85"/>
      <c r="DH228" s="85"/>
      <c r="DI228" s="85"/>
    </row>
    <row r="229" spans="16:113" s="62" customFormat="1" ht="9" customHeight="1">
      <c r="P229" s="85"/>
      <c r="AF229" s="85"/>
      <c r="AG229" s="85"/>
      <c r="BC229" s="85"/>
      <c r="BU229" s="85"/>
      <c r="BV229" s="85"/>
      <c r="CP229" s="85"/>
      <c r="CQ229" s="85"/>
      <c r="CS229" s="85"/>
      <c r="DH229" s="85"/>
      <c r="DI229" s="85"/>
    </row>
    <row r="230" spans="16:113" s="62" customFormat="1" ht="9" customHeight="1">
      <c r="P230" s="85"/>
      <c r="AF230" s="85"/>
      <c r="AG230" s="85"/>
      <c r="BC230" s="85"/>
      <c r="BU230" s="85"/>
      <c r="BV230" s="85"/>
      <c r="CP230" s="85"/>
      <c r="CQ230" s="85"/>
      <c r="CS230" s="85"/>
      <c r="DH230" s="85"/>
      <c r="DI230" s="85"/>
    </row>
    <row r="231" spans="16:113" s="62" customFormat="1" ht="9" customHeight="1">
      <c r="P231" s="85"/>
      <c r="AF231" s="85"/>
      <c r="AG231" s="85"/>
      <c r="BC231" s="85"/>
      <c r="BU231" s="85"/>
      <c r="BV231" s="85"/>
      <c r="CP231" s="85"/>
      <c r="CQ231" s="85"/>
      <c r="CS231" s="85"/>
      <c r="DH231" s="85"/>
      <c r="DI231" s="85"/>
    </row>
    <row r="232" spans="16:113" s="62" customFormat="1" ht="9" customHeight="1">
      <c r="P232" s="85"/>
      <c r="AF232" s="85"/>
      <c r="AG232" s="85"/>
      <c r="BC232" s="85"/>
      <c r="BU232" s="85"/>
      <c r="BV232" s="85"/>
      <c r="CP232" s="85"/>
      <c r="CQ232" s="85"/>
      <c r="CS232" s="85"/>
      <c r="DH232" s="85"/>
      <c r="DI232" s="85"/>
    </row>
    <row r="233" spans="16:113" s="62" customFormat="1" ht="9" customHeight="1">
      <c r="P233" s="85"/>
      <c r="AF233" s="85"/>
      <c r="AG233" s="85"/>
      <c r="BC233" s="85"/>
      <c r="BU233" s="85"/>
      <c r="BV233" s="85"/>
      <c r="CP233" s="85"/>
      <c r="CQ233" s="85"/>
      <c r="CS233" s="85"/>
      <c r="DH233" s="85"/>
      <c r="DI233" s="85"/>
    </row>
    <row r="234" spans="16:113" s="62" customFormat="1" ht="9" customHeight="1">
      <c r="P234" s="85"/>
      <c r="AF234" s="85"/>
      <c r="AG234" s="85"/>
      <c r="BC234" s="85"/>
      <c r="BU234" s="85"/>
      <c r="BV234" s="85"/>
      <c r="CP234" s="85"/>
      <c r="CQ234" s="85"/>
      <c r="CS234" s="85"/>
      <c r="DH234" s="85"/>
      <c r="DI234" s="85"/>
    </row>
    <row r="235" spans="16:113" s="62" customFormat="1" ht="9" customHeight="1">
      <c r="P235" s="85"/>
      <c r="AF235" s="85"/>
      <c r="AG235" s="85"/>
      <c r="BC235" s="85"/>
      <c r="BU235" s="85"/>
      <c r="BV235" s="85"/>
      <c r="CP235" s="85"/>
      <c r="CQ235" s="85"/>
      <c r="CS235" s="85"/>
      <c r="DH235" s="85"/>
      <c r="DI235" s="85"/>
    </row>
    <row r="236" spans="16:113" s="62" customFormat="1" ht="9" customHeight="1">
      <c r="P236" s="85"/>
      <c r="AF236" s="85"/>
      <c r="AG236" s="85"/>
      <c r="BC236" s="85"/>
      <c r="BU236" s="85"/>
      <c r="BV236" s="85"/>
      <c r="CP236" s="85"/>
      <c r="CQ236" s="85"/>
      <c r="CS236" s="85"/>
      <c r="DH236" s="85"/>
      <c r="DI236" s="85"/>
    </row>
    <row r="237" spans="16:113" s="62" customFormat="1" ht="9" customHeight="1">
      <c r="P237" s="85"/>
      <c r="AF237" s="85"/>
      <c r="AG237" s="85"/>
      <c r="BC237" s="85"/>
      <c r="BU237" s="85"/>
      <c r="BV237" s="85"/>
      <c r="CP237" s="85"/>
      <c r="CQ237" s="85"/>
      <c r="CS237" s="85"/>
      <c r="DH237" s="85"/>
      <c r="DI237" s="85"/>
    </row>
    <row r="238" spans="16:113" s="62" customFormat="1" ht="9" customHeight="1">
      <c r="P238" s="85"/>
      <c r="AF238" s="85"/>
      <c r="AG238" s="85"/>
      <c r="BC238" s="85"/>
      <c r="BU238" s="85"/>
      <c r="BV238" s="85"/>
      <c r="CP238" s="85"/>
      <c r="CQ238" s="85"/>
      <c r="CS238" s="85"/>
      <c r="DH238" s="85"/>
      <c r="DI238" s="85"/>
    </row>
    <row r="239" spans="16:113" s="62" customFormat="1" ht="9" customHeight="1">
      <c r="P239" s="85"/>
      <c r="AF239" s="85"/>
      <c r="AG239" s="85"/>
      <c r="BC239" s="85"/>
      <c r="BU239" s="85"/>
      <c r="BV239" s="85"/>
      <c r="CP239" s="85"/>
      <c r="CQ239" s="85"/>
      <c r="CS239" s="85"/>
      <c r="DH239" s="85"/>
      <c r="DI239" s="85"/>
    </row>
    <row r="240" spans="16:113" s="62" customFormat="1" ht="9" customHeight="1">
      <c r="P240" s="85"/>
      <c r="AF240" s="85"/>
      <c r="AG240" s="85"/>
      <c r="BC240" s="85"/>
      <c r="BU240" s="85"/>
      <c r="BV240" s="85"/>
      <c r="CP240" s="85"/>
      <c r="CQ240" s="85"/>
      <c r="CS240" s="85"/>
      <c r="DH240" s="85"/>
      <c r="DI240" s="85"/>
    </row>
    <row r="241" spans="16:113" s="62" customFormat="1" ht="9" customHeight="1">
      <c r="P241" s="85"/>
      <c r="AF241" s="85"/>
      <c r="AG241" s="85"/>
      <c r="BC241" s="85"/>
      <c r="BU241" s="85"/>
      <c r="BV241" s="85"/>
      <c r="CP241" s="85"/>
      <c r="CQ241" s="85"/>
      <c r="CS241" s="85"/>
      <c r="DH241" s="85"/>
      <c r="DI241" s="85"/>
    </row>
    <row r="242" spans="16:113" s="62" customFormat="1" ht="9" customHeight="1">
      <c r="P242" s="85"/>
      <c r="AF242" s="85"/>
      <c r="AG242" s="85"/>
      <c r="BC242" s="85"/>
      <c r="BU242" s="85"/>
      <c r="BV242" s="85"/>
      <c r="CP242" s="85"/>
      <c r="CQ242" s="85"/>
      <c r="CS242" s="85"/>
      <c r="DH242" s="85"/>
      <c r="DI242" s="85"/>
    </row>
    <row r="243" spans="16:113" s="62" customFormat="1" ht="9" customHeight="1">
      <c r="P243" s="85"/>
      <c r="AF243" s="85"/>
      <c r="AG243" s="85"/>
      <c r="BC243" s="85"/>
      <c r="BU243" s="85"/>
      <c r="BV243" s="85"/>
      <c r="CP243" s="85"/>
      <c r="CQ243" s="85"/>
      <c r="CS243" s="85"/>
      <c r="DH243" s="85"/>
      <c r="DI243" s="85"/>
    </row>
    <row r="244" spans="16:113" s="62" customFormat="1" ht="9" customHeight="1">
      <c r="P244" s="85"/>
      <c r="AF244" s="85"/>
      <c r="AG244" s="85"/>
      <c r="BC244" s="85"/>
      <c r="BU244" s="85"/>
      <c r="BV244" s="85"/>
      <c r="CP244" s="85"/>
      <c r="CQ244" s="85"/>
      <c r="CS244" s="85"/>
      <c r="DH244" s="85"/>
      <c r="DI244" s="85"/>
    </row>
    <row r="245" spans="16:113" s="62" customFormat="1" ht="9" customHeight="1">
      <c r="P245" s="85"/>
      <c r="AF245" s="85"/>
      <c r="AG245" s="85"/>
      <c r="BC245" s="85"/>
      <c r="BU245" s="85"/>
      <c r="BV245" s="85"/>
      <c r="CP245" s="85"/>
      <c r="CQ245" s="85"/>
      <c r="CS245" s="85"/>
      <c r="DH245" s="85"/>
      <c r="DI245" s="85"/>
    </row>
    <row r="246" spans="16:113" s="62" customFormat="1" ht="9" customHeight="1">
      <c r="P246" s="85"/>
      <c r="AF246" s="85"/>
      <c r="AG246" s="85"/>
      <c r="BC246" s="85"/>
      <c r="BU246" s="85"/>
      <c r="BV246" s="85"/>
      <c r="CP246" s="85"/>
      <c r="CQ246" s="85"/>
      <c r="CS246" s="85"/>
      <c r="DH246" s="85"/>
      <c r="DI246" s="85"/>
    </row>
    <row r="247" spans="16:113" s="62" customFormat="1" ht="9" customHeight="1">
      <c r="P247" s="85"/>
      <c r="AF247" s="85"/>
      <c r="AG247" s="85"/>
      <c r="BC247" s="85"/>
      <c r="BU247" s="85"/>
      <c r="BV247" s="85"/>
      <c r="CP247" s="85"/>
      <c r="CQ247" s="85"/>
      <c r="CS247" s="85"/>
      <c r="DH247" s="85"/>
      <c r="DI247" s="85"/>
    </row>
    <row r="248" spans="16:113" s="62" customFormat="1" ht="9" customHeight="1">
      <c r="P248" s="85"/>
      <c r="AF248" s="85"/>
      <c r="AG248" s="85"/>
      <c r="BC248" s="85"/>
      <c r="BU248" s="85"/>
      <c r="BV248" s="85"/>
      <c r="CP248" s="85"/>
      <c r="CQ248" s="85"/>
      <c r="CS248" s="85"/>
      <c r="DH248" s="85"/>
      <c r="DI248" s="85"/>
    </row>
    <row r="249" spans="16:113" s="62" customFormat="1" ht="9" customHeight="1">
      <c r="P249" s="85"/>
      <c r="AF249" s="85"/>
      <c r="AG249" s="85"/>
      <c r="BC249" s="85"/>
      <c r="BU249" s="85"/>
      <c r="BV249" s="85"/>
      <c r="CP249" s="85"/>
      <c r="CQ249" s="85"/>
      <c r="CS249" s="85"/>
      <c r="DH249" s="85"/>
      <c r="DI249" s="85"/>
    </row>
    <row r="250" spans="16:113" s="62" customFormat="1" ht="9" customHeight="1">
      <c r="P250" s="85"/>
      <c r="AF250" s="85"/>
      <c r="AG250" s="85"/>
      <c r="BC250" s="85"/>
      <c r="BU250" s="85"/>
      <c r="BV250" s="85"/>
      <c r="CP250" s="85"/>
      <c r="CQ250" s="85"/>
      <c r="CS250" s="85"/>
      <c r="DH250" s="85"/>
      <c r="DI250" s="85"/>
    </row>
    <row r="251" spans="16:113" s="62" customFormat="1" ht="9" customHeight="1">
      <c r="P251" s="85"/>
      <c r="AF251" s="85"/>
      <c r="AG251" s="85"/>
      <c r="BC251" s="85"/>
      <c r="BU251" s="85"/>
      <c r="BV251" s="85"/>
      <c r="CP251" s="85"/>
      <c r="CQ251" s="85"/>
      <c r="CS251" s="85"/>
      <c r="DH251" s="85"/>
      <c r="DI251" s="85"/>
    </row>
    <row r="252" spans="16:113" s="62" customFormat="1" ht="9" customHeight="1">
      <c r="P252" s="85"/>
      <c r="AF252" s="85"/>
      <c r="AG252" s="85"/>
      <c r="BC252" s="85"/>
      <c r="BU252" s="85"/>
      <c r="BV252" s="85"/>
      <c r="CP252" s="85"/>
      <c r="CQ252" s="85"/>
      <c r="CS252" s="85"/>
      <c r="DH252" s="85"/>
      <c r="DI252" s="85"/>
    </row>
    <row r="253" spans="16:113" s="62" customFormat="1" ht="9" customHeight="1">
      <c r="P253" s="85"/>
      <c r="AF253" s="85"/>
      <c r="AG253" s="85"/>
      <c r="BC253" s="85"/>
      <c r="BU253" s="85"/>
      <c r="BV253" s="85"/>
      <c r="CP253" s="85"/>
      <c r="CQ253" s="85"/>
      <c r="CS253" s="85"/>
      <c r="DH253" s="85"/>
      <c r="DI253" s="85"/>
    </row>
    <row r="254" spans="16:113" s="62" customFormat="1" ht="9" customHeight="1">
      <c r="P254" s="85"/>
      <c r="AF254" s="85"/>
      <c r="AG254" s="85"/>
      <c r="BC254" s="85"/>
      <c r="BU254" s="85"/>
      <c r="BV254" s="85"/>
      <c r="CP254" s="85"/>
      <c r="CQ254" s="85"/>
      <c r="CS254" s="85"/>
      <c r="DH254" s="85"/>
      <c r="DI254" s="85"/>
    </row>
    <row r="255" spans="16:113" s="62" customFormat="1" ht="9" customHeight="1">
      <c r="P255" s="85"/>
      <c r="AF255" s="85"/>
      <c r="AG255" s="85"/>
      <c r="BC255" s="85"/>
      <c r="BU255" s="85"/>
      <c r="BV255" s="85"/>
      <c r="CP255" s="85"/>
      <c r="CQ255" s="85"/>
      <c r="CS255" s="85"/>
      <c r="DH255" s="85"/>
      <c r="DI255" s="85"/>
    </row>
    <row r="256" spans="16:113" s="62" customFormat="1" ht="9" customHeight="1">
      <c r="P256" s="85"/>
      <c r="AF256" s="85"/>
      <c r="AG256" s="85"/>
      <c r="BC256" s="85"/>
      <c r="BU256" s="85"/>
      <c r="BV256" s="85"/>
      <c r="CP256" s="85"/>
      <c r="CQ256" s="85"/>
      <c r="CS256" s="85"/>
      <c r="DH256" s="85"/>
      <c r="DI256" s="85"/>
    </row>
    <row r="257" spans="16:113" s="62" customFormat="1" ht="9" customHeight="1">
      <c r="P257" s="85"/>
      <c r="AF257" s="85"/>
      <c r="AG257" s="85"/>
      <c r="BC257" s="85"/>
      <c r="BU257" s="85"/>
      <c r="BV257" s="85"/>
      <c r="CP257" s="85"/>
      <c r="CQ257" s="85"/>
      <c r="CS257" s="85"/>
      <c r="DH257" s="85"/>
      <c r="DI257" s="85"/>
    </row>
    <row r="258" spans="16:113" s="62" customFormat="1" ht="9" customHeight="1">
      <c r="P258" s="85"/>
      <c r="AF258" s="85"/>
      <c r="AG258" s="85"/>
      <c r="BC258" s="85"/>
      <c r="BU258" s="85"/>
      <c r="BV258" s="85"/>
      <c r="CP258" s="85"/>
      <c r="CQ258" s="85"/>
      <c r="CS258" s="85"/>
      <c r="DH258" s="85"/>
      <c r="DI258" s="85"/>
    </row>
    <row r="259" spans="16:113" s="62" customFormat="1" ht="9" customHeight="1">
      <c r="P259" s="85"/>
      <c r="AF259" s="85"/>
      <c r="AG259" s="85"/>
      <c r="BC259" s="85"/>
      <c r="BU259" s="85"/>
      <c r="BV259" s="85"/>
      <c r="CP259" s="85"/>
      <c r="CQ259" s="85"/>
      <c r="CS259" s="85"/>
      <c r="DH259" s="85"/>
      <c r="DI259" s="85"/>
    </row>
    <row r="260" spans="16:113" s="62" customFormat="1" ht="9" customHeight="1">
      <c r="P260" s="85"/>
      <c r="AF260" s="85"/>
      <c r="AG260" s="85"/>
      <c r="BC260" s="85"/>
      <c r="BU260" s="85"/>
      <c r="BV260" s="85"/>
      <c r="CP260" s="85"/>
      <c r="CQ260" s="85"/>
      <c r="CS260" s="85"/>
      <c r="DH260" s="85"/>
      <c r="DI260" s="85"/>
    </row>
    <row r="261" spans="16:113" s="62" customFormat="1" ht="9" customHeight="1">
      <c r="P261" s="85"/>
      <c r="AF261" s="85"/>
      <c r="AG261" s="85"/>
      <c r="BC261" s="85"/>
      <c r="BU261" s="85"/>
      <c r="BV261" s="85"/>
      <c r="CP261" s="85"/>
      <c r="CQ261" s="85"/>
      <c r="CS261" s="85"/>
      <c r="DH261" s="85"/>
      <c r="DI261" s="85"/>
    </row>
    <row r="262" spans="16:113" s="62" customFormat="1" ht="9" customHeight="1">
      <c r="P262" s="85"/>
      <c r="AF262" s="85"/>
      <c r="AG262" s="85"/>
      <c r="BC262" s="85"/>
      <c r="BU262" s="85"/>
      <c r="BV262" s="85"/>
      <c r="CP262" s="85"/>
      <c r="CQ262" s="85"/>
      <c r="CS262" s="85"/>
      <c r="DH262" s="85"/>
      <c r="DI262" s="85"/>
    </row>
    <row r="263" spans="16:113" s="62" customFormat="1" ht="9" customHeight="1">
      <c r="P263" s="85"/>
      <c r="AF263" s="85"/>
      <c r="AG263" s="85"/>
      <c r="BC263" s="85"/>
      <c r="BU263" s="85"/>
      <c r="BV263" s="85"/>
      <c r="CP263" s="85"/>
      <c r="CQ263" s="85"/>
      <c r="CS263" s="85"/>
      <c r="DH263" s="85"/>
      <c r="DI263" s="85"/>
    </row>
    <row r="264" spans="16:113" s="62" customFormat="1" ht="9" customHeight="1">
      <c r="P264" s="85"/>
      <c r="AF264" s="85"/>
      <c r="AG264" s="85"/>
      <c r="BC264" s="85"/>
      <c r="BU264" s="85"/>
      <c r="BV264" s="85"/>
      <c r="CP264" s="85"/>
      <c r="CQ264" s="85"/>
      <c r="CS264" s="85"/>
      <c r="DH264" s="85"/>
      <c r="DI264" s="85"/>
    </row>
    <row r="265" spans="16:113" s="62" customFormat="1" ht="9" customHeight="1">
      <c r="P265" s="85"/>
      <c r="AF265" s="85"/>
      <c r="AG265" s="85"/>
      <c r="BC265" s="85"/>
      <c r="BU265" s="85"/>
      <c r="BV265" s="85"/>
      <c r="CP265" s="85"/>
      <c r="CQ265" s="85"/>
      <c r="CS265" s="85"/>
      <c r="DH265" s="85"/>
      <c r="DI265" s="85"/>
    </row>
    <row r="266" spans="16:113" s="62" customFormat="1" ht="9" customHeight="1">
      <c r="P266" s="85"/>
      <c r="AF266" s="85"/>
      <c r="AG266" s="85"/>
      <c r="BC266" s="85"/>
      <c r="BU266" s="85"/>
      <c r="BV266" s="85"/>
      <c r="CP266" s="85"/>
      <c r="CQ266" s="85"/>
      <c r="CS266" s="85"/>
      <c r="DH266" s="85"/>
      <c r="DI266" s="85"/>
    </row>
    <row r="267" spans="16:113" s="62" customFormat="1" ht="9" customHeight="1">
      <c r="P267" s="85"/>
      <c r="AF267" s="85"/>
      <c r="AG267" s="85"/>
      <c r="BC267" s="85"/>
      <c r="BU267" s="85"/>
      <c r="BV267" s="85"/>
      <c r="CP267" s="85"/>
      <c r="CQ267" s="85"/>
      <c r="CS267" s="85"/>
      <c r="DH267" s="85"/>
      <c r="DI267" s="85"/>
    </row>
    <row r="268" spans="16:113" s="62" customFormat="1" ht="9" customHeight="1">
      <c r="P268" s="85"/>
      <c r="AF268" s="85"/>
      <c r="AG268" s="85"/>
      <c r="BC268" s="85"/>
      <c r="BU268" s="85"/>
      <c r="BV268" s="85"/>
      <c r="CP268" s="85"/>
      <c r="CQ268" s="85"/>
      <c r="CS268" s="85"/>
      <c r="DH268" s="85"/>
      <c r="DI268" s="85"/>
    </row>
    <row r="269" spans="16:113" s="62" customFormat="1" ht="9" customHeight="1">
      <c r="P269" s="85"/>
      <c r="AF269" s="85"/>
      <c r="AG269" s="85"/>
      <c r="BC269" s="85"/>
      <c r="BU269" s="85"/>
      <c r="BV269" s="85"/>
      <c r="CP269" s="85"/>
      <c r="CQ269" s="85"/>
      <c r="CS269" s="85"/>
      <c r="DH269" s="85"/>
      <c r="DI269" s="85"/>
    </row>
    <row r="270" spans="16:113" s="62" customFormat="1" ht="9" customHeight="1">
      <c r="P270" s="85"/>
      <c r="AF270" s="85"/>
      <c r="AG270" s="85"/>
      <c r="BC270" s="85"/>
      <c r="BU270" s="85"/>
      <c r="BV270" s="85"/>
      <c r="CP270" s="85"/>
      <c r="CQ270" s="85"/>
      <c r="CS270" s="85"/>
      <c r="DH270" s="85"/>
      <c r="DI270" s="85"/>
    </row>
    <row r="271" spans="16:113" s="62" customFormat="1" ht="9" customHeight="1">
      <c r="P271" s="85"/>
      <c r="AF271" s="85"/>
      <c r="AG271" s="85"/>
      <c r="BC271" s="85"/>
      <c r="BU271" s="85"/>
      <c r="BV271" s="85"/>
      <c r="CP271" s="85"/>
      <c r="CQ271" s="85"/>
      <c r="CS271" s="85"/>
      <c r="DH271" s="85"/>
      <c r="DI271" s="85"/>
    </row>
    <row r="272" spans="16:113" s="62" customFormat="1" ht="9" customHeight="1">
      <c r="P272" s="85"/>
      <c r="AF272" s="85"/>
      <c r="AG272" s="85"/>
      <c r="BC272" s="85"/>
      <c r="BU272" s="85"/>
      <c r="BV272" s="85"/>
      <c r="CP272" s="85"/>
      <c r="CQ272" s="85"/>
      <c r="CS272" s="85"/>
      <c r="DH272" s="85"/>
      <c r="DI272" s="85"/>
    </row>
    <row r="273" spans="14:113" s="62" customFormat="1" ht="9" customHeight="1">
      <c r="P273" s="85"/>
      <c r="AF273" s="85"/>
      <c r="AG273" s="85"/>
      <c r="BC273" s="85"/>
      <c r="BU273" s="85"/>
      <c r="BV273" s="85"/>
      <c r="CP273" s="85"/>
      <c r="CQ273" s="85"/>
      <c r="CS273" s="85"/>
      <c r="DH273" s="85"/>
      <c r="DI273" s="85"/>
    </row>
    <row r="274" spans="14:113" s="62" customFormat="1" ht="9" customHeight="1">
      <c r="P274" s="85"/>
      <c r="AF274" s="85"/>
      <c r="AG274" s="85"/>
      <c r="BC274" s="85"/>
      <c r="BU274" s="85"/>
      <c r="BV274" s="85"/>
      <c r="CP274" s="85"/>
      <c r="CQ274" s="85"/>
      <c r="CS274" s="85"/>
      <c r="DH274" s="85"/>
      <c r="DI274" s="85"/>
    </row>
    <row r="275" spans="14:113" s="62" customFormat="1" ht="9" customHeight="1">
      <c r="P275" s="85"/>
      <c r="AF275" s="85"/>
      <c r="AG275" s="85"/>
      <c r="BC275" s="85"/>
      <c r="BU275" s="85"/>
      <c r="BV275" s="85"/>
      <c r="CP275" s="85"/>
      <c r="CQ275" s="85"/>
      <c r="CS275" s="85"/>
      <c r="DH275" s="85"/>
      <c r="DI275" s="85"/>
    </row>
    <row r="276" spans="14:113" s="62" customFormat="1" ht="9" customHeight="1">
      <c r="P276" s="85"/>
      <c r="AF276" s="85"/>
      <c r="AG276" s="85"/>
      <c r="BC276" s="85"/>
      <c r="BU276" s="85"/>
      <c r="BV276" s="85"/>
      <c r="CP276" s="85"/>
      <c r="CQ276" s="85"/>
      <c r="CS276" s="85"/>
      <c r="DH276" s="85"/>
      <c r="DI276" s="85"/>
    </row>
    <row r="277" spans="14:113" s="62" customFormat="1" ht="9" customHeight="1">
      <c r="P277" s="85"/>
      <c r="AF277" s="85"/>
      <c r="AG277" s="85"/>
      <c r="BC277" s="85"/>
      <c r="BU277" s="85"/>
      <c r="BV277" s="85"/>
      <c r="CP277" s="85"/>
      <c r="CQ277" s="85"/>
      <c r="CS277" s="85"/>
      <c r="DH277" s="85"/>
      <c r="DI277" s="85"/>
    </row>
    <row r="278" spans="14:113" s="62" customFormat="1" ht="9" customHeight="1">
      <c r="P278" s="85"/>
      <c r="AF278" s="85"/>
      <c r="AG278" s="85"/>
      <c r="BC278" s="85"/>
      <c r="BU278" s="85"/>
      <c r="BV278" s="85"/>
      <c r="CP278" s="85"/>
      <c r="CQ278" s="85"/>
      <c r="CS278" s="85"/>
      <c r="DH278" s="85"/>
      <c r="DI278" s="85"/>
    </row>
    <row r="279" spans="14:113" s="62" customFormat="1" ht="9" customHeight="1">
      <c r="P279" s="85"/>
      <c r="AF279" s="85"/>
      <c r="AG279" s="85"/>
      <c r="BC279" s="85"/>
      <c r="BU279" s="85"/>
      <c r="BV279" s="85"/>
      <c r="CP279" s="85"/>
      <c r="CQ279" s="85"/>
      <c r="CS279" s="85"/>
      <c r="DH279" s="85"/>
      <c r="DI279" s="85"/>
    </row>
    <row r="280" spans="14:113" s="73" customFormat="1" ht="9" customHeight="1">
      <c r="N280" s="62"/>
      <c r="O280" s="62"/>
      <c r="P280" s="85"/>
      <c r="Q280" s="62"/>
      <c r="AD280" s="62"/>
      <c r="AF280" s="71"/>
      <c r="AG280" s="85"/>
      <c r="BC280" s="85"/>
      <c r="BE280" s="62"/>
      <c r="BU280" s="85"/>
      <c r="BV280" s="85"/>
      <c r="CP280" s="85"/>
      <c r="CQ280" s="85"/>
      <c r="CS280" s="85"/>
      <c r="DF280" s="62"/>
      <c r="DH280" s="85"/>
      <c r="DI280" s="85"/>
    </row>
    <row r="281" spans="14:113" s="73" customFormat="1" ht="9" customHeight="1">
      <c r="N281" s="62"/>
      <c r="O281" s="62"/>
      <c r="P281" s="85"/>
      <c r="Q281" s="62"/>
      <c r="AD281" s="62"/>
      <c r="AF281" s="71"/>
      <c r="AG281" s="85"/>
      <c r="BC281" s="85"/>
      <c r="BE281" s="62"/>
      <c r="BU281" s="85"/>
      <c r="BV281" s="85"/>
      <c r="CP281" s="85"/>
      <c r="CQ281" s="85"/>
      <c r="CS281" s="85"/>
      <c r="DF281" s="62"/>
      <c r="DH281" s="85"/>
      <c r="DI281" s="85"/>
    </row>
    <row r="282" spans="14:113" s="73" customFormat="1" ht="9" customHeight="1">
      <c r="N282" s="62"/>
      <c r="O282" s="62"/>
      <c r="P282" s="85"/>
      <c r="Q282" s="62"/>
      <c r="AD282" s="62"/>
      <c r="AF282" s="71"/>
      <c r="AG282" s="85"/>
      <c r="BC282" s="85"/>
      <c r="BE282" s="62"/>
      <c r="BU282" s="85"/>
      <c r="BV282" s="85"/>
      <c r="CP282" s="85"/>
      <c r="CQ282" s="85"/>
      <c r="CS282" s="85"/>
      <c r="DF282" s="62"/>
      <c r="DH282" s="85"/>
      <c r="DI282" s="85"/>
    </row>
    <row r="283" spans="14:113" s="73" customFormat="1" ht="9" customHeight="1">
      <c r="N283" s="62"/>
      <c r="O283" s="62"/>
      <c r="P283" s="85"/>
      <c r="Q283" s="62"/>
      <c r="AD283" s="62"/>
      <c r="AF283" s="71"/>
      <c r="AG283" s="85"/>
      <c r="BC283" s="85"/>
      <c r="BE283" s="62"/>
      <c r="BU283" s="85"/>
      <c r="BV283" s="85"/>
      <c r="CP283" s="85"/>
      <c r="CQ283" s="85"/>
      <c r="CS283" s="85"/>
      <c r="DF283" s="62"/>
      <c r="DH283" s="85"/>
      <c r="DI283" s="85"/>
    </row>
    <row r="284" spans="14:113" s="73" customFormat="1" ht="9" customHeight="1">
      <c r="N284" s="62"/>
      <c r="O284" s="62"/>
      <c r="P284" s="85"/>
      <c r="Q284" s="62"/>
      <c r="AD284" s="62"/>
      <c r="AF284" s="71"/>
      <c r="AG284" s="85"/>
      <c r="BC284" s="85"/>
      <c r="BE284" s="62"/>
      <c r="BU284" s="85"/>
      <c r="BV284" s="85"/>
      <c r="CP284" s="85"/>
      <c r="CQ284" s="85"/>
      <c r="CS284" s="85"/>
      <c r="DF284" s="62"/>
      <c r="DH284" s="85"/>
      <c r="DI284" s="85"/>
    </row>
    <row r="285" spans="14:113" s="73" customFormat="1" ht="9" customHeight="1">
      <c r="N285" s="62"/>
      <c r="O285" s="62"/>
      <c r="P285" s="85"/>
      <c r="Q285" s="62"/>
      <c r="AD285" s="62"/>
      <c r="AF285" s="71"/>
      <c r="AG285" s="85"/>
      <c r="BC285" s="85"/>
      <c r="BE285" s="62"/>
      <c r="BU285" s="85"/>
      <c r="BV285" s="85"/>
      <c r="CP285" s="85"/>
      <c r="CQ285" s="85"/>
      <c r="CS285" s="85"/>
      <c r="DF285" s="62"/>
      <c r="DH285" s="85"/>
      <c r="DI285" s="85"/>
    </row>
    <row r="286" spans="14:113" s="73" customFormat="1" ht="9" customHeight="1">
      <c r="N286" s="62"/>
      <c r="O286" s="62"/>
      <c r="P286" s="85"/>
      <c r="Q286" s="62"/>
      <c r="AD286" s="62"/>
      <c r="AF286" s="71"/>
      <c r="AG286" s="85"/>
      <c r="BC286" s="85"/>
      <c r="BE286" s="62"/>
      <c r="BU286" s="85"/>
      <c r="BV286" s="85"/>
      <c r="CP286" s="85"/>
      <c r="CQ286" s="85"/>
      <c r="CS286" s="85"/>
      <c r="DF286" s="62"/>
      <c r="DH286" s="85"/>
      <c r="DI286" s="85"/>
    </row>
    <row r="287" spans="14:113" s="73" customFormat="1" ht="9" customHeight="1">
      <c r="N287" s="62"/>
      <c r="O287" s="62"/>
      <c r="P287" s="85"/>
      <c r="Q287" s="62"/>
      <c r="AD287" s="62"/>
      <c r="AF287" s="71"/>
      <c r="AG287" s="85"/>
      <c r="BC287" s="85"/>
      <c r="BE287" s="62"/>
      <c r="BU287" s="85"/>
      <c r="BV287" s="85"/>
      <c r="CP287" s="85"/>
      <c r="CQ287" s="85"/>
      <c r="CS287" s="85"/>
      <c r="DF287" s="62"/>
      <c r="DH287" s="85"/>
      <c r="DI287" s="85"/>
    </row>
    <row r="288" spans="14:113" s="73" customFormat="1" ht="9" customHeight="1">
      <c r="N288" s="62"/>
      <c r="O288" s="62"/>
      <c r="P288" s="85"/>
      <c r="Q288" s="62"/>
      <c r="AD288" s="62"/>
      <c r="AF288" s="71"/>
      <c r="AG288" s="85"/>
      <c r="BC288" s="85"/>
      <c r="BE288" s="62"/>
      <c r="BU288" s="85"/>
      <c r="BV288" s="85"/>
      <c r="CP288" s="85"/>
      <c r="CQ288" s="85"/>
      <c r="CS288" s="85"/>
      <c r="DF288" s="62"/>
      <c r="DH288" s="85"/>
      <c r="DI288" s="85"/>
    </row>
    <row r="289" spans="14:113" s="73" customFormat="1" ht="9" customHeight="1">
      <c r="N289" s="62"/>
      <c r="O289" s="62"/>
      <c r="P289" s="85"/>
      <c r="Q289" s="62"/>
      <c r="AD289" s="62"/>
      <c r="AF289" s="71"/>
      <c r="AG289" s="85"/>
      <c r="BC289" s="85"/>
      <c r="BE289" s="62"/>
      <c r="BU289" s="85"/>
      <c r="BV289" s="85"/>
      <c r="CP289" s="85"/>
      <c r="CQ289" s="85"/>
      <c r="CS289" s="85"/>
      <c r="DF289" s="62"/>
      <c r="DH289" s="85"/>
      <c r="DI289" s="85"/>
    </row>
    <row r="290" spans="14:113" s="73" customFormat="1" ht="9" customHeight="1">
      <c r="N290" s="62"/>
      <c r="O290" s="62"/>
      <c r="P290" s="85"/>
      <c r="Q290" s="62"/>
      <c r="AD290" s="62"/>
      <c r="AF290" s="71"/>
      <c r="AG290" s="85"/>
      <c r="BC290" s="85"/>
      <c r="BE290" s="62"/>
      <c r="BU290" s="85"/>
      <c r="BV290" s="85"/>
      <c r="CP290" s="85"/>
      <c r="CQ290" s="85"/>
      <c r="CS290" s="85"/>
      <c r="DF290" s="62"/>
      <c r="DH290" s="85"/>
      <c r="DI290" s="85"/>
    </row>
    <row r="291" spans="14:113" s="73" customFormat="1" ht="9" customHeight="1">
      <c r="N291" s="62"/>
      <c r="O291" s="62"/>
      <c r="P291" s="85"/>
      <c r="Q291" s="62"/>
      <c r="AD291" s="62"/>
      <c r="AF291" s="71"/>
      <c r="AG291" s="85"/>
      <c r="BC291" s="85"/>
      <c r="BE291" s="62"/>
      <c r="BU291" s="85"/>
      <c r="BV291" s="85"/>
      <c r="CP291" s="85"/>
      <c r="CQ291" s="85"/>
      <c r="CS291" s="85"/>
      <c r="DF291" s="62"/>
      <c r="DH291" s="85"/>
      <c r="DI291" s="85"/>
    </row>
    <row r="292" spans="14:113" s="73" customFormat="1" ht="9" customHeight="1">
      <c r="N292" s="62"/>
      <c r="O292" s="62"/>
      <c r="P292" s="85"/>
      <c r="Q292" s="62"/>
      <c r="AD292" s="62"/>
      <c r="AF292" s="71"/>
      <c r="AG292" s="85"/>
      <c r="BC292" s="85"/>
      <c r="BE292" s="62"/>
      <c r="BU292" s="85"/>
      <c r="BV292" s="85"/>
      <c r="CP292" s="85"/>
      <c r="CQ292" s="85"/>
      <c r="CS292" s="85"/>
      <c r="DF292" s="62"/>
      <c r="DH292" s="85"/>
      <c r="DI292" s="85"/>
    </row>
    <row r="293" spans="14:113" s="73" customFormat="1" ht="9" customHeight="1">
      <c r="N293" s="62"/>
      <c r="O293" s="62"/>
      <c r="P293" s="85"/>
      <c r="Q293" s="62"/>
      <c r="AD293" s="62"/>
      <c r="AF293" s="71"/>
      <c r="AG293" s="85"/>
      <c r="BC293" s="85"/>
      <c r="BE293" s="62"/>
      <c r="BU293" s="85"/>
      <c r="BV293" s="85"/>
      <c r="CP293" s="85"/>
      <c r="CQ293" s="85"/>
      <c r="CS293" s="85"/>
      <c r="DF293" s="62"/>
      <c r="DH293" s="85"/>
      <c r="DI293" s="85"/>
    </row>
    <row r="294" spans="14:113" s="73" customFormat="1" ht="9" customHeight="1">
      <c r="N294" s="62"/>
      <c r="O294" s="62"/>
      <c r="P294" s="85"/>
      <c r="Q294" s="62"/>
      <c r="AD294" s="62"/>
      <c r="AF294" s="71"/>
      <c r="AG294" s="85"/>
      <c r="BC294" s="85"/>
      <c r="BE294" s="62"/>
      <c r="BU294" s="85"/>
      <c r="BV294" s="85"/>
      <c r="CP294" s="85"/>
      <c r="CQ294" s="85"/>
      <c r="CS294" s="85"/>
      <c r="DF294" s="62"/>
      <c r="DH294" s="85"/>
      <c r="DI294" s="85"/>
    </row>
    <row r="295" spans="14:113" s="73" customFormat="1" ht="9" customHeight="1">
      <c r="N295" s="62"/>
      <c r="O295" s="62"/>
      <c r="P295" s="85"/>
      <c r="Q295" s="62"/>
      <c r="AD295" s="62"/>
      <c r="AF295" s="71"/>
      <c r="AG295" s="85"/>
      <c r="BC295" s="85"/>
      <c r="BE295" s="62"/>
      <c r="BU295" s="85"/>
      <c r="BV295" s="85"/>
      <c r="CP295" s="85"/>
      <c r="CQ295" s="85"/>
      <c r="CS295" s="85"/>
      <c r="DF295" s="62"/>
      <c r="DH295" s="85"/>
      <c r="DI295" s="85"/>
    </row>
    <row r="296" spans="14:113" s="73" customFormat="1" ht="9" customHeight="1">
      <c r="N296" s="62"/>
      <c r="O296" s="62"/>
      <c r="P296" s="85"/>
      <c r="Q296" s="62"/>
      <c r="AD296" s="62"/>
      <c r="AF296" s="71"/>
      <c r="AG296" s="85"/>
      <c r="BC296" s="85"/>
      <c r="BE296" s="62"/>
      <c r="BU296" s="85"/>
      <c r="BV296" s="85"/>
      <c r="CP296" s="85"/>
      <c r="CQ296" s="85"/>
      <c r="CS296" s="85"/>
      <c r="DF296" s="62"/>
      <c r="DH296" s="85"/>
      <c r="DI296" s="85"/>
    </row>
    <row r="297" spans="14:113" s="73" customFormat="1" ht="9" customHeight="1">
      <c r="N297" s="62"/>
      <c r="O297" s="62"/>
      <c r="P297" s="85"/>
      <c r="Q297" s="62"/>
      <c r="AD297" s="62"/>
      <c r="AF297" s="71"/>
      <c r="AG297" s="85"/>
      <c r="BC297" s="85"/>
      <c r="BE297" s="62"/>
      <c r="BU297" s="85"/>
      <c r="BV297" s="85"/>
      <c r="CP297" s="85"/>
      <c r="CQ297" s="85"/>
      <c r="CS297" s="85"/>
      <c r="DF297" s="62"/>
      <c r="DH297" s="85"/>
      <c r="DI297" s="85"/>
    </row>
    <row r="298" spans="14:113" s="73" customFormat="1" ht="9" customHeight="1">
      <c r="N298" s="62"/>
      <c r="O298" s="62"/>
      <c r="P298" s="85"/>
      <c r="Q298" s="62"/>
      <c r="AD298" s="62"/>
      <c r="AF298" s="71"/>
      <c r="AG298" s="85"/>
      <c r="BC298" s="85"/>
      <c r="BE298" s="62"/>
      <c r="BU298" s="85"/>
      <c r="BV298" s="85"/>
      <c r="CP298" s="85"/>
      <c r="CQ298" s="85"/>
      <c r="CS298" s="85"/>
      <c r="DF298" s="62"/>
      <c r="DH298" s="85"/>
      <c r="DI298" s="85"/>
    </row>
    <row r="299" spans="14:113" s="73" customFormat="1" ht="9" customHeight="1">
      <c r="N299" s="62"/>
      <c r="O299" s="62"/>
      <c r="P299" s="85"/>
      <c r="Q299" s="62"/>
      <c r="AD299" s="62"/>
      <c r="AF299" s="71"/>
      <c r="AG299" s="85"/>
      <c r="BC299" s="85"/>
      <c r="BE299" s="62"/>
      <c r="BU299" s="85"/>
      <c r="BV299" s="85"/>
      <c r="CP299" s="85"/>
      <c r="CQ299" s="85"/>
      <c r="CS299" s="85"/>
      <c r="DF299" s="62"/>
      <c r="DH299" s="85"/>
      <c r="DI299" s="85"/>
    </row>
    <row r="300" spans="14:113" s="73" customFormat="1" ht="9" customHeight="1">
      <c r="N300" s="62"/>
      <c r="O300" s="62"/>
      <c r="P300" s="85"/>
      <c r="Q300" s="62"/>
      <c r="AD300" s="62"/>
      <c r="AF300" s="71"/>
      <c r="AG300" s="85"/>
      <c r="BC300" s="85"/>
      <c r="BE300" s="62"/>
      <c r="BU300" s="85"/>
      <c r="BV300" s="85"/>
      <c r="CP300" s="85"/>
      <c r="CQ300" s="85"/>
      <c r="CS300" s="85"/>
      <c r="DF300" s="62"/>
      <c r="DH300" s="85"/>
      <c r="DI300" s="85"/>
    </row>
    <row r="301" spans="14:113" s="73" customFormat="1" ht="9" customHeight="1">
      <c r="N301" s="62"/>
      <c r="O301" s="62"/>
      <c r="P301" s="85"/>
      <c r="Q301" s="62"/>
      <c r="AD301" s="62"/>
      <c r="AF301" s="71"/>
      <c r="AG301" s="85"/>
      <c r="BC301" s="85"/>
      <c r="BE301" s="62"/>
      <c r="BU301" s="85"/>
      <c r="BV301" s="85"/>
      <c r="CP301" s="85"/>
      <c r="CQ301" s="85"/>
      <c r="CS301" s="85"/>
      <c r="DF301" s="62"/>
      <c r="DH301" s="85"/>
      <c r="DI301" s="85"/>
    </row>
    <row r="302" spans="14:113" s="73" customFormat="1" ht="9" customHeight="1">
      <c r="N302" s="62"/>
      <c r="O302" s="62"/>
      <c r="P302" s="85"/>
      <c r="Q302" s="62"/>
      <c r="AD302" s="62"/>
      <c r="AF302" s="71"/>
      <c r="AG302" s="85"/>
      <c r="BC302" s="85"/>
      <c r="BE302" s="62"/>
      <c r="BU302" s="85"/>
      <c r="BV302" s="85"/>
      <c r="CP302" s="85"/>
      <c r="CQ302" s="85"/>
      <c r="CS302" s="85"/>
      <c r="DF302" s="62"/>
      <c r="DH302" s="85"/>
      <c r="DI302" s="85"/>
    </row>
    <row r="303" spans="14:113" s="73" customFormat="1" ht="9" customHeight="1">
      <c r="N303" s="62"/>
      <c r="O303" s="62"/>
      <c r="P303" s="85"/>
      <c r="Q303" s="62"/>
      <c r="AD303" s="62"/>
      <c r="AF303" s="71"/>
      <c r="AG303" s="85"/>
      <c r="BC303" s="85"/>
      <c r="BE303" s="62"/>
      <c r="BU303" s="85"/>
      <c r="BV303" s="85"/>
      <c r="CP303" s="85"/>
      <c r="CQ303" s="85"/>
      <c r="CS303" s="85"/>
      <c r="DF303" s="62"/>
      <c r="DH303" s="85"/>
      <c r="DI303" s="85"/>
    </row>
    <row r="304" spans="14:113" s="73" customFormat="1" ht="9" customHeight="1">
      <c r="N304" s="62"/>
      <c r="O304" s="62"/>
      <c r="P304" s="85"/>
      <c r="Q304" s="62"/>
      <c r="AD304" s="62"/>
      <c r="AF304" s="71"/>
      <c r="AG304" s="85"/>
      <c r="BC304" s="85"/>
      <c r="BE304" s="62"/>
      <c r="BU304" s="85"/>
      <c r="BV304" s="85"/>
      <c r="CP304" s="85"/>
      <c r="CQ304" s="85"/>
      <c r="CS304" s="85"/>
      <c r="DF304" s="62"/>
      <c r="DH304" s="85"/>
      <c r="DI304" s="85"/>
    </row>
    <row r="305" spans="14:113" s="73" customFormat="1" ht="9" customHeight="1">
      <c r="N305" s="62"/>
      <c r="O305" s="62"/>
      <c r="P305" s="85"/>
      <c r="Q305" s="62"/>
      <c r="AD305" s="62"/>
      <c r="AF305" s="71"/>
      <c r="AG305" s="85"/>
      <c r="BC305" s="85"/>
      <c r="BE305" s="62"/>
      <c r="BU305" s="85"/>
      <c r="BV305" s="85"/>
      <c r="CP305" s="85"/>
      <c r="CQ305" s="85"/>
      <c r="CS305" s="85"/>
      <c r="DF305" s="62"/>
      <c r="DH305" s="85"/>
      <c r="DI305" s="85"/>
    </row>
    <row r="306" spans="14:113" s="73" customFormat="1" ht="9" customHeight="1">
      <c r="N306" s="62"/>
      <c r="O306" s="62"/>
      <c r="P306" s="85"/>
      <c r="Q306" s="62"/>
      <c r="AD306" s="62"/>
      <c r="AF306" s="71"/>
      <c r="AG306" s="85"/>
      <c r="BC306" s="85"/>
      <c r="BE306" s="62"/>
      <c r="BU306" s="85"/>
      <c r="BV306" s="85"/>
      <c r="CP306" s="85"/>
      <c r="CQ306" s="85"/>
      <c r="CS306" s="85"/>
      <c r="DF306" s="62"/>
      <c r="DH306" s="85"/>
      <c r="DI306" s="85"/>
    </row>
    <row r="307" spans="14:113" s="73" customFormat="1" ht="9" customHeight="1">
      <c r="N307" s="62"/>
      <c r="O307" s="62"/>
      <c r="P307" s="85"/>
      <c r="Q307" s="62"/>
      <c r="AD307" s="62"/>
      <c r="AF307" s="71"/>
      <c r="AG307" s="85"/>
      <c r="BC307" s="85"/>
      <c r="BE307" s="62"/>
      <c r="BU307" s="85"/>
      <c r="BV307" s="85"/>
      <c r="CP307" s="85"/>
      <c r="CQ307" s="85"/>
      <c r="CS307" s="85"/>
      <c r="DF307" s="62"/>
      <c r="DH307" s="85"/>
      <c r="DI307" s="85"/>
    </row>
    <row r="308" spans="14:113" s="73" customFormat="1" ht="9" customHeight="1">
      <c r="N308" s="62"/>
      <c r="O308" s="62"/>
      <c r="P308" s="85"/>
      <c r="Q308" s="62"/>
      <c r="AD308" s="62"/>
      <c r="AF308" s="71"/>
      <c r="AG308" s="85"/>
      <c r="BC308" s="85"/>
      <c r="BE308" s="62"/>
      <c r="BU308" s="85"/>
      <c r="BV308" s="85"/>
      <c r="CP308" s="85"/>
      <c r="CQ308" s="85"/>
      <c r="CS308" s="85"/>
      <c r="DF308" s="62"/>
      <c r="DH308" s="85"/>
      <c r="DI308" s="85"/>
    </row>
    <row r="309" spans="14:113" s="73" customFormat="1" ht="9" customHeight="1">
      <c r="N309" s="62"/>
      <c r="O309" s="62"/>
      <c r="P309" s="85"/>
      <c r="Q309" s="62"/>
      <c r="AD309" s="62"/>
      <c r="AF309" s="71"/>
      <c r="AG309" s="85"/>
      <c r="BC309" s="85"/>
      <c r="BE309" s="62"/>
      <c r="BU309" s="85"/>
      <c r="BV309" s="85"/>
      <c r="CP309" s="85"/>
      <c r="CQ309" s="85"/>
      <c r="CS309" s="85"/>
      <c r="DF309" s="62"/>
      <c r="DH309" s="85"/>
      <c r="DI309" s="85"/>
    </row>
    <row r="310" spans="14:113" s="73" customFormat="1" ht="9" customHeight="1">
      <c r="N310" s="62"/>
      <c r="O310" s="62"/>
      <c r="P310" s="85"/>
      <c r="Q310" s="62"/>
      <c r="AD310" s="62"/>
      <c r="AF310" s="71"/>
      <c r="AG310" s="85"/>
      <c r="BC310" s="85"/>
      <c r="BE310" s="62"/>
      <c r="BU310" s="85"/>
      <c r="BV310" s="85"/>
      <c r="CP310" s="85"/>
      <c r="CQ310" s="85"/>
      <c r="CS310" s="85"/>
      <c r="DF310" s="62"/>
      <c r="DH310" s="85"/>
      <c r="DI310" s="85"/>
    </row>
    <row r="311" spans="14:113" s="73" customFormat="1" ht="9" customHeight="1">
      <c r="N311" s="62"/>
      <c r="O311" s="62"/>
      <c r="P311" s="85"/>
      <c r="Q311" s="62"/>
      <c r="AD311" s="62"/>
      <c r="AF311" s="71"/>
      <c r="AG311" s="85"/>
      <c r="BC311" s="85"/>
      <c r="BE311" s="62"/>
      <c r="BU311" s="85"/>
      <c r="BV311" s="85"/>
      <c r="CP311" s="85"/>
      <c r="CQ311" s="85"/>
      <c r="CS311" s="85"/>
      <c r="DF311" s="62"/>
      <c r="DH311" s="85"/>
      <c r="DI311" s="85"/>
    </row>
    <row r="312" spans="14:113" s="73" customFormat="1" ht="9" customHeight="1">
      <c r="N312" s="62"/>
      <c r="O312" s="62"/>
      <c r="P312" s="85"/>
      <c r="Q312" s="62"/>
      <c r="AD312" s="62"/>
      <c r="AF312" s="71"/>
      <c r="AG312" s="85"/>
      <c r="BC312" s="85"/>
      <c r="BE312" s="62"/>
      <c r="BU312" s="85"/>
      <c r="BV312" s="85"/>
      <c r="CP312" s="85"/>
      <c r="CQ312" s="85"/>
      <c r="CS312" s="85"/>
      <c r="DF312" s="62"/>
      <c r="DH312" s="85"/>
      <c r="DI312" s="85"/>
    </row>
    <row r="313" spans="14:113" s="73" customFormat="1" ht="9" customHeight="1">
      <c r="N313" s="62"/>
      <c r="O313" s="62"/>
      <c r="P313" s="85"/>
      <c r="Q313" s="62"/>
      <c r="AD313" s="62"/>
      <c r="AF313" s="71"/>
      <c r="AG313" s="85"/>
      <c r="BC313" s="85"/>
      <c r="BE313" s="62"/>
      <c r="BU313" s="85"/>
      <c r="BV313" s="85"/>
      <c r="CP313" s="85"/>
      <c r="CQ313" s="85"/>
      <c r="CS313" s="85"/>
      <c r="DF313" s="62"/>
      <c r="DH313" s="85"/>
      <c r="DI313" s="85"/>
    </row>
    <row r="314" spans="14:113" s="73" customFormat="1" ht="9" customHeight="1">
      <c r="N314" s="62"/>
      <c r="O314" s="62"/>
      <c r="P314" s="85"/>
      <c r="Q314" s="62"/>
      <c r="AD314" s="62"/>
      <c r="AF314" s="71"/>
      <c r="AG314" s="85"/>
      <c r="BC314" s="85"/>
      <c r="BE314" s="62"/>
      <c r="BU314" s="85"/>
      <c r="BV314" s="85"/>
      <c r="CP314" s="85"/>
      <c r="CQ314" s="85"/>
      <c r="CS314" s="85"/>
      <c r="DF314" s="62"/>
      <c r="DH314" s="85"/>
      <c r="DI314" s="85"/>
    </row>
    <row r="315" spans="14:113" s="73" customFormat="1" ht="9" customHeight="1">
      <c r="N315" s="62"/>
      <c r="O315" s="62"/>
      <c r="P315" s="85"/>
      <c r="Q315" s="62"/>
      <c r="AD315" s="62"/>
      <c r="AF315" s="71"/>
      <c r="AG315" s="85"/>
      <c r="BC315" s="85"/>
      <c r="BE315" s="62"/>
      <c r="BU315" s="85"/>
      <c r="BV315" s="85"/>
      <c r="CP315" s="85"/>
      <c r="CQ315" s="85"/>
      <c r="CS315" s="85"/>
      <c r="DF315" s="62"/>
      <c r="DH315" s="85"/>
      <c r="DI315" s="85"/>
    </row>
    <row r="316" spans="14:113" s="73" customFormat="1" ht="9" customHeight="1">
      <c r="N316" s="62"/>
      <c r="O316" s="62"/>
      <c r="P316" s="85"/>
      <c r="Q316" s="62"/>
      <c r="AD316" s="62"/>
      <c r="AF316" s="71"/>
      <c r="AG316" s="85"/>
      <c r="BC316" s="85"/>
      <c r="BE316" s="62"/>
      <c r="BU316" s="85"/>
      <c r="BV316" s="85"/>
      <c r="CP316" s="85"/>
      <c r="CQ316" s="85"/>
      <c r="CS316" s="85"/>
      <c r="DF316" s="62"/>
      <c r="DH316" s="85"/>
      <c r="DI316" s="85"/>
    </row>
    <row r="317" spans="14:113" s="73" customFormat="1" ht="9" customHeight="1">
      <c r="N317" s="62"/>
      <c r="O317" s="62"/>
      <c r="P317" s="85"/>
      <c r="Q317" s="62"/>
      <c r="AD317" s="62"/>
      <c r="AF317" s="71"/>
      <c r="AG317" s="85"/>
      <c r="BC317" s="85"/>
      <c r="BE317" s="62"/>
      <c r="BU317" s="85"/>
      <c r="BV317" s="85"/>
      <c r="CP317" s="85"/>
      <c r="CQ317" s="85"/>
      <c r="CS317" s="85"/>
      <c r="DF317" s="62"/>
      <c r="DH317" s="85"/>
      <c r="DI317" s="85"/>
    </row>
    <row r="318" spans="14:113" s="73" customFormat="1" ht="9" customHeight="1">
      <c r="N318" s="62"/>
      <c r="O318" s="62"/>
      <c r="P318" s="85"/>
      <c r="Q318" s="62"/>
      <c r="AD318" s="62"/>
      <c r="AF318" s="71"/>
      <c r="AG318" s="85"/>
      <c r="BC318" s="85"/>
      <c r="BE318" s="62"/>
      <c r="BU318" s="85"/>
      <c r="BV318" s="85"/>
      <c r="CP318" s="85"/>
      <c r="CQ318" s="85"/>
      <c r="CS318" s="85"/>
      <c r="DF318" s="62"/>
      <c r="DH318" s="85"/>
      <c r="DI318" s="85"/>
    </row>
    <row r="319" spans="14:113" s="73" customFormat="1" ht="9" customHeight="1">
      <c r="N319" s="62"/>
      <c r="O319" s="62"/>
      <c r="P319" s="85"/>
      <c r="Q319" s="62"/>
      <c r="AD319" s="62"/>
      <c r="AF319" s="71"/>
      <c r="AG319" s="85"/>
      <c r="BC319" s="85"/>
      <c r="BE319" s="62"/>
      <c r="BU319" s="85"/>
      <c r="BV319" s="85"/>
      <c r="CP319" s="85"/>
      <c r="CQ319" s="85"/>
      <c r="CS319" s="85"/>
      <c r="DF319" s="62"/>
      <c r="DH319" s="85"/>
      <c r="DI319" s="85"/>
    </row>
    <row r="320" spans="14:113" s="73" customFormat="1" ht="9" customHeight="1">
      <c r="N320" s="62"/>
      <c r="O320" s="62"/>
      <c r="P320" s="85"/>
      <c r="Q320" s="62"/>
      <c r="AD320" s="62"/>
      <c r="AF320" s="71"/>
      <c r="AG320" s="85"/>
      <c r="BC320" s="85"/>
      <c r="BE320" s="62"/>
      <c r="BU320" s="85"/>
      <c r="BV320" s="85"/>
      <c r="CP320" s="85"/>
      <c r="CQ320" s="85"/>
      <c r="CS320" s="85"/>
      <c r="DF320" s="62"/>
      <c r="DH320" s="85"/>
      <c r="DI320" s="85"/>
    </row>
    <row r="321" spans="14:113" s="73" customFormat="1" ht="9" customHeight="1">
      <c r="N321" s="62"/>
      <c r="O321" s="62"/>
      <c r="P321" s="85"/>
      <c r="Q321" s="62"/>
      <c r="AD321" s="62"/>
      <c r="AF321" s="71"/>
      <c r="AG321" s="85"/>
      <c r="BC321" s="85"/>
      <c r="BE321" s="62"/>
      <c r="BU321" s="85"/>
      <c r="BV321" s="85"/>
      <c r="CP321" s="85"/>
      <c r="CQ321" s="85"/>
      <c r="CS321" s="85"/>
      <c r="DF321" s="62"/>
      <c r="DH321" s="85"/>
      <c r="DI321" s="85"/>
    </row>
    <row r="322" spans="14:113" s="73" customFormat="1" ht="9" customHeight="1">
      <c r="N322" s="62"/>
      <c r="O322" s="62"/>
      <c r="P322" s="85"/>
      <c r="Q322" s="62"/>
      <c r="AD322" s="62"/>
      <c r="AF322" s="71"/>
      <c r="AG322" s="85"/>
      <c r="BC322" s="85"/>
      <c r="BE322" s="62"/>
      <c r="BU322" s="85"/>
      <c r="BV322" s="85"/>
      <c r="CP322" s="85"/>
      <c r="CQ322" s="85"/>
      <c r="CS322" s="85"/>
      <c r="DF322" s="62"/>
      <c r="DH322" s="85"/>
      <c r="DI322" s="85"/>
    </row>
    <row r="323" spans="14:113" s="73" customFormat="1" ht="9" customHeight="1">
      <c r="N323" s="62"/>
      <c r="O323" s="62"/>
      <c r="P323" s="85"/>
      <c r="Q323" s="62"/>
      <c r="AD323" s="62"/>
      <c r="AF323" s="71"/>
      <c r="AG323" s="85"/>
      <c r="BC323" s="85"/>
      <c r="BE323" s="62"/>
      <c r="BU323" s="85"/>
      <c r="BV323" s="85"/>
      <c r="CP323" s="85"/>
      <c r="CQ323" s="85"/>
      <c r="CS323" s="85"/>
      <c r="DF323" s="62"/>
      <c r="DH323" s="85"/>
      <c r="DI323" s="85"/>
    </row>
    <row r="324" spans="14:113" s="73" customFormat="1" ht="9" customHeight="1">
      <c r="N324" s="62"/>
      <c r="O324" s="62"/>
      <c r="P324" s="85"/>
      <c r="Q324" s="62"/>
      <c r="AD324" s="62"/>
      <c r="AF324" s="71"/>
      <c r="AG324" s="85"/>
      <c r="BC324" s="85"/>
      <c r="BE324" s="62"/>
      <c r="BU324" s="85"/>
      <c r="BV324" s="85"/>
      <c r="CP324" s="85"/>
      <c r="CQ324" s="85"/>
      <c r="CS324" s="85"/>
      <c r="DF324" s="62"/>
      <c r="DH324" s="85"/>
      <c r="DI324" s="85"/>
    </row>
    <row r="325" spans="14:113" s="73" customFormat="1" ht="9" customHeight="1">
      <c r="N325" s="62"/>
      <c r="O325" s="62"/>
      <c r="P325" s="85"/>
      <c r="Q325" s="62"/>
      <c r="AD325" s="62"/>
      <c r="AF325" s="71"/>
      <c r="AG325" s="85"/>
      <c r="BC325" s="85"/>
      <c r="BE325" s="62"/>
      <c r="BU325" s="85"/>
      <c r="BV325" s="85"/>
      <c r="CP325" s="85"/>
      <c r="CQ325" s="85"/>
      <c r="CS325" s="85"/>
      <c r="DF325" s="62"/>
      <c r="DH325" s="85"/>
      <c r="DI325" s="85"/>
    </row>
    <row r="326" spans="14:113" s="73" customFormat="1" ht="9" customHeight="1">
      <c r="N326" s="62"/>
      <c r="O326" s="62"/>
      <c r="P326" s="85"/>
      <c r="Q326" s="62"/>
      <c r="AD326" s="62"/>
      <c r="AF326" s="71"/>
      <c r="AG326" s="85"/>
      <c r="BC326" s="85"/>
      <c r="BE326" s="62"/>
      <c r="BU326" s="85"/>
      <c r="BV326" s="85"/>
      <c r="CP326" s="85"/>
      <c r="CQ326" s="85"/>
      <c r="CS326" s="85"/>
      <c r="DF326" s="62"/>
      <c r="DH326" s="85"/>
      <c r="DI326" s="85"/>
    </row>
    <row r="327" spans="14:113" s="73" customFormat="1" ht="9" customHeight="1">
      <c r="N327" s="62"/>
      <c r="O327" s="62"/>
      <c r="P327" s="85"/>
      <c r="Q327" s="62"/>
      <c r="AD327" s="62"/>
      <c r="AF327" s="71"/>
      <c r="AG327" s="85"/>
      <c r="BC327" s="85"/>
      <c r="BE327" s="62"/>
      <c r="BU327" s="85"/>
      <c r="BV327" s="85"/>
      <c r="CP327" s="85"/>
      <c r="CQ327" s="85"/>
      <c r="CS327" s="85"/>
      <c r="DF327" s="62"/>
      <c r="DH327" s="85"/>
      <c r="DI327" s="85"/>
    </row>
    <row r="328" spans="14:113" s="73" customFormat="1" ht="9" customHeight="1">
      <c r="N328" s="62"/>
      <c r="O328" s="62"/>
      <c r="P328" s="85"/>
      <c r="Q328" s="62"/>
      <c r="AD328" s="62"/>
      <c r="AF328" s="71"/>
      <c r="AG328" s="85"/>
      <c r="BC328" s="85"/>
      <c r="BE328" s="62"/>
      <c r="BU328" s="85"/>
      <c r="BV328" s="85"/>
      <c r="CP328" s="85"/>
      <c r="CQ328" s="85"/>
      <c r="CS328" s="85"/>
      <c r="DF328" s="62"/>
      <c r="DH328" s="85"/>
      <c r="DI328" s="85"/>
    </row>
    <row r="329" spans="14:113" s="73" customFormat="1" ht="9" customHeight="1">
      <c r="N329" s="62"/>
      <c r="O329" s="62"/>
      <c r="P329" s="85"/>
      <c r="Q329" s="62"/>
      <c r="AD329" s="62"/>
      <c r="AF329" s="71"/>
      <c r="AG329" s="85"/>
      <c r="BC329" s="85"/>
      <c r="BE329" s="62"/>
      <c r="BU329" s="85"/>
      <c r="BV329" s="85"/>
      <c r="CP329" s="85"/>
      <c r="CQ329" s="85"/>
      <c r="CS329" s="85"/>
      <c r="DF329" s="62"/>
      <c r="DH329" s="85"/>
      <c r="DI329" s="85"/>
    </row>
    <row r="330" spans="14:113" s="73" customFormat="1" ht="9" customHeight="1">
      <c r="N330" s="62"/>
      <c r="O330" s="62"/>
      <c r="P330" s="85"/>
      <c r="Q330" s="62"/>
      <c r="AD330" s="62"/>
      <c r="AF330" s="71"/>
      <c r="AG330" s="85"/>
      <c r="BC330" s="85"/>
      <c r="BE330" s="62"/>
      <c r="BU330" s="85"/>
      <c r="BV330" s="85"/>
      <c r="CP330" s="85"/>
      <c r="CQ330" s="85"/>
      <c r="CS330" s="85"/>
      <c r="DF330" s="62"/>
      <c r="DH330" s="85"/>
      <c r="DI330" s="85"/>
    </row>
    <row r="331" spans="14:113" s="73" customFormat="1" ht="9" customHeight="1">
      <c r="N331" s="62"/>
      <c r="O331" s="62"/>
      <c r="P331" s="85"/>
      <c r="Q331" s="62"/>
      <c r="AD331" s="62"/>
      <c r="AF331" s="71"/>
      <c r="AG331" s="85"/>
      <c r="BC331" s="85"/>
      <c r="BE331" s="62"/>
      <c r="BU331" s="85"/>
      <c r="BV331" s="85"/>
      <c r="CP331" s="85"/>
      <c r="CQ331" s="85"/>
      <c r="CS331" s="85"/>
      <c r="DF331" s="62"/>
      <c r="DH331" s="85"/>
      <c r="DI331" s="85"/>
    </row>
    <row r="332" spans="14:113" s="73" customFormat="1" ht="9" customHeight="1">
      <c r="N332" s="62"/>
      <c r="O332" s="62"/>
      <c r="P332" s="85"/>
      <c r="Q332" s="62"/>
      <c r="AD332" s="62"/>
      <c r="AF332" s="71"/>
      <c r="AG332" s="85"/>
      <c r="BC332" s="85"/>
      <c r="BE332" s="62"/>
      <c r="BU332" s="85"/>
      <c r="BV332" s="85"/>
      <c r="CP332" s="85"/>
      <c r="CQ332" s="85"/>
      <c r="CS332" s="85"/>
      <c r="DF332" s="62"/>
      <c r="DH332" s="85"/>
      <c r="DI332" s="85"/>
    </row>
    <row r="333" spans="14:113" s="73" customFormat="1" ht="9" customHeight="1">
      <c r="N333" s="62"/>
      <c r="O333" s="62"/>
      <c r="P333" s="85"/>
      <c r="Q333" s="62"/>
      <c r="AD333" s="62"/>
      <c r="AF333" s="71"/>
      <c r="AG333" s="85"/>
      <c r="BC333" s="85"/>
      <c r="BE333" s="62"/>
      <c r="BU333" s="85"/>
      <c r="BV333" s="85"/>
      <c r="CP333" s="85"/>
      <c r="CQ333" s="85"/>
      <c r="CS333" s="85"/>
      <c r="DF333" s="62"/>
      <c r="DH333" s="85"/>
      <c r="DI333" s="85"/>
    </row>
    <row r="334" spans="14:113" s="73" customFormat="1" ht="9" customHeight="1">
      <c r="N334" s="62"/>
      <c r="O334" s="62"/>
      <c r="P334" s="85"/>
      <c r="Q334" s="62"/>
      <c r="AD334" s="62"/>
      <c r="AF334" s="71"/>
      <c r="AG334" s="85"/>
      <c r="BC334" s="85"/>
      <c r="BE334" s="62"/>
      <c r="BU334" s="85"/>
      <c r="BV334" s="85"/>
      <c r="CP334" s="85"/>
      <c r="CQ334" s="85"/>
      <c r="CS334" s="85"/>
      <c r="DF334" s="62"/>
      <c r="DH334" s="85"/>
      <c r="DI334" s="85"/>
    </row>
    <row r="335" spans="14:113" s="73" customFormat="1" ht="9" customHeight="1">
      <c r="N335" s="62"/>
      <c r="O335" s="62"/>
      <c r="P335" s="85"/>
      <c r="Q335" s="62"/>
      <c r="AD335" s="62"/>
      <c r="AF335" s="71"/>
      <c r="AG335" s="85"/>
      <c r="BC335" s="85"/>
      <c r="BE335" s="62"/>
      <c r="BU335" s="85"/>
      <c r="BV335" s="85"/>
      <c r="CP335" s="85"/>
      <c r="CQ335" s="85"/>
      <c r="CS335" s="85"/>
      <c r="DF335" s="62"/>
      <c r="DH335" s="85"/>
      <c r="DI335" s="85"/>
    </row>
    <row r="336" spans="14:113" s="73" customFormat="1" ht="9" customHeight="1">
      <c r="N336" s="62"/>
      <c r="O336" s="62"/>
      <c r="P336" s="85"/>
      <c r="Q336" s="62"/>
      <c r="AD336" s="62"/>
      <c r="AF336" s="71"/>
      <c r="AG336" s="85"/>
      <c r="BC336" s="85"/>
      <c r="BE336" s="62"/>
      <c r="BU336" s="85"/>
      <c r="BV336" s="85"/>
      <c r="CP336" s="85"/>
      <c r="CQ336" s="85"/>
      <c r="CS336" s="85"/>
      <c r="DF336" s="62"/>
      <c r="DH336" s="85"/>
      <c r="DI336" s="85"/>
    </row>
    <row r="337" spans="14:113" s="73" customFormat="1" ht="9" customHeight="1">
      <c r="N337" s="62"/>
      <c r="O337" s="62"/>
      <c r="P337" s="85"/>
      <c r="Q337" s="62"/>
      <c r="AD337" s="62"/>
      <c r="AF337" s="71"/>
      <c r="AG337" s="85"/>
      <c r="BC337" s="85"/>
      <c r="BE337" s="62"/>
      <c r="BU337" s="85"/>
      <c r="BV337" s="85"/>
      <c r="CP337" s="85"/>
      <c r="CQ337" s="85"/>
      <c r="CS337" s="85"/>
      <c r="DF337" s="62"/>
      <c r="DH337" s="85"/>
      <c r="DI337" s="85"/>
    </row>
    <row r="338" spans="14:113" s="73" customFormat="1" ht="9" customHeight="1">
      <c r="N338" s="62"/>
      <c r="O338" s="62"/>
      <c r="P338" s="85"/>
      <c r="Q338" s="62"/>
      <c r="AD338" s="62"/>
      <c r="AF338" s="71"/>
      <c r="AG338" s="85"/>
      <c r="BC338" s="85"/>
      <c r="BE338" s="62"/>
      <c r="BU338" s="85"/>
      <c r="BV338" s="85"/>
      <c r="CP338" s="85"/>
      <c r="CQ338" s="85"/>
      <c r="CS338" s="85"/>
      <c r="DF338" s="62"/>
      <c r="DH338" s="85"/>
      <c r="DI338" s="85"/>
    </row>
    <row r="339" spans="14:113" s="73" customFormat="1" ht="9" customHeight="1">
      <c r="N339" s="62"/>
      <c r="O339" s="62"/>
      <c r="P339" s="85"/>
      <c r="Q339" s="62"/>
      <c r="AD339" s="62"/>
      <c r="AF339" s="71"/>
      <c r="AG339" s="85"/>
      <c r="BC339" s="85"/>
      <c r="BE339" s="62"/>
      <c r="BU339" s="85"/>
      <c r="BV339" s="85"/>
      <c r="CP339" s="85"/>
      <c r="CQ339" s="85"/>
      <c r="CS339" s="85"/>
      <c r="DF339" s="62"/>
      <c r="DH339" s="85"/>
      <c r="DI339" s="85"/>
    </row>
    <row r="340" spans="14:113" s="73" customFormat="1" ht="9" customHeight="1">
      <c r="N340" s="62"/>
      <c r="O340" s="62"/>
      <c r="P340" s="85"/>
      <c r="Q340" s="62"/>
      <c r="AD340" s="62"/>
      <c r="AF340" s="71"/>
      <c r="AG340" s="85"/>
      <c r="BC340" s="85"/>
      <c r="BE340" s="62"/>
      <c r="BU340" s="85"/>
      <c r="BV340" s="85"/>
      <c r="CP340" s="85"/>
      <c r="CQ340" s="85"/>
      <c r="CS340" s="85"/>
      <c r="DF340" s="62"/>
      <c r="DH340" s="85"/>
      <c r="DI340" s="85"/>
    </row>
    <row r="341" spans="14:113" s="73" customFormat="1" ht="9" customHeight="1">
      <c r="N341" s="62"/>
      <c r="O341" s="62"/>
      <c r="P341" s="85"/>
      <c r="Q341" s="62"/>
      <c r="AD341" s="62"/>
      <c r="AF341" s="71"/>
      <c r="AG341" s="85"/>
      <c r="BC341" s="85"/>
      <c r="BE341" s="62"/>
      <c r="BU341" s="85"/>
      <c r="BV341" s="85"/>
      <c r="CP341" s="85"/>
      <c r="CQ341" s="85"/>
      <c r="CS341" s="85"/>
      <c r="DF341" s="62"/>
      <c r="DH341" s="85"/>
      <c r="DI341" s="85"/>
    </row>
    <row r="342" spans="14:113" s="73" customFormat="1" ht="9" customHeight="1">
      <c r="N342" s="62"/>
      <c r="O342" s="62"/>
      <c r="P342" s="85"/>
      <c r="Q342" s="62"/>
      <c r="AD342" s="62"/>
      <c r="AF342" s="71"/>
      <c r="AG342" s="85"/>
      <c r="BC342" s="85"/>
      <c r="BE342" s="62"/>
      <c r="BU342" s="85"/>
      <c r="BV342" s="85"/>
      <c r="CP342" s="85"/>
      <c r="CQ342" s="85"/>
      <c r="CS342" s="85"/>
      <c r="DF342" s="62"/>
      <c r="DH342" s="85"/>
      <c r="DI342" s="85"/>
    </row>
    <row r="343" spans="14:113" s="73" customFormat="1" ht="9" customHeight="1">
      <c r="N343" s="62"/>
      <c r="O343" s="62"/>
      <c r="P343" s="85"/>
      <c r="Q343" s="62"/>
      <c r="AD343" s="62"/>
      <c r="AF343" s="71"/>
      <c r="AG343" s="85"/>
      <c r="BC343" s="85"/>
      <c r="BE343" s="62"/>
      <c r="BU343" s="85"/>
      <c r="BV343" s="85"/>
      <c r="CP343" s="85"/>
      <c r="CQ343" s="85"/>
      <c r="CS343" s="85"/>
      <c r="DF343" s="62"/>
      <c r="DH343" s="85"/>
      <c r="DI343" s="85"/>
    </row>
    <row r="344" spans="14:113" s="73" customFormat="1" ht="9" customHeight="1">
      <c r="N344" s="62"/>
      <c r="O344" s="62"/>
      <c r="P344" s="85"/>
      <c r="Q344" s="62"/>
      <c r="AD344" s="62"/>
      <c r="AF344" s="71"/>
      <c r="AG344" s="85"/>
      <c r="BC344" s="85"/>
      <c r="BE344" s="62"/>
      <c r="BU344" s="85"/>
      <c r="BV344" s="85"/>
      <c r="CP344" s="85"/>
      <c r="CQ344" s="85"/>
      <c r="CS344" s="85"/>
      <c r="DF344" s="62"/>
      <c r="DH344" s="85"/>
      <c r="DI344" s="85"/>
    </row>
    <row r="345" spans="14:113" s="73" customFormat="1" ht="9" customHeight="1">
      <c r="N345" s="62"/>
      <c r="O345" s="62"/>
      <c r="P345" s="85"/>
      <c r="Q345" s="62"/>
      <c r="AD345" s="62"/>
      <c r="AF345" s="71"/>
      <c r="AG345" s="85"/>
      <c r="BC345" s="85"/>
      <c r="BE345" s="62"/>
      <c r="BU345" s="85"/>
      <c r="BV345" s="85"/>
      <c r="CP345" s="85"/>
      <c r="CQ345" s="85"/>
      <c r="CS345" s="85"/>
      <c r="DF345" s="62"/>
      <c r="DH345" s="85"/>
      <c r="DI345" s="85"/>
    </row>
    <row r="346" spans="14:113" s="73" customFormat="1" ht="9" customHeight="1">
      <c r="N346" s="62"/>
      <c r="O346" s="62"/>
      <c r="P346" s="85"/>
      <c r="Q346" s="62"/>
      <c r="AD346" s="62"/>
      <c r="AF346" s="71"/>
      <c r="AG346" s="85"/>
      <c r="BC346" s="85"/>
      <c r="BE346" s="62"/>
      <c r="BU346" s="85"/>
      <c r="BV346" s="85"/>
      <c r="CP346" s="85"/>
      <c r="CQ346" s="85"/>
      <c r="CS346" s="85"/>
      <c r="DF346" s="62"/>
      <c r="DH346" s="85"/>
      <c r="DI346" s="85"/>
    </row>
    <row r="347" spans="14:113" s="73" customFormat="1" ht="9" customHeight="1">
      <c r="N347" s="62"/>
      <c r="O347" s="62"/>
      <c r="P347" s="85"/>
      <c r="Q347" s="62"/>
      <c r="AD347" s="62"/>
      <c r="AF347" s="71"/>
      <c r="AG347" s="85"/>
      <c r="BC347" s="85"/>
      <c r="BE347" s="62"/>
      <c r="BU347" s="85"/>
      <c r="BV347" s="85"/>
      <c r="CP347" s="85"/>
      <c r="CQ347" s="85"/>
      <c r="CS347" s="85"/>
      <c r="DF347" s="62"/>
      <c r="DH347" s="85"/>
      <c r="DI347" s="85"/>
    </row>
    <row r="348" spans="14:113" s="73" customFormat="1" ht="9" customHeight="1">
      <c r="N348" s="62"/>
      <c r="O348" s="62"/>
      <c r="P348" s="85"/>
      <c r="Q348" s="62"/>
      <c r="AD348" s="62"/>
      <c r="AF348" s="71"/>
      <c r="AG348" s="85"/>
      <c r="BC348" s="85"/>
      <c r="BE348" s="62"/>
      <c r="BU348" s="85"/>
      <c r="BV348" s="85"/>
      <c r="CP348" s="85"/>
      <c r="CQ348" s="85"/>
      <c r="CS348" s="85"/>
      <c r="DF348" s="62"/>
      <c r="DH348" s="85"/>
      <c r="DI348" s="85"/>
    </row>
    <row r="349" spans="14:113" s="73" customFormat="1" ht="9" customHeight="1">
      <c r="N349" s="62"/>
      <c r="O349" s="62"/>
      <c r="P349" s="85"/>
      <c r="Q349" s="62"/>
      <c r="AD349" s="62"/>
      <c r="AF349" s="71"/>
      <c r="AG349" s="85"/>
      <c r="BC349" s="85"/>
      <c r="BE349" s="62"/>
      <c r="BU349" s="85"/>
      <c r="BV349" s="85"/>
      <c r="CP349" s="85"/>
      <c r="CQ349" s="85"/>
      <c r="CS349" s="85"/>
      <c r="DF349" s="62"/>
      <c r="DH349" s="85"/>
      <c r="DI349" s="85"/>
    </row>
    <row r="350" spans="14:113" s="73" customFormat="1" ht="9" customHeight="1">
      <c r="N350" s="62"/>
      <c r="O350" s="62"/>
      <c r="P350" s="85"/>
      <c r="Q350" s="62"/>
      <c r="AD350" s="62"/>
      <c r="AF350" s="71"/>
      <c r="AG350" s="85"/>
      <c r="BC350" s="85"/>
      <c r="BE350" s="62"/>
      <c r="BU350" s="85"/>
      <c r="BV350" s="85"/>
      <c r="CP350" s="85"/>
      <c r="CQ350" s="85"/>
      <c r="CS350" s="85"/>
      <c r="DF350" s="62"/>
      <c r="DH350" s="85"/>
      <c r="DI350" s="85"/>
    </row>
    <row r="351" spans="14:113" s="73" customFormat="1" ht="9" customHeight="1">
      <c r="N351" s="62"/>
      <c r="O351" s="62"/>
      <c r="P351" s="85"/>
      <c r="Q351" s="62"/>
      <c r="AD351" s="62"/>
      <c r="AF351" s="71"/>
      <c r="AG351" s="85"/>
      <c r="BC351" s="85"/>
      <c r="BE351" s="62"/>
      <c r="BU351" s="85"/>
      <c r="BV351" s="85"/>
      <c r="CP351" s="85"/>
      <c r="CQ351" s="85"/>
      <c r="CS351" s="85"/>
      <c r="DF351" s="62"/>
      <c r="DH351" s="85"/>
      <c r="DI351" s="85"/>
    </row>
    <row r="352" spans="14:113" s="73" customFormat="1" ht="9" customHeight="1">
      <c r="N352" s="62"/>
      <c r="O352" s="62"/>
      <c r="P352" s="85"/>
      <c r="Q352" s="62"/>
      <c r="AD352" s="62"/>
      <c r="AF352" s="71"/>
      <c r="AG352" s="85"/>
      <c r="BC352" s="85"/>
      <c r="BE352" s="62"/>
      <c r="BU352" s="85"/>
      <c r="BV352" s="85"/>
      <c r="CP352" s="85"/>
      <c r="CQ352" s="85"/>
      <c r="CS352" s="85"/>
      <c r="DF352" s="62"/>
      <c r="DH352" s="85"/>
      <c r="DI352" s="85"/>
    </row>
    <row r="353" spans="14:113" s="73" customFormat="1" ht="9" customHeight="1">
      <c r="N353" s="62"/>
      <c r="O353" s="62"/>
      <c r="P353" s="85"/>
      <c r="Q353" s="62"/>
      <c r="AD353" s="62"/>
      <c r="AF353" s="71"/>
      <c r="AG353" s="85"/>
      <c r="BC353" s="85"/>
      <c r="BE353" s="62"/>
      <c r="BU353" s="85"/>
      <c r="BV353" s="85"/>
      <c r="CP353" s="85"/>
      <c r="CQ353" s="85"/>
      <c r="CS353" s="85"/>
      <c r="DF353" s="62"/>
      <c r="DH353" s="85"/>
      <c r="DI353" s="85"/>
    </row>
    <row r="354" spans="14:113" s="73" customFormat="1" ht="9" customHeight="1">
      <c r="N354" s="62"/>
      <c r="O354" s="62"/>
      <c r="P354" s="85"/>
      <c r="Q354" s="62"/>
      <c r="AD354" s="62"/>
      <c r="AF354" s="71"/>
      <c r="AG354" s="85"/>
      <c r="BC354" s="85"/>
      <c r="BE354" s="62"/>
      <c r="BU354" s="85"/>
      <c r="BV354" s="85"/>
      <c r="CP354" s="85"/>
      <c r="CQ354" s="85"/>
      <c r="CS354" s="85"/>
      <c r="DF354" s="62"/>
      <c r="DH354" s="85"/>
      <c r="DI354" s="85"/>
    </row>
    <row r="355" spans="14:113" s="73" customFormat="1" ht="9" customHeight="1">
      <c r="N355" s="62"/>
      <c r="O355" s="62"/>
      <c r="P355" s="85"/>
      <c r="Q355" s="62"/>
      <c r="AD355" s="62"/>
      <c r="AF355" s="71"/>
      <c r="AG355" s="85"/>
      <c r="BC355" s="85"/>
      <c r="BE355" s="62"/>
      <c r="BU355" s="85"/>
      <c r="BV355" s="85"/>
      <c r="CP355" s="85"/>
      <c r="CQ355" s="85"/>
      <c r="CS355" s="85"/>
      <c r="DF355" s="62"/>
      <c r="DH355" s="85"/>
      <c r="DI355" s="85"/>
    </row>
    <row r="356" spans="14:113" s="73" customFormat="1" ht="9" customHeight="1">
      <c r="N356" s="62"/>
      <c r="O356" s="62"/>
      <c r="P356" s="85"/>
      <c r="Q356" s="62"/>
      <c r="AD356" s="62"/>
      <c r="AF356" s="71"/>
      <c r="AG356" s="85"/>
      <c r="BC356" s="85"/>
      <c r="BE356" s="62"/>
      <c r="BU356" s="85"/>
      <c r="BV356" s="85"/>
      <c r="CP356" s="85"/>
      <c r="CQ356" s="85"/>
      <c r="CS356" s="85"/>
      <c r="DF356" s="62"/>
      <c r="DH356" s="85"/>
      <c r="DI356" s="85"/>
    </row>
    <row r="357" spans="14:113" s="73" customFormat="1" ht="9" customHeight="1">
      <c r="N357" s="62"/>
      <c r="O357" s="62"/>
      <c r="P357" s="85"/>
      <c r="Q357" s="62"/>
      <c r="AD357" s="62"/>
      <c r="AF357" s="71"/>
      <c r="AG357" s="85"/>
      <c r="BC357" s="85"/>
      <c r="BE357" s="62"/>
      <c r="BU357" s="85"/>
      <c r="BV357" s="85"/>
      <c r="CP357" s="85"/>
      <c r="CQ357" s="85"/>
      <c r="CS357" s="85"/>
      <c r="DF357" s="62"/>
      <c r="DH357" s="85"/>
      <c r="DI357" s="85"/>
    </row>
    <row r="358" spans="14:113" s="73" customFormat="1" ht="9" customHeight="1">
      <c r="N358" s="62"/>
      <c r="O358" s="62"/>
      <c r="P358" s="85"/>
      <c r="Q358" s="62"/>
      <c r="AD358" s="62"/>
      <c r="AF358" s="71"/>
      <c r="AG358" s="85"/>
      <c r="BC358" s="85"/>
      <c r="BE358" s="62"/>
      <c r="BU358" s="85"/>
      <c r="BV358" s="85"/>
      <c r="CP358" s="85"/>
      <c r="CQ358" s="85"/>
      <c r="CS358" s="85"/>
      <c r="DF358" s="62"/>
      <c r="DH358" s="85"/>
      <c r="DI358" s="85"/>
    </row>
    <row r="359" spans="14:113" s="73" customFormat="1" ht="9" customHeight="1">
      <c r="N359" s="62"/>
      <c r="O359" s="62"/>
      <c r="P359" s="85"/>
      <c r="Q359" s="62"/>
      <c r="AD359" s="62"/>
      <c r="AF359" s="71"/>
      <c r="AG359" s="85"/>
      <c r="BC359" s="85"/>
      <c r="BE359" s="62"/>
      <c r="BU359" s="85"/>
      <c r="BV359" s="85"/>
      <c r="CP359" s="85"/>
      <c r="CQ359" s="85"/>
      <c r="CS359" s="85"/>
      <c r="DF359" s="62"/>
      <c r="DH359" s="85"/>
      <c r="DI359" s="85"/>
    </row>
    <row r="360" spans="14:113" s="73" customFormat="1" ht="9" customHeight="1">
      <c r="N360" s="62"/>
      <c r="O360" s="62"/>
      <c r="P360" s="85"/>
      <c r="Q360" s="62"/>
      <c r="AD360" s="62"/>
      <c r="AF360" s="71"/>
      <c r="AG360" s="85"/>
      <c r="BC360" s="85"/>
      <c r="BE360" s="62"/>
      <c r="BU360" s="85"/>
      <c r="BV360" s="85"/>
      <c r="CP360" s="85"/>
      <c r="CQ360" s="85"/>
      <c r="CS360" s="85"/>
      <c r="DF360" s="62"/>
      <c r="DH360" s="85"/>
      <c r="DI360" s="85"/>
    </row>
    <row r="361" spans="14:113" s="73" customFormat="1" ht="9" customHeight="1">
      <c r="N361" s="62"/>
      <c r="O361" s="62"/>
      <c r="P361" s="85"/>
      <c r="Q361" s="62"/>
      <c r="AD361" s="62"/>
      <c r="AF361" s="71"/>
      <c r="AG361" s="85"/>
      <c r="BC361" s="85"/>
      <c r="BE361" s="62"/>
      <c r="BU361" s="85"/>
      <c r="BV361" s="85"/>
      <c r="CP361" s="85"/>
      <c r="CQ361" s="85"/>
      <c r="CS361" s="85"/>
      <c r="DF361" s="62"/>
      <c r="DH361" s="85"/>
      <c r="DI361" s="85"/>
    </row>
    <row r="362" spans="14:113" s="73" customFormat="1" ht="9" customHeight="1">
      <c r="N362" s="62"/>
      <c r="O362" s="62"/>
      <c r="P362" s="85"/>
      <c r="Q362" s="62"/>
      <c r="AD362" s="62"/>
      <c r="AF362" s="71"/>
      <c r="AG362" s="85"/>
      <c r="BC362" s="85"/>
      <c r="BE362" s="62"/>
      <c r="BU362" s="85"/>
      <c r="BV362" s="85"/>
      <c r="CP362" s="85"/>
      <c r="CQ362" s="85"/>
      <c r="CS362" s="85"/>
      <c r="DF362" s="62"/>
      <c r="DH362" s="85"/>
      <c r="DI362" s="85"/>
    </row>
    <row r="363" spans="14:113" s="73" customFormat="1" ht="9" customHeight="1">
      <c r="N363" s="62"/>
      <c r="O363" s="62"/>
      <c r="P363" s="85"/>
      <c r="Q363" s="62"/>
      <c r="AD363" s="62"/>
      <c r="AF363" s="71"/>
      <c r="AG363" s="85"/>
      <c r="BC363" s="85"/>
      <c r="BE363" s="62"/>
      <c r="BU363" s="85"/>
      <c r="BV363" s="85"/>
      <c r="CP363" s="85"/>
      <c r="CQ363" s="85"/>
      <c r="CS363" s="85"/>
      <c r="DF363" s="62"/>
      <c r="DH363" s="85"/>
      <c r="DI363" s="85"/>
    </row>
    <row r="364" spans="14:113" s="73" customFormat="1" ht="9" customHeight="1">
      <c r="N364" s="62"/>
      <c r="O364" s="62"/>
      <c r="P364" s="85"/>
      <c r="Q364" s="62"/>
      <c r="AD364" s="62"/>
      <c r="AF364" s="71"/>
      <c r="AG364" s="85"/>
      <c r="BC364" s="85"/>
      <c r="BE364" s="62"/>
      <c r="BU364" s="85"/>
      <c r="BV364" s="85"/>
      <c r="CP364" s="85"/>
      <c r="CQ364" s="85"/>
      <c r="CS364" s="85"/>
      <c r="DF364" s="62"/>
      <c r="DH364" s="85"/>
      <c r="DI364" s="85"/>
    </row>
    <row r="365" spans="14:113" s="73" customFormat="1" ht="9" customHeight="1">
      <c r="N365" s="62"/>
      <c r="O365" s="62"/>
      <c r="P365" s="85"/>
      <c r="Q365" s="62"/>
      <c r="AD365" s="62"/>
      <c r="AF365" s="71"/>
      <c r="AG365" s="85"/>
      <c r="BC365" s="85"/>
      <c r="BE365" s="62"/>
      <c r="BU365" s="85"/>
      <c r="BV365" s="85"/>
      <c r="CP365" s="85"/>
      <c r="CQ365" s="85"/>
      <c r="CS365" s="85"/>
      <c r="DF365" s="62"/>
      <c r="DH365" s="85"/>
      <c r="DI365" s="85"/>
    </row>
    <row r="366" spans="14:113" s="73" customFormat="1" ht="9" customHeight="1">
      <c r="N366" s="62"/>
      <c r="O366" s="62"/>
      <c r="P366" s="85"/>
      <c r="Q366" s="62"/>
      <c r="AD366" s="62"/>
      <c r="AF366" s="71"/>
      <c r="AG366" s="85"/>
      <c r="BC366" s="85"/>
      <c r="BE366" s="62"/>
      <c r="BU366" s="85"/>
      <c r="BV366" s="85"/>
      <c r="CP366" s="85"/>
      <c r="CQ366" s="85"/>
      <c r="CS366" s="85"/>
      <c r="DF366" s="62"/>
      <c r="DH366" s="85"/>
      <c r="DI366" s="85"/>
    </row>
    <row r="367" spans="14:113" s="73" customFormat="1" ht="9" customHeight="1">
      <c r="N367" s="62"/>
      <c r="O367" s="62"/>
      <c r="P367" s="85"/>
      <c r="Q367" s="62"/>
      <c r="AD367" s="62"/>
      <c r="AF367" s="71"/>
      <c r="AG367" s="85"/>
      <c r="BC367" s="85"/>
      <c r="BE367" s="62"/>
      <c r="BU367" s="85"/>
      <c r="BV367" s="85"/>
      <c r="CP367" s="85"/>
      <c r="CQ367" s="85"/>
      <c r="CS367" s="85"/>
      <c r="DF367" s="62"/>
      <c r="DH367" s="85"/>
      <c r="DI367" s="85"/>
    </row>
    <row r="368" spans="14:113" s="73" customFormat="1" ht="9" customHeight="1">
      <c r="N368" s="62"/>
      <c r="O368" s="62"/>
      <c r="P368" s="85"/>
      <c r="Q368" s="62"/>
      <c r="AD368" s="62"/>
      <c r="AF368" s="71"/>
      <c r="AG368" s="85"/>
      <c r="BC368" s="85"/>
      <c r="BE368" s="62"/>
      <c r="BU368" s="85"/>
      <c r="BV368" s="85"/>
      <c r="CP368" s="85"/>
      <c r="CQ368" s="85"/>
      <c r="CS368" s="85"/>
      <c r="DF368" s="62"/>
      <c r="DH368" s="85"/>
      <c r="DI368" s="85"/>
    </row>
    <row r="369" spans="14:113" s="73" customFormat="1" ht="9" customHeight="1">
      <c r="N369" s="62"/>
      <c r="O369" s="62"/>
      <c r="P369" s="85"/>
      <c r="Q369" s="62"/>
      <c r="AD369" s="62"/>
      <c r="AF369" s="71"/>
      <c r="AG369" s="85"/>
      <c r="BC369" s="85"/>
      <c r="BE369" s="62"/>
      <c r="BU369" s="85"/>
      <c r="BV369" s="85"/>
      <c r="CP369" s="85"/>
      <c r="CQ369" s="85"/>
      <c r="CS369" s="85"/>
      <c r="DF369" s="62"/>
      <c r="DH369" s="85"/>
      <c r="DI369" s="85"/>
    </row>
    <row r="370" spans="14:113" s="73" customFormat="1" ht="9" customHeight="1">
      <c r="N370" s="62"/>
      <c r="O370" s="62"/>
      <c r="P370" s="85"/>
      <c r="Q370" s="62"/>
      <c r="AD370" s="62"/>
      <c r="AF370" s="71"/>
      <c r="AG370" s="85"/>
      <c r="BC370" s="85"/>
      <c r="BE370" s="62"/>
      <c r="BU370" s="85"/>
      <c r="BV370" s="85"/>
      <c r="CP370" s="85"/>
      <c r="CQ370" s="85"/>
      <c r="CS370" s="85"/>
      <c r="DF370" s="62"/>
      <c r="DH370" s="85"/>
      <c r="DI370" s="85"/>
    </row>
    <row r="371" spans="14:113" s="73" customFormat="1" ht="9" customHeight="1">
      <c r="N371" s="62"/>
      <c r="O371" s="62"/>
      <c r="P371" s="85"/>
      <c r="Q371" s="62"/>
      <c r="AD371" s="62"/>
      <c r="AF371" s="71"/>
      <c r="AG371" s="85"/>
      <c r="BC371" s="85"/>
      <c r="BE371" s="62"/>
      <c r="BU371" s="85"/>
      <c r="BV371" s="85"/>
      <c r="CP371" s="85"/>
      <c r="CQ371" s="85"/>
      <c r="CS371" s="85"/>
      <c r="DF371" s="62"/>
      <c r="DH371" s="85"/>
      <c r="DI371" s="85"/>
    </row>
    <row r="372" spans="14:113" s="73" customFormat="1" ht="9" customHeight="1">
      <c r="N372" s="62"/>
      <c r="O372" s="62"/>
      <c r="P372" s="85"/>
      <c r="Q372" s="62"/>
      <c r="AD372" s="62"/>
      <c r="AF372" s="71"/>
      <c r="AG372" s="85"/>
      <c r="BC372" s="85"/>
      <c r="BE372" s="62"/>
      <c r="BU372" s="85"/>
      <c r="BV372" s="85"/>
      <c r="CP372" s="85"/>
      <c r="CQ372" s="85"/>
      <c r="CS372" s="85"/>
      <c r="DF372" s="62"/>
      <c r="DH372" s="85"/>
      <c r="DI372" s="85"/>
    </row>
    <row r="373" spans="14:113" s="73" customFormat="1" ht="9" customHeight="1">
      <c r="N373" s="62"/>
      <c r="O373" s="62"/>
      <c r="P373" s="85"/>
      <c r="Q373" s="62"/>
      <c r="AD373" s="62"/>
      <c r="AF373" s="71"/>
      <c r="AG373" s="85"/>
      <c r="BC373" s="85"/>
      <c r="BE373" s="62"/>
      <c r="BU373" s="85"/>
      <c r="BV373" s="85"/>
      <c r="CP373" s="85"/>
      <c r="CQ373" s="85"/>
      <c r="CS373" s="85"/>
      <c r="DF373" s="62"/>
      <c r="DH373" s="85"/>
      <c r="DI373" s="85"/>
    </row>
    <row r="374" spans="14:113" s="73" customFormat="1" ht="9" customHeight="1">
      <c r="N374" s="62"/>
      <c r="O374" s="62"/>
      <c r="P374" s="85"/>
      <c r="Q374" s="62"/>
      <c r="AD374" s="62"/>
      <c r="AF374" s="71"/>
      <c r="AG374" s="85"/>
      <c r="BC374" s="85"/>
      <c r="BE374" s="62"/>
      <c r="BU374" s="85"/>
      <c r="BV374" s="85"/>
      <c r="CP374" s="85"/>
      <c r="CQ374" s="85"/>
      <c r="CS374" s="85"/>
      <c r="DF374" s="62"/>
      <c r="DH374" s="85"/>
      <c r="DI374" s="85"/>
    </row>
    <row r="375" spans="14:113" s="73" customFormat="1" ht="9" customHeight="1">
      <c r="N375" s="62"/>
      <c r="O375" s="62"/>
      <c r="P375" s="85"/>
      <c r="Q375" s="62"/>
      <c r="AD375" s="62"/>
      <c r="AF375" s="71"/>
      <c r="AG375" s="85"/>
      <c r="BC375" s="85"/>
      <c r="BE375" s="62"/>
      <c r="BU375" s="85"/>
      <c r="BV375" s="85"/>
      <c r="CP375" s="85"/>
      <c r="CQ375" s="85"/>
      <c r="CS375" s="85"/>
      <c r="DF375" s="62"/>
      <c r="DH375" s="85"/>
      <c r="DI375" s="85"/>
    </row>
    <row r="376" spans="14:113" s="73" customFormat="1" ht="9" customHeight="1">
      <c r="N376" s="62"/>
      <c r="O376" s="62"/>
      <c r="P376" s="85"/>
      <c r="Q376" s="62"/>
      <c r="AD376" s="62"/>
      <c r="AF376" s="71"/>
      <c r="AG376" s="85"/>
      <c r="BC376" s="85"/>
      <c r="BE376" s="62"/>
      <c r="BU376" s="85"/>
      <c r="BV376" s="85"/>
      <c r="CP376" s="85"/>
      <c r="CQ376" s="85"/>
      <c r="CS376" s="85"/>
      <c r="DF376" s="62"/>
      <c r="DH376" s="85"/>
      <c r="DI376" s="85"/>
    </row>
    <row r="377" spans="14:113" s="73" customFormat="1" ht="9" customHeight="1">
      <c r="N377" s="62"/>
      <c r="O377" s="62"/>
      <c r="P377" s="85"/>
      <c r="Q377" s="62"/>
      <c r="AD377" s="62"/>
      <c r="AF377" s="71"/>
      <c r="AG377" s="85"/>
      <c r="BC377" s="85"/>
      <c r="BE377" s="62"/>
      <c r="BU377" s="85"/>
      <c r="BV377" s="85"/>
      <c r="CP377" s="85"/>
      <c r="CQ377" s="85"/>
      <c r="CS377" s="85"/>
      <c r="DF377" s="62"/>
      <c r="DH377" s="85"/>
      <c r="DI377" s="85"/>
    </row>
    <row r="378" spans="14:113" s="73" customFormat="1" ht="9" customHeight="1">
      <c r="N378" s="62"/>
      <c r="O378" s="62"/>
      <c r="P378" s="85"/>
      <c r="Q378" s="62"/>
      <c r="AD378" s="62"/>
      <c r="AF378" s="71"/>
      <c r="AG378" s="85"/>
      <c r="BC378" s="85"/>
      <c r="BE378" s="62"/>
      <c r="BU378" s="85"/>
      <c r="BV378" s="85"/>
      <c r="CP378" s="85"/>
      <c r="CQ378" s="85"/>
      <c r="CS378" s="85"/>
      <c r="DF378" s="62"/>
      <c r="DH378" s="85"/>
      <c r="DI378" s="85"/>
    </row>
    <row r="379" spans="14:113" s="73" customFormat="1" ht="9" customHeight="1">
      <c r="N379" s="62"/>
      <c r="O379" s="62"/>
      <c r="P379" s="85"/>
      <c r="Q379" s="62"/>
      <c r="AD379" s="62"/>
      <c r="AF379" s="71"/>
      <c r="AG379" s="85"/>
      <c r="BC379" s="85"/>
      <c r="BE379" s="62"/>
      <c r="BU379" s="85"/>
      <c r="BV379" s="85"/>
      <c r="CP379" s="85"/>
      <c r="CQ379" s="85"/>
      <c r="CS379" s="85"/>
      <c r="DF379" s="62"/>
      <c r="DH379" s="85"/>
      <c r="DI379" s="85"/>
    </row>
    <row r="380" spans="14:113" s="73" customFormat="1" ht="9" customHeight="1">
      <c r="N380" s="62"/>
      <c r="O380" s="62"/>
      <c r="P380" s="85"/>
      <c r="Q380" s="62"/>
      <c r="AD380" s="62"/>
      <c r="AF380" s="71"/>
      <c r="AG380" s="85"/>
      <c r="BC380" s="85"/>
      <c r="BE380" s="62"/>
      <c r="BU380" s="85"/>
      <c r="BV380" s="85"/>
      <c r="CP380" s="85"/>
      <c r="CQ380" s="85"/>
      <c r="CS380" s="85"/>
      <c r="DF380" s="62"/>
      <c r="DH380" s="85"/>
      <c r="DI380" s="85"/>
    </row>
    <row r="381" spans="14:113" s="73" customFormat="1" ht="9" customHeight="1">
      <c r="N381" s="62"/>
      <c r="O381" s="62"/>
      <c r="P381" s="85"/>
      <c r="Q381" s="62"/>
      <c r="AD381" s="62"/>
      <c r="AF381" s="71"/>
      <c r="AG381" s="85"/>
      <c r="BC381" s="85"/>
      <c r="BE381" s="62"/>
      <c r="BU381" s="85"/>
      <c r="BV381" s="85"/>
      <c r="CP381" s="85"/>
      <c r="CQ381" s="85"/>
      <c r="CS381" s="85"/>
      <c r="DF381" s="62"/>
      <c r="DH381" s="85"/>
      <c r="DI381" s="85"/>
    </row>
    <row r="382" spans="14:113" s="73" customFormat="1" ht="9" customHeight="1">
      <c r="N382" s="62"/>
      <c r="O382" s="62"/>
      <c r="P382" s="85"/>
      <c r="Q382" s="62"/>
      <c r="AD382" s="62"/>
      <c r="AF382" s="71"/>
      <c r="AG382" s="85"/>
      <c r="BC382" s="85"/>
      <c r="BE382" s="62"/>
      <c r="BU382" s="85"/>
      <c r="BV382" s="85"/>
      <c r="CP382" s="85"/>
      <c r="CQ382" s="85"/>
      <c r="CS382" s="85"/>
      <c r="DF382" s="62"/>
      <c r="DH382" s="85"/>
      <c r="DI382" s="85"/>
    </row>
    <row r="383" spans="14:113" s="73" customFormat="1" ht="9" customHeight="1">
      <c r="N383" s="62"/>
      <c r="O383" s="62"/>
      <c r="P383" s="85"/>
      <c r="Q383" s="62"/>
      <c r="AD383" s="62"/>
      <c r="AF383" s="71"/>
      <c r="AG383" s="85"/>
      <c r="BC383" s="85"/>
      <c r="BE383" s="62"/>
      <c r="BU383" s="85"/>
      <c r="BV383" s="85"/>
      <c r="CP383" s="85"/>
      <c r="CQ383" s="85"/>
      <c r="CS383" s="85"/>
      <c r="DF383" s="62"/>
      <c r="DH383" s="85"/>
      <c r="DI383" s="85"/>
    </row>
    <row r="384" spans="14:113" s="73" customFormat="1" ht="9" customHeight="1">
      <c r="N384" s="62"/>
      <c r="O384" s="62"/>
      <c r="P384" s="85"/>
      <c r="Q384" s="62"/>
      <c r="AD384" s="62"/>
      <c r="AF384" s="71"/>
      <c r="AG384" s="85"/>
      <c r="BC384" s="85"/>
      <c r="BE384" s="62"/>
      <c r="BU384" s="85"/>
      <c r="BV384" s="85"/>
      <c r="CP384" s="85"/>
      <c r="CQ384" s="85"/>
      <c r="CS384" s="85"/>
      <c r="DF384" s="62"/>
      <c r="DH384" s="85"/>
      <c r="DI384" s="85"/>
    </row>
    <row r="385" spans="14:113" s="73" customFormat="1" ht="9" customHeight="1">
      <c r="N385" s="62"/>
      <c r="O385" s="62"/>
      <c r="P385" s="85"/>
      <c r="Q385" s="62"/>
      <c r="AD385" s="62"/>
      <c r="AF385" s="71"/>
      <c r="AG385" s="85"/>
      <c r="BC385" s="85"/>
      <c r="BE385" s="62"/>
      <c r="BU385" s="85"/>
      <c r="BV385" s="85"/>
      <c r="CP385" s="85"/>
      <c r="CQ385" s="85"/>
      <c r="CS385" s="85"/>
      <c r="DF385" s="62"/>
      <c r="DH385" s="85"/>
      <c r="DI385" s="85"/>
    </row>
    <row r="386" spans="14:113" s="73" customFormat="1" ht="9" customHeight="1">
      <c r="N386" s="62"/>
      <c r="O386" s="62"/>
      <c r="P386" s="85"/>
      <c r="Q386" s="62"/>
      <c r="AD386" s="62"/>
      <c r="AF386" s="71"/>
      <c r="AG386" s="85"/>
      <c r="BC386" s="85"/>
      <c r="BE386" s="62"/>
      <c r="BU386" s="85"/>
      <c r="BV386" s="85"/>
      <c r="CP386" s="85"/>
      <c r="CQ386" s="85"/>
      <c r="CS386" s="85"/>
      <c r="DF386" s="62"/>
      <c r="DH386" s="85"/>
      <c r="DI386" s="85"/>
    </row>
    <row r="387" spans="14:113" s="73" customFormat="1" ht="9" customHeight="1">
      <c r="N387" s="62"/>
      <c r="O387" s="62"/>
      <c r="P387" s="85"/>
      <c r="Q387" s="62"/>
      <c r="AD387" s="62"/>
      <c r="AF387" s="71"/>
      <c r="AG387" s="85"/>
      <c r="BC387" s="85"/>
      <c r="BE387" s="62"/>
      <c r="BU387" s="85"/>
      <c r="BV387" s="85"/>
      <c r="CP387" s="85"/>
      <c r="CQ387" s="85"/>
      <c r="CS387" s="85"/>
      <c r="DF387" s="62"/>
      <c r="DH387" s="85"/>
      <c r="DI387" s="85"/>
    </row>
    <row r="388" spans="14:113" s="73" customFormat="1" ht="9" customHeight="1">
      <c r="N388" s="62"/>
      <c r="O388" s="62"/>
      <c r="P388" s="85"/>
      <c r="Q388" s="62"/>
      <c r="AD388" s="62"/>
      <c r="AF388" s="71"/>
      <c r="AG388" s="85"/>
      <c r="BC388" s="85"/>
      <c r="BE388" s="62"/>
      <c r="BU388" s="85"/>
      <c r="BV388" s="85"/>
      <c r="CP388" s="85"/>
      <c r="CQ388" s="85"/>
      <c r="CS388" s="85"/>
      <c r="DF388" s="62"/>
      <c r="DH388" s="85"/>
      <c r="DI388" s="85"/>
    </row>
    <row r="389" spans="14:113" s="73" customFormat="1" ht="9" customHeight="1">
      <c r="N389" s="62"/>
      <c r="O389" s="62"/>
      <c r="P389" s="85"/>
      <c r="Q389" s="62"/>
      <c r="AD389" s="62"/>
      <c r="AF389" s="71"/>
      <c r="AG389" s="85"/>
      <c r="BC389" s="85"/>
      <c r="BE389" s="62"/>
      <c r="BU389" s="85"/>
      <c r="BV389" s="85"/>
      <c r="CP389" s="85"/>
      <c r="CQ389" s="85"/>
      <c r="CS389" s="85"/>
      <c r="DF389" s="62"/>
      <c r="DH389" s="85"/>
      <c r="DI389" s="85"/>
    </row>
    <row r="390" spans="14:113" s="73" customFormat="1" ht="9" customHeight="1">
      <c r="N390" s="62"/>
      <c r="O390" s="62"/>
      <c r="P390" s="85"/>
      <c r="Q390" s="62"/>
      <c r="AD390" s="62"/>
      <c r="AF390" s="71"/>
      <c r="AG390" s="85"/>
      <c r="BC390" s="85"/>
      <c r="BE390" s="62"/>
      <c r="BU390" s="85"/>
      <c r="BV390" s="85"/>
      <c r="CP390" s="85"/>
      <c r="CQ390" s="85"/>
      <c r="CS390" s="85"/>
      <c r="DF390" s="62"/>
      <c r="DH390" s="85"/>
      <c r="DI390" s="85"/>
    </row>
    <row r="391" spans="14:113" s="73" customFormat="1" ht="9" customHeight="1">
      <c r="N391" s="62"/>
      <c r="O391" s="62"/>
      <c r="P391" s="85"/>
      <c r="Q391" s="62"/>
      <c r="AD391" s="62"/>
      <c r="AF391" s="71"/>
      <c r="AG391" s="85"/>
      <c r="BC391" s="85"/>
      <c r="BE391" s="62"/>
      <c r="BU391" s="85"/>
      <c r="BV391" s="85"/>
      <c r="CP391" s="85"/>
      <c r="CQ391" s="85"/>
      <c r="CS391" s="85"/>
      <c r="DF391" s="62"/>
      <c r="DH391" s="85"/>
      <c r="DI391" s="85"/>
    </row>
    <row r="392" spans="14:113" s="73" customFormat="1" ht="9" customHeight="1">
      <c r="N392" s="62"/>
      <c r="O392" s="62"/>
      <c r="P392" s="85"/>
      <c r="Q392" s="62"/>
      <c r="AD392" s="62"/>
      <c r="AF392" s="71"/>
      <c r="AG392" s="85"/>
      <c r="BC392" s="85"/>
      <c r="BE392" s="62"/>
      <c r="BU392" s="85"/>
      <c r="BV392" s="85"/>
      <c r="CP392" s="85"/>
      <c r="CQ392" s="85"/>
      <c r="CS392" s="85"/>
      <c r="DF392" s="62"/>
      <c r="DH392" s="85"/>
      <c r="DI392" s="85"/>
    </row>
    <row r="393" spans="14:113" s="73" customFormat="1" ht="9" customHeight="1">
      <c r="N393" s="62"/>
      <c r="O393" s="62"/>
      <c r="P393" s="85"/>
      <c r="Q393" s="62"/>
      <c r="AD393" s="62"/>
      <c r="AF393" s="71"/>
      <c r="AG393" s="85"/>
      <c r="BC393" s="85"/>
      <c r="BE393" s="62"/>
      <c r="BU393" s="85"/>
      <c r="BV393" s="85"/>
      <c r="CP393" s="85"/>
      <c r="CQ393" s="85"/>
      <c r="CS393" s="85"/>
      <c r="DF393" s="62"/>
      <c r="DH393" s="85"/>
      <c r="DI393" s="85"/>
    </row>
    <row r="394" spans="14:113" s="73" customFormat="1" ht="9" customHeight="1">
      <c r="N394" s="62"/>
      <c r="O394" s="62"/>
      <c r="P394" s="85"/>
      <c r="Q394" s="62"/>
      <c r="AD394" s="62"/>
      <c r="AF394" s="71"/>
      <c r="AG394" s="85"/>
      <c r="BC394" s="85"/>
      <c r="BE394" s="62"/>
      <c r="BU394" s="85"/>
      <c r="BV394" s="85"/>
      <c r="CP394" s="85"/>
      <c r="CQ394" s="85"/>
      <c r="CS394" s="85"/>
      <c r="DF394" s="62"/>
      <c r="DH394" s="85"/>
      <c r="DI394" s="85"/>
    </row>
    <row r="395" spans="14:113" s="73" customFormat="1" ht="9" customHeight="1">
      <c r="N395" s="62"/>
      <c r="O395" s="62"/>
      <c r="P395" s="85"/>
      <c r="Q395" s="62"/>
      <c r="AD395" s="62"/>
      <c r="AF395" s="71"/>
      <c r="AG395" s="85"/>
      <c r="BC395" s="85"/>
      <c r="BE395" s="62"/>
      <c r="BU395" s="85"/>
      <c r="BV395" s="85"/>
      <c r="CP395" s="85"/>
      <c r="CQ395" s="85"/>
      <c r="CS395" s="85"/>
      <c r="DF395" s="62"/>
      <c r="DH395" s="85"/>
      <c r="DI395" s="85"/>
    </row>
    <row r="396" spans="14:113" s="73" customFormat="1" ht="9" customHeight="1">
      <c r="N396" s="62"/>
      <c r="O396" s="62"/>
      <c r="P396" s="85"/>
      <c r="Q396" s="62"/>
      <c r="AD396" s="62"/>
      <c r="AF396" s="71"/>
      <c r="AG396" s="85"/>
      <c r="BC396" s="85"/>
      <c r="BE396" s="62"/>
      <c r="BU396" s="85"/>
      <c r="BV396" s="85"/>
      <c r="CP396" s="85"/>
      <c r="CQ396" s="85"/>
      <c r="CS396" s="85"/>
      <c r="DF396" s="62"/>
      <c r="DH396" s="85"/>
      <c r="DI396" s="85"/>
    </row>
    <row r="397" spans="14:113" s="73" customFormat="1" ht="9" customHeight="1">
      <c r="N397" s="62"/>
      <c r="O397" s="62"/>
      <c r="P397" s="85"/>
      <c r="Q397" s="62"/>
      <c r="AD397" s="62"/>
      <c r="AF397" s="71"/>
      <c r="AG397" s="85"/>
      <c r="BC397" s="85"/>
      <c r="BE397" s="62"/>
      <c r="BU397" s="85"/>
      <c r="BV397" s="85"/>
      <c r="CP397" s="85"/>
      <c r="CQ397" s="85"/>
      <c r="CS397" s="85"/>
      <c r="DF397" s="62"/>
      <c r="DH397" s="85"/>
      <c r="DI397" s="85"/>
    </row>
    <row r="398" spans="14:113" s="73" customFormat="1" ht="9" customHeight="1">
      <c r="N398" s="62"/>
      <c r="O398" s="62"/>
      <c r="P398" s="85"/>
      <c r="Q398" s="62"/>
      <c r="AD398" s="62"/>
      <c r="AF398" s="71"/>
      <c r="AG398" s="85"/>
      <c r="BC398" s="85"/>
      <c r="BE398" s="62"/>
      <c r="BU398" s="85"/>
      <c r="BV398" s="85"/>
      <c r="CP398" s="85"/>
      <c r="CQ398" s="85"/>
      <c r="CS398" s="85"/>
      <c r="DF398" s="62"/>
      <c r="DH398" s="85"/>
      <c r="DI398" s="85"/>
    </row>
    <row r="399" spans="14:113" s="73" customFormat="1" ht="9" customHeight="1">
      <c r="N399" s="62"/>
      <c r="O399" s="62"/>
      <c r="P399" s="85"/>
      <c r="Q399" s="62"/>
      <c r="AD399" s="62"/>
      <c r="AF399" s="71"/>
      <c r="AG399" s="85"/>
      <c r="BC399" s="85"/>
      <c r="BE399" s="62"/>
      <c r="BU399" s="85"/>
      <c r="BV399" s="85"/>
      <c r="CP399" s="85"/>
      <c r="CQ399" s="85"/>
      <c r="CS399" s="85"/>
      <c r="DF399" s="62"/>
      <c r="DH399" s="85"/>
      <c r="DI399" s="85"/>
    </row>
    <row r="400" spans="14:113" s="73" customFormat="1" ht="9" customHeight="1">
      <c r="N400" s="62"/>
      <c r="O400" s="62"/>
      <c r="P400" s="85"/>
      <c r="Q400" s="62"/>
      <c r="AD400" s="62"/>
      <c r="AF400" s="71"/>
      <c r="AG400" s="85"/>
      <c r="BC400" s="85"/>
      <c r="BE400" s="62"/>
      <c r="BU400" s="85"/>
      <c r="BV400" s="85"/>
      <c r="CP400" s="85"/>
      <c r="CQ400" s="85"/>
      <c r="CS400" s="85"/>
      <c r="DF400" s="62"/>
      <c r="DH400" s="85"/>
      <c r="DI400" s="85"/>
    </row>
    <row r="401" spans="14:113" s="73" customFormat="1" ht="9" customHeight="1">
      <c r="N401" s="62"/>
      <c r="O401" s="62"/>
      <c r="P401" s="85"/>
      <c r="Q401" s="62"/>
      <c r="AD401" s="62"/>
      <c r="AF401" s="71"/>
      <c r="AG401" s="85"/>
      <c r="BC401" s="85"/>
      <c r="BE401" s="62"/>
      <c r="BU401" s="85"/>
      <c r="BV401" s="85"/>
      <c r="CP401" s="85"/>
      <c r="CQ401" s="85"/>
      <c r="CS401" s="85"/>
      <c r="DF401" s="62"/>
      <c r="DH401" s="85"/>
      <c r="DI401" s="85"/>
    </row>
    <row r="402" spans="14:113" s="73" customFormat="1" ht="9" customHeight="1">
      <c r="N402" s="62"/>
      <c r="O402" s="62"/>
      <c r="P402" s="85"/>
      <c r="Q402" s="62"/>
      <c r="AD402" s="62"/>
      <c r="AF402" s="71"/>
      <c r="AG402" s="85"/>
      <c r="BC402" s="85"/>
      <c r="BE402" s="62"/>
      <c r="BU402" s="85"/>
      <c r="BV402" s="85"/>
      <c r="CP402" s="85"/>
      <c r="CQ402" s="85"/>
      <c r="CS402" s="85"/>
      <c r="DF402" s="62"/>
      <c r="DH402" s="85"/>
      <c r="DI402" s="85"/>
    </row>
    <row r="403" spans="14:113" s="73" customFormat="1" ht="9" customHeight="1">
      <c r="N403" s="62"/>
      <c r="O403" s="62"/>
      <c r="P403" s="85"/>
      <c r="Q403" s="62"/>
      <c r="AD403" s="62"/>
      <c r="AF403" s="71"/>
      <c r="AG403" s="85"/>
      <c r="BC403" s="85"/>
      <c r="BE403" s="62"/>
      <c r="BU403" s="85"/>
      <c r="BV403" s="85"/>
      <c r="CP403" s="85"/>
      <c r="CQ403" s="85"/>
      <c r="CS403" s="85"/>
      <c r="DF403" s="62"/>
      <c r="DH403" s="85"/>
      <c r="DI403" s="85"/>
    </row>
    <row r="404" spans="14:113" s="73" customFormat="1" ht="9" customHeight="1">
      <c r="N404" s="62"/>
      <c r="O404" s="62"/>
      <c r="P404" s="85"/>
      <c r="Q404" s="62"/>
      <c r="AD404" s="62"/>
      <c r="AF404" s="71"/>
      <c r="AG404" s="85"/>
      <c r="BC404" s="85"/>
      <c r="BE404" s="62"/>
      <c r="BU404" s="85"/>
      <c r="BV404" s="85"/>
      <c r="CP404" s="85"/>
      <c r="CQ404" s="85"/>
      <c r="CS404" s="85"/>
      <c r="DF404" s="62"/>
      <c r="DH404" s="85"/>
      <c r="DI404" s="85"/>
    </row>
    <row r="405" spans="14:113" s="73" customFormat="1" ht="9" customHeight="1">
      <c r="N405" s="62"/>
      <c r="O405" s="62"/>
      <c r="P405" s="85"/>
      <c r="Q405" s="62"/>
      <c r="AD405" s="62"/>
      <c r="AF405" s="71"/>
      <c r="AG405" s="85"/>
      <c r="BC405" s="85"/>
      <c r="BE405" s="62"/>
      <c r="BU405" s="85"/>
      <c r="BV405" s="85"/>
      <c r="CP405" s="85"/>
      <c r="CQ405" s="85"/>
      <c r="CS405" s="85"/>
      <c r="DF405" s="62"/>
      <c r="DH405" s="85"/>
      <c r="DI405" s="85"/>
    </row>
    <row r="406" spans="14:113" s="73" customFormat="1" ht="9" customHeight="1">
      <c r="N406" s="62"/>
      <c r="O406" s="62"/>
      <c r="P406" s="85"/>
      <c r="Q406" s="62"/>
      <c r="AD406" s="62"/>
      <c r="AF406" s="71"/>
      <c r="AG406" s="85"/>
      <c r="BC406" s="85"/>
      <c r="BE406" s="62"/>
      <c r="BU406" s="85"/>
      <c r="BV406" s="85"/>
      <c r="CP406" s="85"/>
      <c r="CQ406" s="85"/>
      <c r="CS406" s="85"/>
      <c r="DF406" s="62"/>
      <c r="DH406" s="85"/>
      <c r="DI406" s="85"/>
    </row>
    <row r="407" spans="14:113" s="73" customFormat="1" ht="9" customHeight="1">
      <c r="N407" s="62"/>
      <c r="O407" s="62"/>
      <c r="P407" s="85"/>
      <c r="Q407" s="62"/>
      <c r="AD407" s="62"/>
      <c r="AF407" s="71"/>
      <c r="AG407" s="85"/>
      <c r="BC407" s="85"/>
      <c r="BE407" s="62"/>
      <c r="BU407" s="85"/>
      <c r="BV407" s="85"/>
      <c r="CP407" s="85"/>
      <c r="CQ407" s="85"/>
      <c r="CS407" s="85"/>
      <c r="DF407" s="62"/>
      <c r="DH407" s="85"/>
      <c r="DI407" s="85"/>
    </row>
    <row r="408" spans="14:113" s="73" customFormat="1" ht="9" customHeight="1">
      <c r="N408" s="62"/>
      <c r="O408" s="62"/>
      <c r="P408" s="85"/>
      <c r="Q408" s="62"/>
      <c r="AD408" s="62"/>
      <c r="AF408" s="71"/>
      <c r="AG408" s="85"/>
      <c r="BC408" s="85"/>
      <c r="BE408" s="62"/>
      <c r="BU408" s="85"/>
      <c r="BV408" s="85"/>
      <c r="CP408" s="85"/>
      <c r="CQ408" s="85"/>
      <c r="CS408" s="85"/>
      <c r="DF408" s="62"/>
      <c r="DH408" s="85"/>
      <c r="DI408" s="85"/>
    </row>
    <row r="409" spans="14:113" s="73" customFormat="1" ht="9" customHeight="1">
      <c r="N409" s="62"/>
      <c r="O409" s="62"/>
      <c r="P409" s="85"/>
      <c r="Q409" s="62"/>
      <c r="AD409" s="62"/>
      <c r="AF409" s="71"/>
      <c r="AG409" s="85"/>
      <c r="BC409" s="85"/>
      <c r="BE409" s="62"/>
      <c r="BU409" s="85"/>
      <c r="BV409" s="85"/>
      <c r="CP409" s="85"/>
      <c r="CQ409" s="85"/>
      <c r="CS409" s="85"/>
      <c r="DF409" s="62"/>
      <c r="DH409" s="85"/>
      <c r="DI409" s="85"/>
    </row>
    <row r="410" spans="14:113" s="73" customFormat="1" ht="9" customHeight="1">
      <c r="N410" s="62"/>
      <c r="O410" s="62"/>
      <c r="P410" s="85"/>
      <c r="Q410" s="62"/>
      <c r="AD410" s="62"/>
      <c r="AF410" s="71"/>
      <c r="AG410" s="85"/>
      <c r="BC410" s="85"/>
      <c r="BE410" s="62"/>
      <c r="BU410" s="85"/>
      <c r="BV410" s="85"/>
      <c r="CP410" s="85"/>
      <c r="CQ410" s="85"/>
      <c r="CS410" s="85"/>
      <c r="DF410" s="62"/>
      <c r="DH410" s="85"/>
      <c r="DI410" s="85"/>
    </row>
    <row r="411" spans="14:113" s="73" customFormat="1" ht="9" customHeight="1">
      <c r="N411" s="62"/>
      <c r="O411" s="62"/>
      <c r="P411" s="85"/>
      <c r="Q411" s="62"/>
      <c r="AD411" s="62"/>
      <c r="AF411" s="71"/>
      <c r="AG411" s="85"/>
      <c r="BC411" s="85"/>
      <c r="BE411" s="62"/>
      <c r="BU411" s="85"/>
      <c r="BV411" s="85"/>
      <c r="CP411" s="85"/>
      <c r="CQ411" s="85"/>
      <c r="CS411" s="85"/>
      <c r="DF411" s="62"/>
      <c r="DH411" s="85"/>
      <c r="DI411" s="85"/>
    </row>
    <row r="412" spans="14:113" s="73" customFormat="1" ht="9" customHeight="1">
      <c r="N412" s="62"/>
      <c r="O412" s="62"/>
      <c r="P412" s="85"/>
      <c r="Q412" s="62"/>
      <c r="AD412" s="62"/>
      <c r="AF412" s="71"/>
      <c r="AG412" s="85"/>
      <c r="BC412" s="85"/>
      <c r="BE412" s="62"/>
      <c r="BU412" s="85"/>
      <c r="BV412" s="85"/>
      <c r="CP412" s="85"/>
      <c r="CQ412" s="85"/>
      <c r="CS412" s="85"/>
      <c r="DF412" s="62"/>
      <c r="DH412" s="85"/>
      <c r="DI412" s="85"/>
    </row>
    <row r="413" spans="14:113" s="73" customFormat="1" ht="9" customHeight="1">
      <c r="N413" s="62"/>
      <c r="O413" s="62"/>
      <c r="P413" s="85"/>
      <c r="Q413" s="62"/>
      <c r="AD413" s="62"/>
      <c r="AF413" s="71"/>
      <c r="AG413" s="85"/>
      <c r="BC413" s="85"/>
      <c r="BE413" s="62"/>
      <c r="BU413" s="85"/>
      <c r="BV413" s="85"/>
      <c r="CP413" s="85"/>
      <c r="CQ413" s="85"/>
      <c r="CS413" s="85"/>
      <c r="DF413" s="62"/>
      <c r="DH413" s="85"/>
      <c r="DI413" s="85"/>
    </row>
    <row r="414" spans="14:113" s="73" customFormat="1" ht="9" customHeight="1">
      <c r="N414" s="62"/>
      <c r="O414" s="62"/>
      <c r="P414" s="85"/>
      <c r="Q414" s="62"/>
      <c r="AD414" s="62"/>
      <c r="AF414" s="71"/>
      <c r="AG414" s="85"/>
      <c r="BC414" s="85"/>
      <c r="BE414" s="62"/>
      <c r="BU414" s="85"/>
      <c r="BV414" s="85"/>
      <c r="CP414" s="85"/>
      <c r="CQ414" s="85"/>
      <c r="CS414" s="85"/>
      <c r="DF414" s="62"/>
      <c r="DH414" s="85"/>
      <c r="DI414" s="85"/>
    </row>
    <row r="415" spans="14:113" s="73" customFormat="1" ht="9" customHeight="1">
      <c r="N415" s="62"/>
      <c r="O415" s="62"/>
      <c r="P415" s="85"/>
      <c r="Q415" s="62"/>
      <c r="AD415" s="62"/>
      <c r="AF415" s="71"/>
      <c r="AG415" s="85"/>
      <c r="BC415" s="85"/>
      <c r="BE415" s="62"/>
      <c r="BU415" s="85"/>
      <c r="BV415" s="85"/>
      <c r="CP415" s="85"/>
      <c r="CQ415" s="85"/>
      <c r="CS415" s="85"/>
      <c r="DF415" s="62"/>
      <c r="DH415" s="85"/>
      <c r="DI415" s="85"/>
    </row>
    <row r="416" spans="14:113" s="73" customFormat="1" ht="9" customHeight="1">
      <c r="N416" s="62"/>
      <c r="O416" s="62"/>
      <c r="P416" s="85"/>
      <c r="Q416" s="62"/>
      <c r="AD416" s="62"/>
      <c r="AF416" s="71"/>
      <c r="AG416" s="85"/>
      <c r="BC416" s="85"/>
      <c r="BE416" s="62"/>
      <c r="BU416" s="85"/>
      <c r="BV416" s="85"/>
      <c r="CP416" s="85"/>
      <c r="CQ416" s="85"/>
      <c r="CS416" s="85"/>
      <c r="DF416" s="62"/>
      <c r="DH416" s="85"/>
      <c r="DI416" s="85"/>
    </row>
    <row r="417" spans="14:113" s="73" customFormat="1" ht="9" customHeight="1">
      <c r="N417" s="62"/>
      <c r="O417" s="62"/>
      <c r="P417" s="85"/>
      <c r="Q417" s="62"/>
      <c r="AD417" s="62"/>
      <c r="AF417" s="71"/>
      <c r="AG417" s="85"/>
      <c r="BC417" s="85"/>
      <c r="BE417" s="62"/>
      <c r="BU417" s="85"/>
      <c r="BV417" s="85"/>
      <c r="CP417" s="85"/>
      <c r="CQ417" s="85"/>
      <c r="CS417" s="85"/>
      <c r="DF417" s="62"/>
      <c r="DH417" s="85"/>
      <c r="DI417" s="85"/>
    </row>
    <row r="418" spans="14:113" s="73" customFormat="1" ht="9" customHeight="1">
      <c r="N418" s="62"/>
      <c r="O418" s="62"/>
      <c r="P418" s="85"/>
      <c r="Q418" s="62"/>
      <c r="AD418" s="62"/>
      <c r="AF418" s="71"/>
      <c r="AG418" s="85"/>
      <c r="BC418" s="85"/>
      <c r="BE418" s="62"/>
      <c r="BU418" s="85"/>
      <c r="BV418" s="85"/>
      <c r="CP418" s="85"/>
      <c r="CQ418" s="85"/>
      <c r="CS418" s="85"/>
      <c r="DF418" s="62"/>
      <c r="DH418" s="85"/>
      <c r="DI418" s="85"/>
    </row>
    <row r="419" spans="14:113" s="73" customFormat="1" ht="9" customHeight="1">
      <c r="N419" s="62"/>
      <c r="O419" s="62"/>
      <c r="P419" s="85"/>
      <c r="Q419" s="62"/>
      <c r="AD419" s="62"/>
      <c r="AF419" s="71"/>
      <c r="AG419" s="85"/>
      <c r="BC419" s="85"/>
      <c r="BE419" s="62"/>
      <c r="BU419" s="85"/>
      <c r="BV419" s="85"/>
      <c r="CP419" s="85"/>
      <c r="CQ419" s="85"/>
      <c r="CS419" s="85"/>
      <c r="DF419" s="62"/>
      <c r="DH419" s="85"/>
      <c r="DI419" s="85"/>
    </row>
    <row r="420" spans="14:113" s="73" customFormat="1" ht="9" customHeight="1">
      <c r="N420" s="62"/>
      <c r="O420" s="62"/>
      <c r="P420" s="85"/>
      <c r="Q420" s="62"/>
      <c r="AD420" s="62"/>
      <c r="AF420" s="71"/>
      <c r="AG420" s="85"/>
      <c r="BC420" s="85"/>
      <c r="BE420" s="62"/>
      <c r="BU420" s="85"/>
      <c r="BV420" s="85"/>
      <c r="CP420" s="85"/>
      <c r="CQ420" s="85"/>
      <c r="CS420" s="85"/>
      <c r="DF420" s="62"/>
      <c r="DH420" s="85"/>
      <c r="DI420" s="85"/>
    </row>
    <row r="421" spans="14:113" s="73" customFormat="1" ht="9" customHeight="1">
      <c r="N421" s="62"/>
      <c r="O421" s="62"/>
      <c r="P421" s="85"/>
      <c r="Q421" s="62"/>
      <c r="AD421" s="62"/>
      <c r="AF421" s="71"/>
      <c r="AG421" s="85"/>
      <c r="BC421" s="85"/>
      <c r="BE421" s="62"/>
      <c r="BU421" s="85"/>
      <c r="BV421" s="85"/>
      <c r="CP421" s="85"/>
      <c r="CQ421" s="85"/>
      <c r="CS421" s="85"/>
      <c r="DF421" s="62"/>
      <c r="DH421" s="85"/>
      <c r="DI421" s="85"/>
    </row>
    <row r="422" spans="14:113" s="73" customFormat="1" ht="9" customHeight="1">
      <c r="N422" s="62"/>
      <c r="O422" s="62"/>
      <c r="P422" s="85"/>
      <c r="Q422" s="62"/>
      <c r="AD422" s="62"/>
      <c r="AF422" s="71"/>
      <c r="AG422" s="85"/>
      <c r="BC422" s="85"/>
      <c r="BE422" s="62"/>
      <c r="BU422" s="85"/>
      <c r="BV422" s="85"/>
      <c r="CP422" s="85"/>
      <c r="CQ422" s="85"/>
      <c r="CS422" s="85"/>
      <c r="DF422" s="62"/>
      <c r="DH422" s="85"/>
      <c r="DI422" s="85"/>
    </row>
    <row r="423" spans="14:113" s="73" customFormat="1" ht="9" customHeight="1">
      <c r="N423" s="62"/>
      <c r="O423" s="62"/>
      <c r="P423" s="85"/>
      <c r="Q423" s="62"/>
      <c r="AD423" s="62"/>
      <c r="AF423" s="71"/>
      <c r="AG423" s="85"/>
      <c r="BC423" s="85"/>
      <c r="BE423" s="62"/>
      <c r="BU423" s="85"/>
      <c r="BV423" s="85"/>
      <c r="CP423" s="85"/>
      <c r="CQ423" s="85"/>
      <c r="CS423" s="85"/>
      <c r="DF423" s="62"/>
      <c r="DH423" s="85"/>
      <c r="DI423" s="85"/>
    </row>
    <row r="424" spans="14:113" s="73" customFormat="1" ht="9" customHeight="1">
      <c r="N424" s="62"/>
      <c r="O424" s="62"/>
      <c r="P424" s="85"/>
      <c r="Q424" s="62"/>
      <c r="AD424" s="62"/>
      <c r="AF424" s="71"/>
      <c r="AG424" s="85"/>
      <c r="BC424" s="85"/>
      <c r="BE424" s="62"/>
      <c r="BU424" s="85"/>
      <c r="BV424" s="85"/>
      <c r="CP424" s="85"/>
      <c r="CQ424" s="85"/>
      <c r="CS424" s="85"/>
      <c r="DF424" s="62"/>
      <c r="DH424" s="85"/>
      <c r="DI424" s="85"/>
    </row>
    <row r="425" spans="14:113" s="73" customFormat="1" ht="9" customHeight="1">
      <c r="N425" s="62"/>
      <c r="O425" s="62"/>
      <c r="P425" s="85"/>
      <c r="Q425" s="62"/>
      <c r="AD425" s="62"/>
      <c r="AF425" s="71"/>
      <c r="AG425" s="85"/>
      <c r="BC425" s="85"/>
      <c r="BE425" s="62"/>
      <c r="BU425" s="85"/>
      <c r="BV425" s="85"/>
      <c r="CP425" s="85"/>
      <c r="CQ425" s="85"/>
      <c r="CS425" s="85"/>
      <c r="DF425" s="62"/>
      <c r="DH425" s="85"/>
      <c r="DI425" s="85"/>
    </row>
    <row r="426" spans="14:113" s="73" customFormat="1" ht="9" customHeight="1">
      <c r="N426" s="62"/>
      <c r="O426" s="62"/>
      <c r="P426" s="85"/>
      <c r="Q426" s="62"/>
      <c r="AD426" s="62"/>
      <c r="AF426" s="71"/>
      <c r="AG426" s="85"/>
      <c r="BC426" s="85"/>
      <c r="BE426" s="62"/>
      <c r="BU426" s="85"/>
      <c r="BV426" s="85"/>
      <c r="CP426" s="85"/>
      <c r="CQ426" s="85"/>
      <c r="CS426" s="85"/>
      <c r="DF426" s="62"/>
      <c r="DH426" s="85"/>
      <c r="DI426" s="85"/>
    </row>
    <row r="427" spans="14:113" s="73" customFormat="1" ht="9" customHeight="1">
      <c r="N427" s="62"/>
      <c r="O427" s="62"/>
      <c r="P427" s="85"/>
      <c r="Q427" s="62"/>
      <c r="AD427" s="62"/>
      <c r="AF427" s="71"/>
      <c r="AG427" s="85"/>
      <c r="BC427" s="85"/>
      <c r="BE427" s="62"/>
      <c r="BU427" s="85"/>
      <c r="BV427" s="85"/>
      <c r="CP427" s="85"/>
      <c r="CQ427" s="85"/>
      <c r="CS427" s="85"/>
      <c r="DF427" s="62"/>
      <c r="DH427" s="85"/>
      <c r="DI427" s="85"/>
    </row>
    <row r="428" spans="14:113" s="73" customFormat="1" ht="9" customHeight="1">
      <c r="N428" s="62"/>
      <c r="O428" s="62"/>
      <c r="P428" s="85"/>
      <c r="Q428" s="62"/>
      <c r="AD428" s="62"/>
      <c r="AF428" s="71"/>
      <c r="AG428" s="85"/>
      <c r="BC428" s="85"/>
      <c r="BE428" s="62"/>
      <c r="BU428" s="85"/>
      <c r="BV428" s="85"/>
      <c r="CP428" s="85"/>
      <c r="CQ428" s="85"/>
      <c r="CS428" s="85"/>
      <c r="DF428" s="62"/>
      <c r="DH428" s="85"/>
      <c r="DI428" s="85"/>
    </row>
    <row r="429" spans="14:113" s="73" customFormat="1" ht="9" customHeight="1">
      <c r="N429" s="62"/>
      <c r="O429" s="62"/>
      <c r="P429" s="85"/>
      <c r="Q429" s="62"/>
      <c r="AD429" s="62"/>
      <c r="AF429" s="71"/>
      <c r="AG429" s="85"/>
      <c r="BC429" s="85"/>
      <c r="BE429" s="62"/>
      <c r="BU429" s="85"/>
      <c r="BV429" s="85"/>
      <c r="CP429" s="85"/>
      <c r="CQ429" s="85"/>
      <c r="CS429" s="85"/>
      <c r="DF429" s="62"/>
      <c r="DH429" s="85"/>
      <c r="DI429" s="85"/>
    </row>
    <row r="430" spans="14:113" s="73" customFormat="1" ht="9" customHeight="1">
      <c r="N430" s="62"/>
      <c r="O430" s="62"/>
      <c r="P430" s="85"/>
      <c r="Q430" s="62"/>
      <c r="AD430" s="62"/>
      <c r="AF430" s="71"/>
      <c r="AG430" s="85"/>
      <c r="BC430" s="85"/>
      <c r="BE430" s="62"/>
      <c r="BU430" s="85"/>
      <c r="BV430" s="85"/>
      <c r="CP430" s="85"/>
      <c r="CQ430" s="85"/>
      <c r="CS430" s="85"/>
      <c r="DF430" s="62"/>
      <c r="DH430" s="85"/>
      <c r="DI430" s="85"/>
    </row>
    <row r="431" spans="14:113" s="73" customFormat="1" ht="9" customHeight="1">
      <c r="N431" s="62"/>
      <c r="O431" s="62"/>
      <c r="P431" s="85"/>
      <c r="Q431" s="62"/>
      <c r="AD431" s="62"/>
      <c r="AF431" s="71"/>
      <c r="AG431" s="85"/>
      <c r="BC431" s="85"/>
      <c r="BE431" s="62"/>
      <c r="BU431" s="85"/>
      <c r="BV431" s="85"/>
      <c r="CP431" s="85"/>
      <c r="CQ431" s="85"/>
      <c r="CS431" s="85"/>
      <c r="DF431" s="62"/>
      <c r="DH431" s="85"/>
      <c r="DI431" s="85"/>
    </row>
    <row r="432" spans="14:113" s="73" customFormat="1" ht="9" customHeight="1">
      <c r="N432" s="62"/>
      <c r="O432" s="62"/>
      <c r="P432" s="85"/>
      <c r="Q432" s="62"/>
      <c r="AD432" s="62"/>
      <c r="AF432" s="71"/>
      <c r="AG432" s="85"/>
      <c r="BC432" s="85"/>
      <c r="BE432" s="62"/>
      <c r="BU432" s="85"/>
      <c r="BV432" s="85"/>
      <c r="CP432" s="85"/>
      <c r="CQ432" s="85"/>
      <c r="CS432" s="85"/>
      <c r="DF432" s="62"/>
      <c r="DH432" s="85"/>
      <c r="DI432" s="85"/>
    </row>
    <row r="433" spans="14:113" s="73" customFormat="1" ht="9" customHeight="1">
      <c r="N433" s="62"/>
      <c r="O433" s="62"/>
      <c r="P433" s="85"/>
      <c r="Q433" s="62"/>
      <c r="AD433" s="62"/>
      <c r="AF433" s="71"/>
      <c r="AG433" s="85"/>
      <c r="BC433" s="85"/>
      <c r="BE433" s="62"/>
      <c r="BU433" s="85"/>
      <c r="BV433" s="85"/>
      <c r="CP433" s="85"/>
      <c r="CQ433" s="85"/>
      <c r="CS433" s="85"/>
      <c r="DF433" s="62"/>
      <c r="DH433" s="85"/>
      <c r="DI433" s="85"/>
    </row>
    <row r="434" spans="14:113" s="73" customFormat="1" ht="9" customHeight="1">
      <c r="N434" s="62"/>
      <c r="O434" s="62"/>
      <c r="P434" s="85"/>
      <c r="Q434" s="62"/>
      <c r="AD434" s="62"/>
      <c r="AF434" s="71"/>
      <c r="AG434" s="85"/>
      <c r="BC434" s="85"/>
      <c r="BE434" s="62"/>
      <c r="BU434" s="85"/>
      <c r="BV434" s="85"/>
      <c r="CP434" s="85"/>
      <c r="CQ434" s="85"/>
      <c r="CS434" s="85"/>
      <c r="DF434" s="62"/>
      <c r="DH434" s="85"/>
      <c r="DI434" s="85"/>
    </row>
    <row r="435" spans="14:113" s="73" customFormat="1" ht="9" customHeight="1">
      <c r="N435" s="62"/>
      <c r="O435" s="62"/>
      <c r="P435" s="85"/>
      <c r="Q435" s="62"/>
      <c r="AD435" s="62"/>
      <c r="AF435" s="71"/>
      <c r="AG435" s="85"/>
      <c r="BC435" s="85"/>
      <c r="BE435" s="62"/>
      <c r="BU435" s="85"/>
      <c r="BV435" s="85"/>
      <c r="CP435" s="85"/>
      <c r="CQ435" s="85"/>
      <c r="CS435" s="85"/>
      <c r="DF435" s="62"/>
      <c r="DH435" s="85"/>
      <c r="DI435" s="85"/>
    </row>
    <row r="436" spans="14:113" s="73" customFormat="1" ht="9" customHeight="1">
      <c r="N436" s="62"/>
      <c r="O436" s="62"/>
      <c r="P436" s="85"/>
      <c r="Q436" s="62"/>
      <c r="AD436" s="62"/>
      <c r="AF436" s="71"/>
      <c r="AG436" s="85"/>
      <c r="BC436" s="85"/>
      <c r="BE436" s="62"/>
      <c r="BU436" s="85"/>
      <c r="BV436" s="85"/>
      <c r="CP436" s="85"/>
      <c r="CQ436" s="85"/>
      <c r="CS436" s="85"/>
      <c r="DF436" s="62"/>
      <c r="DH436" s="85"/>
      <c r="DI436" s="85"/>
    </row>
    <row r="437" spans="14:113" s="73" customFormat="1" ht="9" customHeight="1">
      <c r="N437" s="62"/>
      <c r="O437" s="62"/>
      <c r="P437" s="85"/>
      <c r="Q437" s="62"/>
      <c r="AD437" s="62"/>
      <c r="AF437" s="71"/>
      <c r="AG437" s="85"/>
      <c r="BC437" s="85"/>
      <c r="BE437" s="62"/>
      <c r="BU437" s="85"/>
      <c r="BV437" s="85"/>
      <c r="CP437" s="85"/>
      <c r="CQ437" s="85"/>
      <c r="CS437" s="85"/>
      <c r="DF437" s="62"/>
      <c r="DH437" s="85"/>
      <c r="DI437" s="85"/>
    </row>
    <row r="438" spans="14:113" s="73" customFormat="1" ht="9" customHeight="1">
      <c r="N438" s="62"/>
      <c r="O438" s="62"/>
      <c r="P438" s="85"/>
      <c r="Q438" s="62"/>
      <c r="AD438" s="62"/>
      <c r="AF438" s="71"/>
      <c r="AG438" s="85"/>
      <c r="BC438" s="85"/>
      <c r="BE438" s="62"/>
      <c r="BU438" s="85"/>
      <c r="BV438" s="85"/>
      <c r="CP438" s="85"/>
      <c r="CQ438" s="85"/>
      <c r="CS438" s="85"/>
      <c r="DF438" s="62"/>
      <c r="DH438" s="85"/>
      <c r="DI438" s="85"/>
    </row>
    <row r="439" spans="14:113" s="73" customFormat="1" ht="9" customHeight="1">
      <c r="N439" s="62"/>
      <c r="O439" s="62"/>
      <c r="P439" s="85"/>
      <c r="Q439" s="62"/>
      <c r="AD439" s="62"/>
      <c r="AF439" s="71"/>
      <c r="AG439" s="85"/>
      <c r="BC439" s="85"/>
      <c r="BE439" s="62"/>
      <c r="BU439" s="85"/>
      <c r="BV439" s="85"/>
      <c r="CP439" s="85"/>
      <c r="CQ439" s="85"/>
      <c r="CS439" s="85"/>
      <c r="DF439" s="62"/>
      <c r="DH439" s="85"/>
      <c r="DI439" s="85"/>
    </row>
    <row r="440" spans="14:113" s="73" customFormat="1" ht="9" customHeight="1">
      <c r="N440" s="62"/>
      <c r="O440" s="62"/>
      <c r="P440" s="85"/>
      <c r="Q440" s="62"/>
      <c r="AD440" s="62"/>
      <c r="AF440" s="71"/>
      <c r="AG440" s="85"/>
      <c r="BC440" s="85"/>
      <c r="BE440" s="62"/>
      <c r="BU440" s="85"/>
      <c r="BV440" s="85"/>
      <c r="CP440" s="85"/>
      <c r="CQ440" s="85"/>
      <c r="CS440" s="85"/>
      <c r="DF440" s="62"/>
      <c r="DH440" s="85"/>
      <c r="DI440" s="85"/>
    </row>
    <row r="441" spans="14:113" s="73" customFormat="1" ht="9" customHeight="1">
      <c r="N441" s="62"/>
      <c r="O441" s="62"/>
      <c r="P441" s="85"/>
      <c r="Q441" s="62"/>
      <c r="AD441" s="62"/>
      <c r="AF441" s="71"/>
      <c r="AG441" s="85"/>
      <c r="BC441" s="85"/>
      <c r="BE441" s="62"/>
      <c r="BU441" s="85"/>
      <c r="BV441" s="85"/>
      <c r="CP441" s="85"/>
      <c r="CQ441" s="85"/>
      <c r="CS441" s="85"/>
      <c r="DF441" s="62"/>
      <c r="DH441" s="85"/>
      <c r="DI441" s="85"/>
    </row>
    <row r="442" spans="14:113" s="73" customFormat="1" ht="9" customHeight="1">
      <c r="N442" s="62"/>
      <c r="O442" s="62"/>
      <c r="P442" s="85"/>
      <c r="Q442" s="62"/>
      <c r="AD442" s="62"/>
      <c r="AF442" s="71"/>
      <c r="AG442" s="85"/>
      <c r="BC442" s="85"/>
      <c r="BE442" s="62"/>
      <c r="BU442" s="85"/>
      <c r="BV442" s="85"/>
      <c r="CP442" s="85"/>
      <c r="CQ442" s="85"/>
      <c r="CS442" s="85"/>
      <c r="DF442" s="62"/>
      <c r="DH442" s="85"/>
      <c r="DI442" s="85"/>
    </row>
    <row r="443" spans="14:113" s="73" customFormat="1" ht="9" customHeight="1">
      <c r="N443" s="62"/>
      <c r="O443" s="62"/>
      <c r="P443" s="85"/>
      <c r="Q443" s="62"/>
      <c r="AD443" s="62"/>
      <c r="AF443" s="71"/>
      <c r="AG443" s="85"/>
      <c r="BC443" s="85"/>
      <c r="BE443" s="62"/>
      <c r="BU443" s="85"/>
      <c r="BV443" s="85"/>
      <c r="CP443" s="85"/>
      <c r="CQ443" s="85"/>
      <c r="CS443" s="85"/>
      <c r="DF443" s="62"/>
      <c r="DH443" s="85"/>
      <c r="DI443" s="85"/>
    </row>
    <row r="444" spans="14:113" s="73" customFormat="1" ht="9" customHeight="1">
      <c r="N444" s="62"/>
      <c r="O444" s="62"/>
      <c r="P444" s="85"/>
      <c r="Q444" s="62"/>
      <c r="AD444" s="62"/>
      <c r="AF444" s="71"/>
      <c r="AG444" s="85"/>
      <c r="BC444" s="85"/>
      <c r="BE444" s="62"/>
      <c r="BU444" s="85"/>
      <c r="BV444" s="85"/>
      <c r="CP444" s="85"/>
      <c r="CQ444" s="85"/>
      <c r="CS444" s="85"/>
      <c r="DF444" s="62"/>
      <c r="DH444" s="85"/>
      <c r="DI444" s="85"/>
    </row>
    <row r="445" spans="14:113" s="73" customFormat="1" ht="9" customHeight="1">
      <c r="N445" s="62"/>
      <c r="O445" s="62"/>
      <c r="P445" s="85"/>
      <c r="Q445" s="62"/>
      <c r="AD445" s="62"/>
      <c r="AF445" s="71"/>
      <c r="AG445" s="85"/>
      <c r="BC445" s="85"/>
      <c r="BE445" s="62"/>
      <c r="BU445" s="85"/>
      <c r="BV445" s="85"/>
      <c r="CP445" s="85"/>
      <c r="CQ445" s="85"/>
      <c r="CS445" s="85"/>
      <c r="DF445" s="62"/>
      <c r="DH445" s="85"/>
      <c r="DI445" s="85"/>
    </row>
    <row r="446" spans="14:113" s="73" customFormat="1" ht="9" customHeight="1">
      <c r="N446" s="62"/>
      <c r="O446" s="62"/>
      <c r="P446" s="85"/>
      <c r="Q446" s="62"/>
      <c r="AD446" s="62"/>
      <c r="AF446" s="71"/>
      <c r="AG446" s="85"/>
      <c r="BC446" s="85"/>
      <c r="BE446" s="62"/>
      <c r="BU446" s="85"/>
      <c r="BV446" s="85"/>
      <c r="CP446" s="85"/>
      <c r="CQ446" s="85"/>
      <c r="CS446" s="85"/>
      <c r="DF446" s="62"/>
      <c r="DH446" s="85"/>
      <c r="DI446" s="85"/>
    </row>
    <row r="447" spans="14:113" s="73" customFormat="1" ht="9" customHeight="1">
      <c r="N447" s="62"/>
      <c r="O447" s="62"/>
      <c r="P447" s="85"/>
      <c r="Q447" s="62"/>
      <c r="AD447" s="62"/>
      <c r="AF447" s="71"/>
      <c r="AG447" s="85"/>
      <c r="BC447" s="85"/>
      <c r="BE447" s="62"/>
      <c r="BU447" s="85"/>
      <c r="BV447" s="85"/>
      <c r="CP447" s="85"/>
      <c r="CQ447" s="85"/>
      <c r="CS447" s="85"/>
      <c r="DF447" s="62"/>
      <c r="DH447" s="85"/>
      <c r="DI447" s="85"/>
    </row>
    <row r="448" spans="14:113" s="73" customFormat="1" ht="9" customHeight="1">
      <c r="N448" s="62"/>
      <c r="O448" s="62"/>
      <c r="P448" s="85"/>
      <c r="Q448" s="62"/>
      <c r="AD448" s="62"/>
      <c r="AF448" s="71"/>
      <c r="AG448" s="85"/>
      <c r="BC448" s="85"/>
      <c r="BE448" s="62"/>
      <c r="BU448" s="85"/>
      <c r="BV448" s="85"/>
      <c r="CP448" s="85"/>
      <c r="CQ448" s="85"/>
      <c r="CS448" s="85"/>
      <c r="DF448" s="62"/>
      <c r="DH448" s="85"/>
      <c r="DI448" s="85"/>
    </row>
    <row r="449" spans="14:113" s="73" customFormat="1" ht="9" customHeight="1">
      <c r="N449" s="62"/>
      <c r="O449" s="62"/>
      <c r="P449" s="85"/>
      <c r="Q449" s="62"/>
      <c r="AD449" s="62"/>
      <c r="AF449" s="71"/>
      <c r="AG449" s="85"/>
      <c r="BC449" s="85"/>
      <c r="BE449" s="62"/>
      <c r="BU449" s="85"/>
      <c r="BV449" s="85"/>
      <c r="CP449" s="85"/>
      <c r="CQ449" s="85"/>
      <c r="CS449" s="85"/>
      <c r="DF449" s="62"/>
      <c r="DH449" s="85"/>
      <c r="DI449" s="85"/>
    </row>
    <row r="450" spans="14:113" s="73" customFormat="1" ht="9" customHeight="1">
      <c r="N450" s="62"/>
      <c r="O450" s="62"/>
      <c r="P450" s="85"/>
      <c r="Q450" s="62"/>
      <c r="AD450" s="62"/>
      <c r="AF450" s="71"/>
      <c r="AG450" s="85"/>
      <c r="BC450" s="85"/>
      <c r="BE450" s="62"/>
      <c r="BU450" s="85"/>
      <c r="BV450" s="85"/>
      <c r="CP450" s="85"/>
      <c r="CQ450" s="85"/>
      <c r="CS450" s="85"/>
      <c r="DF450" s="62"/>
      <c r="DH450" s="85"/>
      <c r="DI450" s="85"/>
    </row>
    <row r="451" spans="14:113" s="73" customFormat="1" ht="9" customHeight="1">
      <c r="N451" s="62"/>
      <c r="O451" s="62"/>
      <c r="P451" s="85"/>
      <c r="Q451" s="62"/>
      <c r="AD451" s="62"/>
      <c r="AF451" s="71"/>
      <c r="AG451" s="85"/>
      <c r="BC451" s="85"/>
      <c r="BE451" s="62"/>
      <c r="BU451" s="85"/>
      <c r="BV451" s="85"/>
      <c r="CP451" s="85"/>
      <c r="CQ451" s="85"/>
      <c r="CS451" s="85"/>
      <c r="DF451" s="62"/>
      <c r="DH451" s="85"/>
      <c r="DI451" s="85"/>
    </row>
    <row r="452" spans="14:113" s="73" customFormat="1" ht="9" customHeight="1">
      <c r="N452" s="62"/>
      <c r="O452" s="62"/>
      <c r="P452" s="85"/>
      <c r="Q452" s="62"/>
      <c r="AD452" s="62"/>
      <c r="AF452" s="71"/>
      <c r="AG452" s="85"/>
      <c r="BC452" s="85"/>
      <c r="BE452" s="62"/>
      <c r="BU452" s="85"/>
      <c r="BV452" s="85"/>
      <c r="CP452" s="85"/>
      <c r="CQ452" s="85"/>
      <c r="CS452" s="85"/>
      <c r="DF452" s="62"/>
      <c r="DH452" s="85"/>
      <c r="DI452" s="85"/>
    </row>
    <row r="453" spans="14:113" s="73" customFormat="1" ht="9" customHeight="1">
      <c r="N453" s="62"/>
      <c r="O453" s="62"/>
      <c r="P453" s="85"/>
      <c r="Q453" s="62"/>
      <c r="AD453" s="62"/>
      <c r="AF453" s="71"/>
      <c r="AG453" s="85"/>
      <c r="BC453" s="85"/>
      <c r="BE453" s="62"/>
      <c r="BU453" s="85"/>
      <c r="BV453" s="85"/>
      <c r="CP453" s="85"/>
      <c r="CQ453" s="85"/>
      <c r="CS453" s="85"/>
      <c r="DF453" s="62"/>
      <c r="DH453" s="85"/>
      <c r="DI453" s="85"/>
    </row>
    <row r="454" spans="14:113" s="73" customFormat="1" ht="9" customHeight="1">
      <c r="N454" s="62"/>
      <c r="O454" s="62"/>
      <c r="P454" s="85"/>
      <c r="Q454" s="62"/>
      <c r="AD454" s="62"/>
      <c r="AF454" s="71"/>
      <c r="AG454" s="85"/>
      <c r="BC454" s="85"/>
      <c r="BE454" s="62"/>
      <c r="BU454" s="85"/>
      <c r="BV454" s="85"/>
      <c r="CP454" s="85"/>
      <c r="CQ454" s="85"/>
      <c r="CS454" s="85"/>
      <c r="DF454" s="62"/>
      <c r="DH454" s="85"/>
      <c r="DI454" s="85"/>
    </row>
    <row r="455" spans="14:113" s="73" customFormat="1" ht="9" customHeight="1">
      <c r="N455" s="62"/>
      <c r="O455" s="62"/>
      <c r="P455" s="85"/>
      <c r="Q455" s="62"/>
      <c r="AD455" s="62"/>
      <c r="AF455" s="71"/>
      <c r="AG455" s="85"/>
      <c r="BC455" s="85"/>
      <c r="BE455" s="62"/>
      <c r="BU455" s="85"/>
      <c r="BV455" s="85"/>
      <c r="CP455" s="85"/>
      <c r="CQ455" s="85"/>
      <c r="CS455" s="85"/>
      <c r="DF455" s="62"/>
      <c r="DH455" s="85"/>
      <c r="DI455" s="85"/>
    </row>
    <row r="456" spans="14:113" s="73" customFormat="1" ht="9" customHeight="1">
      <c r="N456" s="62"/>
      <c r="O456" s="62"/>
      <c r="P456" s="85"/>
      <c r="Q456" s="62"/>
      <c r="AD456" s="62"/>
      <c r="AF456" s="71"/>
      <c r="AG456" s="85"/>
      <c r="BC456" s="85"/>
      <c r="BE456" s="62"/>
      <c r="BU456" s="85"/>
      <c r="BV456" s="85"/>
      <c r="CP456" s="85"/>
      <c r="CQ456" s="85"/>
      <c r="CS456" s="85"/>
      <c r="DF456" s="62"/>
      <c r="DH456" s="85"/>
      <c r="DI456" s="85"/>
    </row>
    <row r="457" spans="14:113" s="73" customFormat="1" ht="9" customHeight="1">
      <c r="N457" s="62"/>
      <c r="O457" s="62"/>
      <c r="P457" s="85"/>
      <c r="Q457" s="62"/>
      <c r="AD457" s="62"/>
      <c r="AF457" s="71"/>
      <c r="AG457" s="85"/>
      <c r="BC457" s="85"/>
      <c r="BE457" s="62"/>
      <c r="BU457" s="85"/>
      <c r="BV457" s="85"/>
      <c r="CP457" s="85"/>
      <c r="CQ457" s="85"/>
      <c r="CS457" s="85"/>
      <c r="DF457" s="62"/>
      <c r="DH457" s="85"/>
      <c r="DI457" s="85"/>
    </row>
    <row r="458" spans="14:113" s="73" customFormat="1" ht="9" customHeight="1">
      <c r="N458" s="62"/>
      <c r="O458" s="62"/>
      <c r="P458" s="85"/>
      <c r="Q458" s="62"/>
      <c r="AD458" s="62"/>
      <c r="AF458" s="71"/>
      <c r="AG458" s="85"/>
      <c r="BC458" s="85"/>
      <c r="BE458" s="62"/>
      <c r="BU458" s="85"/>
      <c r="BV458" s="85"/>
      <c r="CP458" s="85"/>
      <c r="CQ458" s="85"/>
      <c r="CS458" s="85"/>
      <c r="DF458" s="62"/>
      <c r="DH458" s="85"/>
      <c r="DI458" s="85"/>
    </row>
    <row r="459" spans="14:113" s="73" customFormat="1" ht="9" customHeight="1">
      <c r="N459" s="62"/>
      <c r="O459" s="62"/>
      <c r="P459" s="85"/>
      <c r="Q459" s="62"/>
      <c r="AD459" s="62"/>
      <c r="AF459" s="71"/>
      <c r="AG459" s="85"/>
      <c r="BC459" s="85"/>
      <c r="BE459" s="62"/>
      <c r="BU459" s="85"/>
      <c r="BV459" s="85"/>
      <c r="CP459" s="85"/>
      <c r="CQ459" s="85"/>
      <c r="CS459" s="85"/>
      <c r="DF459" s="62"/>
      <c r="DH459" s="85"/>
      <c r="DI459" s="85"/>
    </row>
    <row r="460" spans="14:113" s="73" customFormat="1" ht="9" customHeight="1">
      <c r="N460" s="62"/>
      <c r="O460" s="62"/>
      <c r="P460" s="85"/>
      <c r="Q460" s="62"/>
      <c r="AD460" s="62"/>
      <c r="AF460" s="71"/>
      <c r="AG460" s="85"/>
      <c r="BC460" s="85"/>
      <c r="BE460" s="62"/>
      <c r="BU460" s="85"/>
      <c r="BV460" s="85"/>
      <c r="CP460" s="85"/>
      <c r="CQ460" s="85"/>
      <c r="CS460" s="85"/>
      <c r="DF460" s="62"/>
      <c r="DH460" s="85"/>
      <c r="DI460" s="85"/>
    </row>
    <row r="461" spans="14:113" s="73" customFormat="1" ht="9" customHeight="1">
      <c r="N461" s="62"/>
      <c r="O461" s="62"/>
      <c r="P461" s="85"/>
      <c r="Q461" s="62"/>
      <c r="AD461" s="62"/>
      <c r="AF461" s="71"/>
      <c r="AG461" s="85"/>
      <c r="BC461" s="85"/>
      <c r="BE461" s="62"/>
      <c r="BU461" s="85"/>
      <c r="BV461" s="85"/>
      <c r="CP461" s="85"/>
      <c r="CQ461" s="85"/>
      <c r="CS461" s="85"/>
      <c r="DF461" s="62"/>
      <c r="DH461" s="85"/>
      <c r="DI461" s="85"/>
    </row>
    <row r="462" spans="14:113" s="73" customFormat="1" ht="9" customHeight="1">
      <c r="N462" s="62"/>
      <c r="O462" s="62"/>
      <c r="P462" s="85"/>
      <c r="Q462" s="62"/>
      <c r="AD462" s="62"/>
      <c r="AF462" s="71"/>
      <c r="AG462" s="85"/>
      <c r="BC462" s="85"/>
      <c r="BE462" s="62"/>
      <c r="BU462" s="85"/>
      <c r="BV462" s="85"/>
      <c r="CP462" s="85"/>
      <c r="CQ462" s="85"/>
      <c r="CS462" s="85"/>
      <c r="DF462" s="62"/>
      <c r="DH462" s="85"/>
      <c r="DI462" s="85"/>
    </row>
    <row r="463" spans="14:113" s="73" customFormat="1" ht="9" customHeight="1">
      <c r="N463" s="62"/>
      <c r="O463" s="62"/>
      <c r="P463" s="85"/>
      <c r="Q463" s="62"/>
      <c r="AD463" s="62"/>
      <c r="AF463" s="71"/>
      <c r="AG463" s="85"/>
      <c r="BC463" s="85"/>
      <c r="BE463" s="62"/>
      <c r="BU463" s="85"/>
      <c r="BV463" s="85"/>
      <c r="CP463" s="85"/>
      <c r="CQ463" s="85"/>
      <c r="CS463" s="85"/>
      <c r="DF463" s="62"/>
      <c r="DH463" s="85"/>
      <c r="DI463" s="85"/>
    </row>
    <row r="464" spans="14:113" s="73" customFormat="1" ht="9" customHeight="1">
      <c r="N464" s="62"/>
      <c r="O464" s="62"/>
      <c r="P464" s="85"/>
      <c r="Q464" s="62"/>
      <c r="AD464" s="62"/>
      <c r="AF464" s="71"/>
      <c r="AG464" s="85"/>
      <c r="BC464" s="85"/>
      <c r="BE464" s="62"/>
      <c r="BU464" s="85"/>
      <c r="BV464" s="85"/>
      <c r="CP464" s="85"/>
      <c r="CQ464" s="85"/>
      <c r="CS464" s="85"/>
      <c r="DF464" s="62"/>
      <c r="DH464" s="85"/>
      <c r="DI464" s="85"/>
    </row>
    <row r="465" spans="14:113" s="73" customFormat="1" ht="9" customHeight="1">
      <c r="N465" s="62"/>
      <c r="O465" s="62"/>
      <c r="P465" s="85"/>
      <c r="Q465" s="62"/>
      <c r="AD465" s="62"/>
      <c r="AF465" s="71"/>
      <c r="AG465" s="85"/>
      <c r="BC465" s="85"/>
      <c r="BE465" s="62"/>
      <c r="BU465" s="85"/>
      <c r="BV465" s="85"/>
      <c r="CP465" s="85"/>
      <c r="CQ465" s="85"/>
      <c r="CS465" s="85"/>
      <c r="DF465" s="62"/>
      <c r="DH465" s="85"/>
      <c r="DI465" s="85"/>
    </row>
    <row r="466" spans="14:113" s="73" customFormat="1" ht="9" customHeight="1">
      <c r="N466" s="62"/>
      <c r="O466" s="62"/>
      <c r="P466" s="85"/>
      <c r="Q466" s="62"/>
      <c r="AD466" s="62"/>
      <c r="AF466" s="71"/>
      <c r="AG466" s="85"/>
      <c r="BC466" s="85"/>
      <c r="BE466" s="62"/>
      <c r="BU466" s="85"/>
      <c r="BV466" s="85"/>
      <c r="CP466" s="85"/>
      <c r="CQ466" s="85"/>
      <c r="CS466" s="85"/>
      <c r="DF466" s="62"/>
      <c r="DH466" s="85"/>
      <c r="DI466" s="85"/>
    </row>
    <row r="467" spans="14:113" s="73" customFormat="1" ht="9" customHeight="1">
      <c r="N467" s="62"/>
      <c r="O467" s="62"/>
      <c r="P467" s="85"/>
      <c r="Q467" s="62"/>
      <c r="AD467" s="62"/>
      <c r="AF467" s="71"/>
      <c r="AG467" s="85"/>
      <c r="BC467" s="85"/>
      <c r="BE467" s="62"/>
      <c r="BU467" s="85"/>
      <c r="BV467" s="85"/>
      <c r="CP467" s="85"/>
      <c r="CQ467" s="85"/>
      <c r="CS467" s="85"/>
      <c r="DF467" s="62"/>
      <c r="DH467" s="85"/>
      <c r="DI467" s="85"/>
    </row>
    <row r="468" spans="14:113" s="73" customFormat="1" ht="9" customHeight="1">
      <c r="N468" s="62"/>
      <c r="O468" s="62"/>
      <c r="P468" s="85"/>
      <c r="Q468" s="62"/>
      <c r="AD468" s="62"/>
      <c r="AF468" s="71"/>
      <c r="AG468" s="85"/>
      <c r="BC468" s="85"/>
      <c r="BE468" s="62"/>
      <c r="BU468" s="85"/>
      <c r="BV468" s="85"/>
      <c r="CP468" s="85"/>
      <c r="CQ468" s="85"/>
      <c r="CS468" s="85"/>
      <c r="DF468" s="62"/>
      <c r="DH468" s="85"/>
      <c r="DI468" s="85"/>
    </row>
    <row r="469" spans="14:113" s="73" customFormat="1" ht="9" customHeight="1">
      <c r="N469" s="62"/>
      <c r="O469" s="62"/>
      <c r="P469" s="85"/>
      <c r="Q469" s="62"/>
      <c r="AD469" s="62"/>
      <c r="AF469" s="71"/>
      <c r="AG469" s="85"/>
      <c r="BC469" s="85"/>
      <c r="BE469" s="62"/>
      <c r="BU469" s="85"/>
      <c r="BV469" s="85"/>
      <c r="CP469" s="85"/>
      <c r="CQ469" s="85"/>
      <c r="CS469" s="85"/>
      <c r="DF469" s="62"/>
      <c r="DH469" s="85"/>
      <c r="DI469" s="85"/>
    </row>
    <row r="470" spans="14:113" s="73" customFormat="1" ht="9" customHeight="1">
      <c r="N470" s="62"/>
      <c r="O470" s="62"/>
      <c r="P470" s="85"/>
      <c r="Q470" s="62"/>
      <c r="AD470" s="62"/>
      <c r="AF470" s="71"/>
      <c r="AG470" s="85"/>
      <c r="BC470" s="85"/>
      <c r="BE470" s="62"/>
      <c r="BU470" s="85"/>
      <c r="BV470" s="85"/>
      <c r="CP470" s="85"/>
      <c r="CQ470" s="85"/>
      <c r="CS470" s="85"/>
      <c r="DF470" s="62"/>
      <c r="DH470" s="85"/>
      <c r="DI470" s="85"/>
    </row>
    <row r="471" spans="14:113" s="73" customFormat="1" ht="9" customHeight="1">
      <c r="N471" s="62"/>
      <c r="O471" s="62"/>
      <c r="P471" s="85"/>
      <c r="Q471" s="62"/>
      <c r="AD471" s="62"/>
      <c r="AF471" s="71"/>
      <c r="AG471" s="85"/>
      <c r="BC471" s="85"/>
      <c r="BE471" s="62"/>
      <c r="BU471" s="85"/>
      <c r="BV471" s="85"/>
      <c r="CP471" s="85"/>
      <c r="CQ471" s="85"/>
      <c r="CS471" s="85"/>
      <c r="DF471" s="62"/>
      <c r="DH471" s="85"/>
      <c r="DI471" s="85"/>
    </row>
    <row r="472" spans="14:113" s="73" customFormat="1" ht="9" customHeight="1">
      <c r="N472" s="62"/>
      <c r="O472" s="62"/>
      <c r="P472" s="85"/>
      <c r="Q472" s="62"/>
      <c r="AD472" s="62"/>
      <c r="AF472" s="71"/>
      <c r="AG472" s="85"/>
      <c r="BC472" s="85"/>
      <c r="BE472" s="62"/>
      <c r="BU472" s="85"/>
      <c r="BV472" s="85"/>
      <c r="CP472" s="85"/>
      <c r="CQ472" s="85"/>
      <c r="CS472" s="85"/>
      <c r="DF472" s="62"/>
      <c r="DH472" s="85"/>
      <c r="DI472" s="85"/>
    </row>
    <row r="473" spans="14:113" s="73" customFormat="1" ht="9" customHeight="1">
      <c r="N473" s="62"/>
      <c r="O473" s="62"/>
      <c r="P473" s="85"/>
      <c r="Q473" s="62"/>
      <c r="AD473" s="62"/>
      <c r="AF473" s="71"/>
      <c r="AG473" s="85"/>
      <c r="BC473" s="85"/>
      <c r="BE473" s="62"/>
      <c r="BU473" s="85"/>
      <c r="BV473" s="85"/>
      <c r="CP473" s="85"/>
      <c r="CQ473" s="85"/>
      <c r="CS473" s="85"/>
      <c r="DF473" s="62"/>
      <c r="DH473" s="85"/>
      <c r="DI473" s="85"/>
    </row>
    <row r="474" spans="14:113" s="73" customFormat="1" ht="9" customHeight="1">
      <c r="N474" s="62"/>
      <c r="O474" s="62"/>
      <c r="P474" s="85"/>
      <c r="Q474" s="62"/>
      <c r="AD474" s="62"/>
      <c r="AF474" s="71"/>
      <c r="AG474" s="85"/>
      <c r="BC474" s="85"/>
      <c r="BE474" s="62"/>
      <c r="BU474" s="85"/>
      <c r="BV474" s="85"/>
      <c r="CP474" s="85"/>
      <c r="CQ474" s="85"/>
      <c r="CS474" s="85"/>
      <c r="DF474" s="62"/>
      <c r="DH474" s="85"/>
      <c r="DI474" s="85"/>
    </row>
    <row r="475" spans="14:113" s="73" customFormat="1" ht="9" customHeight="1">
      <c r="N475" s="62"/>
      <c r="O475" s="62"/>
      <c r="P475" s="85"/>
      <c r="Q475" s="62"/>
      <c r="AD475" s="62"/>
      <c r="AF475" s="71"/>
      <c r="AG475" s="85"/>
      <c r="BC475" s="85"/>
      <c r="BE475" s="62"/>
      <c r="BU475" s="85"/>
      <c r="BV475" s="85"/>
      <c r="CP475" s="85"/>
      <c r="CQ475" s="85"/>
      <c r="CS475" s="85"/>
      <c r="DF475" s="62"/>
      <c r="DH475" s="85"/>
      <c r="DI475" s="85"/>
    </row>
    <row r="476" spans="14:113" s="73" customFormat="1" ht="9" customHeight="1">
      <c r="N476" s="62"/>
      <c r="O476" s="62"/>
      <c r="P476" s="85"/>
      <c r="Q476" s="62"/>
      <c r="AD476" s="62"/>
      <c r="AF476" s="71"/>
      <c r="AG476" s="85"/>
      <c r="BC476" s="85"/>
      <c r="BE476" s="62"/>
      <c r="BU476" s="85"/>
      <c r="BV476" s="85"/>
      <c r="CP476" s="85"/>
      <c r="CQ476" s="85"/>
      <c r="CS476" s="85"/>
      <c r="DF476" s="62"/>
      <c r="DH476" s="85"/>
      <c r="DI476" s="85"/>
    </row>
    <row r="477" spans="14:113" s="73" customFormat="1" ht="9" customHeight="1">
      <c r="N477" s="62"/>
      <c r="O477" s="62"/>
      <c r="P477" s="85"/>
      <c r="Q477" s="62"/>
      <c r="AD477" s="62"/>
      <c r="AF477" s="71"/>
      <c r="AG477" s="85"/>
      <c r="BC477" s="85"/>
      <c r="BE477" s="62"/>
      <c r="BU477" s="85"/>
      <c r="BV477" s="85"/>
      <c r="CP477" s="85"/>
      <c r="CQ477" s="85"/>
      <c r="CS477" s="85"/>
      <c r="DF477" s="62"/>
      <c r="DH477" s="85"/>
      <c r="DI477" s="85"/>
    </row>
    <row r="478" spans="14:113" s="73" customFormat="1" ht="9" customHeight="1">
      <c r="N478" s="62"/>
      <c r="O478" s="62"/>
      <c r="P478" s="85"/>
      <c r="Q478" s="62"/>
      <c r="AD478" s="62"/>
      <c r="AF478" s="71"/>
      <c r="AG478" s="85"/>
      <c r="BC478" s="85"/>
      <c r="BE478" s="62"/>
      <c r="BU478" s="85"/>
      <c r="BV478" s="85"/>
      <c r="CP478" s="85"/>
      <c r="CQ478" s="85"/>
      <c r="CS478" s="85"/>
      <c r="DF478" s="62"/>
      <c r="DH478" s="85"/>
      <c r="DI478" s="85"/>
    </row>
    <row r="479" spans="14:113" s="73" customFormat="1" ht="9" customHeight="1">
      <c r="N479" s="62"/>
      <c r="O479" s="62"/>
      <c r="P479" s="85"/>
      <c r="Q479" s="62"/>
      <c r="AD479" s="62"/>
      <c r="AF479" s="71"/>
      <c r="AG479" s="85"/>
      <c r="BC479" s="85"/>
      <c r="BE479" s="62"/>
      <c r="BU479" s="85"/>
      <c r="BV479" s="85"/>
      <c r="CP479" s="85"/>
      <c r="CQ479" s="85"/>
      <c r="CS479" s="85"/>
      <c r="DF479" s="62"/>
      <c r="DH479" s="85"/>
      <c r="DI479" s="85"/>
    </row>
    <row r="480" spans="14:113" s="73" customFormat="1" ht="9" customHeight="1">
      <c r="N480" s="62"/>
      <c r="O480" s="62"/>
      <c r="P480" s="85"/>
      <c r="Q480" s="62"/>
      <c r="AD480" s="62"/>
      <c r="AF480" s="71"/>
      <c r="AG480" s="85"/>
      <c r="BC480" s="85"/>
      <c r="BE480" s="62"/>
      <c r="BU480" s="85"/>
      <c r="BV480" s="85"/>
      <c r="CP480" s="85"/>
      <c r="CQ480" s="85"/>
      <c r="CS480" s="85"/>
      <c r="DF480" s="62"/>
      <c r="DH480" s="85"/>
      <c r="DI480" s="85"/>
    </row>
    <row r="481" spans="14:113" s="73" customFormat="1" ht="9" customHeight="1">
      <c r="N481" s="62"/>
      <c r="O481" s="62"/>
      <c r="P481" s="85"/>
      <c r="Q481" s="62"/>
      <c r="AD481" s="62"/>
      <c r="AF481" s="71"/>
      <c r="AG481" s="85"/>
      <c r="BC481" s="85"/>
      <c r="BE481" s="62"/>
      <c r="BU481" s="85"/>
      <c r="BV481" s="85"/>
      <c r="CP481" s="85"/>
      <c r="CQ481" s="85"/>
      <c r="CS481" s="85"/>
      <c r="DF481" s="62"/>
      <c r="DH481" s="85"/>
      <c r="DI481" s="85"/>
    </row>
    <row r="482" spans="14:113" s="73" customFormat="1" ht="9" customHeight="1">
      <c r="N482" s="62"/>
      <c r="O482" s="62"/>
      <c r="P482" s="85"/>
      <c r="Q482" s="62"/>
      <c r="AD482" s="62"/>
      <c r="AF482" s="71"/>
      <c r="AG482" s="85"/>
      <c r="BC482" s="85"/>
      <c r="BE482" s="62"/>
      <c r="BU482" s="85"/>
      <c r="BV482" s="85"/>
      <c r="CP482" s="85"/>
      <c r="CQ482" s="85"/>
      <c r="CS482" s="85"/>
      <c r="DF482" s="62"/>
      <c r="DH482" s="85"/>
      <c r="DI482" s="85"/>
    </row>
    <row r="483" spans="14:113" s="73" customFormat="1" ht="9" customHeight="1">
      <c r="N483" s="62"/>
      <c r="O483" s="62"/>
      <c r="P483" s="85"/>
      <c r="Q483" s="62"/>
      <c r="AD483" s="62"/>
      <c r="AF483" s="71"/>
      <c r="AG483" s="85"/>
      <c r="BC483" s="85"/>
      <c r="BE483" s="62"/>
      <c r="BU483" s="85"/>
      <c r="BV483" s="85"/>
      <c r="CP483" s="85"/>
      <c r="CQ483" s="85"/>
      <c r="CS483" s="85"/>
      <c r="DF483" s="62"/>
      <c r="DH483" s="85"/>
      <c r="DI483" s="85"/>
    </row>
    <row r="484" spans="14:113" s="73" customFormat="1" ht="9" customHeight="1">
      <c r="N484" s="62"/>
      <c r="O484" s="62"/>
      <c r="P484" s="85"/>
      <c r="Q484" s="62"/>
      <c r="AD484" s="62"/>
      <c r="AF484" s="71"/>
      <c r="AG484" s="85"/>
      <c r="BC484" s="85"/>
      <c r="BE484" s="62"/>
      <c r="BU484" s="85"/>
      <c r="BV484" s="85"/>
      <c r="CP484" s="85"/>
      <c r="CQ484" s="85"/>
      <c r="CS484" s="85"/>
      <c r="DF484" s="62"/>
      <c r="DH484" s="85"/>
      <c r="DI484" s="85"/>
    </row>
    <row r="485" spans="14:113" s="73" customFormat="1" ht="9" customHeight="1">
      <c r="N485" s="62"/>
      <c r="O485" s="62"/>
      <c r="P485" s="85"/>
      <c r="Q485" s="62"/>
      <c r="AD485" s="62"/>
      <c r="AF485" s="71"/>
      <c r="AG485" s="85"/>
      <c r="BC485" s="85"/>
      <c r="BE485" s="62"/>
      <c r="BU485" s="85"/>
      <c r="BV485" s="85"/>
      <c r="CP485" s="85"/>
      <c r="CQ485" s="85"/>
      <c r="CS485" s="85"/>
      <c r="DF485" s="62"/>
      <c r="DH485" s="85"/>
      <c r="DI485" s="85"/>
    </row>
    <row r="486" spans="14:113" s="73" customFormat="1" ht="9" customHeight="1">
      <c r="N486" s="62"/>
      <c r="O486" s="62"/>
      <c r="P486" s="85"/>
      <c r="Q486" s="62"/>
      <c r="AD486" s="62"/>
      <c r="AF486" s="71"/>
      <c r="AG486" s="85"/>
      <c r="BC486" s="85"/>
      <c r="BE486" s="62"/>
      <c r="BU486" s="85"/>
      <c r="BV486" s="85"/>
      <c r="CP486" s="85"/>
      <c r="CQ486" s="85"/>
      <c r="CS486" s="85"/>
      <c r="DF486" s="62"/>
      <c r="DH486" s="85"/>
      <c r="DI486" s="85"/>
    </row>
    <row r="487" spans="14:113" s="73" customFormat="1" ht="9" customHeight="1">
      <c r="N487" s="62"/>
      <c r="O487" s="62"/>
      <c r="P487" s="85"/>
      <c r="Q487" s="62"/>
      <c r="AD487" s="62"/>
      <c r="AF487" s="71"/>
      <c r="AG487" s="85"/>
      <c r="BC487" s="85"/>
      <c r="BE487" s="62"/>
      <c r="BU487" s="85"/>
      <c r="BV487" s="85"/>
      <c r="CP487" s="85"/>
      <c r="CQ487" s="85"/>
      <c r="CS487" s="85"/>
      <c r="DF487" s="62"/>
      <c r="DH487" s="85"/>
      <c r="DI487" s="85"/>
    </row>
    <row r="488" spans="14:113" s="73" customFormat="1" ht="9" customHeight="1">
      <c r="N488" s="62"/>
      <c r="O488" s="62"/>
      <c r="P488" s="85"/>
      <c r="Q488" s="62"/>
      <c r="AD488" s="62"/>
      <c r="AF488" s="71"/>
      <c r="AG488" s="85"/>
      <c r="BC488" s="85"/>
      <c r="BE488" s="62"/>
      <c r="BU488" s="85"/>
      <c r="BV488" s="85"/>
      <c r="CP488" s="85"/>
      <c r="CQ488" s="85"/>
      <c r="CS488" s="85"/>
      <c r="DF488" s="62"/>
      <c r="DH488" s="85"/>
      <c r="DI488" s="85"/>
    </row>
    <row r="489" spans="14:113" s="73" customFormat="1" ht="9" customHeight="1">
      <c r="N489" s="62"/>
      <c r="O489" s="62"/>
      <c r="P489" s="85"/>
      <c r="Q489" s="62"/>
      <c r="AD489" s="62"/>
      <c r="AF489" s="71"/>
      <c r="AG489" s="85"/>
      <c r="BC489" s="85"/>
      <c r="BE489" s="62"/>
      <c r="BU489" s="85"/>
      <c r="BV489" s="85"/>
      <c r="CP489" s="85"/>
      <c r="CQ489" s="85"/>
      <c r="CS489" s="85"/>
      <c r="DF489" s="62"/>
      <c r="DH489" s="85"/>
      <c r="DI489" s="85"/>
    </row>
    <row r="490" spans="14:113" s="73" customFormat="1" ht="9" customHeight="1">
      <c r="N490" s="62"/>
      <c r="O490" s="62"/>
      <c r="P490" s="85"/>
      <c r="Q490" s="62"/>
      <c r="AD490" s="62"/>
      <c r="AF490" s="71"/>
      <c r="AG490" s="85"/>
      <c r="BC490" s="85"/>
      <c r="BE490" s="62"/>
      <c r="BU490" s="85"/>
      <c r="BV490" s="85"/>
      <c r="CP490" s="85"/>
      <c r="CQ490" s="85"/>
      <c r="CS490" s="85"/>
      <c r="DF490" s="62"/>
      <c r="DH490" s="85"/>
      <c r="DI490" s="85"/>
    </row>
    <row r="491" spans="14:113" s="73" customFormat="1" ht="9" customHeight="1">
      <c r="N491" s="62"/>
      <c r="O491" s="62"/>
      <c r="P491" s="85"/>
      <c r="Q491" s="62"/>
      <c r="AD491" s="62"/>
      <c r="AF491" s="71"/>
      <c r="AG491" s="85"/>
      <c r="BC491" s="85"/>
      <c r="BE491" s="62"/>
      <c r="BU491" s="85"/>
      <c r="BV491" s="85"/>
      <c r="CP491" s="85"/>
      <c r="CQ491" s="85"/>
      <c r="CS491" s="85"/>
      <c r="DF491" s="62"/>
      <c r="DH491" s="85"/>
      <c r="DI491" s="85"/>
    </row>
    <row r="492" spans="14:113" s="73" customFormat="1" ht="9" customHeight="1">
      <c r="N492" s="62"/>
      <c r="O492" s="62"/>
      <c r="P492" s="85"/>
      <c r="Q492" s="62"/>
      <c r="AD492" s="62"/>
      <c r="AF492" s="71"/>
      <c r="AG492" s="85"/>
      <c r="BC492" s="85"/>
      <c r="BE492" s="62"/>
      <c r="BU492" s="85"/>
      <c r="BV492" s="85"/>
      <c r="CP492" s="85"/>
      <c r="CQ492" s="85"/>
      <c r="CS492" s="85"/>
      <c r="DF492" s="62"/>
      <c r="DH492" s="85"/>
      <c r="DI492" s="85"/>
    </row>
    <row r="493" spans="14:113" s="73" customFormat="1" ht="9" customHeight="1">
      <c r="N493" s="62"/>
      <c r="O493" s="62"/>
      <c r="P493" s="85"/>
      <c r="Q493" s="62"/>
      <c r="AD493" s="62"/>
      <c r="AF493" s="71"/>
      <c r="AG493" s="85"/>
      <c r="BC493" s="85"/>
      <c r="BE493" s="62"/>
      <c r="BU493" s="85"/>
      <c r="BV493" s="85"/>
      <c r="CP493" s="85"/>
      <c r="CQ493" s="85"/>
      <c r="CS493" s="85"/>
      <c r="DF493" s="62"/>
      <c r="DH493" s="85"/>
      <c r="DI493" s="85"/>
    </row>
    <row r="494" spans="14:113" s="73" customFormat="1" ht="9" customHeight="1">
      <c r="N494" s="62"/>
      <c r="O494" s="62"/>
      <c r="P494" s="85"/>
      <c r="Q494" s="62"/>
      <c r="AD494" s="62"/>
      <c r="AF494" s="71"/>
      <c r="AG494" s="85"/>
      <c r="BC494" s="85"/>
      <c r="BE494" s="62"/>
      <c r="BU494" s="85"/>
      <c r="BV494" s="85"/>
      <c r="CP494" s="85"/>
      <c r="CQ494" s="85"/>
      <c r="CS494" s="85"/>
      <c r="DF494" s="62"/>
      <c r="DH494" s="85"/>
      <c r="DI494" s="85"/>
    </row>
    <row r="495" spans="14:113" s="73" customFormat="1" ht="9" customHeight="1">
      <c r="N495" s="62"/>
      <c r="O495" s="62"/>
      <c r="P495" s="85"/>
      <c r="Q495" s="62"/>
      <c r="AD495" s="62"/>
      <c r="AF495" s="71"/>
      <c r="AG495" s="85"/>
      <c r="BC495" s="85"/>
      <c r="BE495" s="62"/>
      <c r="BU495" s="85"/>
      <c r="BV495" s="85"/>
      <c r="CP495" s="85"/>
      <c r="CQ495" s="85"/>
      <c r="CS495" s="85"/>
      <c r="DF495" s="62"/>
      <c r="DH495" s="85"/>
      <c r="DI495" s="85"/>
    </row>
    <row r="496" spans="14:113" s="73" customFormat="1" ht="9" customHeight="1">
      <c r="N496" s="62"/>
      <c r="O496" s="62"/>
      <c r="P496" s="85"/>
      <c r="Q496" s="62"/>
      <c r="AD496" s="62"/>
      <c r="AF496" s="71"/>
      <c r="AG496" s="85"/>
      <c r="BC496" s="85"/>
      <c r="BE496" s="62"/>
      <c r="BU496" s="85"/>
      <c r="BV496" s="85"/>
      <c r="CP496" s="85"/>
      <c r="CQ496" s="85"/>
      <c r="CS496" s="85"/>
      <c r="DF496" s="62"/>
      <c r="DH496" s="85"/>
      <c r="DI496" s="85"/>
    </row>
    <row r="497" spans="14:113" s="73" customFormat="1" ht="9" customHeight="1">
      <c r="N497" s="62"/>
      <c r="O497" s="62"/>
      <c r="P497" s="85"/>
      <c r="Q497" s="62"/>
      <c r="AD497" s="62"/>
      <c r="AF497" s="71"/>
      <c r="AG497" s="85"/>
      <c r="BC497" s="85"/>
      <c r="BE497" s="62"/>
      <c r="BU497" s="85"/>
      <c r="BV497" s="85"/>
      <c r="CP497" s="85"/>
      <c r="CQ497" s="85"/>
      <c r="CS497" s="85"/>
      <c r="DF497" s="62"/>
      <c r="DH497" s="85"/>
      <c r="DI497" s="85"/>
    </row>
    <row r="498" spans="14:113" s="73" customFormat="1" ht="9" customHeight="1">
      <c r="N498" s="62"/>
      <c r="O498" s="62"/>
      <c r="P498" s="85"/>
      <c r="Q498" s="62"/>
      <c r="AD498" s="62"/>
      <c r="AF498" s="71"/>
      <c r="AG498" s="85"/>
      <c r="BC498" s="85"/>
      <c r="BE498" s="62"/>
      <c r="BU498" s="85"/>
      <c r="BV498" s="85"/>
      <c r="CP498" s="85"/>
      <c r="CQ498" s="85"/>
      <c r="CS498" s="85"/>
      <c r="DF498" s="62"/>
      <c r="DH498" s="85"/>
      <c r="DI498" s="85"/>
    </row>
    <row r="499" spans="14:113" s="73" customFormat="1" ht="9" customHeight="1">
      <c r="N499" s="62"/>
      <c r="O499" s="62"/>
      <c r="P499" s="85"/>
      <c r="Q499" s="62"/>
      <c r="AD499" s="62"/>
      <c r="AF499" s="71"/>
      <c r="AG499" s="85"/>
      <c r="BC499" s="85"/>
      <c r="BE499" s="62"/>
      <c r="BU499" s="85"/>
      <c r="BV499" s="85"/>
      <c r="CP499" s="85"/>
      <c r="CQ499" s="85"/>
      <c r="CS499" s="85"/>
      <c r="DF499" s="62"/>
      <c r="DH499" s="85"/>
      <c r="DI499" s="85"/>
    </row>
    <row r="500" spans="14:113" s="73" customFormat="1" ht="9" customHeight="1">
      <c r="N500" s="62"/>
      <c r="O500" s="62"/>
      <c r="P500" s="85"/>
      <c r="Q500" s="62"/>
      <c r="AD500" s="62"/>
      <c r="AF500" s="71"/>
      <c r="AG500" s="85"/>
      <c r="BC500" s="85"/>
      <c r="BE500" s="62"/>
      <c r="BU500" s="85"/>
      <c r="BV500" s="85"/>
      <c r="CP500" s="85"/>
      <c r="CQ500" s="85"/>
      <c r="CS500" s="85"/>
      <c r="DF500" s="62"/>
      <c r="DH500" s="85"/>
      <c r="DI500" s="85"/>
    </row>
    <row r="501" spans="14:113" s="73" customFormat="1" ht="9" customHeight="1">
      <c r="N501" s="62"/>
      <c r="O501" s="62"/>
      <c r="P501" s="85"/>
      <c r="Q501" s="62"/>
      <c r="AD501" s="62"/>
      <c r="AF501" s="71"/>
      <c r="AG501" s="85"/>
      <c r="BC501" s="85"/>
      <c r="BE501" s="62"/>
      <c r="BU501" s="85"/>
      <c r="BV501" s="85"/>
      <c r="CP501" s="85"/>
      <c r="CQ501" s="85"/>
      <c r="CS501" s="85"/>
      <c r="DF501" s="62"/>
      <c r="DH501" s="85"/>
      <c r="DI501" s="85"/>
    </row>
    <row r="502" spans="14:113" s="73" customFormat="1" ht="9" customHeight="1">
      <c r="N502" s="62"/>
      <c r="O502" s="62"/>
      <c r="P502" s="85"/>
      <c r="Q502" s="62"/>
      <c r="AD502" s="62"/>
      <c r="AF502" s="71"/>
      <c r="AG502" s="85"/>
      <c r="BC502" s="85"/>
      <c r="BE502" s="62"/>
      <c r="BU502" s="85"/>
      <c r="BV502" s="85"/>
      <c r="CP502" s="85"/>
      <c r="CQ502" s="85"/>
      <c r="CS502" s="85"/>
      <c r="DF502" s="62"/>
      <c r="DH502" s="85"/>
      <c r="DI502" s="85"/>
    </row>
    <row r="503" spans="14:113" s="73" customFormat="1" ht="9" customHeight="1">
      <c r="N503" s="62"/>
      <c r="O503" s="62"/>
      <c r="P503" s="85"/>
      <c r="Q503" s="62"/>
      <c r="AD503" s="62"/>
      <c r="AF503" s="71"/>
      <c r="AG503" s="85"/>
      <c r="BC503" s="85"/>
      <c r="BE503" s="62"/>
      <c r="BU503" s="85"/>
      <c r="BV503" s="85"/>
      <c r="CP503" s="85"/>
      <c r="CQ503" s="85"/>
      <c r="CS503" s="85"/>
      <c r="DF503" s="62"/>
      <c r="DH503" s="85"/>
      <c r="DI503" s="85"/>
    </row>
  </sheetData>
  <sheetProtection sheet="1" objects="1" scenarios="1"/>
  <mergeCells count="2">
    <mergeCell ref="F4:F5"/>
    <mergeCell ref="G4:G5"/>
  </mergeCells>
  <phoneticPr fontId="1"/>
  <pageMargins left="0.55118110236220474" right="0.19685039370078741" top="0.78740157480314965" bottom="0.39370078740157483" header="0.51181102362204722" footer="0.51181102362204722"/>
  <pageSetup paperSize="9" scale="86" orientation="landscape" r:id="rId1"/>
  <headerFooter alignWithMargins="0"/>
  <colBreaks count="8" manualBreakCount="8">
    <brk id="14" max="50" man="1"/>
    <brk id="30" max="50" man="1"/>
    <brk id="42" max="50" man="1"/>
    <brk id="55" max="50" man="1"/>
    <brk id="70" max="50" man="1"/>
    <brk id="82" max="50" man="1"/>
    <brk id="96" max="50" man="1"/>
    <brk id="111" max="5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R503"/>
  <sheetViews>
    <sheetView zoomScaleNormal="100" zoomScaleSheetLayoutView="100" workbookViewId="0">
      <pane xSplit="2" ySplit="5" topLeftCell="C6" activePane="bottomRight" state="frozen"/>
      <selection pane="topRight" activeCell="C1" sqref="C1"/>
      <selection pane="bottomLeft" activeCell="A6" sqref="A6"/>
      <selection pane="bottomRight"/>
    </sheetView>
  </sheetViews>
  <sheetFormatPr defaultRowHeight="9" customHeight="1"/>
  <cols>
    <col min="1" max="1" width="1.5" style="6" customWidth="1"/>
    <col min="2" max="2" width="8.5" style="6" customWidth="1"/>
    <col min="3" max="3" width="12.125" style="6" customWidth="1"/>
    <col min="4" max="4" width="11.625" style="6" bestFit="1" customWidth="1"/>
    <col min="5" max="5" width="10.875" style="6" customWidth="1"/>
    <col min="6" max="6" width="10.25" style="6" customWidth="1"/>
    <col min="7" max="7" width="11.25" style="6" customWidth="1"/>
    <col min="8" max="8" width="10.25" style="6" customWidth="1"/>
    <col min="9" max="9" width="10.375" style="6" customWidth="1"/>
    <col min="10" max="10" width="10.875" style="6" customWidth="1"/>
    <col min="11" max="11" width="11.125" style="6" bestFit="1" customWidth="1"/>
    <col min="12" max="12" width="11" style="6" customWidth="1"/>
    <col min="13" max="13" width="10.5" style="6" customWidth="1"/>
    <col min="14" max="14" width="10.875" style="21" bestFit="1" customWidth="1"/>
    <col min="15" max="15" width="1.75" style="21" customWidth="1"/>
    <col min="16" max="16" width="9.125" style="122" customWidth="1"/>
    <col min="17" max="17" width="11.5" style="21" customWidth="1"/>
    <col min="18" max="18" width="10.125" style="6" customWidth="1"/>
    <col min="19" max="21" width="10.375" style="6" customWidth="1"/>
    <col min="22" max="22" width="9.375" style="6" customWidth="1"/>
    <col min="23" max="23" width="8.75" style="6" customWidth="1"/>
    <col min="24" max="24" width="9.375" style="6" customWidth="1"/>
    <col min="25" max="25" width="9.75" style="6" customWidth="1"/>
    <col min="26" max="26" width="11.875" style="6" customWidth="1"/>
    <col min="27" max="27" width="10" style="6" customWidth="1"/>
    <col min="28" max="28" width="10.625" style="6" customWidth="1"/>
    <col min="29" max="29" width="11.125" style="6" bestFit="1" customWidth="1"/>
    <col min="30" max="30" width="1.125" style="21" customWidth="1"/>
    <col min="31" max="31" width="8.25" style="6" customWidth="1"/>
    <col min="32" max="32" width="11.75" style="68" customWidth="1"/>
    <col min="33" max="33" width="10.875" style="122" customWidth="1"/>
    <col min="34" max="34" width="11" style="68" customWidth="1"/>
    <col min="35" max="35" width="11" style="6" customWidth="1"/>
    <col min="36" max="36" width="10" style="6" customWidth="1"/>
    <col min="37" max="37" width="11.625" style="6" customWidth="1"/>
    <col min="38" max="38" width="11.125" style="6" customWidth="1"/>
    <col min="39" max="39" width="12.5" style="6" customWidth="1"/>
    <col min="40" max="40" width="10.25" style="6" customWidth="1"/>
    <col min="41" max="41" width="9.875" style="6" customWidth="1"/>
    <col min="42" max="42" width="19.75" style="6" customWidth="1"/>
    <col min="43" max="43" width="9" style="6"/>
    <col min="44" max="54" width="10" style="6" customWidth="1"/>
    <col min="55" max="55" width="10.375" style="122" customWidth="1"/>
    <col min="56" max="56" width="3.625" style="6" customWidth="1"/>
    <col min="57" max="57" width="10" style="21" customWidth="1"/>
    <col min="58" max="69" width="10" style="6" customWidth="1"/>
    <col min="70" max="70" width="9.625" style="6" bestFit="1" customWidth="1"/>
    <col min="71" max="71" width="1.875" style="6" customWidth="1"/>
    <col min="72" max="72" width="8.25" style="6" customWidth="1"/>
    <col min="73" max="74" width="10" style="122" customWidth="1"/>
    <col min="75" max="75" width="10" style="68" customWidth="1"/>
    <col min="76" max="82" width="10" style="6" customWidth="1"/>
    <col min="83" max="83" width="9.5" style="6" customWidth="1"/>
    <col min="84" max="93" width="10" style="6" customWidth="1"/>
    <col min="94" max="94" width="16" style="122" customWidth="1"/>
    <col min="95" max="95" width="11.125" style="122" customWidth="1"/>
    <col min="96" max="96" width="11.125" style="6" customWidth="1"/>
    <col min="97" max="97" width="10" style="122" customWidth="1"/>
    <col min="98" max="109" width="10" style="6" customWidth="1"/>
    <col min="110" max="110" width="10" style="21" customWidth="1"/>
    <col min="111" max="111" width="10" style="6" customWidth="1"/>
    <col min="112" max="113" width="10" style="122" customWidth="1"/>
    <col min="114" max="114" width="10" style="68" customWidth="1"/>
    <col min="115" max="119" width="10" style="6" customWidth="1"/>
    <col min="120" max="121" width="9.875" style="6" customWidth="1"/>
    <col min="122" max="256" width="9" style="6"/>
    <col min="257" max="257" width="1.5" style="6" customWidth="1"/>
    <col min="258" max="258" width="8.5" style="6" customWidth="1"/>
    <col min="259" max="259" width="12.125" style="6" customWidth="1"/>
    <col min="260" max="260" width="11.625" style="6" bestFit="1" customWidth="1"/>
    <col min="261" max="261" width="10.875" style="6" customWidth="1"/>
    <col min="262" max="262" width="10.25" style="6" customWidth="1"/>
    <col min="263" max="263" width="11.25" style="6" customWidth="1"/>
    <col min="264" max="264" width="10.25" style="6" customWidth="1"/>
    <col min="265" max="265" width="10.375" style="6" customWidth="1"/>
    <col min="266" max="266" width="10.875" style="6" customWidth="1"/>
    <col min="267" max="267" width="11.125" style="6" bestFit="1" customWidth="1"/>
    <col min="268" max="268" width="11" style="6" customWidth="1"/>
    <col min="269" max="269" width="10.5" style="6" customWidth="1"/>
    <col min="270" max="270" width="10.875" style="6" bestFit="1" customWidth="1"/>
    <col min="271" max="271" width="1.75" style="6" customWidth="1"/>
    <col min="272" max="272" width="9.125" style="6" customWidth="1"/>
    <col min="273" max="273" width="11.5" style="6" customWidth="1"/>
    <col min="274" max="274" width="10.125" style="6" customWidth="1"/>
    <col min="275" max="277" width="10.375" style="6" customWidth="1"/>
    <col min="278" max="278" width="9.375" style="6" customWidth="1"/>
    <col min="279" max="279" width="8.75" style="6" customWidth="1"/>
    <col min="280" max="280" width="9.375" style="6" customWidth="1"/>
    <col min="281" max="281" width="9.75" style="6" customWidth="1"/>
    <col min="282" max="282" width="11.875" style="6" customWidth="1"/>
    <col min="283" max="283" width="10" style="6" customWidth="1"/>
    <col min="284" max="284" width="10.625" style="6" customWidth="1"/>
    <col min="285" max="285" width="11.125" style="6" bestFit="1" customWidth="1"/>
    <col min="286" max="286" width="1.125" style="6" customWidth="1"/>
    <col min="287" max="287" width="8.25" style="6" customWidth="1"/>
    <col min="288" max="288" width="11.75" style="6" customWidth="1"/>
    <col min="289" max="289" width="10.875" style="6" customWidth="1"/>
    <col min="290" max="291" width="11" style="6" customWidth="1"/>
    <col min="292" max="292" width="10" style="6" customWidth="1"/>
    <col min="293" max="293" width="11.625" style="6" customWidth="1"/>
    <col min="294" max="294" width="11.125" style="6" customWidth="1"/>
    <col min="295" max="295" width="12.5" style="6" customWidth="1"/>
    <col min="296" max="296" width="10.25" style="6" customWidth="1"/>
    <col min="297" max="297" width="9.875" style="6" customWidth="1"/>
    <col min="298" max="298" width="19.75" style="6" customWidth="1"/>
    <col min="299" max="299" width="9" style="6"/>
    <col min="300" max="310" width="10" style="6" customWidth="1"/>
    <col min="311" max="311" width="10.375" style="6" customWidth="1"/>
    <col min="312" max="312" width="3.625" style="6" customWidth="1"/>
    <col min="313" max="325" width="10" style="6" customWidth="1"/>
    <col min="326" max="326" width="9.625" style="6" bestFit="1" customWidth="1"/>
    <col min="327" max="327" width="1.875" style="6" customWidth="1"/>
    <col min="328" max="328" width="8.25" style="6" customWidth="1"/>
    <col min="329" max="338" width="10" style="6" customWidth="1"/>
    <col min="339" max="339" width="9.5" style="6" customWidth="1"/>
    <col min="340" max="349" width="10" style="6" customWidth="1"/>
    <col min="350" max="350" width="16" style="6" customWidth="1"/>
    <col min="351" max="352" width="11.125" style="6" customWidth="1"/>
    <col min="353" max="375" width="10" style="6" customWidth="1"/>
    <col min="376" max="377" width="9.875" style="6" customWidth="1"/>
    <col min="378" max="512" width="9" style="6"/>
    <col min="513" max="513" width="1.5" style="6" customWidth="1"/>
    <col min="514" max="514" width="8.5" style="6" customWidth="1"/>
    <col min="515" max="515" width="12.125" style="6" customWidth="1"/>
    <col min="516" max="516" width="11.625" style="6" bestFit="1" customWidth="1"/>
    <col min="517" max="517" width="10.875" style="6" customWidth="1"/>
    <col min="518" max="518" width="10.25" style="6" customWidth="1"/>
    <col min="519" max="519" width="11.25" style="6" customWidth="1"/>
    <col min="520" max="520" width="10.25" style="6" customWidth="1"/>
    <col min="521" max="521" width="10.375" style="6" customWidth="1"/>
    <col min="522" max="522" width="10.875" style="6" customWidth="1"/>
    <col min="523" max="523" width="11.125" style="6" bestFit="1" customWidth="1"/>
    <col min="524" max="524" width="11" style="6" customWidth="1"/>
    <col min="525" max="525" width="10.5" style="6" customWidth="1"/>
    <col min="526" max="526" width="10.875" style="6" bestFit="1" customWidth="1"/>
    <col min="527" max="527" width="1.75" style="6" customWidth="1"/>
    <col min="528" max="528" width="9.125" style="6" customWidth="1"/>
    <col min="529" max="529" width="11.5" style="6" customWidth="1"/>
    <col min="530" max="530" width="10.125" style="6" customWidth="1"/>
    <col min="531" max="533" width="10.375" style="6" customWidth="1"/>
    <col min="534" max="534" width="9.375" style="6" customWidth="1"/>
    <col min="535" max="535" width="8.75" style="6" customWidth="1"/>
    <col min="536" max="536" width="9.375" style="6" customWidth="1"/>
    <col min="537" max="537" width="9.75" style="6" customWidth="1"/>
    <col min="538" max="538" width="11.875" style="6" customWidth="1"/>
    <col min="539" max="539" width="10" style="6" customWidth="1"/>
    <col min="540" max="540" width="10.625" style="6" customWidth="1"/>
    <col min="541" max="541" width="11.125" style="6" bestFit="1" customWidth="1"/>
    <col min="542" max="542" width="1.125" style="6" customWidth="1"/>
    <col min="543" max="543" width="8.25" style="6" customWidth="1"/>
    <col min="544" max="544" width="11.75" style="6" customWidth="1"/>
    <col min="545" max="545" width="10.875" style="6" customWidth="1"/>
    <col min="546" max="547" width="11" style="6" customWidth="1"/>
    <col min="548" max="548" width="10" style="6" customWidth="1"/>
    <col min="549" max="549" width="11.625" style="6" customWidth="1"/>
    <col min="550" max="550" width="11.125" style="6" customWidth="1"/>
    <col min="551" max="551" width="12.5" style="6" customWidth="1"/>
    <col min="552" max="552" width="10.25" style="6" customWidth="1"/>
    <col min="553" max="553" width="9.875" style="6" customWidth="1"/>
    <col min="554" max="554" width="19.75" style="6" customWidth="1"/>
    <col min="555" max="555" width="9" style="6"/>
    <col min="556" max="566" width="10" style="6" customWidth="1"/>
    <col min="567" max="567" width="10.375" style="6" customWidth="1"/>
    <col min="568" max="568" width="3.625" style="6" customWidth="1"/>
    <col min="569" max="581" width="10" style="6" customWidth="1"/>
    <col min="582" max="582" width="9.625" style="6" bestFit="1" customWidth="1"/>
    <col min="583" max="583" width="1.875" style="6" customWidth="1"/>
    <col min="584" max="584" width="8.25" style="6" customWidth="1"/>
    <col min="585" max="594" width="10" style="6" customWidth="1"/>
    <col min="595" max="595" width="9.5" style="6" customWidth="1"/>
    <col min="596" max="605" width="10" style="6" customWidth="1"/>
    <col min="606" max="606" width="16" style="6" customWidth="1"/>
    <col min="607" max="608" width="11.125" style="6" customWidth="1"/>
    <col min="609" max="631" width="10" style="6" customWidth="1"/>
    <col min="632" max="633" width="9.875" style="6" customWidth="1"/>
    <col min="634" max="768" width="9" style="6"/>
    <col min="769" max="769" width="1.5" style="6" customWidth="1"/>
    <col min="770" max="770" width="8.5" style="6" customWidth="1"/>
    <col min="771" max="771" width="12.125" style="6" customWidth="1"/>
    <col min="772" max="772" width="11.625" style="6" bestFit="1" customWidth="1"/>
    <col min="773" max="773" width="10.875" style="6" customWidth="1"/>
    <col min="774" max="774" width="10.25" style="6" customWidth="1"/>
    <col min="775" max="775" width="11.25" style="6" customWidth="1"/>
    <col min="776" max="776" width="10.25" style="6" customWidth="1"/>
    <col min="777" max="777" width="10.375" style="6" customWidth="1"/>
    <col min="778" max="778" width="10.875" style="6" customWidth="1"/>
    <col min="779" max="779" width="11.125" style="6" bestFit="1" customWidth="1"/>
    <col min="780" max="780" width="11" style="6" customWidth="1"/>
    <col min="781" max="781" width="10.5" style="6" customWidth="1"/>
    <col min="782" max="782" width="10.875" style="6" bestFit="1" customWidth="1"/>
    <col min="783" max="783" width="1.75" style="6" customWidth="1"/>
    <col min="784" max="784" width="9.125" style="6" customWidth="1"/>
    <col min="785" max="785" width="11.5" style="6" customWidth="1"/>
    <col min="786" max="786" width="10.125" style="6" customWidth="1"/>
    <col min="787" max="789" width="10.375" style="6" customWidth="1"/>
    <col min="790" max="790" width="9.375" style="6" customWidth="1"/>
    <col min="791" max="791" width="8.75" style="6" customWidth="1"/>
    <col min="792" max="792" width="9.375" style="6" customWidth="1"/>
    <col min="793" max="793" width="9.75" style="6" customWidth="1"/>
    <col min="794" max="794" width="11.875" style="6" customWidth="1"/>
    <col min="795" max="795" width="10" style="6" customWidth="1"/>
    <col min="796" max="796" width="10.625" style="6" customWidth="1"/>
    <col min="797" max="797" width="11.125" style="6" bestFit="1" customWidth="1"/>
    <col min="798" max="798" width="1.125" style="6" customWidth="1"/>
    <col min="799" max="799" width="8.25" style="6" customWidth="1"/>
    <col min="800" max="800" width="11.75" style="6" customWidth="1"/>
    <col min="801" max="801" width="10.875" style="6" customWidth="1"/>
    <col min="802" max="803" width="11" style="6" customWidth="1"/>
    <col min="804" max="804" width="10" style="6" customWidth="1"/>
    <col min="805" max="805" width="11.625" style="6" customWidth="1"/>
    <col min="806" max="806" width="11.125" style="6" customWidth="1"/>
    <col min="807" max="807" width="12.5" style="6" customWidth="1"/>
    <col min="808" max="808" width="10.25" style="6" customWidth="1"/>
    <col min="809" max="809" width="9.875" style="6" customWidth="1"/>
    <col min="810" max="810" width="19.75" style="6" customWidth="1"/>
    <col min="811" max="811" width="9" style="6"/>
    <col min="812" max="822" width="10" style="6" customWidth="1"/>
    <col min="823" max="823" width="10.375" style="6" customWidth="1"/>
    <col min="824" max="824" width="3.625" style="6" customWidth="1"/>
    <col min="825" max="837" width="10" style="6" customWidth="1"/>
    <col min="838" max="838" width="9.625" style="6" bestFit="1" customWidth="1"/>
    <col min="839" max="839" width="1.875" style="6" customWidth="1"/>
    <col min="840" max="840" width="8.25" style="6" customWidth="1"/>
    <col min="841" max="850" width="10" style="6" customWidth="1"/>
    <col min="851" max="851" width="9.5" style="6" customWidth="1"/>
    <col min="852" max="861" width="10" style="6" customWidth="1"/>
    <col min="862" max="862" width="16" style="6" customWidth="1"/>
    <col min="863" max="864" width="11.125" style="6" customWidth="1"/>
    <col min="865" max="887" width="10" style="6" customWidth="1"/>
    <col min="888" max="889" width="9.875" style="6" customWidth="1"/>
    <col min="890" max="1024" width="9" style="6"/>
    <col min="1025" max="1025" width="1.5" style="6" customWidth="1"/>
    <col min="1026" max="1026" width="8.5" style="6" customWidth="1"/>
    <col min="1027" max="1027" width="12.125" style="6" customWidth="1"/>
    <col min="1028" max="1028" width="11.625" style="6" bestFit="1" customWidth="1"/>
    <col min="1029" max="1029" width="10.875" style="6" customWidth="1"/>
    <col min="1030" max="1030" width="10.25" style="6" customWidth="1"/>
    <col min="1031" max="1031" width="11.25" style="6" customWidth="1"/>
    <col min="1032" max="1032" width="10.25" style="6" customWidth="1"/>
    <col min="1033" max="1033" width="10.375" style="6" customWidth="1"/>
    <col min="1034" max="1034" width="10.875" style="6" customWidth="1"/>
    <col min="1035" max="1035" width="11.125" style="6" bestFit="1" customWidth="1"/>
    <col min="1036" max="1036" width="11" style="6" customWidth="1"/>
    <col min="1037" max="1037" width="10.5" style="6" customWidth="1"/>
    <col min="1038" max="1038" width="10.875" style="6" bestFit="1" customWidth="1"/>
    <col min="1039" max="1039" width="1.75" style="6" customWidth="1"/>
    <col min="1040" max="1040" width="9.125" style="6" customWidth="1"/>
    <col min="1041" max="1041" width="11.5" style="6" customWidth="1"/>
    <col min="1042" max="1042" width="10.125" style="6" customWidth="1"/>
    <col min="1043" max="1045" width="10.375" style="6" customWidth="1"/>
    <col min="1046" max="1046" width="9.375" style="6" customWidth="1"/>
    <col min="1047" max="1047" width="8.75" style="6" customWidth="1"/>
    <col min="1048" max="1048" width="9.375" style="6" customWidth="1"/>
    <col min="1049" max="1049" width="9.75" style="6" customWidth="1"/>
    <col min="1050" max="1050" width="11.875" style="6" customWidth="1"/>
    <col min="1051" max="1051" width="10" style="6" customWidth="1"/>
    <col min="1052" max="1052" width="10.625" style="6" customWidth="1"/>
    <col min="1053" max="1053" width="11.125" style="6" bestFit="1" customWidth="1"/>
    <col min="1054" max="1054" width="1.125" style="6" customWidth="1"/>
    <col min="1055" max="1055" width="8.25" style="6" customWidth="1"/>
    <col min="1056" max="1056" width="11.75" style="6" customWidth="1"/>
    <col min="1057" max="1057" width="10.875" style="6" customWidth="1"/>
    <col min="1058" max="1059" width="11" style="6" customWidth="1"/>
    <col min="1060" max="1060" width="10" style="6" customWidth="1"/>
    <col min="1061" max="1061" width="11.625" style="6" customWidth="1"/>
    <col min="1062" max="1062" width="11.125" style="6" customWidth="1"/>
    <col min="1063" max="1063" width="12.5" style="6" customWidth="1"/>
    <col min="1064" max="1064" width="10.25" style="6" customWidth="1"/>
    <col min="1065" max="1065" width="9.875" style="6" customWidth="1"/>
    <col min="1066" max="1066" width="19.75" style="6" customWidth="1"/>
    <col min="1067" max="1067" width="9" style="6"/>
    <col min="1068" max="1078" width="10" style="6" customWidth="1"/>
    <col min="1079" max="1079" width="10.375" style="6" customWidth="1"/>
    <col min="1080" max="1080" width="3.625" style="6" customWidth="1"/>
    <col min="1081" max="1093" width="10" style="6" customWidth="1"/>
    <col min="1094" max="1094" width="9.625" style="6" bestFit="1" customWidth="1"/>
    <col min="1095" max="1095" width="1.875" style="6" customWidth="1"/>
    <col min="1096" max="1096" width="8.25" style="6" customWidth="1"/>
    <col min="1097" max="1106" width="10" style="6" customWidth="1"/>
    <col min="1107" max="1107" width="9.5" style="6" customWidth="1"/>
    <col min="1108" max="1117" width="10" style="6" customWidth="1"/>
    <col min="1118" max="1118" width="16" style="6" customWidth="1"/>
    <col min="1119" max="1120" width="11.125" style="6" customWidth="1"/>
    <col min="1121" max="1143" width="10" style="6" customWidth="1"/>
    <col min="1144" max="1145" width="9.875" style="6" customWidth="1"/>
    <col min="1146" max="1280" width="9" style="6"/>
    <col min="1281" max="1281" width="1.5" style="6" customWidth="1"/>
    <col min="1282" max="1282" width="8.5" style="6" customWidth="1"/>
    <col min="1283" max="1283" width="12.125" style="6" customWidth="1"/>
    <col min="1284" max="1284" width="11.625" style="6" bestFit="1" customWidth="1"/>
    <col min="1285" max="1285" width="10.875" style="6" customWidth="1"/>
    <col min="1286" max="1286" width="10.25" style="6" customWidth="1"/>
    <col min="1287" max="1287" width="11.25" style="6" customWidth="1"/>
    <col min="1288" max="1288" width="10.25" style="6" customWidth="1"/>
    <col min="1289" max="1289" width="10.375" style="6" customWidth="1"/>
    <col min="1290" max="1290" width="10.875" style="6" customWidth="1"/>
    <col min="1291" max="1291" width="11.125" style="6" bestFit="1" customWidth="1"/>
    <col min="1292" max="1292" width="11" style="6" customWidth="1"/>
    <col min="1293" max="1293" width="10.5" style="6" customWidth="1"/>
    <col min="1294" max="1294" width="10.875" style="6" bestFit="1" customWidth="1"/>
    <col min="1295" max="1295" width="1.75" style="6" customWidth="1"/>
    <col min="1296" max="1296" width="9.125" style="6" customWidth="1"/>
    <col min="1297" max="1297" width="11.5" style="6" customWidth="1"/>
    <col min="1298" max="1298" width="10.125" style="6" customWidth="1"/>
    <col min="1299" max="1301" width="10.375" style="6" customWidth="1"/>
    <col min="1302" max="1302" width="9.375" style="6" customWidth="1"/>
    <col min="1303" max="1303" width="8.75" style="6" customWidth="1"/>
    <col min="1304" max="1304" width="9.375" style="6" customWidth="1"/>
    <col min="1305" max="1305" width="9.75" style="6" customWidth="1"/>
    <col min="1306" max="1306" width="11.875" style="6" customWidth="1"/>
    <col min="1307" max="1307" width="10" style="6" customWidth="1"/>
    <col min="1308" max="1308" width="10.625" style="6" customWidth="1"/>
    <col min="1309" max="1309" width="11.125" style="6" bestFit="1" customWidth="1"/>
    <col min="1310" max="1310" width="1.125" style="6" customWidth="1"/>
    <col min="1311" max="1311" width="8.25" style="6" customWidth="1"/>
    <col min="1312" max="1312" width="11.75" style="6" customWidth="1"/>
    <col min="1313" max="1313" width="10.875" style="6" customWidth="1"/>
    <col min="1314" max="1315" width="11" style="6" customWidth="1"/>
    <col min="1316" max="1316" width="10" style="6" customWidth="1"/>
    <col min="1317" max="1317" width="11.625" style="6" customWidth="1"/>
    <col min="1318" max="1318" width="11.125" style="6" customWidth="1"/>
    <col min="1319" max="1319" width="12.5" style="6" customWidth="1"/>
    <col min="1320" max="1320" width="10.25" style="6" customWidth="1"/>
    <col min="1321" max="1321" width="9.875" style="6" customWidth="1"/>
    <col min="1322" max="1322" width="19.75" style="6" customWidth="1"/>
    <col min="1323" max="1323" width="9" style="6"/>
    <col min="1324" max="1334" width="10" style="6" customWidth="1"/>
    <col min="1335" max="1335" width="10.375" style="6" customWidth="1"/>
    <col min="1336" max="1336" width="3.625" style="6" customWidth="1"/>
    <col min="1337" max="1349" width="10" style="6" customWidth="1"/>
    <col min="1350" max="1350" width="9.625" style="6" bestFit="1" customWidth="1"/>
    <col min="1351" max="1351" width="1.875" style="6" customWidth="1"/>
    <col min="1352" max="1352" width="8.25" style="6" customWidth="1"/>
    <col min="1353" max="1362" width="10" style="6" customWidth="1"/>
    <col min="1363" max="1363" width="9.5" style="6" customWidth="1"/>
    <col min="1364" max="1373" width="10" style="6" customWidth="1"/>
    <col min="1374" max="1374" width="16" style="6" customWidth="1"/>
    <col min="1375" max="1376" width="11.125" style="6" customWidth="1"/>
    <col min="1377" max="1399" width="10" style="6" customWidth="1"/>
    <col min="1400" max="1401" width="9.875" style="6" customWidth="1"/>
    <col min="1402" max="1536" width="9" style="6"/>
    <col min="1537" max="1537" width="1.5" style="6" customWidth="1"/>
    <col min="1538" max="1538" width="8.5" style="6" customWidth="1"/>
    <col min="1539" max="1539" width="12.125" style="6" customWidth="1"/>
    <col min="1540" max="1540" width="11.625" style="6" bestFit="1" customWidth="1"/>
    <col min="1541" max="1541" width="10.875" style="6" customWidth="1"/>
    <col min="1542" max="1542" width="10.25" style="6" customWidth="1"/>
    <col min="1543" max="1543" width="11.25" style="6" customWidth="1"/>
    <col min="1544" max="1544" width="10.25" style="6" customWidth="1"/>
    <col min="1545" max="1545" width="10.375" style="6" customWidth="1"/>
    <col min="1546" max="1546" width="10.875" style="6" customWidth="1"/>
    <col min="1547" max="1547" width="11.125" style="6" bestFit="1" customWidth="1"/>
    <col min="1548" max="1548" width="11" style="6" customWidth="1"/>
    <col min="1549" max="1549" width="10.5" style="6" customWidth="1"/>
    <col min="1550" max="1550" width="10.875" style="6" bestFit="1" customWidth="1"/>
    <col min="1551" max="1551" width="1.75" style="6" customWidth="1"/>
    <col min="1552" max="1552" width="9.125" style="6" customWidth="1"/>
    <col min="1553" max="1553" width="11.5" style="6" customWidth="1"/>
    <col min="1554" max="1554" width="10.125" style="6" customWidth="1"/>
    <col min="1555" max="1557" width="10.375" style="6" customWidth="1"/>
    <col min="1558" max="1558" width="9.375" style="6" customWidth="1"/>
    <col min="1559" max="1559" width="8.75" style="6" customWidth="1"/>
    <col min="1560" max="1560" width="9.375" style="6" customWidth="1"/>
    <col min="1561" max="1561" width="9.75" style="6" customWidth="1"/>
    <col min="1562" max="1562" width="11.875" style="6" customWidth="1"/>
    <col min="1563" max="1563" width="10" style="6" customWidth="1"/>
    <col min="1564" max="1564" width="10.625" style="6" customWidth="1"/>
    <col min="1565" max="1565" width="11.125" style="6" bestFit="1" customWidth="1"/>
    <col min="1566" max="1566" width="1.125" style="6" customWidth="1"/>
    <col min="1567" max="1567" width="8.25" style="6" customWidth="1"/>
    <col min="1568" max="1568" width="11.75" style="6" customWidth="1"/>
    <col min="1569" max="1569" width="10.875" style="6" customWidth="1"/>
    <col min="1570" max="1571" width="11" style="6" customWidth="1"/>
    <col min="1572" max="1572" width="10" style="6" customWidth="1"/>
    <col min="1573" max="1573" width="11.625" style="6" customWidth="1"/>
    <col min="1574" max="1574" width="11.125" style="6" customWidth="1"/>
    <col min="1575" max="1575" width="12.5" style="6" customWidth="1"/>
    <col min="1576" max="1576" width="10.25" style="6" customWidth="1"/>
    <col min="1577" max="1577" width="9.875" style="6" customWidth="1"/>
    <col min="1578" max="1578" width="19.75" style="6" customWidth="1"/>
    <col min="1579" max="1579" width="9" style="6"/>
    <col min="1580" max="1590" width="10" style="6" customWidth="1"/>
    <col min="1591" max="1591" width="10.375" style="6" customWidth="1"/>
    <col min="1592" max="1592" width="3.625" style="6" customWidth="1"/>
    <col min="1593" max="1605" width="10" style="6" customWidth="1"/>
    <col min="1606" max="1606" width="9.625" style="6" bestFit="1" customWidth="1"/>
    <col min="1607" max="1607" width="1.875" style="6" customWidth="1"/>
    <col min="1608" max="1608" width="8.25" style="6" customWidth="1"/>
    <col min="1609" max="1618" width="10" style="6" customWidth="1"/>
    <col min="1619" max="1619" width="9.5" style="6" customWidth="1"/>
    <col min="1620" max="1629" width="10" style="6" customWidth="1"/>
    <col min="1630" max="1630" width="16" style="6" customWidth="1"/>
    <col min="1631" max="1632" width="11.125" style="6" customWidth="1"/>
    <col min="1633" max="1655" width="10" style="6" customWidth="1"/>
    <col min="1656" max="1657" width="9.875" style="6" customWidth="1"/>
    <col min="1658" max="1792" width="9" style="6"/>
    <col min="1793" max="1793" width="1.5" style="6" customWidth="1"/>
    <col min="1794" max="1794" width="8.5" style="6" customWidth="1"/>
    <col min="1795" max="1795" width="12.125" style="6" customWidth="1"/>
    <col min="1796" max="1796" width="11.625" style="6" bestFit="1" customWidth="1"/>
    <col min="1797" max="1797" width="10.875" style="6" customWidth="1"/>
    <col min="1798" max="1798" width="10.25" style="6" customWidth="1"/>
    <col min="1799" max="1799" width="11.25" style="6" customWidth="1"/>
    <col min="1800" max="1800" width="10.25" style="6" customWidth="1"/>
    <col min="1801" max="1801" width="10.375" style="6" customWidth="1"/>
    <col min="1802" max="1802" width="10.875" style="6" customWidth="1"/>
    <col min="1803" max="1803" width="11.125" style="6" bestFit="1" customWidth="1"/>
    <col min="1804" max="1804" width="11" style="6" customWidth="1"/>
    <col min="1805" max="1805" width="10.5" style="6" customWidth="1"/>
    <col min="1806" max="1806" width="10.875" style="6" bestFit="1" customWidth="1"/>
    <col min="1807" max="1807" width="1.75" style="6" customWidth="1"/>
    <col min="1808" max="1808" width="9.125" style="6" customWidth="1"/>
    <col min="1809" max="1809" width="11.5" style="6" customWidth="1"/>
    <col min="1810" max="1810" width="10.125" style="6" customWidth="1"/>
    <col min="1811" max="1813" width="10.375" style="6" customWidth="1"/>
    <col min="1814" max="1814" width="9.375" style="6" customWidth="1"/>
    <col min="1815" max="1815" width="8.75" style="6" customWidth="1"/>
    <col min="1816" max="1816" width="9.375" style="6" customWidth="1"/>
    <col min="1817" max="1817" width="9.75" style="6" customWidth="1"/>
    <col min="1818" max="1818" width="11.875" style="6" customWidth="1"/>
    <col min="1819" max="1819" width="10" style="6" customWidth="1"/>
    <col min="1820" max="1820" width="10.625" style="6" customWidth="1"/>
    <col min="1821" max="1821" width="11.125" style="6" bestFit="1" customWidth="1"/>
    <col min="1822" max="1822" width="1.125" style="6" customWidth="1"/>
    <col min="1823" max="1823" width="8.25" style="6" customWidth="1"/>
    <col min="1824" max="1824" width="11.75" style="6" customWidth="1"/>
    <col min="1825" max="1825" width="10.875" style="6" customWidth="1"/>
    <col min="1826" max="1827" width="11" style="6" customWidth="1"/>
    <col min="1828" max="1828" width="10" style="6" customWidth="1"/>
    <col min="1829" max="1829" width="11.625" style="6" customWidth="1"/>
    <col min="1830" max="1830" width="11.125" style="6" customWidth="1"/>
    <col min="1831" max="1831" width="12.5" style="6" customWidth="1"/>
    <col min="1832" max="1832" width="10.25" style="6" customWidth="1"/>
    <col min="1833" max="1833" width="9.875" style="6" customWidth="1"/>
    <col min="1834" max="1834" width="19.75" style="6" customWidth="1"/>
    <col min="1835" max="1835" width="9" style="6"/>
    <col min="1836" max="1846" width="10" style="6" customWidth="1"/>
    <col min="1847" max="1847" width="10.375" style="6" customWidth="1"/>
    <col min="1848" max="1848" width="3.625" style="6" customWidth="1"/>
    <col min="1849" max="1861" width="10" style="6" customWidth="1"/>
    <col min="1862" max="1862" width="9.625" style="6" bestFit="1" customWidth="1"/>
    <col min="1863" max="1863" width="1.875" style="6" customWidth="1"/>
    <col min="1864" max="1864" width="8.25" style="6" customWidth="1"/>
    <col min="1865" max="1874" width="10" style="6" customWidth="1"/>
    <col min="1875" max="1875" width="9.5" style="6" customWidth="1"/>
    <col min="1876" max="1885" width="10" style="6" customWidth="1"/>
    <col min="1886" max="1886" width="16" style="6" customWidth="1"/>
    <col min="1887" max="1888" width="11.125" style="6" customWidth="1"/>
    <col min="1889" max="1911" width="10" style="6" customWidth="1"/>
    <col min="1912" max="1913" width="9.875" style="6" customWidth="1"/>
    <col min="1914" max="2048" width="9" style="6"/>
    <col min="2049" max="2049" width="1.5" style="6" customWidth="1"/>
    <col min="2050" max="2050" width="8.5" style="6" customWidth="1"/>
    <col min="2051" max="2051" width="12.125" style="6" customWidth="1"/>
    <col min="2052" max="2052" width="11.625" style="6" bestFit="1" customWidth="1"/>
    <col min="2053" max="2053" width="10.875" style="6" customWidth="1"/>
    <col min="2054" max="2054" width="10.25" style="6" customWidth="1"/>
    <col min="2055" max="2055" width="11.25" style="6" customWidth="1"/>
    <col min="2056" max="2056" width="10.25" style="6" customWidth="1"/>
    <col min="2057" max="2057" width="10.375" style="6" customWidth="1"/>
    <col min="2058" max="2058" width="10.875" style="6" customWidth="1"/>
    <col min="2059" max="2059" width="11.125" style="6" bestFit="1" customWidth="1"/>
    <col min="2060" max="2060" width="11" style="6" customWidth="1"/>
    <col min="2061" max="2061" width="10.5" style="6" customWidth="1"/>
    <col min="2062" max="2062" width="10.875" style="6" bestFit="1" customWidth="1"/>
    <col min="2063" max="2063" width="1.75" style="6" customWidth="1"/>
    <col min="2064" max="2064" width="9.125" style="6" customWidth="1"/>
    <col min="2065" max="2065" width="11.5" style="6" customWidth="1"/>
    <col min="2066" max="2066" width="10.125" style="6" customWidth="1"/>
    <col min="2067" max="2069" width="10.375" style="6" customWidth="1"/>
    <col min="2070" max="2070" width="9.375" style="6" customWidth="1"/>
    <col min="2071" max="2071" width="8.75" style="6" customWidth="1"/>
    <col min="2072" max="2072" width="9.375" style="6" customWidth="1"/>
    <col min="2073" max="2073" width="9.75" style="6" customWidth="1"/>
    <col min="2074" max="2074" width="11.875" style="6" customWidth="1"/>
    <col min="2075" max="2075" width="10" style="6" customWidth="1"/>
    <col min="2076" max="2076" width="10.625" style="6" customWidth="1"/>
    <col min="2077" max="2077" width="11.125" style="6" bestFit="1" customWidth="1"/>
    <col min="2078" max="2078" width="1.125" style="6" customWidth="1"/>
    <col min="2079" max="2079" width="8.25" style="6" customWidth="1"/>
    <col min="2080" max="2080" width="11.75" style="6" customWidth="1"/>
    <col min="2081" max="2081" width="10.875" style="6" customWidth="1"/>
    <col min="2082" max="2083" width="11" style="6" customWidth="1"/>
    <col min="2084" max="2084" width="10" style="6" customWidth="1"/>
    <col min="2085" max="2085" width="11.625" style="6" customWidth="1"/>
    <col min="2086" max="2086" width="11.125" style="6" customWidth="1"/>
    <col min="2087" max="2087" width="12.5" style="6" customWidth="1"/>
    <col min="2088" max="2088" width="10.25" style="6" customWidth="1"/>
    <col min="2089" max="2089" width="9.875" style="6" customWidth="1"/>
    <col min="2090" max="2090" width="19.75" style="6" customWidth="1"/>
    <col min="2091" max="2091" width="9" style="6"/>
    <col min="2092" max="2102" width="10" style="6" customWidth="1"/>
    <col min="2103" max="2103" width="10.375" style="6" customWidth="1"/>
    <col min="2104" max="2104" width="3.625" style="6" customWidth="1"/>
    <col min="2105" max="2117" width="10" style="6" customWidth="1"/>
    <col min="2118" max="2118" width="9.625" style="6" bestFit="1" customWidth="1"/>
    <col min="2119" max="2119" width="1.875" style="6" customWidth="1"/>
    <col min="2120" max="2120" width="8.25" style="6" customWidth="1"/>
    <col min="2121" max="2130" width="10" style="6" customWidth="1"/>
    <col min="2131" max="2131" width="9.5" style="6" customWidth="1"/>
    <col min="2132" max="2141" width="10" style="6" customWidth="1"/>
    <col min="2142" max="2142" width="16" style="6" customWidth="1"/>
    <col min="2143" max="2144" width="11.125" style="6" customWidth="1"/>
    <col min="2145" max="2167" width="10" style="6" customWidth="1"/>
    <col min="2168" max="2169" width="9.875" style="6" customWidth="1"/>
    <col min="2170" max="2304" width="9" style="6"/>
    <col min="2305" max="2305" width="1.5" style="6" customWidth="1"/>
    <col min="2306" max="2306" width="8.5" style="6" customWidth="1"/>
    <col min="2307" max="2307" width="12.125" style="6" customWidth="1"/>
    <col min="2308" max="2308" width="11.625" style="6" bestFit="1" customWidth="1"/>
    <col min="2309" max="2309" width="10.875" style="6" customWidth="1"/>
    <col min="2310" max="2310" width="10.25" style="6" customWidth="1"/>
    <col min="2311" max="2311" width="11.25" style="6" customWidth="1"/>
    <col min="2312" max="2312" width="10.25" style="6" customWidth="1"/>
    <col min="2313" max="2313" width="10.375" style="6" customWidth="1"/>
    <col min="2314" max="2314" width="10.875" style="6" customWidth="1"/>
    <col min="2315" max="2315" width="11.125" style="6" bestFit="1" customWidth="1"/>
    <col min="2316" max="2316" width="11" style="6" customWidth="1"/>
    <col min="2317" max="2317" width="10.5" style="6" customWidth="1"/>
    <col min="2318" max="2318" width="10.875" style="6" bestFit="1" customWidth="1"/>
    <col min="2319" max="2319" width="1.75" style="6" customWidth="1"/>
    <col min="2320" max="2320" width="9.125" style="6" customWidth="1"/>
    <col min="2321" max="2321" width="11.5" style="6" customWidth="1"/>
    <col min="2322" max="2322" width="10.125" style="6" customWidth="1"/>
    <col min="2323" max="2325" width="10.375" style="6" customWidth="1"/>
    <col min="2326" max="2326" width="9.375" style="6" customWidth="1"/>
    <col min="2327" max="2327" width="8.75" style="6" customWidth="1"/>
    <col min="2328" max="2328" width="9.375" style="6" customWidth="1"/>
    <col min="2329" max="2329" width="9.75" style="6" customWidth="1"/>
    <col min="2330" max="2330" width="11.875" style="6" customWidth="1"/>
    <col min="2331" max="2331" width="10" style="6" customWidth="1"/>
    <col min="2332" max="2332" width="10.625" style="6" customWidth="1"/>
    <col min="2333" max="2333" width="11.125" style="6" bestFit="1" customWidth="1"/>
    <col min="2334" max="2334" width="1.125" style="6" customWidth="1"/>
    <col min="2335" max="2335" width="8.25" style="6" customWidth="1"/>
    <col min="2336" max="2336" width="11.75" style="6" customWidth="1"/>
    <col min="2337" max="2337" width="10.875" style="6" customWidth="1"/>
    <col min="2338" max="2339" width="11" style="6" customWidth="1"/>
    <col min="2340" max="2340" width="10" style="6" customWidth="1"/>
    <col min="2341" max="2341" width="11.625" style="6" customWidth="1"/>
    <col min="2342" max="2342" width="11.125" style="6" customWidth="1"/>
    <col min="2343" max="2343" width="12.5" style="6" customWidth="1"/>
    <col min="2344" max="2344" width="10.25" style="6" customWidth="1"/>
    <col min="2345" max="2345" width="9.875" style="6" customWidth="1"/>
    <col min="2346" max="2346" width="19.75" style="6" customWidth="1"/>
    <col min="2347" max="2347" width="9" style="6"/>
    <col min="2348" max="2358" width="10" style="6" customWidth="1"/>
    <col min="2359" max="2359" width="10.375" style="6" customWidth="1"/>
    <col min="2360" max="2360" width="3.625" style="6" customWidth="1"/>
    <col min="2361" max="2373" width="10" style="6" customWidth="1"/>
    <col min="2374" max="2374" width="9.625" style="6" bestFit="1" customWidth="1"/>
    <col min="2375" max="2375" width="1.875" style="6" customWidth="1"/>
    <col min="2376" max="2376" width="8.25" style="6" customWidth="1"/>
    <col min="2377" max="2386" width="10" style="6" customWidth="1"/>
    <col min="2387" max="2387" width="9.5" style="6" customWidth="1"/>
    <col min="2388" max="2397" width="10" style="6" customWidth="1"/>
    <col min="2398" max="2398" width="16" style="6" customWidth="1"/>
    <col min="2399" max="2400" width="11.125" style="6" customWidth="1"/>
    <col min="2401" max="2423" width="10" style="6" customWidth="1"/>
    <col min="2424" max="2425" width="9.875" style="6" customWidth="1"/>
    <col min="2426" max="2560" width="9" style="6"/>
    <col min="2561" max="2561" width="1.5" style="6" customWidth="1"/>
    <col min="2562" max="2562" width="8.5" style="6" customWidth="1"/>
    <col min="2563" max="2563" width="12.125" style="6" customWidth="1"/>
    <col min="2564" max="2564" width="11.625" style="6" bestFit="1" customWidth="1"/>
    <col min="2565" max="2565" width="10.875" style="6" customWidth="1"/>
    <col min="2566" max="2566" width="10.25" style="6" customWidth="1"/>
    <col min="2567" max="2567" width="11.25" style="6" customWidth="1"/>
    <col min="2568" max="2568" width="10.25" style="6" customWidth="1"/>
    <col min="2569" max="2569" width="10.375" style="6" customWidth="1"/>
    <col min="2570" max="2570" width="10.875" style="6" customWidth="1"/>
    <col min="2571" max="2571" width="11.125" style="6" bestFit="1" customWidth="1"/>
    <col min="2572" max="2572" width="11" style="6" customWidth="1"/>
    <col min="2573" max="2573" width="10.5" style="6" customWidth="1"/>
    <col min="2574" max="2574" width="10.875" style="6" bestFit="1" customWidth="1"/>
    <col min="2575" max="2575" width="1.75" style="6" customWidth="1"/>
    <col min="2576" max="2576" width="9.125" style="6" customWidth="1"/>
    <col min="2577" max="2577" width="11.5" style="6" customWidth="1"/>
    <col min="2578" max="2578" width="10.125" style="6" customWidth="1"/>
    <col min="2579" max="2581" width="10.375" style="6" customWidth="1"/>
    <col min="2582" max="2582" width="9.375" style="6" customWidth="1"/>
    <col min="2583" max="2583" width="8.75" style="6" customWidth="1"/>
    <col min="2584" max="2584" width="9.375" style="6" customWidth="1"/>
    <col min="2585" max="2585" width="9.75" style="6" customWidth="1"/>
    <col min="2586" max="2586" width="11.875" style="6" customWidth="1"/>
    <col min="2587" max="2587" width="10" style="6" customWidth="1"/>
    <col min="2588" max="2588" width="10.625" style="6" customWidth="1"/>
    <col min="2589" max="2589" width="11.125" style="6" bestFit="1" customWidth="1"/>
    <col min="2590" max="2590" width="1.125" style="6" customWidth="1"/>
    <col min="2591" max="2591" width="8.25" style="6" customWidth="1"/>
    <col min="2592" max="2592" width="11.75" style="6" customWidth="1"/>
    <col min="2593" max="2593" width="10.875" style="6" customWidth="1"/>
    <col min="2594" max="2595" width="11" style="6" customWidth="1"/>
    <col min="2596" max="2596" width="10" style="6" customWidth="1"/>
    <col min="2597" max="2597" width="11.625" style="6" customWidth="1"/>
    <col min="2598" max="2598" width="11.125" style="6" customWidth="1"/>
    <col min="2599" max="2599" width="12.5" style="6" customWidth="1"/>
    <col min="2600" max="2600" width="10.25" style="6" customWidth="1"/>
    <col min="2601" max="2601" width="9.875" style="6" customWidth="1"/>
    <col min="2602" max="2602" width="19.75" style="6" customWidth="1"/>
    <col min="2603" max="2603" width="9" style="6"/>
    <col min="2604" max="2614" width="10" style="6" customWidth="1"/>
    <col min="2615" max="2615" width="10.375" style="6" customWidth="1"/>
    <col min="2616" max="2616" width="3.625" style="6" customWidth="1"/>
    <col min="2617" max="2629" width="10" style="6" customWidth="1"/>
    <col min="2630" max="2630" width="9.625" style="6" bestFit="1" customWidth="1"/>
    <col min="2631" max="2631" width="1.875" style="6" customWidth="1"/>
    <col min="2632" max="2632" width="8.25" style="6" customWidth="1"/>
    <col min="2633" max="2642" width="10" style="6" customWidth="1"/>
    <col min="2643" max="2643" width="9.5" style="6" customWidth="1"/>
    <col min="2644" max="2653" width="10" style="6" customWidth="1"/>
    <col min="2654" max="2654" width="16" style="6" customWidth="1"/>
    <col min="2655" max="2656" width="11.125" style="6" customWidth="1"/>
    <col min="2657" max="2679" width="10" style="6" customWidth="1"/>
    <col min="2680" max="2681" width="9.875" style="6" customWidth="1"/>
    <col min="2682" max="2816" width="9" style="6"/>
    <col min="2817" max="2817" width="1.5" style="6" customWidth="1"/>
    <col min="2818" max="2818" width="8.5" style="6" customWidth="1"/>
    <col min="2819" max="2819" width="12.125" style="6" customWidth="1"/>
    <col min="2820" max="2820" width="11.625" style="6" bestFit="1" customWidth="1"/>
    <col min="2821" max="2821" width="10.875" style="6" customWidth="1"/>
    <col min="2822" max="2822" width="10.25" style="6" customWidth="1"/>
    <col min="2823" max="2823" width="11.25" style="6" customWidth="1"/>
    <col min="2824" max="2824" width="10.25" style="6" customWidth="1"/>
    <col min="2825" max="2825" width="10.375" style="6" customWidth="1"/>
    <col min="2826" max="2826" width="10.875" style="6" customWidth="1"/>
    <col min="2827" max="2827" width="11.125" style="6" bestFit="1" customWidth="1"/>
    <col min="2828" max="2828" width="11" style="6" customWidth="1"/>
    <col min="2829" max="2829" width="10.5" style="6" customWidth="1"/>
    <col min="2830" max="2830" width="10.875" style="6" bestFit="1" customWidth="1"/>
    <col min="2831" max="2831" width="1.75" style="6" customWidth="1"/>
    <col min="2832" max="2832" width="9.125" style="6" customWidth="1"/>
    <col min="2833" max="2833" width="11.5" style="6" customWidth="1"/>
    <col min="2834" max="2834" width="10.125" style="6" customWidth="1"/>
    <col min="2835" max="2837" width="10.375" style="6" customWidth="1"/>
    <col min="2838" max="2838" width="9.375" style="6" customWidth="1"/>
    <col min="2839" max="2839" width="8.75" style="6" customWidth="1"/>
    <col min="2840" max="2840" width="9.375" style="6" customWidth="1"/>
    <col min="2841" max="2841" width="9.75" style="6" customWidth="1"/>
    <col min="2842" max="2842" width="11.875" style="6" customWidth="1"/>
    <col min="2843" max="2843" width="10" style="6" customWidth="1"/>
    <col min="2844" max="2844" width="10.625" style="6" customWidth="1"/>
    <col min="2845" max="2845" width="11.125" style="6" bestFit="1" customWidth="1"/>
    <col min="2846" max="2846" width="1.125" style="6" customWidth="1"/>
    <col min="2847" max="2847" width="8.25" style="6" customWidth="1"/>
    <col min="2848" max="2848" width="11.75" style="6" customWidth="1"/>
    <col min="2849" max="2849" width="10.875" style="6" customWidth="1"/>
    <col min="2850" max="2851" width="11" style="6" customWidth="1"/>
    <col min="2852" max="2852" width="10" style="6" customWidth="1"/>
    <col min="2853" max="2853" width="11.625" style="6" customWidth="1"/>
    <col min="2854" max="2854" width="11.125" style="6" customWidth="1"/>
    <col min="2855" max="2855" width="12.5" style="6" customWidth="1"/>
    <col min="2856" max="2856" width="10.25" style="6" customWidth="1"/>
    <col min="2857" max="2857" width="9.875" style="6" customWidth="1"/>
    <col min="2858" max="2858" width="19.75" style="6" customWidth="1"/>
    <col min="2859" max="2859" width="9" style="6"/>
    <col min="2860" max="2870" width="10" style="6" customWidth="1"/>
    <col min="2871" max="2871" width="10.375" style="6" customWidth="1"/>
    <col min="2872" max="2872" width="3.625" style="6" customWidth="1"/>
    <col min="2873" max="2885" width="10" style="6" customWidth="1"/>
    <col min="2886" max="2886" width="9.625" style="6" bestFit="1" customWidth="1"/>
    <col min="2887" max="2887" width="1.875" style="6" customWidth="1"/>
    <col min="2888" max="2888" width="8.25" style="6" customWidth="1"/>
    <col min="2889" max="2898" width="10" style="6" customWidth="1"/>
    <col min="2899" max="2899" width="9.5" style="6" customWidth="1"/>
    <col min="2900" max="2909" width="10" style="6" customWidth="1"/>
    <col min="2910" max="2910" width="16" style="6" customWidth="1"/>
    <col min="2911" max="2912" width="11.125" style="6" customWidth="1"/>
    <col min="2913" max="2935" width="10" style="6" customWidth="1"/>
    <col min="2936" max="2937" width="9.875" style="6" customWidth="1"/>
    <col min="2938" max="3072" width="9" style="6"/>
    <col min="3073" max="3073" width="1.5" style="6" customWidth="1"/>
    <col min="3074" max="3074" width="8.5" style="6" customWidth="1"/>
    <col min="3075" max="3075" width="12.125" style="6" customWidth="1"/>
    <col min="3076" max="3076" width="11.625" style="6" bestFit="1" customWidth="1"/>
    <col min="3077" max="3077" width="10.875" style="6" customWidth="1"/>
    <col min="3078" max="3078" width="10.25" style="6" customWidth="1"/>
    <col min="3079" max="3079" width="11.25" style="6" customWidth="1"/>
    <col min="3080" max="3080" width="10.25" style="6" customWidth="1"/>
    <col min="3081" max="3081" width="10.375" style="6" customWidth="1"/>
    <col min="3082" max="3082" width="10.875" style="6" customWidth="1"/>
    <col min="3083" max="3083" width="11.125" style="6" bestFit="1" customWidth="1"/>
    <col min="3084" max="3084" width="11" style="6" customWidth="1"/>
    <col min="3085" max="3085" width="10.5" style="6" customWidth="1"/>
    <col min="3086" max="3086" width="10.875" style="6" bestFit="1" customWidth="1"/>
    <col min="3087" max="3087" width="1.75" style="6" customWidth="1"/>
    <col min="3088" max="3088" width="9.125" style="6" customWidth="1"/>
    <col min="3089" max="3089" width="11.5" style="6" customWidth="1"/>
    <col min="3090" max="3090" width="10.125" style="6" customWidth="1"/>
    <col min="3091" max="3093" width="10.375" style="6" customWidth="1"/>
    <col min="3094" max="3094" width="9.375" style="6" customWidth="1"/>
    <col min="3095" max="3095" width="8.75" style="6" customWidth="1"/>
    <col min="3096" max="3096" width="9.375" style="6" customWidth="1"/>
    <col min="3097" max="3097" width="9.75" style="6" customWidth="1"/>
    <col min="3098" max="3098" width="11.875" style="6" customWidth="1"/>
    <col min="3099" max="3099" width="10" style="6" customWidth="1"/>
    <col min="3100" max="3100" width="10.625" style="6" customWidth="1"/>
    <col min="3101" max="3101" width="11.125" style="6" bestFit="1" customWidth="1"/>
    <col min="3102" max="3102" width="1.125" style="6" customWidth="1"/>
    <col min="3103" max="3103" width="8.25" style="6" customWidth="1"/>
    <col min="3104" max="3104" width="11.75" style="6" customWidth="1"/>
    <col min="3105" max="3105" width="10.875" style="6" customWidth="1"/>
    <col min="3106" max="3107" width="11" style="6" customWidth="1"/>
    <col min="3108" max="3108" width="10" style="6" customWidth="1"/>
    <col min="3109" max="3109" width="11.625" style="6" customWidth="1"/>
    <col min="3110" max="3110" width="11.125" style="6" customWidth="1"/>
    <col min="3111" max="3111" width="12.5" style="6" customWidth="1"/>
    <col min="3112" max="3112" width="10.25" style="6" customWidth="1"/>
    <col min="3113" max="3113" width="9.875" style="6" customWidth="1"/>
    <col min="3114" max="3114" width="19.75" style="6" customWidth="1"/>
    <col min="3115" max="3115" width="9" style="6"/>
    <col min="3116" max="3126" width="10" style="6" customWidth="1"/>
    <col min="3127" max="3127" width="10.375" style="6" customWidth="1"/>
    <col min="3128" max="3128" width="3.625" style="6" customWidth="1"/>
    <col min="3129" max="3141" width="10" style="6" customWidth="1"/>
    <col min="3142" max="3142" width="9.625" style="6" bestFit="1" customWidth="1"/>
    <col min="3143" max="3143" width="1.875" style="6" customWidth="1"/>
    <col min="3144" max="3144" width="8.25" style="6" customWidth="1"/>
    <col min="3145" max="3154" width="10" style="6" customWidth="1"/>
    <col min="3155" max="3155" width="9.5" style="6" customWidth="1"/>
    <col min="3156" max="3165" width="10" style="6" customWidth="1"/>
    <col min="3166" max="3166" width="16" style="6" customWidth="1"/>
    <col min="3167" max="3168" width="11.125" style="6" customWidth="1"/>
    <col min="3169" max="3191" width="10" style="6" customWidth="1"/>
    <col min="3192" max="3193" width="9.875" style="6" customWidth="1"/>
    <col min="3194" max="3328" width="9" style="6"/>
    <col min="3329" max="3329" width="1.5" style="6" customWidth="1"/>
    <col min="3330" max="3330" width="8.5" style="6" customWidth="1"/>
    <col min="3331" max="3331" width="12.125" style="6" customWidth="1"/>
    <col min="3332" max="3332" width="11.625" style="6" bestFit="1" customWidth="1"/>
    <col min="3333" max="3333" width="10.875" style="6" customWidth="1"/>
    <col min="3334" max="3334" width="10.25" style="6" customWidth="1"/>
    <col min="3335" max="3335" width="11.25" style="6" customWidth="1"/>
    <col min="3336" max="3336" width="10.25" style="6" customWidth="1"/>
    <col min="3337" max="3337" width="10.375" style="6" customWidth="1"/>
    <col min="3338" max="3338" width="10.875" style="6" customWidth="1"/>
    <col min="3339" max="3339" width="11.125" style="6" bestFit="1" customWidth="1"/>
    <col min="3340" max="3340" width="11" style="6" customWidth="1"/>
    <col min="3341" max="3341" width="10.5" style="6" customWidth="1"/>
    <col min="3342" max="3342" width="10.875" style="6" bestFit="1" customWidth="1"/>
    <col min="3343" max="3343" width="1.75" style="6" customWidth="1"/>
    <col min="3344" max="3344" width="9.125" style="6" customWidth="1"/>
    <col min="3345" max="3345" width="11.5" style="6" customWidth="1"/>
    <col min="3346" max="3346" width="10.125" style="6" customWidth="1"/>
    <col min="3347" max="3349" width="10.375" style="6" customWidth="1"/>
    <col min="3350" max="3350" width="9.375" style="6" customWidth="1"/>
    <col min="3351" max="3351" width="8.75" style="6" customWidth="1"/>
    <col min="3352" max="3352" width="9.375" style="6" customWidth="1"/>
    <col min="3353" max="3353" width="9.75" style="6" customWidth="1"/>
    <col min="3354" max="3354" width="11.875" style="6" customWidth="1"/>
    <col min="3355" max="3355" width="10" style="6" customWidth="1"/>
    <col min="3356" max="3356" width="10.625" style="6" customWidth="1"/>
    <col min="3357" max="3357" width="11.125" style="6" bestFit="1" customWidth="1"/>
    <col min="3358" max="3358" width="1.125" style="6" customWidth="1"/>
    <col min="3359" max="3359" width="8.25" style="6" customWidth="1"/>
    <col min="3360" max="3360" width="11.75" style="6" customWidth="1"/>
    <col min="3361" max="3361" width="10.875" style="6" customWidth="1"/>
    <col min="3362" max="3363" width="11" style="6" customWidth="1"/>
    <col min="3364" max="3364" width="10" style="6" customWidth="1"/>
    <col min="3365" max="3365" width="11.625" style="6" customWidth="1"/>
    <col min="3366" max="3366" width="11.125" style="6" customWidth="1"/>
    <col min="3367" max="3367" width="12.5" style="6" customWidth="1"/>
    <col min="3368" max="3368" width="10.25" style="6" customWidth="1"/>
    <col min="3369" max="3369" width="9.875" style="6" customWidth="1"/>
    <col min="3370" max="3370" width="19.75" style="6" customWidth="1"/>
    <col min="3371" max="3371" width="9" style="6"/>
    <col min="3372" max="3382" width="10" style="6" customWidth="1"/>
    <col min="3383" max="3383" width="10.375" style="6" customWidth="1"/>
    <col min="3384" max="3384" width="3.625" style="6" customWidth="1"/>
    <col min="3385" max="3397" width="10" style="6" customWidth="1"/>
    <col min="3398" max="3398" width="9.625" style="6" bestFit="1" customWidth="1"/>
    <col min="3399" max="3399" width="1.875" style="6" customWidth="1"/>
    <col min="3400" max="3400" width="8.25" style="6" customWidth="1"/>
    <col min="3401" max="3410" width="10" style="6" customWidth="1"/>
    <col min="3411" max="3411" width="9.5" style="6" customWidth="1"/>
    <col min="3412" max="3421" width="10" style="6" customWidth="1"/>
    <col min="3422" max="3422" width="16" style="6" customWidth="1"/>
    <col min="3423" max="3424" width="11.125" style="6" customWidth="1"/>
    <col min="3425" max="3447" width="10" style="6" customWidth="1"/>
    <col min="3448" max="3449" width="9.875" style="6" customWidth="1"/>
    <col min="3450" max="3584" width="9" style="6"/>
    <col min="3585" max="3585" width="1.5" style="6" customWidth="1"/>
    <col min="3586" max="3586" width="8.5" style="6" customWidth="1"/>
    <col min="3587" max="3587" width="12.125" style="6" customWidth="1"/>
    <col min="3588" max="3588" width="11.625" style="6" bestFit="1" customWidth="1"/>
    <col min="3589" max="3589" width="10.875" style="6" customWidth="1"/>
    <col min="3590" max="3590" width="10.25" style="6" customWidth="1"/>
    <col min="3591" max="3591" width="11.25" style="6" customWidth="1"/>
    <col min="3592" max="3592" width="10.25" style="6" customWidth="1"/>
    <col min="3593" max="3593" width="10.375" style="6" customWidth="1"/>
    <col min="3594" max="3594" width="10.875" style="6" customWidth="1"/>
    <col min="3595" max="3595" width="11.125" style="6" bestFit="1" customWidth="1"/>
    <col min="3596" max="3596" width="11" style="6" customWidth="1"/>
    <col min="3597" max="3597" width="10.5" style="6" customWidth="1"/>
    <col min="3598" max="3598" width="10.875" style="6" bestFit="1" customWidth="1"/>
    <col min="3599" max="3599" width="1.75" style="6" customWidth="1"/>
    <col min="3600" max="3600" width="9.125" style="6" customWidth="1"/>
    <col min="3601" max="3601" width="11.5" style="6" customWidth="1"/>
    <col min="3602" max="3602" width="10.125" style="6" customWidth="1"/>
    <col min="3603" max="3605" width="10.375" style="6" customWidth="1"/>
    <col min="3606" max="3606" width="9.375" style="6" customWidth="1"/>
    <col min="3607" max="3607" width="8.75" style="6" customWidth="1"/>
    <col min="3608" max="3608" width="9.375" style="6" customWidth="1"/>
    <col min="3609" max="3609" width="9.75" style="6" customWidth="1"/>
    <col min="3610" max="3610" width="11.875" style="6" customWidth="1"/>
    <col min="3611" max="3611" width="10" style="6" customWidth="1"/>
    <col min="3612" max="3612" width="10.625" style="6" customWidth="1"/>
    <col min="3613" max="3613" width="11.125" style="6" bestFit="1" customWidth="1"/>
    <col min="3614" max="3614" width="1.125" style="6" customWidth="1"/>
    <col min="3615" max="3615" width="8.25" style="6" customWidth="1"/>
    <col min="3616" max="3616" width="11.75" style="6" customWidth="1"/>
    <col min="3617" max="3617" width="10.875" style="6" customWidth="1"/>
    <col min="3618" max="3619" width="11" style="6" customWidth="1"/>
    <col min="3620" max="3620" width="10" style="6" customWidth="1"/>
    <col min="3621" max="3621" width="11.625" style="6" customWidth="1"/>
    <col min="3622" max="3622" width="11.125" style="6" customWidth="1"/>
    <col min="3623" max="3623" width="12.5" style="6" customWidth="1"/>
    <col min="3624" max="3624" width="10.25" style="6" customWidth="1"/>
    <col min="3625" max="3625" width="9.875" style="6" customWidth="1"/>
    <col min="3626" max="3626" width="19.75" style="6" customWidth="1"/>
    <col min="3627" max="3627" width="9" style="6"/>
    <col min="3628" max="3638" width="10" style="6" customWidth="1"/>
    <col min="3639" max="3639" width="10.375" style="6" customWidth="1"/>
    <col min="3640" max="3640" width="3.625" style="6" customWidth="1"/>
    <col min="3641" max="3653" width="10" style="6" customWidth="1"/>
    <col min="3654" max="3654" width="9.625" style="6" bestFit="1" customWidth="1"/>
    <col min="3655" max="3655" width="1.875" style="6" customWidth="1"/>
    <col min="3656" max="3656" width="8.25" style="6" customWidth="1"/>
    <col min="3657" max="3666" width="10" style="6" customWidth="1"/>
    <col min="3667" max="3667" width="9.5" style="6" customWidth="1"/>
    <col min="3668" max="3677" width="10" style="6" customWidth="1"/>
    <col min="3678" max="3678" width="16" style="6" customWidth="1"/>
    <col min="3679" max="3680" width="11.125" style="6" customWidth="1"/>
    <col min="3681" max="3703" width="10" style="6" customWidth="1"/>
    <col min="3704" max="3705" width="9.875" style="6" customWidth="1"/>
    <col min="3706" max="3840" width="9" style="6"/>
    <col min="3841" max="3841" width="1.5" style="6" customWidth="1"/>
    <col min="3842" max="3842" width="8.5" style="6" customWidth="1"/>
    <col min="3843" max="3843" width="12.125" style="6" customWidth="1"/>
    <col min="3844" max="3844" width="11.625" style="6" bestFit="1" customWidth="1"/>
    <col min="3845" max="3845" width="10.875" style="6" customWidth="1"/>
    <col min="3846" max="3846" width="10.25" style="6" customWidth="1"/>
    <col min="3847" max="3847" width="11.25" style="6" customWidth="1"/>
    <col min="3848" max="3848" width="10.25" style="6" customWidth="1"/>
    <col min="3849" max="3849" width="10.375" style="6" customWidth="1"/>
    <col min="3850" max="3850" width="10.875" style="6" customWidth="1"/>
    <col min="3851" max="3851" width="11.125" style="6" bestFit="1" customWidth="1"/>
    <col min="3852" max="3852" width="11" style="6" customWidth="1"/>
    <col min="3853" max="3853" width="10.5" style="6" customWidth="1"/>
    <col min="3854" max="3854" width="10.875" style="6" bestFit="1" customWidth="1"/>
    <col min="3855" max="3855" width="1.75" style="6" customWidth="1"/>
    <col min="3856" max="3856" width="9.125" style="6" customWidth="1"/>
    <col min="3857" max="3857" width="11.5" style="6" customWidth="1"/>
    <col min="3858" max="3858" width="10.125" style="6" customWidth="1"/>
    <col min="3859" max="3861" width="10.375" style="6" customWidth="1"/>
    <col min="3862" max="3862" width="9.375" style="6" customWidth="1"/>
    <col min="3863" max="3863" width="8.75" style="6" customWidth="1"/>
    <col min="3864" max="3864" width="9.375" style="6" customWidth="1"/>
    <col min="3865" max="3865" width="9.75" style="6" customWidth="1"/>
    <col min="3866" max="3866" width="11.875" style="6" customWidth="1"/>
    <col min="3867" max="3867" width="10" style="6" customWidth="1"/>
    <col min="3868" max="3868" width="10.625" style="6" customWidth="1"/>
    <col min="3869" max="3869" width="11.125" style="6" bestFit="1" customWidth="1"/>
    <col min="3870" max="3870" width="1.125" style="6" customWidth="1"/>
    <col min="3871" max="3871" width="8.25" style="6" customWidth="1"/>
    <col min="3872" max="3872" width="11.75" style="6" customWidth="1"/>
    <col min="3873" max="3873" width="10.875" style="6" customWidth="1"/>
    <col min="3874" max="3875" width="11" style="6" customWidth="1"/>
    <col min="3876" max="3876" width="10" style="6" customWidth="1"/>
    <col min="3877" max="3877" width="11.625" style="6" customWidth="1"/>
    <col min="3878" max="3878" width="11.125" style="6" customWidth="1"/>
    <col min="3879" max="3879" width="12.5" style="6" customWidth="1"/>
    <col min="3880" max="3880" width="10.25" style="6" customWidth="1"/>
    <col min="3881" max="3881" width="9.875" style="6" customWidth="1"/>
    <col min="3882" max="3882" width="19.75" style="6" customWidth="1"/>
    <col min="3883" max="3883" width="9" style="6"/>
    <col min="3884" max="3894" width="10" style="6" customWidth="1"/>
    <col min="3895" max="3895" width="10.375" style="6" customWidth="1"/>
    <col min="3896" max="3896" width="3.625" style="6" customWidth="1"/>
    <col min="3897" max="3909" width="10" style="6" customWidth="1"/>
    <col min="3910" max="3910" width="9.625" style="6" bestFit="1" customWidth="1"/>
    <col min="3911" max="3911" width="1.875" style="6" customWidth="1"/>
    <col min="3912" max="3912" width="8.25" style="6" customWidth="1"/>
    <col min="3913" max="3922" width="10" style="6" customWidth="1"/>
    <col min="3923" max="3923" width="9.5" style="6" customWidth="1"/>
    <col min="3924" max="3933" width="10" style="6" customWidth="1"/>
    <col min="3934" max="3934" width="16" style="6" customWidth="1"/>
    <col min="3935" max="3936" width="11.125" style="6" customWidth="1"/>
    <col min="3937" max="3959" width="10" style="6" customWidth="1"/>
    <col min="3960" max="3961" width="9.875" style="6" customWidth="1"/>
    <col min="3962" max="4096" width="9" style="6"/>
    <col min="4097" max="4097" width="1.5" style="6" customWidth="1"/>
    <col min="4098" max="4098" width="8.5" style="6" customWidth="1"/>
    <col min="4099" max="4099" width="12.125" style="6" customWidth="1"/>
    <col min="4100" max="4100" width="11.625" style="6" bestFit="1" customWidth="1"/>
    <col min="4101" max="4101" width="10.875" style="6" customWidth="1"/>
    <col min="4102" max="4102" width="10.25" style="6" customWidth="1"/>
    <col min="4103" max="4103" width="11.25" style="6" customWidth="1"/>
    <col min="4104" max="4104" width="10.25" style="6" customWidth="1"/>
    <col min="4105" max="4105" width="10.375" style="6" customWidth="1"/>
    <col min="4106" max="4106" width="10.875" style="6" customWidth="1"/>
    <col min="4107" max="4107" width="11.125" style="6" bestFit="1" customWidth="1"/>
    <col min="4108" max="4108" width="11" style="6" customWidth="1"/>
    <col min="4109" max="4109" width="10.5" style="6" customWidth="1"/>
    <col min="4110" max="4110" width="10.875" style="6" bestFit="1" customWidth="1"/>
    <col min="4111" max="4111" width="1.75" style="6" customWidth="1"/>
    <col min="4112" max="4112" width="9.125" style="6" customWidth="1"/>
    <col min="4113" max="4113" width="11.5" style="6" customWidth="1"/>
    <col min="4114" max="4114" width="10.125" style="6" customWidth="1"/>
    <col min="4115" max="4117" width="10.375" style="6" customWidth="1"/>
    <col min="4118" max="4118" width="9.375" style="6" customWidth="1"/>
    <col min="4119" max="4119" width="8.75" style="6" customWidth="1"/>
    <col min="4120" max="4120" width="9.375" style="6" customWidth="1"/>
    <col min="4121" max="4121" width="9.75" style="6" customWidth="1"/>
    <col min="4122" max="4122" width="11.875" style="6" customWidth="1"/>
    <col min="4123" max="4123" width="10" style="6" customWidth="1"/>
    <col min="4124" max="4124" width="10.625" style="6" customWidth="1"/>
    <col min="4125" max="4125" width="11.125" style="6" bestFit="1" customWidth="1"/>
    <col min="4126" max="4126" width="1.125" style="6" customWidth="1"/>
    <col min="4127" max="4127" width="8.25" style="6" customWidth="1"/>
    <col min="4128" max="4128" width="11.75" style="6" customWidth="1"/>
    <col min="4129" max="4129" width="10.875" style="6" customWidth="1"/>
    <col min="4130" max="4131" width="11" style="6" customWidth="1"/>
    <col min="4132" max="4132" width="10" style="6" customWidth="1"/>
    <col min="4133" max="4133" width="11.625" style="6" customWidth="1"/>
    <col min="4134" max="4134" width="11.125" style="6" customWidth="1"/>
    <col min="4135" max="4135" width="12.5" style="6" customWidth="1"/>
    <col min="4136" max="4136" width="10.25" style="6" customWidth="1"/>
    <col min="4137" max="4137" width="9.875" style="6" customWidth="1"/>
    <col min="4138" max="4138" width="19.75" style="6" customWidth="1"/>
    <col min="4139" max="4139" width="9" style="6"/>
    <col min="4140" max="4150" width="10" style="6" customWidth="1"/>
    <col min="4151" max="4151" width="10.375" style="6" customWidth="1"/>
    <col min="4152" max="4152" width="3.625" style="6" customWidth="1"/>
    <col min="4153" max="4165" width="10" style="6" customWidth="1"/>
    <col min="4166" max="4166" width="9.625" style="6" bestFit="1" customWidth="1"/>
    <col min="4167" max="4167" width="1.875" style="6" customWidth="1"/>
    <col min="4168" max="4168" width="8.25" style="6" customWidth="1"/>
    <col min="4169" max="4178" width="10" style="6" customWidth="1"/>
    <col min="4179" max="4179" width="9.5" style="6" customWidth="1"/>
    <col min="4180" max="4189" width="10" style="6" customWidth="1"/>
    <col min="4190" max="4190" width="16" style="6" customWidth="1"/>
    <col min="4191" max="4192" width="11.125" style="6" customWidth="1"/>
    <col min="4193" max="4215" width="10" style="6" customWidth="1"/>
    <col min="4216" max="4217" width="9.875" style="6" customWidth="1"/>
    <col min="4218" max="4352" width="9" style="6"/>
    <col min="4353" max="4353" width="1.5" style="6" customWidth="1"/>
    <col min="4354" max="4354" width="8.5" style="6" customWidth="1"/>
    <col min="4355" max="4355" width="12.125" style="6" customWidth="1"/>
    <col min="4356" max="4356" width="11.625" style="6" bestFit="1" customWidth="1"/>
    <col min="4357" max="4357" width="10.875" style="6" customWidth="1"/>
    <col min="4358" max="4358" width="10.25" style="6" customWidth="1"/>
    <col min="4359" max="4359" width="11.25" style="6" customWidth="1"/>
    <col min="4360" max="4360" width="10.25" style="6" customWidth="1"/>
    <col min="4361" max="4361" width="10.375" style="6" customWidth="1"/>
    <col min="4362" max="4362" width="10.875" style="6" customWidth="1"/>
    <col min="4363" max="4363" width="11.125" style="6" bestFit="1" customWidth="1"/>
    <col min="4364" max="4364" width="11" style="6" customWidth="1"/>
    <col min="4365" max="4365" width="10.5" style="6" customWidth="1"/>
    <col min="4366" max="4366" width="10.875" style="6" bestFit="1" customWidth="1"/>
    <col min="4367" max="4367" width="1.75" style="6" customWidth="1"/>
    <col min="4368" max="4368" width="9.125" style="6" customWidth="1"/>
    <col min="4369" max="4369" width="11.5" style="6" customWidth="1"/>
    <col min="4370" max="4370" width="10.125" style="6" customWidth="1"/>
    <col min="4371" max="4373" width="10.375" style="6" customWidth="1"/>
    <col min="4374" max="4374" width="9.375" style="6" customWidth="1"/>
    <col min="4375" max="4375" width="8.75" style="6" customWidth="1"/>
    <col min="4376" max="4376" width="9.375" style="6" customWidth="1"/>
    <col min="4377" max="4377" width="9.75" style="6" customWidth="1"/>
    <col min="4378" max="4378" width="11.875" style="6" customWidth="1"/>
    <col min="4379" max="4379" width="10" style="6" customWidth="1"/>
    <col min="4380" max="4380" width="10.625" style="6" customWidth="1"/>
    <col min="4381" max="4381" width="11.125" style="6" bestFit="1" customWidth="1"/>
    <col min="4382" max="4382" width="1.125" style="6" customWidth="1"/>
    <col min="4383" max="4383" width="8.25" style="6" customWidth="1"/>
    <col min="4384" max="4384" width="11.75" style="6" customWidth="1"/>
    <col min="4385" max="4385" width="10.875" style="6" customWidth="1"/>
    <col min="4386" max="4387" width="11" style="6" customWidth="1"/>
    <col min="4388" max="4388" width="10" style="6" customWidth="1"/>
    <col min="4389" max="4389" width="11.625" style="6" customWidth="1"/>
    <col min="4390" max="4390" width="11.125" style="6" customWidth="1"/>
    <col min="4391" max="4391" width="12.5" style="6" customWidth="1"/>
    <col min="4392" max="4392" width="10.25" style="6" customWidth="1"/>
    <col min="4393" max="4393" width="9.875" style="6" customWidth="1"/>
    <col min="4394" max="4394" width="19.75" style="6" customWidth="1"/>
    <col min="4395" max="4395" width="9" style="6"/>
    <col min="4396" max="4406" width="10" style="6" customWidth="1"/>
    <col min="4407" max="4407" width="10.375" style="6" customWidth="1"/>
    <col min="4408" max="4408" width="3.625" style="6" customWidth="1"/>
    <col min="4409" max="4421" width="10" style="6" customWidth="1"/>
    <col min="4422" max="4422" width="9.625" style="6" bestFit="1" customWidth="1"/>
    <col min="4423" max="4423" width="1.875" style="6" customWidth="1"/>
    <col min="4424" max="4424" width="8.25" style="6" customWidth="1"/>
    <col min="4425" max="4434" width="10" style="6" customWidth="1"/>
    <col min="4435" max="4435" width="9.5" style="6" customWidth="1"/>
    <col min="4436" max="4445" width="10" style="6" customWidth="1"/>
    <col min="4446" max="4446" width="16" style="6" customWidth="1"/>
    <col min="4447" max="4448" width="11.125" style="6" customWidth="1"/>
    <col min="4449" max="4471" width="10" style="6" customWidth="1"/>
    <col min="4472" max="4473" width="9.875" style="6" customWidth="1"/>
    <col min="4474" max="4608" width="9" style="6"/>
    <col min="4609" max="4609" width="1.5" style="6" customWidth="1"/>
    <col min="4610" max="4610" width="8.5" style="6" customWidth="1"/>
    <col min="4611" max="4611" width="12.125" style="6" customWidth="1"/>
    <col min="4612" max="4612" width="11.625" style="6" bestFit="1" customWidth="1"/>
    <col min="4613" max="4613" width="10.875" style="6" customWidth="1"/>
    <col min="4614" max="4614" width="10.25" style="6" customWidth="1"/>
    <col min="4615" max="4615" width="11.25" style="6" customWidth="1"/>
    <col min="4616" max="4616" width="10.25" style="6" customWidth="1"/>
    <col min="4617" max="4617" width="10.375" style="6" customWidth="1"/>
    <col min="4618" max="4618" width="10.875" style="6" customWidth="1"/>
    <col min="4619" max="4619" width="11.125" style="6" bestFit="1" customWidth="1"/>
    <col min="4620" max="4620" width="11" style="6" customWidth="1"/>
    <col min="4621" max="4621" width="10.5" style="6" customWidth="1"/>
    <col min="4622" max="4622" width="10.875" style="6" bestFit="1" customWidth="1"/>
    <col min="4623" max="4623" width="1.75" style="6" customWidth="1"/>
    <col min="4624" max="4624" width="9.125" style="6" customWidth="1"/>
    <col min="4625" max="4625" width="11.5" style="6" customWidth="1"/>
    <col min="4626" max="4626" width="10.125" style="6" customWidth="1"/>
    <col min="4627" max="4629" width="10.375" style="6" customWidth="1"/>
    <col min="4630" max="4630" width="9.375" style="6" customWidth="1"/>
    <col min="4631" max="4631" width="8.75" style="6" customWidth="1"/>
    <col min="4632" max="4632" width="9.375" style="6" customWidth="1"/>
    <col min="4633" max="4633" width="9.75" style="6" customWidth="1"/>
    <col min="4634" max="4634" width="11.875" style="6" customWidth="1"/>
    <col min="4635" max="4635" width="10" style="6" customWidth="1"/>
    <col min="4636" max="4636" width="10.625" style="6" customWidth="1"/>
    <col min="4637" max="4637" width="11.125" style="6" bestFit="1" customWidth="1"/>
    <col min="4638" max="4638" width="1.125" style="6" customWidth="1"/>
    <col min="4639" max="4639" width="8.25" style="6" customWidth="1"/>
    <col min="4640" max="4640" width="11.75" style="6" customWidth="1"/>
    <col min="4641" max="4641" width="10.875" style="6" customWidth="1"/>
    <col min="4642" max="4643" width="11" style="6" customWidth="1"/>
    <col min="4644" max="4644" width="10" style="6" customWidth="1"/>
    <col min="4645" max="4645" width="11.625" style="6" customWidth="1"/>
    <col min="4646" max="4646" width="11.125" style="6" customWidth="1"/>
    <col min="4647" max="4647" width="12.5" style="6" customWidth="1"/>
    <col min="4648" max="4648" width="10.25" style="6" customWidth="1"/>
    <col min="4649" max="4649" width="9.875" style="6" customWidth="1"/>
    <col min="4650" max="4650" width="19.75" style="6" customWidth="1"/>
    <col min="4651" max="4651" width="9" style="6"/>
    <col min="4652" max="4662" width="10" style="6" customWidth="1"/>
    <col min="4663" max="4663" width="10.375" style="6" customWidth="1"/>
    <col min="4664" max="4664" width="3.625" style="6" customWidth="1"/>
    <col min="4665" max="4677" width="10" style="6" customWidth="1"/>
    <col min="4678" max="4678" width="9.625" style="6" bestFit="1" customWidth="1"/>
    <col min="4679" max="4679" width="1.875" style="6" customWidth="1"/>
    <col min="4680" max="4680" width="8.25" style="6" customWidth="1"/>
    <col min="4681" max="4690" width="10" style="6" customWidth="1"/>
    <col min="4691" max="4691" width="9.5" style="6" customWidth="1"/>
    <col min="4692" max="4701" width="10" style="6" customWidth="1"/>
    <col min="4702" max="4702" width="16" style="6" customWidth="1"/>
    <col min="4703" max="4704" width="11.125" style="6" customWidth="1"/>
    <col min="4705" max="4727" width="10" style="6" customWidth="1"/>
    <col min="4728" max="4729" width="9.875" style="6" customWidth="1"/>
    <col min="4730" max="4864" width="9" style="6"/>
    <col min="4865" max="4865" width="1.5" style="6" customWidth="1"/>
    <col min="4866" max="4866" width="8.5" style="6" customWidth="1"/>
    <col min="4867" max="4867" width="12.125" style="6" customWidth="1"/>
    <col min="4868" max="4868" width="11.625" style="6" bestFit="1" customWidth="1"/>
    <col min="4869" max="4869" width="10.875" style="6" customWidth="1"/>
    <col min="4870" max="4870" width="10.25" style="6" customWidth="1"/>
    <col min="4871" max="4871" width="11.25" style="6" customWidth="1"/>
    <col min="4872" max="4872" width="10.25" style="6" customWidth="1"/>
    <col min="4873" max="4873" width="10.375" style="6" customWidth="1"/>
    <col min="4874" max="4874" width="10.875" style="6" customWidth="1"/>
    <col min="4875" max="4875" width="11.125" style="6" bestFit="1" customWidth="1"/>
    <col min="4876" max="4876" width="11" style="6" customWidth="1"/>
    <col min="4877" max="4877" width="10.5" style="6" customWidth="1"/>
    <col min="4878" max="4878" width="10.875" style="6" bestFit="1" customWidth="1"/>
    <col min="4879" max="4879" width="1.75" style="6" customWidth="1"/>
    <col min="4880" max="4880" width="9.125" style="6" customWidth="1"/>
    <col min="4881" max="4881" width="11.5" style="6" customWidth="1"/>
    <col min="4882" max="4882" width="10.125" style="6" customWidth="1"/>
    <col min="4883" max="4885" width="10.375" style="6" customWidth="1"/>
    <col min="4886" max="4886" width="9.375" style="6" customWidth="1"/>
    <col min="4887" max="4887" width="8.75" style="6" customWidth="1"/>
    <col min="4888" max="4888" width="9.375" style="6" customWidth="1"/>
    <col min="4889" max="4889" width="9.75" style="6" customWidth="1"/>
    <col min="4890" max="4890" width="11.875" style="6" customWidth="1"/>
    <col min="4891" max="4891" width="10" style="6" customWidth="1"/>
    <col min="4892" max="4892" width="10.625" style="6" customWidth="1"/>
    <col min="4893" max="4893" width="11.125" style="6" bestFit="1" customWidth="1"/>
    <col min="4894" max="4894" width="1.125" style="6" customWidth="1"/>
    <col min="4895" max="4895" width="8.25" style="6" customWidth="1"/>
    <col min="4896" max="4896" width="11.75" style="6" customWidth="1"/>
    <col min="4897" max="4897" width="10.875" style="6" customWidth="1"/>
    <col min="4898" max="4899" width="11" style="6" customWidth="1"/>
    <col min="4900" max="4900" width="10" style="6" customWidth="1"/>
    <col min="4901" max="4901" width="11.625" style="6" customWidth="1"/>
    <col min="4902" max="4902" width="11.125" style="6" customWidth="1"/>
    <col min="4903" max="4903" width="12.5" style="6" customWidth="1"/>
    <col min="4904" max="4904" width="10.25" style="6" customWidth="1"/>
    <col min="4905" max="4905" width="9.875" style="6" customWidth="1"/>
    <col min="4906" max="4906" width="19.75" style="6" customWidth="1"/>
    <col min="4907" max="4907" width="9" style="6"/>
    <col min="4908" max="4918" width="10" style="6" customWidth="1"/>
    <col min="4919" max="4919" width="10.375" style="6" customWidth="1"/>
    <col min="4920" max="4920" width="3.625" style="6" customWidth="1"/>
    <col min="4921" max="4933" width="10" style="6" customWidth="1"/>
    <col min="4934" max="4934" width="9.625" style="6" bestFit="1" customWidth="1"/>
    <col min="4935" max="4935" width="1.875" style="6" customWidth="1"/>
    <col min="4936" max="4936" width="8.25" style="6" customWidth="1"/>
    <col min="4937" max="4946" width="10" style="6" customWidth="1"/>
    <col min="4947" max="4947" width="9.5" style="6" customWidth="1"/>
    <col min="4948" max="4957" width="10" style="6" customWidth="1"/>
    <col min="4958" max="4958" width="16" style="6" customWidth="1"/>
    <col min="4959" max="4960" width="11.125" style="6" customWidth="1"/>
    <col min="4961" max="4983" width="10" style="6" customWidth="1"/>
    <col min="4984" max="4985" width="9.875" style="6" customWidth="1"/>
    <col min="4986" max="5120" width="9" style="6"/>
    <col min="5121" max="5121" width="1.5" style="6" customWidth="1"/>
    <col min="5122" max="5122" width="8.5" style="6" customWidth="1"/>
    <col min="5123" max="5123" width="12.125" style="6" customWidth="1"/>
    <col min="5124" max="5124" width="11.625" style="6" bestFit="1" customWidth="1"/>
    <col min="5125" max="5125" width="10.875" style="6" customWidth="1"/>
    <col min="5126" max="5126" width="10.25" style="6" customWidth="1"/>
    <col min="5127" max="5127" width="11.25" style="6" customWidth="1"/>
    <col min="5128" max="5128" width="10.25" style="6" customWidth="1"/>
    <col min="5129" max="5129" width="10.375" style="6" customWidth="1"/>
    <col min="5130" max="5130" width="10.875" style="6" customWidth="1"/>
    <col min="5131" max="5131" width="11.125" style="6" bestFit="1" customWidth="1"/>
    <col min="5132" max="5132" width="11" style="6" customWidth="1"/>
    <col min="5133" max="5133" width="10.5" style="6" customWidth="1"/>
    <col min="5134" max="5134" width="10.875" style="6" bestFit="1" customWidth="1"/>
    <col min="5135" max="5135" width="1.75" style="6" customWidth="1"/>
    <col min="5136" max="5136" width="9.125" style="6" customWidth="1"/>
    <col min="5137" max="5137" width="11.5" style="6" customWidth="1"/>
    <col min="5138" max="5138" width="10.125" style="6" customWidth="1"/>
    <col min="5139" max="5141" width="10.375" style="6" customWidth="1"/>
    <col min="5142" max="5142" width="9.375" style="6" customWidth="1"/>
    <col min="5143" max="5143" width="8.75" style="6" customWidth="1"/>
    <col min="5144" max="5144" width="9.375" style="6" customWidth="1"/>
    <col min="5145" max="5145" width="9.75" style="6" customWidth="1"/>
    <col min="5146" max="5146" width="11.875" style="6" customWidth="1"/>
    <col min="5147" max="5147" width="10" style="6" customWidth="1"/>
    <col min="5148" max="5148" width="10.625" style="6" customWidth="1"/>
    <col min="5149" max="5149" width="11.125" style="6" bestFit="1" customWidth="1"/>
    <col min="5150" max="5150" width="1.125" style="6" customWidth="1"/>
    <col min="5151" max="5151" width="8.25" style="6" customWidth="1"/>
    <col min="5152" max="5152" width="11.75" style="6" customWidth="1"/>
    <col min="5153" max="5153" width="10.875" style="6" customWidth="1"/>
    <col min="5154" max="5155" width="11" style="6" customWidth="1"/>
    <col min="5156" max="5156" width="10" style="6" customWidth="1"/>
    <col min="5157" max="5157" width="11.625" style="6" customWidth="1"/>
    <col min="5158" max="5158" width="11.125" style="6" customWidth="1"/>
    <col min="5159" max="5159" width="12.5" style="6" customWidth="1"/>
    <col min="5160" max="5160" width="10.25" style="6" customWidth="1"/>
    <col min="5161" max="5161" width="9.875" style="6" customWidth="1"/>
    <col min="5162" max="5162" width="19.75" style="6" customWidth="1"/>
    <col min="5163" max="5163" width="9" style="6"/>
    <col min="5164" max="5174" width="10" style="6" customWidth="1"/>
    <col min="5175" max="5175" width="10.375" style="6" customWidth="1"/>
    <col min="5176" max="5176" width="3.625" style="6" customWidth="1"/>
    <col min="5177" max="5189" width="10" style="6" customWidth="1"/>
    <col min="5190" max="5190" width="9.625" style="6" bestFit="1" customWidth="1"/>
    <col min="5191" max="5191" width="1.875" style="6" customWidth="1"/>
    <col min="5192" max="5192" width="8.25" style="6" customWidth="1"/>
    <col min="5193" max="5202" width="10" style="6" customWidth="1"/>
    <col min="5203" max="5203" width="9.5" style="6" customWidth="1"/>
    <col min="5204" max="5213" width="10" style="6" customWidth="1"/>
    <col min="5214" max="5214" width="16" style="6" customWidth="1"/>
    <col min="5215" max="5216" width="11.125" style="6" customWidth="1"/>
    <col min="5217" max="5239" width="10" style="6" customWidth="1"/>
    <col min="5240" max="5241" width="9.875" style="6" customWidth="1"/>
    <col min="5242" max="5376" width="9" style="6"/>
    <col min="5377" max="5377" width="1.5" style="6" customWidth="1"/>
    <col min="5378" max="5378" width="8.5" style="6" customWidth="1"/>
    <col min="5379" max="5379" width="12.125" style="6" customWidth="1"/>
    <col min="5380" max="5380" width="11.625" style="6" bestFit="1" customWidth="1"/>
    <col min="5381" max="5381" width="10.875" style="6" customWidth="1"/>
    <col min="5382" max="5382" width="10.25" style="6" customWidth="1"/>
    <col min="5383" max="5383" width="11.25" style="6" customWidth="1"/>
    <col min="5384" max="5384" width="10.25" style="6" customWidth="1"/>
    <col min="5385" max="5385" width="10.375" style="6" customWidth="1"/>
    <col min="5386" max="5386" width="10.875" style="6" customWidth="1"/>
    <col min="5387" max="5387" width="11.125" style="6" bestFit="1" customWidth="1"/>
    <col min="5388" max="5388" width="11" style="6" customWidth="1"/>
    <col min="5389" max="5389" width="10.5" style="6" customWidth="1"/>
    <col min="5390" max="5390" width="10.875" style="6" bestFit="1" customWidth="1"/>
    <col min="5391" max="5391" width="1.75" style="6" customWidth="1"/>
    <col min="5392" max="5392" width="9.125" style="6" customWidth="1"/>
    <col min="5393" max="5393" width="11.5" style="6" customWidth="1"/>
    <col min="5394" max="5394" width="10.125" style="6" customWidth="1"/>
    <col min="5395" max="5397" width="10.375" style="6" customWidth="1"/>
    <col min="5398" max="5398" width="9.375" style="6" customWidth="1"/>
    <col min="5399" max="5399" width="8.75" style="6" customWidth="1"/>
    <col min="5400" max="5400" width="9.375" style="6" customWidth="1"/>
    <col min="5401" max="5401" width="9.75" style="6" customWidth="1"/>
    <col min="5402" max="5402" width="11.875" style="6" customWidth="1"/>
    <col min="5403" max="5403" width="10" style="6" customWidth="1"/>
    <col min="5404" max="5404" width="10.625" style="6" customWidth="1"/>
    <col min="5405" max="5405" width="11.125" style="6" bestFit="1" customWidth="1"/>
    <col min="5406" max="5406" width="1.125" style="6" customWidth="1"/>
    <col min="5407" max="5407" width="8.25" style="6" customWidth="1"/>
    <col min="5408" max="5408" width="11.75" style="6" customWidth="1"/>
    <col min="5409" max="5409" width="10.875" style="6" customWidth="1"/>
    <col min="5410" max="5411" width="11" style="6" customWidth="1"/>
    <col min="5412" max="5412" width="10" style="6" customWidth="1"/>
    <col min="5413" max="5413" width="11.625" style="6" customWidth="1"/>
    <col min="5414" max="5414" width="11.125" style="6" customWidth="1"/>
    <col min="5415" max="5415" width="12.5" style="6" customWidth="1"/>
    <col min="5416" max="5416" width="10.25" style="6" customWidth="1"/>
    <col min="5417" max="5417" width="9.875" style="6" customWidth="1"/>
    <col min="5418" max="5418" width="19.75" style="6" customWidth="1"/>
    <col min="5419" max="5419" width="9" style="6"/>
    <col min="5420" max="5430" width="10" style="6" customWidth="1"/>
    <col min="5431" max="5431" width="10.375" style="6" customWidth="1"/>
    <col min="5432" max="5432" width="3.625" style="6" customWidth="1"/>
    <col min="5433" max="5445" width="10" style="6" customWidth="1"/>
    <col min="5446" max="5446" width="9.625" style="6" bestFit="1" customWidth="1"/>
    <col min="5447" max="5447" width="1.875" style="6" customWidth="1"/>
    <col min="5448" max="5448" width="8.25" style="6" customWidth="1"/>
    <col min="5449" max="5458" width="10" style="6" customWidth="1"/>
    <col min="5459" max="5459" width="9.5" style="6" customWidth="1"/>
    <col min="5460" max="5469" width="10" style="6" customWidth="1"/>
    <col min="5470" max="5470" width="16" style="6" customWidth="1"/>
    <col min="5471" max="5472" width="11.125" style="6" customWidth="1"/>
    <col min="5473" max="5495" width="10" style="6" customWidth="1"/>
    <col min="5496" max="5497" width="9.875" style="6" customWidth="1"/>
    <col min="5498" max="5632" width="9" style="6"/>
    <col min="5633" max="5633" width="1.5" style="6" customWidth="1"/>
    <col min="5634" max="5634" width="8.5" style="6" customWidth="1"/>
    <col min="5635" max="5635" width="12.125" style="6" customWidth="1"/>
    <col min="5636" max="5636" width="11.625" style="6" bestFit="1" customWidth="1"/>
    <col min="5637" max="5637" width="10.875" style="6" customWidth="1"/>
    <col min="5638" max="5638" width="10.25" style="6" customWidth="1"/>
    <col min="5639" max="5639" width="11.25" style="6" customWidth="1"/>
    <col min="5640" max="5640" width="10.25" style="6" customWidth="1"/>
    <col min="5641" max="5641" width="10.375" style="6" customWidth="1"/>
    <col min="5642" max="5642" width="10.875" style="6" customWidth="1"/>
    <col min="5643" max="5643" width="11.125" style="6" bestFit="1" customWidth="1"/>
    <col min="5644" max="5644" width="11" style="6" customWidth="1"/>
    <col min="5645" max="5645" width="10.5" style="6" customWidth="1"/>
    <col min="5646" max="5646" width="10.875" style="6" bestFit="1" customWidth="1"/>
    <col min="5647" max="5647" width="1.75" style="6" customWidth="1"/>
    <col min="5648" max="5648" width="9.125" style="6" customWidth="1"/>
    <col min="5649" max="5649" width="11.5" style="6" customWidth="1"/>
    <col min="5650" max="5650" width="10.125" style="6" customWidth="1"/>
    <col min="5651" max="5653" width="10.375" style="6" customWidth="1"/>
    <col min="5654" max="5654" width="9.375" style="6" customWidth="1"/>
    <col min="5655" max="5655" width="8.75" style="6" customWidth="1"/>
    <col min="5656" max="5656" width="9.375" style="6" customWidth="1"/>
    <col min="5657" max="5657" width="9.75" style="6" customWidth="1"/>
    <col min="5658" max="5658" width="11.875" style="6" customWidth="1"/>
    <col min="5659" max="5659" width="10" style="6" customWidth="1"/>
    <col min="5660" max="5660" width="10.625" style="6" customWidth="1"/>
    <col min="5661" max="5661" width="11.125" style="6" bestFit="1" customWidth="1"/>
    <col min="5662" max="5662" width="1.125" style="6" customWidth="1"/>
    <col min="5663" max="5663" width="8.25" style="6" customWidth="1"/>
    <col min="5664" max="5664" width="11.75" style="6" customWidth="1"/>
    <col min="5665" max="5665" width="10.875" style="6" customWidth="1"/>
    <col min="5666" max="5667" width="11" style="6" customWidth="1"/>
    <col min="5668" max="5668" width="10" style="6" customWidth="1"/>
    <col min="5669" max="5669" width="11.625" style="6" customWidth="1"/>
    <col min="5670" max="5670" width="11.125" style="6" customWidth="1"/>
    <col min="5671" max="5671" width="12.5" style="6" customWidth="1"/>
    <col min="5672" max="5672" width="10.25" style="6" customWidth="1"/>
    <col min="5673" max="5673" width="9.875" style="6" customWidth="1"/>
    <col min="5674" max="5674" width="19.75" style="6" customWidth="1"/>
    <col min="5675" max="5675" width="9" style="6"/>
    <col min="5676" max="5686" width="10" style="6" customWidth="1"/>
    <col min="5687" max="5687" width="10.375" style="6" customWidth="1"/>
    <col min="5688" max="5688" width="3.625" style="6" customWidth="1"/>
    <col min="5689" max="5701" width="10" style="6" customWidth="1"/>
    <col min="5702" max="5702" width="9.625" style="6" bestFit="1" customWidth="1"/>
    <col min="5703" max="5703" width="1.875" style="6" customWidth="1"/>
    <col min="5704" max="5704" width="8.25" style="6" customWidth="1"/>
    <col min="5705" max="5714" width="10" style="6" customWidth="1"/>
    <col min="5715" max="5715" width="9.5" style="6" customWidth="1"/>
    <col min="5716" max="5725" width="10" style="6" customWidth="1"/>
    <col min="5726" max="5726" width="16" style="6" customWidth="1"/>
    <col min="5727" max="5728" width="11.125" style="6" customWidth="1"/>
    <col min="5729" max="5751" width="10" style="6" customWidth="1"/>
    <col min="5752" max="5753" width="9.875" style="6" customWidth="1"/>
    <col min="5754" max="5888" width="9" style="6"/>
    <col min="5889" max="5889" width="1.5" style="6" customWidth="1"/>
    <col min="5890" max="5890" width="8.5" style="6" customWidth="1"/>
    <col min="5891" max="5891" width="12.125" style="6" customWidth="1"/>
    <col min="5892" max="5892" width="11.625" style="6" bestFit="1" customWidth="1"/>
    <col min="5893" max="5893" width="10.875" style="6" customWidth="1"/>
    <col min="5894" max="5894" width="10.25" style="6" customWidth="1"/>
    <col min="5895" max="5895" width="11.25" style="6" customWidth="1"/>
    <col min="5896" max="5896" width="10.25" style="6" customWidth="1"/>
    <col min="5897" max="5897" width="10.375" style="6" customWidth="1"/>
    <col min="5898" max="5898" width="10.875" style="6" customWidth="1"/>
    <col min="5899" max="5899" width="11.125" style="6" bestFit="1" customWidth="1"/>
    <col min="5900" max="5900" width="11" style="6" customWidth="1"/>
    <col min="5901" max="5901" width="10.5" style="6" customWidth="1"/>
    <col min="5902" max="5902" width="10.875" style="6" bestFit="1" customWidth="1"/>
    <col min="5903" max="5903" width="1.75" style="6" customWidth="1"/>
    <col min="5904" max="5904" width="9.125" style="6" customWidth="1"/>
    <col min="5905" max="5905" width="11.5" style="6" customWidth="1"/>
    <col min="5906" max="5906" width="10.125" style="6" customWidth="1"/>
    <col min="5907" max="5909" width="10.375" style="6" customWidth="1"/>
    <col min="5910" max="5910" width="9.375" style="6" customWidth="1"/>
    <col min="5911" max="5911" width="8.75" style="6" customWidth="1"/>
    <col min="5912" max="5912" width="9.375" style="6" customWidth="1"/>
    <col min="5913" max="5913" width="9.75" style="6" customWidth="1"/>
    <col min="5914" max="5914" width="11.875" style="6" customWidth="1"/>
    <col min="5915" max="5915" width="10" style="6" customWidth="1"/>
    <col min="5916" max="5916" width="10.625" style="6" customWidth="1"/>
    <col min="5917" max="5917" width="11.125" style="6" bestFit="1" customWidth="1"/>
    <col min="5918" max="5918" width="1.125" style="6" customWidth="1"/>
    <col min="5919" max="5919" width="8.25" style="6" customWidth="1"/>
    <col min="5920" max="5920" width="11.75" style="6" customWidth="1"/>
    <col min="5921" max="5921" width="10.875" style="6" customWidth="1"/>
    <col min="5922" max="5923" width="11" style="6" customWidth="1"/>
    <col min="5924" max="5924" width="10" style="6" customWidth="1"/>
    <col min="5925" max="5925" width="11.625" style="6" customWidth="1"/>
    <col min="5926" max="5926" width="11.125" style="6" customWidth="1"/>
    <col min="5927" max="5927" width="12.5" style="6" customWidth="1"/>
    <col min="5928" max="5928" width="10.25" style="6" customWidth="1"/>
    <col min="5929" max="5929" width="9.875" style="6" customWidth="1"/>
    <col min="5930" max="5930" width="19.75" style="6" customWidth="1"/>
    <col min="5931" max="5931" width="9" style="6"/>
    <col min="5932" max="5942" width="10" style="6" customWidth="1"/>
    <col min="5943" max="5943" width="10.375" style="6" customWidth="1"/>
    <col min="5944" max="5944" width="3.625" style="6" customWidth="1"/>
    <col min="5945" max="5957" width="10" style="6" customWidth="1"/>
    <col min="5958" max="5958" width="9.625" style="6" bestFit="1" customWidth="1"/>
    <col min="5959" max="5959" width="1.875" style="6" customWidth="1"/>
    <col min="5960" max="5960" width="8.25" style="6" customWidth="1"/>
    <col min="5961" max="5970" width="10" style="6" customWidth="1"/>
    <col min="5971" max="5971" width="9.5" style="6" customWidth="1"/>
    <col min="5972" max="5981" width="10" style="6" customWidth="1"/>
    <col min="5982" max="5982" width="16" style="6" customWidth="1"/>
    <col min="5983" max="5984" width="11.125" style="6" customWidth="1"/>
    <col min="5985" max="6007" width="10" style="6" customWidth="1"/>
    <col min="6008" max="6009" width="9.875" style="6" customWidth="1"/>
    <col min="6010" max="6144" width="9" style="6"/>
    <col min="6145" max="6145" width="1.5" style="6" customWidth="1"/>
    <col min="6146" max="6146" width="8.5" style="6" customWidth="1"/>
    <col min="6147" max="6147" width="12.125" style="6" customWidth="1"/>
    <col min="6148" max="6148" width="11.625" style="6" bestFit="1" customWidth="1"/>
    <col min="6149" max="6149" width="10.875" style="6" customWidth="1"/>
    <col min="6150" max="6150" width="10.25" style="6" customWidth="1"/>
    <col min="6151" max="6151" width="11.25" style="6" customWidth="1"/>
    <col min="6152" max="6152" width="10.25" style="6" customWidth="1"/>
    <col min="6153" max="6153" width="10.375" style="6" customWidth="1"/>
    <col min="6154" max="6154" width="10.875" style="6" customWidth="1"/>
    <col min="6155" max="6155" width="11.125" style="6" bestFit="1" customWidth="1"/>
    <col min="6156" max="6156" width="11" style="6" customWidth="1"/>
    <col min="6157" max="6157" width="10.5" style="6" customWidth="1"/>
    <col min="6158" max="6158" width="10.875" style="6" bestFit="1" customWidth="1"/>
    <col min="6159" max="6159" width="1.75" style="6" customWidth="1"/>
    <col min="6160" max="6160" width="9.125" style="6" customWidth="1"/>
    <col min="6161" max="6161" width="11.5" style="6" customWidth="1"/>
    <col min="6162" max="6162" width="10.125" style="6" customWidth="1"/>
    <col min="6163" max="6165" width="10.375" style="6" customWidth="1"/>
    <col min="6166" max="6166" width="9.375" style="6" customWidth="1"/>
    <col min="6167" max="6167" width="8.75" style="6" customWidth="1"/>
    <col min="6168" max="6168" width="9.375" style="6" customWidth="1"/>
    <col min="6169" max="6169" width="9.75" style="6" customWidth="1"/>
    <col min="6170" max="6170" width="11.875" style="6" customWidth="1"/>
    <col min="6171" max="6171" width="10" style="6" customWidth="1"/>
    <col min="6172" max="6172" width="10.625" style="6" customWidth="1"/>
    <col min="6173" max="6173" width="11.125" style="6" bestFit="1" customWidth="1"/>
    <col min="6174" max="6174" width="1.125" style="6" customWidth="1"/>
    <col min="6175" max="6175" width="8.25" style="6" customWidth="1"/>
    <col min="6176" max="6176" width="11.75" style="6" customWidth="1"/>
    <col min="6177" max="6177" width="10.875" style="6" customWidth="1"/>
    <col min="6178" max="6179" width="11" style="6" customWidth="1"/>
    <col min="6180" max="6180" width="10" style="6" customWidth="1"/>
    <col min="6181" max="6181" width="11.625" style="6" customWidth="1"/>
    <col min="6182" max="6182" width="11.125" style="6" customWidth="1"/>
    <col min="6183" max="6183" width="12.5" style="6" customWidth="1"/>
    <col min="6184" max="6184" width="10.25" style="6" customWidth="1"/>
    <col min="6185" max="6185" width="9.875" style="6" customWidth="1"/>
    <col min="6186" max="6186" width="19.75" style="6" customWidth="1"/>
    <col min="6187" max="6187" width="9" style="6"/>
    <col min="6188" max="6198" width="10" style="6" customWidth="1"/>
    <col min="6199" max="6199" width="10.375" style="6" customWidth="1"/>
    <col min="6200" max="6200" width="3.625" style="6" customWidth="1"/>
    <col min="6201" max="6213" width="10" style="6" customWidth="1"/>
    <col min="6214" max="6214" width="9.625" style="6" bestFit="1" customWidth="1"/>
    <col min="6215" max="6215" width="1.875" style="6" customWidth="1"/>
    <col min="6216" max="6216" width="8.25" style="6" customWidth="1"/>
    <col min="6217" max="6226" width="10" style="6" customWidth="1"/>
    <col min="6227" max="6227" width="9.5" style="6" customWidth="1"/>
    <col min="6228" max="6237" width="10" style="6" customWidth="1"/>
    <col min="6238" max="6238" width="16" style="6" customWidth="1"/>
    <col min="6239" max="6240" width="11.125" style="6" customWidth="1"/>
    <col min="6241" max="6263" width="10" style="6" customWidth="1"/>
    <col min="6264" max="6265" width="9.875" style="6" customWidth="1"/>
    <col min="6266" max="6400" width="9" style="6"/>
    <col min="6401" max="6401" width="1.5" style="6" customWidth="1"/>
    <col min="6402" max="6402" width="8.5" style="6" customWidth="1"/>
    <col min="6403" max="6403" width="12.125" style="6" customWidth="1"/>
    <col min="6404" max="6404" width="11.625" style="6" bestFit="1" customWidth="1"/>
    <col min="6405" max="6405" width="10.875" style="6" customWidth="1"/>
    <col min="6406" max="6406" width="10.25" style="6" customWidth="1"/>
    <col min="6407" max="6407" width="11.25" style="6" customWidth="1"/>
    <col min="6408" max="6408" width="10.25" style="6" customWidth="1"/>
    <col min="6409" max="6409" width="10.375" style="6" customWidth="1"/>
    <col min="6410" max="6410" width="10.875" style="6" customWidth="1"/>
    <col min="6411" max="6411" width="11.125" style="6" bestFit="1" customWidth="1"/>
    <col min="6412" max="6412" width="11" style="6" customWidth="1"/>
    <col min="6413" max="6413" width="10.5" style="6" customWidth="1"/>
    <col min="6414" max="6414" width="10.875" style="6" bestFit="1" customWidth="1"/>
    <col min="6415" max="6415" width="1.75" style="6" customWidth="1"/>
    <col min="6416" max="6416" width="9.125" style="6" customWidth="1"/>
    <col min="6417" max="6417" width="11.5" style="6" customWidth="1"/>
    <col min="6418" max="6418" width="10.125" style="6" customWidth="1"/>
    <col min="6419" max="6421" width="10.375" style="6" customWidth="1"/>
    <col min="6422" max="6422" width="9.375" style="6" customWidth="1"/>
    <col min="6423" max="6423" width="8.75" style="6" customWidth="1"/>
    <col min="6424" max="6424" width="9.375" style="6" customWidth="1"/>
    <col min="6425" max="6425" width="9.75" style="6" customWidth="1"/>
    <col min="6426" max="6426" width="11.875" style="6" customWidth="1"/>
    <col min="6427" max="6427" width="10" style="6" customWidth="1"/>
    <col min="6428" max="6428" width="10.625" style="6" customWidth="1"/>
    <col min="6429" max="6429" width="11.125" style="6" bestFit="1" customWidth="1"/>
    <col min="6430" max="6430" width="1.125" style="6" customWidth="1"/>
    <col min="6431" max="6431" width="8.25" style="6" customWidth="1"/>
    <col min="6432" max="6432" width="11.75" style="6" customWidth="1"/>
    <col min="6433" max="6433" width="10.875" style="6" customWidth="1"/>
    <col min="6434" max="6435" width="11" style="6" customWidth="1"/>
    <col min="6436" max="6436" width="10" style="6" customWidth="1"/>
    <col min="6437" max="6437" width="11.625" style="6" customWidth="1"/>
    <col min="6438" max="6438" width="11.125" style="6" customWidth="1"/>
    <col min="6439" max="6439" width="12.5" style="6" customWidth="1"/>
    <col min="6440" max="6440" width="10.25" style="6" customWidth="1"/>
    <col min="6441" max="6441" width="9.875" style="6" customWidth="1"/>
    <col min="6442" max="6442" width="19.75" style="6" customWidth="1"/>
    <col min="6443" max="6443" width="9" style="6"/>
    <col min="6444" max="6454" width="10" style="6" customWidth="1"/>
    <col min="6455" max="6455" width="10.375" style="6" customWidth="1"/>
    <col min="6456" max="6456" width="3.625" style="6" customWidth="1"/>
    <col min="6457" max="6469" width="10" style="6" customWidth="1"/>
    <col min="6470" max="6470" width="9.625" style="6" bestFit="1" customWidth="1"/>
    <col min="6471" max="6471" width="1.875" style="6" customWidth="1"/>
    <col min="6472" max="6472" width="8.25" style="6" customWidth="1"/>
    <col min="6473" max="6482" width="10" style="6" customWidth="1"/>
    <col min="6483" max="6483" width="9.5" style="6" customWidth="1"/>
    <col min="6484" max="6493" width="10" style="6" customWidth="1"/>
    <col min="6494" max="6494" width="16" style="6" customWidth="1"/>
    <col min="6495" max="6496" width="11.125" style="6" customWidth="1"/>
    <col min="6497" max="6519" width="10" style="6" customWidth="1"/>
    <col min="6520" max="6521" width="9.875" style="6" customWidth="1"/>
    <col min="6522" max="6656" width="9" style="6"/>
    <col min="6657" max="6657" width="1.5" style="6" customWidth="1"/>
    <col min="6658" max="6658" width="8.5" style="6" customWidth="1"/>
    <col min="6659" max="6659" width="12.125" style="6" customWidth="1"/>
    <col min="6660" max="6660" width="11.625" style="6" bestFit="1" customWidth="1"/>
    <col min="6661" max="6661" width="10.875" style="6" customWidth="1"/>
    <col min="6662" max="6662" width="10.25" style="6" customWidth="1"/>
    <col min="6663" max="6663" width="11.25" style="6" customWidth="1"/>
    <col min="6664" max="6664" width="10.25" style="6" customWidth="1"/>
    <col min="6665" max="6665" width="10.375" style="6" customWidth="1"/>
    <col min="6666" max="6666" width="10.875" style="6" customWidth="1"/>
    <col min="6667" max="6667" width="11.125" style="6" bestFit="1" customWidth="1"/>
    <col min="6668" max="6668" width="11" style="6" customWidth="1"/>
    <col min="6669" max="6669" width="10.5" style="6" customWidth="1"/>
    <col min="6670" max="6670" width="10.875" style="6" bestFit="1" customWidth="1"/>
    <col min="6671" max="6671" width="1.75" style="6" customWidth="1"/>
    <col min="6672" max="6672" width="9.125" style="6" customWidth="1"/>
    <col min="6673" max="6673" width="11.5" style="6" customWidth="1"/>
    <col min="6674" max="6674" width="10.125" style="6" customWidth="1"/>
    <col min="6675" max="6677" width="10.375" style="6" customWidth="1"/>
    <col min="6678" max="6678" width="9.375" style="6" customWidth="1"/>
    <col min="6679" max="6679" width="8.75" style="6" customWidth="1"/>
    <col min="6680" max="6680" width="9.375" style="6" customWidth="1"/>
    <col min="6681" max="6681" width="9.75" style="6" customWidth="1"/>
    <col min="6682" max="6682" width="11.875" style="6" customWidth="1"/>
    <col min="6683" max="6683" width="10" style="6" customWidth="1"/>
    <col min="6684" max="6684" width="10.625" style="6" customWidth="1"/>
    <col min="6685" max="6685" width="11.125" style="6" bestFit="1" customWidth="1"/>
    <col min="6686" max="6686" width="1.125" style="6" customWidth="1"/>
    <col min="6687" max="6687" width="8.25" style="6" customWidth="1"/>
    <col min="6688" max="6688" width="11.75" style="6" customWidth="1"/>
    <col min="6689" max="6689" width="10.875" style="6" customWidth="1"/>
    <col min="6690" max="6691" width="11" style="6" customWidth="1"/>
    <col min="6692" max="6692" width="10" style="6" customWidth="1"/>
    <col min="6693" max="6693" width="11.625" style="6" customWidth="1"/>
    <col min="6694" max="6694" width="11.125" style="6" customWidth="1"/>
    <col min="6695" max="6695" width="12.5" style="6" customWidth="1"/>
    <col min="6696" max="6696" width="10.25" style="6" customWidth="1"/>
    <col min="6697" max="6697" width="9.875" style="6" customWidth="1"/>
    <col min="6698" max="6698" width="19.75" style="6" customWidth="1"/>
    <col min="6699" max="6699" width="9" style="6"/>
    <col min="6700" max="6710" width="10" style="6" customWidth="1"/>
    <col min="6711" max="6711" width="10.375" style="6" customWidth="1"/>
    <col min="6712" max="6712" width="3.625" style="6" customWidth="1"/>
    <col min="6713" max="6725" width="10" style="6" customWidth="1"/>
    <col min="6726" max="6726" width="9.625" style="6" bestFit="1" customWidth="1"/>
    <col min="6727" max="6727" width="1.875" style="6" customWidth="1"/>
    <col min="6728" max="6728" width="8.25" style="6" customWidth="1"/>
    <col min="6729" max="6738" width="10" style="6" customWidth="1"/>
    <col min="6739" max="6739" width="9.5" style="6" customWidth="1"/>
    <col min="6740" max="6749" width="10" style="6" customWidth="1"/>
    <col min="6750" max="6750" width="16" style="6" customWidth="1"/>
    <col min="6751" max="6752" width="11.125" style="6" customWidth="1"/>
    <col min="6753" max="6775" width="10" style="6" customWidth="1"/>
    <col min="6776" max="6777" width="9.875" style="6" customWidth="1"/>
    <col min="6778" max="6912" width="9" style="6"/>
    <col min="6913" max="6913" width="1.5" style="6" customWidth="1"/>
    <col min="6914" max="6914" width="8.5" style="6" customWidth="1"/>
    <col min="6915" max="6915" width="12.125" style="6" customWidth="1"/>
    <col min="6916" max="6916" width="11.625" style="6" bestFit="1" customWidth="1"/>
    <col min="6917" max="6917" width="10.875" style="6" customWidth="1"/>
    <col min="6918" max="6918" width="10.25" style="6" customWidth="1"/>
    <col min="6919" max="6919" width="11.25" style="6" customWidth="1"/>
    <col min="6920" max="6920" width="10.25" style="6" customWidth="1"/>
    <col min="6921" max="6921" width="10.375" style="6" customWidth="1"/>
    <col min="6922" max="6922" width="10.875" style="6" customWidth="1"/>
    <col min="6923" max="6923" width="11.125" style="6" bestFit="1" customWidth="1"/>
    <col min="6924" max="6924" width="11" style="6" customWidth="1"/>
    <col min="6925" max="6925" width="10.5" style="6" customWidth="1"/>
    <col min="6926" max="6926" width="10.875" style="6" bestFit="1" customWidth="1"/>
    <col min="6927" max="6927" width="1.75" style="6" customWidth="1"/>
    <col min="6928" max="6928" width="9.125" style="6" customWidth="1"/>
    <col min="6929" max="6929" width="11.5" style="6" customWidth="1"/>
    <col min="6930" max="6930" width="10.125" style="6" customWidth="1"/>
    <col min="6931" max="6933" width="10.375" style="6" customWidth="1"/>
    <col min="6934" max="6934" width="9.375" style="6" customWidth="1"/>
    <col min="6935" max="6935" width="8.75" style="6" customWidth="1"/>
    <col min="6936" max="6936" width="9.375" style="6" customWidth="1"/>
    <col min="6937" max="6937" width="9.75" style="6" customWidth="1"/>
    <col min="6938" max="6938" width="11.875" style="6" customWidth="1"/>
    <col min="6939" max="6939" width="10" style="6" customWidth="1"/>
    <col min="6940" max="6940" width="10.625" style="6" customWidth="1"/>
    <col min="6941" max="6941" width="11.125" style="6" bestFit="1" customWidth="1"/>
    <col min="6942" max="6942" width="1.125" style="6" customWidth="1"/>
    <col min="6943" max="6943" width="8.25" style="6" customWidth="1"/>
    <col min="6944" max="6944" width="11.75" style="6" customWidth="1"/>
    <col min="6945" max="6945" width="10.875" style="6" customWidth="1"/>
    <col min="6946" max="6947" width="11" style="6" customWidth="1"/>
    <col min="6948" max="6948" width="10" style="6" customWidth="1"/>
    <col min="6949" max="6949" width="11.625" style="6" customWidth="1"/>
    <col min="6950" max="6950" width="11.125" style="6" customWidth="1"/>
    <col min="6951" max="6951" width="12.5" style="6" customWidth="1"/>
    <col min="6952" max="6952" width="10.25" style="6" customWidth="1"/>
    <col min="6953" max="6953" width="9.875" style="6" customWidth="1"/>
    <col min="6954" max="6954" width="19.75" style="6" customWidth="1"/>
    <col min="6955" max="6955" width="9" style="6"/>
    <col min="6956" max="6966" width="10" style="6" customWidth="1"/>
    <col min="6967" max="6967" width="10.375" style="6" customWidth="1"/>
    <col min="6968" max="6968" width="3.625" style="6" customWidth="1"/>
    <col min="6969" max="6981" width="10" style="6" customWidth="1"/>
    <col min="6982" max="6982" width="9.625" style="6" bestFit="1" customWidth="1"/>
    <col min="6983" max="6983" width="1.875" style="6" customWidth="1"/>
    <col min="6984" max="6984" width="8.25" style="6" customWidth="1"/>
    <col min="6985" max="6994" width="10" style="6" customWidth="1"/>
    <col min="6995" max="6995" width="9.5" style="6" customWidth="1"/>
    <col min="6996" max="7005" width="10" style="6" customWidth="1"/>
    <col min="7006" max="7006" width="16" style="6" customWidth="1"/>
    <col min="7007" max="7008" width="11.125" style="6" customWidth="1"/>
    <col min="7009" max="7031" width="10" style="6" customWidth="1"/>
    <col min="7032" max="7033" width="9.875" style="6" customWidth="1"/>
    <col min="7034" max="7168" width="9" style="6"/>
    <col min="7169" max="7169" width="1.5" style="6" customWidth="1"/>
    <col min="7170" max="7170" width="8.5" style="6" customWidth="1"/>
    <col min="7171" max="7171" width="12.125" style="6" customWidth="1"/>
    <col min="7172" max="7172" width="11.625" style="6" bestFit="1" customWidth="1"/>
    <col min="7173" max="7173" width="10.875" style="6" customWidth="1"/>
    <col min="7174" max="7174" width="10.25" style="6" customWidth="1"/>
    <col min="7175" max="7175" width="11.25" style="6" customWidth="1"/>
    <col min="7176" max="7176" width="10.25" style="6" customWidth="1"/>
    <col min="7177" max="7177" width="10.375" style="6" customWidth="1"/>
    <col min="7178" max="7178" width="10.875" style="6" customWidth="1"/>
    <col min="7179" max="7179" width="11.125" style="6" bestFit="1" customWidth="1"/>
    <col min="7180" max="7180" width="11" style="6" customWidth="1"/>
    <col min="7181" max="7181" width="10.5" style="6" customWidth="1"/>
    <col min="7182" max="7182" width="10.875" style="6" bestFit="1" customWidth="1"/>
    <col min="7183" max="7183" width="1.75" style="6" customWidth="1"/>
    <col min="7184" max="7184" width="9.125" style="6" customWidth="1"/>
    <col min="7185" max="7185" width="11.5" style="6" customWidth="1"/>
    <col min="7186" max="7186" width="10.125" style="6" customWidth="1"/>
    <col min="7187" max="7189" width="10.375" style="6" customWidth="1"/>
    <col min="7190" max="7190" width="9.375" style="6" customWidth="1"/>
    <col min="7191" max="7191" width="8.75" style="6" customWidth="1"/>
    <col min="7192" max="7192" width="9.375" style="6" customWidth="1"/>
    <col min="7193" max="7193" width="9.75" style="6" customWidth="1"/>
    <col min="7194" max="7194" width="11.875" style="6" customWidth="1"/>
    <col min="7195" max="7195" width="10" style="6" customWidth="1"/>
    <col min="7196" max="7196" width="10.625" style="6" customWidth="1"/>
    <col min="7197" max="7197" width="11.125" style="6" bestFit="1" customWidth="1"/>
    <col min="7198" max="7198" width="1.125" style="6" customWidth="1"/>
    <col min="7199" max="7199" width="8.25" style="6" customWidth="1"/>
    <col min="7200" max="7200" width="11.75" style="6" customWidth="1"/>
    <col min="7201" max="7201" width="10.875" style="6" customWidth="1"/>
    <col min="7202" max="7203" width="11" style="6" customWidth="1"/>
    <col min="7204" max="7204" width="10" style="6" customWidth="1"/>
    <col min="7205" max="7205" width="11.625" style="6" customWidth="1"/>
    <col min="7206" max="7206" width="11.125" style="6" customWidth="1"/>
    <col min="7207" max="7207" width="12.5" style="6" customWidth="1"/>
    <col min="7208" max="7208" width="10.25" style="6" customWidth="1"/>
    <col min="7209" max="7209" width="9.875" style="6" customWidth="1"/>
    <col min="7210" max="7210" width="19.75" style="6" customWidth="1"/>
    <col min="7211" max="7211" width="9" style="6"/>
    <col min="7212" max="7222" width="10" style="6" customWidth="1"/>
    <col min="7223" max="7223" width="10.375" style="6" customWidth="1"/>
    <col min="7224" max="7224" width="3.625" style="6" customWidth="1"/>
    <col min="7225" max="7237" width="10" style="6" customWidth="1"/>
    <col min="7238" max="7238" width="9.625" style="6" bestFit="1" customWidth="1"/>
    <col min="7239" max="7239" width="1.875" style="6" customWidth="1"/>
    <col min="7240" max="7240" width="8.25" style="6" customWidth="1"/>
    <col min="7241" max="7250" width="10" style="6" customWidth="1"/>
    <col min="7251" max="7251" width="9.5" style="6" customWidth="1"/>
    <col min="7252" max="7261" width="10" style="6" customWidth="1"/>
    <col min="7262" max="7262" width="16" style="6" customWidth="1"/>
    <col min="7263" max="7264" width="11.125" style="6" customWidth="1"/>
    <col min="7265" max="7287" width="10" style="6" customWidth="1"/>
    <col min="7288" max="7289" width="9.875" style="6" customWidth="1"/>
    <col min="7290" max="7424" width="9" style="6"/>
    <col min="7425" max="7425" width="1.5" style="6" customWidth="1"/>
    <col min="7426" max="7426" width="8.5" style="6" customWidth="1"/>
    <col min="7427" max="7427" width="12.125" style="6" customWidth="1"/>
    <col min="7428" max="7428" width="11.625" style="6" bestFit="1" customWidth="1"/>
    <col min="7429" max="7429" width="10.875" style="6" customWidth="1"/>
    <col min="7430" max="7430" width="10.25" style="6" customWidth="1"/>
    <col min="7431" max="7431" width="11.25" style="6" customWidth="1"/>
    <col min="7432" max="7432" width="10.25" style="6" customWidth="1"/>
    <col min="7433" max="7433" width="10.375" style="6" customWidth="1"/>
    <col min="7434" max="7434" width="10.875" style="6" customWidth="1"/>
    <col min="7435" max="7435" width="11.125" style="6" bestFit="1" customWidth="1"/>
    <col min="7436" max="7436" width="11" style="6" customWidth="1"/>
    <col min="7437" max="7437" width="10.5" style="6" customWidth="1"/>
    <col min="7438" max="7438" width="10.875" style="6" bestFit="1" customWidth="1"/>
    <col min="7439" max="7439" width="1.75" style="6" customWidth="1"/>
    <col min="7440" max="7440" width="9.125" style="6" customWidth="1"/>
    <col min="7441" max="7441" width="11.5" style="6" customWidth="1"/>
    <col min="7442" max="7442" width="10.125" style="6" customWidth="1"/>
    <col min="7443" max="7445" width="10.375" style="6" customWidth="1"/>
    <col min="7446" max="7446" width="9.375" style="6" customWidth="1"/>
    <col min="7447" max="7447" width="8.75" style="6" customWidth="1"/>
    <col min="7448" max="7448" width="9.375" style="6" customWidth="1"/>
    <col min="7449" max="7449" width="9.75" style="6" customWidth="1"/>
    <col min="7450" max="7450" width="11.875" style="6" customWidth="1"/>
    <col min="7451" max="7451" width="10" style="6" customWidth="1"/>
    <col min="7452" max="7452" width="10.625" style="6" customWidth="1"/>
    <col min="7453" max="7453" width="11.125" style="6" bestFit="1" customWidth="1"/>
    <col min="7454" max="7454" width="1.125" style="6" customWidth="1"/>
    <col min="7455" max="7455" width="8.25" style="6" customWidth="1"/>
    <col min="7456" max="7456" width="11.75" style="6" customWidth="1"/>
    <col min="7457" max="7457" width="10.875" style="6" customWidth="1"/>
    <col min="7458" max="7459" width="11" style="6" customWidth="1"/>
    <col min="7460" max="7460" width="10" style="6" customWidth="1"/>
    <col min="7461" max="7461" width="11.625" style="6" customWidth="1"/>
    <col min="7462" max="7462" width="11.125" style="6" customWidth="1"/>
    <col min="7463" max="7463" width="12.5" style="6" customWidth="1"/>
    <col min="7464" max="7464" width="10.25" style="6" customWidth="1"/>
    <col min="7465" max="7465" width="9.875" style="6" customWidth="1"/>
    <col min="7466" max="7466" width="19.75" style="6" customWidth="1"/>
    <col min="7467" max="7467" width="9" style="6"/>
    <col min="7468" max="7478" width="10" style="6" customWidth="1"/>
    <col min="7479" max="7479" width="10.375" style="6" customWidth="1"/>
    <col min="7480" max="7480" width="3.625" style="6" customWidth="1"/>
    <col min="7481" max="7493" width="10" style="6" customWidth="1"/>
    <col min="7494" max="7494" width="9.625" style="6" bestFit="1" customWidth="1"/>
    <col min="7495" max="7495" width="1.875" style="6" customWidth="1"/>
    <col min="7496" max="7496" width="8.25" style="6" customWidth="1"/>
    <col min="7497" max="7506" width="10" style="6" customWidth="1"/>
    <col min="7507" max="7507" width="9.5" style="6" customWidth="1"/>
    <col min="7508" max="7517" width="10" style="6" customWidth="1"/>
    <col min="7518" max="7518" width="16" style="6" customWidth="1"/>
    <col min="7519" max="7520" width="11.125" style="6" customWidth="1"/>
    <col min="7521" max="7543" width="10" style="6" customWidth="1"/>
    <col min="7544" max="7545" width="9.875" style="6" customWidth="1"/>
    <col min="7546" max="7680" width="9" style="6"/>
    <col min="7681" max="7681" width="1.5" style="6" customWidth="1"/>
    <col min="7682" max="7682" width="8.5" style="6" customWidth="1"/>
    <col min="7683" max="7683" width="12.125" style="6" customWidth="1"/>
    <col min="7684" max="7684" width="11.625" style="6" bestFit="1" customWidth="1"/>
    <col min="7685" max="7685" width="10.875" style="6" customWidth="1"/>
    <col min="7686" max="7686" width="10.25" style="6" customWidth="1"/>
    <col min="7687" max="7687" width="11.25" style="6" customWidth="1"/>
    <col min="7688" max="7688" width="10.25" style="6" customWidth="1"/>
    <col min="7689" max="7689" width="10.375" style="6" customWidth="1"/>
    <col min="7690" max="7690" width="10.875" style="6" customWidth="1"/>
    <col min="7691" max="7691" width="11.125" style="6" bestFit="1" customWidth="1"/>
    <col min="7692" max="7692" width="11" style="6" customWidth="1"/>
    <col min="7693" max="7693" width="10.5" style="6" customWidth="1"/>
    <col min="7694" max="7694" width="10.875" style="6" bestFit="1" customWidth="1"/>
    <col min="7695" max="7695" width="1.75" style="6" customWidth="1"/>
    <col min="7696" max="7696" width="9.125" style="6" customWidth="1"/>
    <col min="7697" max="7697" width="11.5" style="6" customWidth="1"/>
    <col min="7698" max="7698" width="10.125" style="6" customWidth="1"/>
    <col min="7699" max="7701" width="10.375" style="6" customWidth="1"/>
    <col min="7702" max="7702" width="9.375" style="6" customWidth="1"/>
    <col min="7703" max="7703" width="8.75" style="6" customWidth="1"/>
    <col min="7704" max="7704" width="9.375" style="6" customWidth="1"/>
    <col min="7705" max="7705" width="9.75" style="6" customWidth="1"/>
    <col min="7706" max="7706" width="11.875" style="6" customWidth="1"/>
    <col min="7707" max="7707" width="10" style="6" customWidth="1"/>
    <col min="7708" max="7708" width="10.625" style="6" customWidth="1"/>
    <col min="7709" max="7709" width="11.125" style="6" bestFit="1" customWidth="1"/>
    <col min="7710" max="7710" width="1.125" style="6" customWidth="1"/>
    <col min="7711" max="7711" width="8.25" style="6" customWidth="1"/>
    <col min="7712" max="7712" width="11.75" style="6" customWidth="1"/>
    <col min="7713" max="7713" width="10.875" style="6" customWidth="1"/>
    <col min="7714" max="7715" width="11" style="6" customWidth="1"/>
    <col min="7716" max="7716" width="10" style="6" customWidth="1"/>
    <col min="7717" max="7717" width="11.625" style="6" customWidth="1"/>
    <col min="7718" max="7718" width="11.125" style="6" customWidth="1"/>
    <col min="7719" max="7719" width="12.5" style="6" customWidth="1"/>
    <col min="7720" max="7720" width="10.25" style="6" customWidth="1"/>
    <col min="7721" max="7721" width="9.875" style="6" customWidth="1"/>
    <col min="7722" max="7722" width="19.75" style="6" customWidth="1"/>
    <col min="7723" max="7723" width="9" style="6"/>
    <col min="7724" max="7734" width="10" style="6" customWidth="1"/>
    <col min="7735" max="7735" width="10.375" style="6" customWidth="1"/>
    <col min="7736" max="7736" width="3.625" style="6" customWidth="1"/>
    <col min="7737" max="7749" width="10" style="6" customWidth="1"/>
    <col min="7750" max="7750" width="9.625" style="6" bestFit="1" customWidth="1"/>
    <col min="7751" max="7751" width="1.875" style="6" customWidth="1"/>
    <col min="7752" max="7752" width="8.25" style="6" customWidth="1"/>
    <col min="7753" max="7762" width="10" style="6" customWidth="1"/>
    <col min="7763" max="7763" width="9.5" style="6" customWidth="1"/>
    <col min="7764" max="7773" width="10" style="6" customWidth="1"/>
    <col min="7774" max="7774" width="16" style="6" customWidth="1"/>
    <col min="7775" max="7776" width="11.125" style="6" customWidth="1"/>
    <col min="7777" max="7799" width="10" style="6" customWidth="1"/>
    <col min="7800" max="7801" width="9.875" style="6" customWidth="1"/>
    <col min="7802" max="7936" width="9" style="6"/>
    <col min="7937" max="7937" width="1.5" style="6" customWidth="1"/>
    <col min="7938" max="7938" width="8.5" style="6" customWidth="1"/>
    <col min="7939" max="7939" width="12.125" style="6" customWidth="1"/>
    <col min="7940" max="7940" width="11.625" style="6" bestFit="1" customWidth="1"/>
    <col min="7941" max="7941" width="10.875" style="6" customWidth="1"/>
    <col min="7942" max="7942" width="10.25" style="6" customWidth="1"/>
    <col min="7943" max="7943" width="11.25" style="6" customWidth="1"/>
    <col min="7944" max="7944" width="10.25" style="6" customWidth="1"/>
    <col min="7945" max="7945" width="10.375" style="6" customWidth="1"/>
    <col min="7946" max="7946" width="10.875" style="6" customWidth="1"/>
    <col min="7947" max="7947" width="11.125" style="6" bestFit="1" customWidth="1"/>
    <col min="7948" max="7948" width="11" style="6" customWidth="1"/>
    <col min="7949" max="7949" width="10.5" style="6" customWidth="1"/>
    <col min="7950" max="7950" width="10.875" style="6" bestFit="1" customWidth="1"/>
    <col min="7951" max="7951" width="1.75" style="6" customWidth="1"/>
    <col min="7952" max="7952" width="9.125" style="6" customWidth="1"/>
    <col min="7953" max="7953" width="11.5" style="6" customWidth="1"/>
    <col min="7954" max="7954" width="10.125" style="6" customWidth="1"/>
    <col min="7955" max="7957" width="10.375" style="6" customWidth="1"/>
    <col min="7958" max="7958" width="9.375" style="6" customWidth="1"/>
    <col min="7959" max="7959" width="8.75" style="6" customWidth="1"/>
    <col min="7960" max="7960" width="9.375" style="6" customWidth="1"/>
    <col min="7961" max="7961" width="9.75" style="6" customWidth="1"/>
    <col min="7962" max="7962" width="11.875" style="6" customWidth="1"/>
    <col min="7963" max="7963" width="10" style="6" customWidth="1"/>
    <col min="7964" max="7964" width="10.625" style="6" customWidth="1"/>
    <col min="7965" max="7965" width="11.125" style="6" bestFit="1" customWidth="1"/>
    <col min="7966" max="7966" width="1.125" style="6" customWidth="1"/>
    <col min="7967" max="7967" width="8.25" style="6" customWidth="1"/>
    <col min="7968" max="7968" width="11.75" style="6" customWidth="1"/>
    <col min="7969" max="7969" width="10.875" style="6" customWidth="1"/>
    <col min="7970" max="7971" width="11" style="6" customWidth="1"/>
    <col min="7972" max="7972" width="10" style="6" customWidth="1"/>
    <col min="7973" max="7973" width="11.625" style="6" customWidth="1"/>
    <col min="7974" max="7974" width="11.125" style="6" customWidth="1"/>
    <col min="7975" max="7975" width="12.5" style="6" customWidth="1"/>
    <col min="7976" max="7976" width="10.25" style="6" customWidth="1"/>
    <col min="7977" max="7977" width="9.875" style="6" customWidth="1"/>
    <col min="7978" max="7978" width="19.75" style="6" customWidth="1"/>
    <col min="7979" max="7979" width="9" style="6"/>
    <col min="7980" max="7990" width="10" style="6" customWidth="1"/>
    <col min="7991" max="7991" width="10.375" style="6" customWidth="1"/>
    <col min="7992" max="7992" width="3.625" style="6" customWidth="1"/>
    <col min="7993" max="8005" width="10" style="6" customWidth="1"/>
    <col min="8006" max="8006" width="9.625" style="6" bestFit="1" customWidth="1"/>
    <col min="8007" max="8007" width="1.875" style="6" customWidth="1"/>
    <col min="8008" max="8008" width="8.25" style="6" customWidth="1"/>
    <col min="8009" max="8018" width="10" style="6" customWidth="1"/>
    <col min="8019" max="8019" width="9.5" style="6" customWidth="1"/>
    <col min="8020" max="8029" width="10" style="6" customWidth="1"/>
    <col min="8030" max="8030" width="16" style="6" customWidth="1"/>
    <col min="8031" max="8032" width="11.125" style="6" customWidth="1"/>
    <col min="8033" max="8055" width="10" style="6" customWidth="1"/>
    <col min="8056" max="8057" width="9.875" style="6" customWidth="1"/>
    <col min="8058" max="8192" width="9" style="6"/>
    <col min="8193" max="8193" width="1.5" style="6" customWidth="1"/>
    <col min="8194" max="8194" width="8.5" style="6" customWidth="1"/>
    <col min="8195" max="8195" width="12.125" style="6" customWidth="1"/>
    <col min="8196" max="8196" width="11.625" style="6" bestFit="1" customWidth="1"/>
    <col min="8197" max="8197" width="10.875" style="6" customWidth="1"/>
    <col min="8198" max="8198" width="10.25" style="6" customWidth="1"/>
    <col min="8199" max="8199" width="11.25" style="6" customWidth="1"/>
    <col min="8200" max="8200" width="10.25" style="6" customWidth="1"/>
    <col min="8201" max="8201" width="10.375" style="6" customWidth="1"/>
    <col min="8202" max="8202" width="10.875" style="6" customWidth="1"/>
    <col min="8203" max="8203" width="11.125" style="6" bestFit="1" customWidth="1"/>
    <col min="8204" max="8204" width="11" style="6" customWidth="1"/>
    <col min="8205" max="8205" width="10.5" style="6" customWidth="1"/>
    <col min="8206" max="8206" width="10.875" style="6" bestFit="1" customWidth="1"/>
    <col min="8207" max="8207" width="1.75" style="6" customWidth="1"/>
    <col min="8208" max="8208" width="9.125" style="6" customWidth="1"/>
    <col min="8209" max="8209" width="11.5" style="6" customWidth="1"/>
    <col min="8210" max="8210" width="10.125" style="6" customWidth="1"/>
    <col min="8211" max="8213" width="10.375" style="6" customWidth="1"/>
    <col min="8214" max="8214" width="9.375" style="6" customWidth="1"/>
    <col min="8215" max="8215" width="8.75" style="6" customWidth="1"/>
    <col min="8216" max="8216" width="9.375" style="6" customWidth="1"/>
    <col min="8217" max="8217" width="9.75" style="6" customWidth="1"/>
    <col min="8218" max="8218" width="11.875" style="6" customWidth="1"/>
    <col min="8219" max="8219" width="10" style="6" customWidth="1"/>
    <col min="8220" max="8220" width="10.625" style="6" customWidth="1"/>
    <col min="8221" max="8221" width="11.125" style="6" bestFit="1" customWidth="1"/>
    <col min="8222" max="8222" width="1.125" style="6" customWidth="1"/>
    <col min="8223" max="8223" width="8.25" style="6" customWidth="1"/>
    <col min="8224" max="8224" width="11.75" style="6" customWidth="1"/>
    <col min="8225" max="8225" width="10.875" style="6" customWidth="1"/>
    <col min="8226" max="8227" width="11" style="6" customWidth="1"/>
    <col min="8228" max="8228" width="10" style="6" customWidth="1"/>
    <col min="8229" max="8229" width="11.625" style="6" customWidth="1"/>
    <col min="8230" max="8230" width="11.125" style="6" customWidth="1"/>
    <col min="8231" max="8231" width="12.5" style="6" customWidth="1"/>
    <col min="8232" max="8232" width="10.25" style="6" customWidth="1"/>
    <col min="8233" max="8233" width="9.875" style="6" customWidth="1"/>
    <col min="8234" max="8234" width="19.75" style="6" customWidth="1"/>
    <col min="8235" max="8235" width="9" style="6"/>
    <col min="8236" max="8246" width="10" style="6" customWidth="1"/>
    <col min="8247" max="8247" width="10.375" style="6" customWidth="1"/>
    <col min="8248" max="8248" width="3.625" style="6" customWidth="1"/>
    <col min="8249" max="8261" width="10" style="6" customWidth="1"/>
    <col min="8262" max="8262" width="9.625" style="6" bestFit="1" customWidth="1"/>
    <col min="8263" max="8263" width="1.875" style="6" customWidth="1"/>
    <col min="8264" max="8264" width="8.25" style="6" customWidth="1"/>
    <col min="8265" max="8274" width="10" style="6" customWidth="1"/>
    <col min="8275" max="8275" width="9.5" style="6" customWidth="1"/>
    <col min="8276" max="8285" width="10" style="6" customWidth="1"/>
    <col min="8286" max="8286" width="16" style="6" customWidth="1"/>
    <col min="8287" max="8288" width="11.125" style="6" customWidth="1"/>
    <col min="8289" max="8311" width="10" style="6" customWidth="1"/>
    <col min="8312" max="8313" width="9.875" style="6" customWidth="1"/>
    <col min="8314" max="8448" width="9" style="6"/>
    <col min="8449" max="8449" width="1.5" style="6" customWidth="1"/>
    <col min="8450" max="8450" width="8.5" style="6" customWidth="1"/>
    <col min="8451" max="8451" width="12.125" style="6" customWidth="1"/>
    <col min="8452" max="8452" width="11.625" style="6" bestFit="1" customWidth="1"/>
    <col min="8453" max="8453" width="10.875" style="6" customWidth="1"/>
    <col min="8454" max="8454" width="10.25" style="6" customWidth="1"/>
    <col min="8455" max="8455" width="11.25" style="6" customWidth="1"/>
    <col min="8456" max="8456" width="10.25" style="6" customWidth="1"/>
    <col min="8457" max="8457" width="10.375" style="6" customWidth="1"/>
    <col min="8458" max="8458" width="10.875" style="6" customWidth="1"/>
    <col min="8459" max="8459" width="11.125" style="6" bestFit="1" customWidth="1"/>
    <col min="8460" max="8460" width="11" style="6" customWidth="1"/>
    <col min="8461" max="8461" width="10.5" style="6" customWidth="1"/>
    <col min="8462" max="8462" width="10.875" style="6" bestFit="1" customWidth="1"/>
    <col min="8463" max="8463" width="1.75" style="6" customWidth="1"/>
    <col min="8464" max="8464" width="9.125" style="6" customWidth="1"/>
    <col min="8465" max="8465" width="11.5" style="6" customWidth="1"/>
    <col min="8466" max="8466" width="10.125" style="6" customWidth="1"/>
    <col min="8467" max="8469" width="10.375" style="6" customWidth="1"/>
    <col min="8470" max="8470" width="9.375" style="6" customWidth="1"/>
    <col min="8471" max="8471" width="8.75" style="6" customWidth="1"/>
    <col min="8472" max="8472" width="9.375" style="6" customWidth="1"/>
    <col min="8473" max="8473" width="9.75" style="6" customWidth="1"/>
    <col min="8474" max="8474" width="11.875" style="6" customWidth="1"/>
    <col min="8475" max="8475" width="10" style="6" customWidth="1"/>
    <col min="8476" max="8476" width="10.625" style="6" customWidth="1"/>
    <col min="8477" max="8477" width="11.125" style="6" bestFit="1" customWidth="1"/>
    <col min="8478" max="8478" width="1.125" style="6" customWidth="1"/>
    <col min="8479" max="8479" width="8.25" style="6" customWidth="1"/>
    <col min="8480" max="8480" width="11.75" style="6" customWidth="1"/>
    <col min="8481" max="8481" width="10.875" style="6" customWidth="1"/>
    <col min="8482" max="8483" width="11" style="6" customWidth="1"/>
    <col min="8484" max="8484" width="10" style="6" customWidth="1"/>
    <col min="8485" max="8485" width="11.625" style="6" customWidth="1"/>
    <col min="8486" max="8486" width="11.125" style="6" customWidth="1"/>
    <col min="8487" max="8487" width="12.5" style="6" customWidth="1"/>
    <col min="8488" max="8488" width="10.25" style="6" customWidth="1"/>
    <col min="8489" max="8489" width="9.875" style="6" customWidth="1"/>
    <col min="8490" max="8490" width="19.75" style="6" customWidth="1"/>
    <col min="8491" max="8491" width="9" style="6"/>
    <col min="8492" max="8502" width="10" style="6" customWidth="1"/>
    <col min="8503" max="8503" width="10.375" style="6" customWidth="1"/>
    <col min="8504" max="8504" width="3.625" style="6" customWidth="1"/>
    <col min="8505" max="8517" width="10" style="6" customWidth="1"/>
    <col min="8518" max="8518" width="9.625" style="6" bestFit="1" customWidth="1"/>
    <col min="8519" max="8519" width="1.875" style="6" customWidth="1"/>
    <col min="8520" max="8520" width="8.25" style="6" customWidth="1"/>
    <col min="8521" max="8530" width="10" style="6" customWidth="1"/>
    <col min="8531" max="8531" width="9.5" style="6" customWidth="1"/>
    <col min="8532" max="8541" width="10" style="6" customWidth="1"/>
    <col min="8542" max="8542" width="16" style="6" customWidth="1"/>
    <col min="8543" max="8544" width="11.125" style="6" customWidth="1"/>
    <col min="8545" max="8567" width="10" style="6" customWidth="1"/>
    <col min="8568" max="8569" width="9.875" style="6" customWidth="1"/>
    <col min="8570" max="8704" width="9" style="6"/>
    <col min="8705" max="8705" width="1.5" style="6" customWidth="1"/>
    <col min="8706" max="8706" width="8.5" style="6" customWidth="1"/>
    <col min="8707" max="8707" width="12.125" style="6" customWidth="1"/>
    <col min="8708" max="8708" width="11.625" style="6" bestFit="1" customWidth="1"/>
    <col min="8709" max="8709" width="10.875" style="6" customWidth="1"/>
    <col min="8710" max="8710" width="10.25" style="6" customWidth="1"/>
    <col min="8711" max="8711" width="11.25" style="6" customWidth="1"/>
    <col min="8712" max="8712" width="10.25" style="6" customWidth="1"/>
    <col min="8713" max="8713" width="10.375" style="6" customWidth="1"/>
    <col min="8714" max="8714" width="10.875" style="6" customWidth="1"/>
    <col min="8715" max="8715" width="11.125" style="6" bestFit="1" customWidth="1"/>
    <col min="8716" max="8716" width="11" style="6" customWidth="1"/>
    <col min="8717" max="8717" width="10.5" style="6" customWidth="1"/>
    <col min="8718" max="8718" width="10.875" style="6" bestFit="1" customWidth="1"/>
    <col min="8719" max="8719" width="1.75" style="6" customWidth="1"/>
    <col min="8720" max="8720" width="9.125" style="6" customWidth="1"/>
    <col min="8721" max="8721" width="11.5" style="6" customWidth="1"/>
    <col min="8722" max="8722" width="10.125" style="6" customWidth="1"/>
    <col min="8723" max="8725" width="10.375" style="6" customWidth="1"/>
    <col min="8726" max="8726" width="9.375" style="6" customWidth="1"/>
    <col min="8727" max="8727" width="8.75" style="6" customWidth="1"/>
    <col min="8728" max="8728" width="9.375" style="6" customWidth="1"/>
    <col min="8729" max="8729" width="9.75" style="6" customWidth="1"/>
    <col min="8730" max="8730" width="11.875" style="6" customWidth="1"/>
    <col min="8731" max="8731" width="10" style="6" customWidth="1"/>
    <col min="8732" max="8732" width="10.625" style="6" customWidth="1"/>
    <col min="8733" max="8733" width="11.125" style="6" bestFit="1" customWidth="1"/>
    <col min="8734" max="8734" width="1.125" style="6" customWidth="1"/>
    <col min="8735" max="8735" width="8.25" style="6" customWidth="1"/>
    <col min="8736" max="8736" width="11.75" style="6" customWidth="1"/>
    <col min="8737" max="8737" width="10.875" style="6" customWidth="1"/>
    <col min="8738" max="8739" width="11" style="6" customWidth="1"/>
    <col min="8740" max="8740" width="10" style="6" customWidth="1"/>
    <col min="8741" max="8741" width="11.625" style="6" customWidth="1"/>
    <col min="8742" max="8742" width="11.125" style="6" customWidth="1"/>
    <col min="8743" max="8743" width="12.5" style="6" customWidth="1"/>
    <col min="8744" max="8744" width="10.25" style="6" customWidth="1"/>
    <col min="8745" max="8745" width="9.875" style="6" customWidth="1"/>
    <col min="8746" max="8746" width="19.75" style="6" customWidth="1"/>
    <col min="8747" max="8747" width="9" style="6"/>
    <col min="8748" max="8758" width="10" style="6" customWidth="1"/>
    <col min="8759" max="8759" width="10.375" style="6" customWidth="1"/>
    <col min="8760" max="8760" width="3.625" style="6" customWidth="1"/>
    <col min="8761" max="8773" width="10" style="6" customWidth="1"/>
    <col min="8774" max="8774" width="9.625" style="6" bestFit="1" customWidth="1"/>
    <col min="8775" max="8775" width="1.875" style="6" customWidth="1"/>
    <col min="8776" max="8776" width="8.25" style="6" customWidth="1"/>
    <col min="8777" max="8786" width="10" style="6" customWidth="1"/>
    <col min="8787" max="8787" width="9.5" style="6" customWidth="1"/>
    <col min="8788" max="8797" width="10" style="6" customWidth="1"/>
    <col min="8798" max="8798" width="16" style="6" customWidth="1"/>
    <col min="8799" max="8800" width="11.125" style="6" customWidth="1"/>
    <col min="8801" max="8823" width="10" style="6" customWidth="1"/>
    <col min="8824" max="8825" width="9.875" style="6" customWidth="1"/>
    <col min="8826" max="8960" width="9" style="6"/>
    <col min="8961" max="8961" width="1.5" style="6" customWidth="1"/>
    <col min="8962" max="8962" width="8.5" style="6" customWidth="1"/>
    <col min="8963" max="8963" width="12.125" style="6" customWidth="1"/>
    <col min="8964" max="8964" width="11.625" style="6" bestFit="1" customWidth="1"/>
    <col min="8965" max="8965" width="10.875" style="6" customWidth="1"/>
    <col min="8966" max="8966" width="10.25" style="6" customWidth="1"/>
    <col min="8967" max="8967" width="11.25" style="6" customWidth="1"/>
    <col min="8968" max="8968" width="10.25" style="6" customWidth="1"/>
    <col min="8969" max="8969" width="10.375" style="6" customWidth="1"/>
    <col min="8970" max="8970" width="10.875" style="6" customWidth="1"/>
    <col min="8971" max="8971" width="11.125" style="6" bestFit="1" customWidth="1"/>
    <col min="8972" max="8972" width="11" style="6" customWidth="1"/>
    <col min="8973" max="8973" width="10.5" style="6" customWidth="1"/>
    <col min="8974" max="8974" width="10.875" style="6" bestFit="1" customWidth="1"/>
    <col min="8975" max="8975" width="1.75" style="6" customWidth="1"/>
    <col min="8976" max="8976" width="9.125" style="6" customWidth="1"/>
    <col min="8977" max="8977" width="11.5" style="6" customWidth="1"/>
    <col min="8978" max="8978" width="10.125" style="6" customWidth="1"/>
    <col min="8979" max="8981" width="10.375" style="6" customWidth="1"/>
    <col min="8982" max="8982" width="9.375" style="6" customWidth="1"/>
    <col min="8983" max="8983" width="8.75" style="6" customWidth="1"/>
    <col min="8984" max="8984" width="9.375" style="6" customWidth="1"/>
    <col min="8985" max="8985" width="9.75" style="6" customWidth="1"/>
    <col min="8986" max="8986" width="11.875" style="6" customWidth="1"/>
    <col min="8987" max="8987" width="10" style="6" customWidth="1"/>
    <col min="8988" max="8988" width="10.625" style="6" customWidth="1"/>
    <col min="8989" max="8989" width="11.125" style="6" bestFit="1" customWidth="1"/>
    <col min="8990" max="8990" width="1.125" style="6" customWidth="1"/>
    <col min="8991" max="8991" width="8.25" style="6" customWidth="1"/>
    <col min="8992" max="8992" width="11.75" style="6" customWidth="1"/>
    <col min="8993" max="8993" width="10.875" style="6" customWidth="1"/>
    <col min="8994" max="8995" width="11" style="6" customWidth="1"/>
    <col min="8996" max="8996" width="10" style="6" customWidth="1"/>
    <col min="8997" max="8997" width="11.625" style="6" customWidth="1"/>
    <col min="8998" max="8998" width="11.125" style="6" customWidth="1"/>
    <col min="8999" max="8999" width="12.5" style="6" customWidth="1"/>
    <col min="9000" max="9000" width="10.25" style="6" customWidth="1"/>
    <col min="9001" max="9001" width="9.875" style="6" customWidth="1"/>
    <col min="9002" max="9002" width="19.75" style="6" customWidth="1"/>
    <col min="9003" max="9003" width="9" style="6"/>
    <col min="9004" max="9014" width="10" style="6" customWidth="1"/>
    <col min="9015" max="9015" width="10.375" style="6" customWidth="1"/>
    <col min="9016" max="9016" width="3.625" style="6" customWidth="1"/>
    <col min="9017" max="9029" width="10" style="6" customWidth="1"/>
    <col min="9030" max="9030" width="9.625" style="6" bestFit="1" customWidth="1"/>
    <col min="9031" max="9031" width="1.875" style="6" customWidth="1"/>
    <col min="9032" max="9032" width="8.25" style="6" customWidth="1"/>
    <col min="9033" max="9042" width="10" style="6" customWidth="1"/>
    <col min="9043" max="9043" width="9.5" style="6" customWidth="1"/>
    <col min="9044" max="9053" width="10" style="6" customWidth="1"/>
    <col min="9054" max="9054" width="16" style="6" customWidth="1"/>
    <col min="9055" max="9056" width="11.125" style="6" customWidth="1"/>
    <col min="9057" max="9079" width="10" style="6" customWidth="1"/>
    <col min="9080" max="9081" width="9.875" style="6" customWidth="1"/>
    <col min="9082" max="9216" width="9" style="6"/>
    <col min="9217" max="9217" width="1.5" style="6" customWidth="1"/>
    <col min="9218" max="9218" width="8.5" style="6" customWidth="1"/>
    <col min="9219" max="9219" width="12.125" style="6" customWidth="1"/>
    <col min="9220" max="9220" width="11.625" style="6" bestFit="1" customWidth="1"/>
    <col min="9221" max="9221" width="10.875" style="6" customWidth="1"/>
    <col min="9222" max="9222" width="10.25" style="6" customWidth="1"/>
    <col min="9223" max="9223" width="11.25" style="6" customWidth="1"/>
    <col min="9224" max="9224" width="10.25" style="6" customWidth="1"/>
    <col min="9225" max="9225" width="10.375" style="6" customWidth="1"/>
    <col min="9226" max="9226" width="10.875" style="6" customWidth="1"/>
    <col min="9227" max="9227" width="11.125" style="6" bestFit="1" customWidth="1"/>
    <col min="9228" max="9228" width="11" style="6" customWidth="1"/>
    <col min="9229" max="9229" width="10.5" style="6" customWidth="1"/>
    <col min="9230" max="9230" width="10.875" style="6" bestFit="1" customWidth="1"/>
    <col min="9231" max="9231" width="1.75" style="6" customWidth="1"/>
    <col min="9232" max="9232" width="9.125" style="6" customWidth="1"/>
    <col min="9233" max="9233" width="11.5" style="6" customWidth="1"/>
    <col min="9234" max="9234" width="10.125" style="6" customWidth="1"/>
    <col min="9235" max="9237" width="10.375" style="6" customWidth="1"/>
    <col min="9238" max="9238" width="9.375" style="6" customWidth="1"/>
    <col min="9239" max="9239" width="8.75" style="6" customWidth="1"/>
    <col min="9240" max="9240" width="9.375" style="6" customWidth="1"/>
    <col min="9241" max="9241" width="9.75" style="6" customWidth="1"/>
    <col min="9242" max="9242" width="11.875" style="6" customWidth="1"/>
    <col min="9243" max="9243" width="10" style="6" customWidth="1"/>
    <col min="9244" max="9244" width="10.625" style="6" customWidth="1"/>
    <col min="9245" max="9245" width="11.125" style="6" bestFit="1" customWidth="1"/>
    <col min="9246" max="9246" width="1.125" style="6" customWidth="1"/>
    <col min="9247" max="9247" width="8.25" style="6" customWidth="1"/>
    <col min="9248" max="9248" width="11.75" style="6" customWidth="1"/>
    <col min="9249" max="9249" width="10.875" style="6" customWidth="1"/>
    <col min="9250" max="9251" width="11" style="6" customWidth="1"/>
    <col min="9252" max="9252" width="10" style="6" customWidth="1"/>
    <col min="9253" max="9253" width="11.625" style="6" customWidth="1"/>
    <col min="9254" max="9254" width="11.125" style="6" customWidth="1"/>
    <col min="9255" max="9255" width="12.5" style="6" customWidth="1"/>
    <col min="9256" max="9256" width="10.25" style="6" customWidth="1"/>
    <col min="9257" max="9257" width="9.875" style="6" customWidth="1"/>
    <col min="9258" max="9258" width="19.75" style="6" customWidth="1"/>
    <col min="9259" max="9259" width="9" style="6"/>
    <col min="9260" max="9270" width="10" style="6" customWidth="1"/>
    <col min="9271" max="9271" width="10.375" style="6" customWidth="1"/>
    <col min="9272" max="9272" width="3.625" style="6" customWidth="1"/>
    <col min="9273" max="9285" width="10" style="6" customWidth="1"/>
    <col min="9286" max="9286" width="9.625" style="6" bestFit="1" customWidth="1"/>
    <col min="9287" max="9287" width="1.875" style="6" customWidth="1"/>
    <col min="9288" max="9288" width="8.25" style="6" customWidth="1"/>
    <col min="9289" max="9298" width="10" style="6" customWidth="1"/>
    <col min="9299" max="9299" width="9.5" style="6" customWidth="1"/>
    <col min="9300" max="9309" width="10" style="6" customWidth="1"/>
    <col min="9310" max="9310" width="16" style="6" customWidth="1"/>
    <col min="9311" max="9312" width="11.125" style="6" customWidth="1"/>
    <col min="9313" max="9335" width="10" style="6" customWidth="1"/>
    <col min="9336" max="9337" width="9.875" style="6" customWidth="1"/>
    <col min="9338" max="9472" width="9" style="6"/>
    <col min="9473" max="9473" width="1.5" style="6" customWidth="1"/>
    <col min="9474" max="9474" width="8.5" style="6" customWidth="1"/>
    <col min="9475" max="9475" width="12.125" style="6" customWidth="1"/>
    <col min="9476" max="9476" width="11.625" style="6" bestFit="1" customWidth="1"/>
    <col min="9477" max="9477" width="10.875" style="6" customWidth="1"/>
    <col min="9478" max="9478" width="10.25" style="6" customWidth="1"/>
    <col min="9479" max="9479" width="11.25" style="6" customWidth="1"/>
    <col min="9480" max="9480" width="10.25" style="6" customWidth="1"/>
    <col min="9481" max="9481" width="10.375" style="6" customWidth="1"/>
    <col min="9482" max="9482" width="10.875" style="6" customWidth="1"/>
    <col min="9483" max="9483" width="11.125" style="6" bestFit="1" customWidth="1"/>
    <col min="9484" max="9484" width="11" style="6" customWidth="1"/>
    <col min="9485" max="9485" width="10.5" style="6" customWidth="1"/>
    <col min="9486" max="9486" width="10.875" style="6" bestFit="1" customWidth="1"/>
    <col min="9487" max="9487" width="1.75" style="6" customWidth="1"/>
    <col min="9488" max="9488" width="9.125" style="6" customWidth="1"/>
    <col min="9489" max="9489" width="11.5" style="6" customWidth="1"/>
    <col min="9490" max="9490" width="10.125" style="6" customWidth="1"/>
    <col min="9491" max="9493" width="10.375" style="6" customWidth="1"/>
    <col min="9494" max="9494" width="9.375" style="6" customWidth="1"/>
    <col min="9495" max="9495" width="8.75" style="6" customWidth="1"/>
    <col min="9496" max="9496" width="9.375" style="6" customWidth="1"/>
    <col min="9497" max="9497" width="9.75" style="6" customWidth="1"/>
    <col min="9498" max="9498" width="11.875" style="6" customWidth="1"/>
    <col min="9499" max="9499" width="10" style="6" customWidth="1"/>
    <col min="9500" max="9500" width="10.625" style="6" customWidth="1"/>
    <col min="9501" max="9501" width="11.125" style="6" bestFit="1" customWidth="1"/>
    <col min="9502" max="9502" width="1.125" style="6" customWidth="1"/>
    <col min="9503" max="9503" width="8.25" style="6" customWidth="1"/>
    <col min="9504" max="9504" width="11.75" style="6" customWidth="1"/>
    <col min="9505" max="9505" width="10.875" style="6" customWidth="1"/>
    <col min="9506" max="9507" width="11" style="6" customWidth="1"/>
    <col min="9508" max="9508" width="10" style="6" customWidth="1"/>
    <col min="9509" max="9509" width="11.625" style="6" customWidth="1"/>
    <col min="9510" max="9510" width="11.125" style="6" customWidth="1"/>
    <col min="9511" max="9511" width="12.5" style="6" customWidth="1"/>
    <col min="9512" max="9512" width="10.25" style="6" customWidth="1"/>
    <col min="9513" max="9513" width="9.875" style="6" customWidth="1"/>
    <col min="9514" max="9514" width="19.75" style="6" customWidth="1"/>
    <col min="9515" max="9515" width="9" style="6"/>
    <col min="9516" max="9526" width="10" style="6" customWidth="1"/>
    <col min="9527" max="9527" width="10.375" style="6" customWidth="1"/>
    <col min="9528" max="9528" width="3.625" style="6" customWidth="1"/>
    <col min="9529" max="9541" width="10" style="6" customWidth="1"/>
    <col min="9542" max="9542" width="9.625" style="6" bestFit="1" customWidth="1"/>
    <col min="9543" max="9543" width="1.875" style="6" customWidth="1"/>
    <col min="9544" max="9544" width="8.25" style="6" customWidth="1"/>
    <col min="9545" max="9554" width="10" style="6" customWidth="1"/>
    <col min="9555" max="9555" width="9.5" style="6" customWidth="1"/>
    <col min="9556" max="9565" width="10" style="6" customWidth="1"/>
    <col min="9566" max="9566" width="16" style="6" customWidth="1"/>
    <col min="9567" max="9568" width="11.125" style="6" customWidth="1"/>
    <col min="9569" max="9591" width="10" style="6" customWidth="1"/>
    <col min="9592" max="9593" width="9.875" style="6" customWidth="1"/>
    <col min="9594" max="9728" width="9" style="6"/>
    <col min="9729" max="9729" width="1.5" style="6" customWidth="1"/>
    <col min="9730" max="9730" width="8.5" style="6" customWidth="1"/>
    <col min="9731" max="9731" width="12.125" style="6" customWidth="1"/>
    <col min="9732" max="9732" width="11.625" style="6" bestFit="1" customWidth="1"/>
    <col min="9733" max="9733" width="10.875" style="6" customWidth="1"/>
    <col min="9734" max="9734" width="10.25" style="6" customWidth="1"/>
    <col min="9735" max="9735" width="11.25" style="6" customWidth="1"/>
    <col min="9736" max="9736" width="10.25" style="6" customWidth="1"/>
    <col min="9737" max="9737" width="10.375" style="6" customWidth="1"/>
    <col min="9738" max="9738" width="10.875" style="6" customWidth="1"/>
    <col min="9739" max="9739" width="11.125" style="6" bestFit="1" customWidth="1"/>
    <col min="9740" max="9740" width="11" style="6" customWidth="1"/>
    <col min="9741" max="9741" width="10.5" style="6" customWidth="1"/>
    <col min="9742" max="9742" width="10.875" style="6" bestFit="1" customWidth="1"/>
    <col min="9743" max="9743" width="1.75" style="6" customWidth="1"/>
    <col min="9744" max="9744" width="9.125" style="6" customWidth="1"/>
    <col min="9745" max="9745" width="11.5" style="6" customWidth="1"/>
    <col min="9746" max="9746" width="10.125" style="6" customWidth="1"/>
    <col min="9747" max="9749" width="10.375" style="6" customWidth="1"/>
    <col min="9750" max="9750" width="9.375" style="6" customWidth="1"/>
    <col min="9751" max="9751" width="8.75" style="6" customWidth="1"/>
    <col min="9752" max="9752" width="9.375" style="6" customWidth="1"/>
    <col min="9753" max="9753" width="9.75" style="6" customWidth="1"/>
    <col min="9754" max="9754" width="11.875" style="6" customWidth="1"/>
    <col min="9755" max="9755" width="10" style="6" customWidth="1"/>
    <col min="9756" max="9756" width="10.625" style="6" customWidth="1"/>
    <col min="9757" max="9757" width="11.125" style="6" bestFit="1" customWidth="1"/>
    <col min="9758" max="9758" width="1.125" style="6" customWidth="1"/>
    <col min="9759" max="9759" width="8.25" style="6" customWidth="1"/>
    <col min="9760" max="9760" width="11.75" style="6" customWidth="1"/>
    <col min="9761" max="9761" width="10.875" style="6" customWidth="1"/>
    <col min="9762" max="9763" width="11" style="6" customWidth="1"/>
    <col min="9764" max="9764" width="10" style="6" customWidth="1"/>
    <col min="9765" max="9765" width="11.625" style="6" customWidth="1"/>
    <col min="9766" max="9766" width="11.125" style="6" customWidth="1"/>
    <col min="9767" max="9767" width="12.5" style="6" customWidth="1"/>
    <col min="9768" max="9768" width="10.25" style="6" customWidth="1"/>
    <col min="9769" max="9769" width="9.875" style="6" customWidth="1"/>
    <col min="9770" max="9770" width="19.75" style="6" customWidth="1"/>
    <col min="9771" max="9771" width="9" style="6"/>
    <col min="9772" max="9782" width="10" style="6" customWidth="1"/>
    <col min="9783" max="9783" width="10.375" style="6" customWidth="1"/>
    <col min="9784" max="9784" width="3.625" style="6" customWidth="1"/>
    <col min="9785" max="9797" width="10" style="6" customWidth="1"/>
    <col min="9798" max="9798" width="9.625" style="6" bestFit="1" customWidth="1"/>
    <col min="9799" max="9799" width="1.875" style="6" customWidth="1"/>
    <col min="9800" max="9800" width="8.25" style="6" customWidth="1"/>
    <col min="9801" max="9810" width="10" style="6" customWidth="1"/>
    <col min="9811" max="9811" width="9.5" style="6" customWidth="1"/>
    <col min="9812" max="9821" width="10" style="6" customWidth="1"/>
    <col min="9822" max="9822" width="16" style="6" customWidth="1"/>
    <col min="9823" max="9824" width="11.125" style="6" customWidth="1"/>
    <col min="9825" max="9847" width="10" style="6" customWidth="1"/>
    <col min="9848" max="9849" width="9.875" style="6" customWidth="1"/>
    <col min="9850" max="9984" width="9" style="6"/>
    <col min="9985" max="9985" width="1.5" style="6" customWidth="1"/>
    <col min="9986" max="9986" width="8.5" style="6" customWidth="1"/>
    <col min="9987" max="9987" width="12.125" style="6" customWidth="1"/>
    <col min="9988" max="9988" width="11.625" style="6" bestFit="1" customWidth="1"/>
    <col min="9989" max="9989" width="10.875" style="6" customWidth="1"/>
    <col min="9990" max="9990" width="10.25" style="6" customWidth="1"/>
    <col min="9991" max="9991" width="11.25" style="6" customWidth="1"/>
    <col min="9992" max="9992" width="10.25" style="6" customWidth="1"/>
    <col min="9993" max="9993" width="10.375" style="6" customWidth="1"/>
    <col min="9994" max="9994" width="10.875" style="6" customWidth="1"/>
    <col min="9995" max="9995" width="11.125" style="6" bestFit="1" customWidth="1"/>
    <col min="9996" max="9996" width="11" style="6" customWidth="1"/>
    <col min="9997" max="9997" width="10.5" style="6" customWidth="1"/>
    <col min="9998" max="9998" width="10.875" style="6" bestFit="1" customWidth="1"/>
    <col min="9999" max="9999" width="1.75" style="6" customWidth="1"/>
    <col min="10000" max="10000" width="9.125" style="6" customWidth="1"/>
    <col min="10001" max="10001" width="11.5" style="6" customWidth="1"/>
    <col min="10002" max="10002" width="10.125" style="6" customWidth="1"/>
    <col min="10003" max="10005" width="10.375" style="6" customWidth="1"/>
    <col min="10006" max="10006" width="9.375" style="6" customWidth="1"/>
    <col min="10007" max="10007" width="8.75" style="6" customWidth="1"/>
    <col min="10008" max="10008" width="9.375" style="6" customWidth="1"/>
    <col min="10009" max="10009" width="9.75" style="6" customWidth="1"/>
    <col min="10010" max="10010" width="11.875" style="6" customWidth="1"/>
    <col min="10011" max="10011" width="10" style="6" customWidth="1"/>
    <col min="10012" max="10012" width="10.625" style="6" customWidth="1"/>
    <col min="10013" max="10013" width="11.125" style="6" bestFit="1" customWidth="1"/>
    <col min="10014" max="10014" width="1.125" style="6" customWidth="1"/>
    <col min="10015" max="10015" width="8.25" style="6" customWidth="1"/>
    <col min="10016" max="10016" width="11.75" style="6" customWidth="1"/>
    <col min="10017" max="10017" width="10.875" style="6" customWidth="1"/>
    <col min="10018" max="10019" width="11" style="6" customWidth="1"/>
    <col min="10020" max="10020" width="10" style="6" customWidth="1"/>
    <col min="10021" max="10021" width="11.625" style="6" customWidth="1"/>
    <col min="10022" max="10022" width="11.125" style="6" customWidth="1"/>
    <col min="10023" max="10023" width="12.5" style="6" customWidth="1"/>
    <col min="10024" max="10024" width="10.25" style="6" customWidth="1"/>
    <col min="10025" max="10025" width="9.875" style="6" customWidth="1"/>
    <col min="10026" max="10026" width="19.75" style="6" customWidth="1"/>
    <col min="10027" max="10027" width="9" style="6"/>
    <col min="10028" max="10038" width="10" style="6" customWidth="1"/>
    <col min="10039" max="10039" width="10.375" style="6" customWidth="1"/>
    <col min="10040" max="10040" width="3.625" style="6" customWidth="1"/>
    <col min="10041" max="10053" width="10" style="6" customWidth="1"/>
    <col min="10054" max="10054" width="9.625" style="6" bestFit="1" customWidth="1"/>
    <col min="10055" max="10055" width="1.875" style="6" customWidth="1"/>
    <col min="10056" max="10056" width="8.25" style="6" customWidth="1"/>
    <col min="10057" max="10066" width="10" style="6" customWidth="1"/>
    <col min="10067" max="10067" width="9.5" style="6" customWidth="1"/>
    <col min="10068" max="10077" width="10" style="6" customWidth="1"/>
    <col min="10078" max="10078" width="16" style="6" customWidth="1"/>
    <col min="10079" max="10080" width="11.125" style="6" customWidth="1"/>
    <col min="10081" max="10103" width="10" style="6" customWidth="1"/>
    <col min="10104" max="10105" width="9.875" style="6" customWidth="1"/>
    <col min="10106" max="10240" width="9" style="6"/>
    <col min="10241" max="10241" width="1.5" style="6" customWidth="1"/>
    <col min="10242" max="10242" width="8.5" style="6" customWidth="1"/>
    <col min="10243" max="10243" width="12.125" style="6" customWidth="1"/>
    <col min="10244" max="10244" width="11.625" style="6" bestFit="1" customWidth="1"/>
    <col min="10245" max="10245" width="10.875" style="6" customWidth="1"/>
    <col min="10246" max="10246" width="10.25" style="6" customWidth="1"/>
    <col min="10247" max="10247" width="11.25" style="6" customWidth="1"/>
    <col min="10248" max="10248" width="10.25" style="6" customWidth="1"/>
    <col min="10249" max="10249" width="10.375" style="6" customWidth="1"/>
    <col min="10250" max="10250" width="10.875" style="6" customWidth="1"/>
    <col min="10251" max="10251" width="11.125" style="6" bestFit="1" customWidth="1"/>
    <col min="10252" max="10252" width="11" style="6" customWidth="1"/>
    <col min="10253" max="10253" width="10.5" style="6" customWidth="1"/>
    <col min="10254" max="10254" width="10.875" style="6" bestFit="1" customWidth="1"/>
    <col min="10255" max="10255" width="1.75" style="6" customWidth="1"/>
    <col min="10256" max="10256" width="9.125" style="6" customWidth="1"/>
    <col min="10257" max="10257" width="11.5" style="6" customWidth="1"/>
    <col min="10258" max="10258" width="10.125" style="6" customWidth="1"/>
    <col min="10259" max="10261" width="10.375" style="6" customWidth="1"/>
    <col min="10262" max="10262" width="9.375" style="6" customWidth="1"/>
    <col min="10263" max="10263" width="8.75" style="6" customWidth="1"/>
    <col min="10264" max="10264" width="9.375" style="6" customWidth="1"/>
    <col min="10265" max="10265" width="9.75" style="6" customWidth="1"/>
    <col min="10266" max="10266" width="11.875" style="6" customWidth="1"/>
    <col min="10267" max="10267" width="10" style="6" customWidth="1"/>
    <col min="10268" max="10268" width="10.625" style="6" customWidth="1"/>
    <col min="10269" max="10269" width="11.125" style="6" bestFit="1" customWidth="1"/>
    <col min="10270" max="10270" width="1.125" style="6" customWidth="1"/>
    <col min="10271" max="10271" width="8.25" style="6" customWidth="1"/>
    <col min="10272" max="10272" width="11.75" style="6" customWidth="1"/>
    <col min="10273" max="10273" width="10.875" style="6" customWidth="1"/>
    <col min="10274" max="10275" width="11" style="6" customWidth="1"/>
    <col min="10276" max="10276" width="10" style="6" customWidth="1"/>
    <col min="10277" max="10277" width="11.625" style="6" customWidth="1"/>
    <col min="10278" max="10278" width="11.125" style="6" customWidth="1"/>
    <col min="10279" max="10279" width="12.5" style="6" customWidth="1"/>
    <col min="10280" max="10280" width="10.25" style="6" customWidth="1"/>
    <col min="10281" max="10281" width="9.875" style="6" customWidth="1"/>
    <col min="10282" max="10282" width="19.75" style="6" customWidth="1"/>
    <col min="10283" max="10283" width="9" style="6"/>
    <col min="10284" max="10294" width="10" style="6" customWidth="1"/>
    <col min="10295" max="10295" width="10.375" style="6" customWidth="1"/>
    <col min="10296" max="10296" width="3.625" style="6" customWidth="1"/>
    <col min="10297" max="10309" width="10" style="6" customWidth="1"/>
    <col min="10310" max="10310" width="9.625" style="6" bestFit="1" customWidth="1"/>
    <col min="10311" max="10311" width="1.875" style="6" customWidth="1"/>
    <col min="10312" max="10312" width="8.25" style="6" customWidth="1"/>
    <col min="10313" max="10322" width="10" style="6" customWidth="1"/>
    <col min="10323" max="10323" width="9.5" style="6" customWidth="1"/>
    <col min="10324" max="10333" width="10" style="6" customWidth="1"/>
    <col min="10334" max="10334" width="16" style="6" customWidth="1"/>
    <col min="10335" max="10336" width="11.125" style="6" customWidth="1"/>
    <col min="10337" max="10359" width="10" style="6" customWidth="1"/>
    <col min="10360" max="10361" width="9.875" style="6" customWidth="1"/>
    <col min="10362" max="10496" width="9" style="6"/>
    <col min="10497" max="10497" width="1.5" style="6" customWidth="1"/>
    <col min="10498" max="10498" width="8.5" style="6" customWidth="1"/>
    <col min="10499" max="10499" width="12.125" style="6" customWidth="1"/>
    <col min="10500" max="10500" width="11.625" style="6" bestFit="1" customWidth="1"/>
    <col min="10501" max="10501" width="10.875" style="6" customWidth="1"/>
    <col min="10502" max="10502" width="10.25" style="6" customWidth="1"/>
    <col min="10503" max="10503" width="11.25" style="6" customWidth="1"/>
    <col min="10504" max="10504" width="10.25" style="6" customWidth="1"/>
    <col min="10505" max="10505" width="10.375" style="6" customWidth="1"/>
    <col min="10506" max="10506" width="10.875" style="6" customWidth="1"/>
    <col min="10507" max="10507" width="11.125" style="6" bestFit="1" customWidth="1"/>
    <col min="10508" max="10508" width="11" style="6" customWidth="1"/>
    <col min="10509" max="10509" width="10.5" style="6" customWidth="1"/>
    <col min="10510" max="10510" width="10.875" style="6" bestFit="1" customWidth="1"/>
    <col min="10511" max="10511" width="1.75" style="6" customWidth="1"/>
    <col min="10512" max="10512" width="9.125" style="6" customWidth="1"/>
    <col min="10513" max="10513" width="11.5" style="6" customWidth="1"/>
    <col min="10514" max="10514" width="10.125" style="6" customWidth="1"/>
    <col min="10515" max="10517" width="10.375" style="6" customWidth="1"/>
    <col min="10518" max="10518" width="9.375" style="6" customWidth="1"/>
    <col min="10519" max="10519" width="8.75" style="6" customWidth="1"/>
    <col min="10520" max="10520" width="9.375" style="6" customWidth="1"/>
    <col min="10521" max="10521" width="9.75" style="6" customWidth="1"/>
    <col min="10522" max="10522" width="11.875" style="6" customWidth="1"/>
    <col min="10523" max="10523" width="10" style="6" customWidth="1"/>
    <col min="10524" max="10524" width="10.625" style="6" customWidth="1"/>
    <col min="10525" max="10525" width="11.125" style="6" bestFit="1" customWidth="1"/>
    <col min="10526" max="10526" width="1.125" style="6" customWidth="1"/>
    <col min="10527" max="10527" width="8.25" style="6" customWidth="1"/>
    <col min="10528" max="10528" width="11.75" style="6" customWidth="1"/>
    <col min="10529" max="10529" width="10.875" style="6" customWidth="1"/>
    <col min="10530" max="10531" width="11" style="6" customWidth="1"/>
    <col min="10532" max="10532" width="10" style="6" customWidth="1"/>
    <col min="10533" max="10533" width="11.625" style="6" customWidth="1"/>
    <col min="10534" max="10534" width="11.125" style="6" customWidth="1"/>
    <col min="10535" max="10535" width="12.5" style="6" customWidth="1"/>
    <col min="10536" max="10536" width="10.25" style="6" customWidth="1"/>
    <col min="10537" max="10537" width="9.875" style="6" customWidth="1"/>
    <col min="10538" max="10538" width="19.75" style="6" customWidth="1"/>
    <col min="10539" max="10539" width="9" style="6"/>
    <col min="10540" max="10550" width="10" style="6" customWidth="1"/>
    <col min="10551" max="10551" width="10.375" style="6" customWidth="1"/>
    <col min="10552" max="10552" width="3.625" style="6" customWidth="1"/>
    <col min="10553" max="10565" width="10" style="6" customWidth="1"/>
    <col min="10566" max="10566" width="9.625" style="6" bestFit="1" customWidth="1"/>
    <col min="10567" max="10567" width="1.875" style="6" customWidth="1"/>
    <col min="10568" max="10568" width="8.25" style="6" customWidth="1"/>
    <col min="10569" max="10578" width="10" style="6" customWidth="1"/>
    <col min="10579" max="10579" width="9.5" style="6" customWidth="1"/>
    <col min="10580" max="10589" width="10" style="6" customWidth="1"/>
    <col min="10590" max="10590" width="16" style="6" customWidth="1"/>
    <col min="10591" max="10592" width="11.125" style="6" customWidth="1"/>
    <col min="10593" max="10615" width="10" style="6" customWidth="1"/>
    <col min="10616" max="10617" width="9.875" style="6" customWidth="1"/>
    <col min="10618" max="10752" width="9" style="6"/>
    <col min="10753" max="10753" width="1.5" style="6" customWidth="1"/>
    <col min="10754" max="10754" width="8.5" style="6" customWidth="1"/>
    <col min="10755" max="10755" width="12.125" style="6" customWidth="1"/>
    <col min="10756" max="10756" width="11.625" style="6" bestFit="1" customWidth="1"/>
    <col min="10757" max="10757" width="10.875" style="6" customWidth="1"/>
    <col min="10758" max="10758" width="10.25" style="6" customWidth="1"/>
    <col min="10759" max="10759" width="11.25" style="6" customWidth="1"/>
    <col min="10760" max="10760" width="10.25" style="6" customWidth="1"/>
    <col min="10761" max="10761" width="10.375" style="6" customWidth="1"/>
    <col min="10762" max="10762" width="10.875" style="6" customWidth="1"/>
    <col min="10763" max="10763" width="11.125" style="6" bestFit="1" customWidth="1"/>
    <col min="10764" max="10764" width="11" style="6" customWidth="1"/>
    <col min="10765" max="10765" width="10.5" style="6" customWidth="1"/>
    <col min="10766" max="10766" width="10.875" style="6" bestFit="1" customWidth="1"/>
    <col min="10767" max="10767" width="1.75" style="6" customWidth="1"/>
    <col min="10768" max="10768" width="9.125" style="6" customWidth="1"/>
    <col min="10769" max="10769" width="11.5" style="6" customWidth="1"/>
    <col min="10770" max="10770" width="10.125" style="6" customWidth="1"/>
    <col min="10771" max="10773" width="10.375" style="6" customWidth="1"/>
    <col min="10774" max="10774" width="9.375" style="6" customWidth="1"/>
    <col min="10775" max="10775" width="8.75" style="6" customWidth="1"/>
    <col min="10776" max="10776" width="9.375" style="6" customWidth="1"/>
    <col min="10777" max="10777" width="9.75" style="6" customWidth="1"/>
    <col min="10778" max="10778" width="11.875" style="6" customWidth="1"/>
    <col min="10779" max="10779" width="10" style="6" customWidth="1"/>
    <col min="10780" max="10780" width="10.625" style="6" customWidth="1"/>
    <col min="10781" max="10781" width="11.125" style="6" bestFit="1" customWidth="1"/>
    <col min="10782" max="10782" width="1.125" style="6" customWidth="1"/>
    <col min="10783" max="10783" width="8.25" style="6" customWidth="1"/>
    <col min="10784" max="10784" width="11.75" style="6" customWidth="1"/>
    <col min="10785" max="10785" width="10.875" style="6" customWidth="1"/>
    <col min="10786" max="10787" width="11" style="6" customWidth="1"/>
    <col min="10788" max="10788" width="10" style="6" customWidth="1"/>
    <col min="10789" max="10789" width="11.625" style="6" customWidth="1"/>
    <col min="10790" max="10790" width="11.125" style="6" customWidth="1"/>
    <col min="10791" max="10791" width="12.5" style="6" customWidth="1"/>
    <col min="10792" max="10792" width="10.25" style="6" customWidth="1"/>
    <col min="10793" max="10793" width="9.875" style="6" customWidth="1"/>
    <col min="10794" max="10794" width="19.75" style="6" customWidth="1"/>
    <col min="10795" max="10795" width="9" style="6"/>
    <col min="10796" max="10806" width="10" style="6" customWidth="1"/>
    <col min="10807" max="10807" width="10.375" style="6" customWidth="1"/>
    <col min="10808" max="10808" width="3.625" style="6" customWidth="1"/>
    <col min="10809" max="10821" width="10" style="6" customWidth="1"/>
    <col min="10822" max="10822" width="9.625" style="6" bestFit="1" customWidth="1"/>
    <col min="10823" max="10823" width="1.875" style="6" customWidth="1"/>
    <col min="10824" max="10824" width="8.25" style="6" customWidth="1"/>
    <col min="10825" max="10834" width="10" style="6" customWidth="1"/>
    <col min="10835" max="10835" width="9.5" style="6" customWidth="1"/>
    <col min="10836" max="10845" width="10" style="6" customWidth="1"/>
    <col min="10846" max="10846" width="16" style="6" customWidth="1"/>
    <col min="10847" max="10848" width="11.125" style="6" customWidth="1"/>
    <col min="10849" max="10871" width="10" style="6" customWidth="1"/>
    <col min="10872" max="10873" width="9.875" style="6" customWidth="1"/>
    <col min="10874" max="11008" width="9" style="6"/>
    <col min="11009" max="11009" width="1.5" style="6" customWidth="1"/>
    <col min="11010" max="11010" width="8.5" style="6" customWidth="1"/>
    <col min="11011" max="11011" width="12.125" style="6" customWidth="1"/>
    <col min="11012" max="11012" width="11.625" style="6" bestFit="1" customWidth="1"/>
    <col min="11013" max="11013" width="10.875" style="6" customWidth="1"/>
    <col min="11014" max="11014" width="10.25" style="6" customWidth="1"/>
    <col min="11015" max="11015" width="11.25" style="6" customWidth="1"/>
    <col min="11016" max="11016" width="10.25" style="6" customWidth="1"/>
    <col min="11017" max="11017" width="10.375" style="6" customWidth="1"/>
    <col min="11018" max="11018" width="10.875" style="6" customWidth="1"/>
    <col min="11019" max="11019" width="11.125" style="6" bestFit="1" customWidth="1"/>
    <col min="11020" max="11020" width="11" style="6" customWidth="1"/>
    <col min="11021" max="11021" width="10.5" style="6" customWidth="1"/>
    <col min="11022" max="11022" width="10.875" style="6" bestFit="1" customWidth="1"/>
    <col min="11023" max="11023" width="1.75" style="6" customWidth="1"/>
    <col min="11024" max="11024" width="9.125" style="6" customWidth="1"/>
    <col min="11025" max="11025" width="11.5" style="6" customWidth="1"/>
    <col min="11026" max="11026" width="10.125" style="6" customWidth="1"/>
    <col min="11027" max="11029" width="10.375" style="6" customWidth="1"/>
    <col min="11030" max="11030" width="9.375" style="6" customWidth="1"/>
    <col min="11031" max="11031" width="8.75" style="6" customWidth="1"/>
    <col min="11032" max="11032" width="9.375" style="6" customWidth="1"/>
    <col min="11033" max="11033" width="9.75" style="6" customWidth="1"/>
    <col min="11034" max="11034" width="11.875" style="6" customWidth="1"/>
    <col min="11035" max="11035" width="10" style="6" customWidth="1"/>
    <col min="11036" max="11036" width="10.625" style="6" customWidth="1"/>
    <col min="11037" max="11037" width="11.125" style="6" bestFit="1" customWidth="1"/>
    <col min="11038" max="11038" width="1.125" style="6" customWidth="1"/>
    <col min="11039" max="11039" width="8.25" style="6" customWidth="1"/>
    <col min="11040" max="11040" width="11.75" style="6" customWidth="1"/>
    <col min="11041" max="11041" width="10.875" style="6" customWidth="1"/>
    <col min="11042" max="11043" width="11" style="6" customWidth="1"/>
    <col min="11044" max="11044" width="10" style="6" customWidth="1"/>
    <col min="11045" max="11045" width="11.625" style="6" customWidth="1"/>
    <col min="11046" max="11046" width="11.125" style="6" customWidth="1"/>
    <col min="11047" max="11047" width="12.5" style="6" customWidth="1"/>
    <col min="11048" max="11048" width="10.25" style="6" customWidth="1"/>
    <col min="11049" max="11049" width="9.875" style="6" customWidth="1"/>
    <col min="11050" max="11050" width="19.75" style="6" customWidth="1"/>
    <col min="11051" max="11051" width="9" style="6"/>
    <col min="11052" max="11062" width="10" style="6" customWidth="1"/>
    <col min="11063" max="11063" width="10.375" style="6" customWidth="1"/>
    <col min="11064" max="11064" width="3.625" style="6" customWidth="1"/>
    <col min="11065" max="11077" width="10" style="6" customWidth="1"/>
    <col min="11078" max="11078" width="9.625" style="6" bestFit="1" customWidth="1"/>
    <col min="11079" max="11079" width="1.875" style="6" customWidth="1"/>
    <col min="11080" max="11080" width="8.25" style="6" customWidth="1"/>
    <col min="11081" max="11090" width="10" style="6" customWidth="1"/>
    <col min="11091" max="11091" width="9.5" style="6" customWidth="1"/>
    <col min="11092" max="11101" width="10" style="6" customWidth="1"/>
    <col min="11102" max="11102" width="16" style="6" customWidth="1"/>
    <col min="11103" max="11104" width="11.125" style="6" customWidth="1"/>
    <col min="11105" max="11127" width="10" style="6" customWidth="1"/>
    <col min="11128" max="11129" width="9.875" style="6" customWidth="1"/>
    <col min="11130" max="11264" width="9" style="6"/>
    <col min="11265" max="11265" width="1.5" style="6" customWidth="1"/>
    <col min="11266" max="11266" width="8.5" style="6" customWidth="1"/>
    <col min="11267" max="11267" width="12.125" style="6" customWidth="1"/>
    <col min="11268" max="11268" width="11.625" style="6" bestFit="1" customWidth="1"/>
    <col min="11269" max="11269" width="10.875" style="6" customWidth="1"/>
    <col min="11270" max="11270" width="10.25" style="6" customWidth="1"/>
    <col min="11271" max="11271" width="11.25" style="6" customWidth="1"/>
    <col min="11272" max="11272" width="10.25" style="6" customWidth="1"/>
    <col min="11273" max="11273" width="10.375" style="6" customWidth="1"/>
    <col min="11274" max="11274" width="10.875" style="6" customWidth="1"/>
    <col min="11275" max="11275" width="11.125" style="6" bestFit="1" customWidth="1"/>
    <col min="11276" max="11276" width="11" style="6" customWidth="1"/>
    <col min="11277" max="11277" width="10.5" style="6" customWidth="1"/>
    <col min="11278" max="11278" width="10.875" style="6" bestFit="1" customWidth="1"/>
    <col min="11279" max="11279" width="1.75" style="6" customWidth="1"/>
    <col min="11280" max="11280" width="9.125" style="6" customWidth="1"/>
    <col min="11281" max="11281" width="11.5" style="6" customWidth="1"/>
    <col min="11282" max="11282" width="10.125" style="6" customWidth="1"/>
    <col min="11283" max="11285" width="10.375" style="6" customWidth="1"/>
    <col min="11286" max="11286" width="9.375" style="6" customWidth="1"/>
    <col min="11287" max="11287" width="8.75" style="6" customWidth="1"/>
    <col min="11288" max="11288" width="9.375" style="6" customWidth="1"/>
    <col min="11289" max="11289" width="9.75" style="6" customWidth="1"/>
    <col min="11290" max="11290" width="11.875" style="6" customWidth="1"/>
    <col min="11291" max="11291" width="10" style="6" customWidth="1"/>
    <col min="11292" max="11292" width="10.625" style="6" customWidth="1"/>
    <col min="11293" max="11293" width="11.125" style="6" bestFit="1" customWidth="1"/>
    <col min="11294" max="11294" width="1.125" style="6" customWidth="1"/>
    <col min="11295" max="11295" width="8.25" style="6" customWidth="1"/>
    <col min="11296" max="11296" width="11.75" style="6" customWidth="1"/>
    <col min="11297" max="11297" width="10.875" style="6" customWidth="1"/>
    <col min="11298" max="11299" width="11" style="6" customWidth="1"/>
    <col min="11300" max="11300" width="10" style="6" customWidth="1"/>
    <col min="11301" max="11301" width="11.625" style="6" customWidth="1"/>
    <col min="11302" max="11302" width="11.125" style="6" customWidth="1"/>
    <col min="11303" max="11303" width="12.5" style="6" customWidth="1"/>
    <col min="11304" max="11304" width="10.25" style="6" customWidth="1"/>
    <col min="11305" max="11305" width="9.875" style="6" customWidth="1"/>
    <col min="11306" max="11306" width="19.75" style="6" customWidth="1"/>
    <col min="11307" max="11307" width="9" style="6"/>
    <col min="11308" max="11318" width="10" style="6" customWidth="1"/>
    <col min="11319" max="11319" width="10.375" style="6" customWidth="1"/>
    <col min="11320" max="11320" width="3.625" style="6" customWidth="1"/>
    <col min="11321" max="11333" width="10" style="6" customWidth="1"/>
    <col min="11334" max="11334" width="9.625" style="6" bestFit="1" customWidth="1"/>
    <col min="11335" max="11335" width="1.875" style="6" customWidth="1"/>
    <col min="11336" max="11336" width="8.25" style="6" customWidth="1"/>
    <col min="11337" max="11346" width="10" style="6" customWidth="1"/>
    <col min="11347" max="11347" width="9.5" style="6" customWidth="1"/>
    <col min="11348" max="11357" width="10" style="6" customWidth="1"/>
    <col min="11358" max="11358" width="16" style="6" customWidth="1"/>
    <col min="11359" max="11360" width="11.125" style="6" customWidth="1"/>
    <col min="11361" max="11383" width="10" style="6" customWidth="1"/>
    <col min="11384" max="11385" width="9.875" style="6" customWidth="1"/>
    <col min="11386" max="11520" width="9" style="6"/>
    <col min="11521" max="11521" width="1.5" style="6" customWidth="1"/>
    <col min="11522" max="11522" width="8.5" style="6" customWidth="1"/>
    <col min="11523" max="11523" width="12.125" style="6" customWidth="1"/>
    <col min="11524" max="11524" width="11.625" style="6" bestFit="1" customWidth="1"/>
    <col min="11525" max="11525" width="10.875" style="6" customWidth="1"/>
    <col min="11526" max="11526" width="10.25" style="6" customWidth="1"/>
    <col min="11527" max="11527" width="11.25" style="6" customWidth="1"/>
    <col min="11528" max="11528" width="10.25" style="6" customWidth="1"/>
    <col min="11529" max="11529" width="10.375" style="6" customWidth="1"/>
    <col min="11530" max="11530" width="10.875" style="6" customWidth="1"/>
    <col min="11531" max="11531" width="11.125" style="6" bestFit="1" customWidth="1"/>
    <col min="11532" max="11532" width="11" style="6" customWidth="1"/>
    <col min="11533" max="11533" width="10.5" style="6" customWidth="1"/>
    <col min="11534" max="11534" width="10.875" style="6" bestFit="1" customWidth="1"/>
    <col min="11535" max="11535" width="1.75" style="6" customWidth="1"/>
    <col min="11536" max="11536" width="9.125" style="6" customWidth="1"/>
    <col min="11537" max="11537" width="11.5" style="6" customWidth="1"/>
    <col min="11538" max="11538" width="10.125" style="6" customWidth="1"/>
    <col min="11539" max="11541" width="10.375" style="6" customWidth="1"/>
    <col min="11542" max="11542" width="9.375" style="6" customWidth="1"/>
    <col min="11543" max="11543" width="8.75" style="6" customWidth="1"/>
    <col min="11544" max="11544" width="9.375" style="6" customWidth="1"/>
    <col min="11545" max="11545" width="9.75" style="6" customWidth="1"/>
    <col min="11546" max="11546" width="11.875" style="6" customWidth="1"/>
    <col min="11547" max="11547" width="10" style="6" customWidth="1"/>
    <col min="11548" max="11548" width="10.625" style="6" customWidth="1"/>
    <col min="11549" max="11549" width="11.125" style="6" bestFit="1" customWidth="1"/>
    <col min="11550" max="11550" width="1.125" style="6" customWidth="1"/>
    <col min="11551" max="11551" width="8.25" style="6" customWidth="1"/>
    <col min="11552" max="11552" width="11.75" style="6" customWidth="1"/>
    <col min="11553" max="11553" width="10.875" style="6" customWidth="1"/>
    <col min="11554" max="11555" width="11" style="6" customWidth="1"/>
    <col min="11556" max="11556" width="10" style="6" customWidth="1"/>
    <col min="11557" max="11557" width="11.625" style="6" customWidth="1"/>
    <col min="11558" max="11558" width="11.125" style="6" customWidth="1"/>
    <col min="11559" max="11559" width="12.5" style="6" customWidth="1"/>
    <col min="11560" max="11560" width="10.25" style="6" customWidth="1"/>
    <col min="11561" max="11561" width="9.875" style="6" customWidth="1"/>
    <col min="11562" max="11562" width="19.75" style="6" customWidth="1"/>
    <col min="11563" max="11563" width="9" style="6"/>
    <col min="11564" max="11574" width="10" style="6" customWidth="1"/>
    <col min="11575" max="11575" width="10.375" style="6" customWidth="1"/>
    <col min="11576" max="11576" width="3.625" style="6" customWidth="1"/>
    <col min="11577" max="11589" width="10" style="6" customWidth="1"/>
    <col min="11590" max="11590" width="9.625" style="6" bestFit="1" customWidth="1"/>
    <col min="11591" max="11591" width="1.875" style="6" customWidth="1"/>
    <col min="11592" max="11592" width="8.25" style="6" customWidth="1"/>
    <col min="11593" max="11602" width="10" style="6" customWidth="1"/>
    <col min="11603" max="11603" width="9.5" style="6" customWidth="1"/>
    <col min="11604" max="11613" width="10" style="6" customWidth="1"/>
    <col min="11614" max="11614" width="16" style="6" customWidth="1"/>
    <col min="11615" max="11616" width="11.125" style="6" customWidth="1"/>
    <col min="11617" max="11639" width="10" style="6" customWidth="1"/>
    <col min="11640" max="11641" width="9.875" style="6" customWidth="1"/>
    <col min="11642" max="11776" width="9" style="6"/>
    <col min="11777" max="11777" width="1.5" style="6" customWidth="1"/>
    <col min="11778" max="11778" width="8.5" style="6" customWidth="1"/>
    <col min="11779" max="11779" width="12.125" style="6" customWidth="1"/>
    <col min="11780" max="11780" width="11.625" style="6" bestFit="1" customWidth="1"/>
    <col min="11781" max="11781" width="10.875" style="6" customWidth="1"/>
    <col min="11782" max="11782" width="10.25" style="6" customWidth="1"/>
    <col min="11783" max="11783" width="11.25" style="6" customWidth="1"/>
    <col min="11784" max="11784" width="10.25" style="6" customWidth="1"/>
    <col min="11785" max="11785" width="10.375" style="6" customWidth="1"/>
    <col min="11786" max="11786" width="10.875" style="6" customWidth="1"/>
    <col min="11787" max="11787" width="11.125" style="6" bestFit="1" customWidth="1"/>
    <col min="11788" max="11788" width="11" style="6" customWidth="1"/>
    <col min="11789" max="11789" width="10.5" style="6" customWidth="1"/>
    <col min="11790" max="11790" width="10.875" style="6" bestFit="1" customWidth="1"/>
    <col min="11791" max="11791" width="1.75" style="6" customWidth="1"/>
    <col min="11792" max="11792" width="9.125" style="6" customWidth="1"/>
    <col min="11793" max="11793" width="11.5" style="6" customWidth="1"/>
    <col min="11794" max="11794" width="10.125" style="6" customWidth="1"/>
    <col min="11795" max="11797" width="10.375" style="6" customWidth="1"/>
    <col min="11798" max="11798" width="9.375" style="6" customWidth="1"/>
    <col min="11799" max="11799" width="8.75" style="6" customWidth="1"/>
    <col min="11800" max="11800" width="9.375" style="6" customWidth="1"/>
    <col min="11801" max="11801" width="9.75" style="6" customWidth="1"/>
    <col min="11802" max="11802" width="11.875" style="6" customWidth="1"/>
    <col min="11803" max="11803" width="10" style="6" customWidth="1"/>
    <col min="11804" max="11804" width="10.625" style="6" customWidth="1"/>
    <col min="11805" max="11805" width="11.125" style="6" bestFit="1" customWidth="1"/>
    <col min="11806" max="11806" width="1.125" style="6" customWidth="1"/>
    <col min="11807" max="11807" width="8.25" style="6" customWidth="1"/>
    <col min="11808" max="11808" width="11.75" style="6" customWidth="1"/>
    <col min="11809" max="11809" width="10.875" style="6" customWidth="1"/>
    <col min="11810" max="11811" width="11" style="6" customWidth="1"/>
    <col min="11812" max="11812" width="10" style="6" customWidth="1"/>
    <col min="11813" max="11813" width="11.625" style="6" customWidth="1"/>
    <col min="11814" max="11814" width="11.125" style="6" customWidth="1"/>
    <col min="11815" max="11815" width="12.5" style="6" customWidth="1"/>
    <col min="11816" max="11816" width="10.25" style="6" customWidth="1"/>
    <col min="11817" max="11817" width="9.875" style="6" customWidth="1"/>
    <col min="11818" max="11818" width="19.75" style="6" customWidth="1"/>
    <col min="11819" max="11819" width="9" style="6"/>
    <col min="11820" max="11830" width="10" style="6" customWidth="1"/>
    <col min="11831" max="11831" width="10.375" style="6" customWidth="1"/>
    <col min="11832" max="11832" width="3.625" style="6" customWidth="1"/>
    <col min="11833" max="11845" width="10" style="6" customWidth="1"/>
    <col min="11846" max="11846" width="9.625" style="6" bestFit="1" customWidth="1"/>
    <col min="11847" max="11847" width="1.875" style="6" customWidth="1"/>
    <col min="11848" max="11848" width="8.25" style="6" customWidth="1"/>
    <col min="11849" max="11858" width="10" style="6" customWidth="1"/>
    <col min="11859" max="11859" width="9.5" style="6" customWidth="1"/>
    <col min="11860" max="11869" width="10" style="6" customWidth="1"/>
    <col min="11870" max="11870" width="16" style="6" customWidth="1"/>
    <col min="11871" max="11872" width="11.125" style="6" customWidth="1"/>
    <col min="11873" max="11895" width="10" style="6" customWidth="1"/>
    <col min="11896" max="11897" width="9.875" style="6" customWidth="1"/>
    <col min="11898" max="12032" width="9" style="6"/>
    <col min="12033" max="12033" width="1.5" style="6" customWidth="1"/>
    <col min="12034" max="12034" width="8.5" style="6" customWidth="1"/>
    <col min="12035" max="12035" width="12.125" style="6" customWidth="1"/>
    <col min="12036" max="12036" width="11.625" style="6" bestFit="1" customWidth="1"/>
    <col min="12037" max="12037" width="10.875" style="6" customWidth="1"/>
    <col min="12038" max="12038" width="10.25" style="6" customWidth="1"/>
    <col min="12039" max="12039" width="11.25" style="6" customWidth="1"/>
    <col min="12040" max="12040" width="10.25" style="6" customWidth="1"/>
    <col min="12041" max="12041" width="10.375" style="6" customWidth="1"/>
    <col min="12042" max="12042" width="10.875" style="6" customWidth="1"/>
    <col min="12043" max="12043" width="11.125" style="6" bestFit="1" customWidth="1"/>
    <col min="12044" max="12044" width="11" style="6" customWidth="1"/>
    <col min="12045" max="12045" width="10.5" style="6" customWidth="1"/>
    <col min="12046" max="12046" width="10.875" style="6" bestFit="1" customWidth="1"/>
    <col min="12047" max="12047" width="1.75" style="6" customWidth="1"/>
    <col min="12048" max="12048" width="9.125" style="6" customWidth="1"/>
    <col min="12049" max="12049" width="11.5" style="6" customWidth="1"/>
    <col min="12050" max="12050" width="10.125" style="6" customWidth="1"/>
    <col min="12051" max="12053" width="10.375" style="6" customWidth="1"/>
    <col min="12054" max="12054" width="9.375" style="6" customWidth="1"/>
    <col min="12055" max="12055" width="8.75" style="6" customWidth="1"/>
    <col min="12056" max="12056" width="9.375" style="6" customWidth="1"/>
    <col min="12057" max="12057" width="9.75" style="6" customWidth="1"/>
    <col min="12058" max="12058" width="11.875" style="6" customWidth="1"/>
    <col min="12059" max="12059" width="10" style="6" customWidth="1"/>
    <col min="12060" max="12060" width="10.625" style="6" customWidth="1"/>
    <col min="12061" max="12061" width="11.125" style="6" bestFit="1" customWidth="1"/>
    <col min="12062" max="12062" width="1.125" style="6" customWidth="1"/>
    <col min="12063" max="12063" width="8.25" style="6" customWidth="1"/>
    <col min="12064" max="12064" width="11.75" style="6" customWidth="1"/>
    <col min="12065" max="12065" width="10.875" style="6" customWidth="1"/>
    <col min="12066" max="12067" width="11" style="6" customWidth="1"/>
    <col min="12068" max="12068" width="10" style="6" customWidth="1"/>
    <col min="12069" max="12069" width="11.625" style="6" customWidth="1"/>
    <col min="12070" max="12070" width="11.125" style="6" customWidth="1"/>
    <col min="12071" max="12071" width="12.5" style="6" customWidth="1"/>
    <col min="12072" max="12072" width="10.25" style="6" customWidth="1"/>
    <col min="12073" max="12073" width="9.875" style="6" customWidth="1"/>
    <col min="12074" max="12074" width="19.75" style="6" customWidth="1"/>
    <col min="12075" max="12075" width="9" style="6"/>
    <col min="12076" max="12086" width="10" style="6" customWidth="1"/>
    <col min="12087" max="12087" width="10.375" style="6" customWidth="1"/>
    <col min="12088" max="12088" width="3.625" style="6" customWidth="1"/>
    <col min="12089" max="12101" width="10" style="6" customWidth="1"/>
    <col min="12102" max="12102" width="9.625" style="6" bestFit="1" customWidth="1"/>
    <col min="12103" max="12103" width="1.875" style="6" customWidth="1"/>
    <col min="12104" max="12104" width="8.25" style="6" customWidth="1"/>
    <col min="12105" max="12114" width="10" style="6" customWidth="1"/>
    <col min="12115" max="12115" width="9.5" style="6" customWidth="1"/>
    <col min="12116" max="12125" width="10" style="6" customWidth="1"/>
    <col min="12126" max="12126" width="16" style="6" customWidth="1"/>
    <col min="12127" max="12128" width="11.125" style="6" customWidth="1"/>
    <col min="12129" max="12151" width="10" style="6" customWidth="1"/>
    <col min="12152" max="12153" width="9.875" style="6" customWidth="1"/>
    <col min="12154" max="12288" width="9" style="6"/>
    <col min="12289" max="12289" width="1.5" style="6" customWidth="1"/>
    <col min="12290" max="12290" width="8.5" style="6" customWidth="1"/>
    <col min="12291" max="12291" width="12.125" style="6" customWidth="1"/>
    <col min="12292" max="12292" width="11.625" style="6" bestFit="1" customWidth="1"/>
    <col min="12293" max="12293" width="10.875" style="6" customWidth="1"/>
    <col min="12294" max="12294" width="10.25" style="6" customWidth="1"/>
    <col min="12295" max="12295" width="11.25" style="6" customWidth="1"/>
    <col min="12296" max="12296" width="10.25" style="6" customWidth="1"/>
    <col min="12297" max="12297" width="10.375" style="6" customWidth="1"/>
    <col min="12298" max="12298" width="10.875" style="6" customWidth="1"/>
    <col min="12299" max="12299" width="11.125" style="6" bestFit="1" customWidth="1"/>
    <col min="12300" max="12300" width="11" style="6" customWidth="1"/>
    <col min="12301" max="12301" width="10.5" style="6" customWidth="1"/>
    <col min="12302" max="12302" width="10.875" style="6" bestFit="1" customWidth="1"/>
    <col min="12303" max="12303" width="1.75" style="6" customWidth="1"/>
    <col min="12304" max="12304" width="9.125" style="6" customWidth="1"/>
    <col min="12305" max="12305" width="11.5" style="6" customWidth="1"/>
    <col min="12306" max="12306" width="10.125" style="6" customWidth="1"/>
    <col min="12307" max="12309" width="10.375" style="6" customWidth="1"/>
    <col min="12310" max="12310" width="9.375" style="6" customWidth="1"/>
    <col min="12311" max="12311" width="8.75" style="6" customWidth="1"/>
    <col min="12312" max="12312" width="9.375" style="6" customWidth="1"/>
    <col min="12313" max="12313" width="9.75" style="6" customWidth="1"/>
    <col min="12314" max="12314" width="11.875" style="6" customWidth="1"/>
    <col min="12315" max="12315" width="10" style="6" customWidth="1"/>
    <col min="12316" max="12316" width="10.625" style="6" customWidth="1"/>
    <col min="12317" max="12317" width="11.125" style="6" bestFit="1" customWidth="1"/>
    <col min="12318" max="12318" width="1.125" style="6" customWidth="1"/>
    <col min="12319" max="12319" width="8.25" style="6" customWidth="1"/>
    <col min="12320" max="12320" width="11.75" style="6" customWidth="1"/>
    <col min="12321" max="12321" width="10.875" style="6" customWidth="1"/>
    <col min="12322" max="12323" width="11" style="6" customWidth="1"/>
    <col min="12324" max="12324" width="10" style="6" customWidth="1"/>
    <col min="12325" max="12325" width="11.625" style="6" customWidth="1"/>
    <col min="12326" max="12326" width="11.125" style="6" customWidth="1"/>
    <col min="12327" max="12327" width="12.5" style="6" customWidth="1"/>
    <col min="12328" max="12328" width="10.25" style="6" customWidth="1"/>
    <col min="12329" max="12329" width="9.875" style="6" customWidth="1"/>
    <col min="12330" max="12330" width="19.75" style="6" customWidth="1"/>
    <col min="12331" max="12331" width="9" style="6"/>
    <col min="12332" max="12342" width="10" style="6" customWidth="1"/>
    <col min="12343" max="12343" width="10.375" style="6" customWidth="1"/>
    <col min="12344" max="12344" width="3.625" style="6" customWidth="1"/>
    <col min="12345" max="12357" width="10" style="6" customWidth="1"/>
    <col min="12358" max="12358" width="9.625" style="6" bestFit="1" customWidth="1"/>
    <col min="12359" max="12359" width="1.875" style="6" customWidth="1"/>
    <col min="12360" max="12360" width="8.25" style="6" customWidth="1"/>
    <col min="12361" max="12370" width="10" style="6" customWidth="1"/>
    <col min="12371" max="12371" width="9.5" style="6" customWidth="1"/>
    <col min="12372" max="12381" width="10" style="6" customWidth="1"/>
    <col min="12382" max="12382" width="16" style="6" customWidth="1"/>
    <col min="12383" max="12384" width="11.125" style="6" customWidth="1"/>
    <col min="12385" max="12407" width="10" style="6" customWidth="1"/>
    <col min="12408" max="12409" width="9.875" style="6" customWidth="1"/>
    <col min="12410" max="12544" width="9" style="6"/>
    <col min="12545" max="12545" width="1.5" style="6" customWidth="1"/>
    <col min="12546" max="12546" width="8.5" style="6" customWidth="1"/>
    <col min="12547" max="12547" width="12.125" style="6" customWidth="1"/>
    <col min="12548" max="12548" width="11.625" style="6" bestFit="1" customWidth="1"/>
    <col min="12549" max="12549" width="10.875" style="6" customWidth="1"/>
    <col min="12550" max="12550" width="10.25" style="6" customWidth="1"/>
    <col min="12551" max="12551" width="11.25" style="6" customWidth="1"/>
    <col min="12552" max="12552" width="10.25" style="6" customWidth="1"/>
    <col min="12553" max="12553" width="10.375" style="6" customWidth="1"/>
    <col min="12554" max="12554" width="10.875" style="6" customWidth="1"/>
    <col min="12555" max="12555" width="11.125" style="6" bestFit="1" customWidth="1"/>
    <col min="12556" max="12556" width="11" style="6" customWidth="1"/>
    <col min="12557" max="12557" width="10.5" style="6" customWidth="1"/>
    <col min="12558" max="12558" width="10.875" style="6" bestFit="1" customWidth="1"/>
    <col min="12559" max="12559" width="1.75" style="6" customWidth="1"/>
    <col min="12560" max="12560" width="9.125" style="6" customWidth="1"/>
    <col min="12561" max="12561" width="11.5" style="6" customWidth="1"/>
    <col min="12562" max="12562" width="10.125" style="6" customWidth="1"/>
    <col min="12563" max="12565" width="10.375" style="6" customWidth="1"/>
    <col min="12566" max="12566" width="9.375" style="6" customWidth="1"/>
    <col min="12567" max="12567" width="8.75" style="6" customWidth="1"/>
    <col min="12568" max="12568" width="9.375" style="6" customWidth="1"/>
    <col min="12569" max="12569" width="9.75" style="6" customWidth="1"/>
    <col min="12570" max="12570" width="11.875" style="6" customWidth="1"/>
    <col min="12571" max="12571" width="10" style="6" customWidth="1"/>
    <col min="12572" max="12572" width="10.625" style="6" customWidth="1"/>
    <col min="12573" max="12573" width="11.125" style="6" bestFit="1" customWidth="1"/>
    <col min="12574" max="12574" width="1.125" style="6" customWidth="1"/>
    <col min="12575" max="12575" width="8.25" style="6" customWidth="1"/>
    <col min="12576" max="12576" width="11.75" style="6" customWidth="1"/>
    <col min="12577" max="12577" width="10.875" style="6" customWidth="1"/>
    <col min="12578" max="12579" width="11" style="6" customWidth="1"/>
    <col min="12580" max="12580" width="10" style="6" customWidth="1"/>
    <col min="12581" max="12581" width="11.625" style="6" customWidth="1"/>
    <col min="12582" max="12582" width="11.125" style="6" customWidth="1"/>
    <col min="12583" max="12583" width="12.5" style="6" customWidth="1"/>
    <col min="12584" max="12584" width="10.25" style="6" customWidth="1"/>
    <col min="12585" max="12585" width="9.875" style="6" customWidth="1"/>
    <col min="12586" max="12586" width="19.75" style="6" customWidth="1"/>
    <col min="12587" max="12587" width="9" style="6"/>
    <col min="12588" max="12598" width="10" style="6" customWidth="1"/>
    <col min="12599" max="12599" width="10.375" style="6" customWidth="1"/>
    <col min="12600" max="12600" width="3.625" style="6" customWidth="1"/>
    <col min="12601" max="12613" width="10" style="6" customWidth="1"/>
    <col min="12614" max="12614" width="9.625" style="6" bestFit="1" customWidth="1"/>
    <col min="12615" max="12615" width="1.875" style="6" customWidth="1"/>
    <col min="12616" max="12616" width="8.25" style="6" customWidth="1"/>
    <col min="12617" max="12626" width="10" style="6" customWidth="1"/>
    <col min="12627" max="12627" width="9.5" style="6" customWidth="1"/>
    <col min="12628" max="12637" width="10" style="6" customWidth="1"/>
    <col min="12638" max="12638" width="16" style="6" customWidth="1"/>
    <col min="12639" max="12640" width="11.125" style="6" customWidth="1"/>
    <col min="12641" max="12663" width="10" style="6" customWidth="1"/>
    <col min="12664" max="12665" width="9.875" style="6" customWidth="1"/>
    <col min="12666" max="12800" width="9" style="6"/>
    <col min="12801" max="12801" width="1.5" style="6" customWidth="1"/>
    <col min="12802" max="12802" width="8.5" style="6" customWidth="1"/>
    <col min="12803" max="12803" width="12.125" style="6" customWidth="1"/>
    <col min="12804" max="12804" width="11.625" style="6" bestFit="1" customWidth="1"/>
    <col min="12805" max="12805" width="10.875" style="6" customWidth="1"/>
    <col min="12806" max="12806" width="10.25" style="6" customWidth="1"/>
    <col min="12807" max="12807" width="11.25" style="6" customWidth="1"/>
    <col min="12808" max="12808" width="10.25" style="6" customWidth="1"/>
    <col min="12809" max="12809" width="10.375" style="6" customWidth="1"/>
    <col min="12810" max="12810" width="10.875" style="6" customWidth="1"/>
    <col min="12811" max="12811" width="11.125" style="6" bestFit="1" customWidth="1"/>
    <col min="12812" max="12812" width="11" style="6" customWidth="1"/>
    <col min="12813" max="12813" width="10.5" style="6" customWidth="1"/>
    <col min="12814" max="12814" width="10.875" style="6" bestFit="1" customWidth="1"/>
    <col min="12815" max="12815" width="1.75" style="6" customWidth="1"/>
    <col min="12816" max="12816" width="9.125" style="6" customWidth="1"/>
    <col min="12817" max="12817" width="11.5" style="6" customWidth="1"/>
    <col min="12818" max="12818" width="10.125" style="6" customWidth="1"/>
    <col min="12819" max="12821" width="10.375" style="6" customWidth="1"/>
    <col min="12822" max="12822" width="9.375" style="6" customWidth="1"/>
    <col min="12823" max="12823" width="8.75" style="6" customWidth="1"/>
    <col min="12824" max="12824" width="9.375" style="6" customWidth="1"/>
    <col min="12825" max="12825" width="9.75" style="6" customWidth="1"/>
    <col min="12826" max="12826" width="11.875" style="6" customWidth="1"/>
    <col min="12827" max="12827" width="10" style="6" customWidth="1"/>
    <col min="12828" max="12828" width="10.625" style="6" customWidth="1"/>
    <col min="12829" max="12829" width="11.125" style="6" bestFit="1" customWidth="1"/>
    <col min="12830" max="12830" width="1.125" style="6" customWidth="1"/>
    <col min="12831" max="12831" width="8.25" style="6" customWidth="1"/>
    <col min="12832" max="12832" width="11.75" style="6" customWidth="1"/>
    <col min="12833" max="12833" width="10.875" style="6" customWidth="1"/>
    <col min="12834" max="12835" width="11" style="6" customWidth="1"/>
    <col min="12836" max="12836" width="10" style="6" customWidth="1"/>
    <col min="12837" max="12837" width="11.625" style="6" customWidth="1"/>
    <col min="12838" max="12838" width="11.125" style="6" customWidth="1"/>
    <col min="12839" max="12839" width="12.5" style="6" customWidth="1"/>
    <col min="12840" max="12840" width="10.25" style="6" customWidth="1"/>
    <col min="12841" max="12841" width="9.875" style="6" customWidth="1"/>
    <col min="12842" max="12842" width="19.75" style="6" customWidth="1"/>
    <col min="12843" max="12843" width="9" style="6"/>
    <col min="12844" max="12854" width="10" style="6" customWidth="1"/>
    <col min="12855" max="12855" width="10.375" style="6" customWidth="1"/>
    <col min="12856" max="12856" width="3.625" style="6" customWidth="1"/>
    <col min="12857" max="12869" width="10" style="6" customWidth="1"/>
    <col min="12870" max="12870" width="9.625" style="6" bestFit="1" customWidth="1"/>
    <col min="12871" max="12871" width="1.875" style="6" customWidth="1"/>
    <col min="12872" max="12872" width="8.25" style="6" customWidth="1"/>
    <col min="12873" max="12882" width="10" style="6" customWidth="1"/>
    <col min="12883" max="12883" width="9.5" style="6" customWidth="1"/>
    <col min="12884" max="12893" width="10" style="6" customWidth="1"/>
    <col min="12894" max="12894" width="16" style="6" customWidth="1"/>
    <col min="12895" max="12896" width="11.125" style="6" customWidth="1"/>
    <col min="12897" max="12919" width="10" style="6" customWidth="1"/>
    <col min="12920" max="12921" width="9.875" style="6" customWidth="1"/>
    <col min="12922" max="13056" width="9" style="6"/>
    <col min="13057" max="13057" width="1.5" style="6" customWidth="1"/>
    <col min="13058" max="13058" width="8.5" style="6" customWidth="1"/>
    <col min="13059" max="13059" width="12.125" style="6" customWidth="1"/>
    <col min="13060" max="13060" width="11.625" style="6" bestFit="1" customWidth="1"/>
    <col min="13061" max="13061" width="10.875" style="6" customWidth="1"/>
    <col min="13062" max="13062" width="10.25" style="6" customWidth="1"/>
    <col min="13063" max="13063" width="11.25" style="6" customWidth="1"/>
    <col min="13064" max="13064" width="10.25" style="6" customWidth="1"/>
    <col min="13065" max="13065" width="10.375" style="6" customWidth="1"/>
    <col min="13066" max="13066" width="10.875" style="6" customWidth="1"/>
    <col min="13067" max="13067" width="11.125" style="6" bestFit="1" customWidth="1"/>
    <col min="13068" max="13068" width="11" style="6" customWidth="1"/>
    <col min="13069" max="13069" width="10.5" style="6" customWidth="1"/>
    <col min="13070" max="13070" width="10.875" style="6" bestFit="1" customWidth="1"/>
    <col min="13071" max="13071" width="1.75" style="6" customWidth="1"/>
    <col min="13072" max="13072" width="9.125" style="6" customWidth="1"/>
    <col min="13073" max="13073" width="11.5" style="6" customWidth="1"/>
    <col min="13074" max="13074" width="10.125" style="6" customWidth="1"/>
    <col min="13075" max="13077" width="10.375" style="6" customWidth="1"/>
    <col min="13078" max="13078" width="9.375" style="6" customWidth="1"/>
    <col min="13079" max="13079" width="8.75" style="6" customWidth="1"/>
    <col min="13080" max="13080" width="9.375" style="6" customWidth="1"/>
    <col min="13081" max="13081" width="9.75" style="6" customWidth="1"/>
    <col min="13082" max="13082" width="11.875" style="6" customWidth="1"/>
    <col min="13083" max="13083" width="10" style="6" customWidth="1"/>
    <col min="13084" max="13084" width="10.625" style="6" customWidth="1"/>
    <col min="13085" max="13085" width="11.125" style="6" bestFit="1" customWidth="1"/>
    <col min="13086" max="13086" width="1.125" style="6" customWidth="1"/>
    <col min="13087" max="13087" width="8.25" style="6" customWidth="1"/>
    <col min="13088" max="13088" width="11.75" style="6" customWidth="1"/>
    <col min="13089" max="13089" width="10.875" style="6" customWidth="1"/>
    <col min="13090" max="13091" width="11" style="6" customWidth="1"/>
    <col min="13092" max="13092" width="10" style="6" customWidth="1"/>
    <col min="13093" max="13093" width="11.625" style="6" customWidth="1"/>
    <col min="13094" max="13094" width="11.125" style="6" customWidth="1"/>
    <col min="13095" max="13095" width="12.5" style="6" customWidth="1"/>
    <col min="13096" max="13096" width="10.25" style="6" customWidth="1"/>
    <col min="13097" max="13097" width="9.875" style="6" customWidth="1"/>
    <col min="13098" max="13098" width="19.75" style="6" customWidth="1"/>
    <col min="13099" max="13099" width="9" style="6"/>
    <col min="13100" max="13110" width="10" style="6" customWidth="1"/>
    <col min="13111" max="13111" width="10.375" style="6" customWidth="1"/>
    <col min="13112" max="13112" width="3.625" style="6" customWidth="1"/>
    <col min="13113" max="13125" width="10" style="6" customWidth="1"/>
    <col min="13126" max="13126" width="9.625" style="6" bestFit="1" customWidth="1"/>
    <col min="13127" max="13127" width="1.875" style="6" customWidth="1"/>
    <col min="13128" max="13128" width="8.25" style="6" customWidth="1"/>
    <col min="13129" max="13138" width="10" style="6" customWidth="1"/>
    <col min="13139" max="13139" width="9.5" style="6" customWidth="1"/>
    <col min="13140" max="13149" width="10" style="6" customWidth="1"/>
    <col min="13150" max="13150" width="16" style="6" customWidth="1"/>
    <col min="13151" max="13152" width="11.125" style="6" customWidth="1"/>
    <col min="13153" max="13175" width="10" style="6" customWidth="1"/>
    <col min="13176" max="13177" width="9.875" style="6" customWidth="1"/>
    <col min="13178" max="13312" width="9" style="6"/>
    <col min="13313" max="13313" width="1.5" style="6" customWidth="1"/>
    <col min="13314" max="13314" width="8.5" style="6" customWidth="1"/>
    <col min="13315" max="13315" width="12.125" style="6" customWidth="1"/>
    <col min="13316" max="13316" width="11.625" style="6" bestFit="1" customWidth="1"/>
    <col min="13317" max="13317" width="10.875" style="6" customWidth="1"/>
    <col min="13318" max="13318" width="10.25" style="6" customWidth="1"/>
    <col min="13319" max="13319" width="11.25" style="6" customWidth="1"/>
    <col min="13320" max="13320" width="10.25" style="6" customWidth="1"/>
    <col min="13321" max="13321" width="10.375" style="6" customWidth="1"/>
    <col min="13322" max="13322" width="10.875" style="6" customWidth="1"/>
    <col min="13323" max="13323" width="11.125" style="6" bestFit="1" customWidth="1"/>
    <col min="13324" max="13324" width="11" style="6" customWidth="1"/>
    <col min="13325" max="13325" width="10.5" style="6" customWidth="1"/>
    <col min="13326" max="13326" width="10.875" style="6" bestFit="1" customWidth="1"/>
    <col min="13327" max="13327" width="1.75" style="6" customWidth="1"/>
    <col min="13328" max="13328" width="9.125" style="6" customWidth="1"/>
    <col min="13329" max="13329" width="11.5" style="6" customWidth="1"/>
    <col min="13330" max="13330" width="10.125" style="6" customWidth="1"/>
    <col min="13331" max="13333" width="10.375" style="6" customWidth="1"/>
    <col min="13334" max="13334" width="9.375" style="6" customWidth="1"/>
    <col min="13335" max="13335" width="8.75" style="6" customWidth="1"/>
    <col min="13336" max="13336" width="9.375" style="6" customWidth="1"/>
    <col min="13337" max="13337" width="9.75" style="6" customWidth="1"/>
    <col min="13338" max="13338" width="11.875" style="6" customWidth="1"/>
    <col min="13339" max="13339" width="10" style="6" customWidth="1"/>
    <col min="13340" max="13340" width="10.625" style="6" customWidth="1"/>
    <col min="13341" max="13341" width="11.125" style="6" bestFit="1" customWidth="1"/>
    <col min="13342" max="13342" width="1.125" style="6" customWidth="1"/>
    <col min="13343" max="13343" width="8.25" style="6" customWidth="1"/>
    <col min="13344" max="13344" width="11.75" style="6" customWidth="1"/>
    <col min="13345" max="13345" width="10.875" style="6" customWidth="1"/>
    <col min="13346" max="13347" width="11" style="6" customWidth="1"/>
    <col min="13348" max="13348" width="10" style="6" customWidth="1"/>
    <col min="13349" max="13349" width="11.625" style="6" customWidth="1"/>
    <col min="13350" max="13350" width="11.125" style="6" customWidth="1"/>
    <col min="13351" max="13351" width="12.5" style="6" customWidth="1"/>
    <col min="13352" max="13352" width="10.25" style="6" customWidth="1"/>
    <col min="13353" max="13353" width="9.875" style="6" customWidth="1"/>
    <col min="13354" max="13354" width="19.75" style="6" customWidth="1"/>
    <col min="13355" max="13355" width="9" style="6"/>
    <col min="13356" max="13366" width="10" style="6" customWidth="1"/>
    <col min="13367" max="13367" width="10.375" style="6" customWidth="1"/>
    <col min="13368" max="13368" width="3.625" style="6" customWidth="1"/>
    <col min="13369" max="13381" width="10" style="6" customWidth="1"/>
    <col min="13382" max="13382" width="9.625" style="6" bestFit="1" customWidth="1"/>
    <col min="13383" max="13383" width="1.875" style="6" customWidth="1"/>
    <col min="13384" max="13384" width="8.25" style="6" customWidth="1"/>
    <col min="13385" max="13394" width="10" style="6" customWidth="1"/>
    <col min="13395" max="13395" width="9.5" style="6" customWidth="1"/>
    <col min="13396" max="13405" width="10" style="6" customWidth="1"/>
    <col min="13406" max="13406" width="16" style="6" customWidth="1"/>
    <col min="13407" max="13408" width="11.125" style="6" customWidth="1"/>
    <col min="13409" max="13431" width="10" style="6" customWidth="1"/>
    <col min="13432" max="13433" width="9.875" style="6" customWidth="1"/>
    <col min="13434" max="13568" width="9" style="6"/>
    <col min="13569" max="13569" width="1.5" style="6" customWidth="1"/>
    <col min="13570" max="13570" width="8.5" style="6" customWidth="1"/>
    <col min="13571" max="13571" width="12.125" style="6" customWidth="1"/>
    <col min="13572" max="13572" width="11.625" style="6" bestFit="1" customWidth="1"/>
    <col min="13573" max="13573" width="10.875" style="6" customWidth="1"/>
    <col min="13574" max="13574" width="10.25" style="6" customWidth="1"/>
    <col min="13575" max="13575" width="11.25" style="6" customWidth="1"/>
    <col min="13576" max="13576" width="10.25" style="6" customWidth="1"/>
    <col min="13577" max="13577" width="10.375" style="6" customWidth="1"/>
    <col min="13578" max="13578" width="10.875" style="6" customWidth="1"/>
    <col min="13579" max="13579" width="11.125" style="6" bestFit="1" customWidth="1"/>
    <col min="13580" max="13580" width="11" style="6" customWidth="1"/>
    <col min="13581" max="13581" width="10.5" style="6" customWidth="1"/>
    <col min="13582" max="13582" width="10.875" style="6" bestFit="1" customWidth="1"/>
    <col min="13583" max="13583" width="1.75" style="6" customWidth="1"/>
    <col min="13584" max="13584" width="9.125" style="6" customWidth="1"/>
    <col min="13585" max="13585" width="11.5" style="6" customWidth="1"/>
    <col min="13586" max="13586" width="10.125" style="6" customWidth="1"/>
    <col min="13587" max="13589" width="10.375" style="6" customWidth="1"/>
    <col min="13590" max="13590" width="9.375" style="6" customWidth="1"/>
    <col min="13591" max="13591" width="8.75" style="6" customWidth="1"/>
    <col min="13592" max="13592" width="9.375" style="6" customWidth="1"/>
    <col min="13593" max="13593" width="9.75" style="6" customWidth="1"/>
    <col min="13594" max="13594" width="11.875" style="6" customWidth="1"/>
    <col min="13595" max="13595" width="10" style="6" customWidth="1"/>
    <col min="13596" max="13596" width="10.625" style="6" customWidth="1"/>
    <col min="13597" max="13597" width="11.125" style="6" bestFit="1" customWidth="1"/>
    <col min="13598" max="13598" width="1.125" style="6" customWidth="1"/>
    <col min="13599" max="13599" width="8.25" style="6" customWidth="1"/>
    <col min="13600" max="13600" width="11.75" style="6" customWidth="1"/>
    <col min="13601" max="13601" width="10.875" style="6" customWidth="1"/>
    <col min="13602" max="13603" width="11" style="6" customWidth="1"/>
    <col min="13604" max="13604" width="10" style="6" customWidth="1"/>
    <col min="13605" max="13605" width="11.625" style="6" customWidth="1"/>
    <col min="13606" max="13606" width="11.125" style="6" customWidth="1"/>
    <col min="13607" max="13607" width="12.5" style="6" customWidth="1"/>
    <col min="13608" max="13608" width="10.25" style="6" customWidth="1"/>
    <col min="13609" max="13609" width="9.875" style="6" customWidth="1"/>
    <col min="13610" max="13610" width="19.75" style="6" customWidth="1"/>
    <col min="13611" max="13611" width="9" style="6"/>
    <col min="13612" max="13622" width="10" style="6" customWidth="1"/>
    <col min="13623" max="13623" width="10.375" style="6" customWidth="1"/>
    <col min="13624" max="13624" width="3.625" style="6" customWidth="1"/>
    <col min="13625" max="13637" width="10" style="6" customWidth="1"/>
    <col min="13638" max="13638" width="9.625" style="6" bestFit="1" customWidth="1"/>
    <col min="13639" max="13639" width="1.875" style="6" customWidth="1"/>
    <col min="13640" max="13640" width="8.25" style="6" customWidth="1"/>
    <col min="13641" max="13650" width="10" style="6" customWidth="1"/>
    <col min="13651" max="13651" width="9.5" style="6" customWidth="1"/>
    <col min="13652" max="13661" width="10" style="6" customWidth="1"/>
    <col min="13662" max="13662" width="16" style="6" customWidth="1"/>
    <col min="13663" max="13664" width="11.125" style="6" customWidth="1"/>
    <col min="13665" max="13687" width="10" style="6" customWidth="1"/>
    <col min="13688" max="13689" width="9.875" style="6" customWidth="1"/>
    <col min="13690" max="13824" width="9" style="6"/>
    <col min="13825" max="13825" width="1.5" style="6" customWidth="1"/>
    <col min="13826" max="13826" width="8.5" style="6" customWidth="1"/>
    <col min="13827" max="13827" width="12.125" style="6" customWidth="1"/>
    <col min="13828" max="13828" width="11.625" style="6" bestFit="1" customWidth="1"/>
    <col min="13829" max="13829" width="10.875" style="6" customWidth="1"/>
    <col min="13830" max="13830" width="10.25" style="6" customWidth="1"/>
    <col min="13831" max="13831" width="11.25" style="6" customWidth="1"/>
    <col min="13832" max="13832" width="10.25" style="6" customWidth="1"/>
    <col min="13833" max="13833" width="10.375" style="6" customWidth="1"/>
    <col min="13834" max="13834" width="10.875" style="6" customWidth="1"/>
    <col min="13835" max="13835" width="11.125" style="6" bestFit="1" customWidth="1"/>
    <col min="13836" max="13836" width="11" style="6" customWidth="1"/>
    <col min="13837" max="13837" width="10.5" style="6" customWidth="1"/>
    <col min="13838" max="13838" width="10.875" style="6" bestFit="1" customWidth="1"/>
    <col min="13839" max="13839" width="1.75" style="6" customWidth="1"/>
    <col min="13840" max="13840" width="9.125" style="6" customWidth="1"/>
    <col min="13841" max="13841" width="11.5" style="6" customWidth="1"/>
    <col min="13842" max="13842" width="10.125" style="6" customWidth="1"/>
    <col min="13843" max="13845" width="10.375" style="6" customWidth="1"/>
    <col min="13846" max="13846" width="9.375" style="6" customWidth="1"/>
    <col min="13847" max="13847" width="8.75" style="6" customWidth="1"/>
    <col min="13848" max="13848" width="9.375" style="6" customWidth="1"/>
    <col min="13849" max="13849" width="9.75" style="6" customWidth="1"/>
    <col min="13850" max="13850" width="11.875" style="6" customWidth="1"/>
    <col min="13851" max="13851" width="10" style="6" customWidth="1"/>
    <col min="13852" max="13852" width="10.625" style="6" customWidth="1"/>
    <col min="13853" max="13853" width="11.125" style="6" bestFit="1" customWidth="1"/>
    <col min="13854" max="13854" width="1.125" style="6" customWidth="1"/>
    <col min="13855" max="13855" width="8.25" style="6" customWidth="1"/>
    <col min="13856" max="13856" width="11.75" style="6" customWidth="1"/>
    <col min="13857" max="13857" width="10.875" style="6" customWidth="1"/>
    <col min="13858" max="13859" width="11" style="6" customWidth="1"/>
    <col min="13860" max="13860" width="10" style="6" customWidth="1"/>
    <col min="13861" max="13861" width="11.625" style="6" customWidth="1"/>
    <col min="13862" max="13862" width="11.125" style="6" customWidth="1"/>
    <col min="13863" max="13863" width="12.5" style="6" customWidth="1"/>
    <col min="13864" max="13864" width="10.25" style="6" customWidth="1"/>
    <col min="13865" max="13865" width="9.875" style="6" customWidth="1"/>
    <col min="13866" max="13866" width="19.75" style="6" customWidth="1"/>
    <col min="13867" max="13867" width="9" style="6"/>
    <col min="13868" max="13878" width="10" style="6" customWidth="1"/>
    <col min="13879" max="13879" width="10.375" style="6" customWidth="1"/>
    <col min="13880" max="13880" width="3.625" style="6" customWidth="1"/>
    <col min="13881" max="13893" width="10" style="6" customWidth="1"/>
    <col min="13894" max="13894" width="9.625" style="6" bestFit="1" customWidth="1"/>
    <col min="13895" max="13895" width="1.875" style="6" customWidth="1"/>
    <col min="13896" max="13896" width="8.25" style="6" customWidth="1"/>
    <col min="13897" max="13906" width="10" style="6" customWidth="1"/>
    <col min="13907" max="13907" width="9.5" style="6" customWidth="1"/>
    <col min="13908" max="13917" width="10" style="6" customWidth="1"/>
    <col min="13918" max="13918" width="16" style="6" customWidth="1"/>
    <col min="13919" max="13920" width="11.125" style="6" customWidth="1"/>
    <col min="13921" max="13943" width="10" style="6" customWidth="1"/>
    <col min="13944" max="13945" width="9.875" style="6" customWidth="1"/>
    <col min="13946" max="14080" width="9" style="6"/>
    <col min="14081" max="14081" width="1.5" style="6" customWidth="1"/>
    <col min="14082" max="14082" width="8.5" style="6" customWidth="1"/>
    <col min="14083" max="14083" width="12.125" style="6" customWidth="1"/>
    <col min="14084" max="14084" width="11.625" style="6" bestFit="1" customWidth="1"/>
    <col min="14085" max="14085" width="10.875" style="6" customWidth="1"/>
    <col min="14086" max="14086" width="10.25" style="6" customWidth="1"/>
    <col min="14087" max="14087" width="11.25" style="6" customWidth="1"/>
    <col min="14088" max="14088" width="10.25" style="6" customWidth="1"/>
    <col min="14089" max="14089" width="10.375" style="6" customWidth="1"/>
    <col min="14090" max="14090" width="10.875" style="6" customWidth="1"/>
    <col min="14091" max="14091" width="11.125" style="6" bestFit="1" customWidth="1"/>
    <col min="14092" max="14092" width="11" style="6" customWidth="1"/>
    <col min="14093" max="14093" width="10.5" style="6" customWidth="1"/>
    <col min="14094" max="14094" width="10.875" style="6" bestFit="1" customWidth="1"/>
    <col min="14095" max="14095" width="1.75" style="6" customWidth="1"/>
    <col min="14096" max="14096" width="9.125" style="6" customWidth="1"/>
    <col min="14097" max="14097" width="11.5" style="6" customWidth="1"/>
    <col min="14098" max="14098" width="10.125" style="6" customWidth="1"/>
    <col min="14099" max="14101" width="10.375" style="6" customWidth="1"/>
    <col min="14102" max="14102" width="9.375" style="6" customWidth="1"/>
    <col min="14103" max="14103" width="8.75" style="6" customWidth="1"/>
    <col min="14104" max="14104" width="9.375" style="6" customWidth="1"/>
    <col min="14105" max="14105" width="9.75" style="6" customWidth="1"/>
    <col min="14106" max="14106" width="11.875" style="6" customWidth="1"/>
    <col min="14107" max="14107" width="10" style="6" customWidth="1"/>
    <col min="14108" max="14108" width="10.625" style="6" customWidth="1"/>
    <col min="14109" max="14109" width="11.125" style="6" bestFit="1" customWidth="1"/>
    <col min="14110" max="14110" width="1.125" style="6" customWidth="1"/>
    <col min="14111" max="14111" width="8.25" style="6" customWidth="1"/>
    <col min="14112" max="14112" width="11.75" style="6" customWidth="1"/>
    <col min="14113" max="14113" width="10.875" style="6" customWidth="1"/>
    <col min="14114" max="14115" width="11" style="6" customWidth="1"/>
    <col min="14116" max="14116" width="10" style="6" customWidth="1"/>
    <col min="14117" max="14117" width="11.625" style="6" customWidth="1"/>
    <col min="14118" max="14118" width="11.125" style="6" customWidth="1"/>
    <col min="14119" max="14119" width="12.5" style="6" customWidth="1"/>
    <col min="14120" max="14120" width="10.25" style="6" customWidth="1"/>
    <col min="14121" max="14121" width="9.875" style="6" customWidth="1"/>
    <col min="14122" max="14122" width="19.75" style="6" customWidth="1"/>
    <col min="14123" max="14123" width="9" style="6"/>
    <col min="14124" max="14134" width="10" style="6" customWidth="1"/>
    <col min="14135" max="14135" width="10.375" style="6" customWidth="1"/>
    <col min="14136" max="14136" width="3.625" style="6" customWidth="1"/>
    <col min="14137" max="14149" width="10" style="6" customWidth="1"/>
    <col min="14150" max="14150" width="9.625" style="6" bestFit="1" customWidth="1"/>
    <col min="14151" max="14151" width="1.875" style="6" customWidth="1"/>
    <col min="14152" max="14152" width="8.25" style="6" customWidth="1"/>
    <col min="14153" max="14162" width="10" style="6" customWidth="1"/>
    <col min="14163" max="14163" width="9.5" style="6" customWidth="1"/>
    <col min="14164" max="14173" width="10" style="6" customWidth="1"/>
    <col min="14174" max="14174" width="16" style="6" customWidth="1"/>
    <col min="14175" max="14176" width="11.125" style="6" customWidth="1"/>
    <col min="14177" max="14199" width="10" style="6" customWidth="1"/>
    <col min="14200" max="14201" width="9.875" style="6" customWidth="1"/>
    <col min="14202" max="14336" width="9" style="6"/>
    <col min="14337" max="14337" width="1.5" style="6" customWidth="1"/>
    <col min="14338" max="14338" width="8.5" style="6" customWidth="1"/>
    <col min="14339" max="14339" width="12.125" style="6" customWidth="1"/>
    <col min="14340" max="14340" width="11.625" style="6" bestFit="1" customWidth="1"/>
    <col min="14341" max="14341" width="10.875" style="6" customWidth="1"/>
    <col min="14342" max="14342" width="10.25" style="6" customWidth="1"/>
    <col min="14343" max="14343" width="11.25" style="6" customWidth="1"/>
    <col min="14344" max="14344" width="10.25" style="6" customWidth="1"/>
    <col min="14345" max="14345" width="10.375" style="6" customWidth="1"/>
    <col min="14346" max="14346" width="10.875" style="6" customWidth="1"/>
    <col min="14347" max="14347" width="11.125" style="6" bestFit="1" customWidth="1"/>
    <col min="14348" max="14348" width="11" style="6" customWidth="1"/>
    <col min="14349" max="14349" width="10.5" style="6" customWidth="1"/>
    <col min="14350" max="14350" width="10.875" style="6" bestFit="1" customWidth="1"/>
    <col min="14351" max="14351" width="1.75" style="6" customWidth="1"/>
    <col min="14352" max="14352" width="9.125" style="6" customWidth="1"/>
    <col min="14353" max="14353" width="11.5" style="6" customWidth="1"/>
    <col min="14354" max="14354" width="10.125" style="6" customWidth="1"/>
    <col min="14355" max="14357" width="10.375" style="6" customWidth="1"/>
    <col min="14358" max="14358" width="9.375" style="6" customWidth="1"/>
    <col min="14359" max="14359" width="8.75" style="6" customWidth="1"/>
    <col min="14360" max="14360" width="9.375" style="6" customWidth="1"/>
    <col min="14361" max="14361" width="9.75" style="6" customWidth="1"/>
    <col min="14362" max="14362" width="11.875" style="6" customWidth="1"/>
    <col min="14363" max="14363" width="10" style="6" customWidth="1"/>
    <col min="14364" max="14364" width="10.625" style="6" customWidth="1"/>
    <col min="14365" max="14365" width="11.125" style="6" bestFit="1" customWidth="1"/>
    <col min="14366" max="14366" width="1.125" style="6" customWidth="1"/>
    <col min="14367" max="14367" width="8.25" style="6" customWidth="1"/>
    <col min="14368" max="14368" width="11.75" style="6" customWidth="1"/>
    <col min="14369" max="14369" width="10.875" style="6" customWidth="1"/>
    <col min="14370" max="14371" width="11" style="6" customWidth="1"/>
    <col min="14372" max="14372" width="10" style="6" customWidth="1"/>
    <col min="14373" max="14373" width="11.625" style="6" customWidth="1"/>
    <col min="14374" max="14374" width="11.125" style="6" customWidth="1"/>
    <col min="14375" max="14375" width="12.5" style="6" customWidth="1"/>
    <col min="14376" max="14376" width="10.25" style="6" customWidth="1"/>
    <col min="14377" max="14377" width="9.875" style="6" customWidth="1"/>
    <col min="14378" max="14378" width="19.75" style="6" customWidth="1"/>
    <col min="14379" max="14379" width="9" style="6"/>
    <col min="14380" max="14390" width="10" style="6" customWidth="1"/>
    <col min="14391" max="14391" width="10.375" style="6" customWidth="1"/>
    <col min="14392" max="14392" width="3.625" style="6" customWidth="1"/>
    <col min="14393" max="14405" width="10" style="6" customWidth="1"/>
    <col min="14406" max="14406" width="9.625" style="6" bestFit="1" customWidth="1"/>
    <col min="14407" max="14407" width="1.875" style="6" customWidth="1"/>
    <col min="14408" max="14408" width="8.25" style="6" customWidth="1"/>
    <col min="14409" max="14418" width="10" style="6" customWidth="1"/>
    <col min="14419" max="14419" width="9.5" style="6" customWidth="1"/>
    <col min="14420" max="14429" width="10" style="6" customWidth="1"/>
    <col min="14430" max="14430" width="16" style="6" customWidth="1"/>
    <col min="14431" max="14432" width="11.125" style="6" customWidth="1"/>
    <col min="14433" max="14455" width="10" style="6" customWidth="1"/>
    <col min="14456" max="14457" width="9.875" style="6" customWidth="1"/>
    <col min="14458" max="14592" width="9" style="6"/>
    <col min="14593" max="14593" width="1.5" style="6" customWidth="1"/>
    <col min="14594" max="14594" width="8.5" style="6" customWidth="1"/>
    <col min="14595" max="14595" width="12.125" style="6" customWidth="1"/>
    <col min="14596" max="14596" width="11.625" style="6" bestFit="1" customWidth="1"/>
    <col min="14597" max="14597" width="10.875" style="6" customWidth="1"/>
    <col min="14598" max="14598" width="10.25" style="6" customWidth="1"/>
    <col min="14599" max="14599" width="11.25" style="6" customWidth="1"/>
    <col min="14600" max="14600" width="10.25" style="6" customWidth="1"/>
    <col min="14601" max="14601" width="10.375" style="6" customWidth="1"/>
    <col min="14602" max="14602" width="10.875" style="6" customWidth="1"/>
    <col min="14603" max="14603" width="11.125" style="6" bestFit="1" customWidth="1"/>
    <col min="14604" max="14604" width="11" style="6" customWidth="1"/>
    <col min="14605" max="14605" width="10.5" style="6" customWidth="1"/>
    <col min="14606" max="14606" width="10.875" style="6" bestFit="1" customWidth="1"/>
    <col min="14607" max="14607" width="1.75" style="6" customWidth="1"/>
    <col min="14608" max="14608" width="9.125" style="6" customWidth="1"/>
    <col min="14609" max="14609" width="11.5" style="6" customWidth="1"/>
    <col min="14610" max="14610" width="10.125" style="6" customWidth="1"/>
    <col min="14611" max="14613" width="10.375" style="6" customWidth="1"/>
    <col min="14614" max="14614" width="9.375" style="6" customWidth="1"/>
    <col min="14615" max="14615" width="8.75" style="6" customWidth="1"/>
    <col min="14616" max="14616" width="9.375" style="6" customWidth="1"/>
    <col min="14617" max="14617" width="9.75" style="6" customWidth="1"/>
    <col min="14618" max="14618" width="11.875" style="6" customWidth="1"/>
    <col min="14619" max="14619" width="10" style="6" customWidth="1"/>
    <col min="14620" max="14620" width="10.625" style="6" customWidth="1"/>
    <col min="14621" max="14621" width="11.125" style="6" bestFit="1" customWidth="1"/>
    <col min="14622" max="14622" width="1.125" style="6" customWidth="1"/>
    <col min="14623" max="14623" width="8.25" style="6" customWidth="1"/>
    <col min="14624" max="14624" width="11.75" style="6" customWidth="1"/>
    <col min="14625" max="14625" width="10.875" style="6" customWidth="1"/>
    <col min="14626" max="14627" width="11" style="6" customWidth="1"/>
    <col min="14628" max="14628" width="10" style="6" customWidth="1"/>
    <col min="14629" max="14629" width="11.625" style="6" customWidth="1"/>
    <col min="14630" max="14630" width="11.125" style="6" customWidth="1"/>
    <col min="14631" max="14631" width="12.5" style="6" customWidth="1"/>
    <col min="14632" max="14632" width="10.25" style="6" customWidth="1"/>
    <col min="14633" max="14633" width="9.875" style="6" customWidth="1"/>
    <col min="14634" max="14634" width="19.75" style="6" customWidth="1"/>
    <col min="14635" max="14635" width="9" style="6"/>
    <col min="14636" max="14646" width="10" style="6" customWidth="1"/>
    <col min="14647" max="14647" width="10.375" style="6" customWidth="1"/>
    <col min="14648" max="14648" width="3.625" style="6" customWidth="1"/>
    <col min="14649" max="14661" width="10" style="6" customWidth="1"/>
    <col min="14662" max="14662" width="9.625" style="6" bestFit="1" customWidth="1"/>
    <col min="14663" max="14663" width="1.875" style="6" customWidth="1"/>
    <col min="14664" max="14664" width="8.25" style="6" customWidth="1"/>
    <col min="14665" max="14674" width="10" style="6" customWidth="1"/>
    <col min="14675" max="14675" width="9.5" style="6" customWidth="1"/>
    <col min="14676" max="14685" width="10" style="6" customWidth="1"/>
    <col min="14686" max="14686" width="16" style="6" customWidth="1"/>
    <col min="14687" max="14688" width="11.125" style="6" customWidth="1"/>
    <col min="14689" max="14711" width="10" style="6" customWidth="1"/>
    <col min="14712" max="14713" width="9.875" style="6" customWidth="1"/>
    <col min="14714" max="14848" width="9" style="6"/>
    <col min="14849" max="14849" width="1.5" style="6" customWidth="1"/>
    <col min="14850" max="14850" width="8.5" style="6" customWidth="1"/>
    <col min="14851" max="14851" width="12.125" style="6" customWidth="1"/>
    <col min="14852" max="14852" width="11.625" style="6" bestFit="1" customWidth="1"/>
    <col min="14853" max="14853" width="10.875" style="6" customWidth="1"/>
    <col min="14854" max="14854" width="10.25" style="6" customWidth="1"/>
    <col min="14855" max="14855" width="11.25" style="6" customWidth="1"/>
    <col min="14856" max="14856" width="10.25" style="6" customWidth="1"/>
    <col min="14857" max="14857" width="10.375" style="6" customWidth="1"/>
    <col min="14858" max="14858" width="10.875" style="6" customWidth="1"/>
    <col min="14859" max="14859" width="11.125" style="6" bestFit="1" customWidth="1"/>
    <col min="14860" max="14860" width="11" style="6" customWidth="1"/>
    <col min="14861" max="14861" width="10.5" style="6" customWidth="1"/>
    <col min="14862" max="14862" width="10.875" style="6" bestFit="1" customWidth="1"/>
    <col min="14863" max="14863" width="1.75" style="6" customWidth="1"/>
    <col min="14864" max="14864" width="9.125" style="6" customWidth="1"/>
    <col min="14865" max="14865" width="11.5" style="6" customWidth="1"/>
    <col min="14866" max="14866" width="10.125" style="6" customWidth="1"/>
    <col min="14867" max="14869" width="10.375" style="6" customWidth="1"/>
    <col min="14870" max="14870" width="9.375" style="6" customWidth="1"/>
    <col min="14871" max="14871" width="8.75" style="6" customWidth="1"/>
    <col min="14872" max="14872" width="9.375" style="6" customWidth="1"/>
    <col min="14873" max="14873" width="9.75" style="6" customWidth="1"/>
    <col min="14874" max="14874" width="11.875" style="6" customWidth="1"/>
    <col min="14875" max="14875" width="10" style="6" customWidth="1"/>
    <col min="14876" max="14876" width="10.625" style="6" customWidth="1"/>
    <col min="14877" max="14877" width="11.125" style="6" bestFit="1" customWidth="1"/>
    <col min="14878" max="14878" width="1.125" style="6" customWidth="1"/>
    <col min="14879" max="14879" width="8.25" style="6" customWidth="1"/>
    <col min="14880" max="14880" width="11.75" style="6" customWidth="1"/>
    <col min="14881" max="14881" width="10.875" style="6" customWidth="1"/>
    <col min="14882" max="14883" width="11" style="6" customWidth="1"/>
    <col min="14884" max="14884" width="10" style="6" customWidth="1"/>
    <col min="14885" max="14885" width="11.625" style="6" customWidth="1"/>
    <col min="14886" max="14886" width="11.125" style="6" customWidth="1"/>
    <col min="14887" max="14887" width="12.5" style="6" customWidth="1"/>
    <col min="14888" max="14888" width="10.25" style="6" customWidth="1"/>
    <col min="14889" max="14889" width="9.875" style="6" customWidth="1"/>
    <col min="14890" max="14890" width="19.75" style="6" customWidth="1"/>
    <col min="14891" max="14891" width="9" style="6"/>
    <col min="14892" max="14902" width="10" style="6" customWidth="1"/>
    <col min="14903" max="14903" width="10.375" style="6" customWidth="1"/>
    <col min="14904" max="14904" width="3.625" style="6" customWidth="1"/>
    <col min="14905" max="14917" width="10" style="6" customWidth="1"/>
    <col min="14918" max="14918" width="9.625" style="6" bestFit="1" customWidth="1"/>
    <col min="14919" max="14919" width="1.875" style="6" customWidth="1"/>
    <col min="14920" max="14920" width="8.25" style="6" customWidth="1"/>
    <col min="14921" max="14930" width="10" style="6" customWidth="1"/>
    <col min="14931" max="14931" width="9.5" style="6" customWidth="1"/>
    <col min="14932" max="14941" width="10" style="6" customWidth="1"/>
    <col min="14942" max="14942" width="16" style="6" customWidth="1"/>
    <col min="14943" max="14944" width="11.125" style="6" customWidth="1"/>
    <col min="14945" max="14967" width="10" style="6" customWidth="1"/>
    <col min="14968" max="14969" width="9.875" style="6" customWidth="1"/>
    <col min="14970" max="15104" width="9" style="6"/>
    <col min="15105" max="15105" width="1.5" style="6" customWidth="1"/>
    <col min="15106" max="15106" width="8.5" style="6" customWidth="1"/>
    <col min="15107" max="15107" width="12.125" style="6" customWidth="1"/>
    <col min="15108" max="15108" width="11.625" style="6" bestFit="1" customWidth="1"/>
    <col min="15109" max="15109" width="10.875" style="6" customWidth="1"/>
    <col min="15110" max="15110" width="10.25" style="6" customWidth="1"/>
    <col min="15111" max="15111" width="11.25" style="6" customWidth="1"/>
    <col min="15112" max="15112" width="10.25" style="6" customWidth="1"/>
    <col min="15113" max="15113" width="10.375" style="6" customWidth="1"/>
    <col min="15114" max="15114" width="10.875" style="6" customWidth="1"/>
    <col min="15115" max="15115" width="11.125" style="6" bestFit="1" customWidth="1"/>
    <col min="15116" max="15116" width="11" style="6" customWidth="1"/>
    <col min="15117" max="15117" width="10.5" style="6" customWidth="1"/>
    <col min="15118" max="15118" width="10.875" style="6" bestFit="1" customWidth="1"/>
    <col min="15119" max="15119" width="1.75" style="6" customWidth="1"/>
    <col min="15120" max="15120" width="9.125" style="6" customWidth="1"/>
    <col min="15121" max="15121" width="11.5" style="6" customWidth="1"/>
    <col min="15122" max="15122" width="10.125" style="6" customWidth="1"/>
    <col min="15123" max="15125" width="10.375" style="6" customWidth="1"/>
    <col min="15126" max="15126" width="9.375" style="6" customWidth="1"/>
    <col min="15127" max="15127" width="8.75" style="6" customWidth="1"/>
    <col min="15128" max="15128" width="9.375" style="6" customWidth="1"/>
    <col min="15129" max="15129" width="9.75" style="6" customWidth="1"/>
    <col min="15130" max="15130" width="11.875" style="6" customWidth="1"/>
    <col min="15131" max="15131" width="10" style="6" customWidth="1"/>
    <col min="15132" max="15132" width="10.625" style="6" customWidth="1"/>
    <col min="15133" max="15133" width="11.125" style="6" bestFit="1" customWidth="1"/>
    <col min="15134" max="15134" width="1.125" style="6" customWidth="1"/>
    <col min="15135" max="15135" width="8.25" style="6" customWidth="1"/>
    <col min="15136" max="15136" width="11.75" style="6" customWidth="1"/>
    <col min="15137" max="15137" width="10.875" style="6" customWidth="1"/>
    <col min="15138" max="15139" width="11" style="6" customWidth="1"/>
    <col min="15140" max="15140" width="10" style="6" customWidth="1"/>
    <col min="15141" max="15141" width="11.625" style="6" customWidth="1"/>
    <col min="15142" max="15142" width="11.125" style="6" customWidth="1"/>
    <col min="15143" max="15143" width="12.5" style="6" customWidth="1"/>
    <col min="15144" max="15144" width="10.25" style="6" customWidth="1"/>
    <col min="15145" max="15145" width="9.875" style="6" customWidth="1"/>
    <col min="15146" max="15146" width="19.75" style="6" customWidth="1"/>
    <col min="15147" max="15147" width="9" style="6"/>
    <col min="15148" max="15158" width="10" style="6" customWidth="1"/>
    <col min="15159" max="15159" width="10.375" style="6" customWidth="1"/>
    <col min="15160" max="15160" width="3.625" style="6" customWidth="1"/>
    <col min="15161" max="15173" width="10" style="6" customWidth="1"/>
    <col min="15174" max="15174" width="9.625" style="6" bestFit="1" customWidth="1"/>
    <col min="15175" max="15175" width="1.875" style="6" customWidth="1"/>
    <col min="15176" max="15176" width="8.25" style="6" customWidth="1"/>
    <col min="15177" max="15186" width="10" style="6" customWidth="1"/>
    <col min="15187" max="15187" width="9.5" style="6" customWidth="1"/>
    <col min="15188" max="15197" width="10" style="6" customWidth="1"/>
    <col min="15198" max="15198" width="16" style="6" customWidth="1"/>
    <col min="15199" max="15200" width="11.125" style="6" customWidth="1"/>
    <col min="15201" max="15223" width="10" style="6" customWidth="1"/>
    <col min="15224" max="15225" width="9.875" style="6" customWidth="1"/>
    <col min="15226" max="15360" width="9" style="6"/>
    <col min="15361" max="15361" width="1.5" style="6" customWidth="1"/>
    <col min="15362" max="15362" width="8.5" style="6" customWidth="1"/>
    <col min="15363" max="15363" width="12.125" style="6" customWidth="1"/>
    <col min="15364" max="15364" width="11.625" style="6" bestFit="1" customWidth="1"/>
    <col min="15365" max="15365" width="10.875" style="6" customWidth="1"/>
    <col min="15366" max="15366" width="10.25" style="6" customWidth="1"/>
    <col min="15367" max="15367" width="11.25" style="6" customWidth="1"/>
    <col min="15368" max="15368" width="10.25" style="6" customWidth="1"/>
    <col min="15369" max="15369" width="10.375" style="6" customWidth="1"/>
    <col min="15370" max="15370" width="10.875" style="6" customWidth="1"/>
    <col min="15371" max="15371" width="11.125" style="6" bestFit="1" customWidth="1"/>
    <col min="15372" max="15372" width="11" style="6" customWidth="1"/>
    <col min="15373" max="15373" width="10.5" style="6" customWidth="1"/>
    <col min="15374" max="15374" width="10.875" style="6" bestFit="1" customWidth="1"/>
    <col min="15375" max="15375" width="1.75" style="6" customWidth="1"/>
    <col min="15376" max="15376" width="9.125" style="6" customWidth="1"/>
    <col min="15377" max="15377" width="11.5" style="6" customWidth="1"/>
    <col min="15378" max="15378" width="10.125" style="6" customWidth="1"/>
    <col min="15379" max="15381" width="10.375" style="6" customWidth="1"/>
    <col min="15382" max="15382" width="9.375" style="6" customWidth="1"/>
    <col min="15383" max="15383" width="8.75" style="6" customWidth="1"/>
    <col min="15384" max="15384" width="9.375" style="6" customWidth="1"/>
    <col min="15385" max="15385" width="9.75" style="6" customWidth="1"/>
    <col min="15386" max="15386" width="11.875" style="6" customWidth="1"/>
    <col min="15387" max="15387" width="10" style="6" customWidth="1"/>
    <col min="15388" max="15388" width="10.625" style="6" customWidth="1"/>
    <col min="15389" max="15389" width="11.125" style="6" bestFit="1" customWidth="1"/>
    <col min="15390" max="15390" width="1.125" style="6" customWidth="1"/>
    <col min="15391" max="15391" width="8.25" style="6" customWidth="1"/>
    <col min="15392" max="15392" width="11.75" style="6" customWidth="1"/>
    <col min="15393" max="15393" width="10.875" style="6" customWidth="1"/>
    <col min="15394" max="15395" width="11" style="6" customWidth="1"/>
    <col min="15396" max="15396" width="10" style="6" customWidth="1"/>
    <col min="15397" max="15397" width="11.625" style="6" customWidth="1"/>
    <col min="15398" max="15398" width="11.125" style="6" customWidth="1"/>
    <col min="15399" max="15399" width="12.5" style="6" customWidth="1"/>
    <col min="15400" max="15400" width="10.25" style="6" customWidth="1"/>
    <col min="15401" max="15401" width="9.875" style="6" customWidth="1"/>
    <col min="15402" max="15402" width="19.75" style="6" customWidth="1"/>
    <col min="15403" max="15403" width="9" style="6"/>
    <col min="15404" max="15414" width="10" style="6" customWidth="1"/>
    <col min="15415" max="15415" width="10.375" style="6" customWidth="1"/>
    <col min="15416" max="15416" width="3.625" style="6" customWidth="1"/>
    <col min="15417" max="15429" width="10" style="6" customWidth="1"/>
    <col min="15430" max="15430" width="9.625" style="6" bestFit="1" customWidth="1"/>
    <col min="15431" max="15431" width="1.875" style="6" customWidth="1"/>
    <col min="15432" max="15432" width="8.25" style="6" customWidth="1"/>
    <col min="15433" max="15442" width="10" style="6" customWidth="1"/>
    <col min="15443" max="15443" width="9.5" style="6" customWidth="1"/>
    <col min="15444" max="15453" width="10" style="6" customWidth="1"/>
    <col min="15454" max="15454" width="16" style="6" customWidth="1"/>
    <col min="15455" max="15456" width="11.125" style="6" customWidth="1"/>
    <col min="15457" max="15479" width="10" style="6" customWidth="1"/>
    <col min="15480" max="15481" width="9.875" style="6" customWidth="1"/>
    <col min="15482" max="15616" width="9" style="6"/>
    <col min="15617" max="15617" width="1.5" style="6" customWidth="1"/>
    <col min="15618" max="15618" width="8.5" style="6" customWidth="1"/>
    <col min="15619" max="15619" width="12.125" style="6" customWidth="1"/>
    <col min="15620" max="15620" width="11.625" style="6" bestFit="1" customWidth="1"/>
    <col min="15621" max="15621" width="10.875" style="6" customWidth="1"/>
    <col min="15622" max="15622" width="10.25" style="6" customWidth="1"/>
    <col min="15623" max="15623" width="11.25" style="6" customWidth="1"/>
    <col min="15624" max="15624" width="10.25" style="6" customWidth="1"/>
    <col min="15625" max="15625" width="10.375" style="6" customWidth="1"/>
    <col min="15626" max="15626" width="10.875" style="6" customWidth="1"/>
    <col min="15627" max="15627" width="11.125" style="6" bestFit="1" customWidth="1"/>
    <col min="15628" max="15628" width="11" style="6" customWidth="1"/>
    <col min="15629" max="15629" width="10.5" style="6" customWidth="1"/>
    <col min="15630" max="15630" width="10.875" style="6" bestFit="1" customWidth="1"/>
    <col min="15631" max="15631" width="1.75" style="6" customWidth="1"/>
    <col min="15632" max="15632" width="9.125" style="6" customWidth="1"/>
    <col min="15633" max="15633" width="11.5" style="6" customWidth="1"/>
    <col min="15634" max="15634" width="10.125" style="6" customWidth="1"/>
    <col min="15635" max="15637" width="10.375" style="6" customWidth="1"/>
    <col min="15638" max="15638" width="9.375" style="6" customWidth="1"/>
    <col min="15639" max="15639" width="8.75" style="6" customWidth="1"/>
    <col min="15640" max="15640" width="9.375" style="6" customWidth="1"/>
    <col min="15641" max="15641" width="9.75" style="6" customWidth="1"/>
    <col min="15642" max="15642" width="11.875" style="6" customWidth="1"/>
    <col min="15643" max="15643" width="10" style="6" customWidth="1"/>
    <col min="15644" max="15644" width="10.625" style="6" customWidth="1"/>
    <col min="15645" max="15645" width="11.125" style="6" bestFit="1" customWidth="1"/>
    <col min="15646" max="15646" width="1.125" style="6" customWidth="1"/>
    <col min="15647" max="15647" width="8.25" style="6" customWidth="1"/>
    <col min="15648" max="15648" width="11.75" style="6" customWidth="1"/>
    <col min="15649" max="15649" width="10.875" style="6" customWidth="1"/>
    <col min="15650" max="15651" width="11" style="6" customWidth="1"/>
    <col min="15652" max="15652" width="10" style="6" customWidth="1"/>
    <col min="15653" max="15653" width="11.625" style="6" customWidth="1"/>
    <col min="15654" max="15654" width="11.125" style="6" customWidth="1"/>
    <col min="15655" max="15655" width="12.5" style="6" customWidth="1"/>
    <col min="15656" max="15656" width="10.25" style="6" customWidth="1"/>
    <col min="15657" max="15657" width="9.875" style="6" customWidth="1"/>
    <col min="15658" max="15658" width="19.75" style="6" customWidth="1"/>
    <col min="15659" max="15659" width="9" style="6"/>
    <col min="15660" max="15670" width="10" style="6" customWidth="1"/>
    <col min="15671" max="15671" width="10.375" style="6" customWidth="1"/>
    <col min="15672" max="15672" width="3.625" style="6" customWidth="1"/>
    <col min="15673" max="15685" width="10" style="6" customWidth="1"/>
    <col min="15686" max="15686" width="9.625" style="6" bestFit="1" customWidth="1"/>
    <col min="15687" max="15687" width="1.875" style="6" customWidth="1"/>
    <col min="15688" max="15688" width="8.25" style="6" customWidth="1"/>
    <col min="15689" max="15698" width="10" style="6" customWidth="1"/>
    <col min="15699" max="15699" width="9.5" style="6" customWidth="1"/>
    <col min="15700" max="15709" width="10" style="6" customWidth="1"/>
    <col min="15710" max="15710" width="16" style="6" customWidth="1"/>
    <col min="15711" max="15712" width="11.125" style="6" customWidth="1"/>
    <col min="15713" max="15735" width="10" style="6" customWidth="1"/>
    <col min="15736" max="15737" width="9.875" style="6" customWidth="1"/>
    <col min="15738" max="15872" width="9" style="6"/>
    <col min="15873" max="15873" width="1.5" style="6" customWidth="1"/>
    <col min="15874" max="15874" width="8.5" style="6" customWidth="1"/>
    <col min="15875" max="15875" width="12.125" style="6" customWidth="1"/>
    <col min="15876" max="15876" width="11.625" style="6" bestFit="1" customWidth="1"/>
    <col min="15877" max="15877" width="10.875" style="6" customWidth="1"/>
    <col min="15878" max="15878" width="10.25" style="6" customWidth="1"/>
    <col min="15879" max="15879" width="11.25" style="6" customWidth="1"/>
    <col min="15880" max="15880" width="10.25" style="6" customWidth="1"/>
    <col min="15881" max="15881" width="10.375" style="6" customWidth="1"/>
    <col min="15882" max="15882" width="10.875" style="6" customWidth="1"/>
    <col min="15883" max="15883" width="11.125" style="6" bestFit="1" customWidth="1"/>
    <col min="15884" max="15884" width="11" style="6" customWidth="1"/>
    <col min="15885" max="15885" width="10.5" style="6" customWidth="1"/>
    <col min="15886" max="15886" width="10.875" style="6" bestFit="1" customWidth="1"/>
    <col min="15887" max="15887" width="1.75" style="6" customWidth="1"/>
    <col min="15888" max="15888" width="9.125" style="6" customWidth="1"/>
    <col min="15889" max="15889" width="11.5" style="6" customWidth="1"/>
    <col min="15890" max="15890" width="10.125" style="6" customWidth="1"/>
    <col min="15891" max="15893" width="10.375" style="6" customWidth="1"/>
    <col min="15894" max="15894" width="9.375" style="6" customWidth="1"/>
    <col min="15895" max="15895" width="8.75" style="6" customWidth="1"/>
    <col min="15896" max="15896" width="9.375" style="6" customWidth="1"/>
    <col min="15897" max="15897" width="9.75" style="6" customWidth="1"/>
    <col min="15898" max="15898" width="11.875" style="6" customWidth="1"/>
    <col min="15899" max="15899" width="10" style="6" customWidth="1"/>
    <col min="15900" max="15900" width="10.625" style="6" customWidth="1"/>
    <col min="15901" max="15901" width="11.125" style="6" bestFit="1" customWidth="1"/>
    <col min="15902" max="15902" width="1.125" style="6" customWidth="1"/>
    <col min="15903" max="15903" width="8.25" style="6" customWidth="1"/>
    <col min="15904" max="15904" width="11.75" style="6" customWidth="1"/>
    <col min="15905" max="15905" width="10.875" style="6" customWidth="1"/>
    <col min="15906" max="15907" width="11" style="6" customWidth="1"/>
    <col min="15908" max="15908" width="10" style="6" customWidth="1"/>
    <col min="15909" max="15909" width="11.625" style="6" customWidth="1"/>
    <col min="15910" max="15910" width="11.125" style="6" customWidth="1"/>
    <col min="15911" max="15911" width="12.5" style="6" customWidth="1"/>
    <col min="15912" max="15912" width="10.25" style="6" customWidth="1"/>
    <col min="15913" max="15913" width="9.875" style="6" customWidth="1"/>
    <col min="15914" max="15914" width="19.75" style="6" customWidth="1"/>
    <col min="15915" max="15915" width="9" style="6"/>
    <col min="15916" max="15926" width="10" style="6" customWidth="1"/>
    <col min="15927" max="15927" width="10.375" style="6" customWidth="1"/>
    <col min="15928" max="15928" width="3.625" style="6" customWidth="1"/>
    <col min="15929" max="15941" width="10" style="6" customWidth="1"/>
    <col min="15942" max="15942" width="9.625" style="6" bestFit="1" customWidth="1"/>
    <col min="15943" max="15943" width="1.875" style="6" customWidth="1"/>
    <col min="15944" max="15944" width="8.25" style="6" customWidth="1"/>
    <col min="15945" max="15954" width="10" style="6" customWidth="1"/>
    <col min="15955" max="15955" width="9.5" style="6" customWidth="1"/>
    <col min="15956" max="15965" width="10" style="6" customWidth="1"/>
    <col min="15966" max="15966" width="16" style="6" customWidth="1"/>
    <col min="15967" max="15968" width="11.125" style="6" customWidth="1"/>
    <col min="15969" max="15991" width="10" style="6" customWidth="1"/>
    <col min="15992" max="15993" width="9.875" style="6" customWidth="1"/>
    <col min="15994" max="16128" width="9" style="6"/>
    <col min="16129" max="16129" width="1.5" style="6" customWidth="1"/>
    <col min="16130" max="16130" width="8.5" style="6" customWidth="1"/>
    <col min="16131" max="16131" width="12.125" style="6" customWidth="1"/>
    <col min="16132" max="16132" width="11.625" style="6" bestFit="1" customWidth="1"/>
    <col min="16133" max="16133" width="10.875" style="6" customWidth="1"/>
    <col min="16134" max="16134" width="10.25" style="6" customWidth="1"/>
    <col min="16135" max="16135" width="11.25" style="6" customWidth="1"/>
    <col min="16136" max="16136" width="10.25" style="6" customWidth="1"/>
    <col min="16137" max="16137" width="10.375" style="6" customWidth="1"/>
    <col min="16138" max="16138" width="10.875" style="6" customWidth="1"/>
    <col min="16139" max="16139" width="11.125" style="6" bestFit="1" customWidth="1"/>
    <col min="16140" max="16140" width="11" style="6" customWidth="1"/>
    <col min="16141" max="16141" width="10.5" style="6" customWidth="1"/>
    <col min="16142" max="16142" width="10.875" style="6" bestFit="1" customWidth="1"/>
    <col min="16143" max="16143" width="1.75" style="6" customWidth="1"/>
    <col min="16144" max="16144" width="9.125" style="6" customWidth="1"/>
    <col min="16145" max="16145" width="11.5" style="6" customWidth="1"/>
    <col min="16146" max="16146" width="10.125" style="6" customWidth="1"/>
    <col min="16147" max="16149" width="10.375" style="6" customWidth="1"/>
    <col min="16150" max="16150" width="9.375" style="6" customWidth="1"/>
    <col min="16151" max="16151" width="8.75" style="6" customWidth="1"/>
    <col min="16152" max="16152" width="9.375" style="6" customWidth="1"/>
    <col min="16153" max="16153" width="9.75" style="6" customWidth="1"/>
    <col min="16154" max="16154" width="11.875" style="6" customWidth="1"/>
    <col min="16155" max="16155" width="10" style="6" customWidth="1"/>
    <col min="16156" max="16156" width="10.625" style="6" customWidth="1"/>
    <col min="16157" max="16157" width="11.125" style="6" bestFit="1" customWidth="1"/>
    <col min="16158" max="16158" width="1.125" style="6" customWidth="1"/>
    <col min="16159" max="16159" width="8.25" style="6" customWidth="1"/>
    <col min="16160" max="16160" width="11.75" style="6" customWidth="1"/>
    <col min="16161" max="16161" width="10.875" style="6" customWidth="1"/>
    <col min="16162" max="16163" width="11" style="6" customWidth="1"/>
    <col min="16164" max="16164" width="10" style="6" customWidth="1"/>
    <col min="16165" max="16165" width="11.625" style="6" customWidth="1"/>
    <col min="16166" max="16166" width="11.125" style="6" customWidth="1"/>
    <col min="16167" max="16167" width="12.5" style="6" customWidth="1"/>
    <col min="16168" max="16168" width="10.25" style="6" customWidth="1"/>
    <col min="16169" max="16169" width="9.875" style="6" customWidth="1"/>
    <col min="16170" max="16170" width="19.75" style="6" customWidth="1"/>
    <col min="16171" max="16171" width="9" style="6"/>
    <col min="16172" max="16182" width="10" style="6" customWidth="1"/>
    <col min="16183" max="16183" width="10.375" style="6" customWidth="1"/>
    <col min="16184" max="16184" width="3.625" style="6" customWidth="1"/>
    <col min="16185" max="16197" width="10" style="6" customWidth="1"/>
    <col min="16198" max="16198" width="9.625" style="6" bestFit="1" customWidth="1"/>
    <col min="16199" max="16199" width="1.875" style="6" customWidth="1"/>
    <col min="16200" max="16200" width="8.25" style="6" customWidth="1"/>
    <col min="16201" max="16210" width="10" style="6" customWidth="1"/>
    <col min="16211" max="16211" width="9.5" style="6" customWidth="1"/>
    <col min="16212" max="16221" width="10" style="6" customWidth="1"/>
    <col min="16222" max="16222" width="16" style="6" customWidth="1"/>
    <col min="16223" max="16224" width="11.125" style="6" customWidth="1"/>
    <col min="16225" max="16247" width="10" style="6" customWidth="1"/>
    <col min="16248" max="16249" width="9.875" style="6" customWidth="1"/>
    <col min="16250" max="16384" width="9" style="6"/>
  </cols>
  <sheetData>
    <row r="1" spans="2:121" ht="12">
      <c r="B1" s="1" t="s">
        <v>0</v>
      </c>
      <c r="C1" s="2"/>
      <c r="D1" s="3" t="s">
        <v>345</v>
      </c>
      <c r="E1" s="4" t="s">
        <v>1</v>
      </c>
      <c r="F1" s="4"/>
      <c r="G1" s="5"/>
      <c r="H1" s="5"/>
      <c r="I1" s="5"/>
      <c r="J1" s="5"/>
      <c r="K1" s="5"/>
      <c r="L1" s="5"/>
      <c r="N1" s="7" t="s">
        <v>2</v>
      </c>
      <c r="O1" s="7"/>
      <c r="P1" s="1" t="s">
        <v>0</v>
      </c>
      <c r="Q1" s="7"/>
      <c r="R1" s="8" t="str">
        <f>$D$1</f>
        <v>平成21年度</v>
      </c>
      <c r="S1" s="4" t="s">
        <v>3</v>
      </c>
      <c r="T1" s="5"/>
      <c r="U1" s="3"/>
      <c r="V1" s="4"/>
      <c r="W1" s="4"/>
      <c r="X1" s="5"/>
      <c r="Y1" s="5"/>
      <c r="Z1" s="5"/>
      <c r="AA1" s="5"/>
      <c r="AB1" s="5"/>
      <c r="AC1" s="7" t="s">
        <v>2</v>
      </c>
      <c r="AD1" s="7"/>
      <c r="AE1" s="1" t="s">
        <v>0</v>
      </c>
      <c r="AF1" s="7"/>
      <c r="AG1" s="8" t="str">
        <f>$D$1</f>
        <v>平成21年度</v>
      </c>
      <c r="AH1" s="4" t="s">
        <v>3</v>
      </c>
      <c r="AJ1" s="5"/>
      <c r="AK1" s="3"/>
      <c r="AL1" s="4"/>
      <c r="AM1" s="4"/>
      <c r="AN1" s="5"/>
      <c r="AO1" s="7" t="s">
        <v>2</v>
      </c>
      <c r="AP1" s="7"/>
      <c r="AQ1" s="1" t="s">
        <v>0</v>
      </c>
      <c r="AS1" s="8" t="str">
        <f>$D$1</f>
        <v>平成21年度</v>
      </c>
      <c r="AT1" s="9" t="s">
        <v>4</v>
      </c>
      <c r="AU1" s="3"/>
      <c r="AV1" s="9"/>
      <c r="AW1" s="4"/>
      <c r="AX1" s="5"/>
      <c r="AY1" s="5"/>
      <c r="AZ1" s="5"/>
      <c r="BA1" s="7"/>
      <c r="BB1" s="5"/>
      <c r="BC1" s="7" t="s">
        <v>5</v>
      </c>
      <c r="BE1" s="1" t="s">
        <v>0</v>
      </c>
      <c r="BG1" s="8" t="str">
        <f>$D$1</f>
        <v>平成21年度</v>
      </c>
      <c r="BH1" s="9" t="s">
        <v>4</v>
      </c>
      <c r="BI1" s="3"/>
      <c r="BJ1" s="9"/>
      <c r="BK1" s="4"/>
      <c r="BL1" s="7"/>
      <c r="BM1" s="5"/>
      <c r="BN1" s="5"/>
      <c r="BO1" s="5"/>
      <c r="BP1" s="5"/>
      <c r="BR1" s="7" t="s">
        <v>5</v>
      </c>
      <c r="BS1" s="5"/>
      <c r="BT1" s="1" t="s">
        <v>0</v>
      </c>
      <c r="BU1" s="6"/>
      <c r="BV1" s="8" t="str">
        <f>$D$1</f>
        <v>平成21年度</v>
      </c>
      <c r="BW1" s="9" t="s">
        <v>4</v>
      </c>
      <c r="BX1" s="3"/>
      <c r="BY1" s="5"/>
      <c r="BZ1" s="3"/>
      <c r="CA1" s="9"/>
      <c r="CB1" s="4"/>
      <c r="CC1" s="5"/>
      <c r="CD1" s="7" t="s">
        <v>5</v>
      </c>
      <c r="CE1" s="1" t="s">
        <v>0</v>
      </c>
      <c r="CG1" s="8" t="str">
        <f>$D$1</f>
        <v>平成21年度</v>
      </c>
      <c r="CH1" s="4" t="s">
        <v>6</v>
      </c>
      <c r="CI1" s="3"/>
      <c r="CJ1" s="4"/>
      <c r="CK1" s="10"/>
      <c r="CL1" s="11"/>
      <c r="CM1" s="11"/>
      <c r="CN1" s="11"/>
      <c r="CO1" s="11"/>
      <c r="CP1" s="11"/>
      <c r="CQ1" s="7" t="s">
        <v>5</v>
      </c>
      <c r="CS1" s="1" t="s">
        <v>0</v>
      </c>
      <c r="CT1" s="7"/>
      <c r="CU1" s="8" t="str">
        <f>$D$1</f>
        <v>平成21年度</v>
      </c>
      <c r="CV1" s="4" t="s">
        <v>6</v>
      </c>
      <c r="CW1" s="5"/>
      <c r="CX1" s="3"/>
      <c r="CY1" s="4"/>
      <c r="CZ1" s="10"/>
      <c r="DA1" s="11"/>
      <c r="DB1" s="11"/>
      <c r="DC1" s="11"/>
      <c r="DD1" s="11"/>
      <c r="DE1" s="11"/>
      <c r="DF1" s="7" t="s">
        <v>5</v>
      </c>
      <c r="DH1" s="1" t="s">
        <v>0</v>
      </c>
      <c r="DI1" s="7"/>
      <c r="DJ1" s="8" t="str">
        <f>$D$1</f>
        <v>平成21年度</v>
      </c>
      <c r="DK1" s="4" t="s">
        <v>6</v>
      </c>
      <c r="DM1" s="5"/>
      <c r="DN1" s="3"/>
      <c r="DO1" s="4"/>
      <c r="DP1" s="7" t="s">
        <v>5</v>
      </c>
    </row>
    <row r="2" spans="2:121" ht="18" customHeight="1">
      <c r="B2" s="12"/>
      <c r="C2" s="13" t="s">
        <v>7</v>
      </c>
      <c r="D2" s="14"/>
      <c r="E2" s="14"/>
      <c r="F2" s="14"/>
      <c r="G2" s="15"/>
      <c r="H2" s="14" t="s">
        <v>8</v>
      </c>
      <c r="I2" s="14"/>
      <c r="J2" s="14"/>
      <c r="K2" s="14"/>
      <c r="L2" s="14"/>
      <c r="M2" s="16"/>
      <c r="N2" s="17"/>
      <c r="O2" s="5"/>
      <c r="P2" s="12"/>
      <c r="Q2" s="14"/>
      <c r="R2" s="14"/>
      <c r="S2" s="14"/>
      <c r="T2" s="14"/>
      <c r="U2" s="14"/>
      <c r="V2" s="14"/>
      <c r="W2" s="18"/>
      <c r="X2" s="18"/>
      <c r="Y2" s="15"/>
      <c r="Z2" s="19" t="s">
        <v>9</v>
      </c>
      <c r="AA2" s="14"/>
      <c r="AB2" s="14"/>
      <c r="AC2" s="15"/>
      <c r="AD2" s="5"/>
      <c r="AE2" s="12"/>
      <c r="AF2" s="14"/>
      <c r="AG2" s="14"/>
      <c r="AH2" s="14"/>
      <c r="AI2" s="14"/>
      <c r="AJ2" s="14"/>
      <c r="AK2" s="14"/>
      <c r="AL2" s="14"/>
      <c r="AM2" s="20" t="s">
        <v>10</v>
      </c>
      <c r="AN2" s="20" t="s">
        <v>11</v>
      </c>
      <c r="AO2" s="20" t="s">
        <v>12</v>
      </c>
      <c r="AP2" s="21"/>
      <c r="AQ2" s="12"/>
      <c r="AR2" s="22" t="s">
        <v>7</v>
      </c>
      <c r="AS2" s="14"/>
      <c r="AT2" s="14"/>
      <c r="AU2" s="14"/>
      <c r="AV2" s="14"/>
      <c r="AW2" s="23" t="s">
        <v>8</v>
      </c>
      <c r="AX2" s="14"/>
      <c r="AY2" s="14"/>
      <c r="AZ2" s="14"/>
      <c r="BA2" s="14"/>
      <c r="BB2" s="14"/>
      <c r="BC2" s="15"/>
      <c r="BE2" s="12"/>
      <c r="BF2" s="14"/>
      <c r="BG2" s="14"/>
      <c r="BH2" s="14"/>
      <c r="BI2" s="14"/>
      <c r="BJ2" s="14"/>
      <c r="BK2" s="14"/>
      <c r="BL2" s="18"/>
      <c r="BM2" s="18"/>
      <c r="BN2" s="15"/>
      <c r="BO2" s="19" t="s">
        <v>9</v>
      </c>
      <c r="BP2" s="14"/>
      <c r="BQ2" s="14"/>
      <c r="BR2" s="15"/>
      <c r="BS2" s="5"/>
      <c r="BT2" s="12"/>
      <c r="BU2" s="14"/>
      <c r="BV2" s="14"/>
      <c r="BW2" s="14"/>
      <c r="BX2" s="14"/>
      <c r="BY2" s="14"/>
      <c r="BZ2" s="14"/>
      <c r="CA2" s="14"/>
      <c r="CB2" s="24" t="s">
        <v>10</v>
      </c>
      <c r="CC2" s="20" t="s">
        <v>11</v>
      </c>
      <c r="CD2" s="20" t="s">
        <v>12</v>
      </c>
      <c r="CE2" s="12"/>
      <c r="CF2" s="25" t="s">
        <v>7</v>
      </c>
      <c r="CG2" s="14"/>
      <c r="CH2" s="14"/>
      <c r="CI2" s="14"/>
      <c r="CJ2" s="15"/>
      <c r="CK2" s="14" t="s">
        <v>8</v>
      </c>
      <c r="CL2" s="14"/>
      <c r="CM2" s="14"/>
      <c r="CN2" s="14"/>
      <c r="CO2" s="14"/>
      <c r="CP2" s="16"/>
      <c r="CQ2" s="17"/>
      <c r="CS2" s="12"/>
      <c r="CT2" s="14"/>
      <c r="CU2" s="14"/>
      <c r="CV2" s="14"/>
      <c r="CW2" s="14"/>
      <c r="CX2" s="14"/>
      <c r="CY2" s="14"/>
      <c r="CZ2" s="18"/>
      <c r="DA2" s="18"/>
      <c r="DB2" s="15"/>
      <c r="DC2" s="19" t="s">
        <v>9</v>
      </c>
      <c r="DD2" s="14"/>
      <c r="DE2" s="14"/>
      <c r="DF2" s="15"/>
      <c r="DH2" s="12"/>
      <c r="DI2" s="14"/>
      <c r="DJ2" s="14"/>
      <c r="DK2" s="14"/>
      <c r="DL2" s="14"/>
      <c r="DM2" s="14"/>
      <c r="DN2" s="14"/>
      <c r="DO2" s="14"/>
      <c r="DP2" s="24" t="s">
        <v>10</v>
      </c>
      <c r="DQ2" s="21"/>
    </row>
    <row r="3" spans="2:121" ht="15.75" customHeight="1">
      <c r="B3" s="26"/>
      <c r="C3" s="27"/>
      <c r="D3" s="12" t="s">
        <v>15</v>
      </c>
      <c r="E3" s="23" t="s">
        <v>16</v>
      </c>
      <c r="F3" s="14"/>
      <c r="G3" s="15"/>
      <c r="H3" s="28"/>
      <c r="I3" s="28"/>
      <c r="J3" s="28"/>
      <c r="K3" s="23" t="s">
        <v>17</v>
      </c>
      <c r="L3" s="14"/>
      <c r="M3" s="15"/>
      <c r="N3" s="12" t="s">
        <v>18</v>
      </c>
      <c r="O3" s="5"/>
      <c r="P3" s="26"/>
      <c r="Q3" s="14"/>
      <c r="R3" s="14"/>
      <c r="S3" s="14"/>
      <c r="T3" s="14"/>
      <c r="U3" s="14"/>
      <c r="V3" s="15"/>
      <c r="W3" s="23" t="s">
        <v>19</v>
      </c>
      <c r="X3" s="14"/>
      <c r="Y3" s="15"/>
      <c r="Z3" s="28"/>
      <c r="AA3" s="23" t="s">
        <v>20</v>
      </c>
      <c r="AB3" s="14"/>
      <c r="AC3" s="15"/>
      <c r="AD3" s="5"/>
      <c r="AE3" s="26"/>
      <c r="AF3" s="14" t="s">
        <v>21</v>
      </c>
      <c r="AG3" s="14"/>
      <c r="AH3" s="15"/>
      <c r="AI3" s="23" t="s">
        <v>22</v>
      </c>
      <c r="AJ3" s="14"/>
      <c r="AK3" s="14"/>
      <c r="AL3" s="14"/>
      <c r="AM3" s="26"/>
      <c r="AN3" s="26" t="s">
        <v>23</v>
      </c>
      <c r="AO3" s="29" t="s">
        <v>10</v>
      </c>
      <c r="AP3" s="21"/>
      <c r="AQ3" s="26"/>
      <c r="AR3" s="27"/>
      <c r="AS3" s="30" t="s">
        <v>15</v>
      </c>
      <c r="AT3" s="23" t="s">
        <v>16</v>
      </c>
      <c r="AU3" s="14"/>
      <c r="AV3" s="14"/>
      <c r="AW3" s="27"/>
      <c r="AX3" s="28"/>
      <c r="AY3" s="28"/>
      <c r="AZ3" s="23" t="s">
        <v>17</v>
      </c>
      <c r="BA3" s="14"/>
      <c r="BB3" s="15"/>
      <c r="BC3" s="15" t="s">
        <v>18</v>
      </c>
      <c r="BE3" s="26"/>
      <c r="BF3" s="14"/>
      <c r="BG3" s="14"/>
      <c r="BH3" s="14"/>
      <c r="BI3" s="14"/>
      <c r="BJ3" s="14"/>
      <c r="BK3" s="15"/>
      <c r="BL3" s="23" t="s">
        <v>19</v>
      </c>
      <c r="BM3" s="14"/>
      <c r="BN3" s="15"/>
      <c r="BO3" s="28"/>
      <c r="BP3" s="23" t="s">
        <v>20</v>
      </c>
      <c r="BQ3" s="14"/>
      <c r="BR3" s="15"/>
      <c r="BS3" s="5"/>
      <c r="BT3" s="26"/>
      <c r="BU3" s="14" t="s">
        <v>21</v>
      </c>
      <c r="BV3" s="14"/>
      <c r="BW3" s="15"/>
      <c r="BX3" s="23" t="s">
        <v>22</v>
      </c>
      <c r="BY3" s="14"/>
      <c r="BZ3" s="14"/>
      <c r="CA3" s="14"/>
      <c r="CB3" s="26"/>
      <c r="CC3" s="26"/>
      <c r="CD3" s="29" t="s">
        <v>10</v>
      </c>
      <c r="CE3" s="26"/>
      <c r="CF3" s="28"/>
      <c r="CG3" s="30" t="s">
        <v>15</v>
      </c>
      <c r="CH3" s="23" t="s">
        <v>16</v>
      </c>
      <c r="CI3" s="14"/>
      <c r="CJ3" s="15"/>
      <c r="CK3" s="28"/>
      <c r="CL3" s="28"/>
      <c r="CM3" s="28"/>
      <c r="CN3" s="23" t="s">
        <v>17</v>
      </c>
      <c r="CO3" s="14"/>
      <c r="CP3" s="15"/>
      <c r="CQ3" s="12" t="s">
        <v>18</v>
      </c>
      <c r="CS3" s="26"/>
      <c r="CT3" s="14"/>
      <c r="CU3" s="14"/>
      <c r="CV3" s="14"/>
      <c r="CW3" s="14"/>
      <c r="CX3" s="14"/>
      <c r="CY3" s="15"/>
      <c r="CZ3" s="23" t="s">
        <v>19</v>
      </c>
      <c r="DA3" s="14"/>
      <c r="DB3" s="15"/>
      <c r="DC3" s="28"/>
      <c r="DD3" s="23" t="s">
        <v>20</v>
      </c>
      <c r="DE3" s="14"/>
      <c r="DF3" s="15"/>
      <c r="DH3" s="26"/>
      <c r="DI3" s="14" t="s">
        <v>21</v>
      </c>
      <c r="DJ3" s="14"/>
      <c r="DK3" s="15"/>
      <c r="DL3" s="23" t="s">
        <v>22</v>
      </c>
      <c r="DM3" s="14"/>
      <c r="DN3" s="14"/>
      <c r="DO3" s="14"/>
      <c r="DP3" s="26"/>
      <c r="DQ3" s="21"/>
    </row>
    <row r="4" spans="2:121" ht="11.25" customHeight="1">
      <c r="B4" s="26"/>
      <c r="C4" s="31"/>
      <c r="D4" s="32"/>
      <c r="E4" s="31"/>
      <c r="F4" s="331" t="s">
        <v>28</v>
      </c>
      <c r="G4" s="331" t="s">
        <v>29</v>
      </c>
      <c r="H4" s="33"/>
      <c r="I4" s="34"/>
      <c r="J4" s="35"/>
      <c r="K4" s="31"/>
      <c r="L4" s="34"/>
      <c r="M4" s="35"/>
      <c r="N4" s="32"/>
      <c r="O4" s="36"/>
      <c r="P4" s="26"/>
      <c r="Q4" s="18" t="s">
        <v>30</v>
      </c>
      <c r="R4" s="25"/>
      <c r="S4" s="37"/>
      <c r="T4" s="38" t="s">
        <v>31</v>
      </c>
      <c r="U4" s="38" t="s">
        <v>32</v>
      </c>
      <c r="V4" s="24" t="s">
        <v>33</v>
      </c>
      <c r="W4" s="31"/>
      <c r="X4" s="34"/>
      <c r="Y4" s="35"/>
      <c r="Z4" s="33"/>
      <c r="AA4" s="31"/>
      <c r="AB4" s="20" t="s">
        <v>34</v>
      </c>
      <c r="AC4" s="20" t="s">
        <v>35</v>
      </c>
      <c r="AD4" s="39"/>
      <c r="AE4" s="26"/>
      <c r="AF4" s="33"/>
      <c r="AG4" s="20" t="s">
        <v>34</v>
      </c>
      <c r="AH4" s="20" t="s">
        <v>35</v>
      </c>
      <c r="AI4" s="31"/>
      <c r="AJ4" s="24" t="s">
        <v>36</v>
      </c>
      <c r="AK4" s="30" t="s">
        <v>37</v>
      </c>
      <c r="AL4" s="20" t="s">
        <v>38</v>
      </c>
      <c r="AM4" s="32"/>
      <c r="AN4" s="32"/>
      <c r="AO4" s="32"/>
      <c r="AP4" s="21"/>
      <c r="AQ4" s="26"/>
      <c r="AR4" s="31"/>
      <c r="AS4" s="32"/>
      <c r="AT4" s="31"/>
      <c r="AU4" s="33"/>
      <c r="AV4" s="33"/>
      <c r="AW4" s="31"/>
      <c r="AX4" s="34"/>
      <c r="AY4" s="35"/>
      <c r="AZ4" s="31"/>
      <c r="BA4" s="34"/>
      <c r="BB4" s="35"/>
      <c r="BC4" s="40"/>
      <c r="BE4" s="26"/>
      <c r="BF4" s="22" t="s">
        <v>30</v>
      </c>
      <c r="BG4" s="25"/>
      <c r="BH4" s="37"/>
      <c r="BI4" s="38" t="s">
        <v>31</v>
      </c>
      <c r="BJ4" s="38" t="s">
        <v>32</v>
      </c>
      <c r="BK4" s="24" t="s">
        <v>33</v>
      </c>
      <c r="BL4" s="31"/>
      <c r="BM4" s="34"/>
      <c r="BN4" s="35"/>
      <c r="BO4" s="33"/>
      <c r="BP4" s="31"/>
      <c r="BQ4" s="20" t="s">
        <v>34</v>
      </c>
      <c r="BR4" s="20" t="s">
        <v>35</v>
      </c>
      <c r="BS4" s="39"/>
      <c r="BT4" s="26"/>
      <c r="BU4" s="33"/>
      <c r="BV4" s="20" t="s">
        <v>34</v>
      </c>
      <c r="BW4" s="20" t="s">
        <v>35</v>
      </c>
      <c r="BX4" s="31"/>
      <c r="BY4" s="24" t="s">
        <v>36</v>
      </c>
      <c r="BZ4" s="30" t="s">
        <v>37</v>
      </c>
      <c r="CA4" s="20" t="s">
        <v>38</v>
      </c>
      <c r="CB4" s="32"/>
      <c r="CC4" s="32"/>
      <c r="CD4" s="32"/>
      <c r="CE4" s="26"/>
      <c r="CF4" s="33"/>
      <c r="CG4" s="32"/>
      <c r="CH4" s="31"/>
      <c r="CI4" s="33"/>
      <c r="CJ4" s="40"/>
      <c r="CK4" s="33"/>
      <c r="CL4" s="34"/>
      <c r="CM4" s="35"/>
      <c r="CN4" s="31"/>
      <c r="CO4" s="34"/>
      <c r="CP4" s="35"/>
      <c r="CQ4" s="32"/>
      <c r="CS4" s="26"/>
      <c r="CT4" s="22" t="s">
        <v>30</v>
      </c>
      <c r="CU4" s="25"/>
      <c r="CV4" s="37"/>
      <c r="CW4" s="38" t="s">
        <v>31</v>
      </c>
      <c r="CX4" s="38" t="s">
        <v>32</v>
      </c>
      <c r="CY4" s="24" t="s">
        <v>33</v>
      </c>
      <c r="CZ4" s="31"/>
      <c r="DA4" s="34"/>
      <c r="DB4" s="35"/>
      <c r="DC4" s="33"/>
      <c r="DD4" s="31"/>
      <c r="DE4" s="20" t="s">
        <v>34</v>
      </c>
      <c r="DF4" s="20" t="s">
        <v>35</v>
      </c>
      <c r="DH4" s="26"/>
      <c r="DI4" s="33"/>
      <c r="DJ4" s="20" t="s">
        <v>34</v>
      </c>
      <c r="DK4" s="20" t="s">
        <v>35</v>
      </c>
      <c r="DL4" s="31"/>
      <c r="DM4" s="24" t="s">
        <v>36</v>
      </c>
      <c r="DN4" s="30" t="s">
        <v>37</v>
      </c>
      <c r="DO4" s="20" t="s">
        <v>38</v>
      </c>
      <c r="DP4" s="32"/>
      <c r="DQ4" s="21"/>
    </row>
    <row r="5" spans="2:121" ht="12.75" customHeight="1">
      <c r="B5" s="41"/>
      <c r="C5" s="42"/>
      <c r="D5" s="41"/>
      <c r="E5" s="43"/>
      <c r="F5" s="332"/>
      <c r="G5" s="332"/>
      <c r="H5" s="44"/>
      <c r="I5" s="45" t="s">
        <v>39</v>
      </c>
      <c r="J5" s="45" t="s">
        <v>40</v>
      </c>
      <c r="K5" s="43"/>
      <c r="L5" s="45" t="s">
        <v>39</v>
      </c>
      <c r="M5" s="45" t="s">
        <v>40</v>
      </c>
      <c r="N5" s="41"/>
      <c r="O5" s="39"/>
      <c r="P5" s="41"/>
      <c r="Q5" s="44"/>
      <c r="R5" s="45" t="s">
        <v>39</v>
      </c>
      <c r="S5" s="45" t="s">
        <v>40</v>
      </c>
      <c r="T5" s="41"/>
      <c r="U5" s="46" t="s">
        <v>41</v>
      </c>
      <c r="V5" s="41"/>
      <c r="W5" s="43"/>
      <c r="X5" s="45" t="s">
        <v>39</v>
      </c>
      <c r="Y5" s="45" t="s">
        <v>40</v>
      </c>
      <c r="Z5" s="44"/>
      <c r="AA5" s="43"/>
      <c r="AB5" s="41" t="s">
        <v>42</v>
      </c>
      <c r="AC5" s="41"/>
      <c r="AD5" s="39"/>
      <c r="AE5" s="41"/>
      <c r="AF5" s="44"/>
      <c r="AG5" s="41" t="s">
        <v>42</v>
      </c>
      <c r="AH5" s="41"/>
      <c r="AI5" s="43"/>
      <c r="AJ5" s="41"/>
      <c r="AK5" s="47" t="s">
        <v>44</v>
      </c>
      <c r="AL5" s="41"/>
      <c r="AM5" s="41"/>
      <c r="AN5" s="41"/>
      <c r="AO5" s="41"/>
      <c r="AP5" s="21"/>
      <c r="AQ5" s="41"/>
      <c r="AR5" s="42"/>
      <c r="AS5" s="41"/>
      <c r="AT5" s="43"/>
      <c r="AU5" s="48" t="s">
        <v>45</v>
      </c>
      <c r="AV5" s="49" t="s">
        <v>46</v>
      </c>
      <c r="AW5" s="43"/>
      <c r="AX5" s="45" t="s">
        <v>39</v>
      </c>
      <c r="AY5" s="45" t="s">
        <v>40</v>
      </c>
      <c r="AZ5" s="43"/>
      <c r="BA5" s="45" t="s">
        <v>39</v>
      </c>
      <c r="BB5" s="45" t="s">
        <v>40</v>
      </c>
      <c r="BC5" s="50"/>
      <c r="BE5" s="41"/>
      <c r="BF5" s="43"/>
      <c r="BG5" s="45" t="s">
        <v>39</v>
      </c>
      <c r="BH5" s="45" t="s">
        <v>40</v>
      </c>
      <c r="BI5" s="41"/>
      <c r="BJ5" s="46" t="s">
        <v>41</v>
      </c>
      <c r="BK5" s="41"/>
      <c r="BL5" s="43"/>
      <c r="BM5" s="45" t="s">
        <v>39</v>
      </c>
      <c r="BN5" s="45" t="s">
        <v>40</v>
      </c>
      <c r="BO5" s="44"/>
      <c r="BP5" s="43"/>
      <c r="BQ5" s="41" t="s">
        <v>42</v>
      </c>
      <c r="BR5" s="41"/>
      <c r="BS5" s="39"/>
      <c r="BT5" s="41"/>
      <c r="BU5" s="44"/>
      <c r="BV5" s="41" t="s">
        <v>42</v>
      </c>
      <c r="BW5" s="41"/>
      <c r="BX5" s="43"/>
      <c r="BY5" s="41"/>
      <c r="BZ5" s="47" t="s">
        <v>44</v>
      </c>
      <c r="CA5" s="41"/>
      <c r="CB5" s="41"/>
      <c r="CC5" s="41"/>
      <c r="CD5" s="41"/>
      <c r="CE5" s="41"/>
      <c r="CF5" s="51"/>
      <c r="CG5" s="41"/>
      <c r="CH5" s="43"/>
      <c r="CI5" s="48" t="s">
        <v>45</v>
      </c>
      <c r="CJ5" s="48" t="s">
        <v>46</v>
      </c>
      <c r="CK5" s="44"/>
      <c r="CL5" s="45" t="s">
        <v>39</v>
      </c>
      <c r="CM5" s="45" t="s">
        <v>40</v>
      </c>
      <c r="CN5" s="43"/>
      <c r="CO5" s="45" t="s">
        <v>39</v>
      </c>
      <c r="CP5" s="45" t="s">
        <v>40</v>
      </c>
      <c r="CQ5" s="41"/>
      <c r="CS5" s="41"/>
      <c r="CT5" s="43"/>
      <c r="CU5" s="45" t="s">
        <v>39</v>
      </c>
      <c r="CV5" s="45" t="s">
        <v>40</v>
      </c>
      <c r="CW5" s="41"/>
      <c r="CX5" s="46" t="s">
        <v>41</v>
      </c>
      <c r="CY5" s="41"/>
      <c r="CZ5" s="43"/>
      <c r="DA5" s="45" t="s">
        <v>39</v>
      </c>
      <c r="DB5" s="45" t="s">
        <v>40</v>
      </c>
      <c r="DC5" s="44"/>
      <c r="DD5" s="43"/>
      <c r="DE5" s="41" t="s">
        <v>42</v>
      </c>
      <c r="DF5" s="41"/>
      <c r="DH5" s="41"/>
      <c r="DI5" s="44"/>
      <c r="DJ5" s="41" t="s">
        <v>42</v>
      </c>
      <c r="DK5" s="41"/>
      <c r="DL5" s="43"/>
      <c r="DM5" s="41"/>
      <c r="DN5" s="47" t="s">
        <v>44</v>
      </c>
      <c r="DO5" s="41"/>
      <c r="DP5" s="41"/>
      <c r="DQ5" s="21"/>
    </row>
    <row r="6" spans="2:121" ht="12">
      <c r="B6" s="12" t="s">
        <v>48</v>
      </c>
      <c r="C6" s="5">
        <v>1443402340</v>
      </c>
      <c r="D6" s="5">
        <v>1251397703</v>
      </c>
      <c r="E6" s="5">
        <v>192004637</v>
      </c>
      <c r="F6" s="5">
        <v>164340094</v>
      </c>
      <c r="G6" s="5">
        <v>27664543</v>
      </c>
      <c r="H6" s="5">
        <v>113467031</v>
      </c>
      <c r="I6" s="5">
        <v>175535667</v>
      </c>
      <c r="J6" s="5">
        <v>62068636</v>
      </c>
      <c r="K6" s="5">
        <v>9755285</v>
      </c>
      <c r="L6" s="5">
        <v>68673685</v>
      </c>
      <c r="M6" s="5">
        <v>58918400</v>
      </c>
      <c r="N6" s="52">
        <v>101209638</v>
      </c>
      <c r="O6" s="5"/>
      <c r="P6" s="12" t="s">
        <v>48</v>
      </c>
      <c r="Q6" s="5">
        <v>31915762</v>
      </c>
      <c r="R6" s="5">
        <v>34760425</v>
      </c>
      <c r="S6" s="5">
        <v>2844663</v>
      </c>
      <c r="T6" s="5">
        <v>9618042</v>
      </c>
      <c r="U6" s="5">
        <v>54176862</v>
      </c>
      <c r="V6" s="5">
        <v>5498972</v>
      </c>
      <c r="W6" s="5">
        <v>2502108</v>
      </c>
      <c r="X6" s="5">
        <v>2807681</v>
      </c>
      <c r="Y6" s="5">
        <v>305573</v>
      </c>
      <c r="Z6" s="5">
        <v>299947058</v>
      </c>
      <c r="AA6" s="5">
        <v>72493595</v>
      </c>
      <c r="AB6" s="5">
        <v>32918157</v>
      </c>
      <c r="AC6" s="52">
        <v>39575438</v>
      </c>
      <c r="AD6" s="5">
        <v>0</v>
      </c>
      <c r="AE6" s="12" t="s">
        <v>48</v>
      </c>
      <c r="AF6" s="5">
        <v>26005258</v>
      </c>
      <c r="AG6" s="53">
        <v>10911968</v>
      </c>
      <c r="AH6" s="5">
        <v>15093290</v>
      </c>
      <c r="AI6" s="5">
        <v>201448205</v>
      </c>
      <c r="AJ6" s="5">
        <v>2712128</v>
      </c>
      <c r="AK6" s="5">
        <v>71332102</v>
      </c>
      <c r="AL6" s="5">
        <v>127403975</v>
      </c>
      <c r="AM6" s="53">
        <v>1856816429</v>
      </c>
      <c r="AN6" s="53">
        <v>732707</v>
      </c>
      <c r="AO6" s="52">
        <v>2534.1868291145029</v>
      </c>
      <c r="AQ6" s="12" t="s">
        <v>48</v>
      </c>
      <c r="AR6" s="11">
        <v>-4.1839504471261915</v>
      </c>
      <c r="AS6" s="11">
        <v>-4.4152903313968448</v>
      </c>
      <c r="AT6" s="11">
        <v>-2.6483111583372581</v>
      </c>
      <c r="AU6" s="11">
        <v>-1.2708585167395001</v>
      </c>
      <c r="AV6" s="54">
        <v>-10.099308027833832</v>
      </c>
      <c r="AW6" s="11">
        <v>-10.416219801888897</v>
      </c>
      <c r="AX6" s="11">
        <v>-9.0042105279418951</v>
      </c>
      <c r="AY6" s="11">
        <v>-6.304453996491179</v>
      </c>
      <c r="AZ6" s="11">
        <v>-25.300035453688523</v>
      </c>
      <c r="BA6" s="11">
        <v>-8.5303029624948277</v>
      </c>
      <c r="BB6" s="11">
        <v>-4.9991017237326592</v>
      </c>
      <c r="BC6" s="55">
        <v>-8.8402035649399409</v>
      </c>
      <c r="BD6" s="5"/>
      <c r="BE6" s="12" t="s">
        <v>48</v>
      </c>
      <c r="BF6" s="11">
        <v>-22.772363140239086</v>
      </c>
      <c r="BG6" s="11">
        <v>-23.068454206968735</v>
      </c>
      <c r="BH6" s="11">
        <v>-26.241238650954489</v>
      </c>
      <c r="BI6" s="11">
        <v>-7.4431706147496142</v>
      </c>
      <c r="BJ6" s="11">
        <v>1.3482909477265073</v>
      </c>
      <c r="BK6" s="11">
        <v>-5.9995145249352984</v>
      </c>
      <c r="BL6" s="11">
        <v>-2.8883454355417193</v>
      </c>
      <c r="BM6" s="11">
        <v>-4.6969575595304365</v>
      </c>
      <c r="BN6" s="11">
        <v>-17.307437305326509</v>
      </c>
      <c r="BO6" s="11">
        <v>14.207166246900924</v>
      </c>
      <c r="BP6" s="56">
        <v>145.96905083082282</v>
      </c>
      <c r="BQ6" s="57">
        <v>35004.462952693772</v>
      </c>
      <c r="BR6" s="55">
        <v>34.707116272688026</v>
      </c>
      <c r="BS6" s="5"/>
      <c r="BT6" s="12" t="s">
        <v>48</v>
      </c>
      <c r="BU6" s="11">
        <v>-16.764034123174692</v>
      </c>
      <c r="BV6" s="11">
        <v>-29.444077575274473</v>
      </c>
      <c r="BW6" s="11">
        <v>-4.3342720559838801</v>
      </c>
      <c r="BX6" s="11">
        <v>-0.2330219803295108</v>
      </c>
      <c r="BY6" s="11">
        <v>-3.7783657711239447</v>
      </c>
      <c r="BZ6" s="11">
        <v>-6.8732634555682885</v>
      </c>
      <c r="CA6" s="11">
        <v>4.0004500450485851</v>
      </c>
      <c r="CB6" s="11">
        <v>-2.0524413857848032</v>
      </c>
      <c r="CC6" s="11">
        <v>0.14090936425412343</v>
      </c>
      <c r="CD6" s="58">
        <v>-2.1902644623096061</v>
      </c>
      <c r="CE6" s="12" t="s">
        <v>48</v>
      </c>
      <c r="CF6" s="11">
        <f>C6/$AM6*100</f>
        <v>77.735327922392045</v>
      </c>
      <c r="CG6" s="11">
        <f t="shared" ref="CG6:CQ29" si="0">D6/$AM6*100</f>
        <v>67.394799154914196</v>
      </c>
      <c r="CH6" s="11">
        <f t="shared" si="0"/>
        <v>10.340528767477855</v>
      </c>
      <c r="CI6" s="11">
        <f t="shared" si="0"/>
        <v>8.8506376523448989</v>
      </c>
      <c r="CJ6" s="11">
        <f t="shared" si="0"/>
        <v>1.4898911151329544</v>
      </c>
      <c r="CK6" s="11">
        <f t="shared" si="0"/>
        <v>6.1108373034542991</v>
      </c>
      <c r="CL6" s="11">
        <f t="shared" si="0"/>
        <v>9.4535821774549813</v>
      </c>
      <c r="CM6" s="11">
        <f t="shared" si="0"/>
        <v>3.3427448740006813</v>
      </c>
      <c r="CN6" s="11">
        <f t="shared" si="0"/>
        <v>0.52537692189926222</v>
      </c>
      <c r="CO6" s="11">
        <f t="shared" si="0"/>
        <v>3.698463882990557</v>
      </c>
      <c r="CP6" s="54">
        <f t="shared" si="0"/>
        <v>3.1730869610912946</v>
      </c>
      <c r="CQ6" s="55">
        <f t="shared" si="0"/>
        <v>5.4507078039215253</v>
      </c>
      <c r="CS6" s="12" t="s">
        <v>48</v>
      </c>
      <c r="CT6" s="59">
        <f t="shared" ref="CT6:DF25" si="1">Q6/$AM6*100</f>
        <v>1.7188431501108825</v>
      </c>
      <c r="CU6" s="59">
        <f t="shared" si="1"/>
        <v>1.8720442396516517</v>
      </c>
      <c r="CV6" s="59">
        <f t="shared" si="1"/>
        <v>0.15320108954076903</v>
      </c>
      <c r="CW6" s="59">
        <f t="shared" si="1"/>
        <v>0.51798561504434004</v>
      </c>
      <c r="CX6" s="59">
        <f t="shared" si="1"/>
        <v>2.9177284923732221</v>
      </c>
      <c r="CY6" s="59">
        <f t="shared" si="1"/>
        <v>0.29615054639308125</v>
      </c>
      <c r="CZ6" s="59">
        <f t="shared" si="1"/>
        <v>0.13475257763351037</v>
      </c>
      <c r="DA6" s="59">
        <f t="shared" si="1"/>
        <v>0.15120940100212782</v>
      </c>
      <c r="DB6" s="59">
        <f t="shared" si="1"/>
        <v>1.6456823368617448E-2</v>
      </c>
      <c r="DC6" s="59">
        <f t="shared" si="1"/>
        <v>16.153834774153651</v>
      </c>
      <c r="DD6" s="60">
        <f t="shared" si="1"/>
        <v>3.904187504364224</v>
      </c>
      <c r="DE6" s="11">
        <f t="shared" si="1"/>
        <v>1.7728277543153943</v>
      </c>
      <c r="DF6" s="55">
        <f t="shared" si="1"/>
        <v>2.1313597500488295</v>
      </c>
      <c r="DH6" s="12" t="s">
        <v>48</v>
      </c>
      <c r="DI6" s="11">
        <f t="shared" ref="DI6:DP37" si="2">AF6/$AM6*100</f>
        <v>1.4005292927101736</v>
      </c>
      <c r="DJ6" s="11">
        <f t="shared" si="2"/>
        <v>0.58767080200150479</v>
      </c>
      <c r="DK6" s="11">
        <f t="shared" si="2"/>
        <v>0.81285849070866878</v>
      </c>
      <c r="DL6" s="11">
        <f t="shared" si="2"/>
        <v>10.849117977079253</v>
      </c>
      <c r="DM6" s="11">
        <f t="shared" si="2"/>
        <v>0.14606333494478144</v>
      </c>
      <c r="DN6" s="11">
        <f t="shared" si="2"/>
        <v>3.8416345787298072</v>
      </c>
      <c r="DO6" s="11">
        <f t="shared" si="2"/>
        <v>6.8614200634046636</v>
      </c>
      <c r="DP6" s="131">
        <f t="shared" si="2"/>
        <v>100</v>
      </c>
      <c r="DQ6" s="62"/>
    </row>
    <row r="7" spans="2:121" ht="12">
      <c r="B7" s="63" t="s">
        <v>49</v>
      </c>
      <c r="C7" s="5">
        <v>200309273</v>
      </c>
      <c r="D7" s="5">
        <v>173663678</v>
      </c>
      <c r="E7" s="5">
        <v>26645595</v>
      </c>
      <c r="F7" s="5">
        <v>22823830</v>
      </c>
      <c r="G7" s="5">
        <v>3821765</v>
      </c>
      <c r="H7" s="5">
        <v>13434007</v>
      </c>
      <c r="I7" s="5">
        <v>17971649</v>
      </c>
      <c r="J7" s="5">
        <v>4537642</v>
      </c>
      <c r="K7" s="5">
        <v>-944134</v>
      </c>
      <c r="L7" s="5">
        <v>3108421</v>
      </c>
      <c r="M7" s="5">
        <v>4052555</v>
      </c>
      <c r="N7" s="64">
        <v>14087138</v>
      </c>
      <c r="O7" s="5"/>
      <c r="P7" s="63" t="s">
        <v>49</v>
      </c>
      <c r="Q7" s="5">
        <v>3403005</v>
      </c>
      <c r="R7" s="5">
        <v>3852553</v>
      </c>
      <c r="S7" s="5">
        <v>449548</v>
      </c>
      <c r="T7" s="5">
        <v>1005965</v>
      </c>
      <c r="U7" s="5">
        <v>8646019</v>
      </c>
      <c r="V7" s="5">
        <v>1032149</v>
      </c>
      <c r="W7" s="5">
        <v>291003</v>
      </c>
      <c r="X7" s="5">
        <v>326542</v>
      </c>
      <c r="Y7" s="5">
        <v>35539</v>
      </c>
      <c r="Z7" s="5">
        <v>47247422</v>
      </c>
      <c r="AA7" s="5">
        <v>7318963</v>
      </c>
      <c r="AB7" s="5">
        <v>3034374</v>
      </c>
      <c r="AC7" s="64">
        <v>4284589</v>
      </c>
      <c r="AD7" s="5">
        <v>0</v>
      </c>
      <c r="AE7" s="63" t="s">
        <v>49</v>
      </c>
      <c r="AF7" s="5">
        <v>2668580</v>
      </c>
      <c r="AG7" s="5">
        <v>1474216</v>
      </c>
      <c r="AH7" s="5">
        <v>1194364</v>
      </c>
      <c r="AI7" s="5">
        <v>37259879</v>
      </c>
      <c r="AJ7" s="5">
        <v>2452242</v>
      </c>
      <c r="AK7" s="5">
        <v>10130552</v>
      </c>
      <c r="AL7" s="5">
        <v>24677085</v>
      </c>
      <c r="AM7" s="5">
        <v>260990702</v>
      </c>
      <c r="AN7" s="5">
        <v>133093</v>
      </c>
      <c r="AO7" s="64">
        <v>1960.9649042398923</v>
      </c>
      <c r="AQ7" s="63" t="s">
        <v>49</v>
      </c>
      <c r="AR7" s="11">
        <v>-5.1923657005417656</v>
      </c>
      <c r="AS7" s="11">
        <v>-5.4202055163534313</v>
      </c>
      <c r="AT7" s="11">
        <v>-3.6800902787854182</v>
      </c>
      <c r="AU7" s="11">
        <v>-2.3069329807042771</v>
      </c>
      <c r="AV7" s="11">
        <v>-11.139268348939559</v>
      </c>
      <c r="AW7" s="11">
        <v>-7.0676618183322466</v>
      </c>
      <c r="AX7" s="11">
        <v>-5.7798965540363527</v>
      </c>
      <c r="AY7" s="11">
        <v>-1.7491886306744702</v>
      </c>
      <c r="AZ7" s="11">
        <v>5.9316427344500369</v>
      </c>
      <c r="BA7" s="11">
        <v>5.1449081476605558</v>
      </c>
      <c r="BB7" s="11">
        <v>2.3375317456689904</v>
      </c>
      <c r="BC7" s="65">
        <v>-7.0017423056529084</v>
      </c>
      <c r="BD7" s="5"/>
      <c r="BE7" s="63" t="s">
        <v>49</v>
      </c>
      <c r="BF7" s="11">
        <v>-21.894717079348698</v>
      </c>
      <c r="BG7" s="11">
        <v>-22.494634549877564</v>
      </c>
      <c r="BH7" s="11">
        <v>-26.753412649532542</v>
      </c>
      <c r="BI7" s="11">
        <v>-15.539082584829083</v>
      </c>
      <c r="BJ7" s="11">
        <v>0.7709555573789445</v>
      </c>
      <c r="BK7" s="11">
        <v>1.2025877452729918</v>
      </c>
      <c r="BL7" s="11">
        <v>-6.6130740348512562</v>
      </c>
      <c r="BM7" s="11">
        <v>-8.3524650436988832</v>
      </c>
      <c r="BN7" s="11">
        <v>-20.480175422894479</v>
      </c>
      <c r="BO7" s="11">
        <v>6.5034174359507038</v>
      </c>
      <c r="BP7" s="57">
        <v>147.72750581243625</v>
      </c>
      <c r="BQ7" s="57">
        <v>28931.515499425943</v>
      </c>
      <c r="BR7" s="65">
        <v>45.536854927107406</v>
      </c>
      <c r="BS7" s="5"/>
      <c r="BT7" s="63" t="s">
        <v>49</v>
      </c>
      <c r="BU7" s="11">
        <v>-37.181118695760453</v>
      </c>
      <c r="BV7" s="11">
        <v>-52.719178960872362</v>
      </c>
      <c r="BW7" s="11">
        <v>5.6908784889925617</v>
      </c>
      <c r="BX7" s="11">
        <v>0.26916410713948369</v>
      </c>
      <c r="BY7" s="11">
        <v>31.560164594923741</v>
      </c>
      <c r="BZ7" s="11">
        <v>-11.809055506427837</v>
      </c>
      <c r="CA7" s="11">
        <v>3.6468120934332662</v>
      </c>
      <c r="CB7" s="11">
        <v>-3.3717514526575467</v>
      </c>
      <c r="CC7" s="11">
        <v>-0.72205936103713986</v>
      </c>
      <c r="CD7" s="66">
        <v>-2.6689635930869686</v>
      </c>
      <c r="CE7" s="63" t="s">
        <v>49</v>
      </c>
      <c r="CF7" s="11">
        <f t="shared" ref="CF7:CH51" si="3">C7/$AM7*100</f>
        <v>76.749582059823723</v>
      </c>
      <c r="CG7" s="11">
        <f t="shared" si="0"/>
        <v>66.540178124813039</v>
      </c>
      <c r="CH7" s="11">
        <f t="shared" si="0"/>
        <v>10.209403935010682</v>
      </c>
      <c r="CI7" s="11">
        <f t="shared" si="0"/>
        <v>8.7450739911799626</v>
      </c>
      <c r="CJ7" s="11">
        <f t="shared" si="0"/>
        <v>1.4643299438307193</v>
      </c>
      <c r="CK7" s="11">
        <f t="shared" si="0"/>
        <v>5.1473124893161897</v>
      </c>
      <c r="CL7" s="11">
        <f t="shared" si="0"/>
        <v>6.8859345801522069</v>
      </c>
      <c r="CM7" s="11">
        <f t="shared" si="0"/>
        <v>1.7386220908360177</v>
      </c>
      <c r="CN7" s="11">
        <f t="shared" si="0"/>
        <v>-0.36175005192330567</v>
      </c>
      <c r="CO7" s="11">
        <f t="shared" si="0"/>
        <v>1.1910083294844733</v>
      </c>
      <c r="CP7" s="11">
        <f t="shared" si="0"/>
        <v>1.552758381407779</v>
      </c>
      <c r="CQ7" s="65">
        <f t="shared" si="0"/>
        <v>5.3975631668288324</v>
      </c>
      <c r="CS7" s="63" t="s">
        <v>49</v>
      </c>
      <c r="CT7" s="59">
        <f t="shared" si="1"/>
        <v>1.3038797834261544</v>
      </c>
      <c r="CU7" s="59">
        <f t="shared" si="1"/>
        <v>1.4761265326609221</v>
      </c>
      <c r="CV7" s="59">
        <f t="shared" si="1"/>
        <v>0.17224674923476774</v>
      </c>
      <c r="CW7" s="59">
        <f t="shared" si="1"/>
        <v>0.38544093421381731</v>
      </c>
      <c r="CX7" s="59">
        <f t="shared" si="1"/>
        <v>3.3127689736625179</v>
      </c>
      <c r="CY7" s="59">
        <f t="shared" si="1"/>
        <v>0.39547347552634271</v>
      </c>
      <c r="CZ7" s="59">
        <f t="shared" si="1"/>
        <v>0.11149937441066386</v>
      </c>
      <c r="DA7" s="59">
        <f t="shared" si="1"/>
        <v>0.12511633460413465</v>
      </c>
      <c r="DB7" s="59">
        <f t="shared" si="1"/>
        <v>1.3616960193470799E-2</v>
      </c>
      <c r="DC7" s="59">
        <f t="shared" si="1"/>
        <v>18.103105450860085</v>
      </c>
      <c r="DD7" s="59">
        <f t="shared" si="1"/>
        <v>2.8043002849963599</v>
      </c>
      <c r="DE7" s="11">
        <f t="shared" si="1"/>
        <v>1.1626368206787689</v>
      </c>
      <c r="DF7" s="65">
        <f t="shared" si="1"/>
        <v>1.6416634643175907</v>
      </c>
      <c r="DH7" s="63" t="s">
        <v>49</v>
      </c>
      <c r="DI7" s="11">
        <f t="shared" si="2"/>
        <v>1.0224808698357384</v>
      </c>
      <c r="DJ7" s="11">
        <f t="shared" si="2"/>
        <v>0.56485383912259068</v>
      </c>
      <c r="DK7" s="11">
        <f t="shared" si="2"/>
        <v>0.45762703071314775</v>
      </c>
      <c r="DL7" s="11">
        <f t="shared" si="2"/>
        <v>14.276324296027987</v>
      </c>
      <c r="DM7" s="11">
        <f t="shared" si="2"/>
        <v>0.93958979427550637</v>
      </c>
      <c r="DN7" s="11">
        <f t="shared" si="2"/>
        <v>3.8815758271725711</v>
      </c>
      <c r="DO7" s="11">
        <f t="shared" si="2"/>
        <v>9.4551586745799092</v>
      </c>
      <c r="DP7" s="132">
        <f t="shared" si="2"/>
        <v>100</v>
      </c>
      <c r="DQ7" s="62"/>
    </row>
    <row r="8" spans="2:121" ht="12">
      <c r="B8" s="63" t="s">
        <v>50</v>
      </c>
      <c r="C8" s="5">
        <v>55236894</v>
      </c>
      <c r="D8" s="5">
        <v>47897659</v>
      </c>
      <c r="E8" s="5">
        <v>7339235</v>
      </c>
      <c r="F8" s="5">
        <v>6282139</v>
      </c>
      <c r="G8" s="5">
        <v>1057096</v>
      </c>
      <c r="H8" s="5">
        <v>3737769</v>
      </c>
      <c r="I8" s="5">
        <v>5122611</v>
      </c>
      <c r="J8" s="5">
        <v>1384842</v>
      </c>
      <c r="K8" s="5">
        <v>-150136</v>
      </c>
      <c r="L8" s="5">
        <v>1093133</v>
      </c>
      <c r="M8" s="5">
        <v>1243269</v>
      </c>
      <c r="N8" s="64">
        <v>3819897</v>
      </c>
      <c r="O8" s="5"/>
      <c r="P8" s="63" t="s">
        <v>50</v>
      </c>
      <c r="Q8" s="5">
        <v>951731</v>
      </c>
      <c r="R8" s="5">
        <v>1084999</v>
      </c>
      <c r="S8" s="5">
        <v>133268</v>
      </c>
      <c r="T8" s="5">
        <v>351314</v>
      </c>
      <c r="U8" s="5">
        <v>2438806</v>
      </c>
      <c r="V8" s="5">
        <v>78046</v>
      </c>
      <c r="W8" s="5">
        <v>68008</v>
      </c>
      <c r="X8" s="5">
        <v>76313</v>
      </c>
      <c r="Y8" s="5">
        <v>8305</v>
      </c>
      <c r="Z8" s="5">
        <v>13358747</v>
      </c>
      <c r="AA8" s="5">
        <v>2594344</v>
      </c>
      <c r="AB8" s="5">
        <v>1112580</v>
      </c>
      <c r="AC8" s="64">
        <v>1481764</v>
      </c>
      <c r="AD8" s="5">
        <v>0</v>
      </c>
      <c r="AE8" s="63" t="s">
        <v>50</v>
      </c>
      <c r="AF8" s="5">
        <v>1386239</v>
      </c>
      <c r="AG8" s="5">
        <v>1145530</v>
      </c>
      <c r="AH8" s="5">
        <v>240709</v>
      </c>
      <c r="AI8" s="5">
        <v>9378164</v>
      </c>
      <c r="AJ8" s="5">
        <v>385692</v>
      </c>
      <c r="AK8" s="5">
        <v>3342726</v>
      </c>
      <c r="AL8" s="5">
        <v>5649746</v>
      </c>
      <c r="AM8" s="5">
        <v>72333410</v>
      </c>
      <c r="AN8" s="5">
        <v>35974</v>
      </c>
      <c r="AO8" s="64">
        <v>2010.7135709123256</v>
      </c>
      <c r="AQ8" s="63" t="s">
        <v>50</v>
      </c>
      <c r="AR8" s="11">
        <v>-5.1998310800780034</v>
      </c>
      <c r="AS8" s="11">
        <v>-5.4325794329144435</v>
      </c>
      <c r="AT8" s="11">
        <v>-3.6522618348096816</v>
      </c>
      <c r="AU8" s="11">
        <v>-2.3056263996018909</v>
      </c>
      <c r="AV8" s="11">
        <v>-10.947193195871426</v>
      </c>
      <c r="AW8" s="11">
        <v>-16.411637077956666</v>
      </c>
      <c r="AX8" s="11">
        <v>-14.571992861725363</v>
      </c>
      <c r="AY8" s="11">
        <v>-9.176931063000362</v>
      </c>
      <c r="AZ8" s="11">
        <v>-43.955970199342239</v>
      </c>
      <c r="BA8" s="11">
        <v>-10.835766086965743</v>
      </c>
      <c r="BB8" s="11">
        <v>-6.5401008817758806</v>
      </c>
      <c r="BC8" s="65">
        <v>-15.009031090178739</v>
      </c>
      <c r="BD8" s="5"/>
      <c r="BE8" s="63" t="s">
        <v>50</v>
      </c>
      <c r="BF8" s="11">
        <v>-22.165028971461986</v>
      </c>
      <c r="BG8" s="11">
        <v>-22.807243461909788</v>
      </c>
      <c r="BH8" s="11">
        <v>-27.102660598634692</v>
      </c>
      <c r="BI8" s="11">
        <v>-53.610707273176232</v>
      </c>
      <c r="BJ8" s="11">
        <v>-0.30381344742416727</v>
      </c>
      <c r="BK8" s="11">
        <v>14.497388650900769</v>
      </c>
      <c r="BL8" s="11">
        <v>-16.510551579360889</v>
      </c>
      <c r="BM8" s="11">
        <v>-18.066351728580631</v>
      </c>
      <c r="BN8" s="11">
        <v>-28.913806385346231</v>
      </c>
      <c r="BO8" s="11">
        <v>4.5296164248331827</v>
      </c>
      <c r="BP8" s="57">
        <v>143.3305414371481</v>
      </c>
      <c r="BQ8" s="57">
        <v>30566.482910694602</v>
      </c>
      <c r="BR8" s="65">
        <v>39.453184923481466</v>
      </c>
      <c r="BS8" s="5"/>
      <c r="BT8" s="63" t="s">
        <v>50</v>
      </c>
      <c r="BU8" s="11">
        <v>-41.323763334267369</v>
      </c>
      <c r="BV8" s="11">
        <v>-45.899675926057114</v>
      </c>
      <c r="BW8" s="11">
        <v>-1.7931163914093611</v>
      </c>
      <c r="BX8" s="11">
        <v>0.28872338366396061</v>
      </c>
      <c r="BY8" s="11">
        <v>14.220900755762989</v>
      </c>
      <c r="BZ8" s="11">
        <v>-6.1287531567952431</v>
      </c>
      <c r="CA8" s="11">
        <v>3.6170771554604806</v>
      </c>
      <c r="CB8" s="11">
        <v>-4.2172077055682813</v>
      </c>
      <c r="CC8" s="11">
        <v>-1.1105613282753313</v>
      </c>
      <c r="CD8" s="66">
        <v>-3.1415350506800159</v>
      </c>
      <c r="CE8" s="63" t="s">
        <v>50</v>
      </c>
      <c r="CF8" s="11">
        <f t="shared" si="3"/>
        <v>76.364288646145667</v>
      </c>
      <c r="CG8" s="11">
        <f t="shared" si="0"/>
        <v>66.217891566290049</v>
      </c>
      <c r="CH8" s="11">
        <f t="shared" si="0"/>
        <v>10.146397079855628</v>
      </c>
      <c r="CI8" s="11">
        <f t="shared" si="0"/>
        <v>8.6849755873530636</v>
      </c>
      <c r="CJ8" s="11">
        <f t="shared" si="0"/>
        <v>1.4614214925025655</v>
      </c>
      <c r="CK8" s="11">
        <f t="shared" si="0"/>
        <v>5.1674171036592904</v>
      </c>
      <c r="CL8" s="11">
        <f t="shared" si="0"/>
        <v>7.0819431850371775</v>
      </c>
      <c r="CM8" s="11">
        <f t="shared" si="0"/>
        <v>1.9145260813778862</v>
      </c>
      <c r="CN8" s="11">
        <f t="shared" si="0"/>
        <v>-0.20756107032697613</v>
      </c>
      <c r="CO8" s="11">
        <f t="shared" si="0"/>
        <v>1.5112421770244207</v>
      </c>
      <c r="CP8" s="11">
        <f t="shared" si="0"/>
        <v>1.7188032473513966</v>
      </c>
      <c r="CQ8" s="65">
        <f t="shared" si="0"/>
        <v>5.280957997141293</v>
      </c>
      <c r="CS8" s="63" t="s">
        <v>50</v>
      </c>
      <c r="CT8" s="59">
        <f t="shared" si="1"/>
        <v>1.3157557482773174</v>
      </c>
      <c r="CU8" s="59">
        <f t="shared" si="1"/>
        <v>1.49999702765292</v>
      </c>
      <c r="CV8" s="59">
        <f t="shared" si="1"/>
        <v>0.1842412793756025</v>
      </c>
      <c r="CW8" s="59">
        <f t="shared" si="1"/>
        <v>0.48568704282018499</v>
      </c>
      <c r="CX8" s="59">
        <f t="shared" si="1"/>
        <v>3.3716176245527483</v>
      </c>
      <c r="CY8" s="59">
        <f t="shared" si="1"/>
        <v>0.10789758149104264</v>
      </c>
      <c r="CZ8" s="59">
        <f t="shared" si="1"/>
        <v>9.4020176844973852E-2</v>
      </c>
      <c r="DA8" s="59">
        <f t="shared" si="1"/>
        <v>0.10550173149586062</v>
      </c>
      <c r="DB8" s="59">
        <f t="shared" si="1"/>
        <v>1.1481554650886776E-2</v>
      </c>
      <c r="DC8" s="59">
        <f t="shared" si="1"/>
        <v>18.468294250195033</v>
      </c>
      <c r="DD8" s="59">
        <f t="shared" si="1"/>
        <v>3.5866468897291033</v>
      </c>
      <c r="DE8" s="11">
        <f t="shared" si="1"/>
        <v>1.5381274019847813</v>
      </c>
      <c r="DF8" s="65">
        <f t="shared" si="1"/>
        <v>2.0485194877443216</v>
      </c>
      <c r="DH8" s="63" t="s">
        <v>50</v>
      </c>
      <c r="DI8" s="11">
        <f t="shared" si="2"/>
        <v>1.9164574157363796</v>
      </c>
      <c r="DJ8" s="11">
        <f t="shared" si="2"/>
        <v>1.5836803490945608</v>
      </c>
      <c r="DK8" s="11">
        <f t="shared" si="2"/>
        <v>0.33277706664181878</v>
      </c>
      <c r="DL8" s="11">
        <f t="shared" si="2"/>
        <v>12.965189944729552</v>
      </c>
      <c r="DM8" s="11">
        <f t="shared" si="2"/>
        <v>0.53321418138589072</v>
      </c>
      <c r="DN8" s="11">
        <f t="shared" si="2"/>
        <v>4.6212752862059174</v>
      </c>
      <c r="DO8" s="11">
        <f t="shared" si="2"/>
        <v>7.8107004771377424</v>
      </c>
      <c r="DP8" s="132">
        <f t="shared" si="2"/>
        <v>100</v>
      </c>
      <c r="DQ8" s="62"/>
    </row>
    <row r="9" spans="2:121" ht="12">
      <c r="B9" s="63" t="s">
        <v>51</v>
      </c>
      <c r="C9" s="5">
        <v>84902899</v>
      </c>
      <c r="D9" s="5">
        <v>73611664</v>
      </c>
      <c r="E9" s="5">
        <v>11291235</v>
      </c>
      <c r="F9" s="5">
        <v>9676440</v>
      </c>
      <c r="G9" s="5">
        <v>1614795</v>
      </c>
      <c r="H9" s="5">
        <v>5474434</v>
      </c>
      <c r="I9" s="5">
        <v>6368901</v>
      </c>
      <c r="J9" s="5">
        <v>894467</v>
      </c>
      <c r="K9" s="5">
        <v>-227913</v>
      </c>
      <c r="L9" s="5">
        <v>454897</v>
      </c>
      <c r="M9" s="5">
        <v>682810</v>
      </c>
      <c r="N9" s="64">
        <v>5583294</v>
      </c>
      <c r="O9" s="5"/>
      <c r="P9" s="63" t="s">
        <v>51</v>
      </c>
      <c r="Q9" s="5">
        <v>1611696</v>
      </c>
      <c r="R9" s="5">
        <v>1808813</v>
      </c>
      <c r="S9" s="5">
        <v>197117</v>
      </c>
      <c r="T9" s="5">
        <v>349243</v>
      </c>
      <c r="U9" s="5">
        <v>3257173</v>
      </c>
      <c r="V9" s="5">
        <v>365182</v>
      </c>
      <c r="W9" s="5">
        <v>119053</v>
      </c>
      <c r="X9" s="5">
        <v>133593</v>
      </c>
      <c r="Y9" s="5">
        <v>14540</v>
      </c>
      <c r="Z9" s="5">
        <v>16149982</v>
      </c>
      <c r="AA9" s="5">
        <v>2199282</v>
      </c>
      <c r="AB9" s="5">
        <v>1220128</v>
      </c>
      <c r="AC9" s="64">
        <v>979154</v>
      </c>
      <c r="AD9" s="5">
        <v>0</v>
      </c>
      <c r="AE9" s="63" t="s">
        <v>51</v>
      </c>
      <c r="AF9" s="5">
        <v>-1170279</v>
      </c>
      <c r="AG9" s="5">
        <v>-1479838</v>
      </c>
      <c r="AH9" s="5">
        <v>309559</v>
      </c>
      <c r="AI9" s="5">
        <v>15120979</v>
      </c>
      <c r="AJ9" s="5">
        <v>148836</v>
      </c>
      <c r="AK9" s="5">
        <v>4056299</v>
      </c>
      <c r="AL9" s="5">
        <v>10915844</v>
      </c>
      <c r="AM9" s="5">
        <v>106527315</v>
      </c>
      <c r="AN9" s="5">
        <v>55413</v>
      </c>
      <c r="AO9" s="64">
        <v>1922.4246115532455</v>
      </c>
      <c r="AQ9" s="63" t="s">
        <v>51</v>
      </c>
      <c r="AR9" s="11">
        <v>-5.2469416425572639</v>
      </c>
      <c r="AS9" s="11">
        <v>-5.4717228730363177</v>
      </c>
      <c r="AT9" s="11">
        <v>-3.7548959021458863</v>
      </c>
      <c r="AU9" s="11">
        <v>-2.3711748564136581</v>
      </c>
      <c r="AV9" s="11">
        <v>-11.289232716509218</v>
      </c>
      <c r="AW9" s="11">
        <v>-0.53876318837925563</v>
      </c>
      <c r="AX9" s="11">
        <v>-2.2802548884797691</v>
      </c>
      <c r="AY9" s="11">
        <v>-11.738562839626654</v>
      </c>
      <c r="AZ9" s="11">
        <v>16.147724638800895</v>
      </c>
      <c r="BA9" s="11">
        <v>-0.47933877065247826</v>
      </c>
      <c r="BB9" s="11">
        <v>-6.3220701037603702</v>
      </c>
      <c r="BC9" s="65">
        <v>-1.3621134214131698</v>
      </c>
      <c r="BD9" s="5"/>
      <c r="BE9" s="63" t="s">
        <v>51</v>
      </c>
      <c r="BF9" s="11">
        <v>-20.434945520733518</v>
      </c>
      <c r="BG9" s="11">
        <v>-21.13675097782663</v>
      </c>
      <c r="BH9" s="11">
        <v>-26.441744348332303</v>
      </c>
      <c r="BI9" s="11">
        <v>-3.6868608871190145</v>
      </c>
      <c r="BJ9" s="11">
        <v>0.16803471651368557</v>
      </c>
      <c r="BK9" s="11">
        <v>1686.5172936744777</v>
      </c>
      <c r="BL9" s="11">
        <v>3.0797603380203644</v>
      </c>
      <c r="BM9" s="11">
        <v>1.1608359836437983</v>
      </c>
      <c r="BN9" s="11">
        <v>-12.219270707558561</v>
      </c>
      <c r="BO9" s="11">
        <v>11.562132716671519</v>
      </c>
      <c r="BP9" s="57">
        <v>220.31161931061001</v>
      </c>
      <c r="BQ9" s="57">
        <v>34711.069900142655</v>
      </c>
      <c r="BR9" s="65">
        <v>43.339354884043672</v>
      </c>
      <c r="BS9" s="5"/>
      <c r="BT9" s="63" t="s">
        <v>51</v>
      </c>
      <c r="BU9" s="11">
        <v>-4.0146296806534467</v>
      </c>
      <c r="BV9" s="11">
        <v>-2.8015802610473433</v>
      </c>
      <c r="BW9" s="11">
        <v>-1.5394451000162215</v>
      </c>
      <c r="BX9" s="11">
        <v>1.3828883871476008</v>
      </c>
      <c r="BY9" s="11">
        <v>-15.468671906947156</v>
      </c>
      <c r="BZ9" s="11">
        <v>-5.2507668025588821</v>
      </c>
      <c r="CA9" s="11">
        <v>4.38228252774738</v>
      </c>
      <c r="CB9" s="11">
        <v>-2.7899734432815295</v>
      </c>
      <c r="CC9" s="11">
        <v>-0.26816889240848063</v>
      </c>
      <c r="CD9" s="66">
        <v>-2.5285854304154052</v>
      </c>
      <c r="CE9" s="63" t="s">
        <v>51</v>
      </c>
      <c r="CF9" s="11">
        <f t="shared" si="3"/>
        <v>79.70059040725846</v>
      </c>
      <c r="CG9" s="11">
        <f t="shared" si="0"/>
        <v>69.101210332767707</v>
      </c>
      <c r="CH9" s="11">
        <f t="shared" si="0"/>
        <v>10.599380074490753</v>
      </c>
      <c r="CI9" s="11">
        <f t="shared" si="0"/>
        <v>9.0835294215385041</v>
      </c>
      <c r="CJ9" s="11">
        <f t="shared" si="0"/>
        <v>1.51585065295225</v>
      </c>
      <c r="CK9" s="11">
        <f t="shared" si="0"/>
        <v>5.138995571229783</v>
      </c>
      <c r="CL9" s="11">
        <f t="shared" si="0"/>
        <v>5.9786553336109147</v>
      </c>
      <c r="CM9" s="11">
        <f t="shared" si="0"/>
        <v>0.83965976238113205</v>
      </c>
      <c r="CN9" s="11">
        <f t="shared" si="0"/>
        <v>-0.21394794377385742</v>
      </c>
      <c r="CO9" s="11">
        <f t="shared" si="0"/>
        <v>0.42702381074750645</v>
      </c>
      <c r="CP9" s="11">
        <f t="shared" si="0"/>
        <v>0.6409717545213639</v>
      </c>
      <c r="CQ9" s="65">
        <f t="shared" si="0"/>
        <v>5.2411853241584092</v>
      </c>
      <c r="CS9" s="63" t="s">
        <v>51</v>
      </c>
      <c r="CT9" s="59">
        <f t="shared" si="1"/>
        <v>1.5129415399233519</v>
      </c>
      <c r="CU9" s="59">
        <f t="shared" si="1"/>
        <v>1.697980466324529</v>
      </c>
      <c r="CV9" s="59">
        <f t="shared" si="1"/>
        <v>0.18503892640117703</v>
      </c>
      <c r="CW9" s="59">
        <f t="shared" si="1"/>
        <v>0.32784361456965289</v>
      </c>
      <c r="CX9" s="59">
        <f t="shared" si="1"/>
        <v>3.0575941954417982</v>
      </c>
      <c r="CY9" s="59">
        <f t="shared" si="1"/>
        <v>0.34280597422360642</v>
      </c>
      <c r="CZ9" s="59">
        <f t="shared" si="1"/>
        <v>0.11175819084523063</v>
      </c>
      <c r="DA9" s="59">
        <f t="shared" si="1"/>
        <v>0.12540727230382182</v>
      </c>
      <c r="DB9" s="59">
        <f t="shared" si="1"/>
        <v>1.364908145859116E-2</v>
      </c>
      <c r="DC9" s="59">
        <f t="shared" si="1"/>
        <v>15.160414021511759</v>
      </c>
      <c r="DD9" s="59">
        <f t="shared" si="1"/>
        <v>2.0645240143337884</v>
      </c>
      <c r="DE9" s="11">
        <f t="shared" si="1"/>
        <v>1.1453663316305307</v>
      </c>
      <c r="DF9" s="65">
        <f t="shared" si="1"/>
        <v>0.91915768270325782</v>
      </c>
      <c r="DH9" s="63" t="s">
        <v>51</v>
      </c>
      <c r="DI9" s="11">
        <f t="shared" si="2"/>
        <v>-1.0985717606794088</v>
      </c>
      <c r="DJ9" s="11">
        <f t="shared" si="2"/>
        <v>-1.3891629578761091</v>
      </c>
      <c r="DK9" s="11">
        <f t="shared" si="2"/>
        <v>0.29059119719670023</v>
      </c>
      <c r="DL9" s="11">
        <f t="shared" si="2"/>
        <v>14.19446176785738</v>
      </c>
      <c r="DM9" s="11">
        <f t="shared" si="2"/>
        <v>0.13971627840239847</v>
      </c>
      <c r="DN9" s="11">
        <f t="shared" si="2"/>
        <v>3.8077548467264006</v>
      </c>
      <c r="DO9" s="11">
        <f t="shared" si="2"/>
        <v>10.24699064272858</v>
      </c>
      <c r="DP9" s="132">
        <f t="shared" si="2"/>
        <v>100</v>
      </c>
      <c r="DQ9" s="62"/>
    </row>
    <row r="10" spans="2:121" ht="12">
      <c r="B10" s="63" t="s">
        <v>52</v>
      </c>
      <c r="C10" s="5">
        <v>40988763</v>
      </c>
      <c r="D10" s="5">
        <v>35544984</v>
      </c>
      <c r="E10" s="5">
        <v>5443779</v>
      </c>
      <c r="F10" s="5">
        <v>4661544</v>
      </c>
      <c r="G10" s="5">
        <v>782235</v>
      </c>
      <c r="H10" s="5">
        <v>2490748</v>
      </c>
      <c r="I10" s="5">
        <v>3438863</v>
      </c>
      <c r="J10" s="5">
        <v>948115</v>
      </c>
      <c r="K10" s="5">
        <v>-210595</v>
      </c>
      <c r="L10" s="5">
        <v>625706</v>
      </c>
      <c r="M10" s="5">
        <v>836301</v>
      </c>
      <c r="N10" s="64">
        <v>2640320</v>
      </c>
      <c r="O10" s="5"/>
      <c r="P10" s="63" t="s">
        <v>52</v>
      </c>
      <c r="Q10" s="5">
        <v>805875</v>
      </c>
      <c r="R10" s="5">
        <v>910237</v>
      </c>
      <c r="S10" s="5">
        <v>104362</v>
      </c>
      <c r="T10" s="5">
        <v>139327</v>
      </c>
      <c r="U10" s="5">
        <v>1683942</v>
      </c>
      <c r="V10" s="5">
        <v>11176</v>
      </c>
      <c r="W10" s="5">
        <v>61023</v>
      </c>
      <c r="X10" s="5">
        <v>68475</v>
      </c>
      <c r="Y10" s="5">
        <v>7452</v>
      </c>
      <c r="Z10" s="5">
        <v>8185235</v>
      </c>
      <c r="AA10" s="5">
        <v>1309801</v>
      </c>
      <c r="AB10" s="5">
        <v>411399</v>
      </c>
      <c r="AC10" s="64">
        <v>898402</v>
      </c>
      <c r="AD10" s="5">
        <v>0</v>
      </c>
      <c r="AE10" s="63" t="s">
        <v>52</v>
      </c>
      <c r="AF10" s="5">
        <v>620153</v>
      </c>
      <c r="AG10" s="5">
        <v>391277</v>
      </c>
      <c r="AH10" s="5">
        <v>228876</v>
      </c>
      <c r="AI10" s="5">
        <v>6255281</v>
      </c>
      <c r="AJ10" s="5">
        <v>143846</v>
      </c>
      <c r="AK10" s="5">
        <v>1599023</v>
      </c>
      <c r="AL10" s="5">
        <v>4512412</v>
      </c>
      <c r="AM10" s="5">
        <v>51664746</v>
      </c>
      <c r="AN10" s="5">
        <v>27376</v>
      </c>
      <c r="AO10" s="64">
        <v>1887.2277177089422</v>
      </c>
      <c r="AQ10" s="63" t="s">
        <v>52</v>
      </c>
      <c r="AR10" s="11">
        <v>-6.1004822970471571</v>
      </c>
      <c r="AS10" s="11">
        <v>-6.3220631261758173</v>
      </c>
      <c r="AT10" s="11">
        <v>-4.6275057100554973</v>
      </c>
      <c r="AU10" s="11">
        <v>-3.2400123213958048</v>
      </c>
      <c r="AV10" s="11">
        <v>-12.135773472750616</v>
      </c>
      <c r="AW10" s="11">
        <v>-10.920958045284342</v>
      </c>
      <c r="AX10" s="11">
        <v>-11.592034070944113</v>
      </c>
      <c r="AY10" s="11">
        <v>-13.307749420293035</v>
      </c>
      <c r="AZ10" s="11">
        <v>-3.738313153305814</v>
      </c>
      <c r="BA10" s="11">
        <v>-15.162419630823798</v>
      </c>
      <c r="BB10" s="11">
        <v>-11.082888553384226</v>
      </c>
      <c r="BC10" s="65">
        <v>-10.084013581117206</v>
      </c>
      <c r="BD10" s="5"/>
      <c r="BE10" s="63" t="s">
        <v>52</v>
      </c>
      <c r="BF10" s="11">
        <v>-22.679225405829126</v>
      </c>
      <c r="BG10" s="11">
        <v>-23.275712380750083</v>
      </c>
      <c r="BH10" s="11">
        <v>-27.589245446660886</v>
      </c>
      <c r="BI10" s="11">
        <v>-6.1720496727096412</v>
      </c>
      <c r="BJ10" s="11">
        <v>-2.9404186962558727</v>
      </c>
      <c r="BK10" s="11">
        <v>4.1371598956392104</v>
      </c>
      <c r="BL10" s="11">
        <v>-2.6529049548543537</v>
      </c>
      <c r="BM10" s="11">
        <v>-4.4672628597737063</v>
      </c>
      <c r="BN10" s="11">
        <v>-17.117117117117118</v>
      </c>
      <c r="BO10" s="11">
        <v>11.173491133132988</v>
      </c>
      <c r="BP10" s="57">
        <v>117.96631492763584</v>
      </c>
      <c r="BQ10" s="57">
        <v>20096.318114874815</v>
      </c>
      <c r="BR10" s="65">
        <v>50.013191246355717</v>
      </c>
      <c r="BS10" s="5"/>
      <c r="BT10" s="63" t="s">
        <v>52</v>
      </c>
      <c r="BU10" s="11">
        <v>-6.3123832026310662</v>
      </c>
      <c r="BV10" s="11">
        <v>-8.8837191972540079</v>
      </c>
      <c r="BW10" s="11">
        <v>-1.5633668944695089</v>
      </c>
      <c r="BX10" s="11">
        <v>2.5502637661191772</v>
      </c>
      <c r="BY10" s="11">
        <v>-4.1493140005197473</v>
      </c>
      <c r="BZ10" s="11">
        <v>1.5949994885378473</v>
      </c>
      <c r="CA10" s="11">
        <v>3.1236387985547553</v>
      </c>
      <c r="CB10" s="11">
        <v>-3.9874639886176686</v>
      </c>
      <c r="CC10" s="11">
        <v>-1.5535097813578826</v>
      </c>
      <c r="CD10" s="66">
        <v>-2.4723626021142548</v>
      </c>
      <c r="CE10" s="63" t="s">
        <v>52</v>
      </c>
      <c r="CF10" s="11">
        <f t="shared" si="3"/>
        <v>79.33603893068593</v>
      </c>
      <c r="CG10" s="11">
        <f t="shared" si="0"/>
        <v>68.799300784329802</v>
      </c>
      <c r="CH10" s="11">
        <f t="shared" si="0"/>
        <v>10.536738146356123</v>
      </c>
      <c r="CI10" s="11">
        <f t="shared" si="0"/>
        <v>9.0226786366084131</v>
      </c>
      <c r="CJ10" s="11">
        <f t="shared" si="0"/>
        <v>1.5140595097477108</v>
      </c>
      <c r="CK10" s="11">
        <f t="shared" si="0"/>
        <v>4.820981796755567</v>
      </c>
      <c r="CL10" s="11">
        <f t="shared" si="0"/>
        <v>6.6561113065377304</v>
      </c>
      <c r="CM10" s="11">
        <f t="shared" si="0"/>
        <v>1.8351295097821636</v>
      </c>
      <c r="CN10" s="11">
        <f t="shared" si="0"/>
        <v>-0.40761837869095496</v>
      </c>
      <c r="CO10" s="11">
        <f t="shared" si="0"/>
        <v>1.2110888922206255</v>
      </c>
      <c r="CP10" s="11">
        <f t="shared" si="0"/>
        <v>1.6187072709115804</v>
      </c>
      <c r="CQ10" s="65">
        <f t="shared" si="0"/>
        <v>5.1104867524172093</v>
      </c>
      <c r="CS10" s="63" t="s">
        <v>52</v>
      </c>
      <c r="CT10" s="59">
        <f t="shared" si="1"/>
        <v>1.5598160494198499</v>
      </c>
      <c r="CU10" s="59">
        <f t="shared" si="1"/>
        <v>1.7618145262922613</v>
      </c>
      <c r="CV10" s="59">
        <f t="shared" si="1"/>
        <v>0.20199847687241121</v>
      </c>
      <c r="CW10" s="59">
        <f t="shared" si="1"/>
        <v>0.26967518624789139</v>
      </c>
      <c r="CX10" s="59">
        <f t="shared" si="1"/>
        <v>3.2593637448638573</v>
      </c>
      <c r="CY10" s="59">
        <f t="shared" si="1"/>
        <v>2.1631771885610353E-2</v>
      </c>
      <c r="CZ10" s="59">
        <f t="shared" si="1"/>
        <v>0.11811342302931287</v>
      </c>
      <c r="DA10" s="59">
        <f t="shared" si="1"/>
        <v>0.13253718502748468</v>
      </c>
      <c r="DB10" s="59">
        <f t="shared" si="1"/>
        <v>1.4423761998171827E-2</v>
      </c>
      <c r="DC10" s="59">
        <f t="shared" si="1"/>
        <v>15.842979272558505</v>
      </c>
      <c r="DD10" s="59">
        <f t="shared" si="1"/>
        <v>2.5351929534309527</v>
      </c>
      <c r="DE10" s="11">
        <f t="shared" si="1"/>
        <v>0.79628573031211658</v>
      </c>
      <c r="DF10" s="65">
        <f t="shared" si="1"/>
        <v>1.7389072231188363</v>
      </c>
      <c r="DH10" s="63" t="s">
        <v>52</v>
      </c>
      <c r="DI10" s="11">
        <f t="shared" si="2"/>
        <v>1.2003407507316499</v>
      </c>
      <c r="DJ10" s="11">
        <f t="shared" si="2"/>
        <v>0.75733847602773474</v>
      </c>
      <c r="DK10" s="11">
        <f t="shared" si="2"/>
        <v>0.44300227470391518</v>
      </c>
      <c r="DL10" s="11">
        <f t="shared" si="2"/>
        <v>12.107445568395905</v>
      </c>
      <c r="DM10" s="11">
        <f t="shared" si="2"/>
        <v>0.27842196301516703</v>
      </c>
      <c r="DN10" s="11">
        <f t="shared" si="2"/>
        <v>3.0949982798715392</v>
      </c>
      <c r="DO10" s="11">
        <f t="shared" si="2"/>
        <v>8.7340253255091973</v>
      </c>
      <c r="DP10" s="132">
        <f t="shared" si="2"/>
        <v>100</v>
      </c>
      <c r="DQ10" s="62"/>
    </row>
    <row r="11" spans="2:121" ht="12">
      <c r="B11" s="63" t="s">
        <v>53</v>
      </c>
      <c r="C11" s="5">
        <v>109508483</v>
      </c>
      <c r="D11" s="5">
        <v>94930815</v>
      </c>
      <c r="E11" s="5">
        <v>14577668</v>
      </c>
      <c r="F11" s="5">
        <v>12487813</v>
      </c>
      <c r="G11" s="5">
        <v>2089855</v>
      </c>
      <c r="H11" s="5">
        <v>6510117</v>
      </c>
      <c r="I11" s="5">
        <v>8590771</v>
      </c>
      <c r="J11" s="5">
        <v>2080654</v>
      </c>
      <c r="K11" s="5">
        <v>-505647</v>
      </c>
      <c r="L11" s="5">
        <v>1319612</v>
      </c>
      <c r="M11" s="5">
        <v>1825259</v>
      </c>
      <c r="N11" s="64">
        <v>6808267</v>
      </c>
      <c r="O11" s="5"/>
      <c r="P11" s="63" t="s">
        <v>53</v>
      </c>
      <c r="Q11" s="5">
        <v>1733438</v>
      </c>
      <c r="R11" s="5">
        <v>1963492</v>
      </c>
      <c r="S11" s="5">
        <v>230054</v>
      </c>
      <c r="T11" s="5">
        <v>180062</v>
      </c>
      <c r="U11" s="5">
        <v>4637404</v>
      </c>
      <c r="V11" s="5">
        <v>257363</v>
      </c>
      <c r="W11" s="5">
        <v>207497</v>
      </c>
      <c r="X11" s="5">
        <v>232838</v>
      </c>
      <c r="Y11" s="5">
        <v>25341</v>
      </c>
      <c r="Z11" s="5">
        <v>24196334</v>
      </c>
      <c r="AA11" s="5">
        <v>3648648</v>
      </c>
      <c r="AB11" s="5">
        <v>1367544</v>
      </c>
      <c r="AC11" s="64">
        <v>2281104</v>
      </c>
      <c r="AD11" s="5">
        <v>0</v>
      </c>
      <c r="AE11" s="63" t="s">
        <v>53</v>
      </c>
      <c r="AF11" s="5">
        <v>-67830</v>
      </c>
      <c r="AG11" s="5">
        <v>-472398</v>
      </c>
      <c r="AH11" s="5">
        <v>404568</v>
      </c>
      <c r="AI11" s="5">
        <v>20615516</v>
      </c>
      <c r="AJ11" s="5">
        <v>1725041</v>
      </c>
      <c r="AK11" s="5">
        <v>5278764</v>
      </c>
      <c r="AL11" s="5">
        <v>13611711</v>
      </c>
      <c r="AM11" s="5">
        <v>140214934</v>
      </c>
      <c r="AN11" s="5">
        <v>69953</v>
      </c>
      <c r="AO11" s="64">
        <v>2004.4163080925764</v>
      </c>
      <c r="AQ11" s="63" t="s">
        <v>53</v>
      </c>
      <c r="AR11" s="11">
        <v>-6.8928720273048194</v>
      </c>
      <c r="AS11" s="11">
        <v>-7.115412038189338</v>
      </c>
      <c r="AT11" s="11">
        <v>-5.4171795588491385</v>
      </c>
      <c r="AU11" s="11">
        <v>-4.0658910033000506</v>
      </c>
      <c r="AV11" s="11">
        <v>-12.759969326113755</v>
      </c>
      <c r="AW11" s="11">
        <v>-7.4740047131980205</v>
      </c>
      <c r="AX11" s="11">
        <v>-7.8119515424123005</v>
      </c>
      <c r="AY11" s="11">
        <v>-8.8535807531234116</v>
      </c>
      <c r="AZ11" s="11">
        <v>4.9469605968836179</v>
      </c>
      <c r="BA11" s="11">
        <v>-6.0626618137087762</v>
      </c>
      <c r="BB11" s="11">
        <v>-5.7562132695010488</v>
      </c>
      <c r="BC11" s="65">
        <v>-7.2461637684046067</v>
      </c>
      <c r="BD11" s="5"/>
      <c r="BE11" s="63" t="s">
        <v>53</v>
      </c>
      <c r="BF11" s="11">
        <v>-20.561601674704736</v>
      </c>
      <c r="BG11" s="11">
        <v>-21.317495517864028</v>
      </c>
      <c r="BH11" s="11">
        <v>-26.581478621077022</v>
      </c>
      <c r="BI11" s="11">
        <v>-9.8211066148483521</v>
      </c>
      <c r="BJ11" s="11">
        <v>-0.9655286702988245</v>
      </c>
      <c r="BK11" s="11">
        <v>-6.6652885668487203</v>
      </c>
      <c r="BL11" s="11">
        <v>-8.9142420677424443</v>
      </c>
      <c r="BM11" s="11">
        <v>-10.610574486708948</v>
      </c>
      <c r="BN11" s="11">
        <v>-22.438173359451518</v>
      </c>
      <c r="BO11" s="11">
        <v>11.301786977134689</v>
      </c>
      <c r="BP11" s="57">
        <v>117.05481326369143</v>
      </c>
      <c r="BQ11" s="57">
        <v>33649.851924975323</v>
      </c>
      <c r="BR11" s="65">
        <v>36.028738264254642</v>
      </c>
      <c r="BS11" s="5"/>
      <c r="BT11" s="63" t="s">
        <v>53</v>
      </c>
      <c r="BU11" s="11">
        <v>-270.43998291328489</v>
      </c>
      <c r="BV11" s="11">
        <v>-25.302182718092769</v>
      </c>
      <c r="BW11" s="11">
        <v>-2.9356724023761767</v>
      </c>
      <c r="BX11" s="11">
        <v>2.9817194664346696</v>
      </c>
      <c r="BY11" s="11">
        <v>44.105634855860195</v>
      </c>
      <c r="BZ11" s="11">
        <v>-7.8504488541889419</v>
      </c>
      <c r="CA11" s="11">
        <v>3.9611474004387817</v>
      </c>
      <c r="CB11" s="11">
        <v>-4.2188542318068762</v>
      </c>
      <c r="CC11" s="11">
        <v>-0.68854879468468722</v>
      </c>
      <c r="CD11" s="66">
        <v>-3.5547818446673198</v>
      </c>
      <c r="CE11" s="63" t="s">
        <v>53</v>
      </c>
      <c r="CF11" s="11">
        <f t="shared" si="3"/>
        <v>78.100441854503174</v>
      </c>
      <c r="CG11" s="11">
        <f t="shared" si="0"/>
        <v>67.70378325036333</v>
      </c>
      <c r="CH11" s="11">
        <f t="shared" si="0"/>
        <v>10.396658604139841</v>
      </c>
      <c r="CI11" s="11">
        <f t="shared" si="0"/>
        <v>8.9061932589862369</v>
      </c>
      <c r="CJ11" s="11">
        <f t="shared" si="0"/>
        <v>1.4904653451536054</v>
      </c>
      <c r="CK11" s="11">
        <f t="shared" si="0"/>
        <v>4.6429555071501873</v>
      </c>
      <c r="CL11" s="11">
        <f t="shared" si="0"/>
        <v>6.1268587838154245</v>
      </c>
      <c r="CM11" s="11">
        <f t="shared" si="0"/>
        <v>1.4839032766652374</v>
      </c>
      <c r="CN11" s="11">
        <f t="shared" si="0"/>
        <v>-0.36062278501660888</v>
      </c>
      <c r="CO11" s="11">
        <f t="shared" si="0"/>
        <v>0.94113512901557261</v>
      </c>
      <c r="CP11" s="11">
        <f t="shared" si="0"/>
        <v>1.3017579140321816</v>
      </c>
      <c r="CQ11" s="65">
        <f t="shared" si="0"/>
        <v>4.8555933421471353</v>
      </c>
      <c r="CS11" s="63" t="s">
        <v>53</v>
      </c>
      <c r="CT11" s="59">
        <f t="shared" si="1"/>
        <v>1.2362720222084189</v>
      </c>
      <c r="CU11" s="59">
        <f t="shared" si="1"/>
        <v>1.4003444169506223</v>
      </c>
      <c r="CV11" s="59">
        <f t="shared" si="1"/>
        <v>0.16407239474220342</v>
      </c>
      <c r="CW11" s="59">
        <f t="shared" si="1"/>
        <v>0.12841856060781656</v>
      </c>
      <c r="CX11" s="59">
        <f t="shared" si="1"/>
        <v>3.3073538372167977</v>
      </c>
      <c r="CY11" s="59">
        <f t="shared" si="1"/>
        <v>0.18354892211410234</v>
      </c>
      <c r="CZ11" s="59">
        <f t="shared" si="1"/>
        <v>0.14798495001966053</v>
      </c>
      <c r="DA11" s="59">
        <f t="shared" si="1"/>
        <v>0.16605791791051303</v>
      </c>
      <c r="DB11" s="59">
        <f t="shared" si="1"/>
        <v>1.8072967890852484E-2</v>
      </c>
      <c r="DC11" s="59">
        <f t="shared" si="1"/>
        <v>17.256602638346642</v>
      </c>
      <c r="DD11" s="59">
        <f t="shared" si="1"/>
        <v>2.6021821612810516</v>
      </c>
      <c r="DE11" s="11">
        <f t="shared" si="1"/>
        <v>0.97531979011593728</v>
      </c>
      <c r="DF11" s="65">
        <f t="shared" si="1"/>
        <v>1.6268623711651145</v>
      </c>
      <c r="DH11" s="63" t="s">
        <v>53</v>
      </c>
      <c r="DI11" s="11">
        <f t="shared" si="2"/>
        <v>-4.8375731503749804E-2</v>
      </c>
      <c r="DJ11" s="11">
        <f t="shared" si="2"/>
        <v>-0.33690990433301493</v>
      </c>
      <c r="DK11" s="11">
        <f t="shared" si="2"/>
        <v>0.28853417282926508</v>
      </c>
      <c r="DL11" s="11">
        <f t="shared" si="2"/>
        <v>14.702796208569339</v>
      </c>
      <c r="DM11" s="11">
        <f t="shared" si="2"/>
        <v>1.2302833591177955</v>
      </c>
      <c r="DN11" s="11">
        <f t="shared" si="2"/>
        <v>3.7647658843529461</v>
      </c>
      <c r="DO11" s="11">
        <f t="shared" si="2"/>
        <v>9.7077469650985968</v>
      </c>
      <c r="DP11" s="132">
        <f t="shared" si="2"/>
        <v>100</v>
      </c>
      <c r="DQ11" s="62"/>
    </row>
    <row r="12" spans="2:121" ht="12">
      <c r="B12" s="63" t="s">
        <v>54</v>
      </c>
      <c r="C12" s="5">
        <v>79117611</v>
      </c>
      <c r="D12" s="5">
        <v>68580218</v>
      </c>
      <c r="E12" s="5">
        <v>10537393</v>
      </c>
      <c r="F12" s="5">
        <v>9023220</v>
      </c>
      <c r="G12" s="5">
        <v>1514173</v>
      </c>
      <c r="H12" s="5">
        <v>6259963</v>
      </c>
      <c r="I12" s="5">
        <v>8000246</v>
      </c>
      <c r="J12" s="5">
        <v>1740283</v>
      </c>
      <c r="K12" s="5">
        <v>-545173</v>
      </c>
      <c r="L12" s="5">
        <v>996531</v>
      </c>
      <c r="M12" s="5">
        <v>1541704</v>
      </c>
      <c r="N12" s="64">
        <v>6680230</v>
      </c>
      <c r="O12" s="5"/>
      <c r="P12" s="63" t="s">
        <v>54</v>
      </c>
      <c r="Q12" s="5">
        <v>1360283</v>
      </c>
      <c r="R12" s="5">
        <v>1543608</v>
      </c>
      <c r="S12" s="5">
        <v>183325</v>
      </c>
      <c r="T12" s="5">
        <v>196972</v>
      </c>
      <c r="U12" s="5">
        <v>3731012</v>
      </c>
      <c r="V12" s="5">
        <v>1391963</v>
      </c>
      <c r="W12" s="5">
        <v>124906</v>
      </c>
      <c r="X12" s="5">
        <v>140160</v>
      </c>
      <c r="Y12" s="5">
        <v>15254</v>
      </c>
      <c r="Z12" s="5">
        <v>16817970</v>
      </c>
      <c r="AA12" s="5">
        <v>2137305</v>
      </c>
      <c r="AB12" s="5">
        <v>722870</v>
      </c>
      <c r="AC12" s="64">
        <v>1414435</v>
      </c>
      <c r="AD12" s="5">
        <v>0</v>
      </c>
      <c r="AE12" s="63" t="s">
        <v>54</v>
      </c>
      <c r="AF12" s="5">
        <v>467268</v>
      </c>
      <c r="AG12" s="5">
        <v>115480</v>
      </c>
      <c r="AH12" s="5">
        <v>351788</v>
      </c>
      <c r="AI12" s="5">
        <v>14213397</v>
      </c>
      <c r="AJ12" s="5">
        <v>723701</v>
      </c>
      <c r="AK12" s="5">
        <v>4011891</v>
      </c>
      <c r="AL12" s="5">
        <v>9477805</v>
      </c>
      <c r="AM12" s="5">
        <v>102195544</v>
      </c>
      <c r="AN12" s="5">
        <v>55815</v>
      </c>
      <c r="AO12" s="64">
        <v>1830.9691659948044</v>
      </c>
      <c r="AQ12" s="63" t="s">
        <v>54</v>
      </c>
      <c r="AR12" s="11">
        <v>-6.4916625143905486</v>
      </c>
      <c r="AS12" s="11">
        <v>-6.719520540403737</v>
      </c>
      <c r="AT12" s="11">
        <v>-4.981062747671686</v>
      </c>
      <c r="AU12" s="11">
        <v>-3.6501429035463531</v>
      </c>
      <c r="AV12" s="11">
        <v>-12.207808321795255</v>
      </c>
      <c r="AW12" s="11">
        <v>-10.026382835117055</v>
      </c>
      <c r="AX12" s="11">
        <v>-10.458685900743371</v>
      </c>
      <c r="AY12" s="11">
        <v>-11.979956948001764</v>
      </c>
      <c r="AZ12" s="11">
        <v>7.4728064860497989</v>
      </c>
      <c r="BA12" s="11">
        <v>-10.832466888691242</v>
      </c>
      <c r="BB12" s="11">
        <v>-9.6726792934367722</v>
      </c>
      <c r="BC12" s="65">
        <v>-9.8603693438654538</v>
      </c>
      <c r="BD12" s="5"/>
      <c r="BE12" s="63" t="s">
        <v>54</v>
      </c>
      <c r="BF12" s="11">
        <v>-30.934780964102188</v>
      </c>
      <c r="BG12" s="11">
        <v>-30.481792548043469</v>
      </c>
      <c r="BH12" s="11">
        <v>-26.925468561907572</v>
      </c>
      <c r="BI12" s="11">
        <v>-9.9132391480331314</v>
      </c>
      <c r="BJ12" s="11">
        <v>-0.76470245597927322</v>
      </c>
      <c r="BK12" s="11">
        <v>-4.8560259793698863</v>
      </c>
      <c r="BL12" s="11">
        <v>-8.0065106755930682</v>
      </c>
      <c r="BM12" s="11">
        <v>-9.7198067632850247</v>
      </c>
      <c r="BN12" s="11">
        <v>-21.665896369331897</v>
      </c>
      <c r="BO12" s="11">
        <v>7.8695872451201243</v>
      </c>
      <c r="BP12" s="57">
        <v>106.42332086471013</v>
      </c>
      <c r="BQ12" s="57">
        <v>21952.165954850519</v>
      </c>
      <c r="BR12" s="65">
        <v>37.041587178247511</v>
      </c>
      <c r="BS12" s="5"/>
      <c r="BT12" s="63" t="s">
        <v>54</v>
      </c>
      <c r="BU12" s="11">
        <v>-6.4610925163749329</v>
      </c>
      <c r="BV12" s="11">
        <v>-14.696214219759925</v>
      </c>
      <c r="BW12" s="11">
        <v>-3.3997951500539587</v>
      </c>
      <c r="BX12" s="11">
        <v>1.1192240111359655</v>
      </c>
      <c r="BY12" s="11">
        <v>11.837237406158534</v>
      </c>
      <c r="BZ12" s="11">
        <v>-4.9205655152310159</v>
      </c>
      <c r="CA12" s="11">
        <v>3.1377683631281532</v>
      </c>
      <c r="CB12" s="11">
        <v>-4.6316795123379331</v>
      </c>
      <c r="CC12" s="11">
        <v>-0.85969555409509935</v>
      </c>
      <c r="CD12" s="66">
        <v>-3.8046927325112021</v>
      </c>
      <c r="CE12" s="63" t="s">
        <v>54</v>
      </c>
      <c r="CF12" s="11">
        <f t="shared" si="3"/>
        <v>77.417867651842045</v>
      </c>
      <c r="CG12" s="11">
        <f t="shared" si="0"/>
        <v>67.10685741836258</v>
      </c>
      <c r="CH12" s="11">
        <f t="shared" si="0"/>
        <v>10.311010233479456</v>
      </c>
      <c r="CI12" s="11">
        <f t="shared" si="0"/>
        <v>8.8293673548036491</v>
      </c>
      <c r="CJ12" s="11">
        <f t="shared" si="0"/>
        <v>1.481642878675806</v>
      </c>
      <c r="CK12" s="11">
        <f t="shared" si="0"/>
        <v>6.1254754903990722</v>
      </c>
      <c r="CL12" s="11">
        <f t="shared" si="0"/>
        <v>7.8283706772968502</v>
      </c>
      <c r="CM12" s="11">
        <f t="shared" si="0"/>
        <v>1.7028951868977773</v>
      </c>
      <c r="CN12" s="11">
        <f t="shared" si="0"/>
        <v>-0.53346063699215696</v>
      </c>
      <c r="CO12" s="11">
        <f t="shared" si="0"/>
        <v>0.97512177243266107</v>
      </c>
      <c r="CP12" s="11">
        <f t="shared" si="0"/>
        <v>1.5085824094248179</v>
      </c>
      <c r="CQ12" s="65">
        <f t="shared" si="0"/>
        <v>6.5367135772573413</v>
      </c>
      <c r="CS12" s="63" t="s">
        <v>54</v>
      </c>
      <c r="CT12" s="59">
        <f t="shared" si="1"/>
        <v>1.3310590136885028</v>
      </c>
      <c r="CU12" s="59">
        <f t="shared" si="1"/>
        <v>1.5104455043558456</v>
      </c>
      <c r="CV12" s="59">
        <f t="shared" si="1"/>
        <v>0.17938649066734261</v>
      </c>
      <c r="CW12" s="59">
        <f t="shared" si="1"/>
        <v>0.19274030186678198</v>
      </c>
      <c r="CX12" s="59">
        <f t="shared" si="1"/>
        <v>3.650855853362843</v>
      </c>
      <c r="CY12" s="59">
        <f t="shared" si="1"/>
        <v>1.3620584083392129</v>
      </c>
      <c r="CZ12" s="59">
        <f t="shared" si="1"/>
        <v>0.12222255013388843</v>
      </c>
      <c r="DA12" s="59">
        <f t="shared" si="1"/>
        <v>0.13714883693950491</v>
      </c>
      <c r="DB12" s="59">
        <f t="shared" si="1"/>
        <v>1.4926286805616494E-2</v>
      </c>
      <c r="DC12" s="59">
        <f t="shared" si="1"/>
        <v>16.456656857758887</v>
      </c>
      <c r="DD12" s="59">
        <f t="shared" si="1"/>
        <v>2.091387663634336</v>
      </c>
      <c r="DE12" s="11">
        <f t="shared" si="1"/>
        <v>0.7073400382310211</v>
      </c>
      <c r="DF12" s="65">
        <f t="shared" si="1"/>
        <v>1.3840476254033149</v>
      </c>
      <c r="DH12" s="63" t="s">
        <v>54</v>
      </c>
      <c r="DI12" s="11">
        <f t="shared" si="2"/>
        <v>0.45722932890302925</v>
      </c>
      <c r="DJ12" s="11">
        <f t="shared" si="2"/>
        <v>0.11299905600580784</v>
      </c>
      <c r="DK12" s="11">
        <f t="shared" si="2"/>
        <v>0.34423027289722141</v>
      </c>
      <c r="DL12" s="11">
        <f t="shared" si="2"/>
        <v>13.908039865221522</v>
      </c>
      <c r="DM12" s="11">
        <f t="shared" si="2"/>
        <v>0.70815318523085502</v>
      </c>
      <c r="DN12" s="11">
        <f t="shared" si="2"/>
        <v>3.9257005178229685</v>
      </c>
      <c r="DO12" s="11">
        <f t="shared" si="2"/>
        <v>9.2741861621676964</v>
      </c>
      <c r="DP12" s="132">
        <f t="shared" si="2"/>
        <v>100</v>
      </c>
      <c r="DQ12" s="62"/>
    </row>
    <row r="13" spans="2:121" ht="12">
      <c r="B13" s="63" t="s">
        <v>55</v>
      </c>
      <c r="C13" s="5">
        <v>75688341</v>
      </c>
      <c r="D13" s="5">
        <v>65607758</v>
      </c>
      <c r="E13" s="5">
        <v>10080583</v>
      </c>
      <c r="F13" s="5">
        <v>8631607</v>
      </c>
      <c r="G13" s="5">
        <v>1448976</v>
      </c>
      <c r="H13" s="5">
        <v>5253237</v>
      </c>
      <c r="I13" s="5">
        <v>6771185</v>
      </c>
      <c r="J13" s="5">
        <v>1517948</v>
      </c>
      <c r="K13" s="5">
        <v>-231112</v>
      </c>
      <c r="L13" s="5">
        <v>1114780</v>
      </c>
      <c r="M13" s="5">
        <v>1345892</v>
      </c>
      <c r="N13" s="64">
        <v>5371846</v>
      </c>
      <c r="O13" s="5"/>
      <c r="P13" s="63" t="s">
        <v>55</v>
      </c>
      <c r="Q13" s="5">
        <v>1034272</v>
      </c>
      <c r="R13" s="5">
        <v>1192588</v>
      </c>
      <c r="S13" s="5">
        <v>158316</v>
      </c>
      <c r="T13" s="5">
        <v>229645</v>
      </c>
      <c r="U13" s="5">
        <v>3163736</v>
      </c>
      <c r="V13" s="5">
        <v>944193</v>
      </c>
      <c r="W13" s="5">
        <v>112503</v>
      </c>
      <c r="X13" s="5">
        <v>126243</v>
      </c>
      <c r="Y13" s="5">
        <v>13740</v>
      </c>
      <c r="Z13" s="5">
        <v>15820172</v>
      </c>
      <c r="AA13" s="5">
        <v>1820423</v>
      </c>
      <c r="AB13" s="5">
        <v>666461</v>
      </c>
      <c r="AC13" s="64">
        <v>1153962</v>
      </c>
      <c r="AD13" s="5">
        <v>0</v>
      </c>
      <c r="AE13" s="63" t="s">
        <v>55</v>
      </c>
      <c r="AF13" s="5">
        <v>389643</v>
      </c>
      <c r="AG13" s="5">
        <v>129159</v>
      </c>
      <c r="AH13" s="5">
        <v>260484</v>
      </c>
      <c r="AI13" s="5">
        <v>13610106</v>
      </c>
      <c r="AJ13" s="5">
        <v>1070272</v>
      </c>
      <c r="AK13" s="5">
        <v>3590712</v>
      </c>
      <c r="AL13" s="5">
        <v>8949122</v>
      </c>
      <c r="AM13" s="5">
        <v>96761750</v>
      </c>
      <c r="AN13" s="5">
        <v>50491</v>
      </c>
      <c r="AO13" s="64">
        <v>1916.4157968746906</v>
      </c>
      <c r="AQ13" s="63" t="s">
        <v>55</v>
      </c>
      <c r="AR13" s="11">
        <v>-7.2231732052003634</v>
      </c>
      <c r="AS13" s="11">
        <v>-7.4443510423221184</v>
      </c>
      <c r="AT13" s="11">
        <v>-5.7574387250765984</v>
      </c>
      <c r="AU13" s="11">
        <v>-4.4095748933916674</v>
      </c>
      <c r="AV13" s="11">
        <v>-13.060101125557333</v>
      </c>
      <c r="AW13" s="11">
        <v>-9.2348548004613207</v>
      </c>
      <c r="AX13" s="11">
        <v>-9.1345527391003696</v>
      </c>
      <c r="AY13" s="11">
        <v>-8.7857148007758887</v>
      </c>
      <c r="AZ13" s="11">
        <v>-10.618541404413982</v>
      </c>
      <c r="BA13" s="11">
        <v>-8.8292759125209876</v>
      </c>
      <c r="BB13" s="11">
        <v>-5.9912018585340432</v>
      </c>
      <c r="BC13" s="65">
        <v>-8.6933804542481585</v>
      </c>
      <c r="BD13" s="5"/>
      <c r="BE13" s="63" t="s">
        <v>55</v>
      </c>
      <c r="BF13" s="11">
        <v>-25.50093567537899</v>
      </c>
      <c r="BG13" s="11">
        <v>-25.673917988700779</v>
      </c>
      <c r="BH13" s="11">
        <v>-26.784533350598661</v>
      </c>
      <c r="BI13" s="11">
        <v>-50.740041613934231</v>
      </c>
      <c r="BJ13" s="11">
        <v>0.54803889537936212</v>
      </c>
      <c r="BK13" s="11">
        <v>7.0125351346450273</v>
      </c>
      <c r="BL13" s="11">
        <v>-0.74549175988989658</v>
      </c>
      <c r="BM13" s="11">
        <v>-2.5940357239304039</v>
      </c>
      <c r="BN13" s="11">
        <v>-15.482561358184165</v>
      </c>
      <c r="BO13" s="11">
        <v>6.895329191128055</v>
      </c>
      <c r="BP13" s="57">
        <v>94.920711402353504</v>
      </c>
      <c r="BQ13" s="57">
        <v>19358.715328467151</v>
      </c>
      <c r="BR13" s="65">
        <v>24.014594225716142</v>
      </c>
      <c r="BS13" s="5"/>
      <c r="BT13" s="63" t="s">
        <v>55</v>
      </c>
      <c r="BU13" s="11">
        <v>0.48094528312591228</v>
      </c>
      <c r="BV13" s="11">
        <v>16.234847325839866</v>
      </c>
      <c r="BW13" s="11">
        <v>-5.8465475549322452</v>
      </c>
      <c r="BX13" s="11">
        <v>0.98033258255300493</v>
      </c>
      <c r="BY13" s="11">
        <v>17.622260345106124</v>
      </c>
      <c r="BZ13" s="11">
        <v>-6.1382312316300061</v>
      </c>
      <c r="CA13" s="11">
        <v>2.3631624833200302</v>
      </c>
      <c r="CB13" s="11">
        <v>-5.2919875671261236</v>
      </c>
      <c r="CC13" s="11">
        <v>-0.69037410015341649</v>
      </c>
      <c r="CD13" s="66">
        <v>-4.6336026596388686</v>
      </c>
      <c r="CE13" s="63" t="s">
        <v>55</v>
      </c>
      <c r="CF13" s="11">
        <f t="shared" si="3"/>
        <v>78.221343661105763</v>
      </c>
      <c r="CG13" s="11">
        <f t="shared" si="0"/>
        <v>67.803401654062696</v>
      </c>
      <c r="CH13" s="11">
        <f t="shared" si="0"/>
        <v>10.417942007043072</v>
      </c>
      <c r="CI13" s="11">
        <f t="shared" si="0"/>
        <v>8.920474257648296</v>
      </c>
      <c r="CJ13" s="11">
        <f t="shared" si="0"/>
        <v>1.4974677493947763</v>
      </c>
      <c r="CK13" s="11">
        <f t="shared" si="0"/>
        <v>5.4290429844437504</v>
      </c>
      <c r="CL13" s="11">
        <f t="shared" si="0"/>
        <v>6.9977909659550388</v>
      </c>
      <c r="CM13" s="11">
        <f t="shared" si="0"/>
        <v>1.5687479815112895</v>
      </c>
      <c r="CN13" s="11">
        <f t="shared" si="0"/>
        <v>-0.23884644500538696</v>
      </c>
      <c r="CO13" s="11">
        <f t="shared" si="0"/>
        <v>1.1520874725808494</v>
      </c>
      <c r="CP13" s="11">
        <f t="shared" si="0"/>
        <v>1.3909339175862363</v>
      </c>
      <c r="CQ13" s="65">
        <f t="shared" si="0"/>
        <v>5.5516213793156899</v>
      </c>
      <c r="CS13" s="63" t="s">
        <v>55</v>
      </c>
      <c r="CT13" s="59">
        <f t="shared" si="1"/>
        <v>1.0688851741519763</v>
      </c>
      <c r="CU13" s="59">
        <f t="shared" si="1"/>
        <v>1.2324994122160875</v>
      </c>
      <c r="CV13" s="59">
        <f t="shared" si="1"/>
        <v>0.16361423806411107</v>
      </c>
      <c r="CW13" s="59">
        <f t="shared" si="1"/>
        <v>0.23733035006084532</v>
      </c>
      <c r="CX13" s="59">
        <f t="shared" si="1"/>
        <v>3.2696142845700908</v>
      </c>
      <c r="CY13" s="59">
        <f t="shared" si="1"/>
        <v>0.97579157053277765</v>
      </c>
      <c r="CZ13" s="59">
        <f t="shared" si="1"/>
        <v>0.11626805013344632</v>
      </c>
      <c r="DA13" s="59">
        <f t="shared" si="1"/>
        <v>0.13046787599438828</v>
      </c>
      <c r="DB13" s="59">
        <f t="shared" si="1"/>
        <v>1.4199825860941952E-2</v>
      </c>
      <c r="DC13" s="59">
        <f t="shared" si="1"/>
        <v>16.349613354450494</v>
      </c>
      <c r="DD13" s="59">
        <f t="shared" si="1"/>
        <v>1.8813456763648859</v>
      </c>
      <c r="DE13" s="11">
        <f t="shared" si="1"/>
        <v>0.68876493035729502</v>
      </c>
      <c r="DF13" s="65">
        <f t="shared" si="1"/>
        <v>1.1925807460075908</v>
      </c>
      <c r="DH13" s="63" t="s">
        <v>55</v>
      </c>
      <c r="DI13" s="11">
        <f t="shared" si="2"/>
        <v>0.40268287830676891</v>
      </c>
      <c r="DJ13" s="11">
        <f t="shared" si="2"/>
        <v>0.13348146349151394</v>
      </c>
      <c r="DK13" s="11">
        <f t="shared" si="2"/>
        <v>0.269201414815255</v>
      </c>
      <c r="DL13" s="11">
        <f t="shared" si="2"/>
        <v>14.065584799778838</v>
      </c>
      <c r="DM13" s="11">
        <f t="shared" si="2"/>
        <v>1.1060899580671082</v>
      </c>
      <c r="DN13" s="11">
        <f t="shared" si="2"/>
        <v>3.7108795572630715</v>
      </c>
      <c r="DO13" s="11">
        <f t="shared" si="2"/>
        <v>9.2486152844486593</v>
      </c>
      <c r="DP13" s="132">
        <f t="shared" si="2"/>
        <v>100</v>
      </c>
      <c r="DQ13" s="62"/>
    </row>
    <row r="14" spans="2:121" ht="12">
      <c r="B14" s="63" t="s">
        <v>56</v>
      </c>
      <c r="C14" s="5">
        <v>62560819</v>
      </c>
      <c r="D14" s="5">
        <v>54231789</v>
      </c>
      <c r="E14" s="5">
        <v>8329030</v>
      </c>
      <c r="F14" s="5">
        <v>7134152</v>
      </c>
      <c r="G14" s="5">
        <v>1194878</v>
      </c>
      <c r="H14" s="5">
        <v>3919656</v>
      </c>
      <c r="I14" s="5">
        <v>4627136</v>
      </c>
      <c r="J14" s="5">
        <v>707480</v>
      </c>
      <c r="K14" s="5">
        <v>-132024</v>
      </c>
      <c r="L14" s="5">
        <v>449062</v>
      </c>
      <c r="M14" s="5">
        <v>581086</v>
      </c>
      <c r="N14" s="64">
        <v>4005537</v>
      </c>
      <c r="O14" s="5"/>
      <c r="P14" s="63" t="s">
        <v>56</v>
      </c>
      <c r="Q14" s="5">
        <v>821445</v>
      </c>
      <c r="R14" s="5">
        <v>942204</v>
      </c>
      <c r="S14" s="5">
        <v>120759</v>
      </c>
      <c r="T14" s="5">
        <v>95968</v>
      </c>
      <c r="U14" s="5">
        <v>2354905</v>
      </c>
      <c r="V14" s="5">
        <v>733219</v>
      </c>
      <c r="W14" s="5">
        <v>46143</v>
      </c>
      <c r="X14" s="5">
        <v>51778</v>
      </c>
      <c r="Y14" s="5">
        <v>5635</v>
      </c>
      <c r="Z14" s="5">
        <v>11939684</v>
      </c>
      <c r="AA14" s="5">
        <v>1324973</v>
      </c>
      <c r="AB14" s="5">
        <v>605550</v>
      </c>
      <c r="AC14" s="64">
        <v>719423</v>
      </c>
      <c r="AD14" s="5">
        <v>0</v>
      </c>
      <c r="AE14" s="63" t="s">
        <v>56</v>
      </c>
      <c r="AF14" s="5">
        <v>116030</v>
      </c>
      <c r="AG14" s="5">
        <v>-53205</v>
      </c>
      <c r="AH14" s="5">
        <v>169235</v>
      </c>
      <c r="AI14" s="5">
        <v>10498681</v>
      </c>
      <c r="AJ14" s="5">
        <v>314061</v>
      </c>
      <c r="AK14" s="5">
        <v>3125161</v>
      </c>
      <c r="AL14" s="5">
        <v>7059459</v>
      </c>
      <c r="AM14" s="5">
        <v>78420159</v>
      </c>
      <c r="AN14" s="5">
        <v>37762</v>
      </c>
      <c r="AO14" s="64">
        <v>2076.6950638207722</v>
      </c>
      <c r="AQ14" s="63" t="s">
        <v>56</v>
      </c>
      <c r="AR14" s="11">
        <v>-4.2405483283405951</v>
      </c>
      <c r="AS14" s="11">
        <v>-4.4695703870721983</v>
      </c>
      <c r="AT14" s="11">
        <v>-2.722067120013604</v>
      </c>
      <c r="AU14" s="11">
        <v>-1.3328221669196221</v>
      </c>
      <c r="AV14" s="11">
        <v>-10.265745651387006</v>
      </c>
      <c r="AW14" s="11">
        <v>-5.8662256080266655</v>
      </c>
      <c r="AX14" s="11">
        <v>-6.3979292035541437</v>
      </c>
      <c r="AY14" s="11">
        <v>-9.2382080100988979</v>
      </c>
      <c r="AZ14" s="11">
        <v>-5.8189862460325088</v>
      </c>
      <c r="BA14" s="11">
        <v>-7.1520284170676085</v>
      </c>
      <c r="BB14" s="11">
        <v>-4.4921492989183402</v>
      </c>
      <c r="BC14" s="65">
        <v>-5.5294535240101084</v>
      </c>
      <c r="BD14" s="5"/>
      <c r="BE14" s="63" t="s">
        <v>56</v>
      </c>
      <c r="BF14" s="11">
        <v>-24.901332119240717</v>
      </c>
      <c r="BG14" s="11">
        <v>-25.097661994896299</v>
      </c>
      <c r="BH14" s="11">
        <v>-26.40640140411606</v>
      </c>
      <c r="BI14" s="11">
        <v>8.8257640188240636</v>
      </c>
      <c r="BJ14" s="11">
        <v>1.6929207644161468</v>
      </c>
      <c r="BK14" s="11">
        <v>-1.220299160555965</v>
      </c>
      <c r="BL14" s="11">
        <v>-5.2505133470225873</v>
      </c>
      <c r="BM14" s="11">
        <v>-7.0162521325312017</v>
      </c>
      <c r="BN14" s="11">
        <v>-19.327129563350034</v>
      </c>
      <c r="BO14" s="11">
        <v>9.4048511798076913</v>
      </c>
      <c r="BP14" s="57">
        <v>175.26072396084362</v>
      </c>
      <c r="BQ14" s="57">
        <v>22545.848915482424</v>
      </c>
      <c r="BR14" s="65">
        <v>50.293725636022543</v>
      </c>
      <c r="BS14" s="5"/>
      <c r="BT14" s="63" t="s">
        <v>56</v>
      </c>
      <c r="BU14" s="11">
        <v>-45.515845624316185</v>
      </c>
      <c r="BV14" s="11">
        <v>-229.36756875045589</v>
      </c>
      <c r="BW14" s="11">
        <v>-1.512506256037804</v>
      </c>
      <c r="BX14" s="11">
        <v>2.7369629741331605</v>
      </c>
      <c r="BY14" s="11">
        <v>28.290271849022691</v>
      </c>
      <c r="BZ14" s="11">
        <v>-2.5327699134005393</v>
      </c>
      <c r="CA14" s="11">
        <v>4.3092785485418856</v>
      </c>
      <c r="CB14" s="11">
        <v>-2.4727340210007291</v>
      </c>
      <c r="CC14" s="11">
        <v>-0.19294304215673319</v>
      </c>
      <c r="CD14" s="66">
        <v>-2.2841981803019578</v>
      </c>
      <c r="CE14" s="63" t="s">
        <v>56</v>
      </c>
      <c r="CF14" s="11">
        <f t="shared" si="3"/>
        <v>79.776450083453668</v>
      </c>
      <c r="CG14" s="11">
        <f t="shared" si="0"/>
        <v>69.155418315333932</v>
      </c>
      <c r="CH14" s="11">
        <f t="shared" si="0"/>
        <v>10.621031768119725</v>
      </c>
      <c r="CI14" s="11">
        <f t="shared" si="0"/>
        <v>9.0973444723569106</v>
      </c>
      <c r="CJ14" s="11">
        <f t="shared" si="0"/>
        <v>1.5236872957628151</v>
      </c>
      <c r="CK14" s="11">
        <f t="shared" si="0"/>
        <v>4.9982760172674476</v>
      </c>
      <c r="CL14" s="11">
        <f t="shared" si="0"/>
        <v>5.9004420024193012</v>
      </c>
      <c r="CM14" s="11">
        <f t="shared" si="0"/>
        <v>0.90216598515185353</v>
      </c>
      <c r="CN14" s="11">
        <f t="shared" si="0"/>
        <v>-0.16835467013016384</v>
      </c>
      <c r="CO14" s="11">
        <f t="shared" si="0"/>
        <v>0.57263592133242169</v>
      </c>
      <c r="CP14" s="11">
        <f t="shared" si="0"/>
        <v>0.74099059146258561</v>
      </c>
      <c r="CQ14" s="65">
        <f t="shared" si="0"/>
        <v>5.1077899497755412</v>
      </c>
      <c r="CS14" s="63" t="s">
        <v>56</v>
      </c>
      <c r="CT14" s="59">
        <f t="shared" si="1"/>
        <v>1.0474921378315492</v>
      </c>
      <c r="CU14" s="59">
        <f t="shared" si="1"/>
        <v>1.2014818791683399</v>
      </c>
      <c r="CV14" s="59">
        <f t="shared" si="1"/>
        <v>0.15398974133679072</v>
      </c>
      <c r="CW14" s="59">
        <f t="shared" si="1"/>
        <v>0.12237669653283921</v>
      </c>
      <c r="CX14" s="59">
        <f t="shared" si="1"/>
        <v>3.0029332126194745</v>
      </c>
      <c r="CY14" s="59">
        <f t="shared" si="1"/>
        <v>0.93498790279167887</v>
      </c>
      <c r="CZ14" s="59">
        <f t="shared" si="1"/>
        <v>5.8840737622069858E-2</v>
      </c>
      <c r="DA14" s="59">
        <f t="shared" si="1"/>
        <v>6.6026389974547239E-2</v>
      </c>
      <c r="DB14" s="59">
        <f t="shared" si="1"/>
        <v>7.1856523524773779E-3</v>
      </c>
      <c r="DC14" s="59">
        <f t="shared" si="1"/>
        <v>15.225273899278882</v>
      </c>
      <c r="DD14" s="59">
        <f t="shared" si="1"/>
        <v>1.6895821392047932</v>
      </c>
      <c r="DE14" s="11">
        <f t="shared" si="1"/>
        <v>0.77218665164909961</v>
      </c>
      <c r="DF14" s="65">
        <f t="shared" si="1"/>
        <v>0.91739548755569345</v>
      </c>
      <c r="DH14" s="63" t="s">
        <v>56</v>
      </c>
      <c r="DI14" s="11">
        <f t="shared" si="2"/>
        <v>0.14795940416290151</v>
      </c>
      <c r="DJ14" s="11">
        <f t="shared" si="2"/>
        <v>-6.7846075139939455E-2</v>
      </c>
      <c r="DK14" s="11">
        <f t="shared" si="2"/>
        <v>0.215805479302841</v>
      </c>
      <c r="DL14" s="11">
        <f t="shared" si="2"/>
        <v>13.387732355911188</v>
      </c>
      <c r="DM14" s="11">
        <f t="shared" si="2"/>
        <v>0.40048503344656572</v>
      </c>
      <c r="DN14" s="11">
        <f t="shared" si="2"/>
        <v>3.9851500428607904</v>
      </c>
      <c r="DO14" s="11">
        <f t="shared" si="2"/>
        <v>9.0020972796038325</v>
      </c>
      <c r="DP14" s="132">
        <f t="shared" si="2"/>
        <v>100</v>
      </c>
      <c r="DQ14" s="62"/>
    </row>
    <row r="15" spans="2:121" s="68" customFormat="1" ht="12">
      <c r="B15" s="63" t="s">
        <v>57</v>
      </c>
      <c r="C15" s="5">
        <v>40939798</v>
      </c>
      <c r="D15" s="5">
        <v>35491860</v>
      </c>
      <c r="E15" s="5">
        <v>5447938</v>
      </c>
      <c r="F15" s="5">
        <v>4667305</v>
      </c>
      <c r="G15" s="5">
        <v>780633</v>
      </c>
      <c r="H15" s="5">
        <v>2846651</v>
      </c>
      <c r="I15" s="5">
        <v>3519736</v>
      </c>
      <c r="J15" s="5">
        <v>673085</v>
      </c>
      <c r="K15" s="5">
        <v>-395717</v>
      </c>
      <c r="L15" s="5">
        <v>166159</v>
      </c>
      <c r="M15" s="5">
        <v>561876</v>
      </c>
      <c r="N15" s="64">
        <v>3193543</v>
      </c>
      <c r="O15" s="5"/>
      <c r="P15" s="63" t="s">
        <v>57</v>
      </c>
      <c r="Q15" s="5">
        <v>973549</v>
      </c>
      <c r="R15" s="5">
        <v>1078795</v>
      </c>
      <c r="S15" s="5">
        <v>105246</v>
      </c>
      <c r="T15" s="5">
        <v>94212</v>
      </c>
      <c r="U15" s="5">
        <v>2023384</v>
      </c>
      <c r="V15" s="5">
        <v>102398</v>
      </c>
      <c r="W15" s="5">
        <v>48825</v>
      </c>
      <c r="X15" s="5">
        <v>54788</v>
      </c>
      <c r="Y15" s="5">
        <v>5963</v>
      </c>
      <c r="Z15" s="5">
        <v>11052665</v>
      </c>
      <c r="AA15" s="5">
        <v>1466612</v>
      </c>
      <c r="AB15" s="5">
        <v>712588</v>
      </c>
      <c r="AC15" s="64">
        <v>754024</v>
      </c>
      <c r="AD15" s="5">
        <v>0</v>
      </c>
      <c r="AE15" s="63" t="s">
        <v>57</v>
      </c>
      <c r="AF15" s="5">
        <v>492196</v>
      </c>
      <c r="AG15" s="5">
        <v>261577</v>
      </c>
      <c r="AH15" s="5">
        <v>230619</v>
      </c>
      <c r="AI15" s="5">
        <v>9093857</v>
      </c>
      <c r="AJ15" s="5">
        <v>473173</v>
      </c>
      <c r="AK15" s="5">
        <v>2367761</v>
      </c>
      <c r="AL15" s="5">
        <v>6252923</v>
      </c>
      <c r="AM15" s="5">
        <v>54839114</v>
      </c>
      <c r="AN15" s="5">
        <v>30386</v>
      </c>
      <c r="AO15" s="64">
        <v>1804.7493582570921</v>
      </c>
      <c r="AQ15" s="63" t="s">
        <v>57</v>
      </c>
      <c r="AR15" s="11">
        <v>-5.4478999422291672</v>
      </c>
      <c r="AS15" s="11">
        <v>-5.6735941072393832</v>
      </c>
      <c r="AT15" s="11">
        <v>-3.9507068289391634</v>
      </c>
      <c r="AU15" s="11">
        <v>-2.5696794194559414</v>
      </c>
      <c r="AV15" s="11">
        <v>-11.454708377759125</v>
      </c>
      <c r="AW15" s="11">
        <v>-1.5824114124465283</v>
      </c>
      <c r="AX15" s="11">
        <v>-4.313631246552518</v>
      </c>
      <c r="AY15" s="11">
        <v>-14.364468668732854</v>
      </c>
      <c r="AZ15" s="11">
        <v>12.912667724492783</v>
      </c>
      <c r="BA15" s="11">
        <v>-7.0090607388503656</v>
      </c>
      <c r="BB15" s="11">
        <v>-11.246394576305455</v>
      </c>
      <c r="BC15" s="65">
        <v>-3.0275876497647158</v>
      </c>
      <c r="BD15" s="5"/>
      <c r="BE15" s="63" t="s">
        <v>57</v>
      </c>
      <c r="BF15" s="11">
        <v>-12.353051328727487</v>
      </c>
      <c r="BG15" s="11">
        <v>-14.108268033127548</v>
      </c>
      <c r="BH15" s="11">
        <v>-27.532499724578607</v>
      </c>
      <c r="BI15" s="11">
        <v>65.458377239199166</v>
      </c>
      <c r="BJ15" s="11">
        <v>0.77828104781552365</v>
      </c>
      <c r="BK15" s="11">
        <v>-13.066585164998429</v>
      </c>
      <c r="BL15" s="11">
        <v>-8.8456583835856843</v>
      </c>
      <c r="BM15" s="11">
        <v>-10.542901461343783</v>
      </c>
      <c r="BN15" s="11">
        <v>-22.376985160114554</v>
      </c>
      <c r="BO15" s="11">
        <v>9.1317929021998232</v>
      </c>
      <c r="BP15" s="57">
        <v>198.02705509167723</v>
      </c>
      <c r="BQ15" s="57">
        <v>30801.474414570686</v>
      </c>
      <c r="BR15" s="65">
        <v>53.944969487608233</v>
      </c>
      <c r="BS15" s="5"/>
      <c r="BT15" s="63" t="s">
        <v>57</v>
      </c>
      <c r="BU15" s="11">
        <v>12.182702936785605</v>
      </c>
      <c r="BV15" s="11">
        <v>27.94429824990462</v>
      </c>
      <c r="BW15" s="11">
        <v>-1.5706426403868563</v>
      </c>
      <c r="BX15" s="11">
        <v>-1.1210767207693149</v>
      </c>
      <c r="BY15" s="11">
        <v>12.742378971345792</v>
      </c>
      <c r="BZ15" s="11">
        <v>-11.785696588913755</v>
      </c>
      <c r="CA15" s="11">
        <v>2.6218877637852369</v>
      </c>
      <c r="CB15" s="11">
        <v>-2.6275139850474001</v>
      </c>
      <c r="CC15" s="11">
        <v>-1.688883137051896</v>
      </c>
      <c r="CD15" s="69">
        <v>-0.95475555353928998</v>
      </c>
      <c r="CE15" s="63" t="s">
        <v>57</v>
      </c>
      <c r="CF15" s="11">
        <f t="shared" si="3"/>
        <v>74.654375342387908</v>
      </c>
      <c r="CG15" s="11">
        <f t="shared" si="0"/>
        <v>64.719973411678382</v>
      </c>
      <c r="CH15" s="11">
        <f t="shared" si="0"/>
        <v>9.9344019307095301</v>
      </c>
      <c r="CI15" s="11">
        <f t="shared" si="0"/>
        <v>8.5109051907731406</v>
      </c>
      <c r="CJ15" s="11">
        <f t="shared" si="0"/>
        <v>1.4234967399363891</v>
      </c>
      <c r="CK15" s="11">
        <f t="shared" si="0"/>
        <v>5.190913551229146</v>
      </c>
      <c r="CL15" s="11">
        <f t="shared" si="0"/>
        <v>6.4182947959370757</v>
      </c>
      <c r="CM15" s="11">
        <f t="shared" si="0"/>
        <v>1.2273812447079286</v>
      </c>
      <c r="CN15" s="11">
        <f t="shared" si="0"/>
        <v>-0.72159626794845744</v>
      </c>
      <c r="CO15" s="11">
        <f t="shared" si="0"/>
        <v>0.30299358957549899</v>
      </c>
      <c r="CP15" s="11">
        <f t="shared" si="0"/>
        <v>1.0245898575239565</v>
      </c>
      <c r="CQ15" s="65">
        <f t="shared" si="0"/>
        <v>5.8234766520844961</v>
      </c>
      <c r="CS15" s="63" t="s">
        <v>57</v>
      </c>
      <c r="CT15" s="59">
        <f t="shared" si="1"/>
        <v>1.7752821462432817</v>
      </c>
      <c r="CU15" s="59">
        <f t="shared" si="1"/>
        <v>1.9671999077155038</v>
      </c>
      <c r="CV15" s="59">
        <f t="shared" si="1"/>
        <v>0.1919177614722222</v>
      </c>
      <c r="CW15" s="59">
        <f t="shared" si="1"/>
        <v>0.17179708629136495</v>
      </c>
      <c r="CX15" s="59">
        <f t="shared" si="1"/>
        <v>3.6896730315518953</v>
      </c>
      <c r="CY15" s="59">
        <f t="shared" si="1"/>
        <v>0.18672438799795343</v>
      </c>
      <c r="CZ15" s="59">
        <f t="shared" si="1"/>
        <v>8.9033167093108032E-2</v>
      </c>
      <c r="DA15" s="59">
        <f t="shared" si="1"/>
        <v>9.9906792804858216E-2</v>
      </c>
      <c r="DB15" s="59">
        <f t="shared" si="1"/>
        <v>1.0873625711750193E-2</v>
      </c>
      <c r="DC15" s="59">
        <f t="shared" si="1"/>
        <v>20.154711106382937</v>
      </c>
      <c r="DD15" s="59">
        <f t="shared" si="1"/>
        <v>2.6743903995239604</v>
      </c>
      <c r="DE15" s="11">
        <f t="shared" si="1"/>
        <v>1.2994155959558356</v>
      </c>
      <c r="DF15" s="65">
        <f t="shared" si="1"/>
        <v>1.3749748035681246</v>
      </c>
      <c r="DH15" s="63" t="s">
        <v>57</v>
      </c>
      <c r="DI15" s="11">
        <f t="shared" si="2"/>
        <v>0.89752726493721247</v>
      </c>
      <c r="DJ15" s="11">
        <f t="shared" si="2"/>
        <v>0.47698983612317292</v>
      </c>
      <c r="DK15" s="11">
        <f t="shared" si="2"/>
        <v>0.42053742881403955</v>
      </c>
      <c r="DL15" s="11">
        <f t="shared" si="2"/>
        <v>16.582793441921766</v>
      </c>
      <c r="DM15" s="11">
        <f t="shared" si="2"/>
        <v>0.86283852069528322</v>
      </c>
      <c r="DN15" s="11">
        <f t="shared" si="2"/>
        <v>4.3176499897500165</v>
      </c>
      <c r="DO15" s="11">
        <f t="shared" si="2"/>
        <v>11.402304931476465</v>
      </c>
      <c r="DP15" s="133">
        <f t="shared" si="2"/>
        <v>100</v>
      </c>
      <c r="DQ15" s="71"/>
    </row>
    <row r="16" spans="2:121" ht="12">
      <c r="B16" s="63" t="s">
        <v>58</v>
      </c>
      <c r="C16" s="5">
        <v>92676528</v>
      </c>
      <c r="D16" s="5">
        <v>80332389</v>
      </c>
      <c r="E16" s="5">
        <v>12344139</v>
      </c>
      <c r="F16" s="5">
        <v>10568910</v>
      </c>
      <c r="G16" s="5">
        <v>1775229</v>
      </c>
      <c r="H16" s="5">
        <v>5572189</v>
      </c>
      <c r="I16" s="5">
        <v>7306832</v>
      </c>
      <c r="J16" s="5">
        <v>1734643</v>
      </c>
      <c r="K16" s="5">
        <v>-770490</v>
      </c>
      <c r="L16" s="5">
        <v>751132</v>
      </c>
      <c r="M16" s="5">
        <v>1521622</v>
      </c>
      <c r="N16" s="64">
        <v>6231141</v>
      </c>
      <c r="O16" s="5"/>
      <c r="P16" s="63" t="s">
        <v>58</v>
      </c>
      <c r="Q16" s="5">
        <v>1369417</v>
      </c>
      <c r="R16" s="5">
        <v>1568816</v>
      </c>
      <c r="S16" s="5">
        <v>199399</v>
      </c>
      <c r="T16" s="5">
        <v>220932</v>
      </c>
      <c r="U16" s="5">
        <v>4044524</v>
      </c>
      <c r="V16" s="5">
        <v>596268</v>
      </c>
      <c r="W16" s="5">
        <v>111538</v>
      </c>
      <c r="X16" s="5">
        <v>125160</v>
      </c>
      <c r="Y16" s="5">
        <v>13622</v>
      </c>
      <c r="Z16" s="5">
        <v>20884925</v>
      </c>
      <c r="AA16" s="5">
        <v>2454469</v>
      </c>
      <c r="AB16" s="5">
        <v>1267503</v>
      </c>
      <c r="AC16" s="64">
        <v>1186966</v>
      </c>
      <c r="AD16" s="5">
        <v>0</v>
      </c>
      <c r="AE16" s="63" t="s">
        <v>58</v>
      </c>
      <c r="AF16" s="72">
        <v>1014439</v>
      </c>
      <c r="AG16" s="5">
        <v>678804</v>
      </c>
      <c r="AH16" s="5">
        <v>335635</v>
      </c>
      <c r="AI16" s="5">
        <v>17416017</v>
      </c>
      <c r="AJ16" s="5">
        <v>1355066</v>
      </c>
      <c r="AK16" s="5">
        <v>4129320</v>
      </c>
      <c r="AL16" s="5">
        <v>11931631</v>
      </c>
      <c r="AM16" s="5">
        <v>119133642</v>
      </c>
      <c r="AN16" s="5">
        <v>62079</v>
      </c>
      <c r="AO16" s="64">
        <v>1919.0650944763929</v>
      </c>
      <c r="AQ16" s="63" t="s">
        <v>58</v>
      </c>
      <c r="AR16" s="11">
        <v>-5.1228748821336882</v>
      </c>
      <c r="AS16" s="11">
        <v>-5.3485336734699285</v>
      </c>
      <c r="AT16" s="11">
        <v>-3.627647467595903</v>
      </c>
      <c r="AU16" s="11">
        <v>-2.2408576756657208</v>
      </c>
      <c r="AV16" s="11">
        <v>-11.132975975458844</v>
      </c>
      <c r="AW16" s="11">
        <v>-8.5310906591611744</v>
      </c>
      <c r="AX16" s="11">
        <v>-8.3301425250024721</v>
      </c>
      <c r="AY16" s="11">
        <v>-7.6786214193487954</v>
      </c>
      <c r="AZ16" s="11">
        <v>-6.6215543008967117</v>
      </c>
      <c r="BA16" s="11">
        <v>-13.248976725707051</v>
      </c>
      <c r="BB16" s="11">
        <v>-4.2094117173060175</v>
      </c>
      <c r="BC16" s="65">
        <v>-6.7932162074717208</v>
      </c>
      <c r="BD16" s="5"/>
      <c r="BE16" s="63" t="s">
        <v>58</v>
      </c>
      <c r="BF16" s="11">
        <v>-24.863036134318687</v>
      </c>
      <c r="BG16" s="11">
        <v>-25.096660036458189</v>
      </c>
      <c r="BH16" s="11">
        <v>-26.662694515857343</v>
      </c>
      <c r="BI16" s="11">
        <v>42.574487445066111</v>
      </c>
      <c r="BJ16" s="11">
        <v>2.1208799033259726</v>
      </c>
      <c r="BK16" s="11">
        <v>-20.204057325548249</v>
      </c>
      <c r="BL16" s="11">
        <v>-13.701671992386672</v>
      </c>
      <c r="BM16" s="11">
        <v>-15.308829101932551</v>
      </c>
      <c r="BN16" s="11">
        <v>-26.514538490586393</v>
      </c>
      <c r="BO16" s="11">
        <v>6.0083526862085153</v>
      </c>
      <c r="BP16" s="57">
        <v>179.36900165722716</v>
      </c>
      <c r="BQ16" s="57">
        <v>27738.853503184713</v>
      </c>
      <c r="BR16" s="65">
        <v>35.804893006248115</v>
      </c>
      <c r="BS16" s="5"/>
      <c r="BT16" s="63" t="s">
        <v>58</v>
      </c>
      <c r="BU16" s="11">
        <v>-46.052989838526805</v>
      </c>
      <c r="BV16" s="11">
        <v>-55.430219288857487</v>
      </c>
      <c r="BW16" s="11">
        <v>-6.0955956824146247</v>
      </c>
      <c r="BX16" s="11">
        <v>2.7966978304759209</v>
      </c>
      <c r="BY16" s="11">
        <v>31.73451392818048</v>
      </c>
      <c r="BZ16" s="11">
        <v>-7.08587961072248</v>
      </c>
      <c r="CA16" s="11">
        <v>4.0307766941533103</v>
      </c>
      <c r="CB16" s="11">
        <v>-3.514952250999106</v>
      </c>
      <c r="CC16" s="11">
        <v>-0.42506095213653272</v>
      </c>
      <c r="CD16" s="66">
        <v>-3.1030812857212293</v>
      </c>
      <c r="CE16" s="63" t="s">
        <v>58</v>
      </c>
      <c r="CF16" s="11">
        <f t="shared" si="3"/>
        <v>77.792071529215903</v>
      </c>
      <c r="CG16" s="11">
        <f t="shared" si="0"/>
        <v>67.430481979221284</v>
      </c>
      <c r="CH16" s="11">
        <f t="shared" si="0"/>
        <v>10.361589549994617</v>
      </c>
      <c r="CI16" s="11">
        <f t="shared" si="0"/>
        <v>8.8714739368078757</v>
      </c>
      <c r="CJ16" s="11">
        <f t="shared" si="0"/>
        <v>1.4901156131867437</v>
      </c>
      <c r="CK16" s="11">
        <f t="shared" si="0"/>
        <v>4.6772590063182991</v>
      </c>
      <c r="CL16" s="11">
        <f t="shared" si="0"/>
        <v>6.133306996524122</v>
      </c>
      <c r="CM16" s="11">
        <f t="shared" si="0"/>
        <v>1.4560479902058228</v>
      </c>
      <c r="CN16" s="11">
        <f t="shared" si="0"/>
        <v>-0.64674426724904455</v>
      </c>
      <c r="CO16" s="11">
        <f t="shared" si="0"/>
        <v>0.63049528864399196</v>
      </c>
      <c r="CP16" s="11">
        <f t="shared" si="0"/>
        <v>1.2772395558930365</v>
      </c>
      <c r="CQ16" s="65">
        <f t="shared" si="0"/>
        <v>5.2303790057891462</v>
      </c>
      <c r="CS16" s="63" t="s">
        <v>58</v>
      </c>
      <c r="CT16" s="59">
        <f t="shared" si="1"/>
        <v>1.1494796742636308</v>
      </c>
      <c r="CU16" s="59">
        <f t="shared" si="1"/>
        <v>1.3168538908598129</v>
      </c>
      <c r="CV16" s="59">
        <f t="shared" si="1"/>
        <v>0.16737421659618196</v>
      </c>
      <c r="CW16" s="59">
        <f t="shared" si="1"/>
        <v>0.18544887597745061</v>
      </c>
      <c r="CX16" s="59">
        <f t="shared" si="1"/>
        <v>3.3949469957444931</v>
      </c>
      <c r="CY16" s="59">
        <f t="shared" si="1"/>
        <v>0.50050345980357092</v>
      </c>
      <c r="CZ16" s="59">
        <f t="shared" si="1"/>
        <v>9.3624267778198197E-2</v>
      </c>
      <c r="DA16" s="59">
        <f t="shared" si="1"/>
        <v>0.10505848549480255</v>
      </c>
      <c r="DB16" s="59">
        <f t="shared" si="1"/>
        <v>1.1434217716604351E-2</v>
      </c>
      <c r="DC16" s="59">
        <f t="shared" si="1"/>
        <v>17.530669464465799</v>
      </c>
      <c r="DD16" s="59">
        <f t="shared" si="1"/>
        <v>2.0602652271807487</v>
      </c>
      <c r="DE16" s="11">
        <f t="shared" si="1"/>
        <v>1.0639337291476407</v>
      </c>
      <c r="DF16" s="65">
        <f t="shared" si="1"/>
        <v>0.99633149803310816</v>
      </c>
      <c r="DH16" s="63" t="s">
        <v>58</v>
      </c>
      <c r="DI16" s="11">
        <f t="shared" si="2"/>
        <v>0.85151346250289228</v>
      </c>
      <c r="DJ16" s="11">
        <f t="shared" si="2"/>
        <v>0.56978363844530155</v>
      </c>
      <c r="DK16" s="11">
        <f t="shared" si="2"/>
        <v>0.28172982405759073</v>
      </c>
      <c r="DL16" s="11">
        <f t="shared" si="2"/>
        <v>14.618890774782155</v>
      </c>
      <c r="DM16" s="11">
        <f t="shared" si="2"/>
        <v>1.1374335387144463</v>
      </c>
      <c r="DN16" s="11">
        <f t="shared" si="2"/>
        <v>3.4661242036065678</v>
      </c>
      <c r="DO16" s="11">
        <f t="shared" si="2"/>
        <v>10.015333032461141</v>
      </c>
      <c r="DP16" s="132">
        <f t="shared" si="2"/>
        <v>100</v>
      </c>
      <c r="DQ16" s="62"/>
    </row>
    <row r="17" spans="2:121" ht="12">
      <c r="B17" s="63" t="s">
        <v>59</v>
      </c>
      <c r="C17" s="5">
        <v>42286574</v>
      </c>
      <c r="D17" s="5">
        <v>36661360</v>
      </c>
      <c r="E17" s="5">
        <v>5625214</v>
      </c>
      <c r="F17" s="5">
        <v>4816683</v>
      </c>
      <c r="G17" s="5">
        <v>808531</v>
      </c>
      <c r="H17" s="5">
        <v>2799108</v>
      </c>
      <c r="I17" s="5">
        <v>3721420</v>
      </c>
      <c r="J17" s="5">
        <v>922312</v>
      </c>
      <c r="K17" s="5">
        <v>-183732</v>
      </c>
      <c r="L17" s="5">
        <v>636141</v>
      </c>
      <c r="M17" s="5">
        <v>819873</v>
      </c>
      <c r="N17" s="64">
        <v>2927051</v>
      </c>
      <c r="O17" s="5"/>
      <c r="P17" s="63" t="s">
        <v>59</v>
      </c>
      <c r="Q17" s="5">
        <v>565196</v>
      </c>
      <c r="R17" s="5">
        <v>660822</v>
      </c>
      <c r="S17" s="5">
        <v>95626</v>
      </c>
      <c r="T17" s="5">
        <v>149373</v>
      </c>
      <c r="U17" s="5">
        <v>1976225</v>
      </c>
      <c r="V17" s="5">
        <v>236257</v>
      </c>
      <c r="W17" s="5">
        <v>55789</v>
      </c>
      <c r="X17" s="5">
        <v>62602</v>
      </c>
      <c r="Y17" s="5">
        <v>6813</v>
      </c>
      <c r="Z17" s="5">
        <v>8639155</v>
      </c>
      <c r="AA17" s="5">
        <v>1151526</v>
      </c>
      <c r="AB17" s="5">
        <v>497547</v>
      </c>
      <c r="AC17" s="64">
        <v>653979</v>
      </c>
      <c r="AD17" s="5">
        <v>0</v>
      </c>
      <c r="AE17" s="63" t="s">
        <v>59</v>
      </c>
      <c r="AF17" s="5">
        <v>178337</v>
      </c>
      <c r="AG17" s="5">
        <v>26525</v>
      </c>
      <c r="AH17" s="5">
        <v>151812</v>
      </c>
      <c r="AI17" s="5">
        <v>7309292</v>
      </c>
      <c r="AJ17" s="5">
        <v>804828</v>
      </c>
      <c r="AK17" s="5">
        <v>1912571</v>
      </c>
      <c r="AL17" s="5">
        <v>4591893</v>
      </c>
      <c r="AM17" s="5">
        <v>53724837</v>
      </c>
      <c r="AN17" s="5">
        <v>28661</v>
      </c>
      <c r="AO17" s="64">
        <v>1874.4927601967831</v>
      </c>
      <c r="AQ17" s="63" t="s">
        <v>59</v>
      </c>
      <c r="AR17" s="11">
        <v>-6.4311544135833758</v>
      </c>
      <c r="AS17" s="11">
        <v>-6.6539252898057679</v>
      </c>
      <c r="AT17" s="11">
        <v>-4.9528254464639492</v>
      </c>
      <c r="AU17" s="11">
        <v>-3.6046083912137332</v>
      </c>
      <c r="AV17" s="11">
        <v>-12.263154867770398</v>
      </c>
      <c r="AW17" s="11">
        <v>-5.8932300877220118</v>
      </c>
      <c r="AX17" s="11">
        <v>-6.5199556490892441</v>
      </c>
      <c r="AY17" s="11">
        <v>-8.3718961793475355</v>
      </c>
      <c r="AZ17" s="11">
        <v>-26.154902499313376</v>
      </c>
      <c r="BA17" s="11">
        <v>-11.423797489504793</v>
      </c>
      <c r="BB17" s="11">
        <v>-5.0880676062859953</v>
      </c>
      <c r="BC17" s="65">
        <v>-3.5439007656378418</v>
      </c>
      <c r="BD17" s="5"/>
      <c r="BE17" s="63" t="s">
        <v>59</v>
      </c>
      <c r="BF17" s="11">
        <v>-26.902747115599752</v>
      </c>
      <c r="BG17" s="11">
        <v>-26.877087220071839</v>
      </c>
      <c r="BH17" s="11">
        <v>-26.725056128977876</v>
      </c>
      <c r="BI17" s="11">
        <v>99.886255670489362</v>
      </c>
      <c r="BJ17" s="11">
        <v>0.99676959566540146</v>
      </c>
      <c r="BK17" s="11">
        <v>2.7503664110849679</v>
      </c>
      <c r="BL17" s="11">
        <v>-34.705414199105824</v>
      </c>
      <c r="BM17" s="11">
        <v>-35.921634457910251</v>
      </c>
      <c r="BN17" s="11">
        <v>-44.401827974538925</v>
      </c>
      <c r="BO17" s="11">
        <v>13.193108643126051</v>
      </c>
      <c r="BP17" s="57">
        <v>147.78547405250825</v>
      </c>
      <c r="BQ17" s="57">
        <v>42065</v>
      </c>
      <c r="BR17" s="65">
        <v>41.081486882667775</v>
      </c>
      <c r="BS17" s="5"/>
      <c r="BT17" s="63" t="s">
        <v>59</v>
      </c>
      <c r="BU17" s="11">
        <v>-2.5592691549057212</v>
      </c>
      <c r="BV17" s="11">
        <v>16.144145722042211</v>
      </c>
      <c r="BW17" s="11">
        <v>-5.2258978793005495</v>
      </c>
      <c r="BX17" s="11">
        <v>4.6504971952811367</v>
      </c>
      <c r="BY17" s="11">
        <v>21.89192463803235</v>
      </c>
      <c r="BZ17" s="11">
        <v>0.4459898985283699</v>
      </c>
      <c r="CA17" s="11">
        <v>3.8861614616797735</v>
      </c>
      <c r="CB17" s="11">
        <v>-3.7182899549385895</v>
      </c>
      <c r="CC17" s="11">
        <v>-0.85443475854434758</v>
      </c>
      <c r="CD17" s="66">
        <v>-2.8885358507157735</v>
      </c>
      <c r="CE17" s="63" t="s">
        <v>59</v>
      </c>
      <c r="CF17" s="11">
        <f t="shared" si="3"/>
        <v>78.70954359526489</v>
      </c>
      <c r="CG17" s="11">
        <f t="shared" si="0"/>
        <v>68.239127463523062</v>
      </c>
      <c r="CH17" s="11">
        <f t="shared" si="0"/>
        <v>10.470416131741823</v>
      </c>
      <c r="CI17" s="11">
        <f t="shared" si="0"/>
        <v>8.9654678710332814</v>
      </c>
      <c r="CJ17" s="11">
        <f t="shared" si="0"/>
        <v>1.5049482607085434</v>
      </c>
      <c r="CK17" s="11">
        <f t="shared" si="0"/>
        <v>5.2100818844736558</v>
      </c>
      <c r="CL17" s="11">
        <f t="shared" si="0"/>
        <v>6.9268148733517787</v>
      </c>
      <c r="CM17" s="11">
        <f t="shared" si="0"/>
        <v>1.7167329888781235</v>
      </c>
      <c r="CN17" s="11">
        <f t="shared" si="0"/>
        <v>-0.34198707759690367</v>
      </c>
      <c r="CO17" s="11">
        <f t="shared" si="0"/>
        <v>1.1840724616809912</v>
      </c>
      <c r="CP17" s="11">
        <f t="shared" si="0"/>
        <v>1.5260595392778948</v>
      </c>
      <c r="CQ17" s="65">
        <f t="shared" si="0"/>
        <v>5.4482268601391945</v>
      </c>
      <c r="CS17" s="63" t="s">
        <v>59</v>
      </c>
      <c r="CT17" s="59">
        <f t="shared" si="1"/>
        <v>1.0520199437738638</v>
      </c>
      <c r="CU17" s="59">
        <f t="shared" si="1"/>
        <v>1.230012107807791</v>
      </c>
      <c r="CV17" s="59">
        <f t="shared" si="1"/>
        <v>0.17799216403392717</v>
      </c>
      <c r="CW17" s="59">
        <f t="shared" si="1"/>
        <v>0.27803341683475002</v>
      </c>
      <c r="CX17" s="59">
        <f t="shared" si="1"/>
        <v>3.6784197223343833</v>
      </c>
      <c r="CY17" s="59">
        <f t="shared" si="1"/>
        <v>0.43975377719619702</v>
      </c>
      <c r="CZ17" s="59">
        <f t="shared" si="1"/>
        <v>0.10384210193136556</v>
      </c>
      <c r="DA17" s="59">
        <f t="shared" si="1"/>
        <v>0.11652338749766704</v>
      </c>
      <c r="DB17" s="59">
        <f t="shared" si="1"/>
        <v>1.2681285566301485E-2</v>
      </c>
      <c r="DC17" s="59">
        <f t="shared" si="1"/>
        <v>16.080374520261458</v>
      </c>
      <c r="DD17" s="59">
        <f t="shared" si="1"/>
        <v>2.1433773731132959</v>
      </c>
      <c r="DE17" s="11">
        <f t="shared" si="1"/>
        <v>0.92610239096677027</v>
      </c>
      <c r="DF17" s="65">
        <f t="shared" si="1"/>
        <v>1.2172749821465256</v>
      </c>
      <c r="DH17" s="63" t="s">
        <v>59</v>
      </c>
      <c r="DI17" s="11">
        <f t="shared" si="2"/>
        <v>0.33194516718589578</v>
      </c>
      <c r="DJ17" s="11">
        <f t="shared" si="2"/>
        <v>4.937195063058078E-2</v>
      </c>
      <c r="DK17" s="11">
        <f t="shared" si="2"/>
        <v>0.28257321655531498</v>
      </c>
      <c r="DL17" s="11">
        <f t="shared" si="2"/>
        <v>13.605051979962266</v>
      </c>
      <c r="DM17" s="11">
        <f t="shared" si="2"/>
        <v>1.4980557316534995</v>
      </c>
      <c r="DN17" s="11">
        <f t="shared" si="2"/>
        <v>3.559938208839982</v>
      </c>
      <c r="DO17" s="11">
        <f t="shared" si="2"/>
        <v>8.5470580394687836</v>
      </c>
      <c r="DP17" s="132">
        <f t="shared" si="2"/>
        <v>100</v>
      </c>
      <c r="DQ17" s="62"/>
    </row>
    <row r="18" spans="2:121" ht="12">
      <c r="B18" s="63" t="s">
        <v>60</v>
      </c>
      <c r="C18" s="5">
        <v>119357840</v>
      </c>
      <c r="D18" s="5">
        <v>103489222</v>
      </c>
      <c r="E18" s="5">
        <v>15868618</v>
      </c>
      <c r="F18" s="5">
        <v>13584766</v>
      </c>
      <c r="G18" s="5">
        <v>2283852</v>
      </c>
      <c r="H18" s="5">
        <v>9234144</v>
      </c>
      <c r="I18" s="5">
        <v>11630400</v>
      </c>
      <c r="J18" s="5">
        <v>2396256</v>
      </c>
      <c r="K18" s="5">
        <v>-530963</v>
      </c>
      <c r="L18" s="5">
        <v>1516023</v>
      </c>
      <c r="M18" s="5">
        <v>2046986</v>
      </c>
      <c r="N18" s="64">
        <v>9588376</v>
      </c>
      <c r="O18" s="5"/>
      <c r="P18" s="63" t="s">
        <v>60</v>
      </c>
      <c r="Q18" s="5">
        <v>3005178</v>
      </c>
      <c r="R18" s="5">
        <v>3332864</v>
      </c>
      <c r="S18" s="5">
        <v>327686</v>
      </c>
      <c r="T18" s="5">
        <v>528649</v>
      </c>
      <c r="U18" s="5">
        <v>5522316</v>
      </c>
      <c r="V18" s="5">
        <v>532233</v>
      </c>
      <c r="W18" s="5">
        <v>176731</v>
      </c>
      <c r="X18" s="5">
        <v>198315</v>
      </c>
      <c r="Y18" s="5">
        <v>21584</v>
      </c>
      <c r="Z18" s="5">
        <v>31125811</v>
      </c>
      <c r="AA18" s="5">
        <v>4115019</v>
      </c>
      <c r="AB18" s="5">
        <v>1744737</v>
      </c>
      <c r="AC18" s="64">
        <v>2370282</v>
      </c>
      <c r="AD18" s="5">
        <v>0</v>
      </c>
      <c r="AE18" s="63" t="s">
        <v>60</v>
      </c>
      <c r="AF18" s="5">
        <v>1340806</v>
      </c>
      <c r="AG18" s="5">
        <v>654912</v>
      </c>
      <c r="AH18" s="5">
        <v>685894</v>
      </c>
      <c r="AI18" s="5">
        <v>25669986</v>
      </c>
      <c r="AJ18" s="5">
        <v>1201970</v>
      </c>
      <c r="AK18" s="5">
        <v>7321956</v>
      </c>
      <c r="AL18" s="5">
        <v>17146060</v>
      </c>
      <c r="AM18" s="5">
        <v>159717795</v>
      </c>
      <c r="AN18" s="5">
        <v>90443</v>
      </c>
      <c r="AO18" s="64">
        <v>1765.9497694680629</v>
      </c>
      <c r="AQ18" s="63" t="s">
        <v>60</v>
      </c>
      <c r="AR18" s="11">
        <v>-4.0022350125401767</v>
      </c>
      <c r="AS18" s="11">
        <v>-4.2313629976502778</v>
      </c>
      <c r="AT18" s="11">
        <v>-2.4806307022995497</v>
      </c>
      <c r="AU18" s="11">
        <v>-1.0671963759310295</v>
      </c>
      <c r="AV18" s="11">
        <v>-10.118785485998046</v>
      </c>
      <c r="AW18" s="11">
        <v>-5.9833908616955185</v>
      </c>
      <c r="AX18" s="11">
        <v>-7.8253141340779333</v>
      </c>
      <c r="AY18" s="11">
        <v>-14.295738957545515</v>
      </c>
      <c r="AZ18" s="11">
        <v>11.665757198661085</v>
      </c>
      <c r="BA18" s="11">
        <v>-11.551512294503324</v>
      </c>
      <c r="BB18" s="11">
        <v>-11.581174393180085</v>
      </c>
      <c r="BC18" s="65">
        <v>-6.1692750285209552</v>
      </c>
      <c r="BD18" s="5"/>
      <c r="BE18" s="63" t="s">
        <v>60</v>
      </c>
      <c r="BF18" s="11">
        <v>-12.478514092600111</v>
      </c>
      <c r="BG18" s="11">
        <v>-14.217073377895259</v>
      </c>
      <c r="BH18" s="11">
        <v>-27.436313066893426</v>
      </c>
      <c r="BI18" s="11">
        <v>29.963910454659437</v>
      </c>
      <c r="BJ18" s="11">
        <v>-1.3423779199654129</v>
      </c>
      <c r="BK18" s="11">
        <v>-31.846696588064304</v>
      </c>
      <c r="BL18" s="11">
        <v>-13.411300121506683</v>
      </c>
      <c r="BM18" s="11">
        <v>-15.023759839230086</v>
      </c>
      <c r="BN18" s="11">
        <v>-26.266525467154032</v>
      </c>
      <c r="BO18" s="11">
        <v>8.1795587216188981</v>
      </c>
      <c r="BP18" s="57">
        <v>119.69768883369629</v>
      </c>
      <c r="BQ18" s="57">
        <v>32856.875708349078</v>
      </c>
      <c r="BR18" s="65">
        <v>26.906217825471707</v>
      </c>
      <c r="BS18" s="5"/>
      <c r="BT18" s="63" t="s">
        <v>60</v>
      </c>
      <c r="BU18" s="11">
        <v>22.634956842895701</v>
      </c>
      <c r="BV18" s="11">
        <v>69.133506879880997</v>
      </c>
      <c r="BW18" s="11">
        <v>-2.8636978395870361</v>
      </c>
      <c r="BX18" s="11">
        <v>-0.52702878180496926</v>
      </c>
      <c r="BY18" s="11">
        <v>-7.6300838343232726</v>
      </c>
      <c r="BZ18" s="11">
        <v>-6.5152089893022982</v>
      </c>
      <c r="CA18" s="11">
        <v>2.8404213863423289</v>
      </c>
      <c r="CB18" s="11">
        <v>-1.9704169124012505</v>
      </c>
      <c r="CC18" s="11">
        <v>-1.6218156503578656</v>
      </c>
      <c r="CD18" s="69">
        <v>-0.35434813556268291</v>
      </c>
      <c r="CE18" s="63" t="s">
        <v>60</v>
      </c>
      <c r="CF18" s="11">
        <f t="shared" si="3"/>
        <v>74.730458180943458</v>
      </c>
      <c r="CG18" s="11">
        <f t="shared" si="0"/>
        <v>64.795048040827268</v>
      </c>
      <c r="CH18" s="11">
        <f t="shared" si="0"/>
        <v>9.9354101401161969</v>
      </c>
      <c r="CI18" s="11">
        <f t="shared" si="0"/>
        <v>8.5054805571289034</v>
      </c>
      <c r="CJ18" s="11">
        <f t="shared" si="0"/>
        <v>1.4299295829872933</v>
      </c>
      <c r="CK18" s="11">
        <f t="shared" si="0"/>
        <v>5.7815373672044492</v>
      </c>
      <c r="CL18" s="11">
        <f t="shared" si="0"/>
        <v>7.2818435791703733</v>
      </c>
      <c r="CM18" s="11">
        <f t="shared" si="0"/>
        <v>1.5003062119659241</v>
      </c>
      <c r="CN18" s="11">
        <f t="shared" si="0"/>
        <v>-0.33243822330504874</v>
      </c>
      <c r="CO18" s="11">
        <f t="shared" si="0"/>
        <v>0.94918853594241015</v>
      </c>
      <c r="CP18" s="11">
        <f t="shared" si="0"/>
        <v>1.2816267592474588</v>
      </c>
      <c r="CQ18" s="65">
        <f t="shared" si="0"/>
        <v>6.0033235495143167</v>
      </c>
      <c r="CS18" s="63" t="s">
        <v>60</v>
      </c>
      <c r="CT18" s="59">
        <f t="shared" si="1"/>
        <v>1.8815549012556803</v>
      </c>
      <c r="CU18" s="59">
        <f t="shared" si="1"/>
        <v>2.0867205185245639</v>
      </c>
      <c r="CV18" s="59">
        <f t="shared" si="1"/>
        <v>0.20516561726888352</v>
      </c>
      <c r="CW18" s="59">
        <f t="shared" si="1"/>
        <v>0.3309894179292921</v>
      </c>
      <c r="CX18" s="59">
        <f t="shared" si="1"/>
        <v>3.4575458545492688</v>
      </c>
      <c r="CY18" s="59">
        <f t="shared" si="1"/>
        <v>0.33323337578007506</v>
      </c>
      <c r="CZ18" s="59">
        <f t="shared" si="1"/>
        <v>0.11065204099518153</v>
      </c>
      <c r="DA18" s="59">
        <f t="shared" si="1"/>
        <v>0.1241658764447631</v>
      </c>
      <c r="DB18" s="59">
        <f t="shared" si="1"/>
        <v>1.3513835449581558E-2</v>
      </c>
      <c r="DC18" s="59">
        <f t="shared" si="1"/>
        <v>19.488004451852092</v>
      </c>
      <c r="DD18" s="59">
        <f t="shared" si="1"/>
        <v>2.5764311359294685</v>
      </c>
      <c r="DE18" s="11">
        <f t="shared" si="1"/>
        <v>1.0923873573386109</v>
      </c>
      <c r="DF18" s="65">
        <f t="shared" si="1"/>
        <v>1.4840437785908578</v>
      </c>
      <c r="DH18" s="63" t="s">
        <v>60</v>
      </c>
      <c r="DI18" s="11">
        <f t="shared" si="2"/>
        <v>0.83948441687414987</v>
      </c>
      <c r="DJ18" s="11">
        <f t="shared" si="2"/>
        <v>0.41004322655468667</v>
      </c>
      <c r="DK18" s="11">
        <f t="shared" si="2"/>
        <v>0.42944119031946315</v>
      </c>
      <c r="DL18" s="11">
        <f t="shared" si="2"/>
        <v>16.072088899048474</v>
      </c>
      <c r="DM18" s="11">
        <f t="shared" si="2"/>
        <v>0.75255859874599451</v>
      </c>
      <c r="DN18" s="11">
        <f t="shared" si="2"/>
        <v>4.5843082168771492</v>
      </c>
      <c r="DO18" s="11">
        <f t="shared" si="2"/>
        <v>10.735222083425331</v>
      </c>
      <c r="DP18" s="133">
        <f t="shared" si="2"/>
        <v>100</v>
      </c>
      <c r="DQ18" s="73"/>
    </row>
    <row r="19" spans="2:121" ht="12">
      <c r="B19" s="74" t="s">
        <v>61</v>
      </c>
      <c r="C19" s="75">
        <v>104543448</v>
      </c>
      <c r="D19" s="75">
        <v>90620955</v>
      </c>
      <c r="E19" s="75">
        <v>13922493</v>
      </c>
      <c r="F19" s="75">
        <v>11914896</v>
      </c>
      <c r="G19" s="75">
        <v>2007597</v>
      </c>
      <c r="H19" s="75">
        <v>6400408</v>
      </c>
      <c r="I19" s="75">
        <v>10716137</v>
      </c>
      <c r="J19" s="75">
        <v>4315729</v>
      </c>
      <c r="K19" s="75">
        <v>567604</v>
      </c>
      <c r="L19" s="75">
        <v>4689652</v>
      </c>
      <c r="M19" s="75">
        <v>4122048</v>
      </c>
      <c r="N19" s="76">
        <v>5694540</v>
      </c>
      <c r="O19" s="5"/>
      <c r="P19" s="74" t="s">
        <v>61</v>
      </c>
      <c r="Q19" s="75">
        <v>1177398</v>
      </c>
      <c r="R19" s="75">
        <v>1354193</v>
      </c>
      <c r="S19" s="75">
        <v>176795</v>
      </c>
      <c r="T19" s="75">
        <v>326032</v>
      </c>
      <c r="U19" s="75">
        <v>3628348</v>
      </c>
      <c r="V19" s="75">
        <v>562762</v>
      </c>
      <c r="W19" s="75">
        <v>138264</v>
      </c>
      <c r="X19" s="75">
        <v>155150</v>
      </c>
      <c r="Y19" s="75">
        <v>16886</v>
      </c>
      <c r="Z19" s="75">
        <v>21635112</v>
      </c>
      <c r="AA19" s="75">
        <v>1525523</v>
      </c>
      <c r="AB19" s="75">
        <v>1049247</v>
      </c>
      <c r="AC19" s="76">
        <v>476276</v>
      </c>
      <c r="AD19" s="5">
        <v>0</v>
      </c>
      <c r="AE19" s="74" t="s">
        <v>61</v>
      </c>
      <c r="AF19" s="77">
        <v>4175444</v>
      </c>
      <c r="AG19" s="75">
        <v>3991830</v>
      </c>
      <c r="AH19" s="75">
        <v>183614</v>
      </c>
      <c r="AI19" s="75">
        <v>15934145</v>
      </c>
      <c r="AJ19" s="75">
        <v>329102</v>
      </c>
      <c r="AK19" s="75">
        <v>3834411</v>
      </c>
      <c r="AL19" s="75">
        <v>11770632</v>
      </c>
      <c r="AM19" s="75">
        <v>132578968</v>
      </c>
      <c r="AN19" s="75">
        <v>54280</v>
      </c>
      <c r="AO19" s="76">
        <v>2442.501252763449</v>
      </c>
      <c r="AQ19" s="74" t="s">
        <v>61</v>
      </c>
      <c r="AR19" s="78">
        <v>-5.2567364416521007</v>
      </c>
      <c r="AS19" s="78">
        <v>-5.4851720814025455</v>
      </c>
      <c r="AT19" s="78">
        <v>-3.7424418160880628</v>
      </c>
      <c r="AU19" s="78">
        <v>-2.3841497019925524</v>
      </c>
      <c r="AV19" s="78">
        <v>-11.085221638441926</v>
      </c>
      <c r="AW19" s="78">
        <v>-8.7281161086887575</v>
      </c>
      <c r="AX19" s="78">
        <v>-8.7031238365462613</v>
      </c>
      <c r="AY19" s="78">
        <v>-8.6660340327155279</v>
      </c>
      <c r="AZ19" s="78">
        <v>-31.026705697790707</v>
      </c>
      <c r="BA19" s="78">
        <v>-11.320470002348575</v>
      </c>
      <c r="BB19" s="78">
        <v>-7.6887728057247529</v>
      </c>
      <c r="BC19" s="79">
        <v>-5.699052509419265</v>
      </c>
      <c r="BD19" s="68"/>
      <c r="BE19" s="74" t="s">
        <v>61</v>
      </c>
      <c r="BF19" s="78">
        <v>-24.796261651201988</v>
      </c>
      <c r="BG19" s="78">
        <v>-24.926128747198991</v>
      </c>
      <c r="BH19" s="78">
        <v>-25.779692111350407</v>
      </c>
      <c r="BI19" s="78">
        <v>-12.590551054440555</v>
      </c>
      <c r="BJ19" s="78">
        <v>2.455563314599619</v>
      </c>
      <c r="BK19" s="78">
        <v>0.72776608388103725</v>
      </c>
      <c r="BL19" s="78">
        <v>-8.339134066546011</v>
      </c>
      <c r="BM19" s="78">
        <v>-10.045977144778725</v>
      </c>
      <c r="BN19" s="78">
        <v>-21.94693537949524</v>
      </c>
      <c r="BO19" s="78">
        <v>2.8115669756034904</v>
      </c>
      <c r="BP19" s="80">
        <v>316.67636302056445</v>
      </c>
      <c r="BQ19" s="80">
        <v>26845.223420647148</v>
      </c>
      <c r="BR19" s="65">
        <v>31.486956929847082</v>
      </c>
      <c r="BS19" s="5"/>
      <c r="BT19" s="74" t="s">
        <v>61</v>
      </c>
      <c r="BU19" s="78">
        <v>-18.034771154840882</v>
      </c>
      <c r="BV19" s="78">
        <v>-18.662578159686909</v>
      </c>
      <c r="BW19" s="78">
        <v>-1.5073166545080032</v>
      </c>
      <c r="BX19" s="78">
        <v>2.2522105406092043</v>
      </c>
      <c r="BY19" s="78">
        <v>59.325906883747507</v>
      </c>
      <c r="BZ19" s="78">
        <v>-7.4654178813444796</v>
      </c>
      <c r="CA19" s="78">
        <v>4.7874895618747138</v>
      </c>
      <c r="CB19" s="78">
        <v>-4.2058531517477009</v>
      </c>
      <c r="CC19" s="78">
        <v>1.2289961022733631</v>
      </c>
      <c r="CD19" s="81">
        <v>-5.3688660989289403</v>
      </c>
      <c r="CE19" s="74" t="s">
        <v>61</v>
      </c>
      <c r="CF19" s="78">
        <f t="shared" si="3"/>
        <v>78.853719844915375</v>
      </c>
      <c r="CG19" s="78">
        <f t="shared" si="0"/>
        <v>68.352436564448141</v>
      </c>
      <c r="CH19" s="78">
        <f t="shared" si="0"/>
        <v>10.501283280467231</v>
      </c>
      <c r="CI19" s="78">
        <f t="shared" si="0"/>
        <v>8.9870182124211446</v>
      </c>
      <c r="CJ19" s="78">
        <f t="shared" si="0"/>
        <v>1.514265068046087</v>
      </c>
      <c r="CK19" s="78">
        <f t="shared" si="0"/>
        <v>4.8276194154716912</v>
      </c>
      <c r="CL19" s="78">
        <f t="shared" si="0"/>
        <v>8.0828333193844131</v>
      </c>
      <c r="CM19" s="78">
        <f t="shared" si="0"/>
        <v>3.2552139039127228</v>
      </c>
      <c r="CN19" s="78">
        <f t="shared" si="0"/>
        <v>0.42812522118892943</v>
      </c>
      <c r="CO19" s="78">
        <f t="shared" si="0"/>
        <v>3.5372518512891125</v>
      </c>
      <c r="CP19" s="78">
        <f t="shared" si="0"/>
        <v>3.109126630100183</v>
      </c>
      <c r="CQ19" s="65">
        <f t="shared" si="0"/>
        <v>4.2952061596979698</v>
      </c>
      <c r="CS19" s="74" t="s">
        <v>61</v>
      </c>
      <c r="CT19" s="82">
        <f t="shared" si="1"/>
        <v>0.88807298605612928</v>
      </c>
      <c r="CU19" s="82">
        <f t="shared" si="1"/>
        <v>1.0214236997228701</v>
      </c>
      <c r="CV19" s="82">
        <f t="shared" si="1"/>
        <v>0.13335071366674087</v>
      </c>
      <c r="CW19" s="82">
        <f t="shared" si="1"/>
        <v>0.24591532497069973</v>
      </c>
      <c r="CX19" s="82">
        <f t="shared" si="1"/>
        <v>2.7367447904708384</v>
      </c>
      <c r="CY19" s="82">
        <f t="shared" si="1"/>
        <v>0.42447305820030218</v>
      </c>
      <c r="CZ19" s="82">
        <f t="shared" si="1"/>
        <v>0.10428803458479174</v>
      </c>
      <c r="DA19" s="82">
        <f t="shared" si="1"/>
        <v>0.11702459473059104</v>
      </c>
      <c r="DB19" s="82">
        <f t="shared" si="1"/>
        <v>1.2736560145799294E-2</v>
      </c>
      <c r="DC19" s="82">
        <f t="shared" si="1"/>
        <v>16.318660739612938</v>
      </c>
      <c r="DD19" s="82">
        <f t="shared" si="1"/>
        <v>1.1506523417801835</v>
      </c>
      <c r="DE19" s="78">
        <f t="shared" si="1"/>
        <v>0.79141285818426343</v>
      </c>
      <c r="DF19" s="65">
        <f t="shared" si="1"/>
        <v>0.35923948359592001</v>
      </c>
      <c r="DH19" s="74" t="s">
        <v>61</v>
      </c>
      <c r="DI19" s="78">
        <f t="shared" si="2"/>
        <v>3.1494014948132651</v>
      </c>
      <c r="DJ19" s="78">
        <f t="shared" si="2"/>
        <v>3.0109074314109909</v>
      </c>
      <c r="DK19" s="78">
        <f t="shared" si="2"/>
        <v>0.13849406340227358</v>
      </c>
      <c r="DL19" s="78">
        <f t="shared" si="2"/>
        <v>12.018606903019489</v>
      </c>
      <c r="DM19" s="78">
        <f t="shared" si="2"/>
        <v>0.24823092603949068</v>
      </c>
      <c r="DN19" s="78">
        <f t="shared" si="2"/>
        <v>2.8921714038383524</v>
      </c>
      <c r="DO19" s="78">
        <f t="shared" si="2"/>
        <v>8.8782045731416463</v>
      </c>
      <c r="DP19" s="132">
        <f t="shared" si="2"/>
        <v>100</v>
      </c>
      <c r="DQ19" s="62"/>
    </row>
    <row r="20" spans="2:121" ht="12">
      <c r="B20" s="74" t="s">
        <v>62</v>
      </c>
      <c r="C20" s="75">
        <v>14293761</v>
      </c>
      <c r="D20" s="75">
        <v>12389028</v>
      </c>
      <c r="E20" s="75">
        <v>1904733</v>
      </c>
      <c r="F20" s="75">
        <v>1631449</v>
      </c>
      <c r="G20" s="75">
        <v>273284</v>
      </c>
      <c r="H20" s="75">
        <v>1437973</v>
      </c>
      <c r="I20" s="75">
        <v>1628235</v>
      </c>
      <c r="J20" s="75">
        <v>190262</v>
      </c>
      <c r="K20" s="75">
        <v>-25179</v>
      </c>
      <c r="L20" s="75">
        <v>125393</v>
      </c>
      <c r="M20" s="75">
        <v>150572</v>
      </c>
      <c r="N20" s="76">
        <v>1434477</v>
      </c>
      <c r="O20" s="5"/>
      <c r="P20" s="74" t="s">
        <v>62</v>
      </c>
      <c r="Q20" s="75">
        <v>722168</v>
      </c>
      <c r="R20" s="75">
        <v>758356</v>
      </c>
      <c r="S20" s="75">
        <v>36188</v>
      </c>
      <c r="T20" s="75">
        <v>26454</v>
      </c>
      <c r="U20" s="75">
        <v>679902</v>
      </c>
      <c r="V20" s="75">
        <v>5953</v>
      </c>
      <c r="W20" s="75">
        <v>28675</v>
      </c>
      <c r="X20" s="75">
        <v>32177</v>
      </c>
      <c r="Y20" s="75">
        <v>3502</v>
      </c>
      <c r="Z20" s="75">
        <v>3066355</v>
      </c>
      <c r="AA20" s="75">
        <v>139575</v>
      </c>
      <c r="AB20" s="75">
        <v>7488</v>
      </c>
      <c r="AC20" s="76">
        <v>132087</v>
      </c>
      <c r="AD20" s="5">
        <v>0</v>
      </c>
      <c r="AE20" s="74" t="s">
        <v>62</v>
      </c>
      <c r="AF20" s="75">
        <v>99229</v>
      </c>
      <c r="AG20" s="75">
        <v>12529</v>
      </c>
      <c r="AH20" s="75">
        <v>86700</v>
      </c>
      <c r="AI20" s="75">
        <v>2827551</v>
      </c>
      <c r="AJ20" s="75">
        <v>107992</v>
      </c>
      <c r="AK20" s="75">
        <v>765284</v>
      </c>
      <c r="AL20" s="75">
        <v>1954275</v>
      </c>
      <c r="AM20" s="75">
        <v>18798089</v>
      </c>
      <c r="AN20" s="75">
        <v>11549</v>
      </c>
      <c r="AO20" s="76">
        <v>1627.6810979305567</v>
      </c>
      <c r="AQ20" s="74" t="s">
        <v>62</v>
      </c>
      <c r="AR20" s="78">
        <v>-7.3617288791385418</v>
      </c>
      <c r="AS20" s="78">
        <v>-7.5834304007232776</v>
      </c>
      <c r="AT20" s="78">
        <v>-5.8933357707329241</v>
      </c>
      <c r="AU20" s="78">
        <v>-4.550031330098717</v>
      </c>
      <c r="AV20" s="78">
        <v>-13.186952820239139</v>
      </c>
      <c r="AW20" s="78">
        <v>-25.115401520217141</v>
      </c>
      <c r="AX20" s="78">
        <v>-22.74066865228022</v>
      </c>
      <c r="AY20" s="78">
        <v>1.613428682820536</v>
      </c>
      <c r="AZ20" s="78">
        <v>-250.76342733968025</v>
      </c>
      <c r="BA20" s="78">
        <v>-16.468150872003946</v>
      </c>
      <c r="BB20" s="78">
        <v>12.861565214784164</v>
      </c>
      <c r="BC20" s="79">
        <v>-23.506268640480098</v>
      </c>
      <c r="BD20" s="68"/>
      <c r="BE20" s="74" t="s">
        <v>62</v>
      </c>
      <c r="BF20" s="78">
        <v>117.45432865303025</v>
      </c>
      <c r="BG20" s="78">
        <v>98.587495908346966</v>
      </c>
      <c r="BH20" s="78">
        <v>-27.29537509543135</v>
      </c>
      <c r="BI20" s="78">
        <v>-74.938896151878581</v>
      </c>
      <c r="BJ20" s="78">
        <v>-4.5945737358712959</v>
      </c>
      <c r="BK20" s="78">
        <v>-99.178877297812491</v>
      </c>
      <c r="BL20" s="78">
        <v>1.4541466176054345</v>
      </c>
      <c r="BM20" s="78">
        <v>-0.43628937434247173</v>
      </c>
      <c r="BN20" s="78">
        <v>-13.616181549087322</v>
      </c>
      <c r="BO20" s="78">
        <v>4.526004224870559</v>
      </c>
      <c r="BP20" s="80">
        <v>40.543343637663504</v>
      </c>
      <c r="BQ20" s="80">
        <v>2168.5082872928178</v>
      </c>
      <c r="BR20" s="83">
        <v>32.520341516759807</v>
      </c>
      <c r="BS20" s="5"/>
      <c r="BT20" s="74" t="s">
        <v>62</v>
      </c>
      <c r="BU20" s="78">
        <v>-11.666889215293541</v>
      </c>
      <c r="BV20" s="78">
        <v>-48.338281378855349</v>
      </c>
      <c r="BW20" s="78">
        <v>-1.5701100098770477</v>
      </c>
      <c r="BX20" s="78">
        <v>3.8801808272423846</v>
      </c>
      <c r="BY20" s="78">
        <v>502.5666778261355</v>
      </c>
      <c r="BZ20" s="78">
        <v>-9.6272118355046246</v>
      </c>
      <c r="CA20" s="78">
        <v>5.2266712613847153</v>
      </c>
      <c r="CB20" s="78">
        <v>-7.3231702858922203</v>
      </c>
      <c r="CC20" s="78">
        <v>-1.4926646195837598</v>
      </c>
      <c r="CD20" s="81">
        <v>-5.9188543104857896</v>
      </c>
      <c r="CE20" s="74" t="s">
        <v>62</v>
      </c>
      <c r="CF20" s="78">
        <f t="shared" si="3"/>
        <v>76.038372836728243</v>
      </c>
      <c r="CG20" s="78">
        <f t="shared" si="0"/>
        <v>65.905784359250561</v>
      </c>
      <c r="CH20" s="78">
        <f t="shared" si="0"/>
        <v>10.132588477477684</v>
      </c>
      <c r="CI20" s="78">
        <f t="shared" si="0"/>
        <v>8.6788024037975351</v>
      </c>
      <c r="CJ20" s="78">
        <f t="shared" si="0"/>
        <v>1.4537860736801491</v>
      </c>
      <c r="CK20" s="78">
        <f t="shared" si="0"/>
        <v>7.6495701238567388</v>
      </c>
      <c r="CL20" s="78">
        <f t="shared" si="0"/>
        <v>8.6617049211757635</v>
      </c>
      <c r="CM20" s="78">
        <f t="shared" si="0"/>
        <v>1.0121347973190253</v>
      </c>
      <c r="CN20" s="78">
        <f t="shared" si="0"/>
        <v>-0.13394446637634283</v>
      </c>
      <c r="CO20" s="78">
        <f t="shared" si="0"/>
        <v>0.66705184766387682</v>
      </c>
      <c r="CP20" s="78">
        <f t="shared" si="0"/>
        <v>0.80099631404021965</v>
      </c>
      <c r="CQ20" s="83">
        <f t="shared" si="0"/>
        <v>7.630972488746063</v>
      </c>
      <c r="CS20" s="74" t="s">
        <v>62</v>
      </c>
      <c r="CT20" s="82">
        <f t="shared" si="1"/>
        <v>3.8417096546356388</v>
      </c>
      <c r="CU20" s="82">
        <f t="shared" si="1"/>
        <v>4.034218584665707</v>
      </c>
      <c r="CV20" s="82">
        <f t="shared" si="1"/>
        <v>0.19250893003006847</v>
      </c>
      <c r="CW20" s="82">
        <f t="shared" si="1"/>
        <v>0.14072707071447529</v>
      </c>
      <c r="CX20" s="82">
        <f t="shared" si="1"/>
        <v>3.6168676507489672</v>
      </c>
      <c r="CY20" s="82">
        <f t="shared" si="1"/>
        <v>3.1668112646982362E-2</v>
      </c>
      <c r="CZ20" s="82">
        <f t="shared" si="1"/>
        <v>0.15254210148701819</v>
      </c>
      <c r="DA20" s="82">
        <f t="shared" si="1"/>
        <v>0.17117165473575532</v>
      </c>
      <c r="DB20" s="82">
        <f t="shared" si="1"/>
        <v>1.8629553248737146E-2</v>
      </c>
      <c r="DC20" s="82">
        <f t="shared" si="1"/>
        <v>16.312057039415016</v>
      </c>
      <c r="DD20" s="82">
        <f t="shared" si="1"/>
        <v>0.74249568666261767</v>
      </c>
      <c r="DE20" s="78">
        <f t="shared" si="1"/>
        <v>3.9833836301126135E-2</v>
      </c>
      <c r="DF20" s="83">
        <f t="shared" si="1"/>
        <v>0.70266185036149154</v>
      </c>
      <c r="DH20" s="74" t="s">
        <v>62</v>
      </c>
      <c r="DI20" s="78">
        <f t="shared" si="2"/>
        <v>0.52786748695572194</v>
      </c>
      <c r="DJ20" s="78">
        <f t="shared" si="2"/>
        <v>6.6650391962714939E-2</v>
      </c>
      <c r="DK20" s="78">
        <f t="shared" si="2"/>
        <v>0.461217094993007</v>
      </c>
      <c r="DL20" s="78">
        <f t="shared" si="2"/>
        <v>15.041693865796676</v>
      </c>
      <c r="DM20" s="78">
        <f t="shared" si="2"/>
        <v>0.57448392759498057</v>
      </c>
      <c r="DN20" s="78">
        <f t="shared" si="2"/>
        <v>4.0710733947477316</v>
      </c>
      <c r="DO20" s="78">
        <f t="shared" si="2"/>
        <v>10.396136543453965</v>
      </c>
      <c r="DP20" s="134">
        <f t="shared" si="2"/>
        <v>100</v>
      </c>
      <c r="DQ20" s="62"/>
    </row>
    <row r="21" spans="2:121" ht="12">
      <c r="B21" s="63" t="s">
        <v>63</v>
      </c>
      <c r="C21" s="5">
        <v>7371841</v>
      </c>
      <c r="D21" s="5">
        <v>6389887</v>
      </c>
      <c r="E21" s="5">
        <v>981954</v>
      </c>
      <c r="F21" s="5">
        <v>841209</v>
      </c>
      <c r="G21" s="5">
        <v>140745</v>
      </c>
      <c r="H21" s="5">
        <v>620152</v>
      </c>
      <c r="I21" s="5">
        <v>679380</v>
      </c>
      <c r="J21" s="5">
        <v>59228</v>
      </c>
      <c r="K21" s="5">
        <v>-1172</v>
      </c>
      <c r="L21" s="5">
        <v>39632</v>
      </c>
      <c r="M21" s="5">
        <v>40804</v>
      </c>
      <c r="N21" s="64">
        <v>611500</v>
      </c>
      <c r="O21" s="5"/>
      <c r="P21" s="63" t="s">
        <v>63</v>
      </c>
      <c r="Q21" s="5">
        <v>129893</v>
      </c>
      <c r="R21" s="5">
        <v>147117</v>
      </c>
      <c r="S21" s="5">
        <v>17224</v>
      </c>
      <c r="T21" s="5">
        <v>4220</v>
      </c>
      <c r="U21" s="5">
        <v>345144</v>
      </c>
      <c r="V21" s="5">
        <v>132243</v>
      </c>
      <c r="W21" s="5">
        <v>9824</v>
      </c>
      <c r="X21" s="5">
        <v>11024</v>
      </c>
      <c r="Y21" s="5">
        <v>1200</v>
      </c>
      <c r="Z21" s="5">
        <v>1900955</v>
      </c>
      <c r="AA21" s="5">
        <v>154091</v>
      </c>
      <c r="AB21" s="5">
        <v>70785</v>
      </c>
      <c r="AC21" s="64">
        <v>83306</v>
      </c>
      <c r="AD21" s="5">
        <v>0</v>
      </c>
      <c r="AE21" s="63" t="s">
        <v>63</v>
      </c>
      <c r="AF21" s="72">
        <v>142687</v>
      </c>
      <c r="AG21" s="5">
        <v>100645</v>
      </c>
      <c r="AH21" s="5">
        <v>42042</v>
      </c>
      <c r="AI21" s="5">
        <v>1604177</v>
      </c>
      <c r="AJ21" s="5">
        <v>127626</v>
      </c>
      <c r="AK21" s="5">
        <v>268266</v>
      </c>
      <c r="AL21" s="5">
        <v>1208285</v>
      </c>
      <c r="AM21" s="5">
        <v>9892948</v>
      </c>
      <c r="AN21" s="5">
        <v>5565</v>
      </c>
      <c r="AO21" s="64">
        <v>1777.7085354896676</v>
      </c>
      <c r="AQ21" s="63" t="s">
        <v>63</v>
      </c>
      <c r="AR21" s="11">
        <v>-7.6504114355609705</v>
      </c>
      <c r="AS21" s="11">
        <v>-7.8722068312741182</v>
      </c>
      <c r="AT21" s="11">
        <v>-6.1806174598215433</v>
      </c>
      <c r="AU21" s="11">
        <v>-4.8414720228776211</v>
      </c>
      <c r="AV21" s="11">
        <v>-13.459587419682109</v>
      </c>
      <c r="AW21" s="11">
        <v>-5.920403896974717</v>
      </c>
      <c r="AX21" s="11">
        <v>-6.6379178845733646</v>
      </c>
      <c r="AY21" s="11">
        <v>-13.542077220640831</v>
      </c>
      <c r="AZ21" s="11">
        <v>61.699346405228759</v>
      </c>
      <c r="BA21" s="11">
        <v>-0.49211609922667471</v>
      </c>
      <c r="BB21" s="11">
        <v>-4.8591680656593912</v>
      </c>
      <c r="BC21" s="65">
        <v>-5.4833564150756748</v>
      </c>
      <c r="BD21" s="68"/>
      <c r="BE21" s="63" t="s">
        <v>63</v>
      </c>
      <c r="BF21" s="11">
        <v>-19.676834886496447</v>
      </c>
      <c r="BG21" s="11">
        <v>-20.537860333475567</v>
      </c>
      <c r="BH21" s="11">
        <v>-26.481133686187469</v>
      </c>
      <c r="BI21" s="11">
        <v>129.22324823465507</v>
      </c>
      <c r="BJ21" s="11">
        <v>-2.2387890598445539</v>
      </c>
      <c r="BK21" s="11">
        <v>1.4335680427079021</v>
      </c>
      <c r="BL21" s="11">
        <v>-35.630978901847726</v>
      </c>
      <c r="BM21" s="11">
        <v>-36.828835023780869</v>
      </c>
      <c r="BN21" s="11">
        <v>-45.180447693010507</v>
      </c>
      <c r="BO21" s="11">
        <v>9.6178220539440868</v>
      </c>
      <c r="BP21" s="57">
        <v>141.84794550648209</v>
      </c>
      <c r="BQ21" s="57">
        <v>76840.217391304352</v>
      </c>
      <c r="BR21" s="65">
        <v>30.93898337053221</v>
      </c>
      <c r="BS21" s="5"/>
      <c r="BT21" s="63" t="s">
        <v>63</v>
      </c>
      <c r="BU21" s="11">
        <v>20.637993861866637</v>
      </c>
      <c r="BV21" s="11">
        <v>33.209360192709852</v>
      </c>
      <c r="BW21" s="11">
        <v>-1.5939891861526576</v>
      </c>
      <c r="BX21" s="11">
        <v>3.3502665614379818</v>
      </c>
      <c r="BY21" s="11">
        <v>3.8732938868858193</v>
      </c>
      <c r="BZ21" s="11">
        <v>-11.730795806763666</v>
      </c>
      <c r="CA21" s="11">
        <v>7.3658909355867745</v>
      </c>
      <c r="CB21" s="11">
        <v>-4.6543898629533373</v>
      </c>
      <c r="CC21" s="11">
        <v>-0.30455034037979217</v>
      </c>
      <c r="CD21" s="66">
        <v>-4.3631274420495112</v>
      </c>
      <c r="CE21" s="63" t="s">
        <v>63</v>
      </c>
      <c r="CF21" s="11">
        <f t="shared" si="3"/>
        <v>74.516119967475831</v>
      </c>
      <c r="CG21" s="11">
        <f t="shared" si="0"/>
        <v>64.590322318483828</v>
      </c>
      <c r="CH21" s="11">
        <f t="shared" si="0"/>
        <v>9.9257976489919901</v>
      </c>
      <c r="CI21" s="11">
        <f t="shared" si="0"/>
        <v>8.5031175742559242</v>
      </c>
      <c r="CJ21" s="11">
        <f t="shared" si="0"/>
        <v>1.4226800747360646</v>
      </c>
      <c r="CK21" s="11">
        <f t="shared" si="0"/>
        <v>6.2686269047406293</v>
      </c>
      <c r="CL21" s="11">
        <f t="shared" si="0"/>
        <v>6.8673159911484429</v>
      </c>
      <c r="CM21" s="11">
        <f t="shared" si="0"/>
        <v>0.59868908640781293</v>
      </c>
      <c r="CN21" s="11">
        <f t="shared" si="0"/>
        <v>-1.1846822605354844E-2</v>
      </c>
      <c r="CO21" s="11">
        <f t="shared" si="0"/>
        <v>0.40060859513261365</v>
      </c>
      <c r="CP21" s="11">
        <f t="shared" si="0"/>
        <v>0.41245541773796845</v>
      </c>
      <c r="CQ21" s="65">
        <f t="shared" si="0"/>
        <v>6.1811706682376171</v>
      </c>
      <c r="CS21" s="63" t="s">
        <v>63</v>
      </c>
      <c r="CT21" s="59">
        <f t="shared" si="1"/>
        <v>1.3129857753219767</v>
      </c>
      <c r="CU21" s="59">
        <f t="shared" si="1"/>
        <v>1.487089591494871</v>
      </c>
      <c r="CV21" s="59">
        <f t="shared" si="1"/>
        <v>0.17410381617289405</v>
      </c>
      <c r="CW21" s="59">
        <f t="shared" si="1"/>
        <v>4.265664794760874E-2</v>
      </c>
      <c r="CX21" s="59">
        <f t="shared" si="1"/>
        <v>3.4887881751728607</v>
      </c>
      <c r="CY21" s="59">
        <f t="shared" si="1"/>
        <v>1.3367400697951712</v>
      </c>
      <c r="CZ21" s="59">
        <f t="shared" si="1"/>
        <v>9.9303059108366898E-2</v>
      </c>
      <c r="DA21" s="59">
        <f t="shared" si="1"/>
        <v>0.11143291160531724</v>
      </c>
      <c r="DB21" s="59">
        <f t="shared" si="1"/>
        <v>1.2129852496950352E-2</v>
      </c>
      <c r="DC21" s="59">
        <f t="shared" si="1"/>
        <v>19.215253127783548</v>
      </c>
      <c r="DD21" s="59">
        <f t="shared" si="1"/>
        <v>1.5575842509229807</v>
      </c>
      <c r="DE21" s="11">
        <f t="shared" si="1"/>
        <v>0.71550967416385891</v>
      </c>
      <c r="DF21" s="65">
        <f t="shared" si="1"/>
        <v>0.84207457675912178</v>
      </c>
      <c r="DH21" s="63" t="s">
        <v>63</v>
      </c>
      <c r="DI21" s="11">
        <f t="shared" si="2"/>
        <v>1.4423102193602959</v>
      </c>
      <c r="DJ21" s="11">
        <f t="shared" si="2"/>
        <v>1.0173408371296402</v>
      </c>
      <c r="DK21" s="11">
        <f t="shared" si="2"/>
        <v>0.42496938223065561</v>
      </c>
      <c r="DL21" s="11">
        <f t="shared" si="2"/>
        <v>16.215358657500271</v>
      </c>
      <c r="DM21" s="11">
        <f t="shared" si="2"/>
        <v>1.2900704623131547</v>
      </c>
      <c r="DN21" s="11">
        <f t="shared" si="2"/>
        <v>2.7116891749557359</v>
      </c>
      <c r="DO21" s="11">
        <f t="shared" si="2"/>
        <v>12.213599020231381</v>
      </c>
      <c r="DP21" s="132">
        <f t="shared" si="2"/>
        <v>100</v>
      </c>
      <c r="DQ21" s="62"/>
    </row>
    <row r="22" spans="2:121" ht="12">
      <c r="B22" s="63" t="s">
        <v>64</v>
      </c>
      <c r="C22" s="5">
        <v>14264201</v>
      </c>
      <c r="D22" s="5">
        <v>12365508</v>
      </c>
      <c r="E22" s="5">
        <v>1898693</v>
      </c>
      <c r="F22" s="5">
        <v>1627348</v>
      </c>
      <c r="G22" s="5">
        <v>271345</v>
      </c>
      <c r="H22" s="5">
        <v>1040332</v>
      </c>
      <c r="I22" s="5">
        <v>1186722</v>
      </c>
      <c r="J22" s="5">
        <v>146390</v>
      </c>
      <c r="K22" s="5">
        <v>-867</v>
      </c>
      <c r="L22" s="5">
        <v>108628</v>
      </c>
      <c r="M22" s="5">
        <v>109495</v>
      </c>
      <c r="N22" s="64">
        <v>1024903</v>
      </c>
      <c r="O22" s="5"/>
      <c r="P22" s="63" t="s">
        <v>64</v>
      </c>
      <c r="Q22" s="5">
        <v>280631</v>
      </c>
      <c r="R22" s="5">
        <v>315536</v>
      </c>
      <c r="S22" s="5">
        <v>34905</v>
      </c>
      <c r="T22" s="5">
        <v>38411</v>
      </c>
      <c r="U22" s="5">
        <v>681399</v>
      </c>
      <c r="V22" s="5">
        <v>24462</v>
      </c>
      <c r="W22" s="5">
        <v>16296</v>
      </c>
      <c r="X22" s="5">
        <v>18286</v>
      </c>
      <c r="Y22" s="5">
        <v>1990</v>
      </c>
      <c r="Z22" s="5">
        <v>3841416</v>
      </c>
      <c r="AA22" s="5">
        <v>316785</v>
      </c>
      <c r="AB22" s="5">
        <v>138469</v>
      </c>
      <c r="AC22" s="64">
        <v>178316</v>
      </c>
      <c r="AD22" s="5">
        <v>0</v>
      </c>
      <c r="AE22" s="63" t="s">
        <v>64</v>
      </c>
      <c r="AF22" s="72">
        <v>682612</v>
      </c>
      <c r="AG22" s="5">
        <v>629454</v>
      </c>
      <c r="AH22" s="5">
        <v>53158</v>
      </c>
      <c r="AI22" s="5">
        <v>2842019</v>
      </c>
      <c r="AJ22" s="5">
        <v>129551</v>
      </c>
      <c r="AK22" s="5">
        <v>708434</v>
      </c>
      <c r="AL22" s="5">
        <v>2004034</v>
      </c>
      <c r="AM22" s="5">
        <v>19145949</v>
      </c>
      <c r="AN22" s="5">
        <v>10682</v>
      </c>
      <c r="AO22" s="64">
        <v>1792.3562067028647</v>
      </c>
      <c r="AQ22" s="63" t="s">
        <v>64</v>
      </c>
      <c r="AR22" s="11">
        <v>-7.1794910170873489</v>
      </c>
      <c r="AS22" s="11">
        <v>-7.3997757017408281</v>
      </c>
      <c r="AT22" s="11">
        <v>-5.7188129077364787</v>
      </c>
      <c r="AU22" s="11">
        <v>-4.3713008363224377</v>
      </c>
      <c r="AV22" s="11">
        <v>-13.06555685844819</v>
      </c>
      <c r="AW22" s="11">
        <v>-4.5942468514685499</v>
      </c>
      <c r="AX22" s="11">
        <v>-4.6580664754025269</v>
      </c>
      <c r="AY22" s="11">
        <v>-5.1091578510682432</v>
      </c>
      <c r="AZ22" s="11">
        <v>94.551966821666454</v>
      </c>
      <c r="BA22" s="11">
        <v>24.025803505166408</v>
      </c>
      <c r="BB22" s="11">
        <v>5.7932926888182497</v>
      </c>
      <c r="BC22" s="65">
        <v>-5.5334959232693475</v>
      </c>
      <c r="BD22" s="68"/>
      <c r="BE22" s="63" t="s">
        <v>64</v>
      </c>
      <c r="BF22" s="11">
        <v>-20.314673996376793</v>
      </c>
      <c r="BG22" s="11">
        <v>-21.091735708730436</v>
      </c>
      <c r="BH22" s="11">
        <v>-26.82850135211622</v>
      </c>
      <c r="BI22" s="11">
        <v>35.012302284710017</v>
      </c>
      <c r="BJ22" s="11">
        <v>-0.31176393135634134</v>
      </c>
      <c r="BK22" s="11">
        <v>17.696304849884527</v>
      </c>
      <c r="BL22" s="11">
        <v>-23.868255080588646</v>
      </c>
      <c r="BM22" s="11">
        <v>-25.287027579162412</v>
      </c>
      <c r="BN22" s="11">
        <v>-35.179153094462542</v>
      </c>
      <c r="BO22" s="11">
        <v>-10.198381408192173</v>
      </c>
      <c r="BP22" s="57">
        <v>131.38699993426195</v>
      </c>
      <c r="BQ22" s="57">
        <v>29236.652542372882</v>
      </c>
      <c r="BR22" s="65">
        <v>30.696668743357641</v>
      </c>
      <c r="BS22" s="5"/>
      <c r="BT22" s="63" t="s">
        <v>64</v>
      </c>
      <c r="BU22" s="11">
        <v>-46.312320578866647</v>
      </c>
      <c r="BV22" s="11">
        <v>-48.298744212444852</v>
      </c>
      <c r="BW22" s="11">
        <v>-1.4990642429632923</v>
      </c>
      <c r="BX22" s="11">
        <v>-0.95120363348426373</v>
      </c>
      <c r="BY22" s="11">
        <v>11.291417182815467</v>
      </c>
      <c r="BZ22" s="11">
        <v>-5.9312018823479429</v>
      </c>
      <c r="CA22" s="11">
        <v>0.21157083972771318</v>
      </c>
      <c r="CB22" s="11">
        <v>-7.666324517708861</v>
      </c>
      <c r="CC22" s="11">
        <v>-1.2023677395486496</v>
      </c>
      <c r="CD22" s="66">
        <v>-6.5426231684579825</v>
      </c>
      <c r="CE22" s="63" t="s">
        <v>64</v>
      </c>
      <c r="CF22" s="11">
        <f t="shared" si="3"/>
        <v>74.502449578237147</v>
      </c>
      <c r="CG22" s="11">
        <f t="shared" si="0"/>
        <v>64.585505790284941</v>
      </c>
      <c r="CH22" s="11">
        <f t="shared" si="0"/>
        <v>9.9169437879522189</v>
      </c>
      <c r="CI22" s="11">
        <f t="shared" si="0"/>
        <v>8.4996988135714773</v>
      </c>
      <c r="CJ22" s="11">
        <f t="shared" si="0"/>
        <v>1.4172449743807425</v>
      </c>
      <c r="CK22" s="11">
        <f t="shared" si="0"/>
        <v>5.4336925268107628</v>
      </c>
      <c r="CL22" s="11">
        <f t="shared" si="0"/>
        <v>6.1982929130334572</v>
      </c>
      <c r="CM22" s="11">
        <f t="shared" si="0"/>
        <v>0.76460038622269388</v>
      </c>
      <c r="CN22" s="11">
        <f t="shared" si="0"/>
        <v>-4.5283730777722223E-3</v>
      </c>
      <c r="CO22" s="11">
        <f t="shared" si="0"/>
        <v>0.56736806308216947</v>
      </c>
      <c r="CP22" s="11">
        <f t="shared" si="0"/>
        <v>0.57189643615994168</v>
      </c>
      <c r="CQ22" s="65">
        <f t="shared" si="0"/>
        <v>5.3531062889596122</v>
      </c>
      <c r="CS22" s="63" t="s">
        <v>64</v>
      </c>
      <c r="CT22" s="59">
        <f t="shared" si="1"/>
        <v>1.4657460959495923</v>
      </c>
      <c r="CU22" s="59">
        <f t="shared" si="1"/>
        <v>1.6480562023851626</v>
      </c>
      <c r="CV22" s="59">
        <f t="shared" si="1"/>
        <v>0.18231010643557025</v>
      </c>
      <c r="CW22" s="59">
        <f t="shared" si="1"/>
        <v>0.20062207415260533</v>
      </c>
      <c r="CX22" s="59">
        <f t="shared" si="1"/>
        <v>3.558972187798056</v>
      </c>
      <c r="CY22" s="59">
        <f t="shared" si="1"/>
        <v>0.12776593105935882</v>
      </c>
      <c r="CZ22" s="59">
        <f t="shared" si="1"/>
        <v>8.5114610928922876E-2</v>
      </c>
      <c r="DA22" s="59">
        <f t="shared" si="1"/>
        <v>9.5508454556104794E-2</v>
      </c>
      <c r="DB22" s="59">
        <f t="shared" si="1"/>
        <v>1.0393843627181917E-2</v>
      </c>
      <c r="DC22" s="59">
        <f t="shared" si="1"/>
        <v>20.063857894952086</v>
      </c>
      <c r="DD22" s="59">
        <f t="shared" si="1"/>
        <v>1.6545797755963938</v>
      </c>
      <c r="DE22" s="11">
        <f t="shared" si="1"/>
        <v>0.72322871015691104</v>
      </c>
      <c r="DF22" s="65">
        <f t="shared" si="1"/>
        <v>0.93135106543948276</v>
      </c>
      <c r="DH22" s="63" t="s">
        <v>64</v>
      </c>
      <c r="DI22" s="11">
        <f t="shared" si="2"/>
        <v>3.5653077316773385</v>
      </c>
      <c r="DJ22" s="11">
        <f t="shared" si="2"/>
        <v>3.2876615309066168</v>
      </c>
      <c r="DK22" s="11">
        <f t="shared" si="2"/>
        <v>0.27764620077072183</v>
      </c>
      <c r="DL22" s="11">
        <f t="shared" si="2"/>
        <v>14.843970387678354</v>
      </c>
      <c r="DM22" s="11">
        <f t="shared" si="2"/>
        <v>0.67664966620353995</v>
      </c>
      <c r="DN22" s="11">
        <f t="shared" si="2"/>
        <v>3.7001769930547712</v>
      </c>
      <c r="DO22" s="11">
        <f t="shared" si="2"/>
        <v>10.467143728420043</v>
      </c>
      <c r="DP22" s="132">
        <f t="shared" si="2"/>
        <v>100</v>
      </c>
      <c r="DQ22" s="62"/>
    </row>
    <row r="23" spans="2:121" s="68" customFormat="1" ht="12">
      <c r="B23" s="63" t="s">
        <v>65</v>
      </c>
      <c r="C23" s="5">
        <v>27938071</v>
      </c>
      <c r="D23" s="5">
        <v>24232315</v>
      </c>
      <c r="E23" s="5">
        <v>3705756</v>
      </c>
      <c r="F23" s="5">
        <v>3175806</v>
      </c>
      <c r="G23" s="5">
        <v>529950</v>
      </c>
      <c r="H23" s="5">
        <v>1706992</v>
      </c>
      <c r="I23" s="5">
        <v>2147335</v>
      </c>
      <c r="J23" s="5">
        <v>440343</v>
      </c>
      <c r="K23" s="5">
        <v>-340837</v>
      </c>
      <c r="L23" s="5">
        <v>38798</v>
      </c>
      <c r="M23" s="5">
        <v>379635</v>
      </c>
      <c r="N23" s="64">
        <v>2020154</v>
      </c>
      <c r="O23" s="5"/>
      <c r="P23" s="63" t="s">
        <v>65</v>
      </c>
      <c r="Q23" s="5">
        <v>437873</v>
      </c>
      <c r="R23" s="5">
        <v>495201</v>
      </c>
      <c r="S23" s="5">
        <v>57328</v>
      </c>
      <c r="T23" s="5">
        <v>44846</v>
      </c>
      <c r="U23" s="5">
        <v>1061722</v>
      </c>
      <c r="V23" s="5">
        <v>475713</v>
      </c>
      <c r="W23" s="5">
        <v>27675</v>
      </c>
      <c r="X23" s="5">
        <v>31055</v>
      </c>
      <c r="Y23" s="5">
        <v>3380</v>
      </c>
      <c r="Z23" s="5">
        <v>5227342</v>
      </c>
      <c r="AA23" s="5">
        <v>402034</v>
      </c>
      <c r="AB23" s="5">
        <v>72416</v>
      </c>
      <c r="AC23" s="64">
        <v>329618</v>
      </c>
      <c r="AD23" s="5">
        <v>0</v>
      </c>
      <c r="AE23" s="63" t="s">
        <v>65</v>
      </c>
      <c r="AF23" s="72">
        <v>66002</v>
      </c>
      <c r="AG23" s="5">
        <v>-39636</v>
      </c>
      <c r="AH23" s="5">
        <v>105638</v>
      </c>
      <c r="AI23" s="5">
        <v>4759306</v>
      </c>
      <c r="AJ23" s="5">
        <v>62280</v>
      </c>
      <c r="AK23" s="5">
        <v>1149277</v>
      </c>
      <c r="AL23" s="5">
        <v>3547749</v>
      </c>
      <c r="AM23" s="5">
        <v>34872405</v>
      </c>
      <c r="AN23" s="5">
        <v>16737</v>
      </c>
      <c r="AO23" s="64">
        <v>2083.5517117763038</v>
      </c>
      <c r="AQ23" s="63" t="s">
        <v>65</v>
      </c>
      <c r="AR23" s="11">
        <v>-6.5496994415440559</v>
      </c>
      <c r="AS23" s="11">
        <v>-6.7685527860419965</v>
      </c>
      <c r="AT23" s="11">
        <v>-5.0928734806752942</v>
      </c>
      <c r="AU23" s="11">
        <v>-3.761179809704593</v>
      </c>
      <c r="AV23" s="11">
        <v>-12.36019719162349</v>
      </c>
      <c r="AW23" s="11">
        <v>-6.8968131507913268</v>
      </c>
      <c r="AX23" s="11">
        <v>-8.1563433877964933</v>
      </c>
      <c r="AY23" s="11">
        <v>-12.732861400894189</v>
      </c>
      <c r="AZ23" s="11">
        <v>10.544756885573758</v>
      </c>
      <c r="BA23" s="11">
        <v>-2.5347300726002966</v>
      </c>
      <c r="BB23" s="11">
        <v>-9.7870591058906271</v>
      </c>
      <c r="BC23" s="65">
        <v>-7.1657094434686863</v>
      </c>
      <c r="BE23" s="63" t="s">
        <v>65</v>
      </c>
      <c r="BF23" s="11">
        <v>-20.578926271151087</v>
      </c>
      <c r="BG23" s="11">
        <v>-21.346603155341732</v>
      </c>
      <c r="BH23" s="11">
        <v>-26.754229059130168</v>
      </c>
      <c r="BI23" s="11">
        <v>-28.603951411332051</v>
      </c>
      <c r="BJ23" s="11">
        <v>-1.1804673284282929</v>
      </c>
      <c r="BK23" s="11">
        <v>-2.4252518270408192</v>
      </c>
      <c r="BL23" s="11">
        <v>-27.871458729703669</v>
      </c>
      <c r="BM23" s="11">
        <v>-29.214533187454411</v>
      </c>
      <c r="BN23" s="11">
        <v>-38.578956932582223</v>
      </c>
      <c r="BO23" s="11">
        <v>0.29153053434601905</v>
      </c>
      <c r="BP23" s="57">
        <v>75.090477538488344</v>
      </c>
      <c r="BQ23" s="57">
        <v>4654.8260013131976</v>
      </c>
      <c r="BR23" s="65">
        <v>44.510986794802101</v>
      </c>
      <c r="BS23" s="5"/>
      <c r="BT23" s="63" t="s">
        <v>65</v>
      </c>
      <c r="BU23" s="11">
        <v>-58.197214498793457</v>
      </c>
      <c r="BV23" s="11">
        <v>-178.32737189494694</v>
      </c>
      <c r="BW23" s="11">
        <v>-1.5360811289450627</v>
      </c>
      <c r="BX23" s="11">
        <v>-1.3542349143760481</v>
      </c>
      <c r="BY23" s="11">
        <v>176.77539774242291</v>
      </c>
      <c r="BZ23" s="11">
        <v>-14.652092450572896</v>
      </c>
      <c r="CA23" s="11">
        <v>2.6677860214923075</v>
      </c>
      <c r="CB23" s="11">
        <v>-5.6016916785982831</v>
      </c>
      <c r="CC23" s="11">
        <v>-0.96449704142011827</v>
      </c>
      <c r="CD23" s="66">
        <v>-4.6823558205359976</v>
      </c>
      <c r="CE23" s="63" t="s">
        <v>65</v>
      </c>
      <c r="CF23" s="11">
        <f t="shared" si="3"/>
        <v>80.115125412199134</v>
      </c>
      <c r="CG23" s="11">
        <f t="shared" si="0"/>
        <v>69.488511044764479</v>
      </c>
      <c r="CH23" s="11">
        <f t="shared" si="0"/>
        <v>10.626614367434652</v>
      </c>
      <c r="CI23" s="11">
        <f t="shared" si="0"/>
        <v>9.1069313974760266</v>
      </c>
      <c r="CJ23" s="11">
        <f t="shared" si="0"/>
        <v>1.519682969958625</v>
      </c>
      <c r="CK23" s="11">
        <f t="shared" si="0"/>
        <v>4.894964944344963</v>
      </c>
      <c r="CL23" s="11">
        <f t="shared" si="0"/>
        <v>6.1576911601020923</v>
      </c>
      <c r="CM23" s="11">
        <f t="shared" si="0"/>
        <v>1.2627262157571295</v>
      </c>
      <c r="CN23" s="11">
        <f t="shared" si="0"/>
        <v>-0.97738311997695604</v>
      </c>
      <c r="CO23" s="11">
        <f t="shared" si="0"/>
        <v>0.11125702399934848</v>
      </c>
      <c r="CP23" s="11">
        <f t="shared" si="0"/>
        <v>1.0886401439763045</v>
      </c>
      <c r="CQ23" s="65">
        <f t="shared" si="0"/>
        <v>5.7929873204902265</v>
      </c>
      <c r="CS23" s="63" t="s">
        <v>65</v>
      </c>
      <c r="CT23" s="59">
        <f t="shared" si="1"/>
        <v>1.2556432514476703</v>
      </c>
      <c r="CU23" s="59">
        <f t="shared" si="1"/>
        <v>1.4200368457523938</v>
      </c>
      <c r="CV23" s="59">
        <f t="shared" si="1"/>
        <v>0.16439359430472317</v>
      </c>
      <c r="CW23" s="59">
        <f t="shared" si="1"/>
        <v>0.12860024996842059</v>
      </c>
      <c r="CX23" s="59">
        <f t="shared" si="1"/>
        <v>3.0445907014443083</v>
      </c>
      <c r="CY23" s="59">
        <f t="shared" si="1"/>
        <v>1.364153117629828</v>
      </c>
      <c r="CZ23" s="59">
        <f t="shared" si="1"/>
        <v>7.936074383169156E-2</v>
      </c>
      <c r="DA23" s="59">
        <f t="shared" si="1"/>
        <v>8.9053221307793362E-2</v>
      </c>
      <c r="DB23" s="59">
        <f t="shared" si="1"/>
        <v>9.6924774761018052E-3</v>
      </c>
      <c r="DC23" s="59">
        <f t="shared" si="1"/>
        <v>14.989909643455906</v>
      </c>
      <c r="DD23" s="59">
        <f t="shared" si="1"/>
        <v>1.1528714466352408</v>
      </c>
      <c r="DE23" s="11">
        <f t="shared" si="1"/>
        <v>0.207659896127038</v>
      </c>
      <c r="DF23" s="65">
        <f t="shared" si="1"/>
        <v>0.94521155050820271</v>
      </c>
      <c r="DH23" s="63" t="s">
        <v>65</v>
      </c>
      <c r="DI23" s="11">
        <f t="shared" si="2"/>
        <v>0.1892671296975359</v>
      </c>
      <c r="DJ23" s="11">
        <f t="shared" si="2"/>
        <v>-0.11366007019016899</v>
      </c>
      <c r="DK23" s="11">
        <f t="shared" si="2"/>
        <v>0.30292719988770495</v>
      </c>
      <c r="DL23" s="11">
        <f t="shared" si="2"/>
        <v>13.647771067123129</v>
      </c>
      <c r="DM23" s="11">
        <f t="shared" si="2"/>
        <v>0.17859393408627824</v>
      </c>
      <c r="DN23" s="11">
        <f t="shared" si="2"/>
        <v>3.2956631468348685</v>
      </c>
      <c r="DO23" s="11">
        <f t="shared" si="2"/>
        <v>10.173513986201984</v>
      </c>
      <c r="DP23" s="132">
        <f t="shared" si="2"/>
        <v>100</v>
      </c>
      <c r="DQ23" s="85"/>
    </row>
    <row r="24" spans="2:121" ht="12">
      <c r="B24" s="74" t="s">
        <v>66</v>
      </c>
      <c r="C24" s="75">
        <v>14421858</v>
      </c>
      <c r="D24" s="75">
        <v>12502355</v>
      </c>
      <c r="E24" s="75">
        <v>1919503</v>
      </c>
      <c r="F24" s="75">
        <v>1645229</v>
      </c>
      <c r="G24" s="75">
        <v>274274</v>
      </c>
      <c r="H24" s="75">
        <v>1704744</v>
      </c>
      <c r="I24" s="75">
        <v>1863487</v>
      </c>
      <c r="J24" s="75">
        <v>158743</v>
      </c>
      <c r="K24" s="75">
        <v>-78094</v>
      </c>
      <c r="L24" s="75">
        <v>43609</v>
      </c>
      <c r="M24" s="75">
        <v>121703</v>
      </c>
      <c r="N24" s="76">
        <v>1762315</v>
      </c>
      <c r="O24" s="5"/>
      <c r="P24" s="74" t="s">
        <v>66</v>
      </c>
      <c r="Q24" s="75">
        <v>267484</v>
      </c>
      <c r="R24" s="75">
        <v>302018</v>
      </c>
      <c r="S24" s="75">
        <v>34534</v>
      </c>
      <c r="T24" s="75">
        <v>57092</v>
      </c>
      <c r="U24" s="75">
        <v>710960</v>
      </c>
      <c r="V24" s="75">
        <v>726779</v>
      </c>
      <c r="W24" s="75">
        <v>20523</v>
      </c>
      <c r="X24" s="75">
        <v>23029</v>
      </c>
      <c r="Y24" s="75">
        <v>2506</v>
      </c>
      <c r="Z24" s="75">
        <v>3830568</v>
      </c>
      <c r="AA24" s="75">
        <v>153604</v>
      </c>
      <c r="AB24" s="75">
        <v>1492</v>
      </c>
      <c r="AC24" s="76">
        <v>152112</v>
      </c>
      <c r="AD24" s="5">
        <v>0</v>
      </c>
      <c r="AE24" s="74" t="s">
        <v>66</v>
      </c>
      <c r="AF24" s="77">
        <v>630846</v>
      </c>
      <c r="AG24" s="75">
        <v>536256</v>
      </c>
      <c r="AH24" s="75">
        <v>94590</v>
      </c>
      <c r="AI24" s="75">
        <v>3046118</v>
      </c>
      <c r="AJ24" s="75">
        <v>148260</v>
      </c>
      <c r="AK24" s="75">
        <v>743421</v>
      </c>
      <c r="AL24" s="75">
        <v>2154437</v>
      </c>
      <c r="AM24" s="75">
        <v>19957170</v>
      </c>
      <c r="AN24" s="75">
        <v>11368</v>
      </c>
      <c r="AO24" s="76">
        <v>1755.5568261787473</v>
      </c>
      <c r="AQ24" s="74" t="s">
        <v>66</v>
      </c>
      <c r="AR24" s="78">
        <v>-7.9637712429837801</v>
      </c>
      <c r="AS24" s="78">
        <v>-8.1781346486602402</v>
      </c>
      <c r="AT24" s="78">
        <v>-6.5426835621520611</v>
      </c>
      <c r="AU24" s="78">
        <v>-5.185651773761232</v>
      </c>
      <c r="AV24" s="78">
        <v>-13.931923519868453</v>
      </c>
      <c r="AW24" s="78">
        <v>-1.6830581679620884</v>
      </c>
      <c r="AX24" s="78">
        <v>-2.4436121715203512</v>
      </c>
      <c r="AY24" s="78">
        <v>-9.9264059193018497</v>
      </c>
      <c r="AZ24" s="78">
        <v>-31.826468602295748</v>
      </c>
      <c r="BA24" s="78">
        <v>-33.607880153462034</v>
      </c>
      <c r="BB24" s="78">
        <v>-2.5783676475296979</v>
      </c>
      <c r="BC24" s="79">
        <v>-0.21391851957965974</v>
      </c>
      <c r="BD24" s="68"/>
      <c r="BE24" s="74" t="s">
        <v>66</v>
      </c>
      <c r="BF24" s="78">
        <v>-21.19844449681829</v>
      </c>
      <c r="BG24" s="78">
        <v>-21.932949052653345</v>
      </c>
      <c r="BH24" s="78">
        <v>-27.18954248366013</v>
      </c>
      <c r="BI24" s="78">
        <v>158.47519014849692</v>
      </c>
      <c r="BJ24" s="78">
        <v>-1.9527802294792587</v>
      </c>
      <c r="BK24" s="78">
        <v>6.9665683020700726</v>
      </c>
      <c r="BL24" s="78">
        <v>-24.196646228854252</v>
      </c>
      <c r="BM24" s="78">
        <v>-25.609716703814968</v>
      </c>
      <c r="BN24" s="78">
        <v>-35.46227143960855</v>
      </c>
      <c r="BO24" s="78">
        <v>-7.3001555819658499</v>
      </c>
      <c r="BP24" s="80">
        <v>33.111486632869706</v>
      </c>
      <c r="BQ24" s="80">
        <v>155.04273504273505</v>
      </c>
      <c r="BR24" s="65">
        <v>32.49020120198589</v>
      </c>
      <c r="BS24" s="5"/>
      <c r="BT24" s="74" t="s">
        <v>66</v>
      </c>
      <c r="BU24" s="78">
        <v>-31.109667203581857</v>
      </c>
      <c r="BV24" s="78">
        <v>-34.569972437337341</v>
      </c>
      <c r="BW24" s="78">
        <v>-1.6101853585470887</v>
      </c>
      <c r="BX24" s="78">
        <v>-1.7732055037120615</v>
      </c>
      <c r="BY24" s="78">
        <v>9.0804749922747536</v>
      </c>
      <c r="BZ24" s="78">
        <v>-15.986520251829903</v>
      </c>
      <c r="CA24" s="78">
        <v>3.5634661439230575</v>
      </c>
      <c r="CB24" s="78">
        <v>-7.330758533790716</v>
      </c>
      <c r="CC24" s="78">
        <v>-1.1564211807668898</v>
      </c>
      <c r="CD24" s="81">
        <v>-6.2465740585087168</v>
      </c>
      <c r="CE24" s="74" t="s">
        <v>66</v>
      </c>
      <c r="CF24" s="78">
        <f t="shared" si="3"/>
        <v>72.264043449046127</v>
      </c>
      <c r="CG24" s="78">
        <f t="shared" si="0"/>
        <v>62.645931261797138</v>
      </c>
      <c r="CH24" s="78">
        <f t="shared" si="0"/>
        <v>9.6181121872489932</v>
      </c>
      <c r="CI24" s="78">
        <f t="shared" si="0"/>
        <v>8.2437990957635776</v>
      </c>
      <c r="CJ24" s="78">
        <f t="shared" si="0"/>
        <v>1.374313091485416</v>
      </c>
      <c r="CK24" s="78">
        <f t="shared" si="0"/>
        <v>8.542012720240395</v>
      </c>
      <c r="CL24" s="78">
        <f t="shared" si="0"/>
        <v>9.337431108719322</v>
      </c>
      <c r="CM24" s="78">
        <f t="shared" si="0"/>
        <v>0.79541838847892765</v>
      </c>
      <c r="CN24" s="78">
        <f t="shared" si="0"/>
        <v>-0.39130798605213057</v>
      </c>
      <c r="CO24" s="78">
        <f t="shared" si="0"/>
        <v>0.21851294547272984</v>
      </c>
      <c r="CP24" s="78">
        <f t="shared" si="0"/>
        <v>0.6098209315248605</v>
      </c>
      <c r="CQ24" s="65">
        <f t="shared" si="0"/>
        <v>8.8304854846654113</v>
      </c>
      <c r="CS24" s="63" t="s">
        <v>66</v>
      </c>
      <c r="CT24" s="59">
        <f t="shared" si="1"/>
        <v>1.3402902315308232</v>
      </c>
      <c r="CU24" s="59">
        <f t="shared" si="1"/>
        <v>1.5133307979037109</v>
      </c>
      <c r="CV24" s="59">
        <f t="shared" si="1"/>
        <v>0.17304056637288753</v>
      </c>
      <c r="CW24" s="59">
        <f t="shared" si="1"/>
        <v>0.2860726245254212</v>
      </c>
      <c r="CX24" s="59">
        <f t="shared" si="1"/>
        <v>3.5624289415783905</v>
      </c>
      <c r="CY24" s="59">
        <f t="shared" si="1"/>
        <v>3.6416936870307768</v>
      </c>
      <c r="CZ24" s="59">
        <f t="shared" si="1"/>
        <v>0.10283522162711446</v>
      </c>
      <c r="DA24" s="59">
        <f t="shared" si="1"/>
        <v>0.11539211220829405</v>
      </c>
      <c r="DB24" s="59">
        <f t="shared" si="1"/>
        <v>1.2556890581179595E-2</v>
      </c>
      <c r="DC24" s="59">
        <f t="shared" si="1"/>
        <v>19.193943830713472</v>
      </c>
      <c r="DD24" s="59">
        <f t="shared" si="1"/>
        <v>0.7696682445456946</v>
      </c>
      <c r="DE24" s="11">
        <f t="shared" si="1"/>
        <v>7.4760098751476285E-3</v>
      </c>
      <c r="DF24" s="65">
        <f t="shared" si="1"/>
        <v>0.76219223467054698</v>
      </c>
      <c r="DH24" s="63" t="s">
        <v>66</v>
      </c>
      <c r="DI24" s="11">
        <f t="shared" si="2"/>
        <v>3.16099927995803</v>
      </c>
      <c r="DJ24" s="11">
        <f t="shared" si="2"/>
        <v>2.6870342839190124</v>
      </c>
      <c r="DK24" s="11">
        <f t="shared" si="2"/>
        <v>0.47396499603901754</v>
      </c>
      <c r="DL24" s="11">
        <f t="shared" si="2"/>
        <v>15.263276306209747</v>
      </c>
      <c r="DM24" s="11">
        <f t="shared" si="2"/>
        <v>0.74289090086420073</v>
      </c>
      <c r="DN24" s="11">
        <f t="shared" si="2"/>
        <v>3.7250822636676442</v>
      </c>
      <c r="DO24" s="11">
        <f t="shared" si="2"/>
        <v>10.795303141677904</v>
      </c>
      <c r="DP24" s="132">
        <f t="shared" si="2"/>
        <v>100</v>
      </c>
      <c r="DQ24" s="62"/>
    </row>
    <row r="25" spans="2:121" ht="12">
      <c r="B25" s="63" t="s">
        <v>67</v>
      </c>
      <c r="C25" s="5">
        <v>59541502</v>
      </c>
      <c r="D25" s="5">
        <v>51620711</v>
      </c>
      <c r="E25" s="5">
        <v>7920791</v>
      </c>
      <c r="F25" s="5">
        <v>6783823</v>
      </c>
      <c r="G25" s="5">
        <v>1136968</v>
      </c>
      <c r="H25" s="5">
        <v>3178255</v>
      </c>
      <c r="I25" s="5">
        <v>3875742</v>
      </c>
      <c r="J25" s="5">
        <v>697487</v>
      </c>
      <c r="K25" s="5">
        <v>-276143</v>
      </c>
      <c r="L25" s="5">
        <v>308867</v>
      </c>
      <c r="M25" s="5">
        <v>585010</v>
      </c>
      <c r="N25" s="64">
        <v>3398454</v>
      </c>
      <c r="O25" s="5"/>
      <c r="P25" s="63" t="s">
        <v>67</v>
      </c>
      <c r="Q25" s="5">
        <v>679525</v>
      </c>
      <c r="R25" s="5">
        <v>785170</v>
      </c>
      <c r="S25" s="5">
        <v>105645</v>
      </c>
      <c r="T25" s="5">
        <v>119541</v>
      </c>
      <c r="U25" s="5">
        <v>2049707</v>
      </c>
      <c r="V25" s="5">
        <v>549681</v>
      </c>
      <c r="W25" s="5">
        <v>55944</v>
      </c>
      <c r="X25" s="5">
        <v>62776</v>
      </c>
      <c r="Y25" s="5">
        <v>6832</v>
      </c>
      <c r="Z25" s="5">
        <v>9205271</v>
      </c>
      <c r="AA25" s="5">
        <v>905070</v>
      </c>
      <c r="AB25" s="5">
        <v>372951</v>
      </c>
      <c r="AC25" s="64">
        <v>532119</v>
      </c>
      <c r="AD25" s="5">
        <v>0</v>
      </c>
      <c r="AE25" s="63" t="s">
        <v>67</v>
      </c>
      <c r="AF25" s="72">
        <v>329217</v>
      </c>
      <c r="AG25" s="5">
        <v>220334</v>
      </c>
      <c r="AH25" s="5">
        <v>108883</v>
      </c>
      <c r="AI25" s="5">
        <v>7970984</v>
      </c>
      <c r="AJ25" s="5">
        <v>339123</v>
      </c>
      <c r="AK25" s="5">
        <v>1703916</v>
      </c>
      <c r="AL25" s="5">
        <v>5927945</v>
      </c>
      <c r="AM25" s="5">
        <v>71925028</v>
      </c>
      <c r="AN25" s="5">
        <v>30778</v>
      </c>
      <c r="AO25" s="64">
        <v>2336.897394242641</v>
      </c>
      <c r="AQ25" s="63" t="s">
        <v>67</v>
      </c>
      <c r="AR25" s="11">
        <v>-4.981026207755006</v>
      </c>
      <c r="AS25" s="11">
        <v>-5.2052195175026821</v>
      </c>
      <c r="AT25" s="11">
        <v>-3.4935501262560882</v>
      </c>
      <c r="AU25" s="11">
        <v>-2.1098871160753929</v>
      </c>
      <c r="AV25" s="11">
        <v>-10.999572598055869</v>
      </c>
      <c r="AW25" s="11">
        <v>-4.3041318750669939</v>
      </c>
      <c r="AX25" s="11">
        <v>-6.3886963347623933</v>
      </c>
      <c r="AY25" s="11">
        <v>-14.841535151871813</v>
      </c>
      <c r="AZ25" s="11">
        <v>14.402397971519438</v>
      </c>
      <c r="BA25" s="11">
        <v>-11.583536578383887</v>
      </c>
      <c r="BB25" s="11">
        <v>-12.936907869476052</v>
      </c>
      <c r="BC25" s="65">
        <v>-5.4754605578261035</v>
      </c>
      <c r="BD25" s="68"/>
      <c r="BE25" s="63" t="s">
        <v>67</v>
      </c>
      <c r="BF25" s="11">
        <v>-25.277573430364448</v>
      </c>
      <c r="BG25" s="11">
        <v>-25.18998582252237</v>
      </c>
      <c r="BH25" s="11">
        <v>-24.621663467781637</v>
      </c>
      <c r="BI25" s="11">
        <v>-0.26031889064103531</v>
      </c>
      <c r="BJ25" s="11">
        <v>2.3677806039763332</v>
      </c>
      <c r="BK25" s="11">
        <v>-2.4982040389169247</v>
      </c>
      <c r="BL25" s="11">
        <v>15.35796766743649</v>
      </c>
      <c r="BM25" s="11">
        <v>13.209860958323565</v>
      </c>
      <c r="BN25" s="11">
        <v>-1.7685118619698059</v>
      </c>
      <c r="BO25" s="11">
        <v>8.7237074720338494</v>
      </c>
      <c r="BP25" s="57">
        <v>116.2967601012334</v>
      </c>
      <c r="BQ25" s="57">
        <v>80104.516129032258</v>
      </c>
      <c r="BR25" s="86">
        <v>27.309114921023799</v>
      </c>
      <c r="BS25" s="5"/>
      <c r="BT25" s="63" t="s">
        <v>67</v>
      </c>
      <c r="BU25" s="11">
        <v>-36.860123242981999</v>
      </c>
      <c r="BV25" s="11">
        <v>-46.393362853389128</v>
      </c>
      <c r="BW25" s="11">
        <v>-1.3642663671199124</v>
      </c>
      <c r="BX25" s="11">
        <v>5.901140668245378</v>
      </c>
      <c r="BY25" s="11">
        <v>56.329749963121401</v>
      </c>
      <c r="BZ25" s="11">
        <v>-9.0452644890189706</v>
      </c>
      <c r="CA25" s="11">
        <v>9.0393102500661726</v>
      </c>
      <c r="CB25" s="11">
        <v>-3.3923022640322471</v>
      </c>
      <c r="CC25" s="11">
        <v>1.3868300556708502</v>
      </c>
      <c r="CD25" s="66">
        <v>-4.7137604727151468</v>
      </c>
      <c r="CE25" s="63" t="s">
        <v>67</v>
      </c>
      <c r="CF25" s="11">
        <f t="shared" si="3"/>
        <v>82.782730373076802</v>
      </c>
      <c r="CG25" s="11">
        <f t="shared" si="0"/>
        <v>71.770164621972754</v>
      </c>
      <c r="CH25" s="11">
        <f t="shared" si="0"/>
        <v>11.012565751104052</v>
      </c>
      <c r="CI25" s="11">
        <f t="shared" si="0"/>
        <v>9.4317975100405942</v>
      </c>
      <c r="CJ25" s="11">
        <f t="shared" si="0"/>
        <v>1.5807682410634585</v>
      </c>
      <c r="CK25" s="11">
        <f t="shared" si="0"/>
        <v>4.4188442999285309</v>
      </c>
      <c r="CL25" s="11">
        <f t="shared" si="0"/>
        <v>5.3885860148709295</v>
      </c>
      <c r="CM25" s="11">
        <f t="shared" si="0"/>
        <v>0.96974171494239803</v>
      </c>
      <c r="CN25" s="11">
        <f t="shared" si="0"/>
        <v>-0.38393172401684711</v>
      </c>
      <c r="CO25" s="11">
        <f t="shared" si="0"/>
        <v>0.42942909942280455</v>
      </c>
      <c r="CP25" s="11">
        <f t="shared" si="0"/>
        <v>0.81336082343965166</v>
      </c>
      <c r="CQ25" s="86">
        <f t="shared" si="0"/>
        <v>4.7249950323272731</v>
      </c>
      <c r="CS25" s="141" t="s">
        <v>67</v>
      </c>
      <c r="CT25" s="99">
        <f t="shared" si="1"/>
        <v>0.94476848865460283</v>
      </c>
      <c r="CU25" s="99">
        <f t="shared" si="1"/>
        <v>1.0916506004001834</v>
      </c>
      <c r="CV25" s="99">
        <f t="shared" si="1"/>
        <v>0.14688211174558041</v>
      </c>
      <c r="CW25" s="99">
        <f t="shared" si="1"/>
        <v>0.16620222935471085</v>
      </c>
      <c r="CX25" s="99">
        <f t="shared" si="1"/>
        <v>2.8497826931676693</v>
      </c>
      <c r="CY25" s="99">
        <f t="shared" si="1"/>
        <v>0.76424162115029004</v>
      </c>
      <c r="CZ25" s="99">
        <f t="shared" si="1"/>
        <v>7.7780991618105449E-2</v>
      </c>
      <c r="DA25" s="99">
        <f t="shared" si="1"/>
        <v>8.7279771375271487E-2</v>
      </c>
      <c r="DB25" s="99">
        <f t="shared" ref="DB25:DF51" si="4">Y25/$AM25*100</f>
        <v>9.4987797571660319E-3</v>
      </c>
      <c r="DC25" s="99">
        <f t="shared" si="4"/>
        <v>12.798425326994659</v>
      </c>
      <c r="DD25" s="99">
        <f t="shared" si="4"/>
        <v>1.2583519605998623</v>
      </c>
      <c r="DE25" s="100">
        <f t="shared" si="4"/>
        <v>0.51852743109116339</v>
      </c>
      <c r="DF25" s="86">
        <f t="shared" si="4"/>
        <v>0.73982452950869904</v>
      </c>
      <c r="DH25" s="141" t="s">
        <v>67</v>
      </c>
      <c r="DI25" s="100">
        <f t="shared" si="2"/>
        <v>0.45772244954843816</v>
      </c>
      <c r="DJ25" s="100">
        <f t="shared" si="2"/>
        <v>0.30633842784183551</v>
      </c>
      <c r="DK25" s="100">
        <f t="shared" si="2"/>
        <v>0.15138402170660259</v>
      </c>
      <c r="DL25" s="100">
        <f t="shared" si="2"/>
        <v>11.082350916846359</v>
      </c>
      <c r="DM25" s="100">
        <f t="shared" si="2"/>
        <v>0.4714951240616827</v>
      </c>
      <c r="DN25" s="100">
        <f t="shared" si="2"/>
        <v>2.3690168045537643</v>
      </c>
      <c r="DO25" s="100">
        <f t="shared" si="2"/>
        <v>8.2418389882309118</v>
      </c>
      <c r="DP25" s="135">
        <f t="shared" si="2"/>
        <v>100</v>
      </c>
      <c r="DQ25" s="62"/>
    </row>
    <row r="26" spans="2:121" ht="12">
      <c r="B26" s="74" t="s">
        <v>68</v>
      </c>
      <c r="C26" s="75">
        <v>74927215</v>
      </c>
      <c r="D26" s="75">
        <v>64962167</v>
      </c>
      <c r="E26" s="75">
        <v>9965048</v>
      </c>
      <c r="F26" s="75">
        <v>8534556</v>
      </c>
      <c r="G26" s="75">
        <v>1430492</v>
      </c>
      <c r="H26" s="75">
        <v>3359599</v>
      </c>
      <c r="I26" s="75">
        <v>4103957</v>
      </c>
      <c r="J26" s="75">
        <v>744358</v>
      </c>
      <c r="K26" s="75">
        <v>-504735</v>
      </c>
      <c r="L26" s="75">
        <v>107652</v>
      </c>
      <c r="M26" s="75">
        <v>612387</v>
      </c>
      <c r="N26" s="76">
        <v>3835188</v>
      </c>
      <c r="O26" s="5"/>
      <c r="P26" s="74" t="s">
        <v>68</v>
      </c>
      <c r="Q26" s="75">
        <v>783793</v>
      </c>
      <c r="R26" s="75">
        <v>912204</v>
      </c>
      <c r="S26" s="75">
        <v>128411</v>
      </c>
      <c r="T26" s="75">
        <v>207540</v>
      </c>
      <c r="U26" s="75">
        <v>2466021</v>
      </c>
      <c r="V26" s="75">
        <v>377834</v>
      </c>
      <c r="W26" s="75">
        <v>29146</v>
      </c>
      <c r="X26" s="75">
        <v>32706</v>
      </c>
      <c r="Y26" s="75">
        <v>3560</v>
      </c>
      <c r="Z26" s="75">
        <v>10518861</v>
      </c>
      <c r="AA26" s="75">
        <v>545591</v>
      </c>
      <c r="AB26" s="75">
        <v>237324</v>
      </c>
      <c r="AC26" s="76">
        <v>308267</v>
      </c>
      <c r="AD26" s="5">
        <v>0</v>
      </c>
      <c r="AE26" s="74" t="s">
        <v>68</v>
      </c>
      <c r="AF26" s="77">
        <v>216983</v>
      </c>
      <c r="AG26" s="75">
        <v>170634</v>
      </c>
      <c r="AH26" s="75">
        <v>46349</v>
      </c>
      <c r="AI26" s="75">
        <v>9756287</v>
      </c>
      <c r="AJ26" s="75">
        <v>222833</v>
      </c>
      <c r="AK26" s="75">
        <v>2654117</v>
      </c>
      <c r="AL26" s="75">
        <v>6879337</v>
      </c>
      <c r="AM26" s="75">
        <v>88805675</v>
      </c>
      <c r="AN26" s="75">
        <v>36586</v>
      </c>
      <c r="AO26" s="76">
        <v>2427.3130432405837</v>
      </c>
      <c r="AQ26" s="74" t="s">
        <v>68</v>
      </c>
      <c r="AR26" s="78">
        <v>-2.1208328678467958</v>
      </c>
      <c r="AS26" s="78">
        <v>-2.3496790649475936</v>
      </c>
      <c r="AT26" s="78">
        <v>-0.60228838064801216</v>
      </c>
      <c r="AU26" s="78">
        <v>0.81247148813563885</v>
      </c>
      <c r="AV26" s="78">
        <v>-8.281569782054504</v>
      </c>
      <c r="AW26" s="78">
        <v>-3.0513329435685641</v>
      </c>
      <c r="AX26" s="78">
        <v>-3.9144051937336743</v>
      </c>
      <c r="AY26" s="78">
        <v>-7.6260007023997005</v>
      </c>
      <c r="AZ26" s="78">
        <v>2.6142037956024109</v>
      </c>
      <c r="BA26" s="78">
        <v>-6.1021561649570861</v>
      </c>
      <c r="BB26" s="78">
        <v>-3.2460043100996629</v>
      </c>
      <c r="BC26" s="79">
        <v>-2.9412054997118751</v>
      </c>
      <c r="BE26" s="74" t="s">
        <v>68</v>
      </c>
      <c r="BF26" s="78">
        <v>-23.450014991742332</v>
      </c>
      <c r="BG26" s="78">
        <v>-23.482704415704685</v>
      </c>
      <c r="BH26" s="78">
        <v>-23.681629887612402</v>
      </c>
      <c r="BI26" s="78">
        <v>23.578378249633801</v>
      </c>
      <c r="BJ26" s="78">
        <v>2.9636665775936937</v>
      </c>
      <c r="BK26" s="78">
        <v>3.6501997103103192</v>
      </c>
      <c r="BL26" s="78">
        <v>-9.5266180350768277</v>
      </c>
      <c r="BM26" s="78">
        <v>-11.209447536310574</v>
      </c>
      <c r="BN26" s="78">
        <v>-22.943722943722943</v>
      </c>
      <c r="BO26" s="78">
        <v>6.7533471863844303</v>
      </c>
      <c r="BP26" s="80">
        <v>133.16851147484937</v>
      </c>
      <c r="BQ26" s="80">
        <v>7337.2923848323408</v>
      </c>
      <c r="BR26" s="79">
        <v>33.565136764024103</v>
      </c>
      <c r="BS26" s="5"/>
      <c r="BT26" s="74" t="s">
        <v>68</v>
      </c>
      <c r="BU26" s="78">
        <v>44.058929365759091</v>
      </c>
      <c r="BV26" s="78">
        <v>64.330290072807117</v>
      </c>
      <c r="BW26" s="78">
        <v>-0.93192262477289722</v>
      </c>
      <c r="BX26" s="78">
        <v>3.0359979613075088</v>
      </c>
      <c r="BY26" s="78">
        <v>22.117002329086176</v>
      </c>
      <c r="BZ26" s="78">
        <v>-7.8115659776458113</v>
      </c>
      <c r="CA26" s="78">
        <v>7.3667392606525715</v>
      </c>
      <c r="CB26" s="78">
        <v>-1.1837343109020169</v>
      </c>
      <c r="CC26" s="78">
        <v>3.0359355638166043</v>
      </c>
      <c r="CD26" s="81">
        <v>-4.0953380503883636</v>
      </c>
      <c r="CE26" s="74" t="s">
        <v>68</v>
      </c>
      <c r="CF26" s="78">
        <f t="shared" si="3"/>
        <v>84.372102345936781</v>
      </c>
      <c r="CG26" s="78">
        <f t="shared" si="0"/>
        <v>73.150918564607508</v>
      </c>
      <c r="CH26" s="78">
        <f t="shared" si="0"/>
        <v>11.221183781329289</v>
      </c>
      <c r="CI26" s="78">
        <f t="shared" si="0"/>
        <v>9.6103723101029299</v>
      </c>
      <c r="CJ26" s="78">
        <f t="shared" si="0"/>
        <v>1.6108114712263601</v>
      </c>
      <c r="CK26" s="78">
        <f t="shared" si="0"/>
        <v>3.7830904387585593</v>
      </c>
      <c r="CL26" s="78">
        <f t="shared" si="0"/>
        <v>4.621277863154579</v>
      </c>
      <c r="CM26" s="78">
        <f t="shared" si="0"/>
        <v>0.83818742439601968</v>
      </c>
      <c r="CN26" s="78">
        <f t="shared" si="0"/>
        <v>-0.56835894778120877</v>
      </c>
      <c r="CO26" s="78">
        <f t="shared" si="0"/>
        <v>0.12122198271675769</v>
      </c>
      <c r="CP26" s="78">
        <f t="shared" si="0"/>
        <v>0.68958093049796654</v>
      </c>
      <c r="CQ26" s="79">
        <f t="shared" si="0"/>
        <v>4.3186294119153983</v>
      </c>
      <c r="CS26" s="74" t="s">
        <v>68</v>
      </c>
      <c r="CT26" s="82">
        <f t="shared" ref="CT26:DA51" si="5">Q26/$AM26*100</f>
        <v>0.88259337029981466</v>
      </c>
      <c r="CU26" s="82">
        <f t="shared" si="5"/>
        <v>1.0271911113788617</v>
      </c>
      <c r="CV26" s="82">
        <f t="shared" si="5"/>
        <v>0.14459774107904705</v>
      </c>
      <c r="CW26" s="82">
        <f t="shared" si="5"/>
        <v>0.23370128091476139</v>
      </c>
      <c r="CX26" s="82">
        <f t="shared" si="5"/>
        <v>2.7768732122130708</v>
      </c>
      <c r="CY26" s="82">
        <f t="shared" si="5"/>
        <v>0.42546154848775147</v>
      </c>
      <c r="CZ26" s="82">
        <f t="shared" si="5"/>
        <v>3.2819974624369447E-2</v>
      </c>
      <c r="DA26" s="82">
        <f t="shared" si="5"/>
        <v>3.6828727443375661E-2</v>
      </c>
      <c r="DB26" s="82">
        <f t="shared" si="4"/>
        <v>4.0087528190062179E-3</v>
      </c>
      <c r="DC26" s="82">
        <f t="shared" si="4"/>
        <v>11.844807215304652</v>
      </c>
      <c r="DD26" s="82">
        <f t="shared" si="4"/>
        <v>0.61436501665011845</v>
      </c>
      <c r="DE26" s="78">
        <f t="shared" si="4"/>
        <v>0.26723967809489652</v>
      </c>
      <c r="DF26" s="79">
        <f t="shared" si="4"/>
        <v>0.34712533855522182</v>
      </c>
      <c r="DH26" s="74" t="s">
        <v>68</v>
      </c>
      <c r="DI26" s="78">
        <f t="shared" si="2"/>
        <v>0.24433461037259163</v>
      </c>
      <c r="DJ26" s="78">
        <f t="shared" si="2"/>
        <v>0.19214312598828848</v>
      </c>
      <c r="DK26" s="78">
        <f t="shared" si="2"/>
        <v>5.2191484384303141E-2</v>
      </c>
      <c r="DL26" s="78">
        <f t="shared" si="2"/>
        <v>10.986107588281943</v>
      </c>
      <c r="DM26" s="78">
        <f t="shared" si="2"/>
        <v>0.25092202722404844</v>
      </c>
      <c r="DN26" s="78">
        <f t="shared" si="2"/>
        <v>2.9886794959894174</v>
      </c>
      <c r="DO26" s="78">
        <f t="shared" si="2"/>
        <v>7.7465060650684769</v>
      </c>
      <c r="DP26" s="136">
        <f t="shared" si="2"/>
        <v>100</v>
      </c>
      <c r="DQ26" s="62"/>
    </row>
    <row r="27" spans="2:121" ht="12">
      <c r="B27" s="63" t="s">
        <v>69</v>
      </c>
      <c r="C27" s="5">
        <v>5943886</v>
      </c>
      <c r="D27" s="5">
        <v>5154452</v>
      </c>
      <c r="E27" s="5">
        <v>789434</v>
      </c>
      <c r="F27" s="5">
        <v>676613</v>
      </c>
      <c r="G27" s="5">
        <v>112821</v>
      </c>
      <c r="H27" s="5">
        <v>677664</v>
      </c>
      <c r="I27" s="5">
        <v>769282</v>
      </c>
      <c r="J27" s="5">
        <v>91618</v>
      </c>
      <c r="K27" s="5">
        <v>-5042</v>
      </c>
      <c r="L27" s="5">
        <v>69536</v>
      </c>
      <c r="M27" s="5">
        <v>74578</v>
      </c>
      <c r="N27" s="64">
        <v>675263</v>
      </c>
      <c r="O27" s="5"/>
      <c r="P27" s="63" t="s">
        <v>69</v>
      </c>
      <c r="Q27" s="5">
        <v>84643</v>
      </c>
      <c r="R27" s="5">
        <v>100774</v>
      </c>
      <c r="S27" s="5">
        <v>16131</v>
      </c>
      <c r="T27" s="5">
        <v>43467</v>
      </c>
      <c r="U27" s="5">
        <v>354069</v>
      </c>
      <c r="V27" s="5">
        <v>193084</v>
      </c>
      <c r="W27" s="5">
        <v>7443</v>
      </c>
      <c r="X27" s="5">
        <v>8352</v>
      </c>
      <c r="Y27" s="5">
        <v>909</v>
      </c>
      <c r="Z27" s="5">
        <v>1624835</v>
      </c>
      <c r="AA27" s="5">
        <v>143593</v>
      </c>
      <c r="AB27" s="5">
        <v>95005</v>
      </c>
      <c r="AC27" s="64">
        <v>48588</v>
      </c>
      <c r="AD27" s="5">
        <v>0</v>
      </c>
      <c r="AE27" s="63" t="s">
        <v>69</v>
      </c>
      <c r="AF27" s="5">
        <v>76119</v>
      </c>
      <c r="AG27" s="5">
        <v>46965</v>
      </c>
      <c r="AH27" s="5">
        <v>29154</v>
      </c>
      <c r="AI27" s="5">
        <v>1405123</v>
      </c>
      <c r="AJ27" s="5">
        <v>187536</v>
      </c>
      <c r="AK27" s="5">
        <v>342620</v>
      </c>
      <c r="AL27" s="5">
        <v>874967</v>
      </c>
      <c r="AM27" s="5">
        <v>8246385</v>
      </c>
      <c r="AN27" s="5">
        <v>4476</v>
      </c>
      <c r="AO27" s="64">
        <v>1842.3558981233243</v>
      </c>
      <c r="AQ27" s="63" t="s">
        <v>69</v>
      </c>
      <c r="AR27" s="11">
        <v>-6.1387893471799169</v>
      </c>
      <c r="AS27" s="11">
        <v>-6.3597483234705408</v>
      </c>
      <c r="AT27" s="11">
        <v>-4.6700486772844574</v>
      </c>
      <c r="AU27" s="11">
        <v>-3.2938903094221614</v>
      </c>
      <c r="AV27" s="11">
        <v>-12.166012705530644</v>
      </c>
      <c r="AW27" s="11">
        <v>-2.7398479233703714</v>
      </c>
      <c r="AX27" s="11">
        <v>-3.4051941170340072</v>
      </c>
      <c r="AY27" s="11">
        <v>-8.0574427729886509</v>
      </c>
      <c r="AZ27" s="11">
        <v>48.671485289626389</v>
      </c>
      <c r="BA27" s="11">
        <v>4.2362464398141206</v>
      </c>
      <c r="BB27" s="11">
        <v>-2.5544536343799407</v>
      </c>
      <c r="BC27" s="65">
        <v>-3.4030372561697844</v>
      </c>
      <c r="BE27" s="63" t="s">
        <v>69</v>
      </c>
      <c r="BF27" s="11">
        <v>-26.980279162856501</v>
      </c>
      <c r="BG27" s="11">
        <v>-26.95048313556066</v>
      </c>
      <c r="BH27" s="11">
        <v>-26.793737236215115</v>
      </c>
      <c r="BI27" s="11">
        <v>81.157789447361836</v>
      </c>
      <c r="BJ27" s="11">
        <v>-3.1659122919771909</v>
      </c>
      <c r="BK27" s="11">
        <v>-0.21240858936923435</v>
      </c>
      <c r="BL27" s="11">
        <v>-1.0897009966777409</v>
      </c>
      <c r="BM27" s="11">
        <v>-2.9288702928870292</v>
      </c>
      <c r="BN27" s="11">
        <v>-15.755329008341057</v>
      </c>
      <c r="BO27" s="11">
        <v>12.705839102146138</v>
      </c>
      <c r="BP27" s="57">
        <v>525.18721699756179</v>
      </c>
      <c r="BQ27" s="57">
        <v>34957.195571955723</v>
      </c>
      <c r="BR27" s="65">
        <v>114.07234436269111</v>
      </c>
      <c r="BS27" s="5"/>
      <c r="BT27" s="63" t="s">
        <v>69</v>
      </c>
      <c r="BU27" s="11">
        <v>4.5145611072208265</v>
      </c>
      <c r="BV27" s="11">
        <v>8.634807549962991</v>
      </c>
      <c r="BW27" s="11">
        <v>-1.5034291699043887</v>
      </c>
      <c r="BX27" s="11">
        <v>4.4032779016555201</v>
      </c>
      <c r="BY27" s="11">
        <v>24.93321519695688</v>
      </c>
      <c r="BZ27" s="11">
        <v>-0.37393939041482266</v>
      </c>
      <c r="CA27" s="11">
        <v>2.7142229933579545</v>
      </c>
      <c r="CB27" s="11">
        <v>-2.6521160843517926</v>
      </c>
      <c r="CC27" s="11">
        <v>-1.1702362552439833</v>
      </c>
      <c r="CD27" s="66">
        <v>-1.4994266635454128</v>
      </c>
      <c r="CE27" s="63" t="s">
        <v>69</v>
      </c>
      <c r="CF27" s="11">
        <f t="shared" si="3"/>
        <v>72.078686600249682</v>
      </c>
      <c r="CG27" s="11">
        <f t="shared" si="0"/>
        <v>62.505594875815284</v>
      </c>
      <c r="CH27" s="11">
        <f t="shared" si="0"/>
        <v>9.5730917244344038</v>
      </c>
      <c r="CI27" s="11">
        <f t="shared" si="0"/>
        <v>8.2049649634354935</v>
      </c>
      <c r="CJ27" s="11">
        <f t="shared" si="0"/>
        <v>1.3681267609989105</v>
      </c>
      <c r="CK27" s="11">
        <f t="shared" si="0"/>
        <v>8.2177099419927639</v>
      </c>
      <c r="CL27" s="11">
        <f t="shared" si="0"/>
        <v>9.3287179776350477</v>
      </c>
      <c r="CM27" s="11">
        <f t="shared" si="0"/>
        <v>1.1110080356422845</v>
      </c>
      <c r="CN27" s="11">
        <f t="shared" si="0"/>
        <v>-6.114194280281602E-2</v>
      </c>
      <c r="CO27" s="11">
        <f t="shared" si="0"/>
        <v>0.84323009415640904</v>
      </c>
      <c r="CP27" s="11">
        <f t="shared" si="0"/>
        <v>0.90437203695922508</v>
      </c>
      <c r="CQ27" s="65">
        <f t="shared" si="0"/>
        <v>8.1885941536806719</v>
      </c>
      <c r="CS27" s="63" t="s">
        <v>69</v>
      </c>
      <c r="CT27" s="59">
        <f t="shared" si="5"/>
        <v>1.0264255185757152</v>
      </c>
      <c r="CU27" s="59">
        <f t="shared" si="5"/>
        <v>1.222038505357196</v>
      </c>
      <c r="CV27" s="59">
        <f t="shared" si="5"/>
        <v>0.19561298678148062</v>
      </c>
      <c r="CW27" s="59">
        <f t="shared" si="5"/>
        <v>0.5271036945279659</v>
      </c>
      <c r="CX27" s="59">
        <f t="shared" si="5"/>
        <v>4.2936268437624481</v>
      </c>
      <c r="CY27" s="59">
        <f t="shared" si="5"/>
        <v>2.3414380968145436</v>
      </c>
      <c r="CZ27" s="59">
        <f t="shared" si="5"/>
        <v>9.0257731114906717E-2</v>
      </c>
      <c r="DA27" s="59">
        <f t="shared" si="5"/>
        <v>0.10128074301648542</v>
      </c>
      <c r="DB27" s="59">
        <f t="shared" si="4"/>
        <v>1.1023011901578691E-2</v>
      </c>
      <c r="DC27" s="59">
        <f t="shared" si="4"/>
        <v>19.703603457757552</v>
      </c>
      <c r="DD27" s="59">
        <f t="shared" si="4"/>
        <v>1.7412842112028482</v>
      </c>
      <c r="DE27" s="11">
        <f t="shared" si="4"/>
        <v>1.1520805783382657</v>
      </c>
      <c r="DF27" s="86">
        <f t="shared" si="4"/>
        <v>0.58920363286458244</v>
      </c>
      <c r="DH27" s="63" t="s">
        <v>69</v>
      </c>
      <c r="DI27" s="11">
        <f t="shared" si="2"/>
        <v>0.92305901313120853</v>
      </c>
      <c r="DJ27" s="11">
        <f t="shared" si="2"/>
        <v>0.5695222815815657</v>
      </c>
      <c r="DK27" s="11">
        <f t="shared" si="2"/>
        <v>0.35353673154964266</v>
      </c>
      <c r="DL27" s="11">
        <f t="shared" si="2"/>
        <v>17.039260233423494</v>
      </c>
      <c r="DM27" s="11">
        <f t="shared" si="2"/>
        <v>2.2741601319851061</v>
      </c>
      <c r="DN27" s="11">
        <f t="shared" si="2"/>
        <v>4.1547902505158323</v>
      </c>
      <c r="DO27" s="11">
        <f t="shared" si="2"/>
        <v>10.610309850922556</v>
      </c>
      <c r="DP27" s="135">
        <f t="shared" si="2"/>
        <v>100</v>
      </c>
      <c r="DQ27" s="62"/>
    </row>
    <row r="28" spans="2:121" ht="12">
      <c r="B28" s="63" t="s">
        <v>70</v>
      </c>
      <c r="C28" s="5">
        <v>9638290</v>
      </c>
      <c r="D28" s="5">
        <v>8359642</v>
      </c>
      <c r="E28" s="5">
        <v>1278648</v>
      </c>
      <c r="F28" s="5">
        <v>1095005</v>
      </c>
      <c r="G28" s="5">
        <v>183643</v>
      </c>
      <c r="H28" s="5">
        <v>985408</v>
      </c>
      <c r="I28" s="5">
        <v>1142968</v>
      </c>
      <c r="J28" s="5">
        <v>157560</v>
      </c>
      <c r="K28" s="5">
        <v>-24820</v>
      </c>
      <c r="L28" s="5">
        <v>103191</v>
      </c>
      <c r="M28" s="5">
        <v>128011</v>
      </c>
      <c r="N28" s="64">
        <v>993213</v>
      </c>
      <c r="O28" s="5"/>
      <c r="P28" s="63" t="s">
        <v>70</v>
      </c>
      <c r="Q28" s="5">
        <v>158648</v>
      </c>
      <c r="R28" s="5">
        <v>186119</v>
      </c>
      <c r="S28" s="5">
        <v>27471</v>
      </c>
      <c r="T28" s="5">
        <v>45244</v>
      </c>
      <c r="U28" s="5">
        <v>522140</v>
      </c>
      <c r="V28" s="5">
        <v>267181</v>
      </c>
      <c r="W28" s="5">
        <v>17015</v>
      </c>
      <c r="X28" s="5">
        <v>19093</v>
      </c>
      <c r="Y28" s="5">
        <v>2078</v>
      </c>
      <c r="Z28" s="5">
        <v>2651372</v>
      </c>
      <c r="AA28" s="5">
        <v>423197</v>
      </c>
      <c r="AB28" s="5">
        <v>172879</v>
      </c>
      <c r="AC28" s="64">
        <v>250318</v>
      </c>
      <c r="AD28" s="5">
        <v>0</v>
      </c>
      <c r="AE28" s="63" t="s">
        <v>70</v>
      </c>
      <c r="AF28" s="5">
        <v>118135</v>
      </c>
      <c r="AG28" s="5">
        <v>53852</v>
      </c>
      <c r="AH28" s="5">
        <v>64283</v>
      </c>
      <c r="AI28" s="5">
        <v>2110040</v>
      </c>
      <c r="AJ28" s="5">
        <v>228622</v>
      </c>
      <c r="AK28" s="5">
        <v>806695</v>
      </c>
      <c r="AL28" s="5">
        <v>1074723</v>
      </c>
      <c r="AM28" s="5">
        <v>13275070</v>
      </c>
      <c r="AN28" s="5">
        <v>8015</v>
      </c>
      <c r="AO28" s="64">
        <v>1656.2782283218964</v>
      </c>
      <c r="AQ28" s="63" t="s">
        <v>70</v>
      </c>
      <c r="AR28" s="11">
        <v>-5.6859171333139056</v>
      </c>
      <c r="AS28" s="11">
        <v>-5.9123243138480595</v>
      </c>
      <c r="AT28" s="11">
        <v>-4.1784165976596306</v>
      </c>
      <c r="AU28" s="11">
        <v>-2.8154113640660072</v>
      </c>
      <c r="AV28" s="11">
        <v>-11.573204672618189</v>
      </c>
      <c r="AW28" s="11">
        <v>-5.3477964773221736</v>
      </c>
      <c r="AX28" s="11">
        <v>-8.1386751023924795</v>
      </c>
      <c r="AY28" s="11">
        <v>-22.44116387479141</v>
      </c>
      <c r="AZ28" s="11">
        <v>49.193482354867761</v>
      </c>
      <c r="BA28" s="11">
        <v>-9.638522566069458</v>
      </c>
      <c r="BB28" s="11">
        <v>-21.489727077583566</v>
      </c>
      <c r="BC28" s="65">
        <v>-7.5328290468986383</v>
      </c>
      <c r="BE28" s="63" t="s">
        <v>70</v>
      </c>
      <c r="BF28" s="11">
        <v>-27.319039765438884</v>
      </c>
      <c r="BG28" s="11">
        <v>-27.329059161616794</v>
      </c>
      <c r="BH28" s="11">
        <v>-27.386868259674351</v>
      </c>
      <c r="BI28" s="11">
        <v>52.670828412350254</v>
      </c>
      <c r="BJ28" s="11">
        <v>-1.9748093996346632</v>
      </c>
      <c r="BK28" s="11">
        <v>-8.9831068536642711</v>
      </c>
      <c r="BL28" s="11">
        <v>7.6217583807716638</v>
      </c>
      <c r="BM28" s="11">
        <v>5.6204016153122751</v>
      </c>
      <c r="BN28" s="11">
        <v>-8.3370092633436261</v>
      </c>
      <c r="BO28" s="11">
        <v>16.651297195130109</v>
      </c>
      <c r="BP28" s="57">
        <v>108.88817591747082</v>
      </c>
      <c r="BQ28" s="57">
        <v>64167.286245353156</v>
      </c>
      <c r="BR28" s="65">
        <v>23.720134831904947</v>
      </c>
      <c r="BS28" s="5"/>
      <c r="BT28" s="63" t="s">
        <v>70</v>
      </c>
      <c r="BU28" s="11">
        <v>304.18434377993708</v>
      </c>
      <c r="BV28" s="11">
        <v>235.35414467400594</v>
      </c>
      <c r="BW28" s="11">
        <v>-6.8551308430173581</v>
      </c>
      <c r="BX28" s="11">
        <v>3.3785528354827661</v>
      </c>
      <c r="BY28" s="11">
        <v>25.371939349071866</v>
      </c>
      <c r="BZ28" s="11">
        <v>-2.4215145745687141</v>
      </c>
      <c r="CA28" s="11">
        <v>4.1386146672713107</v>
      </c>
      <c r="CB28" s="11">
        <v>-1.9084053228245708</v>
      </c>
      <c r="CC28" s="11">
        <v>-1.8371096142069812</v>
      </c>
      <c r="CD28" s="66">
        <v>-7.2630001355290061E-2</v>
      </c>
      <c r="CE28" s="63" t="s">
        <v>70</v>
      </c>
      <c r="CF28" s="11">
        <f t="shared" si="3"/>
        <v>72.604438244016791</v>
      </c>
      <c r="CG28" s="11">
        <f t="shared" si="0"/>
        <v>62.972489033956123</v>
      </c>
      <c r="CH28" s="11">
        <f t="shared" si="0"/>
        <v>9.6319492100606627</v>
      </c>
      <c r="CI28" s="11">
        <f t="shared" si="0"/>
        <v>8.2485817400586203</v>
      </c>
      <c r="CJ28" s="11">
        <f t="shared" si="0"/>
        <v>1.3833674700020413</v>
      </c>
      <c r="CK28" s="11">
        <f t="shared" si="0"/>
        <v>7.4229966395657421</v>
      </c>
      <c r="CL28" s="11">
        <f t="shared" si="0"/>
        <v>8.6098830363983012</v>
      </c>
      <c r="CM28" s="11">
        <f t="shared" si="0"/>
        <v>1.1868863968325589</v>
      </c>
      <c r="CN28" s="11">
        <f t="shared" si="0"/>
        <v>-0.18696699904407282</v>
      </c>
      <c r="CO28" s="11">
        <f t="shared" si="0"/>
        <v>0.7773292344221161</v>
      </c>
      <c r="CP28" s="11">
        <f t="shared" si="0"/>
        <v>0.96429623346618887</v>
      </c>
      <c r="CQ28" s="65">
        <f t="shared" si="0"/>
        <v>7.4817910564690058</v>
      </c>
      <c r="CS28" s="63" t="s">
        <v>70</v>
      </c>
      <c r="CT28" s="59">
        <f t="shared" si="5"/>
        <v>1.1950822104892855</v>
      </c>
      <c r="CU28" s="59">
        <f t="shared" si="5"/>
        <v>1.4020189724046652</v>
      </c>
      <c r="CV28" s="59">
        <f t="shared" si="5"/>
        <v>0.20693676191537971</v>
      </c>
      <c r="CW28" s="59">
        <f t="shared" si="5"/>
        <v>0.34081929511482806</v>
      </c>
      <c r="CX28" s="59">
        <f t="shared" si="5"/>
        <v>3.9332372635323201</v>
      </c>
      <c r="CY28" s="59">
        <f t="shared" si="5"/>
        <v>2.0126522873325716</v>
      </c>
      <c r="CZ28" s="59">
        <f t="shared" si="5"/>
        <v>0.12817258214080982</v>
      </c>
      <c r="DA28" s="59">
        <f t="shared" si="5"/>
        <v>0.14382598359180027</v>
      </c>
      <c r="DB28" s="59">
        <f t="shared" si="4"/>
        <v>1.5653401450990465E-2</v>
      </c>
      <c r="DC28" s="59">
        <f t="shared" si="4"/>
        <v>19.972565116417464</v>
      </c>
      <c r="DD28" s="59">
        <f t="shared" si="4"/>
        <v>3.1879078603728641</v>
      </c>
      <c r="DE28" s="11">
        <f t="shared" si="4"/>
        <v>1.3022831518025892</v>
      </c>
      <c r="DF28" s="65">
        <f t="shared" si="4"/>
        <v>1.8856247085702751</v>
      </c>
      <c r="DH28" s="63" t="s">
        <v>70</v>
      </c>
      <c r="DI28" s="11">
        <f t="shared" si="2"/>
        <v>0.88990114553068267</v>
      </c>
      <c r="DJ28" s="11">
        <f t="shared" si="2"/>
        <v>0.40566264434010518</v>
      </c>
      <c r="DK28" s="11">
        <f t="shared" si="2"/>
        <v>0.48423850119057754</v>
      </c>
      <c r="DL28" s="11">
        <f t="shared" si="2"/>
        <v>15.894756110513919</v>
      </c>
      <c r="DM28" s="11">
        <f t="shared" si="2"/>
        <v>1.7221905421214352</v>
      </c>
      <c r="DN28" s="11">
        <f t="shared" si="2"/>
        <v>6.076766450195743</v>
      </c>
      <c r="DO28" s="11">
        <f t="shared" si="2"/>
        <v>8.0957991181967408</v>
      </c>
      <c r="DP28" s="132">
        <f t="shared" si="2"/>
        <v>100</v>
      </c>
      <c r="DQ28" s="62"/>
    </row>
    <row r="29" spans="2:121" ht="12">
      <c r="B29" s="63" t="s">
        <v>71</v>
      </c>
      <c r="C29" s="5">
        <v>1614658</v>
      </c>
      <c r="D29" s="5">
        <v>1400060</v>
      </c>
      <c r="E29" s="5">
        <v>214598</v>
      </c>
      <c r="F29" s="5">
        <v>183693</v>
      </c>
      <c r="G29" s="5">
        <v>30905</v>
      </c>
      <c r="H29" s="5">
        <v>129495</v>
      </c>
      <c r="I29" s="5">
        <v>177233</v>
      </c>
      <c r="J29" s="5">
        <v>47738</v>
      </c>
      <c r="K29" s="5">
        <v>-8642</v>
      </c>
      <c r="L29" s="5">
        <v>33268</v>
      </c>
      <c r="M29" s="5">
        <v>41910</v>
      </c>
      <c r="N29" s="64">
        <v>135013</v>
      </c>
      <c r="O29" s="5"/>
      <c r="P29" s="63" t="s">
        <v>71</v>
      </c>
      <c r="Q29" s="5">
        <v>30037</v>
      </c>
      <c r="R29" s="5">
        <v>35484</v>
      </c>
      <c r="S29" s="5">
        <v>5447</v>
      </c>
      <c r="T29" s="5">
        <v>1095</v>
      </c>
      <c r="U29" s="5">
        <v>86727</v>
      </c>
      <c r="V29" s="5">
        <v>17154</v>
      </c>
      <c r="W29" s="5">
        <v>3124</v>
      </c>
      <c r="X29" s="5">
        <v>3505</v>
      </c>
      <c r="Y29" s="5">
        <v>381</v>
      </c>
      <c r="Z29" s="5">
        <v>513720</v>
      </c>
      <c r="AA29" s="5">
        <v>5108</v>
      </c>
      <c r="AB29" s="5">
        <v>-13104</v>
      </c>
      <c r="AC29" s="64">
        <v>18212</v>
      </c>
      <c r="AD29" s="5">
        <v>0</v>
      </c>
      <c r="AE29" s="63" t="s">
        <v>71</v>
      </c>
      <c r="AF29" s="5">
        <v>30933</v>
      </c>
      <c r="AG29" s="5">
        <v>13568</v>
      </c>
      <c r="AH29" s="5">
        <v>17365</v>
      </c>
      <c r="AI29" s="5">
        <v>477679</v>
      </c>
      <c r="AJ29" s="5">
        <v>124830</v>
      </c>
      <c r="AK29" s="5">
        <v>123106</v>
      </c>
      <c r="AL29" s="5">
        <v>229743</v>
      </c>
      <c r="AM29" s="5">
        <v>2257873</v>
      </c>
      <c r="AN29" s="5">
        <v>1625</v>
      </c>
      <c r="AO29" s="64">
        <v>1389.4603076923077</v>
      </c>
      <c r="AQ29" s="63" t="s">
        <v>71</v>
      </c>
      <c r="AR29" s="11">
        <v>-3.0815200036494685</v>
      </c>
      <c r="AS29" s="11">
        <v>-3.3286656889470732</v>
      </c>
      <c r="AT29" s="11">
        <v>-1.4375734861845972</v>
      </c>
      <c r="AU29" s="11">
        <v>-8.6482605574048702E-2</v>
      </c>
      <c r="AV29" s="11">
        <v>-8.7702208052898811</v>
      </c>
      <c r="AW29" s="11">
        <v>-8.3026483500920545</v>
      </c>
      <c r="AX29" s="11">
        <v>-8.2074787652786405</v>
      </c>
      <c r="AY29" s="11">
        <v>-7.9483224064789821</v>
      </c>
      <c r="AZ29" s="11">
        <v>-2280.7162534435261</v>
      </c>
      <c r="BA29" s="11">
        <v>-24.272154059775559</v>
      </c>
      <c r="BB29" s="11">
        <v>-5.3822188106741313</v>
      </c>
      <c r="BC29" s="65">
        <v>-4.0276089537173281</v>
      </c>
      <c r="BE29" s="63" t="s">
        <v>71</v>
      </c>
      <c r="BF29" s="11">
        <v>-25.499776774641596</v>
      </c>
      <c r="BG29" s="11">
        <v>-25.694182686267119</v>
      </c>
      <c r="BH29" s="11">
        <v>-26.74825174825175</v>
      </c>
      <c r="BI29" s="11">
        <v>317.93893129770993</v>
      </c>
      <c r="BJ29" s="11">
        <v>5.1007053006616738</v>
      </c>
      <c r="BK29" s="11">
        <v>-2.4287583186394404</v>
      </c>
      <c r="BL29" s="11">
        <v>245.57522123893807</v>
      </c>
      <c r="BM29" s="11">
        <v>238.97485493230172</v>
      </c>
      <c r="BN29" s="11">
        <v>193.07692307692307</v>
      </c>
      <c r="BO29" s="11">
        <v>2.1523336833062903</v>
      </c>
      <c r="BP29" s="57">
        <v>-31.075428417217648</v>
      </c>
      <c r="BQ29" s="57">
        <v>-9260</v>
      </c>
      <c r="BR29" s="65">
        <v>141.18659780161568</v>
      </c>
      <c r="BS29" s="5"/>
      <c r="BT29" s="63" t="s">
        <v>71</v>
      </c>
      <c r="BU29" s="11">
        <v>12.528647822765471</v>
      </c>
      <c r="BV29" s="11">
        <v>37.788158830100535</v>
      </c>
      <c r="BW29" s="11">
        <v>-1.5701167668064846</v>
      </c>
      <c r="BX29" s="11">
        <v>2.0690347780750264</v>
      </c>
      <c r="BY29" s="11">
        <v>12.16439636272149</v>
      </c>
      <c r="BZ29" s="11">
        <v>-6.7463563918431655</v>
      </c>
      <c r="CA29" s="11">
        <v>2.2479661047122281</v>
      </c>
      <c r="CB29" s="11">
        <v>-2.2613189317227911</v>
      </c>
      <c r="CC29" s="11">
        <v>-1.2758201701093561</v>
      </c>
      <c r="CD29" s="66">
        <v>-0.99823443791736632</v>
      </c>
      <c r="CE29" s="63" t="s">
        <v>71</v>
      </c>
      <c r="CF29" s="11">
        <f t="shared" si="3"/>
        <v>71.512348125868911</v>
      </c>
      <c r="CG29" s="11">
        <f t="shared" si="0"/>
        <v>62.007916299986753</v>
      </c>
      <c r="CH29" s="11">
        <f t="shared" si="0"/>
        <v>9.504431825882147</v>
      </c>
      <c r="CI29" s="11">
        <f t="shared" ref="CI29:CQ51" si="6">F29/$AM29*100</f>
        <v>8.135665734963835</v>
      </c>
      <c r="CJ29" s="11">
        <f t="shared" si="6"/>
        <v>1.3687660909183113</v>
      </c>
      <c r="CK29" s="11">
        <f t="shared" si="6"/>
        <v>5.7352650038332538</v>
      </c>
      <c r="CL29" s="11">
        <f t="shared" si="6"/>
        <v>7.8495557544644896</v>
      </c>
      <c r="CM29" s="11">
        <f t="shared" si="6"/>
        <v>2.1142907506312354</v>
      </c>
      <c r="CN29" s="11">
        <f t="shared" si="6"/>
        <v>-0.38274960549154002</v>
      </c>
      <c r="CO29" s="11">
        <f t="shared" si="6"/>
        <v>1.4734221101009666</v>
      </c>
      <c r="CP29" s="11">
        <f t="shared" si="6"/>
        <v>1.8561717155925066</v>
      </c>
      <c r="CQ29" s="65">
        <f t="shared" si="6"/>
        <v>5.9796543029656677</v>
      </c>
      <c r="CS29" s="63" t="s">
        <v>71</v>
      </c>
      <c r="CT29" s="59">
        <f t="shared" si="5"/>
        <v>1.330322830380628</v>
      </c>
      <c r="CU29" s="59">
        <f t="shared" si="5"/>
        <v>1.5715675770957889</v>
      </c>
      <c r="CV29" s="59">
        <f t="shared" si="5"/>
        <v>0.24124474671516066</v>
      </c>
      <c r="CW29" s="59">
        <f t="shared" si="5"/>
        <v>4.8496970378759122E-2</v>
      </c>
      <c r="CX29" s="59">
        <f t="shared" si="5"/>
        <v>3.8410929224097194</v>
      </c>
      <c r="CY29" s="59">
        <f t="shared" si="5"/>
        <v>0.75974157979656076</v>
      </c>
      <c r="CZ29" s="59">
        <f t="shared" si="5"/>
        <v>0.13836030635912649</v>
      </c>
      <c r="DA29" s="59">
        <f t="shared" si="5"/>
        <v>0.15523459468269474</v>
      </c>
      <c r="DB29" s="59">
        <f t="shared" si="4"/>
        <v>1.6874288323568243E-2</v>
      </c>
      <c r="DC29" s="59">
        <f t="shared" si="4"/>
        <v>22.75238687029784</v>
      </c>
      <c r="DD29" s="59">
        <f t="shared" si="4"/>
        <v>0.22623061615954485</v>
      </c>
      <c r="DE29" s="11">
        <f t="shared" si="4"/>
        <v>-0.58036922360115029</v>
      </c>
      <c r="DF29" s="65">
        <f t="shared" si="4"/>
        <v>0.80659983976069527</v>
      </c>
      <c r="DH29" s="63" t="s">
        <v>71</v>
      </c>
      <c r="DI29" s="11">
        <f t="shared" si="2"/>
        <v>1.3700061960969461</v>
      </c>
      <c r="DJ29" s="11">
        <f t="shared" si="2"/>
        <v>0.60091953798995779</v>
      </c>
      <c r="DK29" s="11">
        <f t="shared" si="2"/>
        <v>0.76908665810698829</v>
      </c>
      <c r="DL29" s="11">
        <f t="shared" si="2"/>
        <v>21.156150058041352</v>
      </c>
      <c r="DM29" s="11">
        <f t="shared" si="2"/>
        <v>5.5286546231785403</v>
      </c>
      <c r="DN29" s="11">
        <f t="shared" si="2"/>
        <v>5.4522995757511605</v>
      </c>
      <c r="DO29" s="11">
        <f t="shared" si="2"/>
        <v>10.17519585911165</v>
      </c>
      <c r="DP29" s="132">
        <f t="shared" si="2"/>
        <v>100</v>
      </c>
      <c r="DQ29" s="62"/>
    </row>
    <row r="30" spans="2:121" ht="12">
      <c r="B30" s="63" t="s">
        <v>72</v>
      </c>
      <c r="C30" s="5">
        <v>8496703</v>
      </c>
      <c r="D30" s="5">
        <v>7366333</v>
      </c>
      <c r="E30" s="5">
        <v>1130370</v>
      </c>
      <c r="F30" s="5">
        <v>967924</v>
      </c>
      <c r="G30" s="5">
        <v>162446</v>
      </c>
      <c r="H30" s="5">
        <v>934624</v>
      </c>
      <c r="I30" s="5">
        <v>1076023</v>
      </c>
      <c r="J30" s="5">
        <v>141399</v>
      </c>
      <c r="K30" s="5">
        <v>-28224</v>
      </c>
      <c r="L30" s="5">
        <v>86263</v>
      </c>
      <c r="M30" s="5">
        <v>114487</v>
      </c>
      <c r="N30" s="64">
        <v>938940</v>
      </c>
      <c r="O30" s="5"/>
      <c r="P30" s="63" t="s">
        <v>72</v>
      </c>
      <c r="Q30" s="5">
        <v>140853</v>
      </c>
      <c r="R30" s="5">
        <v>164845</v>
      </c>
      <c r="S30" s="5">
        <v>23992</v>
      </c>
      <c r="T30" s="5">
        <v>23159</v>
      </c>
      <c r="U30" s="5">
        <v>405501</v>
      </c>
      <c r="V30" s="5">
        <v>369427</v>
      </c>
      <c r="W30" s="5">
        <v>23908</v>
      </c>
      <c r="X30" s="5">
        <v>26828</v>
      </c>
      <c r="Y30" s="5">
        <v>2920</v>
      </c>
      <c r="Z30" s="5">
        <v>1960353</v>
      </c>
      <c r="AA30" s="5">
        <v>185755</v>
      </c>
      <c r="AB30" s="5">
        <v>51487</v>
      </c>
      <c r="AC30" s="64">
        <v>134268</v>
      </c>
      <c r="AD30" s="5">
        <v>0</v>
      </c>
      <c r="AE30" s="63" t="s">
        <v>72</v>
      </c>
      <c r="AF30" s="5">
        <v>98142</v>
      </c>
      <c r="AG30" s="5">
        <v>47993</v>
      </c>
      <c r="AH30" s="5">
        <v>50149</v>
      </c>
      <c r="AI30" s="5">
        <v>1676456</v>
      </c>
      <c r="AJ30" s="5">
        <v>84649</v>
      </c>
      <c r="AK30" s="5">
        <v>443653</v>
      </c>
      <c r="AL30" s="5">
        <v>1148154</v>
      </c>
      <c r="AM30" s="5">
        <v>11391680</v>
      </c>
      <c r="AN30" s="5">
        <v>6783</v>
      </c>
      <c r="AO30" s="64">
        <v>1679.4456730060444</v>
      </c>
      <c r="AP30" s="68"/>
      <c r="AQ30" s="63" t="s">
        <v>72</v>
      </c>
      <c r="AR30" s="11">
        <v>-5.0100163882175215</v>
      </c>
      <c r="AS30" s="11">
        <v>-5.2379338841274148</v>
      </c>
      <c r="AT30" s="11">
        <v>-3.4974563255493507</v>
      </c>
      <c r="AU30" s="11">
        <v>-2.1310414560161783</v>
      </c>
      <c r="AV30" s="11">
        <v>-10.908921392805629</v>
      </c>
      <c r="AW30" s="11">
        <v>-3.1985300971718456</v>
      </c>
      <c r="AX30" s="11">
        <v>-4.5687192526719747</v>
      </c>
      <c r="AY30" s="11">
        <v>-12.733365837401484</v>
      </c>
      <c r="AZ30" s="11">
        <v>22.039609977073724</v>
      </c>
      <c r="BA30" s="11">
        <v>-4.426200447605753</v>
      </c>
      <c r="BB30" s="11">
        <v>-9.4685318003178853</v>
      </c>
      <c r="BC30" s="65">
        <v>-4.4621762037619277</v>
      </c>
      <c r="BD30" s="68"/>
      <c r="BE30" s="63" t="s">
        <v>72</v>
      </c>
      <c r="BF30" s="11">
        <v>-26.577111938197856</v>
      </c>
      <c r="BG30" s="11">
        <v>-26.636106722445984</v>
      </c>
      <c r="BH30" s="11">
        <v>-26.980552089356912</v>
      </c>
      <c r="BI30" s="11">
        <v>81.867441495209675</v>
      </c>
      <c r="BJ30" s="11">
        <v>-0.58325978228890851</v>
      </c>
      <c r="BK30" s="11">
        <v>-0.24706892547969173</v>
      </c>
      <c r="BL30" s="11">
        <v>26.397039386730111</v>
      </c>
      <c r="BM30" s="11">
        <v>24.042907342334011</v>
      </c>
      <c r="BN30" s="11">
        <v>7.629929966826392</v>
      </c>
      <c r="BO30" s="11">
        <v>2.6490197998390377</v>
      </c>
      <c r="BP30" s="57">
        <v>84.342933132207293</v>
      </c>
      <c r="BQ30" s="57">
        <v>14083.74655647383</v>
      </c>
      <c r="BR30" s="65">
        <v>33.729071840482852</v>
      </c>
      <c r="BS30" s="5"/>
      <c r="BT30" s="63" t="s">
        <v>72</v>
      </c>
      <c r="BU30" s="88">
        <v>20.300069869209743</v>
      </c>
      <c r="BV30" s="11">
        <v>56.71695402298851</v>
      </c>
      <c r="BW30" s="11">
        <v>-1.585650646623624</v>
      </c>
      <c r="BX30" s="11">
        <v>-2.9500710888402097</v>
      </c>
      <c r="BY30" s="11">
        <v>-40.55130276002528</v>
      </c>
      <c r="BZ30" s="11">
        <v>-5.7689448487088315</v>
      </c>
      <c r="CA30" s="11">
        <v>3.0462784461125891</v>
      </c>
      <c r="CB30" s="11">
        <v>-3.6245855580024209</v>
      </c>
      <c r="CC30" s="11">
        <v>-1.0936132983377078</v>
      </c>
      <c r="CD30" s="66">
        <v>-2.5589573576265146</v>
      </c>
      <c r="CE30" s="63" t="s">
        <v>72</v>
      </c>
      <c r="CF30" s="11">
        <f t="shared" si="3"/>
        <v>74.58691782072529</v>
      </c>
      <c r="CG30" s="11">
        <f t="shared" si="3"/>
        <v>64.664149624989463</v>
      </c>
      <c r="CH30" s="11">
        <f t="shared" si="3"/>
        <v>9.922768195735836</v>
      </c>
      <c r="CI30" s="11">
        <f t="shared" si="6"/>
        <v>8.4967625495098176</v>
      </c>
      <c r="CJ30" s="11">
        <f t="shared" si="6"/>
        <v>1.4260056462260176</v>
      </c>
      <c r="CK30" s="11">
        <f t="shared" si="6"/>
        <v>8.2044439450546367</v>
      </c>
      <c r="CL30" s="11">
        <f t="shared" si="6"/>
        <v>9.4456919435939213</v>
      </c>
      <c r="CM30" s="11">
        <f t="shared" si="6"/>
        <v>1.2412479985392848</v>
      </c>
      <c r="CN30" s="11">
        <f t="shared" si="6"/>
        <v>-0.24775976853282397</v>
      </c>
      <c r="CO30" s="11">
        <f t="shared" si="6"/>
        <v>0.75724563892244168</v>
      </c>
      <c r="CP30" s="11">
        <f t="shared" si="6"/>
        <v>1.0050054074552657</v>
      </c>
      <c r="CQ30" s="65">
        <f t="shared" si="6"/>
        <v>8.2423312452596988</v>
      </c>
      <c r="CS30" s="63" t="s">
        <v>72</v>
      </c>
      <c r="CT30" s="59">
        <f t="shared" si="5"/>
        <v>1.2364550268265961</v>
      </c>
      <c r="CU30" s="59">
        <f t="shared" si="5"/>
        <v>1.4470648754178488</v>
      </c>
      <c r="CV30" s="59">
        <f t="shared" si="5"/>
        <v>0.21060984859125256</v>
      </c>
      <c r="CW30" s="59">
        <f t="shared" si="5"/>
        <v>0.20329749431163796</v>
      </c>
      <c r="CX30" s="59">
        <f t="shared" si="5"/>
        <v>3.5596242169723866</v>
      </c>
      <c r="CY30" s="59">
        <f t="shared" si="5"/>
        <v>3.2429545071490771</v>
      </c>
      <c r="CZ30" s="59">
        <f t="shared" si="5"/>
        <v>0.20987246832776199</v>
      </c>
      <c r="DA30" s="59">
        <f t="shared" si="5"/>
        <v>0.23550521082052867</v>
      </c>
      <c r="DB30" s="59">
        <f t="shared" si="4"/>
        <v>2.563274249276665E-2</v>
      </c>
      <c r="DC30" s="59">
        <f t="shared" si="4"/>
        <v>17.208638234220061</v>
      </c>
      <c r="DD30" s="59">
        <f t="shared" si="4"/>
        <v>1.6306198910081744</v>
      </c>
      <c r="DE30" s="11">
        <f t="shared" si="4"/>
        <v>0.45197020983735503</v>
      </c>
      <c r="DF30" s="65">
        <f t="shared" si="4"/>
        <v>1.1786496811708194</v>
      </c>
      <c r="DH30" s="63" t="s">
        <v>72</v>
      </c>
      <c r="DI30" s="11">
        <f t="shared" si="2"/>
        <v>0.8615234978510633</v>
      </c>
      <c r="DJ30" s="11">
        <f t="shared" si="2"/>
        <v>0.42129870221073623</v>
      </c>
      <c r="DK30" s="11">
        <f t="shared" si="2"/>
        <v>0.44022479564032696</v>
      </c>
      <c r="DL30" s="11">
        <f t="shared" si="2"/>
        <v>14.716494845360826</v>
      </c>
      <c r="DM30" s="11">
        <f t="shared" si="2"/>
        <v>0.74307740385965892</v>
      </c>
      <c r="DN30" s="11">
        <f t="shared" si="2"/>
        <v>3.894535309980617</v>
      </c>
      <c r="DO30" s="11">
        <f t="shared" si="2"/>
        <v>10.078882131520549</v>
      </c>
      <c r="DP30" s="132">
        <f t="shared" si="2"/>
        <v>100</v>
      </c>
      <c r="DQ30" s="62"/>
    </row>
    <row r="31" spans="2:121" s="68" customFormat="1" ht="12">
      <c r="B31" s="63" t="s">
        <v>73</v>
      </c>
      <c r="C31" s="5">
        <v>10598832</v>
      </c>
      <c r="D31" s="5">
        <v>9186437</v>
      </c>
      <c r="E31" s="5">
        <v>1412395</v>
      </c>
      <c r="F31" s="5">
        <v>1209396</v>
      </c>
      <c r="G31" s="5">
        <v>202999</v>
      </c>
      <c r="H31" s="5">
        <v>724427</v>
      </c>
      <c r="I31" s="5">
        <v>810690</v>
      </c>
      <c r="J31" s="5">
        <v>86263</v>
      </c>
      <c r="K31" s="5">
        <v>-24290</v>
      </c>
      <c r="L31" s="5">
        <v>40437</v>
      </c>
      <c r="M31" s="5">
        <v>64727</v>
      </c>
      <c r="N31" s="64">
        <v>741514</v>
      </c>
      <c r="O31" s="5"/>
      <c r="P31" s="63" t="s">
        <v>73</v>
      </c>
      <c r="Q31" s="5">
        <v>119924</v>
      </c>
      <c r="R31" s="5">
        <v>140580</v>
      </c>
      <c r="S31" s="5">
        <v>20656</v>
      </c>
      <c r="T31" s="5">
        <v>20153</v>
      </c>
      <c r="U31" s="5">
        <v>497569</v>
      </c>
      <c r="V31" s="5">
        <v>103868</v>
      </c>
      <c r="W31" s="5">
        <v>7203</v>
      </c>
      <c r="X31" s="5">
        <v>8083</v>
      </c>
      <c r="Y31" s="5">
        <v>880</v>
      </c>
      <c r="Z31" s="5">
        <v>2632884</v>
      </c>
      <c r="AA31" s="5">
        <v>151847</v>
      </c>
      <c r="AB31" s="5">
        <v>117181</v>
      </c>
      <c r="AC31" s="64">
        <v>34666</v>
      </c>
      <c r="AD31" s="5">
        <v>0</v>
      </c>
      <c r="AE31" s="63" t="s">
        <v>73</v>
      </c>
      <c r="AF31" s="5">
        <v>63539</v>
      </c>
      <c r="AG31" s="5">
        <v>35823</v>
      </c>
      <c r="AH31" s="5">
        <v>27716</v>
      </c>
      <c r="AI31" s="5">
        <v>2417498</v>
      </c>
      <c r="AJ31" s="5">
        <v>113121</v>
      </c>
      <c r="AK31" s="5">
        <v>673291</v>
      </c>
      <c r="AL31" s="5">
        <v>1631086</v>
      </c>
      <c r="AM31" s="5">
        <v>13956143</v>
      </c>
      <c r="AN31" s="5">
        <v>6698</v>
      </c>
      <c r="AO31" s="64">
        <v>2083.6283965362795</v>
      </c>
      <c r="AP31" s="6"/>
      <c r="AQ31" s="63" t="s">
        <v>73</v>
      </c>
      <c r="AR31" s="11">
        <v>-4.1581846355511765</v>
      </c>
      <c r="AS31" s="11">
        <v>-4.3904211377664746</v>
      </c>
      <c r="AT31" s="11">
        <v>-2.6197073754594449</v>
      </c>
      <c r="AU31" s="11">
        <v>-1.2513860288293996</v>
      </c>
      <c r="AV31" s="11">
        <v>-10.045686381381582</v>
      </c>
      <c r="AW31" s="11">
        <v>-6.2651469178246142</v>
      </c>
      <c r="AX31" s="11">
        <v>-6.4299474029863841</v>
      </c>
      <c r="AY31" s="11">
        <v>-7.7913887463656568</v>
      </c>
      <c r="AZ31" s="11">
        <v>-22.856709321733852</v>
      </c>
      <c r="BA31" s="11">
        <v>-9.3239152371342069</v>
      </c>
      <c r="BB31" s="11">
        <v>0.56085510984059905</v>
      </c>
      <c r="BC31" s="65">
        <v>-5.1977258111738003</v>
      </c>
      <c r="BD31" s="6"/>
      <c r="BE31" s="63" t="s">
        <v>73</v>
      </c>
      <c r="BF31" s="11">
        <v>-25.847879451173895</v>
      </c>
      <c r="BG31" s="11">
        <v>-25.781621210681365</v>
      </c>
      <c r="BH31" s="11">
        <v>-25.394589518546614</v>
      </c>
      <c r="BI31" s="11">
        <v>-34.657285519745798</v>
      </c>
      <c r="BJ31" s="11">
        <v>2.3789780805626255</v>
      </c>
      <c r="BK31" s="11">
        <v>0.26546195206239803</v>
      </c>
      <c r="BL31" s="11">
        <v>-31.065173700832617</v>
      </c>
      <c r="BM31" s="11">
        <v>-32.348510210913958</v>
      </c>
      <c r="BN31" s="11">
        <v>-41.294196130753832</v>
      </c>
      <c r="BO31" s="11">
        <v>10.811522885923496</v>
      </c>
      <c r="BP31" s="57">
        <v>1009.2629118270145</v>
      </c>
      <c r="BQ31" s="57">
        <v>24414.853556485356</v>
      </c>
      <c r="BR31" s="65">
        <v>162.40254333509952</v>
      </c>
      <c r="BS31" s="5"/>
      <c r="BT31" s="63" t="s">
        <v>73</v>
      </c>
      <c r="BU31" s="11">
        <v>-8.9660014040718075</v>
      </c>
      <c r="BV31" s="11">
        <v>-14.056427234777601</v>
      </c>
      <c r="BW31" s="11">
        <v>-1.4191712608927618</v>
      </c>
      <c r="BX31" s="11">
        <v>5.4517394862238691</v>
      </c>
      <c r="BY31" s="11">
        <v>17.518543913233188</v>
      </c>
      <c r="BZ31" s="11">
        <v>2.1805279220789076</v>
      </c>
      <c r="CA31" s="11">
        <v>6.0982804658711345</v>
      </c>
      <c r="CB31" s="11">
        <v>-1.7693304834812489</v>
      </c>
      <c r="CC31" s="11">
        <v>1.3313161875945536</v>
      </c>
      <c r="CD31" s="66">
        <v>-3.059909599255155</v>
      </c>
      <c r="CE31" s="63" t="s">
        <v>73</v>
      </c>
      <c r="CF31" s="11">
        <f t="shared" si="3"/>
        <v>75.943847809527327</v>
      </c>
      <c r="CG31" s="11">
        <f t="shared" si="3"/>
        <v>65.823609001426831</v>
      </c>
      <c r="CH31" s="11">
        <f t="shared" si="3"/>
        <v>10.12023880810049</v>
      </c>
      <c r="CI31" s="11">
        <f t="shared" si="6"/>
        <v>8.665689367040736</v>
      </c>
      <c r="CJ31" s="11">
        <f t="shared" si="6"/>
        <v>1.4545494410597541</v>
      </c>
      <c r="CK31" s="11">
        <f t="shared" si="6"/>
        <v>5.1907393038320118</v>
      </c>
      <c r="CL31" s="11">
        <f t="shared" si="6"/>
        <v>5.8088398778946306</v>
      </c>
      <c r="CM31" s="11">
        <f t="shared" si="6"/>
        <v>0.61810057406261887</v>
      </c>
      <c r="CN31" s="11">
        <f t="shared" si="6"/>
        <v>-0.17404522152001453</v>
      </c>
      <c r="CO31" s="11">
        <f t="shared" si="6"/>
        <v>0.28974337680546836</v>
      </c>
      <c r="CP31" s="11">
        <f t="shared" si="6"/>
        <v>0.46378859832548286</v>
      </c>
      <c r="CQ31" s="65">
        <f t="shared" si="6"/>
        <v>5.3131728443883102</v>
      </c>
      <c r="CS31" s="63" t="s">
        <v>73</v>
      </c>
      <c r="CT31" s="59">
        <f t="shared" si="5"/>
        <v>0.85929185449016965</v>
      </c>
      <c r="CU31" s="59">
        <f t="shared" si="5"/>
        <v>1.0072983631652384</v>
      </c>
      <c r="CV31" s="59">
        <f t="shared" si="5"/>
        <v>0.14800650867506873</v>
      </c>
      <c r="CW31" s="59">
        <f t="shared" si="5"/>
        <v>0.14440236102481896</v>
      </c>
      <c r="CX31" s="59">
        <f t="shared" si="5"/>
        <v>3.5652328870519598</v>
      </c>
      <c r="CY31" s="59">
        <f t="shared" si="5"/>
        <v>0.74424574182136138</v>
      </c>
      <c r="CZ31" s="59">
        <f t="shared" si="5"/>
        <v>5.1611680963716121E-2</v>
      </c>
      <c r="DA31" s="59">
        <f t="shared" si="5"/>
        <v>5.7917148025783349E-2</v>
      </c>
      <c r="DB31" s="59">
        <f t="shared" si="4"/>
        <v>6.3054670620672207E-3</v>
      </c>
      <c r="DC31" s="59">
        <f t="shared" si="4"/>
        <v>18.865412886640669</v>
      </c>
      <c r="DD31" s="59">
        <f t="shared" si="4"/>
        <v>1.0880298374701378</v>
      </c>
      <c r="DE31" s="11">
        <f t="shared" si="4"/>
        <v>0.83963742704556699</v>
      </c>
      <c r="DF31" s="65">
        <f t="shared" si="4"/>
        <v>0.24839241042457072</v>
      </c>
      <c r="DH31" s="63" t="s">
        <v>73</v>
      </c>
      <c r="DI31" s="11">
        <f t="shared" si="2"/>
        <v>0.45527621779169219</v>
      </c>
      <c r="DJ31" s="11">
        <f t="shared" si="2"/>
        <v>0.25668266655049321</v>
      </c>
      <c r="DK31" s="11">
        <f t="shared" si="2"/>
        <v>0.19859355124119896</v>
      </c>
      <c r="DL31" s="11">
        <f t="shared" si="2"/>
        <v>17.322106831378843</v>
      </c>
      <c r="DM31" s="11">
        <f t="shared" si="2"/>
        <v>0.81054629491830232</v>
      </c>
      <c r="DN31" s="11">
        <f t="shared" si="2"/>
        <v>4.8243343450980696</v>
      </c>
      <c r="DO31" s="11">
        <f t="shared" si="2"/>
        <v>11.687226191362472</v>
      </c>
      <c r="DP31" s="132">
        <f t="shared" si="2"/>
        <v>100</v>
      </c>
      <c r="DQ31" s="85"/>
    </row>
    <row r="32" spans="2:121" ht="12">
      <c r="B32" s="74" t="s">
        <v>74</v>
      </c>
      <c r="C32" s="77">
        <v>15601583</v>
      </c>
      <c r="D32" s="75">
        <v>13522776</v>
      </c>
      <c r="E32" s="75">
        <v>2078807</v>
      </c>
      <c r="F32" s="75">
        <v>1779879</v>
      </c>
      <c r="G32" s="75">
        <v>298928</v>
      </c>
      <c r="H32" s="75">
        <v>1443938</v>
      </c>
      <c r="I32" s="75">
        <v>1678817</v>
      </c>
      <c r="J32" s="75">
        <v>234879</v>
      </c>
      <c r="K32" s="75">
        <v>-22171</v>
      </c>
      <c r="L32" s="75">
        <v>163189</v>
      </c>
      <c r="M32" s="75">
        <v>185360</v>
      </c>
      <c r="N32" s="76">
        <v>1417270</v>
      </c>
      <c r="O32" s="5"/>
      <c r="P32" s="74" t="s">
        <v>74</v>
      </c>
      <c r="Q32" s="75">
        <v>221815</v>
      </c>
      <c r="R32" s="75">
        <v>265370</v>
      </c>
      <c r="S32" s="75">
        <v>43555</v>
      </c>
      <c r="T32" s="75">
        <v>120677</v>
      </c>
      <c r="U32" s="75">
        <v>737827</v>
      </c>
      <c r="V32" s="75">
        <v>336951</v>
      </c>
      <c r="W32" s="75">
        <v>48839</v>
      </c>
      <c r="X32" s="75">
        <v>54803</v>
      </c>
      <c r="Y32" s="75">
        <v>5964</v>
      </c>
      <c r="Z32" s="75">
        <v>3549487</v>
      </c>
      <c r="AA32" s="75">
        <v>232906</v>
      </c>
      <c r="AB32" s="75">
        <v>109893</v>
      </c>
      <c r="AC32" s="76">
        <v>123013</v>
      </c>
      <c r="AD32" s="5">
        <v>0</v>
      </c>
      <c r="AE32" s="74" t="s">
        <v>74</v>
      </c>
      <c r="AF32" s="75">
        <v>97203</v>
      </c>
      <c r="AG32" s="75">
        <v>27319</v>
      </c>
      <c r="AH32" s="75">
        <v>69884</v>
      </c>
      <c r="AI32" s="75">
        <v>3219378</v>
      </c>
      <c r="AJ32" s="75">
        <v>181486</v>
      </c>
      <c r="AK32" s="75">
        <v>643312</v>
      </c>
      <c r="AL32" s="75">
        <v>2394580</v>
      </c>
      <c r="AM32" s="75">
        <v>20595008</v>
      </c>
      <c r="AN32" s="75">
        <v>12020</v>
      </c>
      <c r="AO32" s="76">
        <v>1713.3950083194675</v>
      </c>
      <c r="AQ32" s="74" t="s">
        <v>74</v>
      </c>
      <c r="AR32" s="78">
        <v>-6.037083038951085</v>
      </c>
      <c r="AS32" s="78">
        <v>-6.2633778613347388</v>
      </c>
      <c r="AT32" s="78">
        <v>-4.5379234083354998</v>
      </c>
      <c r="AU32" s="78">
        <v>-3.1882073044568</v>
      </c>
      <c r="AV32" s="78">
        <v>-11.854970925775214</v>
      </c>
      <c r="AW32" s="78">
        <v>-3.5312808576196857</v>
      </c>
      <c r="AX32" s="78">
        <v>-4.3357877857845377</v>
      </c>
      <c r="AY32" s="78">
        <v>-9.0011312918423023</v>
      </c>
      <c r="AZ32" s="78">
        <v>-33.1111911623439</v>
      </c>
      <c r="BA32" s="78">
        <v>-6.4932013912365845</v>
      </c>
      <c r="BB32" s="78">
        <v>-3.0427300355168247</v>
      </c>
      <c r="BC32" s="79">
        <v>-2.9443285978914786</v>
      </c>
      <c r="BE32" s="74" t="s">
        <v>74</v>
      </c>
      <c r="BF32" s="78">
        <v>-27.110066871498283</v>
      </c>
      <c r="BG32" s="78">
        <v>-27.020367304508529</v>
      </c>
      <c r="BH32" s="78">
        <v>-26.560102517409412</v>
      </c>
      <c r="BI32" s="78">
        <v>28.521981767061426</v>
      </c>
      <c r="BJ32" s="78">
        <v>1.2469467848615419</v>
      </c>
      <c r="BK32" s="78">
        <v>1.0911632874706734</v>
      </c>
      <c r="BL32" s="78">
        <v>-8.1714769201842614</v>
      </c>
      <c r="BM32" s="78">
        <v>-9.8827553319191619</v>
      </c>
      <c r="BN32" s="78">
        <v>-21.814368117461981</v>
      </c>
      <c r="BO32" s="78">
        <v>5.573196593805676</v>
      </c>
      <c r="BP32" s="80">
        <v>113.96771733837998</v>
      </c>
      <c r="BQ32" s="80">
        <v>27234.074074074073</v>
      </c>
      <c r="BR32" s="65">
        <v>12.591528154060189</v>
      </c>
      <c r="BS32" s="5"/>
      <c r="BT32" s="74" t="s">
        <v>74</v>
      </c>
      <c r="BU32" s="78">
        <v>-10.974034894903147</v>
      </c>
      <c r="BV32" s="78">
        <v>-17.177504926481735</v>
      </c>
      <c r="BW32" s="78">
        <v>-8.2887139107611549</v>
      </c>
      <c r="BX32" s="78">
        <v>2.3951090209708803</v>
      </c>
      <c r="BY32" s="78">
        <v>15.970682394739702</v>
      </c>
      <c r="BZ32" s="78">
        <v>-10.754982395489694</v>
      </c>
      <c r="CA32" s="78">
        <v>5.6396777226178711</v>
      </c>
      <c r="CB32" s="78">
        <v>-4.0436086801572744</v>
      </c>
      <c r="CC32" s="78">
        <v>-0.50492508898270005</v>
      </c>
      <c r="CD32" s="81">
        <v>-3.5566419688003363</v>
      </c>
      <c r="CE32" s="74" t="s">
        <v>74</v>
      </c>
      <c r="CF32" s="78">
        <f t="shared" si="3"/>
        <v>75.754197327818474</v>
      </c>
      <c r="CG32" s="78">
        <f t="shared" si="3"/>
        <v>65.660455193802306</v>
      </c>
      <c r="CH32" s="78">
        <f t="shared" si="3"/>
        <v>10.093742134016164</v>
      </c>
      <c r="CI32" s="78">
        <f t="shared" si="6"/>
        <v>8.6422836058136028</v>
      </c>
      <c r="CJ32" s="78">
        <f t="shared" si="6"/>
        <v>1.4514585282025625</v>
      </c>
      <c r="CK32" s="78">
        <f t="shared" si="6"/>
        <v>7.0111067691743552</v>
      </c>
      <c r="CL32" s="78">
        <f t="shared" si="6"/>
        <v>8.1515724587239777</v>
      </c>
      <c r="CM32" s="78">
        <f t="shared" si="6"/>
        <v>1.1404656895496228</v>
      </c>
      <c r="CN32" s="78">
        <f t="shared" si="6"/>
        <v>-0.10765230098478233</v>
      </c>
      <c r="CO32" s="78">
        <f t="shared" si="6"/>
        <v>0.79237162714382048</v>
      </c>
      <c r="CP32" s="78">
        <f t="shared" si="6"/>
        <v>0.90002392812860277</v>
      </c>
      <c r="CQ32" s="65">
        <f t="shared" si="6"/>
        <v>6.8816190797303891</v>
      </c>
      <c r="CS32" s="74" t="s">
        <v>74</v>
      </c>
      <c r="CT32" s="82">
        <f t="shared" si="5"/>
        <v>1.0770328421333946</v>
      </c>
      <c r="CU32" s="82">
        <f t="shared" si="5"/>
        <v>1.2885161297339627</v>
      </c>
      <c r="CV32" s="82">
        <f t="shared" si="5"/>
        <v>0.21148328760056803</v>
      </c>
      <c r="CW32" s="82">
        <f t="shared" si="5"/>
        <v>0.58595267357992764</v>
      </c>
      <c r="CX32" s="82">
        <f t="shared" si="5"/>
        <v>3.5825526263451803</v>
      </c>
      <c r="CY32" s="82">
        <f t="shared" si="5"/>
        <v>1.6360809376718861</v>
      </c>
      <c r="CZ32" s="82">
        <f t="shared" si="5"/>
        <v>0.23713999042874859</v>
      </c>
      <c r="DA32" s="82">
        <f t="shared" si="5"/>
        <v>0.26609846424920058</v>
      </c>
      <c r="DB32" s="82">
        <f t="shared" si="4"/>
        <v>2.8958473820452024E-2</v>
      </c>
      <c r="DC32" s="82">
        <f t="shared" si="4"/>
        <v>17.234695903007175</v>
      </c>
      <c r="DD32" s="82">
        <f t="shared" si="4"/>
        <v>1.1308856981264586</v>
      </c>
      <c r="DE32" s="78">
        <f t="shared" si="4"/>
        <v>0.53359047007896288</v>
      </c>
      <c r="DF32" s="79">
        <f t="shared" si="4"/>
        <v>0.5972952280474958</v>
      </c>
      <c r="DH32" s="74" t="s">
        <v>74</v>
      </c>
      <c r="DI32" s="78">
        <f t="shared" si="2"/>
        <v>0.47197359670848393</v>
      </c>
      <c r="DJ32" s="78">
        <f t="shared" si="2"/>
        <v>0.13264864961450853</v>
      </c>
      <c r="DK32" s="78">
        <f t="shared" si="2"/>
        <v>0.33932494709397537</v>
      </c>
      <c r="DL32" s="78">
        <f t="shared" si="2"/>
        <v>15.631836608172234</v>
      </c>
      <c r="DM32" s="78">
        <f t="shared" si="2"/>
        <v>0.88121354456380896</v>
      </c>
      <c r="DN32" s="78">
        <f t="shared" si="2"/>
        <v>3.1236307361473226</v>
      </c>
      <c r="DO32" s="78">
        <f t="shared" si="2"/>
        <v>11.626992327461101</v>
      </c>
      <c r="DP32" s="136">
        <f t="shared" si="2"/>
        <v>100</v>
      </c>
      <c r="DQ32" s="62"/>
    </row>
    <row r="33" spans="2:121" ht="12">
      <c r="B33" s="63" t="s">
        <v>75</v>
      </c>
      <c r="C33" s="5">
        <v>26171306</v>
      </c>
      <c r="D33" s="5">
        <v>22685387</v>
      </c>
      <c r="E33" s="5">
        <v>3485919</v>
      </c>
      <c r="F33" s="5">
        <v>2984773</v>
      </c>
      <c r="G33" s="5">
        <v>501146</v>
      </c>
      <c r="H33" s="5">
        <v>1618902</v>
      </c>
      <c r="I33" s="5">
        <v>2188207</v>
      </c>
      <c r="J33" s="5">
        <v>569305</v>
      </c>
      <c r="K33" s="5">
        <v>-167129</v>
      </c>
      <c r="L33" s="5">
        <v>337598</v>
      </c>
      <c r="M33" s="5">
        <v>504727</v>
      </c>
      <c r="N33" s="64">
        <v>1738117</v>
      </c>
      <c r="O33" s="5"/>
      <c r="P33" s="63" t="s">
        <v>75</v>
      </c>
      <c r="Q33" s="5">
        <v>424176</v>
      </c>
      <c r="R33" s="5">
        <v>482902</v>
      </c>
      <c r="S33" s="5">
        <v>58726</v>
      </c>
      <c r="T33" s="5">
        <v>67944</v>
      </c>
      <c r="U33" s="5">
        <v>1192152</v>
      </c>
      <c r="V33" s="5">
        <v>53845</v>
      </c>
      <c r="W33" s="5">
        <v>47914</v>
      </c>
      <c r="X33" s="5">
        <v>53766</v>
      </c>
      <c r="Y33" s="5">
        <v>5852</v>
      </c>
      <c r="Z33" s="5">
        <v>5310559</v>
      </c>
      <c r="AA33" s="5">
        <v>474289</v>
      </c>
      <c r="AB33" s="5">
        <v>229022</v>
      </c>
      <c r="AC33" s="64">
        <v>245267</v>
      </c>
      <c r="AD33" s="5">
        <v>0</v>
      </c>
      <c r="AE33" s="63" t="s">
        <v>75</v>
      </c>
      <c r="AF33" s="5">
        <v>311133</v>
      </c>
      <c r="AG33" s="5">
        <v>228266</v>
      </c>
      <c r="AH33" s="5">
        <v>82867</v>
      </c>
      <c r="AI33" s="5">
        <v>4525137</v>
      </c>
      <c r="AJ33" s="5">
        <v>125899</v>
      </c>
      <c r="AK33" s="5">
        <v>1279084</v>
      </c>
      <c r="AL33" s="5">
        <v>3120154</v>
      </c>
      <c r="AM33" s="5">
        <v>33100767</v>
      </c>
      <c r="AN33" s="5">
        <v>17922</v>
      </c>
      <c r="AO33" s="64">
        <v>1846.9348844994979</v>
      </c>
      <c r="AQ33" s="63" t="s">
        <v>75</v>
      </c>
      <c r="AR33" s="11">
        <v>-5.5470867764941278</v>
      </c>
      <c r="AS33" s="11">
        <v>-5.7734216964324396</v>
      </c>
      <c r="AT33" s="11">
        <v>-4.0471781755382876</v>
      </c>
      <c r="AU33" s="11">
        <v>-2.6788025810827114</v>
      </c>
      <c r="AV33" s="11">
        <v>-11.461588880977915</v>
      </c>
      <c r="AW33" s="11">
        <v>-9.3126784516905321</v>
      </c>
      <c r="AX33" s="11">
        <v>-8.2813517748059127</v>
      </c>
      <c r="AY33" s="11">
        <v>-5.216146245223805</v>
      </c>
      <c r="AZ33" s="11">
        <v>5.2384786355801509</v>
      </c>
      <c r="BA33" s="11">
        <v>5.4828948499316868E-2</v>
      </c>
      <c r="BB33" s="11">
        <v>-1.762229432384615</v>
      </c>
      <c r="BC33" s="65">
        <v>-9.1332217005372698</v>
      </c>
      <c r="BE33" s="63" t="s">
        <v>75</v>
      </c>
      <c r="BF33" s="11">
        <v>-30.296347663760265</v>
      </c>
      <c r="BG33" s="11">
        <v>-29.852762589844456</v>
      </c>
      <c r="BH33" s="11">
        <v>-26.473018655314888</v>
      </c>
      <c r="BI33" s="11">
        <v>-1.5746548652054875</v>
      </c>
      <c r="BJ33" s="11">
        <v>0.56306448796560371</v>
      </c>
      <c r="BK33" s="11">
        <v>8.1898370471578694</v>
      </c>
      <c r="BL33" s="11">
        <v>-1.6058813865615245</v>
      </c>
      <c r="BM33" s="11">
        <v>-3.4375000000000004</v>
      </c>
      <c r="BN33" s="11">
        <v>-16.208476517754868</v>
      </c>
      <c r="BO33" s="11">
        <v>9.9957476133102713E-2</v>
      </c>
      <c r="BP33" s="57">
        <v>77.245327722738978</v>
      </c>
      <c r="BQ33" s="57">
        <v>44543.664717348933</v>
      </c>
      <c r="BR33" s="86">
        <v>-8.1658404349323774</v>
      </c>
      <c r="BS33" s="5"/>
      <c r="BT33" s="63" t="s">
        <v>75</v>
      </c>
      <c r="BU33" s="11">
        <v>-32.508085806075151</v>
      </c>
      <c r="BV33" s="11">
        <v>-38.322489300073492</v>
      </c>
      <c r="BW33" s="11">
        <v>-8.834174945267721</v>
      </c>
      <c r="BX33" s="11">
        <v>-1.1260797688452358</v>
      </c>
      <c r="BY33" s="11">
        <v>-4.2593155893536121</v>
      </c>
      <c r="BZ33" s="11">
        <v>-11.387453869425968</v>
      </c>
      <c r="CA33" s="11">
        <v>3.9456417776892359</v>
      </c>
      <c r="CB33" s="11">
        <v>-4.8793356237053942</v>
      </c>
      <c r="CC33" s="11">
        <v>-0.28930677645487929</v>
      </c>
      <c r="CD33" s="69">
        <v>-4.6033466410267039</v>
      </c>
      <c r="CE33" s="63" t="s">
        <v>75</v>
      </c>
      <c r="CF33" s="11">
        <f t="shared" si="3"/>
        <v>79.065557604752783</v>
      </c>
      <c r="CG33" s="11">
        <f t="shared" si="3"/>
        <v>68.53432429526481</v>
      </c>
      <c r="CH33" s="11">
        <f t="shared" si="3"/>
        <v>10.531233309487964</v>
      </c>
      <c r="CI33" s="11">
        <f t="shared" si="6"/>
        <v>9.0172321384576986</v>
      </c>
      <c r="CJ33" s="11">
        <f t="shared" si="6"/>
        <v>1.5140011710302663</v>
      </c>
      <c r="CK33" s="11">
        <f t="shared" si="6"/>
        <v>4.8908292668867768</v>
      </c>
      <c r="CL33" s="11">
        <f t="shared" si="6"/>
        <v>6.6107440954464884</v>
      </c>
      <c r="CM33" s="11">
        <f t="shared" si="6"/>
        <v>1.7199148285597126</v>
      </c>
      <c r="CN33" s="11">
        <f t="shared" si="6"/>
        <v>-0.5049097502785963</v>
      </c>
      <c r="CO33" s="11">
        <f t="shared" si="6"/>
        <v>1.0199099011814439</v>
      </c>
      <c r="CP33" s="11">
        <f t="shared" si="6"/>
        <v>1.5248196514600403</v>
      </c>
      <c r="CQ33" s="86">
        <f t="shared" si="6"/>
        <v>5.250987084377833</v>
      </c>
      <c r="CS33" s="63" t="s">
        <v>75</v>
      </c>
      <c r="CT33" s="59">
        <f t="shared" si="5"/>
        <v>1.2814687949678023</v>
      </c>
      <c r="CU33" s="59">
        <f t="shared" si="5"/>
        <v>1.4588846234288166</v>
      </c>
      <c r="CV33" s="59">
        <f t="shared" si="5"/>
        <v>0.17741582846101422</v>
      </c>
      <c r="CW33" s="59">
        <f t="shared" si="5"/>
        <v>0.20526412575273559</v>
      </c>
      <c r="CX33" s="59">
        <f t="shared" si="5"/>
        <v>3.6015842170666321</v>
      </c>
      <c r="CY33" s="59">
        <f t="shared" si="5"/>
        <v>0.16266994659066358</v>
      </c>
      <c r="CZ33" s="59">
        <f t="shared" si="5"/>
        <v>0.14475193278753934</v>
      </c>
      <c r="DA33" s="59">
        <f t="shared" si="5"/>
        <v>0.16243128142619775</v>
      </c>
      <c r="DB33" s="59">
        <f t="shared" si="4"/>
        <v>1.7679348638658433E-2</v>
      </c>
      <c r="DC33" s="59">
        <f t="shared" si="4"/>
        <v>16.043613128360441</v>
      </c>
      <c r="DD33" s="59">
        <f t="shared" si="4"/>
        <v>1.4328640783459792</v>
      </c>
      <c r="DE33" s="11">
        <f t="shared" si="4"/>
        <v>0.69189333286446209</v>
      </c>
      <c r="DF33" s="65">
        <f t="shared" si="4"/>
        <v>0.74097074548151709</v>
      </c>
      <c r="DH33" s="63" t="s">
        <v>75</v>
      </c>
      <c r="DI33" s="11">
        <f t="shared" si="2"/>
        <v>0.93995707108539206</v>
      </c>
      <c r="DJ33" s="11">
        <f t="shared" si="2"/>
        <v>0.68960939787286502</v>
      </c>
      <c r="DK33" s="11">
        <f t="shared" si="2"/>
        <v>0.25034767321252704</v>
      </c>
      <c r="DL33" s="11">
        <f t="shared" si="2"/>
        <v>13.670791978929067</v>
      </c>
      <c r="DM33" s="11">
        <f t="shared" si="2"/>
        <v>0.38035070305168456</v>
      </c>
      <c r="DN33" s="11">
        <f t="shared" si="2"/>
        <v>3.8642125724760397</v>
      </c>
      <c r="DO33" s="11">
        <f t="shared" si="2"/>
        <v>9.4262287034013443</v>
      </c>
      <c r="DP33" s="132">
        <f t="shared" si="2"/>
        <v>100</v>
      </c>
      <c r="DQ33" s="62"/>
    </row>
    <row r="34" spans="2:121" ht="12">
      <c r="B34" s="63" t="s">
        <v>76</v>
      </c>
      <c r="C34" s="5">
        <v>15140105</v>
      </c>
      <c r="D34" s="5">
        <v>13122042</v>
      </c>
      <c r="E34" s="5">
        <v>2018063</v>
      </c>
      <c r="F34" s="5">
        <v>1727921</v>
      </c>
      <c r="G34" s="5">
        <v>290142</v>
      </c>
      <c r="H34" s="5">
        <v>1385134</v>
      </c>
      <c r="I34" s="5">
        <v>1525348</v>
      </c>
      <c r="J34" s="5">
        <v>140214</v>
      </c>
      <c r="K34" s="5">
        <v>-93614</v>
      </c>
      <c r="L34" s="5">
        <v>17830</v>
      </c>
      <c r="M34" s="5">
        <v>111444</v>
      </c>
      <c r="N34" s="64">
        <v>1467959</v>
      </c>
      <c r="O34" s="5"/>
      <c r="P34" s="63" t="s">
        <v>76</v>
      </c>
      <c r="Q34" s="5">
        <v>186534</v>
      </c>
      <c r="R34" s="5">
        <v>213986</v>
      </c>
      <c r="S34" s="5">
        <v>27452</v>
      </c>
      <c r="T34" s="5">
        <v>39330</v>
      </c>
      <c r="U34" s="5">
        <v>677876</v>
      </c>
      <c r="V34" s="5">
        <v>564219</v>
      </c>
      <c r="W34" s="5">
        <v>10789</v>
      </c>
      <c r="X34" s="5">
        <v>12107</v>
      </c>
      <c r="Y34" s="5">
        <v>1318</v>
      </c>
      <c r="Z34" s="5">
        <v>3241175</v>
      </c>
      <c r="AA34" s="5">
        <v>293775</v>
      </c>
      <c r="AB34" s="5">
        <v>152638</v>
      </c>
      <c r="AC34" s="64">
        <v>141137</v>
      </c>
      <c r="AD34" s="5">
        <v>0</v>
      </c>
      <c r="AE34" s="63" t="s">
        <v>76</v>
      </c>
      <c r="AF34" s="5">
        <v>134298</v>
      </c>
      <c r="AG34" s="5">
        <v>101501</v>
      </c>
      <c r="AH34" s="5">
        <v>32797</v>
      </c>
      <c r="AI34" s="5">
        <v>2813102</v>
      </c>
      <c r="AJ34" s="5">
        <v>37390</v>
      </c>
      <c r="AK34" s="5">
        <v>805538</v>
      </c>
      <c r="AL34" s="5">
        <v>1970174</v>
      </c>
      <c r="AM34" s="5">
        <v>19766414</v>
      </c>
      <c r="AN34" s="5">
        <v>8634</v>
      </c>
      <c r="AO34" s="64">
        <v>2289.3692378966875</v>
      </c>
      <c r="AQ34" s="63" t="s">
        <v>76</v>
      </c>
      <c r="AR34" s="11">
        <v>-4.0878318773979858</v>
      </c>
      <c r="AS34" s="11">
        <v>-4.3200294461786575</v>
      </c>
      <c r="AT34" s="11">
        <v>-2.5500851815080794</v>
      </c>
      <c r="AU34" s="11">
        <v>-1.1784211387191268</v>
      </c>
      <c r="AV34" s="11">
        <v>-9.9905070948608028</v>
      </c>
      <c r="AW34" s="11">
        <v>-5.796395717517183</v>
      </c>
      <c r="AX34" s="11">
        <v>-5.1507851723250226</v>
      </c>
      <c r="AY34" s="11">
        <v>1.7370483239007399</v>
      </c>
      <c r="AZ34" s="11">
        <v>-16.396235095179478</v>
      </c>
      <c r="BA34" s="11">
        <v>-3.881401617250674</v>
      </c>
      <c r="BB34" s="11">
        <v>12.595855602816815</v>
      </c>
      <c r="BC34" s="65">
        <v>-4.5772974729828553</v>
      </c>
      <c r="BE34" s="63" t="s">
        <v>76</v>
      </c>
      <c r="BF34" s="11">
        <v>-31.075688378486234</v>
      </c>
      <c r="BG34" s="11">
        <v>-30.456062580638871</v>
      </c>
      <c r="BH34" s="11">
        <v>-25.931522003075848</v>
      </c>
      <c r="BI34" s="11">
        <v>3.6281716860327244</v>
      </c>
      <c r="BJ34" s="11">
        <v>0.72780982439247643</v>
      </c>
      <c r="BK34" s="11">
        <v>1.3309794399505754</v>
      </c>
      <c r="BL34" s="11">
        <v>-13.09005961011761</v>
      </c>
      <c r="BM34" s="11">
        <v>-14.703395801042692</v>
      </c>
      <c r="BN34" s="11">
        <v>-25.955056179775283</v>
      </c>
      <c r="BO34" s="11">
        <v>7.1406140501659419</v>
      </c>
      <c r="BP34" s="57">
        <v>190.62175396943167</v>
      </c>
      <c r="BQ34" s="57">
        <v>9224.2516799022596</v>
      </c>
      <c r="BR34" s="65">
        <v>41.920400611374788</v>
      </c>
      <c r="BS34" s="5"/>
      <c r="BT34" s="63" t="s">
        <v>76</v>
      </c>
      <c r="BU34" s="11">
        <v>-38.997324563594987</v>
      </c>
      <c r="BV34" s="11">
        <v>-45.692929984697862</v>
      </c>
      <c r="BW34" s="11">
        <v>-1.3594393816355379</v>
      </c>
      <c r="BX34" s="11">
        <v>4.0377614163711701</v>
      </c>
      <c r="BY34" s="11">
        <v>86.390827517447661</v>
      </c>
      <c r="BZ34" s="11">
        <v>4.9210947228025566</v>
      </c>
      <c r="CA34" s="11">
        <v>2.8216572343521347</v>
      </c>
      <c r="CB34" s="11">
        <v>-2.5368342747195674</v>
      </c>
      <c r="CC34" s="11">
        <v>0.39534883720930231</v>
      </c>
      <c r="CD34" s="69">
        <v>-2.9206364098434365</v>
      </c>
      <c r="CE34" s="63" t="s">
        <v>76</v>
      </c>
      <c r="CF34" s="11">
        <f t="shared" si="3"/>
        <v>76.595102176854141</v>
      </c>
      <c r="CG34" s="11">
        <f t="shared" si="3"/>
        <v>66.385546715757343</v>
      </c>
      <c r="CH34" s="11">
        <f t="shared" si="3"/>
        <v>10.209555461096787</v>
      </c>
      <c r="CI34" s="11">
        <f t="shared" si="6"/>
        <v>8.7417019596978989</v>
      </c>
      <c r="CJ34" s="11">
        <f t="shared" si="6"/>
        <v>1.467853501398888</v>
      </c>
      <c r="CK34" s="11">
        <f t="shared" si="6"/>
        <v>7.0075128447678976</v>
      </c>
      <c r="CL34" s="11">
        <f t="shared" si="6"/>
        <v>7.7168676118996595</v>
      </c>
      <c r="CM34" s="11">
        <f t="shared" si="6"/>
        <v>0.70935476713176204</v>
      </c>
      <c r="CN34" s="11">
        <f t="shared" si="6"/>
        <v>-0.47360133203726285</v>
      </c>
      <c r="CO34" s="11">
        <f t="shared" si="6"/>
        <v>9.0203513899890994E-2</v>
      </c>
      <c r="CP34" s="11">
        <f t="shared" si="6"/>
        <v>0.56380484593715374</v>
      </c>
      <c r="CQ34" s="65">
        <f t="shared" si="6"/>
        <v>7.4265316915855344</v>
      </c>
      <c r="CS34" s="63" t="s">
        <v>76</v>
      </c>
      <c r="CT34" s="59">
        <f t="shared" si="5"/>
        <v>0.94369165798105814</v>
      </c>
      <c r="CU34" s="59">
        <f t="shared" si="5"/>
        <v>1.0825737030500322</v>
      </c>
      <c r="CV34" s="59">
        <f t="shared" si="5"/>
        <v>0.13888204506897409</v>
      </c>
      <c r="CW34" s="59">
        <f t="shared" si="5"/>
        <v>0.19897387558512133</v>
      </c>
      <c r="CX34" s="59">
        <f t="shared" si="5"/>
        <v>3.4294333812901012</v>
      </c>
      <c r="CY34" s="59">
        <f t="shared" si="5"/>
        <v>2.8544327767292539</v>
      </c>
      <c r="CZ34" s="59">
        <f t="shared" si="5"/>
        <v>5.4582485219625568E-2</v>
      </c>
      <c r="DA34" s="59">
        <f t="shared" si="5"/>
        <v>6.1250361345259692E-2</v>
      </c>
      <c r="DB34" s="59">
        <f t="shared" si="4"/>
        <v>6.6678761256341182E-3</v>
      </c>
      <c r="DC34" s="59">
        <f t="shared" si="4"/>
        <v>16.397384978377968</v>
      </c>
      <c r="DD34" s="59">
        <f t="shared" si="4"/>
        <v>1.4862331629803969</v>
      </c>
      <c r="DE34" s="11">
        <f t="shared" si="4"/>
        <v>0.77220885892605506</v>
      </c>
      <c r="DF34" s="65">
        <f t="shared" si="4"/>
        <v>0.71402430405434181</v>
      </c>
      <c r="DH34" s="63" t="s">
        <v>76</v>
      </c>
      <c r="DI34" s="11">
        <f t="shared" si="2"/>
        <v>0.67942521086525853</v>
      </c>
      <c r="DJ34" s="11">
        <f t="shared" si="2"/>
        <v>0.51350234797267724</v>
      </c>
      <c r="DK34" s="11">
        <f t="shared" si="2"/>
        <v>0.16592286289258135</v>
      </c>
      <c r="DL34" s="11">
        <f t="shared" si="2"/>
        <v>14.231726604532312</v>
      </c>
      <c r="DM34" s="11">
        <f t="shared" si="2"/>
        <v>0.18915924760050051</v>
      </c>
      <c r="DN34" s="11">
        <f t="shared" si="2"/>
        <v>4.0752864935440485</v>
      </c>
      <c r="DO34" s="11">
        <f t="shared" si="2"/>
        <v>9.9672808633877654</v>
      </c>
      <c r="DP34" s="133">
        <f t="shared" si="2"/>
        <v>100</v>
      </c>
      <c r="DQ34" s="73"/>
    </row>
    <row r="35" spans="2:121" ht="12">
      <c r="B35" s="63" t="s">
        <v>77</v>
      </c>
      <c r="C35" s="5">
        <v>54358975</v>
      </c>
      <c r="D35" s="5">
        <v>47104192</v>
      </c>
      <c r="E35" s="5">
        <v>7254783</v>
      </c>
      <c r="F35" s="5">
        <v>6202275</v>
      </c>
      <c r="G35" s="5">
        <v>1052508</v>
      </c>
      <c r="H35" s="5">
        <v>4979596</v>
      </c>
      <c r="I35" s="5">
        <v>7419159</v>
      </c>
      <c r="J35" s="5">
        <v>2439563</v>
      </c>
      <c r="K35" s="5">
        <v>394042</v>
      </c>
      <c r="L35" s="5">
        <v>2725358</v>
      </c>
      <c r="M35" s="5">
        <v>2331316</v>
      </c>
      <c r="N35" s="64">
        <v>4543708</v>
      </c>
      <c r="O35" s="5"/>
      <c r="P35" s="63" t="s">
        <v>77</v>
      </c>
      <c r="Q35" s="5">
        <v>759096</v>
      </c>
      <c r="R35" s="5">
        <v>862232</v>
      </c>
      <c r="S35" s="5">
        <v>103136</v>
      </c>
      <c r="T35" s="5">
        <v>87064</v>
      </c>
      <c r="U35" s="5">
        <v>2181065</v>
      </c>
      <c r="V35" s="5">
        <v>1516483</v>
      </c>
      <c r="W35" s="5">
        <v>41846</v>
      </c>
      <c r="X35" s="5">
        <v>46957</v>
      </c>
      <c r="Y35" s="5">
        <v>5111</v>
      </c>
      <c r="Z35" s="5">
        <v>10795250</v>
      </c>
      <c r="AA35" s="5">
        <v>1503660</v>
      </c>
      <c r="AB35" s="5">
        <v>1187138</v>
      </c>
      <c r="AC35" s="64">
        <v>316522</v>
      </c>
      <c r="AD35" s="5">
        <v>0</v>
      </c>
      <c r="AE35" s="63" t="s">
        <v>77</v>
      </c>
      <c r="AF35" s="5">
        <v>419000</v>
      </c>
      <c r="AG35" s="5">
        <v>314153</v>
      </c>
      <c r="AH35" s="5">
        <v>104847</v>
      </c>
      <c r="AI35" s="5">
        <v>8872590</v>
      </c>
      <c r="AJ35" s="5">
        <v>132759</v>
      </c>
      <c r="AK35" s="5">
        <v>2593464</v>
      </c>
      <c r="AL35" s="5">
        <v>6146367</v>
      </c>
      <c r="AM35" s="5">
        <v>70133821</v>
      </c>
      <c r="AN35" s="5">
        <v>32676</v>
      </c>
      <c r="AO35" s="64">
        <v>2146.3404639490759</v>
      </c>
      <c r="AQ35" s="63" t="s">
        <v>77</v>
      </c>
      <c r="AR35" s="11">
        <v>-5.1756229072523006</v>
      </c>
      <c r="AS35" s="11">
        <v>-5.4087541487673017</v>
      </c>
      <c r="AT35" s="11">
        <v>-3.6335297337642216</v>
      </c>
      <c r="AU35" s="11">
        <v>-2.3038693796696785</v>
      </c>
      <c r="AV35" s="11">
        <v>-10.7885301621475</v>
      </c>
      <c r="AW35" s="11">
        <v>-10.329752174905025</v>
      </c>
      <c r="AX35" s="11">
        <v>-10.109153427870774</v>
      </c>
      <c r="AY35" s="11">
        <v>-9.6554850240103942</v>
      </c>
      <c r="AZ35" s="11">
        <v>-31.799032826438385</v>
      </c>
      <c r="BA35" s="11">
        <v>-12.941015622878716</v>
      </c>
      <c r="BB35" s="11">
        <v>-8.6727932347895784</v>
      </c>
      <c r="BC35" s="65">
        <v>-7.7237391265320028</v>
      </c>
      <c r="BE35" s="63" t="s">
        <v>77</v>
      </c>
      <c r="BF35" s="11">
        <v>-30.188825003034886</v>
      </c>
      <c r="BG35" s="11">
        <v>-29.760557723811687</v>
      </c>
      <c r="BH35" s="11">
        <v>-26.439142683927109</v>
      </c>
      <c r="BI35" s="11">
        <v>-39.627351588991132</v>
      </c>
      <c r="BJ35" s="11">
        <v>2.0786735877782565</v>
      </c>
      <c r="BK35" s="11">
        <v>-2.5276881673778719</v>
      </c>
      <c r="BL35" s="11">
        <v>-18.647692367510402</v>
      </c>
      <c r="BM35" s="11">
        <v>-20.161523420896028</v>
      </c>
      <c r="BN35" s="11">
        <v>-30.71709366951335</v>
      </c>
      <c r="BO35" s="11">
        <v>10.102482179772638</v>
      </c>
      <c r="BP35" s="57">
        <v>467.27330345420796</v>
      </c>
      <c r="BQ35" s="57">
        <v>20206.842285323299</v>
      </c>
      <c r="BR35" s="65">
        <v>22.104605318992988</v>
      </c>
      <c r="BS35" s="5"/>
      <c r="BT35" s="63" t="s">
        <v>77</v>
      </c>
      <c r="BU35" s="11">
        <v>-34.353697265572983</v>
      </c>
      <c r="BV35" s="11">
        <v>-40.933140300078968</v>
      </c>
      <c r="BW35" s="11">
        <v>-1.4679209465364771</v>
      </c>
      <c r="BX35" s="11">
        <v>-0.32356737013716508</v>
      </c>
      <c r="BY35" s="11">
        <v>-39.090758939631684</v>
      </c>
      <c r="BZ35" s="11">
        <v>-6.8156152392628062</v>
      </c>
      <c r="CA35" s="11">
        <v>4.1708211326349591</v>
      </c>
      <c r="CB35" s="11">
        <v>-3.5084642529550214</v>
      </c>
      <c r="CC35" s="11">
        <v>-0.10394374808926933</v>
      </c>
      <c r="CD35" s="69">
        <v>-3.4080629732573877</v>
      </c>
      <c r="CE35" s="63" t="s">
        <v>77</v>
      </c>
      <c r="CF35" s="11">
        <f t="shared" si="3"/>
        <v>77.507505259124557</v>
      </c>
      <c r="CG35" s="11">
        <f t="shared" si="3"/>
        <v>67.163304848312762</v>
      </c>
      <c r="CH35" s="11">
        <f t="shared" si="3"/>
        <v>10.344200410811782</v>
      </c>
      <c r="CI35" s="11">
        <f t="shared" si="6"/>
        <v>8.8434865113081464</v>
      </c>
      <c r="CJ35" s="11">
        <f t="shared" si="6"/>
        <v>1.500713899503636</v>
      </c>
      <c r="CK35" s="11">
        <f t="shared" si="6"/>
        <v>7.1001350404108168</v>
      </c>
      <c r="CL35" s="11">
        <f t="shared" si="6"/>
        <v>10.578575206960419</v>
      </c>
      <c r="CM35" s="11">
        <f t="shared" si="6"/>
        <v>3.4784401665496025</v>
      </c>
      <c r="CN35" s="11">
        <f t="shared" si="6"/>
        <v>0.56184305144304059</v>
      </c>
      <c r="CO35" s="11">
        <f t="shared" si="6"/>
        <v>3.8859397094591497</v>
      </c>
      <c r="CP35" s="11">
        <f t="shared" si="6"/>
        <v>3.3240966580161091</v>
      </c>
      <c r="CQ35" s="65">
        <f t="shared" si="6"/>
        <v>6.4786260540403182</v>
      </c>
      <c r="CS35" s="63" t="s">
        <v>77</v>
      </c>
      <c r="CT35" s="59">
        <f t="shared" si="5"/>
        <v>1.082353690668016</v>
      </c>
      <c r="CU35" s="59">
        <f t="shared" si="5"/>
        <v>1.2294097023460338</v>
      </c>
      <c r="CV35" s="59">
        <f t="shared" si="5"/>
        <v>0.14705601167801766</v>
      </c>
      <c r="CW35" s="59">
        <f t="shared" si="5"/>
        <v>0.12413982121407587</v>
      </c>
      <c r="CX35" s="59">
        <f t="shared" si="5"/>
        <v>3.1098619309505469</v>
      </c>
      <c r="CY35" s="59">
        <f t="shared" si="5"/>
        <v>2.1622706112076799</v>
      </c>
      <c r="CZ35" s="59">
        <f t="shared" si="5"/>
        <v>5.9665934927458184E-2</v>
      </c>
      <c r="DA35" s="59">
        <f t="shared" si="5"/>
        <v>6.6953431782933934E-2</v>
      </c>
      <c r="DB35" s="59">
        <f t="shared" si="4"/>
        <v>7.2874968554757632E-3</v>
      </c>
      <c r="DC35" s="59">
        <f t="shared" si="4"/>
        <v>15.392359700464631</v>
      </c>
      <c r="DD35" s="59">
        <f t="shared" si="4"/>
        <v>2.143986993094245</v>
      </c>
      <c r="DE35" s="11">
        <f t="shared" si="4"/>
        <v>1.692675492470316</v>
      </c>
      <c r="DF35" s="65">
        <f t="shared" si="4"/>
        <v>0.45131150062392866</v>
      </c>
      <c r="DH35" s="63" t="s">
        <v>77</v>
      </c>
      <c r="DI35" s="11">
        <f t="shared" si="2"/>
        <v>0.59742930589793475</v>
      </c>
      <c r="DJ35" s="11">
        <f t="shared" si="2"/>
        <v>0.44793367240036724</v>
      </c>
      <c r="DK35" s="11">
        <f t="shared" si="2"/>
        <v>0.14949563349756745</v>
      </c>
      <c r="DL35" s="11">
        <f t="shared" si="2"/>
        <v>12.65094340147245</v>
      </c>
      <c r="DM35" s="11">
        <f t="shared" si="2"/>
        <v>0.18929383585132201</v>
      </c>
      <c r="DN35" s="11">
        <f t="shared" si="2"/>
        <v>3.6978792300507912</v>
      </c>
      <c r="DO35" s="11">
        <f t="shared" si="2"/>
        <v>8.7637703355703387</v>
      </c>
      <c r="DP35" s="133">
        <f t="shared" si="2"/>
        <v>100</v>
      </c>
      <c r="DQ35" s="73"/>
    </row>
    <row r="36" spans="2:121" ht="12">
      <c r="B36" s="63" t="s">
        <v>78</v>
      </c>
      <c r="C36" s="5">
        <v>14479759</v>
      </c>
      <c r="D36" s="5">
        <v>12550461</v>
      </c>
      <c r="E36" s="5">
        <v>1929298</v>
      </c>
      <c r="F36" s="5">
        <v>1652711</v>
      </c>
      <c r="G36" s="5">
        <v>276587</v>
      </c>
      <c r="H36" s="5">
        <v>1177780</v>
      </c>
      <c r="I36" s="5">
        <v>1367709</v>
      </c>
      <c r="J36" s="5">
        <v>189929</v>
      </c>
      <c r="K36" s="5">
        <v>-101934</v>
      </c>
      <c r="L36" s="5">
        <v>50393</v>
      </c>
      <c r="M36" s="5">
        <v>152327</v>
      </c>
      <c r="N36" s="64">
        <v>1258251</v>
      </c>
      <c r="O36" s="5"/>
      <c r="P36" s="63" t="s">
        <v>78</v>
      </c>
      <c r="Q36" s="5">
        <v>256899</v>
      </c>
      <c r="R36" s="5">
        <v>291880</v>
      </c>
      <c r="S36" s="5">
        <v>34981</v>
      </c>
      <c r="T36" s="5">
        <v>80143</v>
      </c>
      <c r="U36" s="5">
        <v>669134</v>
      </c>
      <c r="V36" s="5">
        <v>252075</v>
      </c>
      <c r="W36" s="5">
        <v>21463</v>
      </c>
      <c r="X36" s="5">
        <v>24084</v>
      </c>
      <c r="Y36" s="5">
        <v>2621</v>
      </c>
      <c r="Z36" s="5">
        <v>3879210</v>
      </c>
      <c r="AA36" s="5">
        <v>499266</v>
      </c>
      <c r="AB36" s="5">
        <v>165879</v>
      </c>
      <c r="AC36" s="64">
        <v>333387</v>
      </c>
      <c r="AD36" s="5">
        <v>0</v>
      </c>
      <c r="AE36" s="63" t="s">
        <v>78</v>
      </c>
      <c r="AF36" s="5">
        <v>177379</v>
      </c>
      <c r="AG36" s="5">
        <v>122595</v>
      </c>
      <c r="AH36" s="5">
        <v>54784</v>
      </c>
      <c r="AI36" s="5">
        <v>3202565</v>
      </c>
      <c r="AJ36" s="5">
        <v>157940</v>
      </c>
      <c r="AK36" s="5">
        <v>821917</v>
      </c>
      <c r="AL36" s="5">
        <v>2222708</v>
      </c>
      <c r="AM36" s="5">
        <v>19536749</v>
      </c>
      <c r="AN36" s="5">
        <v>11257</v>
      </c>
      <c r="AO36" s="64">
        <v>1735.5200319801013</v>
      </c>
      <c r="AQ36" s="63" t="s">
        <v>78</v>
      </c>
      <c r="AR36" s="11">
        <v>-5.7397137238816383</v>
      </c>
      <c r="AS36" s="11">
        <v>-5.9659315470613485</v>
      </c>
      <c r="AT36" s="11">
        <v>-4.2411301474230498</v>
      </c>
      <c r="AU36" s="11">
        <v>-2.8738614479320503</v>
      </c>
      <c r="AV36" s="11">
        <v>-11.671079062251504</v>
      </c>
      <c r="AW36" s="11">
        <v>-8.0228002370924791</v>
      </c>
      <c r="AX36" s="11">
        <v>-7.5922247446083997</v>
      </c>
      <c r="AY36" s="11">
        <v>-4.8294557717458293</v>
      </c>
      <c r="AZ36" s="11">
        <v>-9.7669710544452109</v>
      </c>
      <c r="BA36" s="11">
        <v>-9.4367766515706997</v>
      </c>
      <c r="BB36" s="11">
        <v>2.5715786354943844</v>
      </c>
      <c r="BC36" s="65">
        <v>-6.8133409566242644</v>
      </c>
      <c r="BE36" s="63" t="s">
        <v>78</v>
      </c>
      <c r="BF36" s="11">
        <v>-30.279912720640915</v>
      </c>
      <c r="BG36" s="11">
        <v>-29.872613607423105</v>
      </c>
      <c r="BH36" s="11">
        <v>-26.729085501235812</v>
      </c>
      <c r="BI36" s="11">
        <v>9.4147200567941347</v>
      </c>
      <c r="BJ36" s="11">
        <v>1.9755521045581106</v>
      </c>
      <c r="BK36" s="11">
        <v>-0.11214227407096268</v>
      </c>
      <c r="BL36" s="11">
        <v>-7.2030783864412644</v>
      </c>
      <c r="BM36" s="11">
        <v>-8.9314073962035856</v>
      </c>
      <c r="BN36" s="11">
        <v>-20.982815797407294</v>
      </c>
      <c r="BO36" s="11">
        <v>5.3901179359977833</v>
      </c>
      <c r="BP36" s="57">
        <v>102.3958358670007</v>
      </c>
      <c r="BQ36" s="57">
        <v>37771.917808219179</v>
      </c>
      <c r="BR36" s="65">
        <v>35.39108187134503</v>
      </c>
      <c r="BS36" s="5"/>
      <c r="BT36" s="63" t="s">
        <v>78</v>
      </c>
      <c r="BU36" s="11">
        <v>-29.549444351770209</v>
      </c>
      <c r="BV36" s="11">
        <v>-37.501274495809454</v>
      </c>
      <c r="BW36" s="11">
        <v>-1.5065981086620404</v>
      </c>
      <c r="BX36" s="11">
        <v>0.63509590699211971</v>
      </c>
      <c r="BY36" s="11">
        <v>14.015520664140046</v>
      </c>
      <c r="BZ36" s="11">
        <v>-11.592168555472373</v>
      </c>
      <c r="CA36" s="11">
        <v>5.1352771645789002</v>
      </c>
      <c r="CB36" s="11">
        <v>-3.8677620282967111</v>
      </c>
      <c r="CC36" s="11">
        <v>-0.77567210224768623</v>
      </c>
      <c r="CD36" s="69">
        <v>-3.1162619002421756</v>
      </c>
      <c r="CE36" s="63" t="s">
        <v>78</v>
      </c>
      <c r="CF36" s="11">
        <f t="shared" si="3"/>
        <v>74.115498950209172</v>
      </c>
      <c r="CG36" s="11">
        <f t="shared" si="3"/>
        <v>64.240273548070874</v>
      </c>
      <c r="CH36" s="11">
        <f t="shared" si="3"/>
        <v>9.8752254021382981</v>
      </c>
      <c r="CI36" s="11">
        <f t="shared" si="6"/>
        <v>8.4594985583322995</v>
      </c>
      <c r="CJ36" s="11">
        <f t="shared" si="6"/>
        <v>1.4157268438059987</v>
      </c>
      <c r="CK36" s="11">
        <f t="shared" si="6"/>
        <v>6.0285362728466234</v>
      </c>
      <c r="CL36" s="11">
        <f t="shared" si="6"/>
        <v>7.0006990415856798</v>
      </c>
      <c r="CM36" s="11">
        <f t="shared" si="6"/>
        <v>0.97216276873905683</v>
      </c>
      <c r="CN36" s="11">
        <f t="shared" si="6"/>
        <v>-0.52175518045504909</v>
      </c>
      <c r="CO36" s="11">
        <f t="shared" si="6"/>
        <v>0.25793953743276327</v>
      </c>
      <c r="CP36" s="11">
        <f t="shared" si="6"/>
        <v>0.77969471788781231</v>
      </c>
      <c r="CQ36" s="65">
        <f t="shared" si="6"/>
        <v>6.4404318241484297</v>
      </c>
      <c r="CS36" s="63" t="s">
        <v>78</v>
      </c>
      <c r="CT36" s="59">
        <f t="shared" si="5"/>
        <v>1.3149526566574614</v>
      </c>
      <c r="CU36" s="59">
        <f t="shared" si="5"/>
        <v>1.494004964694996</v>
      </c>
      <c r="CV36" s="59">
        <f t="shared" si="5"/>
        <v>0.1790523080375348</v>
      </c>
      <c r="CW36" s="59">
        <f t="shared" si="5"/>
        <v>0.41021666399051349</v>
      </c>
      <c r="CX36" s="59">
        <f t="shared" si="5"/>
        <v>3.4250017748602901</v>
      </c>
      <c r="CY36" s="59">
        <f t="shared" si="5"/>
        <v>1.2902607286401642</v>
      </c>
      <c r="CZ36" s="59">
        <f t="shared" si="5"/>
        <v>0.10985962915324346</v>
      </c>
      <c r="DA36" s="59">
        <f t="shared" si="5"/>
        <v>0.12327537196695315</v>
      </c>
      <c r="DB36" s="59">
        <f t="shared" si="4"/>
        <v>1.3415742813709691E-2</v>
      </c>
      <c r="DC36" s="59">
        <f t="shared" si="4"/>
        <v>19.855964776944209</v>
      </c>
      <c r="DD36" s="59">
        <f t="shared" si="4"/>
        <v>2.5555224157304779</v>
      </c>
      <c r="DE36" s="11">
        <f t="shared" si="4"/>
        <v>0.84906142777388394</v>
      </c>
      <c r="DF36" s="65">
        <f t="shared" si="4"/>
        <v>1.706460987956594</v>
      </c>
      <c r="DH36" s="63" t="s">
        <v>78</v>
      </c>
      <c r="DI36" s="11">
        <f t="shared" si="2"/>
        <v>0.90792485484662777</v>
      </c>
      <c r="DJ36" s="11">
        <f t="shared" si="2"/>
        <v>0.62750972538982819</v>
      </c>
      <c r="DK36" s="11">
        <f t="shared" si="2"/>
        <v>0.28041512945679958</v>
      </c>
      <c r="DL36" s="11">
        <f t="shared" si="2"/>
        <v>16.392517506367106</v>
      </c>
      <c r="DM36" s="11">
        <f t="shared" si="2"/>
        <v>0.80842518885818715</v>
      </c>
      <c r="DN36" s="11">
        <f t="shared" si="2"/>
        <v>4.2070305555955088</v>
      </c>
      <c r="DO36" s="11">
        <f t="shared" si="2"/>
        <v>11.377061761913406</v>
      </c>
      <c r="DP36" s="133">
        <f t="shared" si="2"/>
        <v>100</v>
      </c>
      <c r="DQ36" s="73"/>
    </row>
    <row r="37" spans="2:121" ht="12">
      <c r="B37" s="74" t="s">
        <v>79</v>
      </c>
      <c r="C37" s="75">
        <v>19271995</v>
      </c>
      <c r="D37" s="75">
        <v>16709498</v>
      </c>
      <c r="E37" s="75">
        <v>2562497</v>
      </c>
      <c r="F37" s="75">
        <v>2194439</v>
      </c>
      <c r="G37" s="75">
        <v>368058</v>
      </c>
      <c r="H37" s="75">
        <v>1701044</v>
      </c>
      <c r="I37" s="75">
        <v>2053697</v>
      </c>
      <c r="J37" s="75">
        <v>352653</v>
      </c>
      <c r="K37" s="75">
        <v>-124428</v>
      </c>
      <c r="L37" s="75">
        <v>167677</v>
      </c>
      <c r="M37" s="75">
        <v>292105</v>
      </c>
      <c r="N37" s="76">
        <v>1793034</v>
      </c>
      <c r="O37" s="5"/>
      <c r="P37" s="74" t="s">
        <v>79</v>
      </c>
      <c r="Q37" s="75">
        <v>418725</v>
      </c>
      <c r="R37" s="75">
        <v>475312</v>
      </c>
      <c r="S37" s="75">
        <v>56587</v>
      </c>
      <c r="T37" s="75">
        <v>86227</v>
      </c>
      <c r="U37" s="75">
        <v>998778</v>
      </c>
      <c r="V37" s="75">
        <v>289304</v>
      </c>
      <c r="W37" s="75">
        <v>32438</v>
      </c>
      <c r="X37" s="75">
        <v>36399</v>
      </c>
      <c r="Y37" s="75">
        <v>3961</v>
      </c>
      <c r="Z37" s="75">
        <v>4055226</v>
      </c>
      <c r="AA37" s="75">
        <v>354253</v>
      </c>
      <c r="AB37" s="75">
        <v>77879</v>
      </c>
      <c r="AC37" s="76">
        <v>276374</v>
      </c>
      <c r="AD37" s="5">
        <v>0</v>
      </c>
      <c r="AE37" s="74" t="s">
        <v>79</v>
      </c>
      <c r="AF37" s="75">
        <v>156499</v>
      </c>
      <c r="AG37" s="75">
        <v>41632</v>
      </c>
      <c r="AH37" s="75">
        <v>114867</v>
      </c>
      <c r="AI37" s="75">
        <v>3544474</v>
      </c>
      <c r="AJ37" s="75">
        <v>389620</v>
      </c>
      <c r="AK37" s="75">
        <v>903246</v>
      </c>
      <c r="AL37" s="75">
        <v>2251608</v>
      </c>
      <c r="AM37" s="75">
        <v>25028265</v>
      </c>
      <c r="AN37" s="75">
        <v>17312</v>
      </c>
      <c r="AO37" s="76">
        <v>1445.71771025878</v>
      </c>
      <c r="AQ37" s="74" t="s">
        <v>79</v>
      </c>
      <c r="AR37" s="78">
        <v>-6.2000005159195997</v>
      </c>
      <c r="AS37" s="78">
        <v>-6.420890262568693</v>
      </c>
      <c r="AT37" s="78">
        <v>-4.7336554361921079</v>
      </c>
      <c r="AU37" s="78">
        <v>-3.3604800534801984</v>
      </c>
      <c r="AV37" s="78">
        <v>-12.174135063484753</v>
      </c>
      <c r="AW37" s="78">
        <v>-10.667195332337272</v>
      </c>
      <c r="AX37" s="78">
        <v>-10.539863115379656</v>
      </c>
      <c r="AY37" s="78">
        <v>-9.9205345716759776</v>
      </c>
      <c r="AZ37" s="78">
        <v>-1.6585238320887596</v>
      </c>
      <c r="BA37" s="78">
        <v>-9.3378102915970533</v>
      </c>
      <c r="BB37" s="78">
        <v>-4.9585970163822415</v>
      </c>
      <c r="BC37" s="79">
        <v>-9.6559028393608628</v>
      </c>
      <c r="BE37" s="74" t="s">
        <v>79</v>
      </c>
      <c r="BF37" s="78">
        <v>-30.594116681778022</v>
      </c>
      <c r="BG37" s="78">
        <v>-30.248577638138229</v>
      </c>
      <c r="BH37" s="78">
        <v>-27.580690573088638</v>
      </c>
      <c r="BI37" s="78">
        <v>-1.4773765996343693</v>
      </c>
      <c r="BJ37" s="78">
        <v>-1.8866701244813278</v>
      </c>
      <c r="BK37" s="78">
        <v>4.8700651396133674</v>
      </c>
      <c r="BL37" s="78">
        <v>-22.565706237616673</v>
      </c>
      <c r="BM37" s="78">
        <v>-24.008851959331093</v>
      </c>
      <c r="BN37" s="78">
        <v>-34.071238348868178</v>
      </c>
      <c r="BO37" s="78">
        <v>5.8746310585698192</v>
      </c>
      <c r="BP37" s="80">
        <v>63.262268185672674</v>
      </c>
      <c r="BQ37" s="80">
        <v>97448.75</v>
      </c>
      <c r="BR37" s="79">
        <v>27.323738620867577</v>
      </c>
      <c r="BS37" s="5"/>
      <c r="BT37" s="74" t="s">
        <v>79</v>
      </c>
      <c r="BU37" s="11">
        <v>143.99594636732149</v>
      </c>
      <c r="BV37" s="11">
        <v>178.42368986173378</v>
      </c>
      <c r="BW37" s="11">
        <v>-2.0123522085544163</v>
      </c>
      <c r="BX37" s="11">
        <v>-0.13008964830712991</v>
      </c>
      <c r="BY37" s="11">
        <v>17.87699187065661</v>
      </c>
      <c r="BZ37" s="11">
        <v>-12.452239856239787</v>
      </c>
      <c r="CA37" s="11">
        <v>2.9616222845546223</v>
      </c>
      <c r="CB37" s="11">
        <v>-4.7638571629754809</v>
      </c>
      <c r="CC37" s="11">
        <v>-2.0149422685080371</v>
      </c>
      <c r="CD37" s="66">
        <v>-2.8054429502917499</v>
      </c>
      <c r="CE37" s="74" t="s">
        <v>79</v>
      </c>
      <c r="CF37" s="11">
        <f t="shared" si="3"/>
        <v>77.000922756731242</v>
      </c>
      <c r="CG37" s="11">
        <f t="shared" si="3"/>
        <v>66.76251030584821</v>
      </c>
      <c r="CH37" s="11">
        <f t="shared" si="3"/>
        <v>10.238412450883033</v>
      </c>
      <c r="CI37" s="11">
        <f t="shared" si="6"/>
        <v>8.7678430766175772</v>
      </c>
      <c r="CJ37" s="11">
        <f t="shared" si="6"/>
        <v>1.4705693742654555</v>
      </c>
      <c r="CK37" s="11">
        <f t="shared" si="6"/>
        <v>6.7964918862733787</v>
      </c>
      <c r="CL37" s="11">
        <f t="shared" si="6"/>
        <v>8.2055108494336313</v>
      </c>
      <c r="CM37" s="11">
        <f t="shared" si="6"/>
        <v>1.409018963160251</v>
      </c>
      <c r="CN37" s="11">
        <f t="shared" si="6"/>
        <v>-0.49714992229784999</v>
      </c>
      <c r="CO37" s="11">
        <f t="shared" si="6"/>
        <v>0.66995055390375646</v>
      </c>
      <c r="CP37" s="11">
        <f t="shared" si="6"/>
        <v>1.1671004762016066</v>
      </c>
      <c r="CQ37" s="79">
        <f t="shared" si="6"/>
        <v>7.164036340513416</v>
      </c>
      <c r="CS37" s="74" t="s">
        <v>79</v>
      </c>
      <c r="CT37" s="82">
        <f t="shared" si="5"/>
        <v>1.6730084965937511</v>
      </c>
      <c r="CU37" s="82">
        <f t="shared" si="5"/>
        <v>1.8991008765489739</v>
      </c>
      <c r="CV37" s="82">
        <f t="shared" si="5"/>
        <v>0.22609237995522263</v>
      </c>
      <c r="CW37" s="82">
        <f t="shared" si="5"/>
        <v>0.34451848739814767</v>
      </c>
      <c r="CX37" s="82">
        <f t="shared" si="5"/>
        <v>3.9906002273829206</v>
      </c>
      <c r="CY37" s="82">
        <f t="shared" si="5"/>
        <v>1.1559091291385959</v>
      </c>
      <c r="CZ37" s="82">
        <f t="shared" si="5"/>
        <v>0.12960546805781384</v>
      </c>
      <c r="DA37" s="82">
        <f t="shared" si="5"/>
        <v>0.14543157506123577</v>
      </c>
      <c r="DB37" s="82">
        <f t="shared" si="4"/>
        <v>1.5826107003421932E-2</v>
      </c>
      <c r="DC37" s="82">
        <f t="shared" si="4"/>
        <v>16.202585356995382</v>
      </c>
      <c r="DD37" s="82">
        <f t="shared" si="4"/>
        <v>1.415411735491853</v>
      </c>
      <c r="DE37" s="78">
        <f t="shared" si="4"/>
        <v>0.31116419775801479</v>
      </c>
      <c r="DF37" s="65">
        <f t="shared" si="4"/>
        <v>1.1042475377338381</v>
      </c>
      <c r="DH37" s="74" t="s">
        <v>79</v>
      </c>
      <c r="DI37" s="78">
        <f t="shared" si="2"/>
        <v>0.62528904820210274</v>
      </c>
      <c r="DJ37" s="78">
        <f t="shared" si="2"/>
        <v>0.16633993606828121</v>
      </c>
      <c r="DK37" s="78">
        <f t="shared" si="2"/>
        <v>0.4589491121338215</v>
      </c>
      <c r="DL37" s="78">
        <f t="shared" si="2"/>
        <v>14.161884573301425</v>
      </c>
      <c r="DM37" s="78">
        <f t="shared" si="2"/>
        <v>1.5567199723992053</v>
      </c>
      <c r="DN37" s="78">
        <f t="shared" si="2"/>
        <v>3.6089037733938012</v>
      </c>
      <c r="DO37" s="78">
        <f t="shared" si="2"/>
        <v>8.9962608275084186</v>
      </c>
      <c r="DP37" s="132">
        <f t="shared" ref="DP37:DP51" si="7">AM37/$AM37*100</f>
        <v>100</v>
      </c>
      <c r="DQ37" s="62"/>
    </row>
    <row r="38" spans="2:121" ht="12">
      <c r="B38" s="90" t="s">
        <v>80</v>
      </c>
      <c r="C38" s="91">
        <v>15918777</v>
      </c>
      <c r="D38" s="91">
        <v>13798376</v>
      </c>
      <c r="E38" s="91">
        <v>2120401</v>
      </c>
      <c r="F38" s="91">
        <v>1816308</v>
      </c>
      <c r="G38" s="91">
        <v>304093</v>
      </c>
      <c r="H38" s="91">
        <v>1520933</v>
      </c>
      <c r="I38" s="91">
        <v>1773938</v>
      </c>
      <c r="J38" s="91">
        <v>253005</v>
      </c>
      <c r="K38" s="91">
        <v>-140086</v>
      </c>
      <c r="L38" s="91">
        <v>70944</v>
      </c>
      <c r="M38" s="91">
        <v>211030</v>
      </c>
      <c r="N38" s="92">
        <v>1626087</v>
      </c>
      <c r="O38" s="5"/>
      <c r="P38" s="90" t="s">
        <v>80</v>
      </c>
      <c r="Q38" s="75">
        <v>289655</v>
      </c>
      <c r="R38" s="75">
        <v>327364</v>
      </c>
      <c r="S38" s="75">
        <v>37709</v>
      </c>
      <c r="T38" s="75">
        <v>66683</v>
      </c>
      <c r="U38" s="75">
        <v>746999</v>
      </c>
      <c r="V38" s="75">
        <v>522750</v>
      </c>
      <c r="W38" s="75">
        <v>34932</v>
      </c>
      <c r="X38" s="75">
        <v>39198</v>
      </c>
      <c r="Y38" s="75">
        <v>4266</v>
      </c>
      <c r="Z38" s="75">
        <v>4840141</v>
      </c>
      <c r="AA38" s="75">
        <v>405406</v>
      </c>
      <c r="AB38" s="75">
        <v>240839</v>
      </c>
      <c r="AC38" s="76">
        <v>164567</v>
      </c>
      <c r="AD38" s="5">
        <v>0</v>
      </c>
      <c r="AE38" s="90" t="s">
        <v>80</v>
      </c>
      <c r="AF38" s="75">
        <v>547921</v>
      </c>
      <c r="AG38" s="75">
        <v>460882</v>
      </c>
      <c r="AH38" s="75">
        <v>87039</v>
      </c>
      <c r="AI38" s="75">
        <v>3886814</v>
      </c>
      <c r="AJ38" s="75">
        <v>431840</v>
      </c>
      <c r="AK38" s="75">
        <v>954184</v>
      </c>
      <c r="AL38" s="75">
        <v>2500790</v>
      </c>
      <c r="AM38" s="75">
        <v>22279851</v>
      </c>
      <c r="AN38" s="75">
        <v>12809</v>
      </c>
      <c r="AO38" s="76">
        <v>1739.3903505347803</v>
      </c>
      <c r="AQ38" s="90" t="s">
        <v>80</v>
      </c>
      <c r="AR38" s="78">
        <v>-5.4320453875510735</v>
      </c>
      <c r="AS38" s="78">
        <v>-5.6581290899108643</v>
      </c>
      <c r="AT38" s="78">
        <v>-3.9339317298770591</v>
      </c>
      <c r="AU38" s="78">
        <v>-2.5553425060275607</v>
      </c>
      <c r="AV38" s="78">
        <v>-11.419075195022343</v>
      </c>
      <c r="AW38" s="78">
        <v>-0.9246140547329309</v>
      </c>
      <c r="AX38" s="78">
        <v>-2.2257374663785878</v>
      </c>
      <c r="AY38" s="78">
        <v>-9.379891329653681</v>
      </c>
      <c r="AZ38" s="78">
        <v>7.873311499559378</v>
      </c>
      <c r="BA38" s="78">
        <v>1.7599724600886442</v>
      </c>
      <c r="BB38" s="78">
        <v>-4.8450005636343141</v>
      </c>
      <c r="BC38" s="79">
        <v>-1.2402612073552026</v>
      </c>
      <c r="BE38" s="90" t="s">
        <v>80</v>
      </c>
      <c r="BF38" s="78">
        <v>-22.079197266833457</v>
      </c>
      <c r="BG38" s="78">
        <v>-22.666389488653813</v>
      </c>
      <c r="BH38" s="78">
        <v>-26.897875310173696</v>
      </c>
      <c r="BI38" s="78">
        <v>221.50330263728847</v>
      </c>
      <c r="BJ38" s="78">
        <v>1.0103755508588597</v>
      </c>
      <c r="BK38" s="78">
        <v>1.601523779907096</v>
      </c>
      <c r="BL38" s="78">
        <v>-14.123460432185265</v>
      </c>
      <c r="BM38" s="78">
        <v>-15.723162262690545</v>
      </c>
      <c r="BN38" s="78">
        <v>-26.876928351045592</v>
      </c>
      <c r="BO38" s="78">
        <v>1.2306273961835912</v>
      </c>
      <c r="BP38" s="80">
        <v>223.16141889198886</v>
      </c>
      <c r="BQ38" s="80">
        <v>41210.291595197254</v>
      </c>
      <c r="BR38" s="65">
        <v>31.793828633666223</v>
      </c>
      <c r="BS38" s="5"/>
      <c r="BT38" s="90" t="s">
        <v>80</v>
      </c>
      <c r="BU38" s="11">
        <v>-41.276288812270309</v>
      </c>
      <c r="BV38" s="11">
        <v>-45.434375436577561</v>
      </c>
      <c r="BW38" s="11">
        <v>-1.5518430964472747</v>
      </c>
      <c r="BX38" s="11">
        <v>4.4056063148134124</v>
      </c>
      <c r="BY38" s="11">
        <v>28.756030221172711</v>
      </c>
      <c r="BZ38" s="11">
        <v>-4.1980088273446885</v>
      </c>
      <c r="CA38" s="11">
        <v>4.5737831875059589</v>
      </c>
      <c r="CB38" s="11">
        <v>-3.7570384615883046</v>
      </c>
      <c r="CC38" s="11">
        <v>-0.82842985444410033</v>
      </c>
      <c r="CD38" s="69">
        <v>-2.95307274337376</v>
      </c>
      <c r="CE38" s="90" t="s">
        <v>80</v>
      </c>
      <c r="CF38" s="93">
        <f t="shared" si="3"/>
        <v>71.449207627106659</v>
      </c>
      <c r="CG38" s="93">
        <f t="shared" si="3"/>
        <v>61.932083836646846</v>
      </c>
      <c r="CH38" s="93">
        <f t="shared" si="3"/>
        <v>9.51712379045982</v>
      </c>
      <c r="CI38" s="93">
        <f t="shared" si="6"/>
        <v>8.1522448242584744</v>
      </c>
      <c r="CJ38" s="93">
        <f t="shared" si="6"/>
        <v>1.364878966201345</v>
      </c>
      <c r="CK38" s="93">
        <f t="shared" si="6"/>
        <v>6.8264953836540467</v>
      </c>
      <c r="CL38" s="93">
        <f t="shared" si="6"/>
        <v>7.9620729959100718</v>
      </c>
      <c r="CM38" s="93">
        <f t="shared" si="6"/>
        <v>1.1355776122560244</v>
      </c>
      <c r="CN38" s="93">
        <f t="shared" si="6"/>
        <v>-0.62875644904447525</v>
      </c>
      <c r="CO38" s="93">
        <f t="shared" si="6"/>
        <v>0.31842223720436907</v>
      </c>
      <c r="CP38" s="93">
        <f t="shared" si="6"/>
        <v>0.94717868624884427</v>
      </c>
      <c r="CQ38" s="65">
        <f t="shared" si="6"/>
        <v>7.2984644286894023</v>
      </c>
      <c r="CS38" s="90" t="s">
        <v>80</v>
      </c>
      <c r="CT38" s="82">
        <f t="shared" si="5"/>
        <v>1.3000760193593754</v>
      </c>
      <c r="CU38" s="82">
        <f t="shared" si="5"/>
        <v>1.4693276000813471</v>
      </c>
      <c r="CV38" s="82">
        <f t="shared" si="5"/>
        <v>0.16925158072197161</v>
      </c>
      <c r="CW38" s="82">
        <f t="shared" si="5"/>
        <v>0.29929733372094813</v>
      </c>
      <c r="CX38" s="82">
        <f t="shared" si="5"/>
        <v>3.3528006987120338</v>
      </c>
      <c r="CY38" s="82">
        <f t="shared" si="5"/>
        <v>2.3462903768970444</v>
      </c>
      <c r="CZ38" s="82">
        <f t="shared" si="5"/>
        <v>0.15678740400912017</v>
      </c>
      <c r="DA38" s="82">
        <f t="shared" si="5"/>
        <v>0.17593474929432876</v>
      </c>
      <c r="DB38" s="82">
        <f t="shared" si="4"/>
        <v>1.9147345285208592E-2</v>
      </c>
      <c r="DC38" s="82">
        <f t="shared" si="4"/>
        <v>21.724296989239292</v>
      </c>
      <c r="DD38" s="82">
        <f t="shared" si="4"/>
        <v>1.8196082191034402</v>
      </c>
      <c r="DE38" s="78">
        <f t="shared" si="4"/>
        <v>1.0809722201463554</v>
      </c>
      <c r="DF38" s="83">
        <f t="shared" si="4"/>
        <v>0.73863599895708454</v>
      </c>
      <c r="DH38" s="90" t="s">
        <v>80</v>
      </c>
      <c r="DI38" s="78">
        <f t="shared" ref="DI38:DO51" si="8">AF38/$AM38*100</f>
        <v>2.4592668954563477</v>
      </c>
      <c r="DJ38" s="78">
        <f t="shared" si="8"/>
        <v>2.0686044982975873</v>
      </c>
      <c r="DK38" s="78">
        <f t="shared" si="8"/>
        <v>0.39066239715876017</v>
      </c>
      <c r="DL38" s="78">
        <f t="shared" si="8"/>
        <v>17.445421874679504</v>
      </c>
      <c r="DM38" s="78">
        <f t="shared" si="8"/>
        <v>1.9382535367942992</v>
      </c>
      <c r="DN38" s="78">
        <f t="shared" si="8"/>
        <v>4.282721639386188</v>
      </c>
      <c r="DO38" s="78">
        <f t="shared" si="8"/>
        <v>11.224446698499015</v>
      </c>
      <c r="DP38" s="137">
        <f t="shared" si="7"/>
        <v>100</v>
      </c>
      <c r="DQ38" s="73"/>
    </row>
    <row r="39" spans="2:121" ht="12">
      <c r="B39" s="63" t="s">
        <v>81</v>
      </c>
      <c r="C39" s="5">
        <v>24796974</v>
      </c>
      <c r="D39" s="5">
        <v>21496736</v>
      </c>
      <c r="E39" s="5">
        <v>3300238</v>
      </c>
      <c r="F39" s="5">
        <v>2826233</v>
      </c>
      <c r="G39" s="5">
        <v>474005</v>
      </c>
      <c r="H39" s="5">
        <v>1748205</v>
      </c>
      <c r="I39" s="5">
        <v>2171374</v>
      </c>
      <c r="J39" s="5">
        <v>423169</v>
      </c>
      <c r="K39" s="5">
        <v>-160515</v>
      </c>
      <c r="L39" s="5">
        <v>191816</v>
      </c>
      <c r="M39" s="5">
        <v>352331</v>
      </c>
      <c r="N39" s="64">
        <v>1860911</v>
      </c>
      <c r="O39" s="5"/>
      <c r="P39" s="63" t="s">
        <v>81</v>
      </c>
      <c r="Q39" s="5">
        <v>501365</v>
      </c>
      <c r="R39" s="5">
        <v>566364</v>
      </c>
      <c r="S39" s="5">
        <v>64999</v>
      </c>
      <c r="T39" s="5">
        <v>124168</v>
      </c>
      <c r="U39" s="5">
        <v>1164479</v>
      </c>
      <c r="V39" s="5">
        <v>70899</v>
      </c>
      <c r="W39" s="5">
        <v>47809</v>
      </c>
      <c r="X39" s="5">
        <v>53648</v>
      </c>
      <c r="Y39" s="5">
        <v>5839</v>
      </c>
      <c r="Z39" s="5">
        <v>5400236</v>
      </c>
      <c r="AA39" s="5">
        <v>363761</v>
      </c>
      <c r="AB39" s="5">
        <v>84584</v>
      </c>
      <c r="AC39" s="64">
        <v>279177</v>
      </c>
      <c r="AD39" s="5">
        <v>0</v>
      </c>
      <c r="AE39" s="63" t="s">
        <v>81</v>
      </c>
      <c r="AF39" s="5">
        <v>173546</v>
      </c>
      <c r="AG39" s="5">
        <v>67758</v>
      </c>
      <c r="AH39" s="5">
        <v>105788</v>
      </c>
      <c r="AI39" s="5">
        <v>4862929</v>
      </c>
      <c r="AJ39" s="5">
        <v>269182</v>
      </c>
      <c r="AK39" s="5">
        <v>1260034</v>
      </c>
      <c r="AL39" s="5">
        <v>3333713</v>
      </c>
      <c r="AM39" s="5">
        <v>31945415</v>
      </c>
      <c r="AN39" s="5">
        <v>19600</v>
      </c>
      <c r="AO39" s="64">
        <v>1629.8681122448979</v>
      </c>
      <c r="AQ39" s="63" t="s">
        <v>81</v>
      </c>
      <c r="AR39" s="11">
        <v>-6.3283736213291544</v>
      </c>
      <c r="AS39" s="11">
        <v>-6.5516013249430305</v>
      </c>
      <c r="AT39" s="11">
        <v>-4.8478266071845093</v>
      </c>
      <c r="AU39" s="11">
        <v>-3.4839556158418059</v>
      </c>
      <c r="AV39" s="11">
        <v>-12.241935692901855</v>
      </c>
      <c r="AW39" s="11">
        <v>-10.272768566303368</v>
      </c>
      <c r="AX39" s="11">
        <v>-9.7884860744642346</v>
      </c>
      <c r="AY39" s="11">
        <v>-7.7311360454924056</v>
      </c>
      <c r="AZ39" s="11">
        <v>3.4083728991027749</v>
      </c>
      <c r="BA39" s="11">
        <v>-1.2387886027329551</v>
      </c>
      <c r="BB39" s="11">
        <v>-2.2391724773238697</v>
      </c>
      <c r="BC39" s="65">
        <v>-9.421315191419291</v>
      </c>
      <c r="BE39" s="63" t="s">
        <v>81</v>
      </c>
      <c r="BF39" s="11">
        <v>-22.391841751274338</v>
      </c>
      <c r="BG39" s="11">
        <v>-23.009874502468623</v>
      </c>
      <c r="BH39" s="11">
        <v>-27.465378134380824</v>
      </c>
      <c r="BI39" s="11">
        <v>25.901665939993713</v>
      </c>
      <c r="BJ39" s="11">
        <v>-0.71991085518827747</v>
      </c>
      <c r="BK39" s="11">
        <v>-48.211859578384534</v>
      </c>
      <c r="BL39" s="11">
        <v>-20.404561724798135</v>
      </c>
      <c r="BM39" s="11">
        <v>-21.885874867135517</v>
      </c>
      <c r="BN39" s="11">
        <v>-32.214998839099138</v>
      </c>
      <c r="BO39" s="11">
        <v>3.5184577804043911</v>
      </c>
      <c r="BP39" s="57">
        <v>71.344525148611865</v>
      </c>
      <c r="BQ39" s="57">
        <v>9529.6544035674469</v>
      </c>
      <c r="BR39" s="86">
        <v>30.949131077182862</v>
      </c>
      <c r="BS39" s="5"/>
      <c r="BT39" s="63" t="s">
        <v>81</v>
      </c>
      <c r="BU39" s="11">
        <v>2.2253899439234717</v>
      </c>
      <c r="BV39" s="11">
        <v>13.51079691086057</v>
      </c>
      <c r="BW39" s="11">
        <v>-3.8946173063820124</v>
      </c>
      <c r="BX39" s="11">
        <v>0.58548515571948423</v>
      </c>
      <c r="BY39" s="11">
        <v>30.153419173286789</v>
      </c>
      <c r="BZ39" s="11">
        <v>-9.5117139670645887</v>
      </c>
      <c r="CA39" s="11">
        <v>3.0411820032695367</v>
      </c>
      <c r="CB39" s="11">
        <v>-5.0297318927095169</v>
      </c>
      <c r="CC39" s="11">
        <v>-1.5421710955945145</v>
      </c>
      <c r="CD39" s="69">
        <v>-3.5421873871514484</v>
      </c>
      <c r="CE39" s="63" t="s">
        <v>81</v>
      </c>
      <c r="CF39" s="11">
        <f t="shared" si="3"/>
        <v>77.622951525281479</v>
      </c>
      <c r="CG39" s="11">
        <f t="shared" si="3"/>
        <v>67.292085577852106</v>
      </c>
      <c r="CH39" s="11">
        <f t="shared" si="3"/>
        <v>10.330865947429388</v>
      </c>
      <c r="CI39" s="11">
        <f t="shared" si="6"/>
        <v>8.8470692899121843</v>
      </c>
      <c r="CJ39" s="11">
        <f t="shared" si="6"/>
        <v>1.4837966575172055</v>
      </c>
      <c r="CK39" s="11">
        <f t="shared" si="6"/>
        <v>5.4724754710496013</v>
      </c>
      <c r="CL39" s="11">
        <f t="shared" si="6"/>
        <v>6.797138180862575</v>
      </c>
      <c r="CM39" s="11">
        <f t="shared" si="6"/>
        <v>1.3246627098129733</v>
      </c>
      <c r="CN39" s="11">
        <f t="shared" si="6"/>
        <v>-0.50246647288820634</v>
      </c>
      <c r="CO39" s="11">
        <f t="shared" si="6"/>
        <v>0.60044923504671954</v>
      </c>
      <c r="CP39" s="11">
        <f t="shared" si="6"/>
        <v>1.1029157079349259</v>
      </c>
      <c r="CQ39" s="86">
        <f t="shared" si="6"/>
        <v>5.8252835344289631</v>
      </c>
      <c r="CS39" s="63" t="s">
        <v>81</v>
      </c>
      <c r="CT39" s="59">
        <f t="shared" si="5"/>
        <v>1.5694427510176343</v>
      </c>
      <c r="CU39" s="59">
        <f t="shared" si="5"/>
        <v>1.7729116995349723</v>
      </c>
      <c r="CV39" s="59">
        <f t="shared" si="5"/>
        <v>0.20346894851733807</v>
      </c>
      <c r="CW39" s="59">
        <f t="shared" si="5"/>
        <v>0.38868801673103948</v>
      </c>
      <c r="CX39" s="59">
        <f t="shared" si="5"/>
        <v>3.6452148140820837</v>
      </c>
      <c r="CY39" s="59">
        <f t="shared" si="5"/>
        <v>0.2219379525982054</v>
      </c>
      <c r="CZ39" s="59">
        <f t="shared" si="5"/>
        <v>0.14965840950884501</v>
      </c>
      <c r="DA39" s="59">
        <f t="shared" si="5"/>
        <v>0.16793646286955421</v>
      </c>
      <c r="DB39" s="59">
        <f t="shared" si="4"/>
        <v>1.8278053360709198E-2</v>
      </c>
      <c r="DC39" s="59">
        <f t="shared" si="4"/>
        <v>16.904573003668915</v>
      </c>
      <c r="DD39" s="59">
        <f t="shared" si="4"/>
        <v>1.1386954904170128</v>
      </c>
      <c r="DE39" s="11">
        <f t="shared" si="4"/>
        <v>0.26477665104679343</v>
      </c>
      <c r="DF39" s="65">
        <f t="shared" si="4"/>
        <v>0.87391883937021941</v>
      </c>
      <c r="DH39" s="63" t="s">
        <v>81</v>
      </c>
      <c r="DI39" s="11">
        <f t="shared" si="8"/>
        <v>0.54325792918952531</v>
      </c>
      <c r="DJ39" s="11">
        <f t="shared" si="8"/>
        <v>0.21210555567989958</v>
      </c>
      <c r="DK39" s="11">
        <f t="shared" si="8"/>
        <v>0.33115237350962573</v>
      </c>
      <c r="DL39" s="11">
        <f t="shared" si="8"/>
        <v>15.222619584062377</v>
      </c>
      <c r="DM39" s="11">
        <f t="shared" si="8"/>
        <v>0.84263109432136041</v>
      </c>
      <c r="DN39" s="11">
        <f t="shared" si="8"/>
        <v>3.9443344217002658</v>
      </c>
      <c r="DO39" s="11">
        <f t="shared" si="8"/>
        <v>10.435654068040751</v>
      </c>
      <c r="DP39" s="133">
        <f t="shared" si="7"/>
        <v>100</v>
      </c>
      <c r="DQ39" s="73"/>
    </row>
    <row r="40" spans="2:121" ht="12">
      <c r="B40" s="74" t="s">
        <v>82</v>
      </c>
      <c r="C40" s="75">
        <v>5603181</v>
      </c>
      <c r="D40" s="75">
        <v>4856493</v>
      </c>
      <c r="E40" s="75">
        <v>746688</v>
      </c>
      <c r="F40" s="75">
        <v>639634</v>
      </c>
      <c r="G40" s="75">
        <v>107054</v>
      </c>
      <c r="H40" s="75">
        <v>463695</v>
      </c>
      <c r="I40" s="75">
        <v>545547</v>
      </c>
      <c r="J40" s="75">
        <v>81852</v>
      </c>
      <c r="K40" s="75">
        <v>-3424</v>
      </c>
      <c r="L40" s="75">
        <v>60113</v>
      </c>
      <c r="M40" s="75">
        <v>63537</v>
      </c>
      <c r="N40" s="64">
        <v>459975</v>
      </c>
      <c r="O40" s="5"/>
      <c r="P40" s="74" t="s">
        <v>82</v>
      </c>
      <c r="Q40" s="75">
        <v>132555</v>
      </c>
      <c r="R40" s="75">
        <v>149998</v>
      </c>
      <c r="S40" s="75">
        <v>17443</v>
      </c>
      <c r="T40" s="75">
        <v>18470</v>
      </c>
      <c r="U40" s="75">
        <v>281182</v>
      </c>
      <c r="V40" s="75">
        <v>27768</v>
      </c>
      <c r="W40" s="75">
        <v>7144</v>
      </c>
      <c r="X40" s="75">
        <v>8016</v>
      </c>
      <c r="Y40" s="75">
        <v>872</v>
      </c>
      <c r="Z40" s="75">
        <v>1626832</v>
      </c>
      <c r="AA40" s="75">
        <v>79998</v>
      </c>
      <c r="AB40" s="75">
        <v>28306</v>
      </c>
      <c r="AC40" s="76">
        <v>51692</v>
      </c>
      <c r="AD40" s="5">
        <v>0</v>
      </c>
      <c r="AE40" s="74" t="s">
        <v>82</v>
      </c>
      <c r="AF40" s="75">
        <v>49240</v>
      </c>
      <c r="AG40" s="75">
        <v>23582</v>
      </c>
      <c r="AH40" s="75">
        <v>25658</v>
      </c>
      <c r="AI40" s="75">
        <v>1497594</v>
      </c>
      <c r="AJ40" s="75">
        <v>92053</v>
      </c>
      <c r="AK40" s="75">
        <v>303261</v>
      </c>
      <c r="AL40" s="75">
        <v>1102280</v>
      </c>
      <c r="AM40" s="75">
        <v>7693708</v>
      </c>
      <c r="AN40" s="5">
        <v>5129</v>
      </c>
      <c r="AO40" s="64">
        <v>1500.0405537141744</v>
      </c>
      <c r="AQ40" s="74" t="s">
        <v>82</v>
      </c>
      <c r="AR40" s="78">
        <v>-4.9057735418493582</v>
      </c>
      <c r="AS40" s="78">
        <v>-5.1345220396273197</v>
      </c>
      <c r="AT40" s="78">
        <v>-3.390633126922967</v>
      </c>
      <c r="AU40" s="78">
        <v>-2.0204526794358051</v>
      </c>
      <c r="AV40" s="78">
        <v>-10.840343133172317</v>
      </c>
      <c r="AW40" s="78">
        <v>-7.9206564174255627</v>
      </c>
      <c r="AX40" s="78">
        <v>-8.2454269625882155</v>
      </c>
      <c r="AY40" s="78">
        <v>-10.042861852950875</v>
      </c>
      <c r="AZ40" s="78">
        <v>51.590555634101506</v>
      </c>
      <c r="BA40" s="78">
        <v>2.4333304933117494</v>
      </c>
      <c r="BB40" s="78">
        <v>-3.3775358131330027</v>
      </c>
      <c r="BC40" s="79">
        <v>-8.4010737570744105</v>
      </c>
      <c r="BE40" s="74" t="s">
        <v>82</v>
      </c>
      <c r="BF40" s="78">
        <v>-22.436190008074991</v>
      </c>
      <c r="BG40" s="78">
        <v>-23.043219504186503</v>
      </c>
      <c r="BH40" s="78">
        <v>-27.363204797201636</v>
      </c>
      <c r="BI40" s="78">
        <v>10.33452807646356</v>
      </c>
      <c r="BJ40" s="78">
        <v>-0.94795912256537251</v>
      </c>
      <c r="BK40" s="78">
        <v>-9.4058921405500637</v>
      </c>
      <c r="BL40" s="78">
        <v>-15.883668903803134</v>
      </c>
      <c r="BM40" s="78">
        <v>-17.45443311708372</v>
      </c>
      <c r="BN40" s="78">
        <v>-28.407224958949094</v>
      </c>
      <c r="BO40" s="78">
        <v>-4.0743992532715065</v>
      </c>
      <c r="BP40" s="57">
        <v>110.89289009569505</v>
      </c>
      <c r="BQ40" s="57">
        <v>18044.871794871797</v>
      </c>
      <c r="BR40" s="79">
        <v>36.834581888450643</v>
      </c>
      <c r="BS40" s="5"/>
      <c r="BT40" s="74" t="s">
        <v>82</v>
      </c>
      <c r="BU40" s="78">
        <v>26.486680880577463</v>
      </c>
      <c r="BV40" s="78">
        <v>83.374805598755827</v>
      </c>
      <c r="BW40" s="78">
        <v>-1.5765852161571214</v>
      </c>
      <c r="BX40" s="78">
        <v>-7.5027685663798156</v>
      </c>
      <c r="BY40" s="78">
        <v>-5.2689533100758439</v>
      </c>
      <c r="BZ40" s="78">
        <v>-26.935975830116949</v>
      </c>
      <c r="CA40" s="78">
        <v>-0.41144381180917827</v>
      </c>
      <c r="CB40" s="78">
        <v>-4.919155970386643</v>
      </c>
      <c r="CC40" s="78">
        <v>-1.4222563905439169</v>
      </c>
      <c r="CD40" s="69">
        <v>-3.5473520206515223</v>
      </c>
      <c r="CE40" s="74" t="s">
        <v>82</v>
      </c>
      <c r="CF40" s="78">
        <f t="shared" si="3"/>
        <v>72.828095373518209</v>
      </c>
      <c r="CG40" s="78">
        <f t="shared" si="3"/>
        <v>63.122918103988347</v>
      </c>
      <c r="CH40" s="78">
        <f t="shared" si="3"/>
        <v>9.7051772695298553</v>
      </c>
      <c r="CI40" s="78">
        <f t="shared" si="6"/>
        <v>8.3137285688513263</v>
      </c>
      <c r="CJ40" s="78">
        <f t="shared" si="6"/>
        <v>1.3914487006785285</v>
      </c>
      <c r="CK40" s="78">
        <f t="shared" si="6"/>
        <v>6.0269378562326521</v>
      </c>
      <c r="CL40" s="78">
        <f t="shared" si="6"/>
        <v>7.0908201870931418</v>
      </c>
      <c r="CM40" s="78">
        <f t="shared" si="6"/>
        <v>1.0638823308604903</v>
      </c>
      <c r="CN40" s="78">
        <f t="shared" si="6"/>
        <v>-4.4503898510315179E-2</v>
      </c>
      <c r="CO40" s="78">
        <f t="shared" si="6"/>
        <v>0.78132676727528527</v>
      </c>
      <c r="CP40" s="78">
        <f t="shared" si="6"/>
        <v>0.82583066578560038</v>
      </c>
      <c r="CQ40" s="79">
        <f t="shared" si="6"/>
        <v>5.9785866580847618</v>
      </c>
      <c r="CS40" s="74" t="s">
        <v>82</v>
      </c>
      <c r="CT40" s="82">
        <f t="shared" si="5"/>
        <v>1.7229013630358729</v>
      </c>
      <c r="CU40" s="82">
        <f t="shared" si="5"/>
        <v>1.9496190913406126</v>
      </c>
      <c r="CV40" s="82">
        <f t="shared" si="5"/>
        <v>0.22671772830473941</v>
      </c>
      <c r="CW40" s="82">
        <f t="shared" si="5"/>
        <v>0.24006629833105181</v>
      </c>
      <c r="CX40" s="82">
        <f t="shared" si="5"/>
        <v>3.6547006982848842</v>
      </c>
      <c r="CY40" s="82">
        <f t="shared" si="5"/>
        <v>0.36091829843295326</v>
      </c>
      <c r="CZ40" s="82">
        <f t="shared" si="5"/>
        <v>9.285509665820435E-2</v>
      </c>
      <c r="DA40" s="82">
        <f t="shared" si="5"/>
        <v>0.1041890334283547</v>
      </c>
      <c r="DB40" s="82">
        <f t="shared" si="4"/>
        <v>1.1333936770150363E-2</v>
      </c>
      <c r="DC40" s="82">
        <f t="shared" si="4"/>
        <v>21.144966770249145</v>
      </c>
      <c r="DD40" s="59">
        <f t="shared" si="4"/>
        <v>1.0397847175900099</v>
      </c>
      <c r="DE40" s="11">
        <f t="shared" si="4"/>
        <v>0.36791102547692217</v>
      </c>
      <c r="DF40" s="65">
        <f t="shared" si="4"/>
        <v>0.67187369211308778</v>
      </c>
      <c r="DH40" s="74" t="s">
        <v>82</v>
      </c>
      <c r="DI40" s="11">
        <f t="shared" si="8"/>
        <v>0.64000349376399523</v>
      </c>
      <c r="DJ40" s="78">
        <f t="shared" si="8"/>
        <v>0.30651020288266723</v>
      </c>
      <c r="DK40" s="78">
        <f t="shared" si="8"/>
        <v>0.33349329088132795</v>
      </c>
      <c r="DL40" s="78">
        <f t="shared" si="8"/>
        <v>19.46517855889514</v>
      </c>
      <c r="DM40" s="78">
        <f t="shared" si="8"/>
        <v>1.1964711943837743</v>
      </c>
      <c r="DN40" s="78">
        <f t="shared" si="8"/>
        <v>3.941675457399735</v>
      </c>
      <c r="DO40" s="78">
        <f t="shared" si="8"/>
        <v>14.327031907111628</v>
      </c>
      <c r="DP40" s="133">
        <f t="shared" si="7"/>
        <v>100</v>
      </c>
      <c r="DQ40" s="73"/>
    </row>
    <row r="41" spans="2:121" ht="12">
      <c r="B41" s="63" t="s">
        <v>83</v>
      </c>
      <c r="C41" s="5">
        <v>15013573</v>
      </c>
      <c r="D41" s="5">
        <v>13015412</v>
      </c>
      <c r="E41" s="5">
        <v>1998161</v>
      </c>
      <c r="F41" s="5">
        <v>1711153</v>
      </c>
      <c r="G41" s="5">
        <v>287008</v>
      </c>
      <c r="H41" s="5">
        <v>1667871</v>
      </c>
      <c r="I41" s="5">
        <v>2107237</v>
      </c>
      <c r="J41" s="5">
        <v>439366</v>
      </c>
      <c r="K41" s="5">
        <v>-24735</v>
      </c>
      <c r="L41" s="5">
        <v>378330</v>
      </c>
      <c r="M41" s="5">
        <v>403065</v>
      </c>
      <c r="N41" s="95">
        <v>1674788</v>
      </c>
      <c r="O41" s="5"/>
      <c r="P41" s="63" t="s">
        <v>83</v>
      </c>
      <c r="Q41" s="5">
        <v>223988</v>
      </c>
      <c r="R41" s="5">
        <v>258113</v>
      </c>
      <c r="S41" s="5">
        <v>34125</v>
      </c>
      <c r="T41" s="5">
        <v>24383</v>
      </c>
      <c r="U41" s="5">
        <v>683880</v>
      </c>
      <c r="V41" s="5">
        <v>742537</v>
      </c>
      <c r="W41" s="5">
        <v>17818</v>
      </c>
      <c r="X41" s="5">
        <v>19994</v>
      </c>
      <c r="Y41" s="5">
        <v>2176</v>
      </c>
      <c r="Z41" s="5">
        <v>3211922</v>
      </c>
      <c r="AA41" s="5">
        <v>247475</v>
      </c>
      <c r="AB41" s="5">
        <v>179405</v>
      </c>
      <c r="AC41" s="64">
        <v>68070</v>
      </c>
      <c r="AD41" s="5">
        <v>0</v>
      </c>
      <c r="AE41" s="63" t="s">
        <v>83</v>
      </c>
      <c r="AF41" s="5">
        <v>49137</v>
      </c>
      <c r="AG41" s="5">
        <v>5542</v>
      </c>
      <c r="AH41" s="5">
        <v>43595</v>
      </c>
      <c r="AI41" s="5">
        <v>2915310</v>
      </c>
      <c r="AJ41" s="5">
        <v>135072</v>
      </c>
      <c r="AK41" s="5">
        <v>766839</v>
      </c>
      <c r="AL41" s="5">
        <v>2013399</v>
      </c>
      <c r="AM41" s="5">
        <v>19893366</v>
      </c>
      <c r="AN41" s="96">
        <v>11180</v>
      </c>
      <c r="AO41" s="95">
        <v>1779.37084078712</v>
      </c>
      <c r="AQ41" s="63" t="s">
        <v>83</v>
      </c>
      <c r="AR41" s="11">
        <v>-6.2618771995666718</v>
      </c>
      <c r="AS41" s="11">
        <v>-6.4924648531640514</v>
      </c>
      <c r="AT41" s="11">
        <v>-4.7316155891908176</v>
      </c>
      <c r="AU41" s="11">
        <v>-3.4200687682446942</v>
      </c>
      <c r="AV41" s="11">
        <v>-11.867196472329528</v>
      </c>
      <c r="AW41" s="11">
        <v>-4.5214972049769449</v>
      </c>
      <c r="AX41" s="11">
        <v>-4.8057093887515316</v>
      </c>
      <c r="AY41" s="11">
        <v>-5.86937239963836</v>
      </c>
      <c r="AZ41" s="11">
        <v>-49.691358024691354</v>
      </c>
      <c r="BA41" s="11">
        <v>-5.6385417160301996</v>
      </c>
      <c r="BB41" s="11">
        <v>-3.4484658447136378</v>
      </c>
      <c r="BC41" s="65">
        <v>-3.9920845068323296</v>
      </c>
      <c r="BE41" s="63" t="s">
        <v>83</v>
      </c>
      <c r="BF41" s="11">
        <v>-22.271190910794473</v>
      </c>
      <c r="BG41" s="11">
        <v>-22.893571003946239</v>
      </c>
      <c r="BH41" s="11">
        <v>-26.743661850889811</v>
      </c>
      <c r="BI41" s="11">
        <v>-13.486375248367869</v>
      </c>
      <c r="BJ41" s="11">
        <v>-1.3037692989317577</v>
      </c>
      <c r="BK41" s="11">
        <v>1.0030428626032595</v>
      </c>
      <c r="BL41" s="11">
        <v>-5.983537357534825</v>
      </c>
      <c r="BM41" s="11">
        <v>-7.7341947392708814</v>
      </c>
      <c r="BN41" s="11">
        <v>-19.941133186166297</v>
      </c>
      <c r="BO41" s="11">
        <v>6.3400328298061259</v>
      </c>
      <c r="BP41" s="97">
        <v>175.7105137089317</v>
      </c>
      <c r="BQ41" s="97">
        <v>14071.011058451817</v>
      </c>
      <c r="BR41" s="65">
        <v>-23.078661589052242</v>
      </c>
      <c r="BS41" s="5"/>
      <c r="BT41" s="63" t="s">
        <v>83</v>
      </c>
      <c r="BU41" s="11">
        <v>9.9212563196277568</v>
      </c>
      <c r="BV41" s="11">
        <v>761.33651551312653</v>
      </c>
      <c r="BW41" s="11">
        <v>-4.270970575318402</v>
      </c>
      <c r="BX41" s="11">
        <v>1.0168175982730212</v>
      </c>
      <c r="BY41" s="11">
        <v>25.670583638038352</v>
      </c>
      <c r="BZ41" s="11">
        <v>-10.262423423265284</v>
      </c>
      <c r="CA41" s="11">
        <v>4.6492916392274433</v>
      </c>
      <c r="CB41" s="11">
        <v>-4.284214215425985</v>
      </c>
      <c r="CC41" s="11">
        <v>-1.0356731875719216</v>
      </c>
      <c r="CD41" s="98">
        <v>-3.2825373874478792</v>
      </c>
      <c r="CE41" s="63" t="s">
        <v>83</v>
      </c>
      <c r="CF41" s="11">
        <f t="shared" si="3"/>
        <v>75.47024973048805</v>
      </c>
      <c r="CG41" s="11">
        <f t="shared" si="3"/>
        <v>65.425891224240289</v>
      </c>
      <c r="CH41" s="11">
        <f t="shared" si="3"/>
        <v>10.044358506247761</v>
      </c>
      <c r="CI41" s="11">
        <f t="shared" si="6"/>
        <v>8.6016262908951653</v>
      </c>
      <c r="CJ41" s="11">
        <f t="shared" si="6"/>
        <v>1.4427322153525954</v>
      </c>
      <c r="CK41" s="11">
        <f t="shared" si="6"/>
        <v>8.3840562728298469</v>
      </c>
      <c r="CL41" s="11">
        <f t="shared" si="6"/>
        <v>10.592661895427852</v>
      </c>
      <c r="CM41" s="11">
        <f t="shared" si="6"/>
        <v>2.2086056225980055</v>
      </c>
      <c r="CN41" s="11">
        <f t="shared" si="6"/>
        <v>-0.1243379325550035</v>
      </c>
      <c r="CO41" s="11">
        <f t="shared" si="6"/>
        <v>1.9017897725301991</v>
      </c>
      <c r="CP41" s="11">
        <f t="shared" si="6"/>
        <v>2.0261277050852029</v>
      </c>
      <c r="CQ41" s="65">
        <f t="shared" si="6"/>
        <v>8.4188266580929536</v>
      </c>
      <c r="CS41" s="63" t="s">
        <v>83</v>
      </c>
      <c r="CT41" s="59">
        <f t="shared" si="5"/>
        <v>1.1259431913131241</v>
      </c>
      <c r="CU41" s="59">
        <f t="shared" si="5"/>
        <v>1.297482788986037</v>
      </c>
      <c r="CV41" s="59">
        <f t="shared" si="5"/>
        <v>0.17153959767291266</v>
      </c>
      <c r="CW41" s="59">
        <f t="shared" si="5"/>
        <v>0.12256849846325654</v>
      </c>
      <c r="CX41" s="59">
        <f t="shared" si="5"/>
        <v>3.4377289393861248</v>
      </c>
      <c r="CY41" s="59">
        <f t="shared" si="5"/>
        <v>3.7325860289304487</v>
      </c>
      <c r="CZ41" s="59">
        <f t="shared" si="5"/>
        <v>8.9567547291896199E-2</v>
      </c>
      <c r="DA41" s="59">
        <f t="shared" si="5"/>
        <v>0.10050586713178655</v>
      </c>
      <c r="DB41" s="59">
        <f t="shared" si="4"/>
        <v>1.0938319839890343E-2</v>
      </c>
      <c r="DC41" s="59">
        <f t="shared" si="4"/>
        <v>16.145693996682109</v>
      </c>
      <c r="DD41" s="99">
        <f t="shared" si="4"/>
        <v>1.2440076757246612</v>
      </c>
      <c r="DE41" s="100">
        <f t="shared" si="4"/>
        <v>0.90183330463029732</v>
      </c>
      <c r="DF41" s="86">
        <f t="shared" si="4"/>
        <v>0.34217437109436383</v>
      </c>
      <c r="DH41" s="63" t="s">
        <v>83</v>
      </c>
      <c r="DI41" s="100">
        <f t="shared" si="8"/>
        <v>0.24700194024480324</v>
      </c>
      <c r="DJ41" s="11">
        <f t="shared" si="8"/>
        <v>2.7858533342220718E-2</v>
      </c>
      <c r="DK41" s="11">
        <f t="shared" si="8"/>
        <v>0.21914340690258249</v>
      </c>
      <c r="DL41" s="11">
        <f t="shared" si="8"/>
        <v>14.654684380712645</v>
      </c>
      <c r="DM41" s="11">
        <f t="shared" si="8"/>
        <v>0.67898011829672267</v>
      </c>
      <c r="DN41" s="11">
        <f t="shared" si="8"/>
        <v>3.854747356480547</v>
      </c>
      <c r="DO41" s="11">
        <f t="shared" si="8"/>
        <v>10.120956905935376</v>
      </c>
      <c r="DP41" s="138">
        <f t="shared" si="7"/>
        <v>100</v>
      </c>
      <c r="DQ41" s="73"/>
    </row>
    <row r="42" spans="2:121" ht="12">
      <c r="B42" s="63" t="s">
        <v>84</v>
      </c>
      <c r="C42" s="5">
        <v>13233166</v>
      </c>
      <c r="D42" s="5">
        <v>11474656</v>
      </c>
      <c r="E42" s="5">
        <v>1758510</v>
      </c>
      <c r="F42" s="5">
        <v>1506053</v>
      </c>
      <c r="G42" s="5">
        <v>252457</v>
      </c>
      <c r="H42" s="5">
        <v>3639589</v>
      </c>
      <c r="I42" s="5">
        <v>3889458</v>
      </c>
      <c r="J42" s="5">
        <v>249869</v>
      </c>
      <c r="K42" s="5">
        <v>-84856</v>
      </c>
      <c r="L42" s="5">
        <v>128761</v>
      </c>
      <c r="M42" s="5">
        <v>213617</v>
      </c>
      <c r="N42" s="64">
        <v>3710764</v>
      </c>
      <c r="O42" s="5"/>
      <c r="P42" s="63" t="s">
        <v>84</v>
      </c>
      <c r="Q42" s="5">
        <v>234446</v>
      </c>
      <c r="R42" s="5">
        <v>269027</v>
      </c>
      <c r="S42" s="5">
        <v>34581</v>
      </c>
      <c r="T42" s="5">
        <v>1511005</v>
      </c>
      <c r="U42" s="5">
        <v>705891</v>
      </c>
      <c r="V42" s="5">
        <v>1259422</v>
      </c>
      <c r="W42" s="5">
        <v>13681</v>
      </c>
      <c r="X42" s="5">
        <v>15352</v>
      </c>
      <c r="Y42" s="5">
        <v>1671</v>
      </c>
      <c r="Z42" s="5">
        <v>3205227</v>
      </c>
      <c r="AA42" s="5">
        <v>329093</v>
      </c>
      <c r="AB42" s="5">
        <v>85342</v>
      </c>
      <c r="AC42" s="64">
        <v>243751</v>
      </c>
      <c r="AD42" s="5">
        <v>0</v>
      </c>
      <c r="AE42" s="63" t="s">
        <v>84</v>
      </c>
      <c r="AF42" s="5">
        <v>178756</v>
      </c>
      <c r="AG42" s="5">
        <v>126994</v>
      </c>
      <c r="AH42" s="5">
        <v>51762</v>
      </c>
      <c r="AI42" s="5">
        <v>2697378</v>
      </c>
      <c r="AJ42" s="5">
        <v>50872</v>
      </c>
      <c r="AK42" s="5">
        <v>835148</v>
      </c>
      <c r="AL42" s="5">
        <v>1811358</v>
      </c>
      <c r="AM42" s="5">
        <v>20077982</v>
      </c>
      <c r="AN42" s="5">
        <v>10711</v>
      </c>
      <c r="AO42" s="64">
        <v>1874.5198394174213</v>
      </c>
      <c r="AQ42" s="63" t="s">
        <v>84</v>
      </c>
      <c r="AR42" s="11">
        <v>-6.0385503377968668</v>
      </c>
      <c r="AS42" s="11">
        <v>-6.2627508945538288</v>
      </c>
      <c r="AT42" s="11">
        <v>-4.5488445509288864</v>
      </c>
      <c r="AU42" s="11">
        <v>-3.1788492446158791</v>
      </c>
      <c r="AV42" s="11">
        <v>-11.978843431631651</v>
      </c>
      <c r="AW42" s="11">
        <v>0.43617402035386776</v>
      </c>
      <c r="AX42" s="11">
        <v>-0.2374883839991464</v>
      </c>
      <c r="AY42" s="11">
        <v>-9.116733470578394</v>
      </c>
      <c r="AZ42" s="11">
        <v>10.32864842016274</v>
      </c>
      <c r="BA42" s="11">
        <v>-0.80351915195217405</v>
      </c>
      <c r="BB42" s="11">
        <v>-4.8196797276704961</v>
      </c>
      <c r="BC42" s="65">
        <v>0.32294091708731898</v>
      </c>
      <c r="BE42" s="63" t="s">
        <v>84</v>
      </c>
      <c r="BF42" s="11">
        <v>-21.974873117563856</v>
      </c>
      <c r="BG42" s="11">
        <v>-22.730027429523357</v>
      </c>
      <c r="BH42" s="11">
        <v>-27.487942964982174</v>
      </c>
      <c r="BI42" s="11">
        <v>7.737233251407674</v>
      </c>
      <c r="BJ42" s="11">
        <v>2.0122346874923225</v>
      </c>
      <c r="BK42" s="11">
        <v>-3.4101140743899387</v>
      </c>
      <c r="BL42" s="11">
        <v>-30.177605389404921</v>
      </c>
      <c r="BM42" s="11">
        <v>-31.476522049633992</v>
      </c>
      <c r="BN42" s="11">
        <v>-40.533807829181498</v>
      </c>
      <c r="BO42" s="11">
        <v>8.4353331384680335</v>
      </c>
      <c r="BP42" s="57">
        <v>51.732675549817877</v>
      </c>
      <c r="BQ42" s="57">
        <v>266593.75</v>
      </c>
      <c r="BR42" s="65">
        <v>12.401202630292634</v>
      </c>
      <c r="BS42" s="5"/>
      <c r="BT42" s="63" t="s">
        <v>84</v>
      </c>
      <c r="BU42" s="11">
        <v>48.229596829029639</v>
      </c>
      <c r="BV42" s="11">
        <v>87.63611648764055</v>
      </c>
      <c r="BW42" s="11">
        <v>-2.1752688375257496</v>
      </c>
      <c r="BX42" s="11">
        <v>3.0161121049310955</v>
      </c>
      <c r="BY42" s="11">
        <v>-26.755453171117988</v>
      </c>
      <c r="BZ42" s="11">
        <v>7.4313911636295344</v>
      </c>
      <c r="CA42" s="11">
        <v>2.24585974821218</v>
      </c>
      <c r="CB42" s="11">
        <v>-2.8325653769538945</v>
      </c>
      <c r="CC42" s="11">
        <v>-1.5623564010660784</v>
      </c>
      <c r="CD42" s="69">
        <v>-1.2903691407557933</v>
      </c>
      <c r="CE42" s="63" t="s">
        <v>84</v>
      </c>
      <c r="CF42" s="11">
        <f t="shared" si="3"/>
        <v>65.908844823150062</v>
      </c>
      <c r="CG42" s="11">
        <f t="shared" si="3"/>
        <v>57.150444701066071</v>
      </c>
      <c r="CH42" s="11">
        <f t="shared" si="3"/>
        <v>8.758400122083982</v>
      </c>
      <c r="CI42" s="11">
        <f t="shared" si="6"/>
        <v>7.5010177815678887</v>
      </c>
      <c r="CJ42" s="11">
        <f t="shared" si="6"/>
        <v>1.2573823405160938</v>
      </c>
      <c r="CK42" s="11">
        <f t="shared" si="6"/>
        <v>18.127264981112145</v>
      </c>
      <c r="CL42" s="11">
        <f t="shared" si="6"/>
        <v>19.371757580019743</v>
      </c>
      <c r="CM42" s="11">
        <f t="shared" si="6"/>
        <v>1.2444925989075994</v>
      </c>
      <c r="CN42" s="11">
        <f t="shared" si="6"/>
        <v>-0.42263211511993587</v>
      </c>
      <c r="CO42" s="11">
        <f t="shared" si="6"/>
        <v>0.64130448966434972</v>
      </c>
      <c r="CP42" s="11">
        <f t="shared" si="6"/>
        <v>1.0639366047842855</v>
      </c>
      <c r="CQ42" s="65">
        <f t="shared" si="6"/>
        <v>18.481757778246838</v>
      </c>
      <c r="CS42" s="63" t="s">
        <v>84</v>
      </c>
      <c r="CT42" s="59">
        <f t="shared" si="5"/>
        <v>1.1676771101796983</v>
      </c>
      <c r="CU42" s="59">
        <f t="shared" si="5"/>
        <v>1.3399105547559511</v>
      </c>
      <c r="CV42" s="59">
        <f t="shared" si="5"/>
        <v>0.17223344457625275</v>
      </c>
      <c r="CW42" s="59">
        <f t="shared" si="5"/>
        <v>7.5256816148156727</v>
      </c>
      <c r="CX42" s="59">
        <f t="shared" si="5"/>
        <v>3.515746751839901</v>
      </c>
      <c r="CY42" s="59">
        <f t="shared" si="5"/>
        <v>6.2726523014115658</v>
      </c>
      <c r="CZ42" s="59">
        <f t="shared" si="5"/>
        <v>6.8139317985243739E-2</v>
      </c>
      <c r="DA42" s="59">
        <f t="shared" si="5"/>
        <v>7.6461867532304786E-2</v>
      </c>
      <c r="DB42" s="59">
        <f t="shared" si="4"/>
        <v>8.3225495470610547E-3</v>
      </c>
      <c r="DC42" s="59">
        <f t="shared" si="4"/>
        <v>15.963890195737799</v>
      </c>
      <c r="DD42" s="59">
        <f t="shared" si="4"/>
        <v>1.6390740862303792</v>
      </c>
      <c r="DE42" s="11">
        <f t="shared" si="4"/>
        <v>0.42505267710669326</v>
      </c>
      <c r="DF42" s="65">
        <f t="shared" si="4"/>
        <v>1.2140214091236858</v>
      </c>
      <c r="DH42" s="63" t="s">
        <v>84</v>
      </c>
      <c r="DI42" s="11">
        <f t="shared" si="8"/>
        <v>0.89030859774652649</v>
      </c>
      <c r="DJ42" s="11">
        <f t="shared" si="8"/>
        <v>0.6325038044162008</v>
      </c>
      <c r="DK42" s="11">
        <f t="shared" si="8"/>
        <v>0.25780479333032569</v>
      </c>
      <c r="DL42" s="11">
        <f t="shared" si="8"/>
        <v>13.434507511760893</v>
      </c>
      <c r="DM42" s="11">
        <f t="shared" si="8"/>
        <v>0.25337207693482344</v>
      </c>
      <c r="DN42" s="11">
        <f t="shared" si="8"/>
        <v>4.159521609293205</v>
      </c>
      <c r="DO42" s="11">
        <f t="shared" si="8"/>
        <v>9.0216138255328655</v>
      </c>
      <c r="DP42" s="133">
        <f t="shared" si="7"/>
        <v>100</v>
      </c>
      <c r="DQ42" s="73"/>
    </row>
    <row r="43" spans="2:121" ht="12">
      <c r="B43" s="63" t="s">
        <v>85</v>
      </c>
      <c r="C43" s="5">
        <v>4968425</v>
      </c>
      <c r="D43" s="5">
        <v>4306784</v>
      </c>
      <c r="E43" s="5">
        <v>661641</v>
      </c>
      <c r="F43" s="5">
        <v>566653</v>
      </c>
      <c r="G43" s="5">
        <v>94988</v>
      </c>
      <c r="H43" s="5">
        <v>507899</v>
      </c>
      <c r="I43" s="5">
        <v>581479</v>
      </c>
      <c r="J43" s="5">
        <v>73580</v>
      </c>
      <c r="K43" s="5">
        <v>-26558</v>
      </c>
      <c r="L43" s="5">
        <v>32003</v>
      </c>
      <c r="M43" s="5">
        <v>58561</v>
      </c>
      <c r="N43" s="64">
        <v>530176</v>
      </c>
      <c r="O43" s="5"/>
      <c r="P43" s="63" t="s">
        <v>85</v>
      </c>
      <c r="Q43" s="5">
        <v>101403</v>
      </c>
      <c r="R43" s="5">
        <v>115899</v>
      </c>
      <c r="S43" s="5">
        <v>14496</v>
      </c>
      <c r="T43" s="5">
        <v>14147</v>
      </c>
      <c r="U43" s="5">
        <v>237952</v>
      </c>
      <c r="V43" s="5">
        <v>176674</v>
      </c>
      <c r="W43" s="5">
        <v>4281</v>
      </c>
      <c r="X43" s="5">
        <v>4804</v>
      </c>
      <c r="Y43" s="5">
        <v>523</v>
      </c>
      <c r="Z43" s="5">
        <v>1200868</v>
      </c>
      <c r="AA43" s="5">
        <v>88149</v>
      </c>
      <c r="AB43" s="5">
        <v>25402</v>
      </c>
      <c r="AC43" s="64">
        <v>62747</v>
      </c>
      <c r="AD43" s="5">
        <v>0</v>
      </c>
      <c r="AE43" s="63" t="s">
        <v>85</v>
      </c>
      <c r="AF43" s="5">
        <v>92303</v>
      </c>
      <c r="AG43" s="5">
        <v>69678</v>
      </c>
      <c r="AH43" s="5">
        <v>22625</v>
      </c>
      <c r="AI43" s="5">
        <v>1020416</v>
      </c>
      <c r="AJ43" s="5">
        <v>86486</v>
      </c>
      <c r="AK43" s="5">
        <v>233204</v>
      </c>
      <c r="AL43" s="5">
        <v>700726</v>
      </c>
      <c r="AM43" s="5">
        <v>6677192</v>
      </c>
      <c r="AN43" s="5">
        <v>4440</v>
      </c>
      <c r="AO43" s="64">
        <v>1503.8720720720721</v>
      </c>
      <c r="AQ43" s="63" t="s">
        <v>85</v>
      </c>
      <c r="AR43" s="11">
        <v>-5.3436267779177644</v>
      </c>
      <c r="AS43" s="11">
        <v>-5.5723235635507988</v>
      </c>
      <c r="AT43" s="11">
        <v>-3.8274757875672445</v>
      </c>
      <c r="AU43" s="11">
        <v>-2.4712096672868498</v>
      </c>
      <c r="AV43" s="11">
        <v>-11.194629868551448</v>
      </c>
      <c r="AW43" s="11">
        <v>-3.9944729136855872</v>
      </c>
      <c r="AX43" s="11">
        <v>-5.1612724342873548</v>
      </c>
      <c r="AY43" s="11">
        <v>-12.501635094478733</v>
      </c>
      <c r="AZ43" s="11">
        <v>12.537460892474888</v>
      </c>
      <c r="BA43" s="11">
        <v>-2.5160681105120473</v>
      </c>
      <c r="BB43" s="11">
        <v>-7.3313922207804545</v>
      </c>
      <c r="BC43" s="65">
        <v>-4.1529572555627068</v>
      </c>
      <c r="BE43" s="63" t="s">
        <v>85</v>
      </c>
      <c r="BF43" s="11">
        <v>-22.381010700999678</v>
      </c>
      <c r="BG43" s="11">
        <v>-23.064821268545256</v>
      </c>
      <c r="BH43" s="11">
        <v>-27.530870369444582</v>
      </c>
      <c r="BI43" s="11">
        <v>-24.165103189493433</v>
      </c>
      <c r="BJ43" s="11">
        <v>1.8848212374223936</v>
      </c>
      <c r="BK43" s="11">
        <v>3.7421976382992468</v>
      </c>
      <c r="BL43" s="11">
        <v>-31.482074263764403</v>
      </c>
      <c r="BM43" s="11">
        <v>-32.754759238521835</v>
      </c>
      <c r="BN43" s="11">
        <v>-41.629464285714285</v>
      </c>
      <c r="BO43" s="11">
        <v>-1.5351060602333573</v>
      </c>
      <c r="BP43" s="57">
        <v>144.72237645752358</v>
      </c>
      <c r="BQ43" s="57">
        <v>14930.769230769232</v>
      </c>
      <c r="BR43" s="65">
        <v>75.021617249170177</v>
      </c>
      <c r="BS43" s="5"/>
      <c r="BT43" s="63" t="s">
        <v>85</v>
      </c>
      <c r="BU43" s="11">
        <v>8.5330291842061943</v>
      </c>
      <c r="BV43" s="11">
        <v>12.277026700398007</v>
      </c>
      <c r="BW43" s="11">
        <v>-1.5748031496062991</v>
      </c>
      <c r="BX43" s="11">
        <v>-7.1102679595530001</v>
      </c>
      <c r="BY43" s="11">
        <v>-49.124086732472911</v>
      </c>
      <c r="BZ43" s="11">
        <v>-5.5127425955188203</v>
      </c>
      <c r="CA43" s="11">
        <v>2.7879481311975591</v>
      </c>
      <c r="CB43" s="11">
        <v>-4.5778452047637392</v>
      </c>
      <c r="CC43" s="11">
        <v>-1.5739303923741965</v>
      </c>
      <c r="CD43" s="69">
        <v>-3.0519503870921634</v>
      </c>
      <c r="CE43" s="63" t="s">
        <v>85</v>
      </c>
      <c r="CF43" s="11">
        <f t="shared" si="3"/>
        <v>74.408898231472151</v>
      </c>
      <c r="CG43" s="11">
        <f t="shared" si="3"/>
        <v>64.499927514440202</v>
      </c>
      <c r="CH43" s="11">
        <f t="shared" si="3"/>
        <v>9.9089707170319485</v>
      </c>
      <c r="CI43" s="11">
        <f t="shared" si="6"/>
        <v>8.4863966769264678</v>
      </c>
      <c r="CJ43" s="11">
        <f t="shared" si="6"/>
        <v>1.4225740401054816</v>
      </c>
      <c r="CK43" s="11">
        <f t="shared" si="6"/>
        <v>7.6064758958556231</v>
      </c>
      <c r="CL43" s="11">
        <f t="shared" si="6"/>
        <v>8.7084361210520829</v>
      </c>
      <c r="CM43" s="11">
        <f t="shared" si="6"/>
        <v>1.1019602251964598</v>
      </c>
      <c r="CN43" s="11">
        <f t="shared" si="6"/>
        <v>-0.39774204485957565</v>
      </c>
      <c r="CO43" s="11">
        <f t="shared" si="6"/>
        <v>0.47928829963254016</v>
      </c>
      <c r="CP43" s="11">
        <f t="shared" si="6"/>
        <v>0.87703034449211592</v>
      </c>
      <c r="CQ43" s="65">
        <f t="shared" si="6"/>
        <v>7.9401041635465921</v>
      </c>
      <c r="CS43" s="63" t="s">
        <v>85</v>
      </c>
      <c r="CT43" s="59">
        <f t="shared" si="5"/>
        <v>1.5186473595487444</v>
      </c>
      <c r="CU43" s="59">
        <f t="shared" si="5"/>
        <v>1.7357446064153914</v>
      </c>
      <c r="CV43" s="59">
        <f t="shared" si="5"/>
        <v>0.21709724686664694</v>
      </c>
      <c r="CW43" s="59">
        <f t="shared" si="5"/>
        <v>0.21187049885640552</v>
      </c>
      <c r="CX43" s="59">
        <f t="shared" si="5"/>
        <v>3.5636537035328626</v>
      </c>
      <c r="CY43" s="59">
        <f t="shared" si="5"/>
        <v>2.6459326016085805</v>
      </c>
      <c r="CZ43" s="59">
        <f t="shared" si="5"/>
        <v>6.4113777168606195E-2</v>
      </c>
      <c r="DA43" s="59">
        <f t="shared" si="5"/>
        <v>7.1946411006303251E-2</v>
      </c>
      <c r="DB43" s="59">
        <f t="shared" si="4"/>
        <v>7.832633837697044E-3</v>
      </c>
      <c r="DC43" s="59">
        <f t="shared" si="4"/>
        <v>17.984625872672225</v>
      </c>
      <c r="DD43" s="59">
        <f t="shared" si="4"/>
        <v>1.3201507460022117</v>
      </c>
      <c r="DE43" s="11">
        <f t="shared" si="4"/>
        <v>0.38042937809785909</v>
      </c>
      <c r="DF43" s="65">
        <f t="shared" si="4"/>
        <v>0.93972136790435257</v>
      </c>
      <c r="DH43" s="63" t="s">
        <v>85</v>
      </c>
      <c r="DI43" s="11">
        <f t="shared" si="8"/>
        <v>1.3823625260438819</v>
      </c>
      <c r="DJ43" s="11">
        <f t="shared" si="8"/>
        <v>1.0435224866980013</v>
      </c>
      <c r="DK43" s="11">
        <f t="shared" si="8"/>
        <v>0.33884003934588075</v>
      </c>
      <c r="DL43" s="11">
        <f t="shared" si="8"/>
        <v>15.282112600626133</v>
      </c>
      <c r="DM43" s="11">
        <f t="shared" si="8"/>
        <v>1.2952450670880813</v>
      </c>
      <c r="DN43" s="11">
        <f t="shared" si="8"/>
        <v>3.4925459684250502</v>
      </c>
      <c r="DO43" s="11">
        <f t="shared" si="8"/>
        <v>10.494321565112999</v>
      </c>
      <c r="DP43" s="133">
        <f t="shared" si="7"/>
        <v>100</v>
      </c>
      <c r="DQ43" s="73"/>
    </row>
    <row r="44" spans="2:121" ht="12">
      <c r="B44" s="63" t="s">
        <v>86</v>
      </c>
      <c r="C44" s="5">
        <v>2663672</v>
      </c>
      <c r="D44" s="5">
        <v>2308842</v>
      </c>
      <c r="E44" s="5">
        <v>354830</v>
      </c>
      <c r="F44" s="5">
        <v>303880</v>
      </c>
      <c r="G44" s="5">
        <v>50950</v>
      </c>
      <c r="H44" s="5">
        <v>242918</v>
      </c>
      <c r="I44" s="5">
        <v>343410</v>
      </c>
      <c r="J44" s="5">
        <v>100492</v>
      </c>
      <c r="K44" s="5">
        <v>-35359</v>
      </c>
      <c r="L44" s="5">
        <v>56436</v>
      </c>
      <c r="M44" s="5">
        <v>91795</v>
      </c>
      <c r="N44" s="64">
        <v>273848</v>
      </c>
      <c r="O44" s="5"/>
      <c r="P44" s="63" t="s">
        <v>86</v>
      </c>
      <c r="Q44" s="5">
        <v>56414</v>
      </c>
      <c r="R44" s="5">
        <v>64570</v>
      </c>
      <c r="S44" s="5">
        <v>8156</v>
      </c>
      <c r="T44" s="5">
        <v>22643</v>
      </c>
      <c r="U44" s="5">
        <v>115435</v>
      </c>
      <c r="V44" s="5">
        <v>79356</v>
      </c>
      <c r="W44" s="5">
        <v>4429</v>
      </c>
      <c r="X44" s="5">
        <v>4970</v>
      </c>
      <c r="Y44" s="5">
        <v>541</v>
      </c>
      <c r="Z44" s="5">
        <v>639895</v>
      </c>
      <c r="AA44" s="5">
        <v>-47443</v>
      </c>
      <c r="AB44" s="5">
        <v>-68179</v>
      </c>
      <c r="AC44" s="64">
        <v>20736</v>
      </c>
      <c r="AD44" s="5">
        <v>0</v>
      </c>
      <c r="AE44" s="63" t="s">
        <v>86</v>
      </c>
      <c r="AF44" s="5">
        <v>23712</v>
      </c>
      <c r="AG44" s="5">
        <v>4893</v>
      </c>
      <c r="AH44" s="5">
        <v>18819</v>
      </c>
      <c r="AI44" s="5">
        <v>663626</v>
      </c>
      <c r="AJ44" s="5">
        <v>136373</v>
      </c>
      <c r="AK44" s="5">
        <v>179905</v>
      </c>
      <c r="AL44" s="5">
        <v>347348</v>
      </c>
      <c r="AM44" s="5">
        <v>3546485</v>
      </c>
      <c r="AN44" s="5">
        <v>2440</v>
      </c>
      <c r="AO44" s="64">
        <v>1453.4774590163934</v>
      </c>
      <c r="AQ44" s="63" t="s">
        <v>86</v>
      </c>
      <c r="AR44" s="11">
        <v>-5.6488379811607405</v>
      </c>
      <c r="AS44" s="11">
        <v>-5.8771492481275036</v>
      </c>
      <c r="AT44" s="11">
        <v>-4.1357547725442947</v>
      </c>
      <c r="AU44" s="11">
        <v>-2.7562217393669619</v>
      </c>
      <c r="AV44" s="11">
        <v>-11.614190302714892</v>
      </c>
      <c r="AW44" s="11">
        <v>-9.1011824577159111</v>
      </c>
      <c r="AX44" s="11">
        <v>-7.9401333408394521</v>
      </c>
      <c r="AY44" s="11">
        <v>-5.0071368478764331</v>
      </c>
      <c r="AZ44" s="11">
        <v>-11.853093761862583</v>
      </c>
      <c r="BA44" s="11">
        <v>-9.1924246568729977</v>
      </c>
      <c r="BB44" s="11">
        <v>-2.0968206397116074</v>
      </c>
      <c r="BC44" s="65">
        <v>-6.6486678120483242</v>
      </c>
      <c r="BE44" s="63" t="s">
        <v>86</v>
      </c>
      <c r="BF44" s="11">
        <v>-22.174704778721996</v>
      </c>
      <c r="BG44" s="11">
        <v>-22.880313399500761</v>
      </c>
      <c r="BH44" s="11">
        <v>-27.431266126879617</v>
      </c>
      <c r="BI44" s="11">
        <v>7.6751153169432689</v>
      </c>
      <c r="BJ44" s="11">
        <v>0.96650048106358788</v>
      </c>
      <c r="BK44" s="11">
        <v>-7.191392316238816</v>
      </c>
      <c r="BL44" s="11">
        <v>-19.472727272727273</v>
      </c>
      <c r="BM44" s="11">
        <v>-20.973127683256479</v>
      </c>
      <c r="BN44" s="11">
        <v>-31.432192648922687</v>
      </c>
      <c r="BO44" s="11">
        <v>-2.6009805428755386</v>
      </c>
      <c r="BP44" s="57">
        <v>-677.16545012165454</v>
      </c>
      <c r="BQ44" s="57">
        <v>-524353.84615384624</v>
      </c>
      <c r="BR44" s="65">
        <v>151.86444795335842</v>
      </c>
      <c r="BS44" s="5"/>
      <c r="BT44" s="63" t="s">
        <v>86</v>
      </c>
      <c r="BU44" s="11">
        <v>-45.888957349216128</v>
      </c>
      <c r="BV44" s="11">
        <v>-80.183865219504298</v>
      </c>
      <c r="BW44" s="11">
        <v>-1.6205760886611951</v>
      </c>
      <c r="BX44" s="11">
        <v>9.7007647014093905</v>
      </c>
      <c r="BY44" s="11">
        <v>3.3575104401142921</v>
      </c>
      <c r="BZ44" s="11">
        <v>32.833958474851585</v>
      </c>
      <c r="CA44" s="11">
        <v>2.8987181652017546</v>
      </c>
      <c r="CB44" s="11">
        <v>-5.3606929660001548</v>
      </c>
      <c r="CC44" s="11">
        <v>-1.573215006050827</v>
      </c>
      <c r="CD44" s="69">
        <v>-3.8480155175059068</v>
      </c>
      <c r="CE44" s="63" t="s">
        <v>86</v>
      </c>
      <c r="CF44" s="11">
        <f t="shared" si="3"/>
        <v>75.107380970171874</v>
      </c>
      <c r="CG44" s="11">
        <f t="shared" si="3"/>
        <v>65.102263226828811</v>
      </c>
      <c r="CH44" s="11">
        <f t="shared" si="3"/>
        <v>10.005117743343057</v>
      </c>
      <c r="CI44" s="11">
        <f t="shared" si="6"/>
        <v>8.5684840059946676</v>
      </c>
      <c r="CJ44" s="11">
        <f t="shared" si="6"/>
        <v>1.4366337373483886</v>
      </c>
      <c r="CK44" s="11">
        <f t="shared" si="6"/>
        <v>6.8495425752540893</v>
      </c>
      <c r="CL44" s="11">
        <f t="shared" si="6"/>
        <v>9.6831087682592774</v>
      </c>
      <c r="CM44" s="11">
        <f t="shared" si="6"/>
        <v>2.8335661930051868</v>
      </c>
      <c r="CN44" s="11">
        <f t="shared" si="6"/>
        <v>-0.99701535463987589</v>
      </c>
      <c r="CO44" s="11">
        <f t="shared" si="6"/>
        <v>1.5913221118938892</v>
      </c>
      <c r="CP44" s="11">
        <f t="shared" si="6"/>
        <v>2.5883374665337651</v>
      </c>
      <c r="CQ44" s="65">
        <f t="shared" si="6"/>
        <v>7.7216737135501772</v>
      </c>
      <c r="CS44" s="63" t="s">
        <v>86</v>
      </c>
      <c r="CT44" s="59">
        <f t="shared" si="5"/>
        <v>1.5907017793674583</v>
      </c>
      <c r="CU44" s="59">
        <f t="shared" si="5"/>
        <v>1.8206759650752788</v>
      </c>
      <c r="CV44" s="59">
        <f t="shared" si="5"/>
        <v>0.22997418570782055</v>
      </c>
      <c r="CW44" s="59">
        <f t="shared" si="5"/>
        <v>0.63846315436269996</v>
      </c>
      <c r="CX44" s="59">
        <f t="shared" si="5"/>
        <v>3.2549129631170013</v>
      </c>
      <c r="CY44" s="59">
        <f t="shared" si="5"/>
        <v>2.2375958167030174</v>
      </c>
      <c r="CZ44" s="59">
        <f t="shared" si="5"/>
        <v>0.12488421634378828</v>
      </c>
      <c r="DA44" s="59">
        <f t="shared" si="5"/>
        <v>0.14013875710738943</v>
      </c>
      <c r="DB44" s="59">
        <f t="shared" si="4"/>
        <v>1.5254540763601143E-2</v>
      </c>
      <c r="DC44" s="59">
        <f t="shared" si="4"/>
        <v>18.043076454574035</v>
      </c>
      <c r="DD44" s="59">
        <f t="shared" si="4"/>
        <v>-1.3377470932486673</v>
      </c>
      <c r="DE44" s="11">
        <f t="shared" si="4"/>
        <v>-1.9224386963429989</v>
      </c>
      <c r="DF44" s="65">
        <f t="shared" si="4"/>
        <v>0.58469160309433144</v>
      </c>
      <c r="DH44" s="63" t="s">
        <v>86</v>
      </c>
      <c r="DI44" s="11">
        <f t="shared" si="8"/>
        <v>0.66860567576064756</v>
      </c>
      <c r="DJ44" s="11">
        <f t="shared" si="8"/>
        <v>0.13796759326488056</v>
      </c>
      <c r="DK44" s="11">
        <f t="shared" si="8"/>
        <v>0.53063808249576694</v>
      </c>
      <c r="DL44" s="11">
        <f t="shared" si="8"/>
        <v>18.712217872062055</v>
      </c>
      <c r="DM44" s="11">
        <f t="shared" si="8"/>
        <v>3.8453003466812916</v>
      </c>
      <c r="DN44" s="11">
        <f t="shared" si="8"/>
        <v>5.0727692348903206</v>
      </c>
      <c r="DO44" s="11">
        <f t="shared" si="8"/>
        <v>9.794148290490444</v>
      </c>
      <c r="DP44" s="133">
        <f t="shared" si="7"/>
        <v>100</v>
      </c>
      <c r="DQ44" s="73"/>
    </row>
    <row r="45" spans="2:121" ht="12">
      <c r="B45" s="63" t="s">
        <v>87</v>
      </c>
      <c r="C45" s="5">
        <v>5444660</v>
      </c>
      <c r="D45" s="5">
        <v>4719563</v>
      </c>
      <c r="E45" s="5">
        <v>725097</v>
      </c>
      <c r="F45" s="5">
        <v>621253</v>
      </c>
      <c r="G45" s="5">
        <v>103844</v>
      </c>
      <c r="H45" s="5">
        <v>422269</v>
      </c>
      <c r="I45" s="5">
        <v>747382</v>
      </c>
      <c r="J45" s="5">
        <v>325113</v>
      </c>
      <c r="K45" s="5">
        <v>-6099</v>
      </c>
      <c r="L45" s="5">
        <v>303009</v>
      </c>
      <c r="M45" s="5">
        <v>309108</v>
      </c>
      <c r="N45" s="64">
        <v>416875</v>
      </c>
      <c r="O45" s="5"/>
      <c r="P45" s="63" t="s">
        <v>87</v>
      </c>
      <c r="Q45" s="5">
        <v>101769</v>
      </c>
      <c r="R45" s="5">
        <v>116370</v>
      </c>
      <c r="S45" s="5">
        <v>14601</v>
      </c>
      <c r="T45" s="5">
        <v>9808</v>
      </c>
      <c r="U45" s="5">
        <v>286387</v>
      </c>
      <c r="V45" s="5">
        <v>18911</v>
      </c>
      <c r="W45" s="5">
        <v>11493</v>
      </c>
      <c r="X45" s="5">
        <v>12897</v>
      </c>
      <c r="Y45" s="5">
        <v>1404</v>
      </c>
      <c r="Z45" s="5">
        <v>1499674</v>
      </c>
      <c r="AA45" s="5">
        <v>101964</v>
      </c>
      <c r="AB45" s="5">
        <v>70774</v>
      </c>
      <c r="AC45" s="64">
        <v>31190</v>
      </c>
      <c r="AD45" s="5">
        <v>0</v>
      </c>
      <c r="AE45" s="63" t="s">
        <v>87</v>
      </c>
      <c r="AF45" s="5">
        <v>44625</v>
      </c>
      <c r="AG45" s="5">
        <v>23058</v>
      </c>
      <c r="AH45" s="5">
        <v>21567</v>
      </c>
      <c r="AI45" s="5">
        <v>1353085</v>
      </c>
      <c r="AJ45" s="5">
        <v>144433</v>
      </c>
      <c r="AK45" s="5">
        <v>344391</v>
      </c>
      <c r="AL45" s="5">
        <v>864261</v>
      </c>
      <c r="AM45" s="5">
        <v>7366603</v>
      </c>
      <c r="AN45" s="5">
        <v>5020</v>
      </c>
      <c r="AO45" s="64">
        <v>1467.4507968127491</v>
      </c>
      <c r="AQ45" s="63" t="s">
        <v>87</v>
      </c>
      <c r="AR45" s="11">
        <v>-8.0197899037433302</v>
      </c>
      <c r="AS45" s="11">
        <v>-8.2381750927181621</v>
      </c>
      <c r="AT45" s="11">
        <v>-6.5725473420546399</v>
      </c>
      <c r="AU45" s="11">
        <v>-5.2294770370415566</v>
      </c>
      <c r="AV45" s="11">
        <v>-13.874582203312515</v>
      </c>
      <c r="AW45" s="11">
        <v>-20.533815597818521</v>
      </c>
      <c r="AX45" s="11">
        <v>-16.555072856969002</v>
      </c>
      <c r="AY45" s="11">
        <v>-10.751159145375635</v>
      </c>
      <c r="AZ45" s="11">
        <v>-124.50677060312614</v>
      </c>
      <c r="BA45" s="11">
        <v>-17.484579878272946</v>
      </c>
      <c r="BB45" s="11">
        <v>-9.7041433946390594</v>
      </c>
      <c r="BC45" s="65">
        <v>-15.536946950617859</v>
      </c>
      <c r="BE45" s="63" t="s">
        <v>87</v>
      </c>
      <c r="BF45" s="11">
        <v>-22.881824726253171</v>
      </c>
      <c r="BG45" s="11">
        <v>-23.470495005228234</v>
      </c>
      <c r="BH45" s="11">
        <v>-27.336518363690654</v>
      </c>
      <c r="BI45" s="11">
        <v>21.176179886335557</v>
      </c>
      <c r="BJ45" s="11">
        <v>-4.9205200393083848</v>
      </c>
      <c r="BK45" s="11">
        <v>-63.835768377572101</v>
      </c>
      <c r="BL45" s="11">
        <v>-11.154916512059369</v>
      </c>
      <c r="BM45" s="11">
        <v>-12.805084172807787</v>
      </c>
      <c r="BN45" s="11">
        <v>-24.31266846361186</v>
      </c>
      <c r="BO45" s="11">
        <v>8.2847149615577909</v>
      </c>
      <c r="BP45" s="57">
        <v>905.36383356339968</v>
      </c>
      <c r="BQ45" s="57">
        <v>22155.974842767297</v>
      </c>
      <c r="BR45" s="65">
        <v>217.48778501628664</v>
      </c>
      <c r="BS45" s="5"/>
      <c r="BT45" s="63" t="s">
        <v>87</v>
      </c>
      <c r="BU45" s="11">
        <v>16.319987488270254</v>
      </c>
      <c r="BV45" s="11">
        <v>40.195780385480631</v>
      </c>
      <c r="BW45" s="11">
        <v>-1.5969338869370808</v>
      </c>
      <c r="BX45" s="11">
        <v>1.2462306293633036</v>
      </c>
      <c r="BY45" s="11">
        <v>37.568339841889703</v>
      </c>
      <c r="BZ45" s="11">
        <v>-13.120552168132773</v>
      </c>
      <c r="CA45" s="11">
        <v>3.4994772699239194</v>
      </c>
      <c r="CB45" s="11">
        <v>-5.9866636037622678</v>
      </c>
      <c r="CC45" s="11">
        <v>-1.8380915134923741</v>
      </c>
      <c r="CD45" s="69">
        <v>-4.2262545158645821</v>
      </c>
      <c r="CE45" s="63" t="s">
        <v>87</v>
      </c>
      <c r="CF45" s="11">
        <f t="shared" si="3"/>
        <v>73.910050534825885</v>
      </c>
      <c r="CG45" s="11">
        <f t="shared" si="3"/>
        <v>64.067019764740948</v>
      </c>
      <c r="CH45" s="11">
        <f t="shared" si="3"/>
        <v>9.8430307700849351</v>
      </c>
      <c r="CI45" s="11">
        <f t="shared" si="6"/>
        <v>8.4333715282335699</v>
      </c>
      <c r="CJ45" s="11">
        <f t="shared" si="6"/>
        <v>1.4096592418513663</v>
      </c>
      <c r="CK45" s="11">
        <f t="shared" si="6"/>
        <v>5.7322079118421341</v>
      </c>
      <c r="CL45" s="11">
        <f t="shared" si="6"/>
        <v>10.145544696789008</v>
      </c>
      <c r="CM45" s="11">
        <f t="shared" si="6"/>
        <v>4.4133367849468748</v>
      </c>
      <c r="CN45" s="11">
        <f t="shared" si="6"/>
        <v>-8.2792570741222246E-2</v>
      </c>
      <c r="CO45" s="11">
        <f t="shared" si="6"/>
        <v>4.1132798930524688</v>
      </c>
      <c r="CP45" s="11">
        <f t="shared" si="6"/>
        <v>4.1960724637936915</v>
      </c>
      <c r="CQ45" s="65">
        <f t="shared" si="6"/>
        <v>5.6589855595584559</v>
      </c>
      <c r="CS45" s="63" t="s">
        <v>87</v>
      </c>
      <c r="CT45" s="59">
        <f t="shared" si="5"/>
        <v>1.3814915775968923</v>
      </c>
      <c r="CU45" s="59">
        <f t="shared" si="5"/>
        <v>1.5796969105027105</v>
      </c>
      <c r="CV45" s="59">
        <f t="shared" si="5"/>
        <v>0.19820533290581832</v>
      </c>
      <c r="CW45" s="59">
        <f t="shared" si="5"/>
        <v>0.13314142217247216</v>
      </c>
      <c r="CX45" s="59">
        <f t="shared" si="5"/>
        <v>3.8876399339016912</v>
      </c>
      <c r="CY45" s="59">
        <f t="shared" si="5"/>
        <v>0.25671262588740018</v>
      </c>
      <c r="CZ45" s="59">
        <f t="shared" si="5"/>
        <v>0.15601492302490036</v>
      </c>
      <c r="DA45" s="59">
        <f t="shared" si="5"/>
        <v>0.17507391127226485</v>
      </c>
      <c r="DB45" s="59">
        <f t="shared" si="4"/>
        <v>1.9058988247364489E-2</v>
      </c>
      <c r="DC45" s="59">
        <f t="shared" si="4"/>
        <v>20.357741553331977</v>
      </c>
      <c r="DD45" s="59">
        <f t="shared" si="4"/>
        <v>1.3841386592979152</v>
      </c>
      <c r="DE45" s="11">
        <f t="shared" si="4"/>
        <v>0.96074133491379954</v>
      </c>
      <c r="DF45" s="65">
        <f t="shared" si="4"/>
        <v>0.42339732438411576</v>
      </c>
      <c r="DH45" s="63" t="s">
        <v>87</v>
      </c>
      <c r="DI45" s="11">
        <f t="shared" si="8"/>
        <v>0.60577446619561282</v>
      </c>
      <c r="DJ45" s="11">
        <f t="shared" si="8"/>
        <v>0.3130072300624861</v>
      </c>
      <c r="DK45" s="11">
        <f t="shared" si="8"/>
        <v>0.29276723613312677</v>
      </c>
      <c r="DL45" s="11">
        <f t="shared" si="8"/>
        <v>18.367828427838447</v>
      </c>
      <c r="DM45" s="11">
        <f t="shared" si="8"/>
        <v>1.960645904224783</v>
      </c>
      <c r="DN45" s="11">
        <f t="shared" si="8"/>
        <v>4.6750313543433792</v>
      </c>
      <c r="DO45" s="11">
        <f t="shared" si="8"/>
        <v>11.732151169270287</v>
      </c>
      <c r="DP45" s="133">
        <f t="shared" si="7"/>
        <v>100</v>
      </c>
      <c r="DQ45" s="73"/>
    </row>
    <row r="46" spans="2:121" ht="12">
      <c r="B46" s="63" t="s">
        <v>88</v>
      </c>
      <c r="C46" s="5">
        <v>1797643</v>
      </c>
      <c r="D46" s="5">
        <v>1558714</v>
      </c>
      <c r="E46" s="5">
        <v>238929</v>
      </c>
      <c r="F46" s="5">
        <v>204565</v>
      </c>
      <c r="G46" s="5">
        <v>34364</v>
      </c>
      <c r="H46" s="5">
        <v>272364</v>
      </c>
      <c r="I46" s="5">
        <v>408057</v>
      </c>
      <c r="J46" s="5">
        <v>135693</v>
      </c>
      <c r="K46" s="5">
        <v>-62878</v>
      </c>
      <c r="L46" s="5">
        <v>67947</v>
      </c>
      <c r="M46" s="5">
        <v>130825</v>
      </c>
      <c r="N46" s="64">
        <v>334927</v>
      </c>
      <c r="O46" s="5"/>
      <c r="P46" s="63" t="s">
        <v>88</v>
      </c>
      <c r="Q46" s="5">
        <v>32816</v>
      </c>
      <c r="R46" s="5">
        <v>37645</v>
      </c>
      <c r="S46" s="5">
        <v>4829</v>
      </c>
      <c r="T46" s="5">
        <v>209027</v>
      </c>
      <c r="U46" s="5">
        <v>88164</v>
      </c>
      <c r="V46" s="5">
        <v>4920</v>
      </c>
      <c r="W46" s="5">
        <v>315</v>
      </c>
      <c r="X46" s="5">
        <v>354</v>
      </c>
      <c r="Y46" s="5">
        <v>39</v>
      </c>
      <c r="Z46" s="5">
        <v>372810</v>
      </c>
      <c r="AA46" s="5">
        <v>-79212</v>
      </c>
      <c r="AB46" s="5">
        <v>-94075</v>
      </c>
      <c r="AC46" s="64">
        <v>14863</v>
      </c>
      <c r="AD46" s="5">
        <v>0</v>
      </c>
      <c r="AE46" s="63" t="s">
        <v>88</v>
      </c>
      <c r="AF46" s="5">
        <v>24647</v>
      </c>
      <c r="AG46" s="5">
        <v>4293</v>
      </c>
      <c r="AH46" s="5">
        <v>20354</v>
      </c>
      <c r="AI46" s="5">
        <v>427375</v>
      </c>
      <c r="AJ46" s="5">
        <v>58138</v>
      </c>
      <c r="AK46" s="5">
        <v>67700</v>
      </c>
      <c r="AL46" s="5">
        <v>301537</v>
      </c>
      <c r="AM46" s="5">
        <v>2442817</v>
      </c>
      <c r="AN46" s="5">
        <v>1233</v>
      </c>
      <c r="AO46" s="64">
        <v>1981.1978913219789</v>
      </c>
      <c r="AQ46" s="63" t="s">
        <v>88</v>
      </c>
      <c r="AR46" s="11">
        <v>-4.047511785604482</v>
      </c>
      <c r="AS46" s="11">
        <v>-4.2813551432573522</v>
      </c>
      <c r="AT46" s="11">
        <v>-2.4934806296140617</v>
      </c>
      <c r="AU46" s="11">
        <v>-1.1271308912164024</v>
      </c>
      <c r="AV46" s="11">
        <v>-9.9050915001835236</v>
      </c>
      <c r="AW46" s="11">
        <v>302.69087468212194</v>
      </c>
      <c r="AX46" s="11">
        <v>82.417498904753813</v>
      </c>
      <c r="AY46" s="11">
        <v>-13.049635391969652</v>
      </c>
      <c r="AZ46" s="11">
        <v>8.2662231559290387</v>
      </c>
      <c r="BA46" s="11">
        <v>-15.876985551745056</v>
      </c>
      <c r="BB46" s="11">
        <v>-12.38321668954894</v>
      </c>
      <c r="BC46" s="65">
        <v>146.73065873027568</v>
      </c>
      <c r="BE46" s="63" t="s">
        <v>88</v>
      </c>
      <c r="BF46" s="11">
        <v>-23.553940410464278</v>
      </c>
      <c r="BG46" s="11">
        <v>-24.115062086760201</v>
      </c>
      <c r="BH46" s="11">
        <v>-27.720401137554258</v>
      </c>
      <c r="BI46" s="11">
        <v>3297.1558589306028</v>
      </c>
      <c r="BJ46" s="11">
        <v>7.8076278751268653</v>
      </c>
      <c r="BK46" s="11">
        <v>0.67526089625537145</v>
      </c>
      <c r="BL46" s="11">
        <v>-27.419354838709676</v>
      </c>
      <c r="BM46" s="11">
        <v>-28.62903225806452</v>
      </c>
      <c r="BN46" s="11">
        <v>-37.096774193548384</v>
      </c>
      <c r="BO46" s="11">
        <v>-5.2487914970187717</v>
      </c>
      <c r="BP46" s="57">
        <v>-1024.401913875598</v>
      </c>
      <c r="BQ46" s="57">
        <v>-35400</v>
      </c>
      <c r="BR46" s="65">
        <v>68.247679420421107</v>
      </c>
      <c r="BS46" s="5"/>
      <c r="BT46" s="63" t="s">
        <v>88</v>
      </c>
      <c r="BU46" s="11">
        <v>21.779732200207519</v>
      </c>
      <c r="BV46" s="11">
        <v>1062.5560538116592</v>
      </c>
      <c r="BW46" s="11">
        <v>-1.6001933768431231</v>
      </c>
      <c r="BX46" s="11">
        <v>17.200140407070812</v>
      </c>
      <c r="BY46" s="11">
        <v>458.96548408806848</v>
      </c>
      <c r="BZ46" s="11">
        <v>19.585953508090157</v>
      </c>
      <c r="CA46" s="11">
        <v>1.3089594511508831</v>
      </c>
      <c r="CB46" s="11">
        <v>4.6366996920203718</v>
      </c>
      <c r="CC46" s="11">
        <v>-2.45253164556962</v>
      </c>
      <c r="CD46" s="69">
        <v>7.2674682974158511</v>
      </c>
      <c r="CE46" s="63" t="s">
        <v>88</v>
      </c>
      <c r="CF46" s="11">
        <f t="shared" si="3"/>
        <v>73.588934414653252</v>
      </c>
      <c r="CG46" s="11">
        <f t="shared" si="3"/>
        <v>63.808054389665699</v>
      </c>
      <c r="CH46" s="11">
        <f t="shared" si="3"/>
        <v>9.7808800249875461</v>
      </c>
      <c r="CI46" s="11">
        <f t="shared" si="6"/>
        <v>8.3741434581468841</v>
      </c>
      <c r="CJ46" s="11">
        <f t="shared" si="6"/>
        <v>1.4067365668406597</v>
      </c>
      <c r="CK46" s="11">
        <f t="shared" si="6"/>
        <v>11.14958672712692</v>
      </c>
      <c r="CL46" s="11">
        <f t="shared" si="6"/>
        <v>16.704362217882061</v>
      </c>
      <c r="CM46" s="11">
        <f t="shared" si="6"/>
        <v>5.5547754907551408</v>
      </c>
      <c r="CN46" s="11">
        <f t="shared" si="6"/>
        <v>-2.5739955141952917</v>
      </c>
      <c r="CO46" s="11">
        <f t="shared" si="6"/>
        <v>2.7815018480713047</v>
      </c>
      <c r="CP46" s="11">
        <f t="shared" si="6"/>
        <v>5.3554973622665969</v>
      </c>
      <c r="CQ46" s="65">
        <f t="shared" si="6"/>
        <v>13.710687292580657</v>
      </c>
      <c r="CS46" s="63" t="s">
        <v>88</v>
      </c>
      <c r="CT46" s="59">
        <f t="shared" si="5"/>
        <v>1.3433671044535878</v>
      </c>
      <c r="CU46" s="59">
        <f t="shared" si="5"/>
        <v>1.5410487154788919</v>
      </c>
      <c r="CV46" s="59">
        <f t="shared" si="5"/>
        <v>0.19768161102530399</v>
      </c>
      <c r="CW46" s="59">
        <f t="shared" si="5"/>
        <v>8.5568014304796485</v>
      </c>
      <c r="CX46" s="59">
        <f t="shared" si="5"/>
        <v>3.6091119392078901</v>
      </c>
      <c r="CY46" s="59">
        <f t="shared" si="5"/>
        <v>0.20140681843953109</v>
      </c>
      <c r="CZ46" s="59">
        <f t="shared" si="5"/>
        <v>1.2894948741555345E-2</v>
      </c>
      <c r="DA46" s="59">
        <f t="shared" si="5"/>
        <v>1.4491466204795527E-2</v>
      </c>
      <c r="DB46" s="59">
        <f t="shared" si="4"/>
        <v>1.5965174632401856E-3</v>
      </c>
      <c r="DC46" s="59">
        <f t="shared" si="4"/>
        <v>15.261478858219835</v>
      </c>
      <c r="DD46" s="59">
        <f t="shared" si="4"/>
        <v>-3.2426497768764504</v>
      </c>
      <c r="DE46" s="11">
        <f t="shared" si="4"/>
        <v>-3.8510866757518061</v>
      </c>
      <c r="DF46" s="65">
        <f t="shared" si="4"/>
        <v>0.60843689887535579</v>
      </c>
      <c r="DH46" s="63" t="s">
        <v>88</v>
      </c>
      <c r="DI46" s="11">
        <f t="shared" si="8"/>
        <v>1.008958100422586</v>
      </c>
      <c r="DJ46" s="11">
        <f t="shared" si="8"/>
        <v>0.17573972999205426</v>
      </c>
      <c r="DK46" s="11">
        <f t="shared" si="8"/>
        <v>0.83321837043053171</v>
      </c>
      <c r="DL46" s="11">
        <f t="shared" si="8"/>
        <v>17.495170534673697</v>
      </c>
      <c r="DM46" s="11">
        <f t="shared" si="8"/>
        <v>2.3799572378937923</v>
      </c>
      <c r="DN46" s="11">
        <f t="shared" si="8"/>
        <v>2.7713905708041167</v>
      </c>
      <c r="DO46" s="11">
        <f t="shared" si="8"/>
        <v>12.343822725975789</v>
      </c>
      <c r="DP46" s="133">
        <f t="shared" si="7"/>
        <v>100</v>
      </c>
      <c r="DQ46" s="73"/>
    </row>
    <row r="47" spans="2:121" ht="12">
      <c r="B47" s="63" t="s">
        <v>89</v>
      </c>
      <c r="C47" s="5">
        <v>4392795</v>
      </c>
      <c r="D47" s="5">
        <v>3807196</v>
      </c>
      <c r="E47" s="5">
        <v>585599</v>
      </c>
      <c r="F47" s="5">
        <v>501559</v>
      </c>
      <c r="G47" s="5">
        <v>84040</v>
      </c>
      <c r="H47" s="5">
        <v>313884</v>
      </c>
      <c r="I47" s="5">
        <v>399536</v>
      </c>
      <c r="J47" s="5">
        <v>85652</v>
      </c>
      <c r="K47" s="5">
        <v>-21655</v>
      </c>
      <c r="L47" s="5">
        <v>52719</v>
      </c>
      <c r="M47" s="5">
        <v>74374</v>
      </c>
      <c r="N47" s="64">
        <v>333629</v>
      </c>
      <c r="O47" s="5"/>
      <c r="P47" s="63" t="s">
        <v>89</v>
      </c>
      <c r="Q47" s="5">
        <v>74328</v>
      </c>
      <c r="R47" s="5">
        <v>85373</v>
      </c>
      <c r="S47" s="5">
        <v>11045</v>
      </c>
      <c r="T47" s="5">
        <v>0</v>
      </c>
      <c r="U47" s="5">
        <v>191754</v>
      </c>
      <c r="V47" s="5">
        <v>67547</v>
      </c>
      <c r="W47" s="5">
        <v>1910</v>
      </c>
      <c r="X47" s="5">
        <v>2143</v>
      </c>
      <c r="Y47" s="5">
        <v>233</v>
      </c>
      <c r="Z47" s="5">
        <v>2070239</v>
      </c>
      <c r="AA47" s="5">
        <v>80475</v>
      </c>
      <c r="AB47" s="5">
        <v>57827</v>
      </c>
      <c r="AC47" s="64">
        <v>22648</v>
      </c>
      <c r="AD47" s="5">
        <v>0</v>
      </c>
      <c r="AE47" s="63" t="s">
        <v>89</v>
      </c>
      <c r="AF47" s="5">
        <v>1232369</v>
      </c>
      <c r="AG47" s="5">
        <v>1216761</v>
      </c>
      <c r="AH47" s="5">
        <v>15608</v>
      </c>
      <c r="AI47" s="5">
        <v>757395</v>
      </c>
      <c r="AJ47" s="5">
        <v>13384</v>
      </c>
      <c r="AK47" s="5">
        <v>223770</v>
      </c>
      <c r="AL47" s="5">
        <v>520241</v>
      </c>
      <c r="AM47" s="5">
        <v>6776918</v>
      </c>
      <c r="AN47" s="5">
        <v>3722</v>
      </c>
      <c r="AO47" s="64">
        <v>1820.7732401934443</v>
      </c>
      <c r="AQ47" s="63" t="s">
        <v>89</v>
      </c>
      <c r="AR47" s="11">
        <v>-5.0826886556095339</v>
      </c>
      <c r="AS47" s="11">
        <v>-5.3091309929867201</v>
      </c>
      <c r="AT47" s="11">
        <v>-3.5836770311097936</v>
      </c>
      <c r="AU47" s="11">
        <v>-2.2016184069416007</v>
      </c>
      <c r="AV47" s="11">
        <v>-11.082896894672803</v>
      </c>
      <c r="AW47" s="11">
        <v>-1.0503883788963986</v>
      </c>
      <c r="AX47" s="11">
        <v>-3.1498315274040678</v>
      </c>
      <c r="AY47" s="11">
        <v>-10.137020794426842</v>
      </c>
      <c r="AZ47" s="11">
        <v>13.143751002727418</v>
      </c>
      <c r="BA47" s="11">
        <v>-3.9324307086757662</v>
      </c>
      <c r="BB47" s="11">
        <v>-6.810008896239772</v>
      </c>
      <c r="BC47" s="65">
        <v>-1.6922433200146154</v>
      </c>
      <c r="BE47" s="63" t="s">
        <v>89</v>
      </c>
      <c r="BF47" s="11">
        <v>-23.710599513491875</v>
      </c>
      <c r="BG47" s="11">
        <v>-24.137164996090142</v>
      </c>
      <c r="BH47" s="11">
        <v>-26.888197524326472</v>
      </c>
      <c r="BI47" s="11">
        <v>-100</v>
      </c>
      <c r="BJ47" s="11">
        <v>2.5565051825387486</v>
      </c>
      <c r="BK47" s="11">
        <v>22.890930592195033</v>
      </c>
      <c r="BL47" s="11">
        <v>-31.195965417867434</v>
      </c>
      <c r="BM47" s="11">
        <v>-32.482671707624448</v>
      </c>
      <c r="BN47" s="11">
        <v>-41.457286432160807</v>
      </c>
      <c r="BO47" s="11">
        <v>-33.427756391725026</v>
      </c>
      <c r="BP47" s="57">
        <v>1009.3879239040529</v>
      </c>
      <c r="BQ47" s="57">
        <v>15486.79245283019</v>
      </c>
      <c r="BR47" s="65">
        <v>229.04256864739213</v>
      </c>
      <c r="BS47" s="5"/>
      <c r="BT47" s="63" t="s">
        <v>89</v>
      </c>
      <c r="BU47" s="11">
        <v>-47.893158838957312</v>
      </c>
      <c r="BV47" s="11">
        <v>-48.205811027731301</v>
      </c>
      <c r="BW47" s="11">
        <v>-1.5764913608273428</v>
      </c>
      <c r="BX47" s="11">
        <v>2.7076541709834721</v>
      </c>
      <c r="BY47" s="11">
        <v>27.636849132176234</v>
      </c>
      <c r="BZ47" s="11">
        <v>1.003398827336863</v>
      </c>
      <c r="CA47" s="11">
        <v>2.9375043282976678</v>
      </c>
      <c r="CB47" s="11">
        <v>-15.866960678594493</v>
      </c>
      <c r="CC47" s="11">
        <v>-1.1683483802442911</v>
      </c>
      <c r="CD47" s="69">
        <v>-14.872373432452152</v>
      </c>
      <c r="CE47" s="63" t="s">
        <v>89</v>
      </c>
      <c r="CF47" s="11">
        <f t="shared" si="3"/>
        <v>64.819952078511207</v>
      </c>
      <c r="CG47" s="11">
        <f t="shared" si="3"/>
        <v>56.178870690186898</v>
      </c>
      <c r="CH47" s="11">
        <f t="shared" si="3"/>
        <v>8.6410813883243094</v>
      </c>
      <c r="CI47" s="11">
        <f t="shared" si="6"/>
        <v>7.4009896534088213</v>
      </c>
      <c r="CJ47" s="11">
        <f t="shared" si="6"/>
        <v>1.2400917349154881</v>
      </c>
      <c r="CK47" s="11">
        <f t="shared" si="6"/>
        <v>4.6316629476703124</v>
      </c>
      <c r="CL47" s="11">
        <f t="shared" si="6"/>
        <v>5.8955413065349171</v>
      </c>
      <c r="CM47" s="11">
        <f t="shared" si="6"/>
        <v>1.2638783588646048</v>
      </c>
      <c r="CN47" s="11">
        <f t="shared" si="6"/>
        <v>-0.31954053450255709</v>
      </c>
      <c r="CO47" s="11">
        <f t="shared" si="6"/>
        <v>0.77791999253938149</v>
      </c>
      <c r="CP47" s="11">
        <f t="shared" si="6"/>
        <v>1.0974605270419384</v>
      </c>
      <c r="CQ47" s="65">
        <f t="shared" si="6"/>
        <v>4.9230195791066089</v>
      </c>
      <c r="CS47" s="63" t="s">
        <v>89</v>
      </c>
      <c r="CT47" s="59">
        <f t="shared" si="5"/>
        <v>1.0967817524131176</v>
      </c>
      <c r="CU47" s="59">
        <f t="shared" si="5"/>
        <v>1.2597614431811039</v>
      </c>
      <c r="CV47" s="59">
        <f t="shared" si="5"/>
        <v>0.16297969076798627</v>
      </c>
      <c r="CW47" s="59">
        <f t="shared" si="5"/>
        <v>0</v>
      </c>
      <c r="CX47" s="59">
        <f t="shared" si="5"/>
        <v>2.8295163081506964</v>
      </c>
      <c r="CY47" s="59">
        <f t="shared" si="5"/>
        <v>0.99672151854279489</v>
      </c>
      <c r="CZ47" s="59">
        <f t="shared" si="5"/>
        <v>2.8183903066261094E-2</v>
      </c>
      <c r="DA47" s="59">
        <f t="shared" si="5"/>
        <v>3.1622044120941113E-2</v>
      </c>
      <c r="DB47" s="59">
        <f t="shared" si="4"/>
        <v>3.4381410546800184E-3</v>
      </c>
      <c r="DC47" s="59">
        <f t="shared" si="4"/>
        <v>30.548384973818482</v>
      </c>
      <c r="DD47" s="59">
        <f t="shared" si="4"/>
        <v>1.1874867011818648</v>
      </c>
      <c r="DE47" s="11">
        <f t="shared" si="4"/>
        <v>0.85329348827889018</v>
      </c>
      <c r="DF47" s="65">
        <f t="shared" si="4"/>
        <v>0.33419321290297449</v>
      </c>
      <c r="DH47" s="63" t="s">
        <v>89</v>
      </c>
      <c r="DI47" s="11">
        <f t="shared" si="8"/>
        <v>18.184800229248754</v>
      </c>
      <c r="DJ47" s="11">
        <f t="shared" si="8"/>
        <v>17.954489046495766</v>
      </c>
      <c r="DK47" s="11">
        <f t="shared" si="8"/>
        <v>0.23031118275298593</v>
      </c>
      <c r="DL47" s="11">
        <f t="shared" si="8"/>
        <v>11.176098043387865</v>
      </c>
      <c r="DM47" s="11">
        <f t="shared" si="8"/>
        <v>0.19749390504651226</v>
      </c>
      <c r="DN47" s="11">
        <f t="shared" si="8"/>
        <v>3.3019434498100764</v>
      </c>
      <c r="DO47" s="11">
        <f t="shared" si="8"/>
        <v>7.6766606885312765</v>
      </c>
      <c r="DP47" s="133">
        <f t="shared" si="7"/>
        <v>100</v>
      </c>
      <c r="DQ47" s="73"/>
    </row>
    <row r="48" spans="2:121" ht="12">
      <c r="B48" s="63" t="s">
        <v>90</v>
      </c>
      <c r="C48" s="5">
        <v>4645400</v>
      </c>
      <c r="D48" s="5">
        <v>4026572</v>
      </c>
      <c r="E48" s="5">
        <v>618828</v>
      </c>
      <c r="F48" s="5">
        <v>530139</v>
      </c>
      <c r="G48" s="5">
        <v>88689</v>
      </c>
      <c r="H48" s="5">
        <v>349468</v>
      </c>
      <c r="I48" s="5">
        <v>445160</v>
      </c>
      <c r="J48" s="5">
        <v>95692</v>
      </c>
      <c r="K48" s="5">
        <v>-31905</v>
      </c>
      <c r="L48" s="5">
        <v>47580</v>
      </c>
      <c r="M48" s="5">
        <v>79485</v>
      </c>
      <c r="N48" s="64">
        <v>365810</v>
      </c>
      <c r="O48" s="5"/>
      <c r="P48" s="63" t="s">
        <v>90</v>
      </c>
      <c r="Q48" s="5">
        <v>98878</v>
      </c>
      <c r="R48" s="5">
        <v>113184</v>
      </c>
      <c r="S48" s="5">
        <v>14306</v>
      </c>
      <c r="T48" s="5">
        <v>17054</v>
      </c>
      <c r="U48" s="5">
        <v>195142</v>
      </c>
      <c r="V48" s="5">
        <v>54736</v>
      </c>
      <c r="W48" s="5">
        <v>15563</v>
      </c>
      <c r="X48" s="5">
        <v>17464</v>
      </c>
      <c r="Y48" s="5">
        <v>1901</v>
      </c>
      <c r="Z48" s="5">
        <v>1004626</v>
      </c>
      <c r="AA48" s="5">
        <v>-18263</v>
      </c>
      <c r="AB48" s="5">
        <v>-51913</v>
      </c>
      <c r="AC48" s="64">
        <v>33650</v>
      </c>
      <c r="AD48" s="5">
        <v>0</v>
      </c>
      <c r="AE48" s="63" t="s">
        <v>90</v>
      </c>
      <c r="AF48" s="5">
        <v>39847</v>
      </c>
      <c r="AG48" s="5">
        <v>11583</v>
      </c>
      <c r="AH48" s="5">
        <v>28264</v>
      </c>
      <c r="AI48" s="5">
        <v>983042</v>
      </c>
      <c r="AJ48" s="5">
        <v>50268</v>
      </c>
      <c r="AK48" s="5">
        <v>215042</v>
      </c>
      <c r="AL48" s="5">
        <v>717732</v>
      </c>
      <c r="AM48" s="5">
        <v>5999494</v>
      </c>
      <c r="AN48" s="5">
        <v>4348</v>
      </c>
      <c r="AO48" s="64">
        <v>1379.8284268629254</v>
      </c>
      <c r="AP48" s="68"/>
      <c r="AQ48" s="63" t="s">
        <v>90</v>
      </c>
      <c r="AR48" s="11">
        <v>-6.6265520365920043</v>
      </c>
      <c r="AS48" s="11">
        <v>-6.8448655237774432</v>
      </c>
      <c r="AT48" s="11">
        <v>-5.1806588328310132</v>
      </c>
      <c r="AU48" s="11">
        <v>-3.7849776948569316</v>
      </c>
      <c r="AV48" s="11">
        <v>-12.746322986866055</v>
      </c>
      <c r="AW48" s="11">
        <v>-4.4339070558572748</v>
      </c>
      <c r="AX48" s="11">
        <v>-7.0835342321074855</v>
      </c>
      <c r="AY48" s="11">
        <v>-15.626680774148042</v>
      </c>
      <c r="AZ48" s="11">
        <v>23.606455320371612</v>
      </c>
      <c r="BA48" s="11">
        <v>-5.2776174075769937</v>
      </c>
      <c r="BB48" s="11">
        <v>-13.598565139409752</v>
      </c>
      <c r="BC48" s="65">
        <v>-7.6498566062123841</v>
      </c>
      <c r="BE48" s="63" t="s">
        <v>90</v>
      </c>
      <c r="BF48" s="11">
        <v>-23.273661258157382</v>
      </c>
      <c r="BG48" s="11">
        <v>-23.86692317005906</v>
      </c>
      <c r="BH48" s="11">
        <v>-27.729224551654458</v>
      </c>
      <c r="BI48" s="11">
        <v>87.489006156552335</v>
      </c>
      <c r="BJ48" s="11">
        <v>-3.0075599051656869</v>
      </c>
      <c r="BK48" s="11">
        <v>-3.8909959263941563</v>
      </c>
      <c r="BL48" s="11">
        <v>37.312511028763012</v>
      </c>
      <c r="BM48" s="11">
        <v>34.763484836792962</v>
      </c>
      <c r="BN48" s="11">
        <v>16.984615384615385</v>
      </c>
      <c r="BO48" s="11">
        <v>8.2694790568750314</v>
      </c>
      <c r="BP48" s="57">
        <v>-259.14081561519697</v>
      </c>
      <c r="BQ48" s="57">
        <v>-5943.4225844004659</v>
      </c>
      <c r="BR48" s="65">
        <v>172.8009728415079</v>
      </c>
      <c r="BS48" s="5"/>
      <c r="BT48" s="63" t="s">
        <v>90</v>
      </c>
      <c r="BU48" s="11">
        <v>43.313911667385987</v>
      </c>
      <c r="BV48" s="11">
        <v>1363.1406761177755</v>
      </c>
      <c r="BW48" s="11">
        <v>-1.5911702238779986</v>
      </c>
      <c r="BX48" s="11">
        <v>10.626436225402706</v>
      </c>
      <c r="BY48" s="11">
        <v>22.922678143492934</v>
      </c>
      <c r="BZ48" s="11">
        <v>32.521923472752036</v>
      </c>
      <c r="CA48" s="11">
        <v>4.7094540674679886</v>
      </c>
      <c r="CB48" s="11">
        <v>-4.293714182889719</v>
      </c>
      <c r="CC48" s="11">
        <v>-2.4017957351290682</v>
      </c>
      <c r="CD48" s="69">
        <v>-1.9384766984300223</v>
      </c>
      <c r="CE48" s="63" t="s">
        <v>90</v>
      </c>
      <c r="CF48" s="11">
        <f t="shared" si="3"/>
        <v>77.429863251800896</v>
      </c>
      <c r="CG48" s="11">
        <f t="shared" si="3"/>
        <v>67.115193381308487</v>
      </c>
      <c r="CH48" s="11">
        <f t="shared" si="3"/>
        <v>10.314669870492411</v>
      </c>
      <c r="CI48" s="11">
        <f t="shared" si="6"/>
        <v>8.8363952026620911</v>
      </c>
      <c r="CJ48" s="11">
        <f t="shared" si="6"/>
        <v>1.4782746678303202</v>
      </c>
      <c r="CK48" s="11">
        <f t="shared" si="6"/>
        <v>5.8249579047833029</v>
      </c>
      <c r="CL48" s="11">
        <f t="shared" si="6"/>
        <v>7.4199590832160185</v>
      </c>
      <c r="CM48" s="11">
        <f t="shared" si="6"/>
        <v>1.5950011784327145</v>
      </c>
      <c r="CN48" s="11">
        <f t="shared" si="6"/>
        <v>-0.53179484803218413</v>
      </c>
      <c r="CO48" s="11">
        <f t="shared" si="6"/>
        <v>0.79306688197371311</v>
      </c>
      <c r="CP48" s="11">
        <f t="shared" si="6"/>
        <v>1.3248617300058971</v>
      </c>
      <c r="CQ48" s="65">
        <f t="shared" si="6"/>
        <v>6.0973475429761246</v>
      </c>
      <c r="CS48" s="63" t="s">
        <v>90</v>
      </c>
      <c r="CT48" s="59">
        <f t="shared" si="5"/>
        <v>1.6481056569103993</v>
      </c>
      <c r="CU48" s="59">
        <f t="shared" si="5"/>
        <v>1.886559099817418</v>
      </c>
      <c r="CV48" s="59">
        <f t="shared" si="5"/>
        <v>0.2384534429070185</v>
      </c>
      <c r="CW48" s="59">
        <f t="shared" si="5"/>
        <v>0.28425730569944729</v>
      </c>
      <c r="CX48" s="59">
        <f t="shared" si="5"/>
        <v>3.2526409727220331</v>
      </c>
      <c r="CY48" s="59">
        <f t="shared" si="5"/>
        <v>0.9123436076442446</v>
      </c>
      <c r="CZ48" s="59">
        <f t="shared" si="5"/>
        <v>0.2594052098393631</v>
      </c>
      <c r="DA48" s="59">
        <f t="shared" si="5"/>
        <v>0.29109121535916199</v>
      </c>
      <c r="DB48" s="59">
        <f t="shared" si="4"/>
        <v>3.1686005519798832E-2</v>
      </c>
      <c r="DC48" s="59">
        <f t="shared" si="4"/>
        <v>16.745178843415793</v>
      </c>
      <c r="DD48" s="59">
        <f t="shared" si="4"/>
        <v>-0.30440900515943509</v>
      </c>
      <c r="DE48" s="11">
        <f t="shared" si="4"/>
        <v>-0.86528963942625825</v>
      </c>
      <c r="DF48" s="65">
        <f t="shared" si="4"/>
        <v>0.56088063426682311</v>
      </c>
      <c r="DH48" s="63" t="s">
        <v>90</v>
      </c>
      <c r="DI48" s="11">
        <f t="shared" si="8"/>
        <v>0.66417267856255879</v>
      </c>
      <c r="DJ48" s="11">
        <f t="shared" si="8"/>
        <v>0.19306628192310885</v>
      </c>
      <c r="DK48" s="11">
        <f t="shared" si="8"/>
        <v>0.47110639663944986</v>
      </c>
      <c r="DL48" s="11">
        <f t="shared" si="8"/>
        <v>16.385415170012671</v>
      </c>
      <c r="DM48" s="11">
        <f t="shared" si="8"/>
        <v>0.8378706604256958</v>
      </c>
      <c r="DN48" s="11">
        <f t="shared" si="8"/>
        <v>3.5843356123033043</v>
      </c>
      <c r="DO48" s="11">
        <f t="shared" si="8"/>
        <v>11.963208897283671</v>
      </c>
      <c r="DP48" s="133">
        <f t="shared" si="7"/>
        <v>100</v>
      </c>
      <c r="DQ48" s="73"/>
    </row>
    <row r="49" spans="2:121" ht="12">
      <c r="B49" s="74" t="s">
        <v>91</v>
      </c>
      <c r="C49" s="75">
        <v>20715146</v>
      </c>
      <c r="D49" s="75">
        <v>17956309</v>
      </c>
      <c r="E49" s="75">
        <v>2758837</v>
      </c>
      <c r="F49" s="75">
        <v>2363073</v>
      </c>
      <c r="G49" s="75">
        <v>395764</v>
      </c>
      <c r="H49" s="75">
        <v>2824066</v>
      </c>
      <c r="I49" s="75">
        <v>3190793</v>
      </c>
      <c r="J49" s="75">
        <v>366727</v>
      </c>
      <c r="K49" s="75">
        <v>-174215</v>
      </c>
      <c r="L49" s="75">
        <v>137301</v>
      </c>
      <c r="M49" s="75">
        <v>311516</v>
      </c>
      <c r="N49" s="76">
        <v>2967676</v>
      </c>
      <c r="O49" s="5"/>
      <c r="P49" s="74" t="s">
        <v>91</v>
      </c>
      <c r="Q49" s="75">
        <v>348826</v>
      </c>
      <c r="R49" s="75">
        <v>400299</v>
      </c>
      <c r="S49" s="75">
        <v>51473</v>
      </c>
      <c r="T49" s="75">
        <v>109309</v>
      </c>
      <c r="U49" s="75">
        <v>1195226</v>
      </c>
      <c r="V49" s="75">
        <v>1314315</v>
      </c>
      <c r="W49" s="75">
        <v>30605</v>
      </c>
      <c r="X49" s="75">
        <v>34343</v>
      </c>
      <c r="Y49" s="75">
        <v>3738</v>
      </c>
      <c r="Z49" s="75">
        <v>5076411</v>
      </c>
      <c r="AA49" s="75">
        <v>670748</v>
      </c>
      <c r="AB49" s="75">
        <v>393495</v>
      </c>
      <c r="AC49" s="76">
        <v>277253</v>
      </c>
      <c r="AD49" s="72">
        <v>0</v>
      </c>
      <c r="AE49" s="74" t="s">
        <v>91</v>
      </c>
      <c r="AF49" s="75">
        <v>101692</v>
      </c>
      <c r="AG49" s="75">
        <v>22794</v>
      </c>
      <c r="AH49" s="75">
        <v>78898</v>
      </c>
      <c r="AI49" s="75">
        <v>4303971</v>
      </c>
      <c r="AJ49" s="75">
        <v>433982</v>
      </c>
      <c r="AK49" s="75">
        <v>975451</v>
      </c>
      <c r="AL49" s="75">
        <v>2894538</v>
      </c>
      <c r="AM49" s="75">
        <v>28615623</v>
      </c>
      <c r="AN49" s="75">
        <v>16757</v>
      </c>
      <c r="AO49" s="76">
        <v>1707.681744942412</v>
      </c>
      <c r="AP49" s="102"/>
      <c r="AQ49" s="74" t="s">
        <v>91</v>
      </c>
      <c r="AR49" s="78">
        <v>-5.5525413231505576</v>
      </c>
      <c r="AS49" s="78">
        <v>-5.7833523475655078</v>
      </c>
      <c r="AT49" s="78">
        <v>-4.0221913525808217</v>
      </c>
      <c r="AU49" s="78">
        <v>-2.6756972702261903</v>
      </c>
      <c r="AV49" s="78">
        <v>-11.345771740518309</v>
      </c>
      <c r="AW49" s="78">
        <v>0.41587700053691373</v>
      </c>
      <c r="AX49" s="78">
        <v>-0.40017317946955511</v>
      </c>
      <c r="AY49" s="78">
        <v>-6.2661823981515319</v>
      </c>
      <c r="AZ49" s="78">
        <v>-4.3884930883031439</v>
      </c>
      <c r="BA49" s="78">
        <v>-7.1951928406310417</v>
      </c>
      <c r="BB49" s="78">
        <v>-1.0548315477532817</v>
      </c>
      <c r="BC49" s="79">
        <v>0.99955552621136112</v>
      </c>
      <c r="BE49" s="74" t="s">
        <v>91</v>
      </c>
      <c r="BF49" s="78">
        <v>-22.323615601813501</v>
      </c>
      <c r="BG49" s="78">
        <v>-22.961347785253501</v>
      </c>
      <c r="BH49" s="78">
        <v>-27.021777349288268</v>
      </c>
      <c r="BI49" s="78">
        <v>-55.050723117981107</v>
      </c>
      <c r="BJ49" s="78">
        <v>1.6479156762475453</v>
      </c>
      <c r="BK49" s="78">
        <v>22.810451897686224</v>
      </c>
      <c r="BL49" s="78">
        <v>-25.271639604443902</v>
      </c>
      <c r="BM49" s="78">
        <v>-26.662965256571781</v>
      </c>
      <c r="BN49" s="78">
        <v>-36.363636363636367</v>
      </c>
      <c r="BO49" s="78">
        <v>12.066184338363026</v>
      </c>
      <c r="BP49" s="80">
        <v>203.56906867492782</v>
      </c>
      <c r="BQ49" s="80">
        <v>38782.90513833992</v>
      </c>
      <c r="BR49" s="65">
        <v>26.057324203653693</v>
      </c>
      <c r="BS49" s="64"/>
      <c r="BT49" s="74" t="s">
        <v>91</v>
      </c>
      <c r="BU49" s="78">
        <v>-14.976798628819864</v>
      </c>
      <c r="BV49" s="78">
        <v>-23.262860220845678</v>
      </c>
      <c r="BW49" s="78">
        <v>-12.239018475879023</v>
      </c>
      <c r="BX49" s="78">
        <v>2.7378729584171384</v>
      </c>
      <c r="BY49" s="78">
        <v>35.40611037615755</v>
      </c>
      <c r="BZ49" s="78">
        <v>-7.3218908994171104</v>
      </c>
      <c r="CA49" s="78">
        <v>2.7796843680703631</v>
      </c>
      <c r="CB49" s="78">
        <v>-2.2529796308389081</v>
      </c>
      <c r="CC49" s="78">
        <v>-0.8226799242424242</v>
      </c>
      <c r="CD49" s="103">
        <v>-1.4421641011311264</v>
      </c>
      <c r="CE49" s="74" t="s">
        <v>91</v>
      </c>
      <c r="CF49" s="78">
        <f t="shared" si="3"/>
        <v>72.391036183276526</v>
      </c>
      <c r="CG49" s="78">
        <f t="shared" si="3"/>
        <v>62.75001945615513</v>
      </c>
      <c r="CH49" s="78">
        <f t="shared" si="3"/>
        <v>9.6410167271214053</v>
      </c>
      <c r="CI49" s="78">
        <f t="shared" si="6"/>
        <v>8.2579820121337217</v>
      </c>
      <c r="CJ49" s="78">
        <f t="shared" si="6"/>
        <v>1.3830347149876834</v>
      </c>
      <c r="CK49" s="78">
        <f t="shared" si="6"/>
        <v>9.8689656346115555</v>
      </c>
      <c r="CL49" s="78">
        <f t="shared" si="6"/>
        <v>11.150527807834203</v>
      </c>
      <c r="CM49" s="78">
        <f t="shared" si="6"/>
        <v>1.2815621732226483</v>
      </c>
      <c r="CN49" s="78">
        <f t="shared" si="6"/>
        <v>-0.60881078842840497</v>
      </c>
      <c r="CO49" s="78">
        <f t="shared" si="6"/>
        <v>0.47981132544274857</v>
      </c>
      <c r="CP49" s="78">
        <f t="shared" si="6"/>
        <v>1.0886221138711536</v>
      </c>
      <c r="CQ49" s="65">
        <f t="shared" si="6"/>
        <v>10.370824357030424</v>
      </c>
      <c r="CS49" s="74" t="s">
        <v>91</v>
      </c>
      <c r="CT49" s="82">
        <f t="shared" si="5"/>
        <v>1.21900543629611</v>
      </c>
      <c r="CU49" s="82">
        <f t="shared" si="5"/>
        <v>1.3988827012433034</v>
      </c>
      <c r="CV49" s="82">
        <f t="shared" si="5"/>
        <v>0.17987726494719336</v>
      </c>
      <c r="CW49" s="82">
        <f t="shared" si="5"/>
        <v>0.38199063497586616</v>
      </c>
      <c r="CX49" s="82">
        <f t="shared" si="5"/>
        <v>4.1768302580726617</v>
      </c>
      <c r="CY49" s="82">
        <f t="shared" si="5"/>
        <v>4.5929980276857858</v>
      </c>
      <c r="CZ49" s="82">
        <f t="shared" si="5"/>
        <v>0.10695206600953612</v>
      </c>
      <c r="DA49" s="82">
        <f t="shared" si="5"/>
        <v>0.12001486041383756</v>
      </c>
      <c r="DB49" s="82">
        <f t="shared" si="4"/>
        <v>1.3062794404301454E-2</v>
      </c>
      <c r="DC49" s="82">
        <f t="shared" si="4"/>
        <v>17.739998182111918</v>
      </c>
      <c r="DD49" s="82">
        <f t="shared" si="4"/>
        <v>2.343992300988869</v>
      </c>
      <c r="DE49" s="78">
        <f t="shared" si="4"/>
        <v>1.375105479968058</v>
      </c>
      <c r="DF49" s="79">
        <f t="shared" si="4"/>
        <v>0.96888682102081092</v>
      </c>
      <c r="DH49" s="74" t="s">
        <v>91</v>
      </c>
      <c r="DI49" s="78">
        <f t="shared" si="8"/>
        <v>0.35537230833660338</v>
      </c>
      <c r="DJ49" s="78">
        <f t="shared" si="8"/>
        <v>7.9655788028798108E-2</v>
      </c>
      <c r="DK49" s="78">
        <f t="shared" si="8"/>
        <v>0.2757165203078053</v>
      </c>
      <c r="DL49" s="78">
        <f t="shared" si="8"/>
        <v>15.040633572786447</v>
      </c>
      <c r="DM49" s="78">
        <f t="shared" si="8"/>
        <v>1.5165911292583076</v>
      </c>
      <c r="DN49" s="78">
        <f t="shared" si="8"/>
        <v>3.4088057422338842</v>
      </c>
      <c r="DO49" s="78">
        <f t="shared" si="8"/>
        <v>10.115236701294254</v>
      </c>
      <c r="DP49" s="139">
        <f t="shared" si="7"/>
        <v>100</v>
      </c>
      <c r="DQ49" s="71"/>
    </row>
    <row r="50" spans="2:121" ht="12">
      <c r="B50" s="90" t="s">
        <v>92</v>
      </c>
      <c r="C50" s="91">
        <v>10716239</v>
      </c>
      <c r="D50" s="91">
        <v>9294040</v>
      </c>
      <c r="E50" s="91">
        <v>1422199</v>
      </c>
      <c r="F50" s="91">
        <v>1218046</v>
      </c>
      <c r="G50" s="91">
        <v>204153</v>
      </c>
      <c r="H50" s="91">
        <v>916152</v>
      </c>
      <c r="I50" s="91">
        <v>1196058</v>
      </c>
      <c r="J50" s="91">
        <v>279906</v>
      </c>
      <c r="K50" s="91">
        <v>-163846</v>
      </c>
      <c r="L50" s="91">
        <v>82766</v>
      </c>
      <c r="M50" s="91">
        <v>246612</v>
      </c>
      <c r="N50" s="92">
        <v>1042434</v>
      </c>
      <c r="O50" s="5"/>
      <c r="P50" s="90" t="s">
        <v>92</v>
      </c>
      <c r="Q50" s="75">
        <v>252591</v>
      </c>
      <c r="R50" s="75">
        <v>281298</v>
      </c>
      <c r="S50" s="75">
        <v>28707</v>
      </c>
      <c r="T50" s="75">
        <v>29956</v>
      </c>
      <c r="U50" s="75">
        <v>568161</v>
      </c>
      <c r="V50" s="75">
        <v>191726</v>
      </c>
      <c r="W50" s="75">
        <v>37564</v>
      </c>
      <c r="X50" s="75">
        <v>42151</v>
      </c>
      <c r="Y50" s="75">
        <v>4587</v>
      </c>
      <c r="Z50" s="75">
        <v>3377009</v>
      </c>
      <c r="AA50" s="75">
        <v>926966</v>
      </c>
      <c r="AB50" s="75">
        <v>789683</v>
      </c>
      <c r="AC50" s="76">
        <v>137283</v>
      </c>
      <c r="AD50" s="5">
        <v>0</v>
      </c>
      <c r="AE50" s="90" t="s">
        <v>92</v>
      </c>
      <c r="AF50" s="75">
        <v>174966</v>
      </c>
      <c r="AG50" s="75">
        <v>117463</v>
      </c>
      <c r="AH50" s="75">
        <v>57503</v>
      </c>
      <c r="AI50" s="75">
        <v>2275077</v>
      </c>
      <c r="AJ50" s="75">
        <v>79447</v>
      </c>
      <c r="AK50" s="75">
        <v>561181</v>
      </c>
      <c r="AL50" s="75">
        <v>1634449</v>
      </c>
      <c r="AM50" s="75">
        <v>15009400</v>
      </c>
      <c r="AN50" s="75">
        <v>8428</v>
      </c>
      <c r="AO50" s="76">
        <v>1780.8970099667774</v>
      </c>
      <c r="AQ50" s="90" t="s">
        <v>92</v>
      </c>
      <c r="AR50" s="93">
        <v>-4.232068869154844</v>
      </c>
      <c r="AS50" s="93">
        <v>-4.463481081249995</v>
      </c>
      <c r="AT50" s="93">
        <v>-2.6917497981581073</v>
      </c>
      <c r="AU50" s="93">
        <v>-1.3240547962961462</v>
      </c>
      <c r="AV50" s="93">
        <v>-10.124147039401276</v>
      </c>
      <c r="AW50" s="93">
        <v>-5.7655535612345137</v>
      </c>
      <c r="AX50" s="93">
        <v>-6.1147275771474234</v>
      </c>
      <c r="AY50" s="93">
        <v>-7.2397200349956252</v>
      </c>
      <c r="AZ50" s="93">
        <v>1.8756961994993353</v>
      </c>
      <c r="BA50" s="93">
        <v>-7.2130044843049328</v>
      </c>
      <c r="BB50" s="93">
        <v>-3.7341223680409716</v>
      </c>
      <c r="BC50" s="83">
        <v>-4.9902204366442877</v>
      </c>
      <c r="BE50" s="90" t="s">
        <v>92</v>
      </c>
      <c r="BF50" s="93">
        <v>-12.752839260548784</v>
      </c>
      <c r="BG50" s="93">
        <v>-14.515457526370328</v>
      </c>
      <c r="BH50" s="93">
        <v>-27.417764405451191</v>
      </c>
      <c r="BI50" s="93">
        <v>29.718962456155545</v>
      </c>
      <c r="BJ50" s="93">
        <v>-5.1165750109803119</v>
      </c>
      <c r="BK50" s="93">
        <v>3.1994488163546526</v>
      </c>
      <c r="BL50" s="93">
        <v>-10.555515870181203</v>
      </c>
      <c r="BM50" s="93">
        <v>-12.221990837151186</v>
      </c>
      <c r="BN50" s="93">
        <v>-23.841939232940394</v>
      </c>
      <c r="BO50" s="93">
        <v>32.835493297470073</v>
      </c>
      <c r="BP50" s="105">
        <v>766.65544741442989</v>
      </c>
      <c r="BQ50" s="105">
        <v>26925.427789185487</v>
      </c>
      <c r="BR50" s="83">
        <v>31.955938752559188</v>
      </c>
      <c r="BS50" s="5"/>
      <c r="BT50" s="90" t="s">
        <v>92</v>
      </c>
      <c r="BU50" s="93">
        <v>21.621565260911574</v>
      </c>
      <c r="BV50" s="93">
        <v>37.459188091699531</v>
      </c>
      <c r="BW50" s="93">
        <v>-1.549445281468292</v>
      </c>
      <c r="BX50" s="93">
        <v>-0.71361582663045631</v>
      </c>
      <c r="BY50" s="93">
        <v>2.8626547205966126</v>
      </c>
      <c r="BZ50" s="93">
        <v>-9.2169290599783871</v>
      </c>
      <c r="CA50" s="93">
        <v>2.4067111226118194</v>
      </c>
      <c r="CB50" s="93">
        <v>2.0752295271306882</v>
      </c>
      <c r="CC50" s="93">
        <v>-1.4499532273152478</v>
      </c>
      <c r="CD50" s="106">
        <v>3.5770482814453741</v>
      </c>
      <c r="CE50" s="90" t="s">
        <v>92</v>
      </c>
      <c r="CF50" s="93">
        <f t="shared" si="3"/>
        <v>71.396851306514591</v>
      </c>
      <c r="CG50" s="93">
        <f t="shared" si="3"/>
        <v>61.921462550135253</v>
      </c>
      <c r="CH50" s="93">
        <f t="shared" si="3"/>
        <v>9.4753887563793349</v>
      </c>
      <c r="CI50" s="93">
        <f t="shared" si="6"/>
        <v>8.1152211280930615</v>
      </c>
      <c r="CJ50" s="93">
        <f t="shared" si="6"/>
        <v>1.3601676282862738</v>
      </c>
      <c r="CK50" s="93">
        <f t="shared" si="6"/>
        <v>6.1038549175849797</v>
      </c>
      <c r="CL50" s="93">
        <f t="shared" si="6"/>
        <v>7.9687262648740127</v>
      </c>
      <c r="CM50" s="93">
        <f t="shared" si="6"/>
        <v>1.8648713472890321</v>
      </c>
      <c r="CN50" s="93">
        <f t="shared" si="6"/>
        <v>-1.0916225831812065</v>
      </c>
      <c r="CO50" s="93">
        <f t="shared" si="6"/>
        <v>0.5514277719295908</v>
      </c>
      <c r="CP50" s="93">
        <f t="shared" si="6"/>
        <v>1.6430503551107971</v>
      </c>
      <c r="CQ50" s="83">
        <f t="shared" si="6"/>
        <v>6.9452076698602205</v>
      </c>
      <c r="CS50" s="90" t="s">
        <v>92</v>
      </c>
      <c r="CT50" s="107">
        <f t="shared" si="5"/>
        <v>1.6828853918211255</v>
      </c>
      <c r="CU50" s="107">
        <f t="shared" si="5"/>
        <v>1.8741455354644423</v>
      </c>
      <c r="CV50" s="107">
        <f t="shared" si="5"/>
        <v>0.19126014364331687</v>
      </c>
      <c r="CW50" s="107">
        <f t="shared" si="5"/>
        <v>0.19958159553346572</v>
      </c>
      <c r="CX50" s="107">
        <f t="shared" si="5"/>
        <v>3.7853678361560088</v>
      </c>
      <c r="CY50" s="107">
        <f t="shared" si="5"/>
        <v>1.2773728463496208</v>
      </c>
      <c r="CZ50" s="107">
        <f t="shared" si="5"/>
        <v>0.25026983090596561</v>
      </c>
      <c r="DA50" s="107">
        <f t="shared" si="5"/>
        <v>0.28083067944088375</v>
      </c>
      <c r="DB50" s="107">
        <f t="shared" si="4"/>
        <v>3.0560848534918118E-2</v>
      </c>
      <c r="DC50" s="107">
        <f t="shared" si="4"/>
        <v>22.499293775900437</v>
      </c>
      <c r="DD50" s="107">
        <f t="shared" si="4"/>
        <v>6.1759031007235468</v>
      </c>
      <c r="DE50" s="93">
        <f t="shared" si="4"/>
        <v>5.2612562793982436</v>
      </c>
      <c r="DF50" s="83">
        <f t="shared" si="4"/>
        <v>0.91464682132530273</v>
      </c>
      <c r="DH50" s="90" t="s">
        <v>92</v>
      </c>
      <c r="DI50" s="93">
        <f t="shared" si="8"/>
        <v>1.1657094887204018</v>
      </c>
      <c r="DJ50" s="93">
        <f t="shared" si="8"/>
        <v>0.78259623968979442</v>
      </c>
      <c r="DK50" s="93">
        <f t="shared" si="8"/>
        <v>0.38311324903060751</v>
      </c>
      <c r="DL50" s="93">
        <f t="shared" si="8"/>
        <v>15.157681186456488</v>
      </c>
      <c r="DM50" s="93">
        <f t="shared" si="8"/>
        <v>0.52931496262342259</v>
      </c>
      <c r="DN50" s="93">
        <f t="shared" si="8"/>
        <v>3.738863645448852</v>
      </c>
      <c r="DO50" s="93">
        <f t="shared" si="8"/>
        <v>10.889502578384212</v>
      </c>
      <c r="DP50" s="137">
        <f t="shared" si="7"/>
        <v>100</v>
      </c>
      <c r="DQ50" s="73"/>
    </row>
    <row r="51" spans="2:121" ht="12">
      <c r="B51" s="108" t="s">
        <v>93</v>
      </c>
      <c r="C51" s="109">
        <v>3075503803</v>
      </c>
      <c r="D51" s="109">
        <v>2666304998</v>
      </c>
      <c r="E51" s="109">
        <v>409198805</v>
      </c>
      <c r="F51" s="109">
        <v>350335997</v>
      </c>
      <c r="G51" s="109">
        <v>58862808</v>
      </c>
      <c r="H51" s="109">
        <v>231094834</v>
      </c>
      <c r="I51" s="109">
        <v>326814974</v>
      </c>
      <c r="J51" s="109">
        <v>95720140</v>
      </c>
      <c r="K51" s="109">
        <v>3125843</v>
      </c>
      <c r="L51" s="109">
        <v>91771978</v>
      </c>
      <c r="M51" s="109">
        <v>88646135</v>
      </c>
      <c r="N51" s="110">
        <v>223227991</v>
      </c>
      <c r="O51" s="5"/>
      <c r="P51" s="108" t="s">
        <v>93</v>
      </c>
      <c r="Q51" s="109">
        <v>59279996</v>
      </c>
      <c r="R51" s="109">
        <v>65774999</v>
      </c>
      <c r="S51" s="109">
        <v>6495003</v>
      </c>
      <c r="T51" s="109">
        <v>16754996</v>
      </c>
      <c r="U51" s="109">
        <v>124063001</v>
      </c>
      <c r="V51" s="109">
        <v>23129998</v>
      </c>
      <c r="W51" s="109">
        <v>4741000</v>
      </c>
      <c r="X51" s="109">
        <v>5320002</v>
      </c>
      <c r="Y51" s="109">
        <v>579002</v>
      </c>
      <c r="Z51" s="109">
        <v>658331001</v>
      </c>
      <c r="AA51" s="109">
        <v>115593999</v>
      </c>
      <c r="AB51" s="109">
        <v>52318997</v>
      </c>
      <c r="AC51" s="110">
        <v>63275002</v>
      </c>
      <c r="AD51" s="5">
        <v>0</v>
      </c>
      <c r="AE51" s="108" t="s">
        <v>93</v>
      </c>
      <c r="AF51" s="109">
        <v>44199001</v>
      </c>
      <c r="AG51" s="109">
        <v>22595001</v>
      </c>
      <c r="AH51" s="109">
        <v>21604000</v>
      </c>
      <c r="AI51" s="109">
        <v>498538001</v>
      </c>
      <c r="AJ51" s="109">
        <v>18723005</v>
      </c>
      <c r="AK51" s="109">
        <v>150382000</v>
      </c>
      <c r="AL51" s="109">
        <v>329432996</v>
      </c>
      <c r="AM51" s="109">
        <v>3964929638</v>
      </c>
      <c r="AN51" s="109">
        <v>1820933</v>
      </c>
      <c r="AO51" s="110">
        <v>2177.4165430578719</v>
      </c>
      <c r="AQ51" s="108" t="s">
        <v>93</v>
      </c>
      <c r="AR51" s="111">
        <v>-4.848605646725181</v>
      </c>
      <c r="AS51" s="111">
        <v>-5.0772522562109232</v>
      </c>
      <c r="AT51" s="111">
        <v>-3.3313612668701178</v>
      </c>
      <c r="AU51" s="111">
        <v>-1.958667351480635</v>
      </c>
      <c r="AV51" s="111">
        <v>-10.767245021759262</v>
      </c>
      <c r="AW51" s="111">
        <v>-8.6501530622443834</v>
      </c>
      <c r="AX51" s="111">
        <v>-8.2407302072517261</v>
      </c>
      <c r="AY51" s="111">
        <v>-7.2369790617053535</v>
      </c>
      <c r="AZ51" s="111">
        <v>-53.127368303932258</v>
      </c>
      <c r="BA51" s="111">
        <v>-8.4985241529874891</v>
      </c>
      <c r="BB51" s="111">
        <v>-5.3197243986402878</v>
      </c>
      <c r="BC51" s="112">
        <v>-7.46910946989503</v>
      </c>
      <c r="BE51" s="108" t="s">
        <v>93</v>
      </c>
      <c r="BF51" s="111">
        <v>-22.076901007608306</v>
      </c>
      <c r="BG51" s="111">
        <v>-22.535624397678404</v>
      </c>
      <c r="BH51" s="111">
        <v>-26.48552648393056</v>
      </c>
      <c r="BI51" s="111">
        <v>-6.3862107498044471</v>
      </c>
      <c r="BJ51" s="111">
        <v>0.75692233299990797</v>
      </c>
      <c r="BK51" s="111">
        <v>-4.1958414447251791</v>
      </c>
      <c r="BL51" s="111">
        <v>-6.3414780622543718</v>
      </c>
      <c r="BM51" s="111">
        <v>-8.0857235067563877</v>
      </c>
      <c r="BN51" s="111">
        <v>-20.247438698178232</v>
      </c>
      <c r="BO51" s="111">
        <v>9.9982949646921355</v>
      </c>
      <c r="BP51" s="113">
        <v>146.31152042805198</v>
      </c>
      <c r="BQ51" s="113">
        <v>31801.632916872455</v>
      </c>
      <c r="BR51" s="112">
        <v>35.301291536586412</v>
      </c>
      <c r="BS51" s="5"/>
      <c r="BT51" s="108" t="s">
        <v>93</v>
      </c>
      <c r="BU51" s="111">
        <v>-21.970559426887991</v>
      </c>
      <c r="BV51" s="111">
        <v>-34.0291960867388</v>
      </c>
      <c r="BW51" s="111">
        <v>-3.5277521818897513</v>
      </c>
      <c r="BX51" s="111">
        <v>0.73143490732377847</v>
      </c>
      <c r="BY51" s="111">
        <v>16.025328874676688</v>
      </c>
      <c r="BZ51" s="111">
        <v>-7.0626060120646557</v>
      </c>
      <c r="CA51" s="111">
        <v>3.9315896779035588</v>
      </c>
      <c r="CB51" s="111">
        <v>-2.9081934896370556</v>
      </c>
      <c r="CC51" s="111">
        <v>-0.30069671626264421</v>
      </c>
      <c r="CD51" s="114">
        <v>-2.6153610782551429</v>
      </c>
      <c r="CE51" s="108" t="s">
        <v>93</v>
      </c>
      <c r="CF51" s="111">
        <f t="shared" si="3"/>
        <v>77.567676700345018</v>
      </c>
      <c r="CG51" s="111">
        <f t="shared" si="3"/>
        <v>67.247221046397797</v>
      </c>
      <c r="CH51" s="111">
        <f t="shared" si="3"/>
        <v>10.320455653947219</v>
      </c>
      <c r="CI51" s="111">
        <f t="shared" si="6"/>
        <v>8.8358692079266614</v>
      </c>
      <c r="CJ51" s="111">
        <f t="shared" si="6"/>
        <v>1.4845864460205587</v>
      </c>
      <c r="CK51" s="111">
        <f t="shared" si="6"/>
        <v>5.8284725102100285</v>
      </c>
      <c r="CL51" s="111">
        <f t="shared" si="6"/>
        <v>8.242642463760161</v>
      </c>
      <c r="CM51" s="111">
        <f t="shared" si="6"/>
        <v>2.4141699535501315</v>
      </c>
      <c r="CN51" s="111">
        <f t="shared" si="6"/>
        <v>7.8837288057821531E-2</v>
      </c>
      <c r="CO51" s="111">
        <f t="shared" si="6"/>
        <v>2.314592852303222</v>
      </c>
      <c r="CP51" s="111">
        <f t="shared" si="6"/>
        <v>2.2357555642453999</v>
      </c>
      <c r="CQ51" s="112">
        <f t="shared" si="6"/>
        <v>5.6300618518063095</v>
      </c>
      <c r="CS51" s="108" t="s">
        <v>93</v>
      </c>
      <c r="CT51" s="115">
        <f t="shared" si="5"/>
        <v>1.495108398188427</v>
      </c>
      <c r="CU51" s="115">
        <f t="shared" si="5"/>
        <v>1.6589197036338428</v>
      </c>
      <c r="CV51" s="115">
        <f t="shared" si="5"/>
        <v>0.16381130544541583</v>
      </c>
      <c r="CW51" s="115">
        <f t="shared" si="5"/>
        <v>0.42257990758321751</v>
      </c>
      <c r="CX51" s="115">
        <f t="shared" si="5"/>
        <v>3.1290088936503846</v>
      </c>
      <c r="CY51" s="115">
        <f t="shared" si="5"/>
        <v>0.58336465238428026</v>
      </c>
      <c r="CZ51" s="115">
        <f t="shared" si="5"/>
        <v>0.11957337034589767</v>
      </c>
      <c r="DA51" s="115">
        <f t="shared" si="5"/>
        <v>0.13417645420521332</v>
      </c>
      <c r="DB51" s="115">
        <f t="shared" si="4"/>
        <v>1.4603083859315637E-2</v>
      </c>
      <c r="DC51" s="115">
        <f t="shared" si="4"/>
        <v>16.603850789444955</v>
      </c>
      <c r="DD51" s="115">
        <f t="shared" si="4"/>
        <v>2.9154111057140533</v>
      </c>
      <c r="DE51" s="111">
        <f t="shared" si="4"/>
        <v>1.3195441477340033</v>
      </c>
      <c r="DF51" s="112">
        <f t="shared" si="4"/>
        <v>1.5958669579800497</v>
      </c>
      <c r="DH51" s="108" t="s">
        <v>93</v>
      </c>
      <c r="DI51" s="111">
        <f t="shared" si="8"/>
        <v>1.114748684980321</v>
      </c>
      <c r="DJ51" s="111">
        <f t="shared" si="8"/>
        <v>0.56987142428578963</v>
      </c>
      <c r="DK51" s="111">
        <f t="shared" si="8"/>
        <v>0.54487726069453135</v>
      </c>
      <c r="DL51" s="111">
        <f t="shared" si="8"/>
        <v>12.57369099875058</v>
      </c>
      <c r="DM51" s="111">
        <f t="shared" si="8"/>
        <v>0.47221531551425733</v>
      </c>
      <c r="DN51" s="111">
        <f t="shared" si="8"/>
        <v>3.7928037501279861</v>
      </c>
      <c r="DO51" s="111">
        <f t="shared" si="8"/>
        <v>8.3086719331083376</v>
      </c>
      <c r="DP51" s="140">
        <f t="shared" si="7"/>
        <v>100</v>
      </c>
      <c r="DQ51" s="73"/>
    </row>
    <row r="52" spans="2:121" s="73" customFormat="1" ht="12">
      <c r="C52" s="117"/>
      <c r="D52" s="118"/>
      <c r="E52" s="118"/>
      <c r="F52" s="118"/>
      <c r="G52" s="118"/>
      <c r="H52" s="118"/>
      <c r="I52" s="118"/>
      <c r="J52" s="118"/>
      <c r="K52" s="118"/>
      <c r="L52" s="118"/>
      <c r="M52" s="118"/>
      <c r="N52" s="119"/>
      <c r="O52" s="119"/>
      <c r="P52" s="120"/>
      <c r="Q52" s="119"/>
      <c r="R52" s="118"/>
      <c r="S52" s="118"/>
      <c r="T52" s="118"/>
      <c r="U52" s="118"/>
      <c r="V52" s="118"/>
      <c r="W52" s="118"/>
      <c r="X52" s="118"/>
      <c r="Y52" s="118"/>
      <c r="Z52" s="118"/>
      <c r="AA52" s="118"/>
      <c r="AB52" s="118"/>
      <c r="AC52" s="118"/>
      <c r="AD52" s="119"/>
      <c r="AE52" s="118"/>
      <c r="AF52" s="121"/>
      <c r="AG52" s="120"/>
      <c r="AH52" s="118"/>
      <c r="AI52" s="118"/>
      <c r="AJ52" s="118"/>
      <c r="AK52" s="118"/>
      <c r="AL52" s="118"/>
      <c r="AM52" s="118"/>
      <c r="AN52" s="118"/>
      <c r="AO52" s="118"/>
      <c r="BC52" s="85"/>
      <c r="BE52" s="62"/>
      <c r="BU52" s="85"/>
      <c r="BV52" s="85"/>
      <c r="CP52" s="85"/>
      <c r="CQ52" s="85"/>
      <c r="CS52" s="85"/>
      <c r="DF52" s="62"/>
      <c r="DH52" s="85"/>
      <c r="DI52" s="85"/>
    </row>
    <row r="53" spans="2:121" s="73" customFormat="1" ht="12">
      <c r="C53" s="117" t="s">
        <v>292</v>
      </c>
      <c r="D53" s="117"/>
      <c r="E53" s="117"/>
      <c r="F53" s="117"/>
      <c r="G53" s="117"/>
      <c r="H53" s="117"/>
      <c r="I53" s="117"/>
      <c r="J53" s="117"/>
      <c r="K53" s="117"/>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c r="AM53" s="117"/>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7"/>
      <c r="BR53" s="117"/>
      <c r="BU53" s="85"/>
      <c r="BV53" s="85"/>
      <c r="CP53" s="85"/>
      <c r="CQ53" s="85"/>
      <c r="CS53" s="85"/>
      <c r="DF53" s="62"/>
      <c r="DH53" s="85"/>
      <c r="DI53" s="85"/>
    </row>
    <row r="54" spans="2:121" s="73" customFormat="1" ht="9" customHeight="1">
      <c r="N54" s="62"/>
      <c r="O54" s="62"/>
      <c r="P54" s="85"/>
      <c r="Q54" s="62"/>
      <c r="AD54" s="62"/>
      <c r="AF54" s="71"/>
      <c r="AG54" s="85"/>
      <c r="BC54" s="85"/>
      <c r="BE54" s="62"/>
      <c r="BU54" s="85"/>
      <c r="BV54" s="85"/>
      <c r="CP54" s="85"/>
      <c r="CQ54" s="85"/>
      <c r="CS54" s="85"/>
      <c r="DF54" s="62"/>
      <c r="DH54" s="85"/>
      <c r="DI54" s="85"/>
    </row>
    <row r="55" spans="2:121" s="73" customFormat="1" ht="9" customHeight="1">
      <c r="N55" s="62"/>
      <c r="O55" s="62"/>
      <c r="P55" s="85"/>
      <c r="Q55" s="62"/>
      <c r="AD55" s="62"/>
      <c r="AF55" s="71"/>
      <c r="AG55" s="85"/>
      <c r="BC55" s="85"/>
      <c r="BE55" s="62"/>
      <c r="BU55" s="85"/>
      <c r="BV55" s="85"/>
      <c r="CP55" s="85"/>
      <c r="CQ55" s="85"/>
      <c r="CS55" s="85"/>
      <c r="DF55" s="62"/>
      <c r="DH55" s="85"/>
      <c r="DI55" s="85"/>
    </row>
    <row r="56" spans="2:121" s="73" customFormat="1" ht="9" customHeight="1">
      <c r="N56" s="62"/>
      <c r="O56" s="62"/>
      <c r="P56" s="85"/>
      <c r="Q56" s="62"/>
      <c r="AD56" s="62"/>
      <c r="AF56" s="71"/>
      <c r="AG56" s="85"/>
      <c r="BC56" s="85"/>
      <c r="BE56" s="62"/>
      <c r="BU56" s="85"/>
      <c r="BV56" s="85"/>
      <c r="CP56" s="85"/>
      <c r="CQ56" s="85"/>
      <c r="CS56" s="85"/>
      <c r="DF56" s="62"/>
      <c r="DH56" s="85"/>
      <c r="DI56" s="85"/>
    </row>
    <row r="57" spans="2:121" s="73" customFormat="1" ht="9" customHeight="1">
      <c r="N57" s="62"/>
      <c r="O57" s="62"/>
      <c r="P57" s="85"/>
      <c r="Q57" s="62"/>
      <c r="AD57" s="62"/>
      <c r="AF57" s="71"/>
      <c r="AG57" s="85"/>
      <c r="BC57" s="85"/>
      <c r="BE57" s="62"/>
      <c r="BU57" s="85"/>
      <c r="BV57" s="85"/>
      <c r="CP57" s="85"/>
      <c r="CQ57" s="85"/>
      <c r="CS57" s="85"/>
      <c r="DF57" s="62"/>
      <c r="DH57" s="85"/>
      <c r="DI57" s="85"/>
    </row>
    <row r="58" spans="2:121" s="73" customFormat="1" ht="9" customHeight="1">
      <c r="N58" s="62"/>
      <c r="O58" s="62"/>
      <c r="P58" s="85"/>
      <c r="Q58" s="62"/>
      <c r="AD58" s="62"/>
      <c r="AF58" s="71"/>
      <c r="AG58" s="85"/>
      <c r="BC58" s="85"/>
      <c r="BE58" s="62"/>
      <c r="BU58" s="85"/>
      <c r="BV58" s="85"/>
      <c r="CP58" s="85"/>
      <c r="CQ58" s="85"/>
      <c r="CS58" s="85"/>
      <c r="DF58" s="62"/>
      <c r="DH58" s="85"/>
      <c r="DI58" s="85"/>
    </row>
    <row r="59" spans="2:121" s="73" customFormat="1" ht="9" customHeight="1">
      <c r="N59" s="62"/>
      <c r="O59" s="62"/>
      <c r="P59" s="85"/>
      <c r="Q59" s="62"/>
      <c r="AD59" s="62"/>
      <c r="AF59" s="71"/>
      <c r="AG59" s="85"/>
      <c r="BC59" s="85"/>
      <c r="BE59" s="62"/>
      <c r="BU59" s="85"/>
      <c r="BV59" s="85"/>
      <c r="CP59" s="85"/>
      <c r="CQ59" s="85"/>
      <c r="CS59" s="85"/>
      <c r="DF59" s="62"/>
      <c r="DH59" s="85"/>
      <c r="DI59" s="85"/>
    </row>
    <row r="60" spans="2:121" s="73" customFormat="1" ht="9" customHeight="1">
      <c r="N60" s="62"/>
      <c r="O60" s="62"/>
      <c r="P60" s="85"/>
      <c r="Q60" s="62"/>
      <c r="AD60" s="62"/>
      <c r="AF60" s="71"/>
      <c r="AG60" s="85"/>
      <c r="BC60" s="85"/>
      <c r="BE60" s="62"/>
      <c r="BU60" s="85"/>
      <c r="BV60" s="85"/>
      <c r="CP60" s="85"/>
      <c r="CQ60" s="85"/>
      <c r="CS60" s="85"/>
      <c r="DF60" s="62"/>
      <c r="DH60" s="85"/>
      <c r="DI60" s="85"/>
    </row>
    <row r="61" spans="2:121" s="73" customFormat="1" ht="9" customHeight="1">
      <c r="N61" s="62"/>
      <c r="O61" s="62"/>
      <c r="P61" s="85"/>
      <c r="Q61" s="62"/>
      <c r="AD61" s="62"/>
      <c r="AF61" s="71"/>
      <c r="AG61" s="85"/>
      <c r="BC61" s="85"/>
      <c r="BE61" s="62"/>
      <c r="BU61" s="85"/>
      <c r="BV61" s="85"/>
      <c r="CP61" s="85"/>
      <c r="CQ61" s="85"/>
      <c r="CS61" s="85"/>
      <c r="DF61" s="62"/>
      <c r="DH61" s="85"/>
      <c r="DI61" s="85"/>
    </row>
    <row r="62" spans="2:121" s="73" customFormat="1" ht="9" customHeight="1">
      <c r="N62" s="62"/>
      <c r="O62" s="62"/>
      <c r="P62" s="85"/>
      <c r="Q62" s="62"/>
      <c r="AD62" s="62"/>
      <c r="AF62" s="71"/>
      <c r="AG62" s="85"/>
      <c r="BC62" s="85"/>
      <c r="BE62" s="62"/>
      <c r="BU62" s="85"/>
      <c r="BV62" s="85"/>
      <c r="CP62" s="85"/>
      <c r="CQ62" s="85"/>
      <c r="CS62" s="85"/>
      <c r="DF62" s="62"/>
      <c r="DH62" s="85"/>
      <c r="DI62" s="85"/>
    </row>
    <row r="63" spans="2:121" s="73" customFormat="1" ht="9" customHeight="1">
      <c r="N63" s="62"/>
      <c r="O63" s="62"/>
      <c r="P63" s="85"/>
      <c r="Q63" s="62"/>
      <c r="AD63" s="62"/>
      <c r="AF63" s="71"/>
      <c r="AG63" s="85"/>
      <c r="BC63" s="85"/>
      <c r="BE63" s="62"/>
      <c r="BU63" s="85"/>
      <c r="BV63" s="85"/>
      <c r="CP63" s="85"/>
      <c r="CQ63" s="85"/>
      <c r="CS63" s="85"/>
      <c r="DF63" s="62"/>
      <c r="DH63" s="85"/>
      <c r="DI63" s="85"/>
    </row>
    <row r="64" spans="2:121" s="73" customFormat="1" ht="9" customHeight="1">
      <c r="N64" s="62"/>
      <c r="O64" s="62"/>
      <c r="P64" s="85"/>
      <c r="Q64" s="62"/>
      <c r="AD64" s="62"/>
      <c r="AF64" s="71"/>
      <c r="AG64" s="85"/>
      <c r="BC64" s="85"/>
      <c r="BE64" s="62"/>
      <c r="BU64" s="85"/>
      <c r="BV64" s="85"/>
      <c r="CP64" s="85"/>
      <c r="CQ64" s="85"/>
      <c r="CS64" s="85"/>
      <c r="DF64" s="62"/>
      <c r="DH64" s="85"/>
      <c r="DI64" s="85"/>
    </row>
    <row r="65" spans="14:113" s="73" customFormat="1" ht="9" customHeight="1">
      <c r="N65" s="62"/>
      <c r="O65" s="62"/>
      <c r="P65" s="85"/>
      <c r="Q65" s="62"/>
      <c r="AD65" s="62"/>
      <c r="AF65" s="71"/>
      <c r="AG65" s="85"/>
      <c r="BC65" s="85"/>
      <c r="BE65" s="62"/>
      <c r="BU65" s="85"/>
      <c r="BV65" s="85"/>
      <c r="CP65" s="85"/>
      <c r="CQ65" s="85"/>
      <c r="CS65" s="85"/>
      <c r="DF65" s="62"/>
      <c r="DH65" s="85"/>
      <c r="DI65" s="85"/>
    </row>
    <row r="66" spans="14:113" s="73" customFormat="1" ht="9" customHeight="1">
      <c r="N66" s="62"/>
      <c r="O66" s="62"/>
      <c r="P66" s="85"/>
      <c r="Q66" s="62"/>
      <c r="AD66" s="62"/>
      <c r="AF66" s="71"/>
      <c r="AG66" s="85"/>
      <c r="BC66" s="85"/>
      <c r="BE66" s="62"/>
      <c r="BU66" s="85"/>
      <c r="BV66" s="85"/>
      <c r="CP66" s="85"/>
      <c r="CQ66" s="85"/>
      <c r="CS66" s="85"/>
      <c r="DF66" s="62"/>
      <c r="DH66" s="85"/>
      <c r="DI66" s="85"/>
    </row>
    <row r="67" spans="14:113" s="73" customFormat="1" ht="9" customHeight="1">
      <c r="N67" s="62"/>
      <c r="O67" s="62"/>
      <c r="P67" s="85"/>
      <c r="Q67" s="62"/>
      <c r="AD67" s="62"/>
      <c r="AF67" s="71"/>
      <c r="AG67" s="85"/>
      <c r="BC67" s="85"/>
      <c r="BE67" s="62"/>
      <c r="BU67" s="85"/>
      <c r="BV67" s="85"/>
      <c r="CP67" s="85"/>
      <c r="CQ67" s="85"/>
      <c r="CS67" s="85"/>
      <c r="DF67" s="62"/>
      <c r="DH67" s="85"/>
      <c r="DI67" s="85"/>
    </row>
    <row r="68" spans="14:113" s="73" customFormat="1" ht="9" customHeight="1">
      <c r="N68" s="62"/>
      <c r="O68" s="62"/>
      <c r="P68" s="85"/>
      <c r="Q68" s="62"/>
      <c r="AD68" s="62"/>
      <c r="AF68" s="71"/>
      <c r="AG68" s="85"/>
      <c r="BC68" s="85"/>
      <c r="BE68" s="62"/>
      <c r="BU68" s="85"/>
      <c r="BV68" s="85"/>
      <c r="CP68" s="85"/>
      <c r="CQ68" s="85"/>
      <c r="CS68" s="85"/>
      <c r="DF68" s="62"/>
      <c r="DH68" s="85"/>
      <c r="DI68" s="85"/>
    </row>
    <row r="69" spans="14:113" s="73" customFormat="1" ht="9" customHeight="1">
      <c r="N69" s="62"/>
      <c r="O69" s="62"/>
      <c r="P69" s="85"/>
      <c r="Q69" s="62"/>
      <c r="AD69" s="62"/>
      <c r="AF69" s="71"/>
      <c r="AG69" s="85"/>
      <c r="BC69" s="85"/>
      <c r="BE69" s="62"/>
      <c r="BU69" s="85"/>
      <c r="BV69" s="85"/>
      <c r="CP69" s="85"/>
      <c r="CQ69" s="85"/>
      <c r="CS69" s="85"/>
      <c r="DF69" s="62"/>
      <c r="DH69" s="85"/>
      <c r="DI69" s="85"/>
    </row>
    <row r="70" spans="14:113" s="73" customFormat="1" ht="9" customHeight="1">
      <c r="N70" s="62"/>
      <c r="O70" s="62"/>
      <c r="P70" s="85"/>
      <c r="Q70" s="62"/>
      <c r="AD70" s="62"/>
      <c r="AF70" s="71"/>
      <c r="AG70" s="85"/>
      <c r="BC70" s="85"/>
      <c r="BE70" s="62"/>
      <c r="BU70" s="85"/>
      <c r="BV70" s="85"/>
      <c r="CP70" s="85"/>
      <c r="CQ70" s="85"/>
      <c r="CS70" s="85"/>
      <c r="DF70" s="62"/>
      <c r="DH70" s="85"/>
      <c r="DI70" s="85"/>
    </row>
    <row r="71" spans="14:113" s="73" customFormat="1" ht="9" customHeight="1">
      <c r="N71" s="62"/>
      <c r="O71" s="62"/>
      <c r="P71" s="85"/>
      <c r="Q71" s="62"/>
      <c r="AD71" s="62"/>
      <c r="AF71" s="71"/>
      <c r="AG71" s="85"/>
      <c r="BC71" s="85"/>
      <c r="BE71" s="62"/>
      <c r="BU71" s="85"/>
      <c r="BV71" s="85"/>
      <c r="CP71" s="85"/>
      <c r="CQ71" s="85"/>
      <c r="CS71" s="85"/>
      <c r="DF71" s="62"/>
      <c r="DH71" s="85"/>
      <c r="DI71" s="85"/>
    </row>
    <row r="72" spans="14:113" s="73" customFormat="1" ht="9" customHeight="1">
      <c r="N72" s="62"/>
      <c r="O72" s="62"/>
      <c r="P72" s="85"/>
      <c r="Q72" s="62"/>
      <c r="AD72" s="62"/>
      <c r="AF72" s="71"/>
      <c r="AG72" s="85"/>
      <c r="BC72" s="85"/>
      <c r="BE72" s="62"/>
      <c r="BU72" s="85"/>
      <c r="BV72" s="85"/>
      <c r="CP72" s="85"/>
      <c r="CQ72" s="85"/>
      <c r="CS72" s="85"/>
      <c r="DF72" s="62"/>
      <c r="DH72" s="85"/>
      <c r="DI72" s="85"/>
    </row>
    <row r="73" spans="14:113" s="73" customFormat="1" ht="9" customHeight="1">
      <c r="N73" s="62"/>
      <c r="O73" s="62"/>
      <c r="P73" s="85"/>
      <c r="Q73" s="62"/>
      <c r="AD73" s="62"/>
      <c r="AF73" s="71"/>
      <c r="AG73" s="85"/>
      <c r="BC73" s="85"/>
      <c r="BE73" s="62"/>
      <c r="BU73" s="85"/>
      <c r="BV73" s="85"/>
      <c r="CP73" s="85"/>
      <c r="CQ73" s="85"/>
      <c r="CS73" s="85"/>
      <c r="DF73" s="62"/>
      <c r="DH73" s="85"/>
      <c r="DI73" s="85"/>
    </row>
    <row r="74" spans="14:113" s="73" customFormat="1" ht="9" customHeight="1">
      <c r="N74" s="62"/>
      <c r="O74" s="62"/>
      <c r="P74" s="85"/>
      <c r="Q74" s="62"/>
      <c r="AD74" s="62"/>
      <c r="AF74" s="71"/>
      <c r="AG74" s="85"/>
      <c r="BC74" s="85"/>
      <c r="BE74" s="62"/>
      <c r="BU74" s="85"/>
      <c r="BV74" s="85"/>
      <c r="CP74" s="85"/>
      <c r="CQ74" s="85"/>
      <c r="CS74" s="85"/>
      <c r="DF74" s="62"/>
      <c r="DH74" s="85"/>
      <c r="DI74" s="85"/>
    </row>
    <row r="75" spans="14:113" s="73" customFormat="1" ht="9" customHeight="1">
      <c r="N75" s="62"/>
      <c r="O75" s="62"/>
      <c r="P75" s="85"/>
      <c r="Q75" s="62"/>
      <c r="AD75" s="62"/>
      <c r="AF75" s="71"/>
      <c r="AG75" s="85"/>
      <c r="BC75" s="85"/>
      <c r="BE75" s="62"/>
      <c r="BU75" s="85"/>
      <c r="BV75" s="85"/>
      <c r="CP75" s="85"/>
      <c r="CQ75" s="85"/>
      <c r="CS75" s="85"/>
      <c r="DF75" s="62"/>
      <c r="DH75" s="85"/>
      <c r="DI75" s="85"/>
    </row>
    <row r="76" spans="14:113" s="73" customFormat="1" ht="9" customHeight="1">
      <c r="N76" s="62"/>
      <c r="O76" s="62"/>
      <c r="P76" s="85"/>
      <c r="Q76" s="62"/>
      <c r="AD76" s="62"/>
      <c r="AF76" s="71"/>
      <c r="AG76" s="85"/>
      <c r="BC76" s="85"/>
      <c r="BE76" s="62"/>
      <c r="BU76" s="85"/>
      <c r="BV76" s="85"/>
      <c r="CP76" s="85"/>
      <c r="CQ76" s="85"/>
      <c r="CS76" s="85"/>
      <c r="DF76" s="62"/>
      <c r="DH76" s="85"/>
      <c r="DI76" s="85"/>
    </row>
    <row r="77" spans="14:113" s="73" customFormat="1" ht="9" customHeight="1">
      <c r="N77" s="62"/>
      <c r="O77" s="62"/>
      <c r="P77" s="85"/>
      <c r="Q77" s="62"/>
      <c r="AD77" s="62"/>
      <c r="AF77" s="71"/>
      <c r="AG77" s="85"/>
      <c r="BC77" s="85"/>
      <c r="BE77" s="62"/>
      <c r="BU77" s="85"/>
      <c r="BV77" s="85"/>
      <c r="CP77" s="85"/>
      <c r="CQ77" s="85"/>
      <c r="CS77" s="85"/>
      <c r="DF77" s="62"/>
      <c r="DH77" s="85"/>
      <c r="DI77" s="85"/>
    </row>
    <row r="78" spans="14:113" s="73" customFormat="1" ht="9" customHeight="1">
      <c r="N78" s="62"/>
      <c r="O78" s="62"/>
      <c r="P78" s="85"/>
      <c r="Q78" s="62"/>
      <c r="AD78" s="62"/>
      <c r="AF78" s="71"/>
      <c r="AG78" s="85"/>
      <c r="BC78" s="85"/>
      <c r="BE78" s="62"/>
      <c r="BU78" s="85"/>
      <c r="BV78" s="85"/>
      <c r="CP78" s="85"/>
      <c r="CQ78" s="85"/>
      <c r="CS78" s="85"/>
      <c r="DF78" s="62"/>
      <c r="DH78" s="85"/>
      <c r="DI78" s="85"/>
    </row>
    <row r="79" spans="14:113" s="73" customFormat="1" ht="9" customHeight="1">
      <c r="N79" s="62"/>
      <c r="O79" s="62"/>
      <c r="P79" s="85"/>
      <c r="Q79" s="62"/>
      <c r="AD79" s="62"/>
      <c r="AF79" s="71"/>
      <c r="AG79" s="85"/>
      <c r="BC79" s="85"/>
      <c r="BE79" s="62"/>
      <c r="BU79" s="85"/>
      <c r="BV79" s="85"/>
      <c r="CP79" s="85"/>
      <c r="CQ79" s="85"/>
      <c r="CS79" s="85"/>
      <c r="DF79" s="62"/>
      <c r="DH79" s="85"/>
      <c r="DI79" s="85"/>
    </row>
    <row r="80" spans="14:113" s="73" customFormat="1" ht="9" customHeight="1">
      <c r="N80" s="62"/>
      <c r="O80" s="62"/>
      <c r="P80" s="85"/>
      <c r="Q80" s="62"/>
      <c r="AD80" s="62"/>
      <c r="AF80" s="71"/>
      <c r="AG80" s="85"/>
      <c r="BC80" s="85"/>
      <c r="BE80" s="62"/>
      <c r="BU80" s="85"/>
      <c r="BV80" s="85"/>
      <c r="CP80" s="85"/>
      <c r="CQ80" s="85"/>
      <c r="CS80" s="85"/>
      <c r="DF80" s="62"/>
      <c r="DH80" s="85"/>
      <c r="DI80" s="85"/>
    </row>
    <row r="81" spans="14:113" s="73" customFormat="1" ht="9" customHeight="1">
      <c r="N81" s="62"/>
      <c r="O81" s="62"/>
      <c r="P81" s="85"/>
      <c r="Q81" s="62"/>
      <c r="AD81" s="62"/>
      <c r="AF81" s="71"/>
      <c r="AG81" s="85"/>
      <c r="BC81" s="85"/>
      <c r="BE81" s="62"/>
      <c r="BU81" s="85"/>
      <c r="BV81" s="85"/>
      <c r="CP81" s="85"/>
      <c r="CQ81" s="85"/>
      <c r="CS81" s="85"/>
      <c r="DF81" s="62"/>
      <c r="DH81" s="85"/>
      <c r="DI81" s="85"/>
    </row>
    <row r="82" spans="14:113" s="73" customFormat="1" ht="9" customHeight="1">
      <c r="N82" s="62"/>
      <c r="O82" s="62"/>
      <c r="P82" s="85"/>
      <c r="Q82" s="62"/>
      <c r="AD82" s="62"/>
      <c r="AF82" s="71"/>
      <c r="AG82" s="85"/>
      <c r="BC82" s="85"/>
      <c r="BE82" s="62"/>
      <c r="BU82" s="85"/>
      <c r="BV82" s="85"/>
      <c r="CP82" s="85"/>
      <c r="CQ82" s="85"/>
      <c r="CS82" s="85"/>
      <c r="DF82" s="62"/>
      <c r="DH82" s="85"/>
      <c r="DI82" s="85"/>
    </row>
    <row r="83" spans="14:113" s="73" customFormat="1" ht="9" customHeight="1">
      <c r="N83" s="62"/>
      <c r="O83" s="62"/>
      <c r="P83" s="85"/>
      <c r="Q83" s="62"/>
      <c r="AD83" s="62"/>
      <c r="AF83" s="71"/>
      <c r="AG83" s="85"/>
      <c r="BC83" s="85"/>
      <c r="BE83" s="62"/>
      <c r="BU83" s="85"/>
      <c r="BV83" s="85"/>
      <c r="CP83" s="85"/>
      <c r="CQ83" s="85"/>
      <c r="CS83" s="85"/>
      <c r="DF83" s="62"/>
      <c r="DH83" s="85"/>
      <c r="DI83" s="85"/>
    </row>
    <row r="84" spans="14:113" s="73" customFormat="1" ht="9" customHeight="1">
      <c r="N84" s="62"/>
      <c r="O84" s="62"/>
      <c r="P84" s="85"/>
      <c r="Q84" s="62"/>
      <c r="AD84" s="62"/>
      <c r="AF84" s="71"/>
      <c r="AG84" s="85"/>
      <c r="BC84" s="85"/>
      <c r="BE84" s="62"/>
      <c r="BU84" s="85"/>
      <c r="BV84" s="85"/>
      <c r="CP84" s="85"/>
      <c r="CQ84" s="85"/>
      <c r="CS84" s="85"/>
      <c r="DF84" s="62"/>
      <c r="DH84" s="85"/>
      <c r="DI84" s="85"/>
    </row>
    <row r="85" spans="14:113" s="73" customFormat="1" ht="9" customHeight="1">
      <c r="N85" s="62"/>
      <c r="O85" s="62"/>
      <c r="P85" s="85"/>
      <c r="Q85" s="62"/>
      <c r="AD85" s="62"/>
      <c r="AF85" s="71"/>
      <c r="AG85" s="85"/>
      <c r="BC85" s="85"/>
      <c r="BE85" s="62"/>
      <c r="BU85" s="85"/>
      <c r="BV85" s="85"/>
      <c r="CP85" s="85"/>
      <c r="CQ85" s="85"/>
      <c r="CS85" s="85"/>
      <c r="DF85" s="62"/>
      <c r="DH85" s="85"/>
      <c r="DI85" s="85"/>
    </row>
    <row r="86" spans="14:113" s="73" customFormat="1" ht="9" customHeight="1">
      <c r="N86" s="62"/>
      <c r="O86" s="62"/>
      <c r="P86" s="85"/>
      <c r="Q86" s="62"/>
      <c r="AD86" s="62"/>
      <c r="AF86" s="71"/>
      <c r="AG86" s="85"/>
      <c r="BC86" s="85"/>
      <c r="BE86" s="62"/>
      <c r="BU86" s="85"/>
      <c r="BV86" s="85"/>
      <c r="CP86" s="85"/>
      <c r="CQ86" s="85"/>
      <c r="CS86" s="85"/>
      <c r="DF86" s="62"/>
      <c r="DH86" s="85"/>
      <c r="DI86" s="85"/>
    </row>
    <row r="87" spans="14:113" s="73" customFormat="1" ht="9" customHeight="1">
      <c r="N87" s="62"/>
      <c r="O87" s="62"/>
      <c r="P87" s="85"/>
      <c r="Q87" s="62"/>
      <c r="AD87" s="62"/>
      <c r="AF87" s="71"/>
      <c r="AG87" s="85"/>
      <c r="BC87" s="85"/>
      <c r="BE87" s="62"/>
      <c r="BU87" s="85"/>
      <c r="BV87" s="85"/>
      <c r="CP87" s="85"/>
      <c r="CQ87" s="85"/>
      <c r="CS87" s="85"/>
      <c r="DF87" s="62"/>
      <c r="DH87" s="85"/>
      <c r="DI87" s="85"/>
    </row>
    <row r="88" spans="14:113" s="73" customFormat="1" ht="9" customHeight="1">
      <c r="N88" s="62"/>
      <c r="O88" s="62"/>
      <c r="P88" s="85"/>
      <c r="Q88" s="62"/>
      <c r="AD88" s="62"/>
      <c r="AF88" s="71"/>
      <c r="AG88" s="85"/>
      <c r="BC88" s="85"/>
      <c r="BE88" s="62"/>
      <c r="BU88" s="85"/>
      <c r="BV88" s="85"/>
      <c r="CP88" s="85"/>
      <c r="CQ88" s="85"/>
      <c r="CS88" s="85"/>
      <c r="DF88" s="62"/>
      <c r="DH88" s="85"/>
      <c r="DI88" s="85"/>
    </row>
    <row r="89" spans="14:113" s="73" customFormat="1" ht="9" customHeight="1">
      <c r="N89" s="62"/>
      <c r="O89" s="62"/>
      <c r="P89" s="85"/>
      <c r="Q89" s="62"/>
      <c r="AD89" s="62"/>
      <c r="AF89" s="71"/>
      <c r="AG89" s="85"/>
      <c r="BC89" s="85"/>
      <c r="BE89" s="62"/>
      <c r="BU89" s="85"/>
      <c r="BV89" s="85"/>
      <c r="CP89" s="85"/>
      <c r="CQ89" s="85"/>
      <c r="CS89" s="85"/>
      <c r="DF89" s="62"/>
      <c r="DH89" s="85"/>
      <c r="DI89" s="85"/>
    </row>
    <row r="90" spans="14:113" s="73" customFormat="1" ht="9" customHeight="1">
      <c r="N90" s="62"/>
      <c r="O90" s="62"/>
      <c r="P90" s="85"/>
      <c r="Q90" s="62"/>
      <c r="AD90" s="62"/>
      <c r="AF90" s="71"/>
      <c r="AG90" s="85"/>
      <c r="BC90" s="85"/>
      <c r="BE90" s="62"/>
      <c r="BU90" s="85"/>
      <c r="BV90" s="85"/>
      <c r="CP90" s="85"/>
      <c r="CQ90" s="85"/>
      <c r="CS90" s="85"/>
      <c r="DF90" s="62"/>
      <c r="DH90" s="85"/>
      <c r="DI90" s="85"/>
    </row>
    <row r="91" spans="14:113" s="73" customFormat="1" ht="9" customHeight="1">
      <c r="N91" s="62"/>
      <c r="O91" s="62"/>
      <c r="P91" s="85"/>
      <c r="Q91" s="62"/>
      <c r="AD91" s="62"/>
      <c r="AF91" s="71"/>
      <c r="AG91" s="85"/>
      <c r="BC91" s="85"/>
      <c r="BE91" s="62"/>
      <c r="BU91" s="85"/>
      <c r="BV91" s="85"/>
      <c r="CP91" s="85"/>
      <c r="CQ91" s="85"/>
      <c r="CS91" s="85"/>
      <c r="DF91" s="62"/>
      <c r="DH91" s="85"/>
      <c r="DI91" s="85"/>
    </row>
    <row r="92" spans="14:113" s="73" customFormat="1" ht="9" customHeight="1">
      <c r="N92" s="62"/>
      <c r="O92" s="62"/>
      <c r="P92" s="85"/>
      <c r="Q92" s="62"/>
      <c r="AD92" s="62"/>
      <c r="AF92" s="71"/>
      <c r="AG92" s="85"/>
      <c r="BC92" s="85"/>
      <c r="BE92" s="62"/>
      <c r="BU92" s="85"/>
      <c r="BV92" s="85"/>
      <c r="CP92" s="85"/>
      <c r="CQ92" s="85"/>
      <c r="CS92" s="85"/>
      <c r="DF92" s="62"/>
      <c r="DH92" s="85"/>
      <c r="DI92" s="85"/>
    </row>
    <row r="93" spans="14:113" s="73" customFormat="1" ht="9" customHeight="1">
      <c r="N93" s="62"/>
      <c r="O93" s="62"/>
      <c r="P93" s="85"/>
      <c r="Q93" s="62"/>
      <c r="AD93" s="62"/>
      <c r="AF93" s="71"/>
      <c r="AG93" s="85"/>
      <c r="BC93" s="85"/>
      <c r="BE93" s="62"/>
      <c r="BU93" s="85"/>
      <c r="BV93" s="85"/>
      <c r="CP93" s="85"/>
      <c r="CQ93" s="85"/>
      <c r="CS93" s="85"/>
      <c r="DF93" s="62"/>
      <c r="DH93" s="85"/>
      <c r="DI93" s="85"/>
    </row>
    <row r="94" spans="14:113" s="73" customFormat="1" ht="9" customHeight="1">
      <c r="N94" s="62"/>
      <c r="O94" s="62"/>
      <c r="P94" s="85"/>
      <c r="Q94" s="62"/>
      <c r="AD94" s="62"/>
      <c r="AF94" s="71"/>
      <c r="AG94" s="85"/>
      <c r="BC94" s="85"/>
      <c r="BE94" s="62"/>
      <c r="BU94" s="85"/>
      <c r="BV94" s="85"/>
      <c r="CP94" s="85"/>
      <c r="CQ94" s="85"/>
      <c r="CS94" s="85"/>
      <c r="DF94" s="62"/>
      <c r="DH94" s="85"/>
      <c r="DI94" s="85"/>
    </row>
    <row r="95" spans="14:113" s="73" customFormat="1" ht="9" customHeight="1">
      <c r="N95" s="62"/>
      <c r="O95" s="62"/>
      <c r="P95" s="85"/>
      <c r="Q95" s="62"/>
      <c r="AD95" s="62"/>
      <c r="AF95" s="71"/>
      <c r="AG95" s="85"/>
      <c r="BC95" s="85"/>
      <c r="BE95" s="62"/>
      <c r="BU95" s="85"/>
      <c r="BV95" s="85"/>
      <c r="CP95" s="85"/>
      <c r="CQ95" s="85"/>
      <c r="CS95" s="85"/>
      <c r="DF95" s="62"/>
      <c r="DH95" s="85"/>
      <c r="DI95" s="85"/>
    </row>
    <row r="96" spans="14:113" s="73" customFormat="1" ht="9" customHeight="1">
      <c r="N96" s="62"/>
      <c r="O96" s="62"/>
      <c r="P96" s="85"/>
      <c r="Q96" s="62"/>
      <c r="AD96" s="62"/>
      <c r="AF96" s="71"/>
      <c r="AG96" s="85"/>
      <c r="BC96" s="85"/>
      <c r="BE96" s="62"/>
      <c r="BU96" s="85"/>
      <c r="BV96" s="85"/>
      <c r="CP96" s="85"/>
      <c r="CQ96" s="85"/>
      <c r="CS96" s="85"/>
      <c r="DF96" s="62"/>
      <c r="DH96" s="85"/>
      <c r="DI96" s="85"/>
    </row>
    <row r="97" spans="14:113" s="73" customFormat="1" ht="9" customHeight="1">
      <c r="N97" s="62"/>
      <c r="O97" s="62"/>
      <c r="P97" s="85"/>
      <c r="Q97" s="62"/>
      <c r="AD97" s="62"/>
      <c r="AF97" s="71"/>
      <c r="AG97" s="85"/>
      <c r="BC97" s="85"/>
      <c r="BE97" s="62"/>
      <c r="BU97" s="85"/>
      <c r="BV97" s="85"/>
      <c r="CP97" s="85"/>
      <c r="CQ97" s="85"/>
      <c r="CS97" s="85"/>
      <c r="DF97" s="62"/>
      <c r="DH97" s="85"/>
      <c r="DI97" s="85"/>
    </row>
    <row r="98" spans="14:113" s="73" customFormat="1" ht="9" customHeight="1">
      <c r="N98" s="62"/>
      <c r="O98" s="62"/>
      <c r="P98" s="85"/>
      <c r="Q98" s="62"/>
      <c r="AD98" s="62"/>
      <c r="AF98" s="71"/>
      <c r="AG98" s="85"/>
      <c r="BC98" s="85"/>
      <c r="BE98" s="62"/>
      <c r="BU98" s="85"/>
      <c r="BV98" s="85"/>
      <c r="CP98" s="85"/>
      <c r="CQ98" s="85"/>
      <c r="CS98" s="85"/>
      <c r="DF98" s="62"/>
      <c r="DH98" s="85"/>
      <c r="DI98" s="85"/>
    </row>
    <row r="99" spans="14:113" s="73" customFormat="1" ht="9" customHeight="1">
      <c r="N99" s="62"/>
      <c r="O99" s="62"/>
      <c r="P99" s="85"/>
      <c r="Q99" s="62"/>
      <c r="AD99" s="62"/>
      <c r="AF99" s="71"/>
      <c r="AG99" s="85"/>
      <c r="BC99" s="85"/>
      <c r="BE99" s="62"/>
      <c r="BU99" s="85"/>
      <c r="BV99" s="85"/>
      <c r="CP99" s="85"/>
      <c r="CQ99" s="85"/>
      <c r="CS99" s="85"/>
      <c r="DF99" s="62"/>
      <c r="DH99" s="85"/>
      <c r="DI99" s="85"/>
    </row>
    <row r="100" spans="14:113" s="73" customFormat="1" ht="9" customHeight="1">
      <c r="N100" s="62"/>
      <c r="O100" s="62"/>
      <c r="P100" s="85"/>
      <c r="Q100" s="62"/>
      <c r="AD100" s="62"/>
      <c r="AF100" s="71"/>
      <c r="AG100" s="85"/>
      <c r="BC100" s="85"/>
      <c r="BE100" s="62"/>
      <c r="BU100" s="85"/>
      <c r="BV100" s="85"/>
      <c r="CP100" s="85"/>
      <c r="CQ100" s="85"/>
      <c r="CS100" s="85"/>
      <c r="DF100" s="62"/>
      <c r="DH100" s="85"/>
      <c r="DI100" s="85"/>
    </row>
    <row r="101" spans="14:113" s="73" customFormat="1" ht="9" customHeight="1">
      <c r="N101" s="62"/>
      <c r="O101" s="62"/>
      <c r="P101" s="85"/>
      <c r="Q101" s="62"/>
      <c r="AD101" s="62"/>
      <c r="AF101" s="71"/>
      <c r="AG101" s="85"/>
      <c r="BC101" s="85"/>
      <c r="BE101" s="62"/>
      <c r="BU101" s="85"/>
      <c r="BV101" s="85"/>
      <c r="CP101" s="85"/>
      <c r="CQ101" s="85"/>
      <c r="CS101" s="85"/>
      <c r="DF101" s="62"/>
      <c r="DH101" s="85"/>
      <c r="DI101" s="85"/>
    </row>
    <row r="102" spans="14:113" s="73" customFormat="1" ht="9" customHeight="1">
      <c r="N102" s="62"/>
      <c r="O102" s="62"/>
      <c r="P102" s="85"/>
      <c r="Q102" s="62"/>
      <c r="AD102" s="62"/>
      <c r="AF102" s="71"/>
      <c r="AG102" s="85"/>
      <c r="BC102" s="85"/>
      <c r="BE102" s="62"/>
      <c r="BU102" s="85"/>
      <c r="BV102" s="85"/>
      <c r="CP102" s="85"/>
      <c r="CQ102" s="85"/>
      <c r="CS102" s="85"/>
      <c r="DF102" s="62"/>
      <c r="DH102" s="85"/>
      <c r="DI102" s="85"/>
    </row>
    <row r="103" spans="14:113" s="73" customFormat="1" ht="9" customHeight="1">
      <c r="N103" s="62"/>
      <c r="O103" s="62"/>
      <c r="P103" s="85"/>
      <c r="Q103" s="62"/>
      <c r="AD103" s="62"/>
      <c r="AF103" s="71"/>
      <c r="AG103" s="85"/>
      <c r="BC103" s="85"/>
      <c r="BE103" s="62"/>
      <c r="BU103" s="85"/>
      <c r="BV103" s="85"/>
      <c r="CP103" s="85"/>
      <c r="CQ103" s="85"/>
      <c r="CS103" s="85"/>
      <c r="DF103" s="62"/>
      <c r="DH103" s="85"/>
      <c r="DI103" s="85"/>
    </row>
    <row r="104" spans="14:113" s="73" customFormat="1" ht="9" customHeight="1">
      <c r="N104" s="62"/>
      <c r="O104" s="62"/>
      <c r="P104" s="85"/>
      <c r="Q104" s="62"/>
      <c r="AD104" s="62"/>
      <c r="AF104" s="71"/>
      <c r="AG104" s="85"/>
      <c r="BC104" s="85"/>
      <c r="BE104" s="62"/>
      <c r="BU104" s="85"/>
      <c r="BV104" s="85"/>
      <c r="CP104" s="85"/>
      <c r="CQ104" s="85"/>
      <c r="CS104" s="85"/>
      <c r="DF104" s="62"/>
      <c r="DH104" s="85"/>
      <c r="DI104" s="85"/>
    </row>
    <row r="105" spans="14:113" s="73" customFormat="1" ht="9" customHeight="1">
      <c r="N105" s="62"/>
      <c r="O105" s="62"/>
      <c r="P105" s="85"/>
      <c r="Q105" s="62"/>
      <c r="AD105" s="62"/>
      <c r="AF105" s="71"/>
      <c r="AG105" s="85"/>
      <c r="BC105" s="85"/>
      <c r="BE105" s="62"/>
      <c r="BU105" s="85"/>
      <c r="BV105" s="85"/>
      <c r="CP105" s="85"/>
      <c r="CQ105" s="85"/>
      <c r="CS105" s="85"/>
      <c r="DF105" s="62"/>
      <c r="DH105" s="85"/>
      <c r="DI105" s="85"/>
    </row>
    <row r="106" spans="14:113" s="73" customFormat="1" ht="9" customHeight="1">
      <c r="N106" s="62"/>
      <c r="O106" s="62"/>
      <c r="P106" s="85"/>
      <c r="Q106" s="62"/>
      <c r="AD106" s="62"/>
      <c r="AF106" s="71"/>
      <c r="AG106" s="85"/>
      <c r="BC106" s="85"/>
      <c r="BE106" s="62"/>
      <c r="BU106" s="85"/>
      <c r="BV106" s="85"/>
      <c r="CP106" s="85"/>
      <c r="CQ106" s="85"/>
      <c r="CS106" s="85"/>
      <c r="DF106" s="62"/>
      <c r="DH106" s="85"/>
      <c r="DI106" s="85"/>
    </row>
    <row r="107" spans="14:113" s="73" customFormat="1" ht="9" customHeight="1">
      <c r="N107" s="62"/>
      <c r="O107" s="62"/>
      <c r="P107" s="85"/>
      <c r="Q107" s="62"/>
      <c r="AD107" s="62"/>
      <c r="AF107" s="71"/>
      <c r="AG107" s="85"/>
      <c r="BC107" s="85"/>
      <c r="BE107" s="62"/>
      <c r="BU107" s="85"/>
      <c r="BV107" s="85"/>
      <c r="CP107" s="85"/>
      <c r="CQ107" s="85"/>
      <c r="CS107" s="85"/>
      <c r="DF107" s="62"/>
      <c r="DH107" s="85"/>
      <c r="DI107" s="85"/>
    </row>
    <row r="108" spans="14:113" s="73" customFormat="1" ht="9" customHeight="1">
      <c r="N108" s="62"/>
      <c r="O108" s="62"/>
      <c r="P108" s="85"/>
      <c r="Q108" s="62"/>
      <c r="AD108" s="62"/>
      <c r="AF108" s="71"/>
      <c r="AG108" s="85"/>
      <c r="BC108" s="85"/>
      <c r="BE108" s="62"/>
      <c r="BU108" s="85"/>
      <c r="BV108" s="85"/>
      <c r="CP108" s="85"/>
      <c r="CQ108" s="85"/>
      <c r="CS108" s="85"/>
      <c r="DF108" s="62"/>
      <c r="DH108" s="85"/>
      <c r="DI108" s="85"/>
    </row>
    <row r="109" spans="14:113" s="73" customFormat="1" ht="9" customHeight="1">
      <c r="N109" s="62"/>
      <c r="O109" s="62"/>
      <c r="P109" s="85"/>
      <c r="Q109" s="62"/>
      <c r="AD109" s="62"/>
      <c r="AF109" s="71"/>
      <c r="AG109" s="85"/>
      <c r="BC109" s="85"/>
      <c r="BE109" s="62"/>
      <c r="BU109" s="85"/>
      <c r="BV109" s="85"/>
      <c r="CP109" s="85"/>
      <c r="CQ109" s="85"/>
      <c r="CS109" s="85"/>
      <c r="DF109" s="62"/>
      <c r="DH109" s="85"/>
      <c r="DI109" s="85"/>
    </row>
    <row r="110" spans="14:113" s="73" customFormat="1" ht="9" customHeight="1">
      <c r="N110" s="62"/>
      <c r="O110" s="62"/>
      <c r="P110" s="85"/>
      <c r="Q110" s="62"/>
      <c r="AD110" s="62"/>
      <c r="AF110" s="71"/>
      <c r="AG110" s="85"/>
      <c r="BC110" s="85"/>
      <c r="BE110" s="62"/>
      <c r="BU110" s="85"/>
      <c r="BV110" s="85"/>
      <c r="CP110" s="85"/>
      <c r="CQ110" s="85"/>
      <c r="CS110" s="85"/>
      <c r="DF110" s="62"/>
      <c r="DH110" s="85"/>
      <c r="DI110" s="85"/>
    </row>
    <row r="111" spans="14:113" s="73" customFormat="1" ht="9" customHeight="1">
      <c r="N111" s="62"/>
      <c r="O111" s="62"/>
      <c r="P111" s="85"/>
      <c r="Q111" s="62"/>
      <c r="AD111" s="62"/>
      <c r="AF111" s="71"/>
      <c r="AG111" s="85"/>
      <c r="BC111" s="85"/>
      <c r="BE111" s="62"/>
      <c r="BU111" s="85"/>
      <c r="BV111" s="85"/>
      <c r="CP111" s="85"/>
      <c r="CQ111" s="85"/>
      <c r="CS111" s="85"/>
      <c r="DF111" s="62"/>
      <c r="DH111" s="85"/>
      <c r="DI111" s="85"/>
    </row>
    <row r="112" spans="14:113" s="73" customFormat="1" ht="9" customHeight="1">
      <c r="N112" s="62"/>
      <c r="O112" s="62"/>
      <c r="P112" s="85"/>
      <c r="Q112" s="62"/>
      <c r="AD112" s="62"/>
      <c r="AF112" s="71"/>
      <c r="AG112" s="85"/>
      <c r="BC112" s="85"/>
      <c r="BE112" s="62"/>
      <c r="BU112" s="85"/>
      <c r="BV112" s="85"/>
      <c r="CP112" s="85"/>
      <c r="CQ112" s="85"/>
      <c r="CS112" s="85"/>
      <c r="DF112" s="62"/>
      <c r="DH112" s="85"/>
      <c r="DI112" s="85"/>
    </row>
    <row r="113" spans="14:113" s="73" customFormat="1" ht="9" customHeight="1">
      <c r="N113" s="62"/>
      <c r="O113" s="62"/>
      <c r="P113" s="85"/>
      <c r="Q113" s="62"/>
      <c r="AD113" s="62"/>
      <c r="AF113" s="71"/>
      <c r="AG113" s="85"/>
      <c r="BC113" s="85"/>
      <c r="BE113" s="62"/>
      <c r="BU113" s="85"/>
      <c r="BV113" s="85"/>
      <c r="CP113" s="85"/>
      <c r="CQ113" s="85"/>
      <c r="CS113" s="85"/>
      <c r="DF113" s="62"/>
      <c r="DH113" s="85"/>
      <c r="DI113" s="85"/>
    </row>
    <row r="114" spans="14:113" s="73" customFormat="1" ht="9" customHeight="1">
      <c r="N114" s="62"/>
      <c r="O114" s="62"/>
      <c r="P114" s="85"/>
      <c r="Q114" s="62"/>
      <c r="AD114" s="62"/>
      <c r="AF114" s="71"/>
      <c r="AG114" s="85"/>
      <c r="BC114" s="85"/>
      <c r="BE114" s="62"/>
      <c r="BU114" s="85"/>
      <c r="BV114" s="85"/>
      <c r="CP114" s="85"/>
      <c r="CQ114" s="85"/>
      <c r="CS114" s="85"/>
      <c r="DF114" s="62"/>
      <c r="DH114" s="85"/>
      <c r="DI114" s="85"/>
    </row>
    <row r="115" spans="14:113" s="73" customFormat="1" ht="9" customHeight="1">
      <c r="N115" s="62"/>
      <c r="O115" s="62"/>
      <c r="P115" s="85"/>
      <c r="Q115" s="62"/>
      <c r="AD115" s="62"/>
      <c r="AF115" s="71"/>
      <c r="AG115" s="85"/>
      <c r="BC115" s="85"/>
      <c r="BE115" s="62"/>
      <c r="BU115" s="85"/>
      <c r="BV115" s="85"/>
      <c r="CP115" s="85"/>
      <c r="CQ115" s="85"/>
      <c r="CS115" s="85"/>
      <c r="DF115" s="62"/>
      <c r="DH115" s="85"/>
      <c r="DI115" s="85"/>
    </row>
    <row r="116" spans="14:113" s="73" customFormat="1" ht="9" customHeight="1">
      <c r="N116" s="62"/>
      <c r="O116" s="62"/>
      <c r="P116" s="85"/>
      <c r="Q116" s="62"/>
      <c r="AD116" s="62"/>
      <c r="AF116" s="71"/>
      <c r="AG116" s="85"/>
      <c r="BC116" s="85"/>
      <c r="BE116" s="62"/>
      <c r="BU116" s="85"/>
      <c r="BV116" s="85"/>
      <c r="CP116" s="85"/>
      <c r="CQ116" s="85"/>
      <c r="CS116" s="85"/>
      <c r="DF116" s="62"/>
      <c r="DH116" s="85"/>
      <c r="DI116" s="85"/>
    </row>
    <row r="117" spans="14:113" s="73" customFormat="1" ht="9" customHeight="1">
      <c r="N117" s="62"/>
      <c r="O117" s="62"/>
      <c r="P117" s="85"/>
      <c r="Q117" s="62"/>
      <c r="AD117" s="62"/>
      <c r="AF117" s="71"/>
      <c r="AG117" s="85"/>
      <c r="BC117" s="85"/>
      <c r="BE117" s="62"/>
      <c r="BU117" s="85"/>
      <c r="BV117" s="85"/>
      <c r="CP117" s="85"/>
      <c r="CQ117" s="85"/>
      <c r="CS117" s="85"/>
      <c r="DF117" s="62"/>
      <c r="DH117" s="85"/>
      <c r="DI117" s="85"/>
    </row>
    <row r="118" spans="14:113" s="73" customFormat="1" ht="9" customHeight="1">
      <c r="N118" s="62"/>
      <c r="O118" s="62"/>
      <c r="P118" s="85"/>
      <c r="Q118" s="62"/>
      <c r="AD118" s="62"/>
      <c r="AF118" s="71"/>
      <c r="AG118" s="85"/>
      <c r="BC118" s="85"/>
      <c r="BE118" s="62"/>
      <c r="BU118" s="85"/>
      <c r="BV118" s="85"/>
      <c r="CP118" s="85"/>
      <c r="CQ118" s="85"/>
      <c r="CS118" s="85"/>
      <c r="DF118" s="62"/>
      <c r="DH118" s="85"/>
      <c r="DI118" s="85"/>
    </row>
    <row r="119" spans="14:113" s="73" customFormat="1" ht="9" customHeight="1">
      <c r="N119" s="62"/>
      <c r="O119" s="62"/>
      <c r="P119" s="85"/>
      <c r="Q119" s="62"/>
      <c r="AD119" s="62"/>
      <c r="AF119" s="71"/>
      <c r="AG119" s="85"/>
      <c r="BC119" s="85"/>
      <c r="BE119" s="62"/>
      <c r="BU119" s="85"/>
      <c r="BV119" s="85"/>
      <c r="CP119" s="85"/>
      <c r="CQ119" s="85"/>
      <c r="CS119" s="85"/>
      <c r="DF119" s="62"/>
      <c r="DH119" s="85"/>
      <c r="DI119" s="85"/>
    </row>
    <row r="120" spans="14:113" s="73" customFormat="1" ht="9" customHeight="1">
      <c r="N120" s="62"/>
      <c r="O120" s="62"/>
      <c r="P120" s="85"/>
      <c r="Q120" s="62"/>
      <c r="AD120" s="62"/>
      <c r="AF120" s="71"/>
      <c r="AG120" s="85"/>
      <c r="BC120" s="85"/>
      <c r="BE120" s="62"/>
      <c r="BU120" s="85"/>
      <c r="BV120" s="85"/>
      <c r="CP120" s="85"/>
      <c r="CQ120" s="85"/>
      <c r="CS120" s="85"/>
      <c r="DF120" s="62"/>
      <c r="DH120" s="85"/>
      <c r="DI120" s="85"/>
    </row>
    <row r="121" spans="14:113" s="73" customFormat="1" ht="9" customHeight="1">
      <c r="N121" s="62"/>
      <c r="O121" s="62"/>
      <c r="P121" s="85"/>
      <c r="Q121" s="62"/>
      <c r="AD121" s="62"/>
      <c r="AF121" s="71"/>
      <c r="AG121" s="85"/>
      <c r="BC121" s="85"/>
      <c r="BE121" s="62"/>
      <c r="BU121" s="85"/>
      <c r="BV121" s="85"/>
      <c r="CP121" s="85"/>
      <c r="CQ121" s="85"/>
      <c r="CS121" s="85"/>
      <c r="DF121" s="62"/>
      <c r="DH121" s="85"/>
      <c r="DI121" s="85"/>
    </row>
    <row r="122" spans="14:113" s="73" customFormat="1" ht="9" customHeight="1">
      <c r="N122" s="62"/>
      <c r="O122" s="62"/>
      <c r="P122" s="85"/>
      <c r="Q122" s="62"/>
      <c r="AD122" s="62"/>
      <c r="AF122" s="71"/>
      <c r="AG122" s="85"/>
      <c r="BC122" s="85"/>
      <c r="BE122" s="62"/>
      <c r="BU122" s="85"/>
      <c r="BV122" s="85"/>
      <c r="CP122" s="85"/>
      <c r="CQ122" s="85"/>
      <c r="CS122" s="85"/>
      <c r="DF122" s="62"/>
      <c r="DH122" s="85"/>
      <c r="DI122" s="85"/>
    </row>
    <row r="123" spans="14:113" s="73" customFormat="1" ht="9" customHeight="1">
      <c r="N123" s="62"/>
      <c r="O123" s="62"/>
      <c r="P123" s="85"/>
      <c r="Q123" s="62"/>
      <c r="AD123" s="62"/>
      <c r="AF123" s="71"/>
      <c r="AG123" s="85"/>
      <c r="BC123" s="85"/>
      <c r="BE123" s="62"/>
      <c r="BU123" s="85"/>
      <c r="BV123" s="85"/>
      <c r="CP123" s="85"/>
      <c r="CQ123" s="85"/>
      <c r="CS123" s="85"/>
      <c r="DF123" s="62"/>
      <c r="DH123" s="85"/>
      <c r="DI123" s="85"/>
    </row>
    <row r="124" spans="14:113" s="73" customFormat="1" ht="9" customHeight="1">
      <c r="N124" s="62"/>
      <c r="O124" s="62"/>
      <c r="P124" s="85"/>
      <c r="Q124" s="62"/>
      <c r="AD124" s="62"/>
      <c r="AF124" s="71"/>
      <c r="AG124" s="85"/>
      <c r="BC124" s="85"/>
      <c r="BE124" s="62"/>
      <c r="BU124" s="85"/>
      <c r="BV124" s="85"/>
      <c r="CP124" s="85"/>
      <c r="CQ124" s="85"/>
      <c r="CS124" s="85"/>
      <c r="DF124" s="62"/>
      <c r="DH124" s="85"/>
      <c r="DI124" s="85"/>
    </row>
    <row r="125" spans="14:113" s="73" customFormat="1" ht="9" customHeight="1">
      <c r="N125" s="62"/>
      <c r="O125" s="62"/>
      <c r="P125" s="85"/>
      <c r="Q125" s="62"/>
      <c r="AD125" s="62"/>
      <c r="AF125" s="71"/>
      <c r="AG125" s="85"/>
      <c r="BC125" s="85"/>
      <c r="BE125" s="62"/>
      <c r="BU125" s="85"/>
      <c r="BV125" s="85"/>
      <c r="CP125" s="85"/>
      <c r="CQ125" s="85"/>
      <c r="CS125" s="85"/>
      <c r="DF125" s="62"/>
      <c r="DH125" s="85"/>
      <c r="DI125" s="85"/>
    </row>
    <row r="126" spans="14:113" s="73" customFormat="1" ht="9" customHeight="1">
      <c r="N126" s="62"/>
      <c r="O126" s="62"/>
      <c r="P126" s="85"/>
      <c r="Q126" s="62"/>
      <c r="AD126" s="62"/>
      <c r="AF126" s="71"/>
      <c r="AG126" s="85"/>
      <c r="BC126" s="85"/>
      <c r="BE126" s="62"/>
      <c r="BU126" s="85"/>
      <c r="BV126" s="85"/>
      <c r="CP126" s="85"/>
      <c r="CQ126" s="85"/>
      <c r="CS126" s="85"/>
      <c r="DF126" s="62"/>
      <c r="DH126" s="85"/>
      <c r="DI126" s="85"/>
    </row>
    <row r="127" spans="14:113" s="73" customFormat="1" ht="9" customHeight="1">
      <c r="N127" s="62"/>
      <c r="O127" s="62"/>
      <c r="P127" s="85"/>
      <c r="Q127" s="62"/>
      <c r="AD127" s="62"/>
      <c r="AF127" s="71"/>
      <c r="AG127" s="85"/>
      <c r="BC127" s="85"/>
      <c r="BE127" s="62"/>
      <c r="BU127" s="85"/>
      <c r="BV127" s="85"/>
      <c r="CP127" s="85"/>
      <c r="CQ127" s="85"/>
      <c r="CS127" s="85"/>
      <c r="DF127" s="62"/>
      <c r="DH127" s="85"/>
      <c r="DI127" s="85"/>
    </row>
    <row r="128" spans="14:113" s="73" customFormat="1" ht="9" customHeight="1">
      <c r="N128" s="62"/>
      <c r="O128" s="62"/>
      <c r="P128" s="85"/>
      <c r="Q128" s="62"/>
      <c r="AD128" s="62"/>
      <c r="AF128" s="71"/>
      <c r="AG128" s="85"/>
      <c r="BC128" s="85"/>
      <c r="BE128" s="62"/>
      <c r="BU128" s="85"/>
      <c r="BV128" s="85"/>
      <c r="CP128" s="85"/>
      <c r="CQ128" s="85"/>
      <c r="CS128" s="85"/>
      <c r="DF128" s="62"/>
      <c r="DH128" s="85"/>
      <c r="DI128" s="85"/>
    </row>
    <row r="129" spans="14:113" s="73" customFormat="1" ht="9" customHeight="1">
      <c r="N129" s="62"/>
      <c r="O129" s="62"/>
      <c r="P129" s="85"/>
      <c r="Q129" s="62"/>
      <c r="AD129" s="62"/>
      <c r="AF129" s="71"/>
      <c r="AG129" s="85"/>
      <c r="BC129" s="85"/>
      <c r="BE129" s="62"/>
      <c r="BU129" s="85"/>
      <c r="BV129" s="85"/>
      <c r="CP129" s="85"/>
      <c r="CQ129" s="85"/>
      <c r="CS129" s="85"/>
      <c r="DF129" s="62"/>
      <c r="DH129" s="85"/>
      <c r="DI129" s="85"/>
    </row>
    <row r="130" spans="14:113" s="73" customFormat="1" ht="9" customHeight="1">
      <c r="N130" s="62"/>
      <c r="O130" s="62"/>
      <c r="P130" s="85"/>
      <c r="Q130" s="62"/>
      <c r="AD130" s="62"/>
      <c r="AF130" s="71"/>
      <c r="AG130" s="85"/>
      <c r="BC130" s="85"/>
      <c r="BE130" s="62"/>
      <c r="BU130" s="85"/>
      <c r="BV130" s="85"/>
      <c r="CP130" s="85"/>
      <c r="CQ130" s="85"/>
      <c r="CS130" s="85"/>
      <c r="DF130" s="62"/>
      <c r="DH130" s="85"/>
      <c r="DI130" s="85"/>
    </row>
    <row r="131" spans="14:113" s="73" customFormat="1" ht="9" customHeight="1">
      <c r="N131" s="62"/>
      <c r="O131" s="62"/>
      <c r="P131" s="85"/>
      <c r="Q131" s="62"/>
      <c r="AD131" s="62"/>
      <c r="AF131" s="71"/>
      <c r="AG131" s="85"/>
      <c r="BC131" s="85"/>
      <c r="BE131" s="62"/>
      <c r="BU131" s="85"/>
      <c r="BV131" s="85"/>
      <c r="CP131" s="85"/>
      <c r="CQ131" s="85"/>
      <c r="CS131" s="85"/>
      <c r="DF131" s="62"/>
      <c r="DH131" s="85"/>
      <c r="DI131" s="85"/>
    </row>
    <row r="132" spans="14:113" s="73" customFormat="1" ht="9" customHeight="1">
      <c r="N132" s="62"/>
      <c r="O132" s="62"/>
      <c r="P132" s="85"/>
      <c r="Q132" s="62"/>
      <c r="AD132" s="62"/>
      <c r="AF132" s="71"/>
      <c r="AG132" s="85"/>
      <c r="BC132" s="85"/>
      <c r="BE132" s="62"/>
      <c r="BU132" s="85"/>
      <c r="BV132" s="85"/>
      <c r="CP132" s="85"/>
      <c r="CQ132" s="85"/>
      <c r="CS132" s="85"/>
      <c r="DF132" s="62"/>
      <c r="DH132" s="85"/>
      <c r="DI132" s="85"/>
    </row>
    <row r="133" spans="14:113" s="73" customFormat="1" ht="9" customHeight="1">
      <c r="N133" s="62"/>
      <c r="O133" s="62"/>
      <c r="P133" s="85"/>
      <c r="Q133" s="62"/>
      <c r="AD133" s="62"/>
      <c r="AF133" s="71"/>
      <c r="AG133" s="85"/>
      <c r="BC133" s="85"/>
      <c r="BE133" s="62"/>
      <c r="BU133" s="85"/>
      <c r="BV133" s="85"/>
      <c r="CP133" s="85"/>
      <c r="CQ133" s="85"/>
      <c r="CS133" s="85"/>
      <c r="DF133" s="62"/>
      <c r="DH133" s="85"/>
      <c r="DI133" s="85"/>
    </row>
    <row r="134" spans="14:113" s="73" customFormat="1" ht="9" customHeight="1">
      <c r="N134" s="62"/>
      <c r="O134" s="62"/>
      <c r="P134" s="85"/>
      <c r="Q134" s="62"/>
      <c r="AD134" s="62"/>
      <c r="AF134" s="71"/>
      <c r="AG134" s="85"/>
      <c r="BC134" s="85"/>
      <c r="BE134" s="62"/>
      <c r="BU134" s="85"/>
      <c r="BV134" s="85"/>
      <c r="CP134" s="85"/>
      <c r="CQ134" s="85"/>
      <c r="CS134" s="85"/>
      <c r="DF134" s="62"/>
      <c r="DH134" s="85"/>
      <c r="DI134" s="85"/>
    </row>
    <row r="135" spans="14:113" s="73" customFormat="1" ht="9" customHeight="1">
      <c r="N135" s="62"/>
      <c r="O135" s="62"/>
      <c r="P135" s="85"/>
      <c r="Q135" s="62"/>
      <c r="AD135" s="62"/>
      <c r="AF135" s="71"/>
      <c r="AG135" s="85"/>
      <c r="BC135" s="85"/>
      <c r="BE135" s="62"/>
      <c r="BU135" s="85"/>
      <c r="BV135" s="85"/>
      <c r="CP135" s="85"/>
      <c r="CQ135" s="85"/>
      <c r="CS135" s="85"/>
      <c r="DF135" s="62"/>
      <c r="DH135" s="85"/>
      <c r="DI135" s="85"/>
    </row>
    <row r="136" spans="14:113" s="73" customFormat="1" ht="9" customHeight="1">
      <c r="N136" s="62"/>
      <c r="O136" s="62"/>
      <c r="P136" s="85"/>
      <c r="Q136" s="62"/>
      <c r="AD136" s="62"/>
      <c r="AF136" s="71"/>
      <c r="AG136" s="85"/>
      <c r="BC136" s="85"/>
      <c r="BE136" s="62"/>
      <c r="BU136" s="85"/>
      <c r="BV136" s="85"/>
      <c r="CP136" s="85"/>
      <c r="CQ136" s="85"/>
      <c r="CS136" s="85"/>
      <c r="DF136" s="62"/>
      <c r="DH136" s="85"/>
      <c r="DI136" s="85"/>
    </row>
    <row r="137" spans="14:113" s="73" customFormat="1" ht="9" customHeight="1">
      <c r="N137" s="62"/>
      <c r="O137" s="62"/>
      <c r="P137" s="85"/>
      <c r="Q137" s="62"/>
      <c r="AD137" s="62"/>
      <c r="AF137" s="71"/>
      <c r="AG137" s="85"/>
      <c r="BC137" s="85"/>
      <c r="BE137" s="62"/>
      <c r="BU137" s="85"/>
      <c r="BV137" s="85"/>
      <c r="CP137" s="85"/>
      <c r="CQ137" s="85"/>
      <c r="CS137" s="85"/>
      <c r="DF137" s="62"/>
      <c r="DH137" s="85"/>
      <c r="DI137" s="85"/>
    </row>
    <row r="138" spans="14:113" s="73" customFormat="1" ht="9" customHeight="1">
      <c r="N138" s="62"/>
      <c r="O138" s="62"/>
      <c r="P138" s="85"/>
      <c r="Q138" s="62"/>
      <c r="AD138" s="62"/>
      <c r="AF138" s="71"/>
      <c r="AG138" s="85"/>
      <c r="BC138" s="85"/>
      <c r="BE138" s="62"/>
      <c r="BU138" s="85"/>
      <c r="BV138" s="85"/>
      <c r="CP138" s="85"/>
      <c r="CQ138" s="85"/>
      <c r="CS138" s="85"/>
      <c r="DF138" s="62"/>
      <c r="DH138" s="85"/>
      <c r="DI138" s="85"/>
    </row>
    <row r="139" spans="14:113" s="73" customFormat="1" ht="9" customHeight="1">
      <c r="N139" s="62"/>
      <c r="O139" s="62"/>
      <c r="P139" s="85"/>
      <c r="Q139" s="62"/>
      <c r="AD139" s="62"/>
      <c r="AF139" s="71"/>
      <c r="AG139" s="85"/>
      <c r="BC139" s="85"/>
      <c r="BE139" s="62"/>
      <c r="BU139" s="85"/>
      <c r="BV139" s="85"/>
      <c r="CP139" s="85"/>
      <c r="CQ139" s="85"/>
      <c r="CS139" s="85"/>
      <c r="DF139" s="62"/>
      <c r="DH139" s="85"/>
      <c r="DI139" s="85"/>
    </row>
    <row r="140" spans="14:113" s="73" customFormat="1" ht="9" customHeight="1">
      <c r="N140" s="62"/>
      <c r="O140" s="62"/>
      <c r="P140" s="85"/>
      <c r="Q140" s="62"/>
      <c r="AD140" s="62"/>
      <c r="AF140" s="71"/>
      <c r="AG140" s="85"/>
      <c r="BC140" s="85"/>
      <c r="BE140" s="62"/>
      <c r="BU140" s="85"/>
      <c r="BV140" s="85"/>
      <c r="CP140" s="85"/>
      <c r="CQ140" s="85"/>
      <c r="CS140" s="85"/>
      <c r="DF140" s="62"/>
      <c r="DH140" s="85"/>
      <c r="DI140" s="85"/>
    </row>
    <row r="141" spans="14:113" s="73" customFormat="1" ht="9" customHeight="1">
      <c r="N141" s="62"/>
      <c r="O141" s="62"/>
      <c r="P141" s="85"/>
      <c r="Q141" s="62"/>
      <c r="AD141" s="62"/>
      <c r="AF141" s="71"/>
      <c r="AG141" s="85"/>
      <c r="BC141" s="85"/>
      <c r="BE141" s="62"/>
      <c r="BU141" s="85"/>
      <c r="BV141" s="85"/>
      <c r="CP141" s="85"/>
      <c r="CQ141" s="85"/>
      <c r="CS141" s="85"/>
      <c r="DF141" s="62"/>
      <c r="DH141" s="85"/>
      <c r="DI141" s="85"/>
    </row>
    <row r="142" spans="14:113" s="73" customFormat="1" ht="9" customHeight="1">
      <c r="N142" s="62"/>
      <c r="O142" s="62"/>
      <c r="P142" s="85"/>
      <c r="Q142" s="62"/>
      <c r="AD142" s="62"/>
      <c r="AF142" s="71"/>
      <c r="AG142" s="85"/>
      <c r="BC142" s="85"/>
      <c r="BE142" s="62"/>
      <c r="BU142" s="85"/>
      <c r="BV142" s="85"/>
      <c r="CP142" s="85"/>
      <c r="CQ142" s="85"/>
      <c r="CS142" s="85"/>
      <c r="DF142" s="62"/>
      <c r="DH142" s="85"/>
      <c r="DI142" s="85"/>
    </row>
    <row r="143" spans="14:113" s="73" customFormat="1" ht="9" customHeight="1">
      <c r="N143" s="62"/>
      <c r="O143" s="62"/>
      <c r="P143" s="85"/>
      <c r="Q143" s="62"/>
      <c r="AD143" s="62"/>
      <c r="AF143" s="71"/>
      <c r="AG143" s="85"/>
      <c r="BC143" s="85"/>
      <c r="BE143" s="62"/>
      <c r="BU143" s="85"/>
      <c r="BV143" s="85"/>
      <c r="CP143" s="85"/>
      <c r="CQ143" s="85"/>
      <c r="CS143" s="85"/>
      <c r="DF143" s="62"/>
      <c r="DH143" s="85"/>
      <c r="DI143" s="85"/>
    </row>
    <row r="144" spans="14:113" s="73" customFormat="1" ht="9" customHeight="1">
      <c r="N144" s="62"/>
      <c r="O144" s="62"/>
      <c r="P144" s="85"/>
      <c r="Q144" s="62"/>
      <c r="AD144" s="62"/>
      <c r="AF144" s="71"/>
      <c r="AG144" s="85"/>
      <c r="BC144" s="85"/>
      <c r="BE144" s="62"/>
      <c r="BU144" s="85"/>
      <c r="BV144" s="85"/>
      <c r="CP144" s="85"/>
      <c r="CQ144" s="85"/>
      <c r="CS144" s="85"/>
      <c r="DF144" s="62"/>
      <c r="DH144" s="85"/>
      <c r="DI144" s="85"/>
    </row>
    <row r="145" spans="14:113" s="73" customFormat="1" ht="9" customHeight="1">
      <c r="N145" s="62"/>
      <c r="O145" s="62"/>
      <c r="P145" s="85"/>
      <c r="Q145" s="62"/>
      <c r="AD145" s="62"/>
      <c r="AF145" s="71"/>
      <c r="AG145" s="85"/>
      <c r="BC145" s="85"/>
      <c r="BE145" s="62"/>
      <c r="BU145" s="85"/>
      <c r="BV145" s="85"/>
      <c r="CP145" s="85"/>
      <c r="CQ145" s="85"/>
      <c r="CS145" s="85"/>
      <c r="DF145" s="62"/>
      <c r="DH145" s="85"/>
      <c r="DI145" s="85"/>
    </row>
    <row r="146" spans="14:113" s="73" customFormat="1" ht="9" customHeight="1">
      <c r="N146" s="62"/>
      <c r="O146" s="62"/>
      <c r="P146" s="85"/>
      <c r="Q146" s="62"/>
      <c r="AD146" s="62"/>
      <c r="AF146" s="71"/>
      <c r="AG146" s="85"/>
      <c r="BC146" s="85"/>
      <c r="BE146" s="62"/>
      <c r="BU146" s="85"/>
      <c r="BV146" s="85"/>
      <c r="CP146" s="85"/>
      <c r="CQ146" s="85"/>
      <c r="CS146" s="85"/>
      <c r="DF146" s="62"/>
      <c r="DH146" s="85"/>
      <c r="DI146" s="85"/>
    </row>
    <row r="147" spans="14:113" s="73" customFormat="1" ht="9" customHeight="1">
      <c r="N147" s="62"/>
      <c r="O147" s="62"/>
      <c r="P147" s="85"/>
      <c r="Q147" s="62"/>
      <c r="AD147" s="62"/>
      <c r="AF147" s="71"/>
      <c r="AG147" s="85"/>
      <c r="BC147" s="85"/>
      <c r="BE147" s="62"/>
      <c r="BU147" s="85"/>
      <c r="BV147" s="85"/>
      <c r="CP147" s="85"/>
      <c r="CQ147" s="85"/>
      <c r="CS147" s="85"/>
      <c r="DF147" s="62"/>
      <c r="DH147" s="85"/>
      <c r="DI147" s="85"/>
    </row>
    <row r="148" spans="14:113" s="73" customFormat="1" ht="9" customHeight="1">
      <c r="N148" s="62"/>
      <c r="O148" s="62"/>
      <c r="P148" s="85"/>
      <c r="Q148" s="62"/>
      <c r="AD148" s="62"/>
      <c r="AF148" s="71"/>
      <c r="AG148" s="85"/>
      <c r="BC148" s="85"/>
      <c r="BE148" s="62"/>
      <c r="BU148" s="85"/>
      <c r="BV148" s="85"/>
      <c r="CP148" s="85"/>
      <c r="CQ148" s="85"/>
      <c r="CS148" s="85"/>
      <c r="DF148" s="62"/>
      <c r="DH148" s="85"/>
      <c r="DI148" s="85"/>
    </row>
    <row r="149" spans="14:113" s="73" customFormat="1" ht="9" customHeight="1">
      <c r="N149" s="62"/>
      <c r="O149" s="62"/>
      <c r="P149" s="85"/>
      <c r="Q149" s="62"/>
      <c r="AD149" s="62"/>
      <c r="AF149" s="71"/>
      <c r="AG149" s="85"/>
      <c r="BC149" s="85"/>
      <c r="BE149" s="62"/>
      <c r="BU149" s="85"/>
      <c r="BV149" s="85"/>
      <c r="CP149" s="85"/>
      <c r="CQ149" s="85"/>
      <c r="CS149" s="85"/>
      <c r="DF149" s="62"/>
      <c r="DH149" s="85"/>
      <c r="DI149" s="85"/>
    </row>
    <row r="150" spans="14:113" s="73" customFormat="1" ht="9" customHeight="1">
      <c r="N150" s="62"/>
      <c r="O150" s="62"/>
      <c r="P150" s="85"/>
      <c r="Q150" s="62"/>
      <c r="AD150" s="62"/>
      <c r="AF150" s="71"/>
      <c r="AG150" s="85"/>
      <c r="BC150" s="85"/>
      <c r="BE150" s="62"/>
      <c r="BU150" s="85"/>
      <c r="BV150" s="85"/>
      <c r="CP150" s="85"/>
      <c r="CQ150" s="85"/>
      <c r="CS150" s="85"/>
      <c r="DF150" s="62"/>
      <c r="DH150" s="85"/>
      <c r="DI150" s="85"/>
    </row>
    <row r="151" spans="14:113" s="73" customFormat="1" ht="9" customHeight="1">
      <c r="N151" s="62"/>
      <c r="O151" s="62"/>
      <c r="P151" s="85"/>
      <c r="Q151" s="62"/>
      <c r="AD151" s="62"/>
      <c r="AF151" s="71"/>
      <c r="AG151" s="85"/>
      <c r="BC151" s="85"/>
      <c r="BE151" s="62"/>
      <c r="BU151" s="85"/>
      <c r="BV151" s="85"/>
      <c r="CP151" s="85"/>
      <c r="CQ151" s="85"/>
      <c r="CS151" s="85"/>
      <c r="DF151" s="62"/>
      <c r="DH151" s="85"/>
      <c r="DI151" s="85"/>
    </row>
    <row r="152" spans="14:113" s="73" customFormat="1" ht="9" customHeight="1">
      <c r="N152" s="62"/>
      <c r="O152" s="62"/>
      <c r="P152" s="85"/>
      <c r="Q152" s="62"/>
      <c r="AD152" s="62"/>
      <c r="AF152" s="71"/>
      <c r="AG152" s="85"/>
      <c r="BC152" s="85"/>
      <c r="BE152" s="62"/>
      <c r="BU152" s="85"/>
      <c r="BV152" s="85"/>
      <c r="CP152" s="85"/>
      <c r="CQ152" s="85"/>
      <c r="CS152" s="85"/>
      <c r="DF152" s="62"/>
      <c r="DH152" s="85"/>
      <c r="DI152" s="85"/>
    </row>
    <row r="153" spans="14:113" s="73" customFormat="1" ht="9" customHeight="1">
      <c r="N153" s="62"/>
      <c r="O153" s="62"/>
      <c r="P153" s="85"/>
      <c r="Q153" s="62"/>
      <c r="AD153" s="62"/>
      <c r="AF153" s="71"/>
      <c r="AG153" s="85"/>
      <c r="BC153" s="85"/>
      <c r="BE153" s="62"/>
      <c r="BU153" s="85"/>
      <c r="BV153" s="85"/>
      <c r="CP153" s="85"/>
      <c r="CQ153" s="85"/>
      <c r="CS153" s="85"/>
      <c r="DF153" s="62"/>
      <c r="DH153" s="85"/>
      <c r="DI153" s="85"/>
    </row>
    <row r="154" spans="14:113" s="73" customFormat="1" ht="9" customHeight="1">
      <c r="N154" s="62"/>
      <c r="O154" s="62"/>
      <c r="P154" s="85"/>
      <c r="Q154" s="62"/>
      <c r="AD154" s="62"/>
      <c r="AF154" s="71"/>
      <c r="AG154" s="85"/>
      <c r="BC154" s="85"/>
      <c r="BE154" s="62"/>
      <c r="BU154" s="85"/>
      <c r="BV154" s="85"/>
      <c r="CP154" s="85"/>
      <c r="CQ154" s="85"/>
      <c r="CS154" s="85"/>
      <c r="DF154" s="62"/>
      <c r="DH154" s="85"/>
      <c r="DI154" s="85"/>
    </row>
    <row r="155" spans="14:113" s="73" customFormat="1" ht="9" customHeight="1">
      <c r="N155" s="62"/>
      <c r="O155" s="62"/>
      <c r="P155" s="85"/>
      <c r="Q155" s="62"/>
      <c r="AD155" s="62"/>
      <c r="AF155" s="71"/>
      <c r="AG155" s="85"/>
      <c r="BC155" s="85"/>
      <c r="BE155" s="62"/>
      <c r="BU155" s="85"/>
      <c r="BV155" s="85"/>
      <c r="CP155" s="85"/>
      <c r="CQ155" s="85"/>
      <c r="CS155" s="85"/>
      <c r="DF155" s="62"/>
      <c r="DH155" s="85"/>
      <c r="DI155" s="85"/>
    </row>
    <row r="156" spans="14:113" s="73" customFormat="1" ht="9" customHeight="1">
      <c r="N156" s="62"/>
      <c r="O156" s="62"/>
      <c r="P156" s="85"/>
      <c r="Q156" s="62"/>
      <c r="AD156" s="62"/>
      <c r="AF156" s="71"/>
      <c r="AG156" s="85"/>
      <c r="BC156" s="85"/>
      <c r="BE156" s="62"/>
      <c r="BU156" s="85"/>
      <c r="BV156" s="85"/>
      <c r="CP156" s="85"/>
      <c r="CQ156" s="85"/>
      <c r="CS156" s="85"/>
      <c r="DF156" s="62"/>
      <c r="DH156" s="85"/>
      <c r="DI156" s="85"/>
    </row>
    <row r="157" spans="14:113" s="73" customFormat="1" ht="9" customHeight="1">
      <c r="N157" s="62"/>
      <c r="O157" s="62"/>
      <c r="P157" s="85"/>
      <c r="Q157" s="62"/>
      <c r="AD157" s="62"/>
      <c r="AF157" s="71"/>
      <c r="AG157" s="85"/>
      <c r="BC157" s="85"/>
      <c r="BE157" s="62"/>
      <c r="BU157" s="85"/>
      <c r="BV157" s="85"/>
      <c r="CP157" s="85"/>
      <c r="CQ157" s="85"/>
      <c r="CS157" s="85"/>
      <c r="DF157" s="62"/>
      <c r="DH157" s="85"/>
      <c r="DI157" s="85"/>
    </row>
    <row r="158" spans="14:113" s="73" customFormat="1" ht="9" customHeight="1">
      <c r="N158" s="62"/>
      <c r="O158" s="62"/>
      <c r="P158" s="85"/>
      <c r="Q158" s="62"/>
      <c r="AD158" s="62"/>
      <c r="AF158" s="71"/>
      <c r="AG158" s="85"/>
      <c r="BC158" s="85"/>
      <c r="BE158" s="62"/>
      <c r="BU158" s="85"/>
      <c r="BV158" s="85"/>
      <c r="CP158" s="85"/>
      <c r="CQ158" s="85"/>
      <c r="CS158" s="85"/>
      <c r="DF158" s="62"/>
      <c r="DH158" s="85"/>
      <c r="DI158" s="85"/>
    </row>
    <row r="159" spans="14:113" s="73" customFormat="1" ht="9" customHeight="1">
      <c r="N159" s="62"/>
      <c r="O159" s="62"/>
      <c r="P159" s="85"/>
      <c r="Q159" s="62"/>
      <c r="AD159" s="62"/>
      <c r="AF159" s="71"/>
      <c r="AG159" s="85"/>
      <c r="BC159" s="85"/>
      <c r="BE159" s="62"/>
      <c r="BU159" s="85"/>
      <c r="BV159" s="85"/>
      <c r="CP159" s="85"/>
      <c r="CQ159" s="85"/>
      <c r="CS159" s="85"/>
      <c r="DF159" s="62"/>
      <c r="DH159" s="85"/>
      <c r="DI159" s="85"/>
    </row>
    <row r="160" spans="14:113" s="73" customFormat="1" ht="9" customHeight="1">
      <c r="N160" s="62"/>
      <c r="O160" s="62"/>
      <c r="P160" s="85"/>
      <c r="Q160" s="62"/>
      <c r="AD160" s="62"/>
      <c r="AF160" s="71"/>
      <c r="AG160" s="85"/>
      <c r="BC160" s="85"/>
      <c r="BE160" s="62"/>
      <c r="BU160" s="85"/>
      <c r="BV160" s="85"/>
      <c r="CP160" s="85"/>
      <c r="CQ160" s="85"/>
      <c r="CS160" s="85"/>
      <c r="DF160" s="62"/>
      <c r="DH160" s="85"/>
      <c r="DI160" s="85"/>
    </row>
    <row r="161" spans="14:122" s="73" customFormat="1" ht="12" customHeight="1">
      <c r="N161" s="62"/>
      <c r="O161" s="62"/>
      <c r="P161" s="85"/>
      <c r="Q161" s="62"/>
      <c r="AD161" s="62"/>
      <c r="AF161" s="71"/>
      <c r="AG161" s="85"/>
      <c r="BC161" s="85"/>
      <c r="BE161" s="62"/>
      <c r="BU161" s="85"/>
      <c r="BV161" s="85"/>
      <c r="CP161" s="85"/>
      <c r="CQ161" s="85"/>
      <c r="CS161" s="85"/>
      <c r="DF161" s="62"/>
      <c r="DH161" s="85"/>
      <c r="DI161" s="85"/>
    </row>
    <row r="162" spans="14:122" s="62" customFormat="1" ht="9" customHeight="1">
      <c r="P162" s="85"/>
      <c r="AF162" s="85"/>
      <c r="AG162" s="85"/>
      <c r="AQ162" s="73"/>
      <c r="AR162" s="73"/>
      <c r="AS162" s="73"/>
      <c r="AT162" s="73"/>
      <c r="AU162" s="73"/>
      <c r="AV162" s="73"/>
      <c r="AW162" s="73"/>
      <c r="AX162" s="73"/>
      <c r="AY162" s="73"/>
      <c r="AZ162" s="73"/>
      <c r="BA162" s="73"/>
      <c r="BB162" s="73"/>
      <c r="BC162" s="85"/>
      <c r="BD162" s="73"/>
      <c r="BF162" s="73"/>
      <c r="BG162" s="73"/>
      <c r="BH162" s="73"/>
      <c r="BI162" s="73"/>
      <c r="BJ162" s="73"/>
      <c r="BK162" s="73"/>
      <c r="BL162" s="73"/>
      <c r="BM162" s="73"/>
      <c r="BN162" s="73"/>
      <c r="BO162" s="73"/>
      <c r="BP162" s="73"/>
      <c r="BQ162" s="73"/>
      <c r="BR162" s="73"/>
      <c r="BS162" s="73"/>
      <c r="BT162" s="73"/>
      <c r="BU162" s="85"/>
      <c r="BV162" s="85"/>
      <c r="BW162" s="73"/>
      <c r="BX162" s="73"/>
      <c r="BY162" s="73"/>
      <c r="BZ162" s="73"/>
      <c r="CA162" s="73"/>
      <c r="CB162" s="73"/>
      <c r="CC162" s="73"/>
      <c r="CD162" s="73"/>
      <c r="CE162" s="73"/>
      <c r="CF162" s="73"/>
      <c r="CG162" s="73"/>
      <c r="CH162" s="73"/>
      <c r="CI162" s="73"/>
      <c r="CJ162" s="73"/>
      <c r="CK162" s="73"/>
      <c r="CL162" s="73"/>
      <c r="CM162" s="73"/>
      <c r="CN162" s="73"/>
      <c r="CO162" s="73"/>
      <c r="CP162" s="85"/>
      <c r="CQ162" s="85"/>
      <c r="CR162" s="73"/>
      <c r="CS162" s="85"/>
      <c r="CT162" s="73"/>
      <c r="CU162" s="73"/>
      <c r="CV162" s="73"/>
      <c r="CW162" s="73"/>
      <c r="CX162" s="73"/>
      <c r="CY162" s="73"/>
      <c r="CZ162" s="73"/>
      <c r="DA162" s="73"/>
      <c r="DB162" s="73"/>
      <c r="DC162" s="73"/>
      <c r="DD162" s="73"/>
      <c r="DE162" s="73"/>
      <c r="DG162" s="73"/>
      <c r="DH162" s="85"/>
      <c r="DI162" s="85"/>
      <c r="DJ162" s="73"/>
      <c r="DK162" s="73"/>
      <c r="DL162" s="73"/>
      <c r="DM162" s="73"/>
      <c r="DN162" s="73"/>
      <c r="DO162" s="73"/>
      <c r="DP162" s="73"/>
      <c r="DQ162" s="73"/>
      <c r="DR162" s="73"/>
    </row>
    <row r="163" spans="14:122" s="62" customFormat="1" ht="9" customHeight="1">
      <c r="P163" s="85"/>
      <c r="AF163" s="85"/>
      <c r="AG163" s="85"/>
      <c r="AQ163" s="73"/>
      <c r="AR163" s="73"/>
      <c r="AS163" s="73"/>
      <c r="AT163" s="73"/>
      <c r="AU163" s="73"/>
      <c r="AV163" s="73"/>
      <c r="AW163" s="73"/>
      <c r="AX163" s="73"/>
      <c r="AY163" s="73"/>
      <c r="AZ163" s="73"/>
      <c r="BA163" s="73"/>
      <c r="BB163" s="73"/>
      <c r="BC163" s="85"/>
      <c r="BD163" s="73"/>
      <c r="BF163" s="73"/>
      <c r="BG163" s="73"/>
      <c r="BH163" s="73"/>
      <c r="BI163" s="73"/>
      <c r="BJ163" s="73"/>
      <c r="BK163" s="73"/>
      <c r="BL163" s="73"/>
      <c r="BM163" s="73"/>
      <c r="BN163" s="73"/>
      <c r="BO163" s="73"/>
      <c r="BP163" s="73"/>
      <c r="BQ163" s="73"/>
      <c r="BR163" s="73"/>
      <c r="BS163" s="73"/>
      <c r="BT163" s="73"/>
      <c r="BU163" s="85"/>
      <c r="BV163" s="85"/>
      <c r="BW163" s="73"/>
      <c r="BX163" s="73"/>
      <c r="BY163" s="73"/>
      <c r="BZ163" s="73"/>
      <c r="CA163" s="73"/>
      <c r="CB163" s="73"/>
      <c r="CC163" s="73"/>
      <c r="CD163" s="73"/>
      <c r="CE163" s="73"/>
      <c r="CF163" s="73"/>
      <c r="CG163" s="73"/>
      <c r="CH163" s="73"/>
      <c r="CI163" s="73"/>
      <c r="CJ163" s="73"/>
      <c r="CK163" s="73"/>
      <c r="CL163" s="73"/>
      <c r="CM163" s="73"/>
      <c r="CN163" s="73"/>
      <c r="CO163" s="73"/>
      <c r="CP163" s="85"/>
      <c r="CQ163" s="85"/>
      <c r="CR163" s="73"/>
      <c r="CS163" s="85"/>
      <c r="CT163" s="73"/>
      <c r="CU163" s="73"/>
      <c r="CV163" s="73"/>
      <c r="CW163" s="73"/>
      <c r="CX163" s="73"/>
      <c r="CY163" s="73"/>
      <c r="CZ163" s="73"/>
      <c r="DA163" s="73"/>
      <c r="DB163" s="73"/>
      <c r="DC163" s="73"/>
      <c r="DD163" s="73"/>
      <c r="DE163" s="73"/>
      <c r="DG163" s="73"/>
      <c r="DH163" s="85"/>
      <c r="DI163" s="85"/>
      <c r="DJ163" s="73"/>
      <c r="DK163" s="73"/>
      <c r="DL163" s="73"/>
      <c r="DM163" s="73"/>
      <c r="DN163" s="73"/>
      <c r="DO163" s="73"/>
      <c r="DP163" s="73"/>
      <c r="DQ163" s="73"/>
      <c r="DR163" s="73"/>
    </row>
    <row r="164" spans="14:122" s="62" customFormat="1" ht="9" customHeight="1">
      <c r="P164" s="85"/>
      <c r="AF164" s="85"/>
      <c r="AG164" s="85"/>
      <c r="BC164" s="85"/>
      <c r="BU164" s="85"/>
      <c r="BV164" s="85"/>
      <c r="CP164" s="85"/>
      <c r="CQ164" s="85"/>
      <c r="CS164" s="85"/>
      <c r="DH164" s="85"/>
      <c r="DI164" s="85"/>
    </row>
    <row r="165" spans="14:122" s="62" customFormat="1" ht="9" customHeight="1">
      <c r="P165" s="85"/>
      <c r="AF165" s="85"/>
      <c r="AG165" s="85"/>
      <c r="BC165" s="85"/>
      <c r="BU165" s="85"/>
      <c r="BV165" s="85"/>
      <c r="CP165" s="85"/>
      <c r="CQ165" s="85"/>
      <c r="CS165" s="85"/>
      <c r="DH165" s="85"/>
      <c r="DI165" s="85"/>
    </row>
    <row r="166" spans="14:122" s="62" customFormat="1" ht="9" customHeight="1">
      <c r="P166" s="85"/>
      <c r="AF166" s="85"/>
      <c r="AG166" s="85"/>
      <c r="BC166" s="85"/>
      <c r="BU166" s="85"/>
      <c r="BV166" s="85"/>
      <c r="CP166" s="85"/>
      <c r="CQ166" s="85"/>
      <c r="CS166" s="85"/>
      <c r="DH166" s="85"/>
      <c r="DI166" s="85"/>
    </row>
    <row r="167" spans="14:122" s="62" customFormat="1" ht="9" customHeight="1">
      <c r="P167" s="85"/>
      <c r="AF167" s="85"/>
      <c r="AG167" s="85"/>
      <c r="BC167" s="85"/>
      <c r="BU167" s="85"/>
      <c r="BV167" s="85"/>
      <c r="CP167" s="85"/>
      <c r="CQ167" s="85"/>
      <c r="CS167" s="85"/>
      <c r="DH167" s="85"/>
      <c r="DI167" s="85"/>
    </row>
    <row r="168" spans="14:122" s="62" customFormat="1" ht="9" customHeight="1">
      <c r="P168" s="85"/>
      <c r="AF168" s="85"/>
      <c r="AG168" s="85"/>
      <c r="BC168" s="85"/>
      <c r="BU168" s="85"/>
      <c r="BV168" s="85"/>
      <c r="CP168" s="85"/>
      <c r="CQ168" s="85"/>
      <c r="CS168" s="85"/>
      <c r="DH168" s="85"/>
      <c r="DI168" s="85"/>
    </row>
    <row r="169" spans="14:122" s="62" customFormat="1" ht="9" customHeight="1">
      <c r="P169" s="85"/>
      <c r="AF169" s="85"/>
      <c r="AG169" s="85"/>
      <c r="BC169" s="85"/>
      <c r="BU169" s="85"/>
      <c r="BV169" s="85"/>
      <c r="CP169" s="85"/>
      <c r="CQ169" s="85"/>
      <c r="CS169" s="85"/>
      <c r="DH169" s="85"/>
      <c r="DI169" s="85"/>
    </row>
    <row r="170" spans="14:122" s="62" customFormat="1" ht="9" customHeight="1">
      <c r="P170" s="85"/>
      <c r="AF170" s="85"/>
      <c r="AG170" s="85"/>
      <c r="BC170" s="85"/>
      <c r="BU170" s="85"/>
      <c r="BV170" s="85"/>
      <c r="CP170" s="85"/>
      <c r="CQ170" s="85"/>
      <c r="CS170" s="85"/>
      <c r="DH170" s="85"/>
      <c r="DI170" s="85"/>
    </row>
    <row r="171" spans="14:122" s="62" customFormat="1" ht="9" customHeight="1">
      <c r="P171" s="85"/>
      <c r="AF171" s="85"/>
      <c r="AG171" s="85"/>
      <c r="BC171" s="85"/>
      <c r="BU171" s="85"/>
      <c r="BV171" s="85"/>
      <c r="CP171" s="85"/>
      <c r="CQ171" s="85"/>
      <c r="CS171" s="85"/>
      <c r="DH171" s="85"/>
      <c r="DI171" s="85"/>
    </row>
    <row r="172" spans="14:122" s="62" customFormat="1" ht="9" customHeight="1">
      <c r="P172" s="85"/>
      <c r="AF172" s="85"/>
      <c r="AG172" s="85"/>
      <c r="BC172" s="85"/>
      <c r="BU172" s="85"/>
      <c r="BV172" s="85"/>
      <c r="CP172" s="85"/>
      <c r="CQ172" s="85"/>
      <c r="CS172" s="85"/>
      <c r="DH172" s="85"/>
      <c r="DI172" s="85"/>
    </row>
    <row r="173" spans="14:122" s="62" customFormat="1" ht="9" customHeight="1">
      <c r="P173" s="85"/>
      <c r="AF173" s="85"/>
      <c r="AG173" s="85"/>
      <c r="BC173" s="85"/>
      <c r="BU173" s="85"/>
      <c r="BV173" s="85"/>
      <c r="CP173" s="85"/>
      <c r="CQ173" s="85"/>
      <c r="CS173" s="85"/>
      <c r="DH173" s="85"/>
      <c r="DI173" s="85"/>
    </row>
    <row r="174" spans="14:122" s="62" customFormat="1" ht="9" customHeight="1">
      <c r="P174" s="85"/>
      <c r="AF174" s="85"/>
      <c r="AG174" s="85"/>
      <c r="BC174" s="85"/>
      <c r="BU174" s="85"/>
      <c r="BV174" s="85"/>
      <c r="CP174" s="85"/>
      <c r="CQ174" s="85"/>
      <c r="CS174" s="85"/>
      <c r="DH174" s="85"/>
      <c r="DI174" s="85"/>
    </row>
    <row r="175" spans="14:122" s="62" customFormat="1" ht="9" customHeight="1">
      <c r="P175" s="85"/>
      <c r="AF175" s="85"/>
      <c r="AG175" s="85"/>
      <c r="BC175" s="85"/>
      <c r="BU175" s="85"/>
      <c r="BV175" s="85"/>
      <c r="CP175" s="85"/>
      <c r="CQ175" s="85"/>
      <c r="CS175" s="85"/>
      <c r="DH175" s="85"/>
      <c r="DI175" s="85"/>
    </row>
    <row r="176" spans="14:122" s="62" customFormat="1" ht="9" customHeight="1">
      <c r="P176" s="85"/>
      <c r="AF176" s="85"/>
      <c r="AG176" s="85"/>
      <c r="BC176" s="85"/>
      <c r="BU176" s="85"/>
      <c r="BV176" s="85"/>
      <c r="CP176" s="85"/>
      <c r="CQ176" s="85"/>
      <c r="CS176" s="85"/>
      <c r="DH176" s="85"/>
      <c r="DI176" s="85"/>
    </row>
    <row r="177" spans="16:113" s="62" customFormat="1" ht="9" customHeight="1">
      <c r="P177" s="85"/>
      <c r="AF177" s="85"/>
      <c r="AG177" s="85"/>
      <c r="BC177" s="85"/>
      <c r="BU177" s="85"/>
      <c r="BV177" s="85"/>
      <c r="CP177" s="85"/>
      <c r="CQ177" s="85"/>
      <c r="CS177" s="85"/>
      <c r="DH177" s="85"/>
      <c r="DI177" s="85"/>
    </row>
    <row r="178" spans="16:113" s="62" customFormat="1" ht="9" customHeight="1">
      <c r="P178" s="85"/>
      <c r="AF178" s="85"/>
      <c r="AG178" s="85"/>
      <c r="BC178" s="85"/>
      <c r="BU178" s="85"/>
      <c r="BV178" s="85"/>
      <c r="CP178" s="85"/>
      <c r="CQ178" s="85"/>
      <c r="CS178" s="85"/>
      <c r="DH178" s="85"/>
      <c r="DI178" s="85"/>
    </row>
    <row r="179" spans="16:113" s="62" customFormat="1" ht="9" customHeight="1">
      <c r="P179" s="85"/>
      <c r="AF179" s="85"/>
      <c r="AG179" s="85"/>
      <c r="BC179" s="85"/>
      <c r="BU179" s="85"/>
      <c r="BV179" s="85"/>
      <c r="CP179" s="85"/>
      <c r="CQ179" s="85"/>
      <c r="CS179" s="85"/>
      <c r="DH179" s="85"/>
      <c r="DI179" s="85"/>
    </row>
    <row r="180" spans="16:113" s="62" customFormat="1" ht="9" customHeight="1">
      <c r="P180" s="85"/>
      <c r="AF180" s="85"/>
      <c r="AG180" s="85"/>
      <c r="BC180" s="85"/>
      <c r="BU180" s="85"/>
      <c r="BV180" s="85"/>
      <c r="CP180" s="85"/>
      <c r="CQ180" s="85"/>
      <c r="CS180" s="85"/>
      <c r="DH180" s="85"/>
      <c r="DI180" s="85"/>
    </row>
    <row r="181" spans="16:113" s="62" customFormat="1" ht="9" customHeight="1">
      <c r="P181" s="85"/>
      <c r="AF181" s="85"/>
      <c r="AG181" s="85"/>
      <c r="BC181" s="85"/>
      <c r="BU181" s="85"/>
      <c r="BV181" s="85"/>
      <c r="CP181" s="85"/>
      <c r="CQ181" s="85"/>
      <c r="CS181" s="85"/>
      <c r="DH181" s="85"/>
      <c r="DI181" s="85"/>
    </row>
    <row r="182" spans="16:113" s="62" customFormat="1" ht="9" customHeight="1">
      <c r="P182" s="85"/>
      <c r="AF182" s="85"/>
      <c r="AG182" s="85"/>
      <c r="BC182" s="85"/>
      <c r="BU182" s="85"/>
      <c r="BV182" s="85"/>
      <c r="CP182" s="85"/>
      <c r="CQ182" s="85"/>
      <c r="CS182" s="85"/>
      <c r="DH182" s="85"/>
      <c r="DI182" s="85"/>
    </row>
    <row r="183" spans="16:113" s="62" customFormat="1" ht="9" customHeight="1">
      <c r="P183" s="85"/>
      <c r="AF183" s="85"/>
      <c r="AG183" s="85"/>
      <c r="BC183" s="85"/>
      <c r="BU183" s="85"/>
      <c r="BV183" s="85"/>
      <c r="CP183" s="85"/>
      <c r="CQ183" s="85"/>
      <c r="CS183" s="85"/>
      <c r="DH183" s="85"/>
      <c r="DI183" s="85"/>
    </row>
    <row r="184" spans="16:113" s="62" customFormat="1" ht="9" customHeight="1">
      <c r="P184" s="85"/>
      <c r="AF184" s="85"/>
      <c r="AG184" s="85"/>
      <c r="BC184" s="85"/>
      <c r="BU184" s="85"/>
      <c r="BV184" s="85"/>
      <c r="CP184" s="85"/>
      <c r="CQ184" s="85"/>
      <c r="CS184" s="85"/>
      <c r="DH184" s="85"/>
      <c r="DI184" s="85"/>
    </row>
    <row r="185" spans="16:113" s="62" customFormat="1" ht="9" customHeight="1">
      <c r="P185" s="85"/>
      <c r="AF185" s="85"/>
      <c r="AG185" s="85"/>
      <c r="BC185" s="85"/>
      <c r="BU185" s="85"/>
      <c r="BV185" s="85"/>
      <c r="CP185" s="85"/>
      <c r="CQ185" s="85"/>
      <c r="CS185" s="85"/>
      <c r="DH185" s="85"/>
      <c r="DI185" s="85"/>
    </row>
    <row r="186" spans="16:113" s="62" customFormat="1" ht="9" customHeight="1">
      <c r="P186" s="85"/>
      <c r="AF186" s="85"/>
      <c r="AG186" s="85"/>
      <c r="BC186" s="85"/>
      <c r="BU186" s="85"/>
      <c r="BV186" s="85"/>
      <c r="CP186" s="85"/>
      <c r="CQ186" s="85"/>
      <c r="CS186" s="85"/>
      <c r="DH186" s="85"/>
      <c r="DI186" s="85"/>
    </row>
    <row r="187" spans="16:113" s="62" customFormat="1" ht="9" customHeight="1">
      <c r="P187" s="85"/>
      <c r="AF187" s="85"/>
      <c r="AG187" s="85"/>
      <c r="BC187" s="85"/>
      <c r="BU187" s="85"/>
      <c r="BV187" s="85"/>
      <c r="CP187" s="85"/>
      <c r="CQ187" s="85"/>
      <c r="CS187" s="85"/>
      <c r="DH187" s="85"/>
      <c r="DI187" s="85"/>
    </row>
    <row r="188" spans="16:113" s="62" customFormat="1" ht="9" customHeight="1">
      <c r="P188" s="85"/>
      <c r="AF188" s="85"/>
      <c r="AG188" s="85"/>
      <c r="BC188" s="85"/>
      <c r="BU188" s="85"/>
      <c r="BV188" s="85"/>
      <c r="CP188" s="85"/>
      <c r="CQ188" s="85"/>
      <c r="CS188" s="85"/>
      <c r="DH188" s="85"/>
      <c r="DI188" s="85"/>
    </row>
    <row r="189" spans="16:113" s="62" customFormat="1" ht="9" customHeight="1">
      <c r="P189" s="85"/>
      <c r="AF189" s="85"/>
      <c r="AG189" s="85"/>
      <c r="BC189" s="85"/>
      <c r="BU189" s="85"/>
      <c r="BV189" s="85"/>
      <c r="CP189" s="85"/>
      <c r="CQ189" s="85"/>
      <c r="CS189" s="85"/>
      <c r="DH189" s="85"/>
      <c r="DI189" s="85"/>
    </row>
    <row r="190" spans="16:113" s="62" customFormat="1" ht="9" customHeight="1">
      <c r="P190" s="85"/>
      <c r="AF190" s="85"/>
      <c r="AG190" s="85"/>
      <c r="BC190" s="85"/>
      <c r="BU190" s="85"/>
      <c r="BV190" s="85"/>
      <c r="CP190" s="85"/>
      <c r="CQ190" s="85"/>
      <c r="CS190" s="85"/>
      <c r="DH190" s="85"/>
      <c r="DI190" s="85"/>
    </row>
    <row r="191" spans="16:113" s="62" customFormat="1" ht="9" customHeight="1">
      <c r="P191" s="85"/>
      <c r="AF191" s="85"/>
      <c r="AG191" s="85"/>
      <c r="BC191" s="85"/>
      <c r="BU191" s="85"/>
      <c r="BV191" s="85"/>
      <c r="CP191" s="85"/>
      <c r="CQ191" s="85"/>
      <c r="CS191" s="85"/>
      <c r="DH191" s="85"/>
      <c r="DI191" s="85"/>
    </row>
    <row r="192" spans="16:113" s="62" customFormat="1" ht="9" customHeight="1">
      <c r="P192" s="85"/>
      <c r="AF192" s="85"/>
      <c r="AG192" s="85"/>
      <c r="BC192" s="85"/>
      <c r="BU192" s="85"/>
      <c r="BV192" s="85"/>
      <c r="CP192" s="85"/>
      <c r="CQ192" s="85"/>
      <c r="CS192" s="85"/>
      <c r="DH192" s="85"/>
      <c r="DI192" s="85"/>
    </row>
    <row r="193" spans="16:113" s="62" customFormat="1" ht="9" customHeight="1">
      <c r="P193" s="85"/>
      <c r="AF193" s="85"/>
      <c r="AG193" s="85"/>
      <c r="BC193" s="85"/>
      <c r="BU193" s="85"/>
      <c r="BV193" s="85"/>
      <c r="CP193" s="85"/>
      <c r="CQ193" s="85"/>
      <c r="CS193" s="85"/>
      <c r="DH193" s="85"/>
      <c r="DI193" s="85"/>
    </row>
    <row r="194" spans="16:113" s="62" customFormat="1" ht="9" customHeight="1">
      <c r="P194" s="85"/>
      <c r="AF194" s="85"/>
      <c r="AG194" s="85"/>
      <c r="BC194" s="85"/>
      <c r="BU194" s="85"/>
      <c r="BV194" s="85"/>
      <c r="CP194" s="85"/>
      <c r="CQ194" s="85"/>
      <c r="CS194" s="85"/>
      <c r="DH194" s="85"/>
      <c r="DI194" s="85"/>
    </row>
    <row r="195" spans="16:113" s="62" customFormat="1" ht="9" customHeight="1">
      <c r="P195" s="85"/>
      <c r="AF195" s="85"/>
      <c r="AG195" s="85"/>
      <c r="BC195" s="85"/>
      <c r="BU195" s="85"/>
      <c r="BV195" s="85"/>
      <c r="CP195" s="85"/>
      <c r="CQ195" s="85"/>
      <c r="CS195" s="85"/>
      <c r="DH195" s="85"/>
      <c r="DI195" s="85"/>
    </row>
    <row r="196" spans="16:113" s="62" customFormat="1" ht="9" customHeight="1">
      <c r="P196" s="85"/>
      <c r="AF196" s="85"/>
      <c r="AG196" s="85"/>
      <c r="BC196" s="85"/>
      <c r="BU196" s="85"/>
      <c r="BV196" s="85"/>
      <c r="CP196" s="85"/>
      <c r="CQ196" s="85"/>
      <c r="CS196" s="85"/>
      <c r="DH196" s="85"/>
      <c r="DI196" s="85"/>
    </row>
    <row r="197" spans="16:113" s="62" customFormat="1" ht="9" customHeight="1">
      <c r="P197" s="85"/>
      <c r="AF197" s="85"/>
      <c r="AG197" s="85"/>
      <c r="BC197" s="85"/>
      <c r="BU197" s="85"/>
      <c r="BV197" s="85"/>
      <c r="CP197" s="85"/>
      <c r="CQ197" s="85"/>
      <c r="CS197" s="85"/>
      <c r="DH197" s="85"/>
      <c r="DI197" s="85"/>
    </row>
    <row r="198" spans="16:113" s="62" customFormat="1" ht="9" customHeight="1">
      <c r="P198" s="85"/>
      <c r="AF198" s="85"/>
      <c r="AG198" s="85"/>
      <c r="BC198" s="85"/>
      <c r="BU198" s="85"/>
      <c r="BV198" s="85"/>
      <c r="CP198" s="85"/>
      <c r="CQ198" s="85"/>
      <c r="CS198" s="85"/>
      <c r="DH198" s="85"/>
      <c r="DI198" s="85"/>
    </row>
    <row r="199" spans="16:113" s="62" customFormat="1" ht="9" customHeight="1">
      <c r="P199" s="85"/>
      <c r="AF199" s="85"/>
      <c r="AG199" s="85"/>
      <c r="BC199" s="85"/>
      <c r="BU199" s="85"/>
      <c r="BV199" s="85"/>
      <c r="CP199" s="85"/>
      <c r="CQ199" s="85"/>
      <c r="CS199" s="85"/>
      <c r="DH199" s="85"/>
      <c r="DI199" s="85"/>
    </row>
    <row r="200" spans="16:113" s="62" customFormat="1" ht="9" customHeight="1">
      <c r="P200" s="85"/>
      <c r="AF200" s="85"/>
      <c r="AG200" s="85"/>
      <c r="BC200" s="85"/>
      <c r="BU200" s="85"/>
      <c r="BV200" s="85"/>
      <c r="CP200" s="85"/>
      <c r="CQ200" s="85"/>
      <c r="CS200" s="85"/>
      <c r="DH200" s="85"/>
      <c r="DI200" s="85"/>
    </row>
    <row r="201" spans="16:113" s="62" customFormat="1" ht="9" customHeight="1">
      <c r="P201" s="85"/>
      <c r="AF201" s="85"/>
      <c r="AG201" s="85"/>
      <c r="BC201" s="85"/>
      <c r="BU201" s="85"/>
      <c r="BV201" s="85"/>
      <c r="CP201" s="85"/>
      <c r="CQ201" s="85"/>
      <c r="CS201" s="85"/>
      <c r="DH201" s="85"/>
      <c r="DI201" s="85"/>
    </row>
    <row r="202" spans="16:113" s="62" customFormat="1" ht="9" customHeight="1">
      <c r="P202" s="85"/>
      <c r="AF202" s="85"/>
      <c r="AG202" s="85"/>
      <c r="BC202" s="85"/>
      <c r="BU202" s="85"/>
      <c r="BV202" s="85"/>
      <c r="CP202" s="85"/>
      <c r="CQ202" s="85"/>
      <c r="CS202" s="85"/>
      <c r="DH202" s="85"/>
      <c r="DI202" s="85"/>
    </row>
    <row r="203" spans="16:113" s="62" customFormat="1" ht="9" customHeight="1">
      <c r="P203" s="85"/>
      <c r="AF203" s="85"/>
      <c r="AG203" s="85"/>
      <c r="BC203" s="85"/>
      <c r="BU203" s="85"/>
      <c r="BV203" s="85"/>
      <c r="CP203" s="85"/>
      <c r="CQ203" s="85"/>
      <c r="CS203" s="85"/>
      <c r="DH203" s="85"/>
      <c r="DI203" s="85"/>
    </row>
    <row r="204" spans="16:113" s="62" customFormat="1" ht="9" customHeight="1">
      <c r="P204" s="85"/>
      <c r="AF204" s="85"/>
      <c r="AG204" s="85"/>
      <c r="BC204" s="85"/>
      <c r="BU204" s="85"/>
      <c r="BV204" s="85"/>
      <c r="CP204" s="85"/>
      <c r="CQ204" s="85"/>
      <c r="CS204" s="85"/>
      <c r="DH204" s="85"/>
      <c r="DI204" s="85"/>
    </row>
    <row r="205" spans="16:113" s="62" customFormat="1" ht="9" customHeight="1">
      <c r="P205" s="85"/>
      <c r="AF205" s="85"/>
      <c r="AG205" s="85"/>
      <c r="BC205" s="85"/>
      <c r="BU205" s="85"/>
      <c r="BV205" s="85"/>
      <c r="CP205" s="85"/>
      <c r="CQ205" s="85"/>
      <c r="CS205" s="85"/>
      <c r="DH205" s="85"/>
      <c r="DI205" s="85"/>
    </row>
    <row r="206" spans="16:113" s="62" customFormat="1" ht="9" customHeight="1">
      <c r="P206" s="85"/>
      <c r="AF206" s="85"/>
      <c r="AG206" s="85"/>
      <c r="BC206" s="85"/>
      <c r="BU206" s="85"/>
      <c r="BV206" s="85"/>
      <c r="CP206" s="85"/>
      <c r="CQ206" s="85"/>
      <c r="CS206" s="85"/>
      <c r="DH206" s="85"/>
      <c r="DI206" s="85"/>
    </row>
    <row r="207" spans="16:113" s="62" customFormat="1" ht="9" customHeight="1">
      <c r="P207" s="85"/>
      <c r="AF207" s="85"/>
      <c r="AG207" s="85"/>
      <c r="BC207" s="85"/>
      <c r="BU207" s="85"/>
      <c r="BV207" s="85"/>
      <c r="CP207" s="85"/>
      <c r="CQ207" s="85"/>
      <c r="CS207" s="85"/>
      <c r="DH207" s="85"/>
      <c r="DI207" s="85"/>
    </row>
    <row r="208" spans="16:113" s="62" customFormat="1" ht="9" customHeight="1">
      <c r="P208" s="85"/>
      <c r="AF208" s="85"/>
      <c r="AG208" s="85"/>
      <c r="BC208" s="85"/>
      <c r="BU208" s="85"/>
      <c r="BV208" s="85"/>
      <c r="CP208" s="85"/>
      <c r="CQ208" s="85"/>
      <c r="CS208" s="85"/>
      <c r="DH208" s="85"/>
      <c r="DI208" s="85"/>
    </row>
    <row r="209" spans="16:113" s="62" customFormat="1" ht="9" customHeight="1">
      <c r="P209" s="85"/>
      <c r="AF209" s="85"/>
      <c r="AG209" s="85"/>
      <c r="BC209" s="85"/>
      <c r="BU209" s="85"/>
      <c r="BV209" s="85"/>
      <c r="CP209" s="85"/>
      <c r="CQ209" s="85"/>
      <c r="CS209" s="85"/>
      <c r="DH209" s="85"/>
      <c r="DI209" s="85"/>
    </row>
    <row r="210" spans="16:113" s="62" customFormat="1" ht="9" customHeight="1">
      <c r="P210" s="85"/>
      <c r="AF210" s="85"/>
      <c r="AG210" s="85"/>
      <c r="BC210" s="85"/>
      <c r="BU210" s="85"/>
      <c r="BV210" s="85"/>
      <c r="CP210" s="85"/>
      <c r="CQ210" s="85"/>
      <c r="CS210" s="85"/>
      <c r="DH210" s="85"/>
      <c r="DI210" s="85"/>
    </row>
    <row r="211" spans="16:113" s="62" customFormat="1" ht="9" customHeight="1">
      <c r="P211" s="85"/>
      <c r="AF211" s="85"/>
      <c r="AG211" s="85"/>
      <c r="BC211" s="85"/>
      <c r="BU211" s="85"/>
      <c r="BV211" s="85"/>
      <c r="CP211" s="85"/>
      <c r="CQ211" s="85"/>
      <c r="CS211" s="85"/>
      <c r="DH211" s="85"/>
      <c r="DI211" s="85"/>
    </row>
    <row r="212" spans="16:113" s="62" customFormat="1" ht="9" customHeight="1">
      <c r="P212" s="85"/>
      <c r="AF212" s="85"/>
      <c r="AG212" s="85"/>
      <c r="BC212" s="85"/>
      <c r="BU212" s="85"/>
      <c r="BV212" s="85"/>
      <c r="CP212" s="85"/>
      <c r="CQ212" s="85"/>
      <c r="CS212" s="85"/>
      <c r="DH212" s="85"/>
      <c r="DI212" s="85"/>
    </row>
    <row r="213" spans="16:113" s="62" customFormat="1" ht="9" customHeight="1">
      <c r="P213" s="85"/>
      <c r="AF213" s="85"/>
      <c r="AG213" s="85"/>
      <c r="BC213" s="85"/>
      <c r="BU213" s="85"/>
      <c r="BV213" s="85"/>
      <c r="CP213" s="85"/>
      <c r="CQ213" s="85"/>
      <c r="CS213" s="85"/>
      <c r="DH213" s="85"/>
      <c r="DI213" s="85"/>
    </row>
    <row r="214" spans="16:113" s="62" customFormat="1" ht="9" customHeight="1">
      <c r="P214" s="85"/>
      <c r="AF214" s="85"/>
      <c r="AG214" s="85"/>
      <c r="BC214" s="85"/>
      <c r="BU214" s="85"/>
      <c r="BV214" s="85"/>
      <c r="CP214" s="85"/>
      <c r="CQ214" s="85"/>
      <c r="CS214" s="85"/>
      <c r="DH214" s="85"/>
      <c r="DI214" s="85"/>
    </row>
    <row r="215" spans="16:113" s="62" customFormat="1" ht="9" customHeight="1">
      <c r="P215" s="85"/>
      <c r="AF215" s="85"/>
      <c r="AG215" s="85"/>
      <c r="BC215" s="85"/>
      <c r="BU215" s="85"/>
      <c r="BV215" s="85"/>
      <c r="CP215" s="85"/>
      <c r="CQ215" s="85"/>
      <c r="CS215" s="85"/>
      <c r="DH215" s="85"/>
      <c r="DI215" s="85"/>
    </row>
    <row r="216" spans="16:113" s="62" customFormat="1" ht="9" customHeight="1">
      <c r="P216" s="85"/>
      <c r="AF216" s="85"/>
      <c r="AG216" s="85"/>
      <c r="BC216" s="85"/>
      <c r="BU216" s="85"/>
      <c r="BV216" s="85"/>
      <c r="CP216" s="85"/>
      <c r="CQ216" s="85"/>
      <c r="CS216" s="85"/>
      <c r="DH216" s="85"/>
      <c r="DI216" s="85"/>
    </row>
    <row r="217" spans="16:113" s="62" customFormat="1" ht="9" customHeight="1">
      <c r="P217" s="85"/>
      <c r="AF217" s="85"/>
      <c r="AG217" s="85"/>
      <c r="BC217" s="85"/>
      <c r="BU217" s="85"/>
      <c r="BV217" s="85"/>
      <c r="CP217" s="85"/>
      <c r="CQ217" s="85"/>
      <c r="CS217" s="85"/>
      <c r="DH217" s="85"/>
      <c r="DI217" s="85"/>
    </row>
    <row r="218" spans="16:113" s="62" customFormat="1" ht="9" customHeight="1">
      <c r="P218" s="85"/>
      <c r="AF218" s="85"/>
      <c r="AG218" s="85"/>
      <c r="BC218" s="85"/>
      <c r="BU218" s="85"/>
      <c r="BV218" s="85"/>
      <c r="CP218" s="85"/>
      <c r="CQ218" s="85"/>
      <c r="CS218" s="85"/>
      <c r="DH218" s="85"/>
      <c r="DI218" s="85"/>
    </row>
    <row r="219" spans="16:113" s="62" customFormat="1" ht="9" customHeight="1">
      <c r="P219" s="85"/>
      <c r="AF219" s="85"/>
      <c r="AG219" s="85"/>
      <c r="BC219" s="85"/>
      <c r="BU219" s="85"/>
      <c r="BV219" s="85"/>
      <c r="CP219" s="85"/>
      <c r="CQ219" s="85"/>
      <c r="CS219" s="85"/>
      <c r="DH219" s="85"/>
      <c r="DI219" s="85"/>
    </row>
    <row r="220" spans="16:113" s="62" customFormat="1" ht="9" customHeight="1">
      <c r="P220" s="85"/>
      <c r="AF220" s="85"/>
      <c r="AG220" s="85"/>
      <c r="BC220" s="85"/>
      <c r="BU220" s="85"/>
      <c r="BV220" s="85"/>
      <c r="CP220" s="85"/>
      <c r="CQ220" s="85"/>
      <c r="CS220" s="85"/>
      <c r="DH220" s="85"/>
      <c r="DI220" s="85"/>
    </row>
    <row r="221" spans="16:113" s="62" customFormat="1" ht="9" customHeight="1">
      <c r="P221" s="85"/>
      <c r="AF221" s="85"/>
      <c r="AG221" s="85"/>
      <c r="BC221" s="85"/>
      <c r="BU221" s="85"/>
      <c r="BV221" s="85"/>
      <c r="CP221" s="85"/>
      <c r="CQ221" s="85"/>
      <c r="CS221" s="85"/>
      <c r="DH221" s="85"/>
      <c r="DI221" s="85"/>
    </row>
    <row r="222" spans="16:113" s="62" customFormat="1" ht="9" customHeight="1">
      <c r="P222" s="85"/>
      <c r="AF222" s="85"/>
      <c r="AG222" s="85"/>
      <c r="BC222" s="85"/>
      <c r="BU222" s="85"/>
      <c r="BV222" s="85"/>
      <c r="CP222" s="85"/>
      <c r="CQ222" s="85"/>
      <c r="CS222" s="85"/>
      <c r="DH222" s="85"/>
      <c r="DI222" s="85"/>
    </row>
    <row r="223" spans="16:113" s="62" customFormat="1" ht="9" customHeight="1">
      <c r="P223" s="85"/>
      <c r="AF223" s="85"/>
      <c r="AG223" s="85"/>
      <c r="BC223" s="85"/>
      <c r="BU223" s="85"/>
      <c r="BV223" s="85"/>
      <c r="CP223" s="85"/>
      <c r="CQ223" s="85"/>
      <c r="CS223" s="85"/>
      <c r="DH223" s="85"/>
      <c r="DI223" s="85"/>
    </row>
    <row r="224" spans="16:113" s="62" customFormat="1" ht="9" customHeight="1">
      <c r="P224" s="85"/>
      <c r="AF224" s="85"/>
      <c r="AG224" s="85"/>
      <c r="BC224" s="85"/>
      <c r="BU224" s="85"/>
      <c r="BV224" s="85"/>
      <c r="CP224" s="85"/>
      <c r="CQ224" s="85"/>
      <c r="CS224" s="85"/>
      <c r="DH224" s="85"/>
      <c r="DI224" s="85"/>
    </row>
    <row r="225" spans="16:113" s="62" customFormat="1" ht="9" customHeight="1">
      <c r="P225" s="85"/>
      <c r="AF225" s="85"/>
      <c r="AG225" s="85"/>
      <c r="BC225" s="85"/>
      <c r="BU225" s="85"/>
      <c r="BV225" s="85"/>
      <c r="CP225" s="85"/>
      <c r="CQ225" s="85"/>
      <c r="CS225" s="85"/>
      <c r="DH225" s="85"/>
      <c r="DI225" s="85"/>
    </row>
    <row r="226" spans="16:113" s="62" customFormat="1" ht="9" customHeight="1">
      <c r="P226" s="85"/>
      <c r="AF226" s="85"/>
      <c r="AG226" s="85"/>
      <c r="BC226" s="85"/>
      <c r="BU226" s="85"/>
      <c r="BV226" s="85"/>
      <c r="CP226" s="85"/>
      <c r="CQ226" s="85"/>
      <c r="CS226" s="85"/>
      <c r="DH226" s="85"/>
      <c r="DI226" s="85"/>
    </row>
    <row r="227" spans="16:113" s="62" customFormat="1" ht="9" customHeight="1">
      <c r="P227" s="85"/>
      <c r="AF227" s="85"/>
      <c r="AG227" s="85"/>
      <c r="BC227" s="85"/>
      <c r="BU227" s="85"/>
      <c r="BV227" s="85"/>
      <c r="CP227" s="85"/>
      <c r="CQ227" s="85"/>
      <c r="CS227" s="85"/>
      <c r="DH227" s="85"/>
      <c r="DI227" s="85"/>
    </row>
    <row r="228" spans="16:113" s="62" customFormat="1" ht="9" customHeight="1">
      <c r="P228" s="85"/>
      <c r="AF228" s="85"/>
      <c r="AG228" s="85"/>
      <c r="BC228" s="85"/>
      <c r="BU228" s="85"/>
      <c r="BV228" s="85"/>
      <c r="CP228" s="85"/>
      <c r="CQ228" s="85"/>
      <c r="CS228" s="85"/>
      <c r="DH228" s="85"/>
      <c r="DI228" s="85"/>
    </row>
    <row r="229" spans="16:113" s="62" customFormat="1" ht="9" customHeight="1">
      <c r="P229" s="85"/>
      <c r="AF229" s="85"/>
      <c r="AG229" s="85"/>
      <c r="BC229" s="85"/>
      <c r="BU229" s="85"/>
      <c r="BV229" s="85"/>
      <c r="CP229" s="85"/>
      <c r="CQ229" s="85"/>
      <c r="CS229" s="85"/>
      <c r="DH229" s="85"/>
      <c r="DI229" s="85"/>
    </row>
    <row r="230" spans="16:113" s="62" customFormat="1" ht="9" customHeight="1">
      <c r="P230" s="85"/>
      <c r="AF230" s="85"/>
      <c r="AG230" s="85"/>
      <c r="BC230" s="85"/>
      <c r="BU230" s="85"/>
      <c r="BV230" s="85"/>
      <c r="CP230" s="85"/>
      <c r="CQ230" s="85"/>
      <c r="CS230" s="85"/>
      <c r="DH230" s="85"/>
      <c r="DI230" s="85"/>
    </row>
    <row r="231" spans="16:113" s="62" customFormat="1" ht="9" customHeight="1">
      <c r="P231" s="85"/>
      <c r="AF231" s="85"/>
      <c r="AG231" s="85"/>
      <c r="BC231" s="85"/>
      <c r="BU231" s="85"/>
      <c r="BV231" s="85"/>
      <c r="CP231" s="85"/>
      <c r="CQ231" s="85"/>
      <c r="CS231" s="85"/>
      <c r="DH231" s="85"/>
      <c r="DI231" s="85"/>
    </row>
    <row r="232" spans="16:113" s="62" customFormat="1" ht="9" customHeight="1">
      <c r="P232" s="85"/>
      <c r="AF232" s="85"/>
      <c r="AG232" s="85"/>
      <c r="BC232" s="85"/>
      <c r="BU232" s="85"/>
      <c r="BV232" s="85"/>
      <c r="CP232" s="85"/>
      <c r="CQ232" s="85"/>
      <c r="CS232" s="85"/>
      <c r="DH232" s="85"/>
      <c r="DI232" s="85"/>
    </row>
    <row r="233" spans="16:113" s="62" customFormat="1" ht="9" customHeight="1">
      <c r="P233" s="85"/>
      <c r="AF233" s="85"/>
      <c r="AG233" s="85"/>
      <c r="BC233" s="85"/>
      <c r="BU233" s="85"/>
      <c r="BV233" s="85"/>
      <c r="CP233" s="85"/>
      <c r="CQ233" s="85"/>
      <c r="CS233" s="85"/>
      <c r="DH233" s="85"/>
      <c r="DI233" s="85"/>
    </row>
    <row r="234" spans="16:113" s="62" customFormat="1" ht="9" customHeight="1">
      <c r="P234" s="85"/>
      <c r="AF234" s="85"/>
      <c r="AG234" s="85"/>
      <c r="BC234" s="85"/>
      <c r="BU234" s="85"/>
      <c r="BV234" s="85"/>
      <c r="CP234" s="85"/>
      <c r="CQ234" s="85"/>
      <c r="CS234" s="85"/>
      <c r="DH234" s="85"/>
      <c r="DI234" s="85"/>
    </row>
    <row r="235" spans="16:113" s="62" customFormat="1" ht="9" customHeight="1">
      <c r="P235" s="85"/>
      <c r="AF235" s="85"/>
      <c r="AG235" s="85"/>
      <c r="BC235" s="85"/>
      <c r="BU235" s="85"/>
      <c r="BV235" s="85"/>
      <c r="CP235" s="85"/>
      <c r="CQ235" s="85"/>
      <c r="CS235" s="85"/>
      <c r="DH235" s="85"/>
      <c r="DI235" s="85"/>
    </row>
    <row r="236" spans="16:113" s="62" customFormat="1" ht="9" customHeight="1">
      <c r="P236" s="85"/>
      <c r="AF236" s="85"/>
      <c r="AG236" s="85"/>
      <c r="BC236" s="85"/>
      <c r="BU236" s="85"/>
      <c r="BV236" s="85"/>
      <c r="CP236" s="85"/>
      <c r="CQ236" s="85"/>
      <c r="CS236" s="85"/>
      <c r="DH236" s="85"/>
      <c r="DI236" s="85"/>
    </row>
    <row r="237" spans="16:113" s="62" customFormat="1" ht="9" customHeight="1">
      <c r="P237" s="85"/>
      <c r="AF237" s="85"/>
      <c r="AG237" s="85"/>
      <c r="BC237" s="85"/>
      <c r="BU237" s="85"/>
      <c r="BV237" s="85"/>
      <c r="CP237" s="85"/>
      <c r="CQ237" s="85"/>
      <c r="CS237" s="85"/>
      <c r="DH237" s="85"/>
      <c r="DI237" s="85"/>
    </row>
    <row r="238" spans="16:113" s="62" customFormat="1" ht="9" customHeight="1">
      <c r="P238" s="85"/>
      <c r="AF238" s="85"/>
      <c r="AG238" s="85"/>
      <c r="BC238" s="85"/>
      <c r="BU238" s="85"/>
      <c r="BV238" s="85"/>
      <c r="CP238" s="85"/>
      <c r="CQ238" s="85"/>
      <c r="CS238" s="85"/>
      <c r="DH238" s="85"/>
      <c r="DI238" s="85"/>
    </row>
    <row r="239" spans="16:113" s="62" customFormat="1" ht="9" customHeight="1">
      <c r="P239" s="85"/>
      <c r="AF239" s="85"/>
      <c r="AG239" s="85"/>
      <c r="BC239" s="85"/>
      <c r="BU239" s="85"/>
      <c r="BV239" s="85"/>
      <c r="CP239" s="85"/>
      <c r="CQ239" s="85"/>
      <c r="CS239" s="85"/>
      <c r="DH239" s="85"/>
      <c r="DI239" s="85"/>
    </row>
    <row r="240" spans="16:113" s="62" customFormat="1" ht="9" customHeight="1">
      <c r="P240" s="85"/>
      <c r="AF240" s="85"/>
      <c r="AG240" s="85"/>
      <c r="BC240" s="85"/>
      <c r="BU240" s="85"/>
      <c r="BV240" s="85"/>
      <c r="CP240" s="85"/>
      <c r="CQ240" s="85"/>
      <c r="CS240" s="85"/>
      <c r="DH240" s="85"/>
      <c r="DI240" s="85"/>
    </row>
    <row r="241" spans="16:113" s="62" customFormat="1" ht="9" customHeight="1">
      <c r="P241" s="85"/>
      <c r="AF241" s="85"/>
      <c r="AG241" s="85"/>
      <c r="BC241" s="85"/>
      <c r="BU241" s="85"/>
      <c r="BV241" s="85"/>
      <c r="CP241" s="85"/>
      <c r="CQ241" s="85"/>
      <c r="CS241" s="85"/>
      <c r="DH241" s="85"/>
      <c r="DI241" s="85"/>
    </row>
    <row r="242" spans="16:113" s="62" customFormat="1" ht="9" customHeight="1">
      <c r="P242" s="85"/>
      <c r="AF242" s="85"/>
      <c r="AG242" s="85"/>
      <c r="BC242" s="85"/>
      <c r="BU242" s="85"/>
      <c r="BV242" s="85"/>
      <c r="CP242" s="85"/>
      <c r="CQ242" s="85"/>
      <c r="CS242" s="85"/>
      <c r="DH242" s="85"/>
      <c r="DI242" s="85"/>
    </row>
    <row r="243" spans="16:113" s="62" customFormat="1" ht="9" customHeight="1">
      <c r="P243" s="85"/>
      <c r="AF243" s="85"/>
      <c r="AG243" s="85"/>
      <c r="BC243" s="85"/>
      <c r="BU243" s="85"/>
      <c r="BV243" s="85"/>
      <c r="CP243" s="85"/>
      <c r="CQ243" s="85"/>
      <c r="CS243" s="85"/>
      <c r="DH243" s="85"/>
      <c r="DI243" s="85"/>
    </row>
    <row r="244" spans="16:113" s="62" customFormat="1" ht="9" customHeight="1">
      <c r="P244" s="85"/>
      <c r="AF244" s="85"/>
      <c r="AG244" s="85"/>
      <c r="BC244" s="85"/>
      <c r="BU244" s="85"/>
      <c r="BV244" s="85"/>
      <c r="CP244" s="85"/>
      <c r="CQ244" s="85"/>
      <c r="CS244" s="85"/>
      <c r="DH244" s="85"/>
      <c r="DI244" s="85"/>
    </row>
    <row r="245" spans="16:113" s="62" customFormat="1" ht="9" customHeight="1">
      <c r="P245" s="85"/>
      <c r="AF245" s="85"/>
      <c r="AG245" s="85"/>
      <c r="BC245" s="85"/>
      <c r="BU245" s="85"/>
      <c r="BV245" s="85"/>
      <c r="CP245" s="85"/>
      <c r="CQ245" s="85"/>
      <c r="CS245" s="85"/>
      <c r="DH245" s="85"/>
      <c r="DI245" s="85"/>
    </row>
    <row r="246" spans="16:113" s="62" customFormat="1" ht="9" customHeight="1">
      <c r="P246" s="85"/>
      <c r="AF246" s="85"/>
      <c r="AG246" s="85"/>
      <c r="BC246" s="85"/>
      <c r="BU246" s="85"/>
      <c r="BV246" s="85"/>
      <c r="CP246" s="85"/>
      <c r="CQ246" s="85"/>
      <c r="CS246" s="85"/>
      <c r="DH246" s="85"/>
      <c r="DI246" s="85"/>
    </row>
    <row r="247" spans="16:113" s="62" customFormat="1" ht="9" customHeight="1">
      <c r="P247" s="85"/>
      <c r="AF247" s="85"/>
      <c r="AG247" s="85"/>
      <c r="BC247" s="85"/>
      <c r="BU247" s="85"/>
      <c r="BV247" s="85"/>
      <c r="CP247" s="85"/>
      <c r="CQ247" s="85"/>
      <c r="CS247" s="85"/>
      <c r="DH247" s="85"/>
      <c r="DI247" s="85"/>
    </row>
    <row r="248" spans="16:113" s="62" customFormat="1" ht="9" customHeight="1">
      <c r="P248" s="85"/>
      <c r="AF248" s="85"/>
      <c r="AG248" s="85"/>
      <c r="BC248" s="85"/>
      <c r="BU248" s="85"/>
      <c r="BV248" s="85"/>
      <c r="CP248" s="85"/>
      <c r="CQ248" s="85"/>
      <c r="CS248" s="85"/>
      <c r="DH248" s="85"/>
      <c r="DI248" s="85"/>
    </row>
    <row r="249" spans="16:113" s="62" customFormat="1" ht="9" customHeight="1">
      <c r="P249" s="85"/>
      <c r="AF249" s="85"/>
      <c r="AG249" s="85"/>
      <c r="BC249" s="85"/>
      <c r="BU249" s="85"/>
      <c r="BV249" s="85"/>
      <c r="CP249" s="85"/>
      <c r="CQ249" s="85"/>
      <c r="CS249" s="85"/>
      <c r="DH249" s="85"/>
      <c r="DI249" s="85"/>
    </row>
    <row r="250" spans="16:113" s="62" customFormat="1" ht="9" customHeight="1">
      <c r="P250" s="85"/>
      <c r="AF250" s="85"/>
      <c r="AG250" s="85"/>
      <c r="BC250" s="85"/>
      <c r="BU250" s="85"/>
      <c r="BV250" s="85"/>
      <c r="CP250" s="85"/>
      <c r="CQ250" s="85"/>
      <c r="CS250" s="85"/>
      <c r="DH250" s="85"/>
      <c r="DI250" s="85"/>
    </row>
    <row r="251" spans="16:113" s="62" customFormat="1" ht="9" customHeight="1">
      <c r="P251" s="85"/>
      <c r="AF251" s="85"/>
      <c r="AG251" s="85"/>
      <c r="BC251" s="85"/>
      <c r="BU251" s="85"/>
      <c r="BV251" s="85"/>
      <c r="CP251" s="85"/>
      <c r="CQ251" s="85"/>
      <c r="CS251" s="85"/>
      <c r="DH251" s="85"/>
      <c r="DI251" s="85"/>
    </row>
    <row r="252" spans="16:113" s="62" customFormat="1" ht="9" customHeight="1">
      <c r="P252" s="85"/>
      <c r="AF252" s="85"/>
      <c r="AG252" s="85"/>
      <c r="BC252" s="85"/>
      <c r="BU252" s="85"/>
      <c r="BV252" s="85"/>
      <c r="CP252" s="85"/>
      <c r="CQ252" s="85"/>
      <c r="CS252" s="85"/>
      <c r="DH252" s="85"/>
      <c r="DI252" s="85"/>
    </row>
    <row r="253" spans="16:113" s="62" customFormat="1" ht="9" customHeight="1">
      <c r="P253" s="85"/>
      <c r="AF253" s="85"/>
      <c r="AG253" s="85"/>
      <c r="BC253" s="85"/>
      <c r="BU253" s="85"/>
      <c r="BV253" s="85"/>
      <c r="CP253" s="85"/>
      <c r="CQ253" s="85"/>
      <c r="CS253" s="85"/>
      <c r="DH253" s="85"/>
      <c r="DI253" s="85"/>
    </row>
    <row r="254" spans="16:113" s="62" customFormat="1" ht="9" customHeight="1">
      <c r="P254" s="85"/>
      <c r="AF254" s="85"/>
      <c r="AG254" s="85"/>
      <c r="BC254" s="85"/>
      <c r="BU254" s="85"/>
      <c r="BV254" s="85"/>
      <c r="CP254" s="85"/>
      <c r="CQ254" s="85"/>
      <c r="CS254" s="85"/>
      <c r="DH254" s="85"/>
      <c r="DI254" s="85"/>
    </row>
    <row r="255" spans="16:113" s="62" customFormat="1" ht="9" customHeight="1">
      <c r="P255" s="85"/>
      <c r="AF255" s="85"/>
      <c r="AG255" s="85"/>
      <c r="BC255" s="85"/>
      <c r="BU255" s="85"/>
      <c r="BV255" s="85"/>
      <c r="CP255" s="85"/>
      <c r="CQ255" s="85"/>
      <c r="CS255" s="85"/>
      <c r="DH255" s="85"/>
      <c r="DI255" s="85"/>
    </row>
    <row r="256" spans="16:113" s="62" customFormat="1" ht="9" customHeight="1">
      <c r="P256" s="85"/>
      <c r="AF256" s="85"/>
      <c r="AG256" s="85"/>
      <c r="BC256" s="85"/>
      <c r="BU256" s="85"/>
      <c r="BV256" s="85"/>
      <c r="CP256" s="85"/>
      <c r="CQ256" s="85"/>
      <c r="CS256" s="85"/>
      <c r="DH256" s="85"/>
      <c r="DI256" s="85"/>
    </row>
    <row r="257" spans="16:113" s="62" customFormat="1" ht="9" customHeight="1">
      <c r="P257" s="85"/>
      <c r="AF257" s="85"/>
      <c r="AG257" s="85"/>
      <c r="BC257" s="85"/>
      <c r="BU257" s="85"/>
      <c r="BV257" s="85"/>
      <c r="CP257" s="85"/>
      <c r="CQ257" s="85"/>
      <c r="CS257" s="85"/>
      <c r="DH257" s="85"/>
      <c r="DI257" s="85"/>
    </row>
    <row r="258" spans="16:113" s="62" customFormat="1" ht="9" customHeight="1">
      <c r="P258" s="85"/>
      <c r="AF258" s="85"/>
      <c r="AG258" s="85"/>
      <c r="BC258" s="85"/>
      <c r="BU258" s="85"/>
      <c r="BV258" s="85"/>
      <c r="CP258" s="85"/>
      <c r="CQ258" s="85"/>
      <c r="CS258" s="85"/>
      <c r="DH258" s="85"/>
      <c r="DI258" s="85"/>
    </row>
    <row r="259" spans="16:113" s="62" customFormat="1" ht="9" customHeight="1">
      <c r="P259" s="85"/>
      <c r="AF259" s="85"/>
      <c r="AG259" s="85"/>
      <c r="BC259" s="85"/>
      <c r="BU259" s="85"/>
      <c r="BV259" s="85"/>
      <c r="CP259" s="85"/>
      <c r="CQ259" s="85"/>
      <c r="CS259" s="85"/>
      <c r="DH259" s="85"/>
      <c r="DI259" s="85"/>
    </row>
    <row r="260" spans="16:113" s="62" customFormat="1" ht="9" customHeight="1">
      <c r="P260" s="85"/>
      <c r="AF260" s="85"/>
      <c r="AG260" s="85"/>
      <c r="BC260" s="85"/>
      <c r="BU260" s="85"/>
      <c r="BV260" s="85"/>
      <c r="CP260" s="85"/>
      <c r="CQ260" s="85"/>
      <c r="CS260" s="85"/>
      <c r="DH260" s="85"/>
      <c r="DI260" s="85"/>
    </row>
    <row r="261" spans="16:113" s="62" customFormat="1" ht="9" customHeight="1">
      <c r="P261" s="85"/>
      <c r="AF261" s="85"/>
      <c r="AG261" s="85"/>
      <c r="BC261" s="85"/>
      <c r="BU261" s="85"/>
      <c r="BV261" s="85"/>
      <c r="CP261" s="85"/>
      <c r="CQ261" s="85"/>
      <c r="CS261" s="85"/>
      <c r="DH261" s="85"/>
      <c r="DI261" s="85"/>
    </row>
    <row r="262" spans="16:113" s="62" customFormat="1" ht="9" customHeight="1">
      <c r="P262" s="85"/>
      <c r="AF262" s="85"/>
      <c r="AG262" s="85"/>
      <c r="BC262" s="85"/>
      <c r="BU262" s="85"/>
      <c r="BV262" s="85"/>
      <c r="CP262" s="85"/>
      <c r="CQ262" s="85"/>
      <c r="CS262" s="85"/>
      <c r="DH262" s="85"/>
      <c r="DI262" s="85"/>
    </row>
    <row r="263" spans="16:113" s="62" customFormat="1" ht="9" customHeight="1">
      <c r="P263" s="85"/>
      <c r="AF263" s="85"/>
      <c r="AG263" s="85"/>
      <c r="BC263" s="85"/>
      <c r="BU263" s="85"/>
      <c r="BV263" s="85"/>
      <c r="CP263" s="85"/>
      <c r="CQ263" s="85"/>
      <c r="CS263" s="85"/>
      <c r="DH263" s="85"/>
      <c r="DI263" s="85"/>
    </row>
    <row r="264" spans="16:113" s="62" customFormat="1" ht="9" customHeight="1">
      <c r="P264" s="85"/>
      <c r="AF264" s="85"/>
      <c r="AG264" s="85"/>
      <c r="BC264" s="85"/>
      <c r="BU264" s="85"/>
      <c r="BV264" s="85"/>
      <c r="CP264" s="85"/>
      <c r="CQ264" s="85"/>
      <c r="CS264" s="85"/>
      <c r="DH264" s="85"/>
      <c r="DI264" s="85"/>
    </row>
    <row r="265" spans="16:113" s="62" customFormat="1" ht="9" customHeight="1">
      <c r="P265" s="85"/>
      <c r="AF265" s="85"/>
      <c r="AG265" s="85"/>
      <c r="BC265" s="85"/>
      <c r="BU265" s="85"/>
      <c r="BV265" s="85"/>
      <c r="CP265" s="85"/>
      <c r="CQ265" s="85"/>
      <c r="CS265" s="85"/>
      <c r="DH265" s="85"/>
      <c r="DI265" s="85"/>
    </row>
    <row r="266" spans="16:113" s="62" customFormat="1" ht="9" customHeight="1">
      <c r="P266" s="85"/>
      <c r="AF266" s="85"/>
      <c r="AG266" s="85"/>
      <c r="BC266" s="85"/>
      <c r="BU266" s="85"/>
      <c r="BV266" s="85"/>
      <c r="CP266" s="85"/>
      <c r="CQ266" s="85"/>
      <c r="CS266" s="85"/>
      <c r="DH266" s="85"/>
      <c r="DI266" s="85"/>
    </row>
    <row r="267" spans="16:113" s="62" customFormat="1" ht="9" customHeight="1">
      <c r="P267" s="85"/>
      <c r="AF267" s="85"/>
      <c r="AG267" s="85"/>
      <c r="BC267" s="85"/>
      <c r="BU267" s="85"/>
      <c r="BV267" s="85"/>
      <c r="CP267" s="85"/>
      <c r="CQ267" s="85"/>
      <c r="CS267" s="85"/>
      <c r="DH267" s="85"/>
      <c r="DI267" s="85"/>
    </row>
    <row r="268" spans="16:113" s="62" customFormat="1" ht="9" customHeight="1">
      <c r="P268" s="85"/>
      <c r="AF268" s="85"/>
      <c r="AG268" s="85"/>
      <c r="BC268" s="85"/>
      <c r="BU268" s="85"/>
      <c r="BV268" s="85"/>
      <c r="CP268" s="85"/>
      <c r="CQ268" s="85"/>
      <c r="CS268" s="85"/>
      <c r="DH268" s="85"/>
      <c r="DI268" s="85"/>
    </row>
    <row r="269" spans="16:113" s="62" customFormat="1" ht="9" customHeight="1">
      <c r="P269" s="85"/>
      <c r="AF269" s="85"/>
      <c r="AG269" s="85"/>
      <c r="BC269" s="85"/>
      <c r="BU269" s="85"/>
      <c r="BV269" s="85"/>
      <c r="CP269" s="85"/>
      <c r="CQ269" s="85"/>
      <c r="CS269" s="85"/>
      <c r="DH269" s="85"/>
      <c r="DI269" s="85"/>
    </row>
    <row r="270" spans="16:113" s="62" customFormat="1" ht="9" customHeight="1">
      <c r="P270" s="85"/>
      <c r="AF270" s="85"/>
      <c r="AG270" s="85"/>
      <c r="BC270" s="85"/>
      <c r="BU270" s="85"/>
      <c r="BV270" s="85"/>
      <c r="CP270" s="85"/>
      <c r="CQ270" s="85"/>
      <c r="CS270" s="85"/>
      <c r="DH270" s="85"/>
      <c r="DI270" s="85"/>
    </row>
    <row r="271" spans="16:113" s="62" customFormat="1" ht="9" customHeight="1">
      <c r="P271" s="85"/>
      <c r="AF271" s="85"/>
      <c r="AG271" s="85"/>
      <c r="BC271" s="85"/>
      <c r="BU271" s="85"/>
      <c r="BV271" s="85"/>
      <c r="CP271" s="85"/>
      <c r="CQ271" s="85"/>
      <c r="CS271" s="85"/>
      <c r="DH271" s="85"/>
      <c r="DI271" s="85"/>
    </row>
    <row r="272" spans="16:113" s="62" customFormat="1" ht="9" customHeight="1">
      <c r="P272" s="85"/>
      <c r="AF272" s="85"/>
      <c r="AG272" s="85"/>
      <c r="BC272" s="85"/>
      <c r="BU272" s="85"/>
      <c r="BV272" s="85"/>
      <c r="CP272" s="85"/>
      <c r="CQ272" s="85"/>
      <c r="CS272" s="85"/>
      <c r="DH272" s="85"/>
      <c r="DI272" s="85"/>
    </row>
    <row r="273" spans="14:113" s="62" customFormat="1" ht="9" customHeight="1">
      <c r="P273" s="85"/>
      <c r="AF273" s="85"/>
      <c r="AG273" s="85"/>
      <c r="BC273" s="85"/>
      <c r="BU273" s="85"/>
      <c r="BV273" s="85"/>
      <c r="CP273" s="85"/>
      <c r="CQ273" s="85"/>
      <c r="CS273" s="85"/>
      <c r="DH273" s="85"/>
      <c r="DI273" s="85"/>
    </row>
    <row r="274" spans="14:113" s="62" customFormat="1" ht="9" customHeight="1">
      <c r="P274" s="85"/>
      <c r="AF274" s="85"/>
      <c r="AG274" s="85"/>
      <c r="BC274" s="85"/>
      <c r="BU274" s="85"/>
      <c r="BV274" s="85"/>
      <c r="CP274" s="85"/>
      <c r="CQ274" s="85"/>
      <c r="CS274" s="85"/>
      <c r="DH274" s="85"/>
      <c r="DI274" s="85"/>
    </row>
    <row r="275" spans="14:113" s="62" customFormat="1" ht="9" customHeight="1">
      <c r="P275" s="85"/>
      <c r="AF275" s="85"/>
      <c r="AG275" s="85"/>
      <c r="BC275" s="85"/>
      <c r="BU275" s="85"/>
      <c r="BV275" s="85"/>
      <c r="CP275" s="85"/>
      <c r="CQ275" s="85"/>
      <c r="CS275" s="85"/>
      <c r="DH275" s="85"/>
      <c r="DI275" s="85"/>
    </row>
    <row r="276" spans="14:113" s="62" customFormat="1" ht="9" customHeight="1">
      <c r="P276" s="85"/>
      <c r="AF276" s="85"/>
      <c r="AG276" s="85"/>
      <c r="BC276" s="85"/>
      <c r="BU276" s="85"/>
      <c r="BV276" s="85"/>
      <c r="CP276" s="85"/>
      <c r="CQ276" s="85"/>
      <c r="CS276" s="85"/>
      <c r="DH276" s="85"/>
      <c r="DI276" s="85"/>
    </row>
    <row r="277" spans="14:113" s="62" customFormat="1" ht="9" customHeight="1">
      <c r="P277" s="85"/>
      <c r="AF277" s="85"/>
      <c r="AG277" s="85"/>
      <c r="BC277" s="85"/>
      <c r="BU277" s="85"/>
      <c r="BV277" s="85"/>
      <c r="CP277" s="85"/>
      <c r="CQ277" s="85"/>
      <c r="CS277" s="85"/>
      <c r="DH277" s="85"/>
      <c r="DI277" s="85"/>
    </row>
    <row r="278" spans="14:113" s="62" customFormat="1" ht="9" customHeight="1">
      <c r="P278" s="85"/>
      <c r="AF278" s="85"/>
      <c r="AG278" s="85"/>
      <c r="BC278" s="85"/>
      <c r="BU278" s="85"/>
      <c r="BV278" s="85"/>
      <c r="CP278" s="85"/>
      <c r="CQ278" s="85"/>
      <c r="CS278" s="85"/>
      <c r="DH278" s="85"/>
      <c r="DI278" s="85"/>
    </row>
    <row r="279" spans="14:113" s="62" customFormat="1" ht="9" customHeight="1">
      <c r="P279" s="85"/>
      <c r="AF279" s="85"/>
      <c r="AG279" s="85"/>
      <c r="BC279" s="85"/>
      <c r="BU279" s="85"/>
      <c r="BV279" s="85"/>
      <c r="CP279" s="85"/>
      <c r="CQ279" s="85"/>
      <c r="CS279" s="85"/>
      <c r="DH279" s="85"/>
      <c r="DI279" s="85"/>
    </row>
    <row r="280" spans="14:113" s="73" customFormat="1" ht="9" customHeight="1">
      <c r="N280" s="62"/>
      <c r="O280" s="62"/>
      <c r="P280" s="85"/>
      <c r="Q280" s="62"/>
      <c r="AD280" s="62"/>
      <c r="AF280" s="71"/>
      <c r="AG280" s="85"/>
      <c r="BC280" s="85"/>
      <c r="BE280" s="62"/>
      <c r="BU280" s="85"/>
      <c r="BV280" s="85"/>
      <c r="CP280" s="85"/>
      <c r="CQ280" s="85"/>
      <c r="CS280" s="85"/>
      <c r="DF280" s="62"/>
      <c r="DH280" s="85"/>
      <c r="DI280" s="85"/>
    </row>
    <row r="281" spans="14:113" s="73" customFormat="1" ht="9" customHeight="1">
      <c r="N281" s="62"/>
      <c r="O281" s="62"/>
      <c r="P281" s="85"/>
      <c r="Q281" s="62"/>
      <c r="AD281" s="62"/>
      <c r="AF281" s="71"/>
      <c r="AG281" s="85"/>
      <c r="BC281" s="85"/>
      <c r="BE281" s="62"/>
      <c r="BU281" s="85"/>
      <c r="BV281" s="85"/>
      <c r="CP281" s="85"/>
      <c r="CQ281" s="85"/>
      <c r="CS281" s="85"/>
      <c r="DF281" s="62"/>
      <c r="DH281" s="85"/>
      <c r="DI281" s="85"/>
    </row>
    <row r="282" spans="14:113" s="73" customFormat="1" ht="9" customHeight="1">
      <c r="N282" s="62"/>
      <c r="O282" s="62"/>
      <c r="P282" s="85"/>
      <c r="Q282" s="62"/>
      <c r="AD282" s="62"/>
      <c r="AF282" s="71"/>
      <c r="AG282" s="85"/>
      <c r="BC282" s="85"/>
      <c r="BE282" s="62"/>
      <c r="BU282" s="85"/>
      <c r="BV282" s="85"/>
      <c r="CP282" s="85"/>
      <c r="CQ282" s="85"/>
      <c r="CS282" s="85"/>
      <c r="DF282" s="62"/>
      <c r="DH282" s="85"/>
      <c r="DI282" s="85"/>
    </row>
    <row r="283" spans="14:113" s="73" customFormat="1" ht="9" customHeight="1">
      <c r="N283" s="62"/>
      <c r="O283" s="62"/>
      <c r="P283" s="85"/>
      <c r="Q283" s="62"/>
      <c r="AD283" s="62"/>
      <c r="AF283" s="71"/>
      <c r="AG283" s="85"/>
      <c r="BC283" s="85"/>
      <c r="BE283" s="62"/>
      <c r="BU283" s="85"/>
      <c r="BV283" s="85"/>
      <c r="CP283" s="85"/>
      <c r="CQ283" s="85"/>
      <c r="CS283" s="85"/>
      <c r="DF283" s="62"/>
      <c r="DH283" s="85"/>
      <c r="DI283" s="85"/>
    </row>
    <row r="284" spans="14:113" s="73" customFormat="1" ht="9" customHeight="1">
      <c r="N284" s="62"/>
      <c r="O284" s="62"/>
      <c r="P284" s="85"/>
      <c r="Q284" s="62"/>
      <c r="AD284" s="62"/>
      <c r="AF284" s="71"/>
      <c r="AG284" s="85"/>
      <c r="BC284" s="85"/>
      <c r="BE284" s="62"/>
      <c r="BU284" s="85"/>
      <c r="BV284" s="85"/>
      <c r="CP284" s="85"/>
      <c r="CQ284" s="85"/>
      <c r="CS284" s="85"/>
      <c r="DF284" s="62"/>
      <c r="DH284" s="85"/>
      <c r="DI284" s="85"/>
    </row>
    <row r="285" spans="14:113" s="73" customFormat="1" ht="9" customHeight="1">
      <c r="N285" s="62"/>
      <c r="O285" s="62"/>
      <c r="P285" s="85"/>
      <c r="Q285" s="62"/>
      <c r="AD285" s="62"/>
      <c r="AF285" s="71"/>
      <c r="AG285" s="85"/>
      <c r="BC285" s="85"/>
      <c r="BE285" s="62"/>
      <c r="BU285" s="85"/>
      <c r="BV285" s="85"/>
      <c r="CP285" s="85"/>
      <c r="CQ285" s="85"/>
      <c r="CS285" s="85"/>
      <c r="DF285" s="62"/>
      <c r="DH285" s="85"/>
      <c r="DI285" s="85"/>
    </row>
    <row r="286" spans="14:113" s="73" customFormat="1" ht="9" customHeight="1">
      <c r="N286" s="62"/>
      <c r="O286" s="62"/>
      <c r="P286" s="85"/>
      <c r="Q286" s="62"/>
      <c r="AD286" s="62"/>
      <c r="AF286" s="71"/>
      <c r="AG286" s="85"/>
      <c r="BC286" s="85"/>
      <c r="BE286" s="62"/>
      <c r="BU286" s="85"/>
      <c r="BV286" s="85"/>
      <c r="CP286" s="85"/>
      <c r="CQ286" s="85"/>
      <c r="CS286" s="85"/>
      <c r="DF286" s="62"/>
      <c r="DH286" s="85"/>
      <c r="DI286" s="85"/>
    </row>
    <row r="287" spans="14:113" s="73" customFormat="1" ht="9" customHeight="1">
      <c r="N287" s="62"/>
      <c r="O287" s="62"/>
      <c r="P287" s="85"/>
      <c r="Q287" s="62"/>
      <c r="AD287" s="62"/>
      <c r="AF287" s="71"/>
      <c r="AG287" s="85"/>
      <c r="BC287" s="85"/>
      <c r="BE287" s="62"/>
      <c r="BU287" s="85"/>
      <c r="BV287" s="85"/>
      <c r="CP287" s="85"/>
      <c r="CQ287" s="85"/>
      <c r="CS287" s="85"/>
      <c r="DF287" s="62"/>
      <c r="DH287" s="85"/>
      <c r="DI287" s="85"/>
    </row>
    <row r="288" spans="14:113" s="73" customFormat="1" ht="9" customHeight="1">
      <c r="N288" s="62"/>
      <c r="O288" s="62"/>
      <c r="P288" s="85"/>
      <c r="Q288" s="62"/>
      <c r="AD288" s="62"/>
      <c r="AF288" s="71"/>
      <c r="AG288" s="85"/>
      <c r="BC288" s="85"/>
      <c r="BE288" s="62"/>
      <c r="BU288" s="85"/>
      <c r="BV288" s="85"/>
      <c r="CP288" s="85"/>
      <c r="CQ288" s="85"/>
      <c r="CS288" s="85"/>
      <c r="DF288" s="62"/>
      <c r="DH288" s="85"/>
      <c r="DI288" s="85"/>
    </row>
    <row r="289" spans="14:113" s="73" customFormat="1" ht="9" customHeight="1">
      <c r="N289" s="62"/>
      <c r="O289" s="62"/>
      <c r="P289" s="85"/>
      <c r="Q289" s="62"/>
      <c r="AD289" s="62"/>
      <c r="AF289" s="71"/>
      <c r="AG289" s="85"/>
      <c r="BC289" s="85"/>
      <c r="BE289" s="62"/>
      <c r="BU289" s="85"/>
      <c r="BV289" s="85"/>
      <c r="CP289" s="85"/>
      <c r="CQ289" s="85"/>
      <c r="CS289" s="85"/>
      <c r="DF289" s="62"/>
      <c r="DH289" s="85"/>
      <c r="DI289" s="85"/>
    </row>
    <row r="290" spans="14:113" s="73" customFormat="1" ht="9" customHeight="1">
      <c r="N290" s="62"/>
      <c r="O290" s="62"/>
      <c r="P290" s="85"/>
      <c r="Q290" s="62"/>
      <c r="AD290" s="62"/>
      <c r="AF290" s="71"/>
      <c r="AG290" s="85"/>
      <c r="BC290" s="85"/>
      <c r="BE290" s="62"/>
      <c r="BU290" s="85"/>
      <c r="BV290" s="85"/>
      <c r="CP290" s="85"/>
      <c r="CQ290" s="85"/>
      <c r="CS290" s="85"/>
      <c r="DF290" s="62"/>
      <c r="DH290" s="85"/>
      <c r="DI290" s="85"/>
    </row>
    <row r="291" spans="14:113" s="73" customFormat="1" ht="9" customHeight="1">
      <c r="N291" s="62"/>
      <c r="O291" s="62"/>
      <c r="P291" s="85"/>
      <c r="Q291" s="62"/>
      <c r="AD291" s="62"/>
      <c r="AF291" s="71"/>
      <c r="AG291" s="85"/>
      <c r="BC291" s="85"/>
      <c r="BE291" s="62"/>
      <c r="BU291" s="85"/>
      <c r="BV291" s="85"/>
      <c r="CP291" s="85"/>
      <c r="CQ291" s="85"/>
      <c r="CS291" s="85"/>
      <c r="DF291" s="62"/>
      <c r="DH291" s="85"/>
      <c r="DI291" s="85"/>
    </row>
    <row r="292" spans="14:113" s="73" customFormat="1" ht="9" customHeight="1">
      <c r="N292" s="62"/>
      <c r="O292" s="62"/>
      <c r="P292" s="85"/>
      <c r="Q292" s="62"/>
      <c r="AD292" s="62"/>
      <c r="AF292" s="71"/>
      <c r="AG292" s="85"/>
      <c r="BC292" s="85"/>
      <c r="BE292" s="62"/>
      <c r="BU292" s="85"/>
      <c r="BV292" s="85"/>
      <c r="CP292" s="85"/>
      <c r="CQ292" s="85"/>
      <c r="CS292" s="85"/>
      <c r="DF292" s="62"/>
      <c r="DH292" s="85"/>
      <c r="DI292" s="85"/>
    </row>
    <row r="293" spans="14:113" s="73" customFormat="1" ht="9" customHeight="1">
      <c r="N293" s="62"/>
      <c r="O293" s="62"/>
      <c r="P293" s="85"/>
      <c r="Q293" s="62"/>
      <c r="AD293" s="62"/>
      <c r="AF293" s="71"/>
      <c r="AG293" s="85"/>
      <c r="BC293" s="85"/>
      <c r="BE293" s="62"/>
      <c r="BU293" s="85"/>
      <c r="BV293" s="85"/>
      <c r="CP293" s="85"/>
      <c r="CQ293" s="85"/>
      <c r="CS293" s="85"/>
      <c r="DF293" s="62"/>
      <c r="DH293" s="85"/>
      <c r="DI293" s="85"/>
    </row>
    <row r="294" spans="14:113" s="73" customFormat="1" ht="9" customHeight="1">
      <c r="N294" s="62"/>
      <c r="O294" s="62"/>
      <c r="P294" s="85"/>
      <c r="Q294" s="62"/>
      <c r="AD294" s="62"/>
      <c r="AF294" s="71"/>
      <c r="AG294" s="85"/>
      <c r="BC294" s="85"/>
      <c r="BE294" s="62"/>
      <c r="BU294" s="85"/>
      <c r="BV294" s="85"/>
      <c r="CP294" s="85"/>
      <c r="CQ294" s="85"/>
      <c r="CS294" s="85"/>
      <c r="DF294" s="62"/>
      <c r="DH294" s="85"/>
      <c r="DI294" s="85"/>
    </row>
    <row r="295" spans="14:113" s="73" customFormat="1" ht="9" customHeight="1">
      <c r="N295" s="62"/>
      <c r="O295" s="62"/>
      <c r="P295" s="85"/>
      <c r="Q295" s="62"/>
      <c r="AD295" s="62"/>
      <c r="AF295" s="71"/>
      <c r="AG295" s="85"/>
      <c r="BC295" s="85"/>
      <c r="BE295" s="62"/>
      <c r="BU295" s="85"/>
      <c r="BV295" s="85"/>
      <c r="CP295" s="85"/>
      <c r="CQ295" s="85"/>
      <c r="CS295" s="85"/>
      <c r="DF295" s="62"/>
      <c r="DH295" s="85"/>
      <c r="DI295" s="85"/>
    </row>
    <row r="296" spans="14:113" s="73" customFormat="1" ht="9" customHeight="1">
      <c r="N296" s="62"/>
      <c r="O296" s="62"/>
      <c r="P296" s="85"/>
      <c r="Q296" s="62"/>
      <c r="AD296" s="62"/>
      <c r="AF296" s="71"/>
      <c r="AG296" s="85"/>
      <c r="BC296" s="85"/>
      <c r="BE296" s="62"/>
      <c r="BU296" s="85"/>
      <c r="BV296" s="85"/>
      <c r="CP296" s="85"/>
      <c r="CQ296" s="85"/>
      <c r="CS296" s="85"/>
      <c r="DF296" s="62"/>
      <c r="DH296" s="85"/>
      <c r="DI296" s="85"/>
    </row>
    <row r="297" spans="14:113" s="73" customFormat="1" ht="9" customHeight="1">
      <c r="N297" s="62"/>
      <c r="O297" s="62"/>
      <c r="P297" s="85"/>
      <c r="Q297" s="62"/>
      <c r="AD297" s="62"/>
      <c r="AF297" s="71"/>
      <c r="AG297" s="85"/>
      <c r="BC297" s="85"/>
      <c r="BE297" s="62"/>
      <c r="BU297" s="85"/>
      <c r="BV297" s="85"/>
      <c r="CP297" s="85"/>
      <c r="CQ297" s="85"/>
      <c r="CS297" s="85"/>
      <c r="DF297" s="62"/>
      <c r="DH297" s="85"/>
      <c r="DI297" s="85"/>
    </row>
    <row r="298" spans="14:113" s="73" customFormat="1" ht="9" customHeight="1">
      <c r="N298" s="62"/>
      <c r="O298" s="62"/>
      <c r="P298" s="85"/>
      <c r="Q298" s="62"/>
      <c r="AD298" s="62"/>
      <c r="AF298" s="71"/>
      <c r="AG298" s="85"/>
      <c r="BC298" s="85"/>
      <c r="BE298" s="62"/>
      <c r="BU298" s="85"/>
      <c r="BV298" s="85"/>
      <c r="CP298" s="85"/>
      <c r="CQ298" s="85"/>
      <c r="CS298" s="85"/>
      <c r="DF298" s="62"/>
      <c r="DH298" s="85"/>
      <c r="DI298" s="85"/>
    </row>
    <row r="299" spans="14:113" s="73" customFormat="1" ht="9" customHeight="1">
      <c r="N299" s="62"/>
      <c r="O299" s="62"/>
      <c r="P299" s="85"/>
      <c r="Q299" s="62"/>
      <c r="AD299" s="62"/>
      <c r="AF299" s="71"/>
      <c r="AG299" s="85"/>
      <c r="BC299" s="85"/>
      <c r="BE299" s="62"/>
      <c r="BU299" s="85"/>
      <c r="BV299" s="85"/>
      <c r="CP299" s="85"/>
      <c r="CQ299" s="85"/>
      <c r="CS299" s="85"/>
      <c r="DF299" s="62"/>
      <c r="DH299" s="85"/>
      <c r="DI299" s="85"/>
    </row>
    <row r="300" spans="14:113" s="73" customFormat="1" ht="9" customHeight="1">
      <c r="N300" s="62"/>
      <c r="O300" s="62"/>
      <c r="P300" s="85"/>
      <c r="Q300" s="62"/>
      <c r="AD300" s="62"/>
      <c r="AF300" s="71"/>
      <c r="AG300" s="85"/>
      <c r="BC300" s="85"/>
      <c r="BE300" s="62"/>
      <c r="BU300" s="85"/>
      <c r="BV300" s="85"/>
      <c r="CP300" s="85"/>
      <c r="CQ300" s="85"/>
      <c r="CS300" s="85"/>
      <c r="DF300" s="62"/>
      <c r="DH300" s="85"/>
      <c r="DI300" s="85"/>
    </row>
    <row r="301" spans="14:113" s="73" customFormat="1" ht="9" customHeight="1">
      <c r="N301" s="62"/>
      <c r="O301" s="62"/>
      <c r="P301" s="85"/>
      <c r="Q301" s="62"/>
      <c r="AD301" s="62"/>
      <c r="AF301" s="71"/>
      <c r="AG301" s="85"/>
      <c r="BC301" s="85"/>
      <c r="BE301" s="62"/>
      <c r="BU301" s="85"/>
      <c r="BV301" s="85"/>
      <c r="CP301" s="85"/>
      <c r="CQ301" s="85"/>
      <c r="CS301" s="85"/>
      <c r="DF301" s="62"/>
      <c r="DH301" s="85"/>
      <c r="DI301" s="85"/>
    </row>
    <row r="302" spans="14:113" s="73" customFormat="1" ht="9" customHeight="1">
      <c r="N302" s="62"/>
      <c r="O302" s="62"/>
      <c r="P302" s="85"/>
      <c r="Q302" s="62"/>
      <c r="AD302" s="62"/>
      <c r="AF302" s="71"/>
      <c r="AG302" s="85"/>
      <c r="BC302" s="85"/>
      <c r="BE302" s="62"/>
      <c r="BU302" s="85"/>
      <c r="BV302" s="85"/>
      <c r="CP302" s="85"/>
      <c r="CQ302" s="85"/>
      <c r="CS302" s="85"/>
      <c r="DF302" s="62"/>
      <c r="DH302" s="85"/>
      <c r="DI302" s="85"/>
    </row>
    <row r="303" spans="14:113" s="73" customFormat="1" ht="9" customHeight="1">
      <c r="N303" s="62"/>
      <c r="O303" s="62"/>
      <c r="P303" s="85"/>
      <c r="Q303" s="62"/>
      <c r="AD303" s="62"/>
      <c r="AF303" s="71"/>
      <c r="AG303" s="85"/>
      <c r="BC303" s="85"/>
      <c r="BE303" s="62"/>
      <c r="BU303" s="85"/>
      <c r="BV303" s="85"/>
      <c r="CP303" s="85"/>
      <c r="CQ303" s="85"/>
      <c r="CS303" s="85"/>
      <c r="DF303" s="62"/>
      <c r="DH303" s="85"/>
      <c r="DI303" s="85"/>
    </row>
    <row r="304" spans="14:113" s="73" customFormat="1" ht="9" customHeight="1">
      <c r="N304" s="62"/>
      <c r="O304" s="62"/>
      <c r="P304" s="85"/>
      <c r="Q304" s="62"/>
      <c r="AD304" s="62"/>
      <c r="AF304" s="71"/>
      <c r="AG304" s="85"/>
      <c r="BC304" s="85"/>
      <c r="BE304" s="62"/>
      <c r="BU304" s="85"/>
      <c r="BV304" s="85"/>
      <c r="CP304" s="85"/>
      <c r="CQ304" s="85"/>
      <c r="CS304" s="85"/>
      <c r="DF304" s="62"/>
      <c r="DH304" s="85"/>
      <c r="DI304" s="85"/>
    </row>
    <row r="305" spans="14:113" s="73" customFormat="1" ht="9" customHeight="1">
      <c r="N305" s="62"/>
      <c r="O305" s="62"/>
      <c r="P305" s="85"/>
      <c r="Q305" s="62"/>
      <c r="AD305" s="62"/>
      <c r="AF305" s="71"/>
      <c r="AG305" s="85"/>
      <c r="BC305" s="85"/>
      <c r="BE305" s="62"/>
      <c r="BU305" s="85"/>
      <c r="BV305" s="85"/>
      <c r="CP305" s="85"/>
      <c r="CQ305" s="85"/>
      <c r="CS305" s="85"/>
      <c r="DF305" s="62"/>
      <c r="DH305" s="85"/>
      <c r="DI305" s="85"/>
    </row>
    <row r="306" spans="14:113" s="73" customFormat="1" ht="9" customHeight="1">
      <c r="N306" s="62"/>
      <c r="O306" s="62"/>
      <c r="P306" s="85"/>
      <c r="Q306" s="62"/>
      <c r="AD306" s="62"/>
      <c r="AF306" s="71"/>
      <c r="AG306" s="85"/>
      <c r="BC306" s="85"/>
      <c r="BE306" s="62"/>
      <c r="BU306" s="85"/>
      <c r="BV306" s="85"/>
      <c r="CP306" s="85"/>
      <c r="CQ306" s="85"/>
      <c r="CS306" s="85"/>
      <c r="DF306" s="62"/>
      <c r="DH306" s="85"/>
      <c r="DI306" s="85"/>
    </row>
    <row r="307" spans="14:113" s="73" customFormat="1" ht="9" customHeight="1">
      <c r="N307" s="62"/>
      <c r="O307" s="62"/>
      <c r="P307" s="85"/>
      <c r="Q307" s="62"/>
      <c r="AD307" s="62"/>
      <c r="AF307" s="71"/>
      <c r="AG307" s="85"/>
      <c r="BC307" s="85"/>
      <c r="BE307" s="62"/>
      <c r="BU307" s="85"/>
      <c r="BV307" s="85"/>
      <c r="CP307" s="85"/>
      <c r="CQ307" s="85"/>
      <c r="CS307" s="85"/>
      <c r="DF307" s="62"/>
      <c r="DH307" s="85"/>
      <c r="DI307" s="85"/>
    </row>
    <row r="308" spans="14:113" s="73" customFormat="1" ht="9" customHeight="1">
      <c r="N308" s="62"/>
      <c r="O308" s="62"/>
      <c r="P308" s="85"/>
      <c r="Q308" s="62"/>
      <c r="AD308" s="62"/>
      <c r="AF308" s="71"/>
      <c r="AG308" s="85"/>
      <c r="BC308" s="85"/>
      <c r="BE308" s="62"/>
      <c r="BU308" s="85"/>
      <c r="BV308" s="85"/>
      <c r="CP308" s="85"/>
      <c r="CQ308" s="85"/>
      <c r="CS308" s="85"/>
      <c r="DF308" s="62"/>
      <c r="DH308" s="85"/>
      <c r="DI308" s="85"/>
    </row>
    <row r="309" spans="14:113" s="73" customFormat="1" ht="9" customHeight="1">
      <c r="N309" s="62"/>
      <c r="O309" s="62"/>
      <c r="P309" s="85"/>
      <c r="Q309" s="62"/>
      <c r="AD309" s="62"/>
      <c r="AF309" s="71"/>
      <c r="AG309" s="85"/>
      <c r="BC309" s="85"/>
      <c r="BE309" s="62"/>
      <c r="BU309" s="85"/>
      <c r="BV309" s="85"/>
      <c r="CP309" s="85"/>
      <c r="CQ309" s="85"/>
      <c r="CS309" s="85"/>
      <c r="DF309" s="62"/>
      <c r="DH309" s="85"/>
      <c r="DI309" s="85"/>
    </row>
    <row r="310" spans="14:113" s="73" customFormat="1" ht="9" customHeight="1">
      <c r="N310" s="62"/>
      <c r="O310" s="62"/>
      <c r="P310" s="85"/>
      <c r="Q310" s="62"/>
      <c r="AD310" s="62"/>
      <c r="AF310" s="71"/>
      <c r="AG310" s="85"/>
      <c r="BC310" s="85"/>
      <c r="BE310" s="62"/>
      <c r="BU310" s="85"/>
      <c r="BV310" s="85"/>
      <c r="CP310" s="85"/>
      <c r="CQ310" s="85"/>
      <c r="CS310" s="85"/>
      <c r="DF310" s="62"/>
      <c r="DH310" s="85"/>
      <c r="DI310" s="85"/>
    </row>
    <row r="311" spans="14:113" s="73" customFormat="1" ht="9" customHeight="1">
      <c r="N311" s="62"/>
      <c r="O311" s="62"/>
      <c r="P311" s="85"/>
      <c r="Q311" s="62"/>
      <c r="AD311" s="62"/>
      <c r="AF311" s="71"/>
      <c r="AG311" s="85"/>
      <c r="BC311" s="85"/>
      <c r="BE311" s="62"/>
      <c r="BU311" s="85"/>
      <c r="BV311" s="85"/>
      <c r="CP311" s="85"/>
      <c r="CQ311" s="85"/>
      <c r="CS311" s="85"/>
      <c r="DF311" s="62"/>
      <c r="DH311" s="85"/>
      <c r="DI311" s="85"/>
    </row>
    <row r="312" spans="14:113" s="73" customFormat="1" ht="9" customHeight="1">
      <c r="N312" s="62"/>
      <c r="O312" s="62"/>
      <c r="P312" s="85"/>
      <c r="Q312" s="62"/>
      <c r="AD312" s="62"/>
      <c r="AF312" s="71"/>
      <c r="AG312" s="85"/>
      <c r="BC312" s="85"/>
      <c r="BE312" s="62"/>
      <c r="BU312" s="85"/>
      <c r="BV312" s="85"/>
      <c r="CP312" s="85"/>
      <c r="CQ312" s="85"/>
      <c r="CS312" s="85"/>
      <c r="DF312" s="62"/>
      <c r="DH312" s="85"/>
      <c r="DI312" s="85"/>
    </row>
    <row r="313" spans="14:113" s="73" customFormat="1" ht="9" customHeight="1">
      <c r="N313" s="62"/>
      <c r="O313" s="62"/>
      <c r="P313" s="85"/>
      <c r="Q313" s="62"/>
      <c r="AD313" s="62"/>
      <c r="AF313" s="71"/>
      <c r="AG313" s="85"/>
      <c r="BC313" s="85"/>
      <c r="BE313" s="62"/>
      <c r="BU313" s="85"/>
      <c r="BV313" s="85"/>
      <c r="CP313" s="85"/>
      <c r="CQ313" s="85"/>
      <c r="CS313" s="85"/>
      <c r="DF313" s="62"/>
      <c r="DH313" s="85"/>
      <c r="DI313" s="85"/>
    </row>
    <row r="314" spans="14:113" s="73" customFormat="1" ht="9" customHeight="1">
      <c r="N314" s="62"/>
      <c r="O314" s="62"/>
      <c r="P314" s="85"/>
      <c r="Q314" s="62"/>
      <c r="AD314" s="62"/>
      <c r="AF314" s="71"/>
      <c r="AG314" s="85"/>
      <c r="BC314" s="85"/>
      <c r="BE314" s="62"/>
      <c r="BU314" s="85"/>
      <c r="BV314" s="85"/>
      <c r="CP314" s="85"/>
      <c r="CQ314" s="85"/>
      <c r="CS314" s="85"/>
      <c r="DF314" s="62"/>
      <c r="DH314" s="85"/>
      <c r="DI314" s="85"/>
    </row>
    <row r="315" spans="14:113" s="73" customFormat="1" ht="9" customHeight="1">
      <c r="N315" s="62"/>
      <c r="O315" s="62"/>
      <c r="P315" s="85"/>
      <c r="Q315" s="62"/>
      <c r="AD315" s="62"/>
      <c r="AF315" s="71"/>
      <c r="AG315" s="85"/>
      <c r="BC315" s="85"/>
      <c r="BE315" s="62"/>
      <c r="BU315" s="85"/>
      <c r="BV315" s="85"/>
      <c r="CP315" s="85"/>
      <c r="CQ315" s="85"/>
      <c r="CS315" s="85"/>
      <c r="DF315" s="62"/>
      <c r="DH315" s="85"/>
      <c r="DI315" s="85"/>
    </row>
    <row r="316" spans="14:113" s="73" customFormat="1" ht="9" customHeight="1">
      <c r="N316" s="62"/>
      <c r="O316" s="62"/>
      <c r="P316" s="85"/>
      <c r="Q316" s="62"/>
      <c r="AD316" s="62"/>
      <c r="AF316" s="71"/>
      <c r="AG316" s="85"/>
      <c r="BC316" s="85"/>
      <c r="BE316" s="62"/>
      <c r="BU316" s="85"/>
      <c r="BV316" s="85"/>
      <c r="CP316" s="85"/>
      <c r="CQ316" s="85"/>
      <c r="CS316" s="85"/>
      <c r="DF316" s="62"/>
      <c r="DH316" s="85"/>
      <c r="DI316" s="85"/>
    </row>
    <row r="317" spans="14:113" s="73" customFormat="1" ht="9" customHeight="1">
      <c r="N317" s="62"/>
      <c r="O317" s="62"/>
      <c r="P317" s="85"/>
      <c r="Q317" s="62"/>
      <c r="AD317" s="62"/>
      <c r="AF317" s="71"/>
      <c r="AG317" s="85"/>
      <c r="BC317" s="85"/>
      <c r="BE317" s="62"/>
      <c r="BU317" s="85"/>
      <c r="BV317" s="85"/>
      <c r="CP317" s="85"/>
      <c r="CQ317" s="85"/>
      <c r="CS317" s="85"/>
      <c r="DF317" s="62"/>
      <c r="DH317" s="85"/>
      <c r="DI317" s="85"/>
    </row>
    <row r="318" spans="14:113" s="73" customFormat="1" ht="9" customHeight="1">
      <c r="N318" s="62"/>
      <c r="O318" s="62"/>
      <c r="P318" s="85"/>
      <c r="Q318" s="62"/>
      <c r="AD318" s="62"/>
      <c r="AF318" s="71"/>
      <c r="AG318" s="85"/>
      <c r="BC318" s="85"/>
      <c r="BE318" s="62"/>
      <c r="BU318" s="85"/>
      <c r="BV318" s="85"/>
      <c r="CP318" s="85"/>
      <c r="CQ318" s="85"/>
      <c r="CS318" s="85"/>
      <c r="DF318" s="62"/>
      <c r="DH318" s="85"/>
      <c r="DI318" s="85"/>
    </row>
    <row r="319" spans="14:113" s="73" customFormat="1" ht="9" customHeight="1">
      <c r="N319" s="62"/>
      <c r="O319" s="62"/>
      <c r="P319" s="85"/>
      <c r="Q319" s="62"/>
      <c r="AD319" s="62"/>
      <c r="AF319" s="71"/>
      <c r="AG319" s="85"/>
      <c r="BC319" s="85"/>
      <c r="BE319" s="62"/>
      <c r="BU319" s="85"/>
      <c r="BV319" s="85"/>
      <c r="CP319" s="85"/>
      <c r="CQ319" s="85"/>
      <c r="CS319" s="85"/>
      <c r="DF319" s="62"/>
      <c r="DH319" s="85"/>
      <c r="DI319" s="85"/>
    </row>
    <row r="320" spans="14:113" s="73" customFormat="1" ht="9" customHeight="1">
      <c r="N320" s="62"/>
      <c r="O320" s="62"/>
      <c r="P320" s="85"/>
      <c r="Q320" s="62"/>
      <c r="AD320" s="62"/>
      <c r="AF320" s="71"/>
      <c r="AG320" s="85"/>
      <c r="BC320" s="85"/>
      <c r="BE320" s="62"/>
      <c r="BU320" s="85"/>
      <c r="BV320" s="85"/>
      <c r="CP320" s="85"/>
      <c r="CQ320" s="85"/>
      <c r="CS320" s="85"/>
      <c r="DF320" s="62"/>
      <c r="DH320" s="85"/>
      <c r="DI320" s="85"/>
    </row>
    <row r="321" spans="14:113" s="73" customFormat="1" ht="9" customHeight="1">
      <c r="N321" s="62"/>
      <c r="O321" s="62"/>
      <c r="P321" s="85"/>
      <c r="Q321" s="62"/>
      <c r="AD321" s="62"/>
      <c r="AF321" s="71"/>
      <c r="AG321" s="85"/>
      <c r="BC321" s="85"/>
      <c r="BE321" s="62"/>
      <c r="BU321" s="85"/>
      <c r="BV321" s="85"/>
      <c r="CP321" s="85"/>
      <c r="CQ321" s="85"/>
      <c r="CS321" s="85"/>
      <c r="DF321" s="62"/>
      <c r="DH321" s="85"/>
      <c r="DI321" s="85"/>
    </row>
    <row r="322" spans="14:113" s="73" customFormat="1" ht="9" customHeight="1">
      <c r="N322" s="62"/>
      <c r="O322" s="62"/>
      <c r="P322" s="85"/>
      <c r="Q322" s="62"/>
      <c r="AD322" s="62"/>
      <c r="AF322" s="71"/>
      <c r="AG322" s="85"/>
      <c r="BC322" s="85"/>
      <c r="BE322" s="62"/>
      <c r="BU322" s="85"/>
      <c r="BV322" s="85"/>
      <c r="CP322" s="85"/>
      <c r="CQ322" s="85"/>
      <c r="CS322" s="85"/>
      <c r="DF322" s="62"/>
      <c r="DH322" s="85"/>
      <c r="DI322" s="85"/>
    </row>
    <row r="323" spans="14:113" s="73" customFormat="1" ht="9" customHeight="1">
      <c r="N323" s="62"/>
      <c r="O323" s="62"/>
      <c r="P323" s="85"/>
      <c r="Q323" s="62"/>
      <c r="AD323" s="62"/>
      <c r="AF323" s="71"/>
      <c r="AG323" s="85"/>
      <c r="BC323" s="85"/>
      <c r="BE323" s="62"/>
      <c r="BU323" s="85"/>
      <c r="BV323" s="85"/>
      <c r="CP323" s="85"/>
      <c r="CQ323" s="85"/>
      <c r="CS323" s="85"/>
      <c r="DF323" s="62"/>
      <c r="DH323" s="85"/>
      <c r="DI323" s="85"/>
    </row>
    <row r="324" spans="14:113" s="73" customFormat="1" ht="9" customHeight="1">
      <c r="N324" s="62"/>
      <c r="O324" s="62"/>
      <c r="P324" s="85"/>
      <c r="Q324" s="62"/>
      <c r="AD324" s="62"/>
      <c r="AF324" s="71"/>
      <c r="AG324" s="85"/>
      <c r="BC324" s="85"/>
      <c r="BE324" s="62"/>
      <c r="BU324" s="85"/>
      <c r="BV324" s="85"/>
      <c r="CP324" s="85"/>
      <c r="CQ324" s="85"/>
      <c r="CS324" s="85"/>
      <c r="DF324" s="62"/>
      <c r="DH324" s="85"/>
      <c r="DI324" s="85"/>
    </row>
    <row r="325" spans="14:113" s="73" customFormat="1" ht="9" customHeight="1">
      <c r="N325" s="62"/>
      <c r="O325" s="62"/>
      <c r="P325" s="85"/>
      <c r="Q325" s="62"/>
      <c r="AD325" s="62"/>
      <c r="AF325" s="71"/>
      <c r="AG325" s="85"/>
      <c r="BC325" s="85"/>
      <c r="BE325" s="62"/>
      <c r="BU325" s="85"/>
      <c r="BV325" s="85"/>
      <c r="CP325" s="85"/>
      <c r="CQ325" s="85"/>
      <c r="CS325" s="85"/>
      <c r="DF325" s="62"/>
      <c r="DH325" s="85"/>
      <c r="DI325" s="85"/>
    </row>
    <row r="326" spans="14:113" s="73" customFormat="1" ht="9" customHeight="1">
      <c r="N326" s="62"/>
      <c r="O326" s="62"/>
      <c r="P326" s="85"/>
      <c r="Q326" s="62"/>
      <c r="AD326" s="62"/>
      <c r="AF326" s="71"/>
      <c r="AG326" s="85"/>
      <c r="BC326" s="85"/>
      <c r="BE326" s="62"/>
      <c r="BU326" s="85"/>
      <c r="BV326" s="85"/>
      <c r="CP326" s="85"/>
      <c r="CQ326" s="85"/>
      <c r="CS326" s="85"/>
      <c r="DF326" s="62"/>
      <c r="DH326" s="85"/>
      <c r="DI326" s="85"/>
    </row>
    <row r="327" spans="14:113" s="73" customFormat="1" ht="9" customHeight="1">
      <c r="N327" s="62"/>
      <c r="O327" s="62"/>
      <c r="P327" s="85"/>
      <c r="Q327" s="62"/>
      <c r="AD327" s="62"/>
      <c r="AF327" s="71"/>
      <c r="AG327" s="85"/>
      <c r="BC327" s="85"/>
      <c r="BE327" s="62"/>
      <c r="BU327" s="85"/>
      <c r="BV327" s="85"/>
      <c r="CP327" s="85"/>
      <c r="CQ327" s="85"/>
      <c r="CS327" s="85"/>
      <c r="DF327" s="62"/>
      <c r="DH327" s="85"/>
      <c r="DI327" s="85"/>
    </row>
    <row r="328" spans="14:113" s="73" customFormat="1" ht="9" customHeight="1">
      <c r="N328" s="62"/>
      <c r="O328" s="62"/>
      <c r="P328" s="85"/>
      <c r="Q328" s="62"/>
      <c r="AD328" s="62"/>
      <c r="AF328" s="71"/>
      <c r="AG328" s="85"/>
      <c r="BC328" s="85"/>
      <c r="BE328" s="62"/>
      <c r="BU328" s="85"/>
      <c r="BV328" s="85"/>
      <c r="CP328" s="85"/>
      <c r="CQ328" s="85"/>
      <c r="CS328" s="85"/>
      <c r="DF328" s="62"/>
      <c r="DH328" s="85"/>
      <c r="DI328" s="85"/>
    </row>
    <row r="329" spans="14:113" s="73" customFormat="1" ht="9" customHeight="1">
      <c r="N329" s="62"/>
      <c r="O329" s="62"/>
      <c r="P329" s="85"/>
      <c r="Q329" s="62"/>
      <c r="AD329" s="62"/>
      <c r="AF329" s="71"/>
      <c r="AG329" s="85"/>
      <c r="BC329" s="85"/>
      <c r="BE329" s="62"/>
      <c r="BU329" s="85"/>
      <c r="BV329" s="85"/>
      <c r="CP329" s="85"/>
      <c r="CQ329" s="85"/>
      <c r="CS329" s="85"/>
      <c r="DF329" s="62"/>
      <c r="DH329" s="85"/>
      <c r="DI329" s="85"/>
    </row>
    <row r="330" spans="14:113" s="73" customFormat="1" ht="9" customHeight="1">
      <c r="N330" s="62"/>
      <c r="O330" s="62"/>
      <c r="P330" s="85"/>
      <c r="Q330" s="62"/>
      <c r="AD330" s="62"/>
      <c r="AF330" s="71"/>
      <c r="AG330" s="85"/>
      <c r="BC330" s="85"/>
      <c r="BE330" s="62"/>
      <c r="BU330" s="85"/>
      <c r="BV330" s="85"/>
      <c r="CP330" s="85"/>
      <c r="CQ330" s="85"/>
      <c r="CS330" s="85"/>
      <c r="DF330" s="62"/>
      <c r="DH330" s="85"/>
      <c r="DI330" s="85"/>
    </row>
    <row r="331" spans="14:113" s="73" customFormat="1" ht="9" customHeight="1">
      <c r="N331" s="62"/>
      <c r="O331" s="62"/>
      <c r="P331" s="85"/>
      <c r="Q331" s="62"/>
      <c r="AD331" s="62"/>
      <c r="AF331" s="71"/>
      <c r="AG331" s="85"/>
      <c r="BC331" s="85"/>
      <c r="BE331" s="62"/>
      <c r="BU331" s="85"/>
      <c r="BV331" s="85"/>
      <c r="CP331" s="85"/>
      <c r="CQ331" s="85"/>
      <c r="CS331" s="85"/>
      <c r="DF331" s="62"/>
      <c r="DH331" s="85"/>
      <c r="DI331" s="85"/>
    </row>
    <row r="332" spans="14:113" s="73" customFormat="1" ht="9" customHeight="1">
      <c r="N332" s="62"/>
      <c r="O332" s="62"/>
      <c r="P332" s="85"/>
      <c r="Q332" s="62"/>
      <c r="AD332" s="62"/>
      <c r="AF332" s="71"/>
      <c r="AG332" s="85"/>
      <c r="BC332" s="85"/>
      <c r="BE332" s="62"/>
      <c r="BU332" s="85"/>
      <c r="BV332" s="85"/>
      <c r="CP332" s="85"/>
      <c r="CQ332" s="85"/>
      <c r="CS332" s="85"/>
      <c r="DF332" s="62"/>
      <c r="DH332" s="85"/>
      <c r="DI332" s="85"/>
    </row>
    <row r="333" spans="14:113" s="73" customFormat="1" ht="9" customHeight="1">
      <c r="N333" s="62"/>
      <c r="O333" s="62"/>
      <c r="P333" s="85"/>
      <c r="Q333" s="62"/>
      <c r="AD333" s="62"/>
      <c r="AF333" s="71"/>
      <c r="AG333" s="85"/>
      <c r="BC333" s="85"/>
      <c r="BE333" s="62"/>
      <c r="BU333" s="85"/>
      <c r="BV333" s="85"/>
      <c r="CP333" s="85"/>
      <c r="CQ333" s="85"/>
      <c r="CS333" s="85"/>
      <c r="DF333" s="62"/>
      <c r="DH333" s="85"/>
      <c r="DI333" s="85"/>
    </row>
    <row r="334" spans="14:113" s="73" customFormat="1" ht="9" customHeight="1">
      <c r="N334" s="62"/>
      <c r="O334" s="62"/>
      <c r="P334" s="85"/>
      <c r="Q334" s="62"/>
      <c r="AD334" s="62"/>
      <c r="AF334" s="71"/>
      <c r="AG334" s="85"/>
      <c r="BC334" s="85"/>
      <c r="BE334" s="62"/>
      <c r="BU334" s="85"/>
      <c r="BV334" s="85"/>
      <c r="CP334" s="85"/>
      <c r="CQ334" s="85"/>
      <c r="CS334" s="85"/>
      <c r="DF334" s="62"/>
      <c r="DH334" s="85"/>
      <c r="DI334" s="85"/>
    </row>
    <row r="335" spans="14:113" s="73" customFormat="1" ht="9" customHeight="1">
      <c r="N335" s="62"/>
      <c r="O335" s="62"/>
      <c r="P335" s="85"/>
      <c r="Q335" s="62"/>
      <c r="AD335" s="62"/>
      <c r="AF335" s="71"/>
      <c r="AG335" s="85"/>
      <c r="BC335" s="85"/>
      <c r="BE335" s="62"/>
      <c r="BU335" s="85"/>
      <c r="BV335" s="85"/>
      <c r="CP335" s="85"/>
      <c r="CQ335" s="85"/>
      <c r="CS335" s="85"/>
      <c r="DF335" s="62"/>
      <c r="DH335" s="85"/>
      <c r="DI335" s="85"/>
    </row>
    <row r="336" spans="14:113" s="73" customFormat="1" ht="9" customHeight="1">
      <c r="N336" s="62"/>
      <c r="O336" s="62"/>
      <c r="P336" s="85"/>
      <c r="Q336" s="62"/>
      <c r="AD336" s="62"/>
      <c r="AF336" s="71"/>
      <c r="AG336" s="85"/>
      <c r="BC336" s="85"/>
      <c r="BE336" s="62"/>
      <c r="BU336" s="85"/>
      <c r="BV336" s="85"/>
      <c r="CP336" s="85"/>
      <c r="CQ336" s="85"/>
      <c r="CS336" s="85"/>
      <c r="DF336" s="62"/>
      <c r="DH336" s="85"/>
      <c r="DI336" s="85"/>
    </row>
    <row r="337" spans="14:113" s="73" customFormat="1" ht="9" customHeight="1">
      <c r="N337" s="62"/>
      <c r="O337" s="62"/>
      <c r="P337" s="85"/>
      <c r="Q337" s="62"/>
      <c r="AD337" s="62"/>
      <c r="AF337" s="71"/>
      <c r="AG337" s="85"/>
      <c r="BC337" s="85"/>
      <c r="BE337" s="62"/>
      <c r="BU337" s="85"/>
      <c r="BV337" s="85"/>
      <c r="CP337" s="85"/>
      <c r="CQ337" s="85"/>
      <c r="CS337" s="85"/>
      <c r="DF337" s="62"/>
      <c r="DH337" s="85"/>
      <c r="DI337" s="85"/>
    </row>
    <row r="338" spans="14:113" s="73" customFormat="1" ht="9" customHeight="1">
      <c r="N338" s="62"/>
      <c r="O338" s="62"/>
      <c r="P338" s="85"/>
      <c r="Q338" s="62"/>
      <c r="AD338" s="62"/>
      <c r="AF338" s="71"/>
      <c r="AG338" s="85"/>
      <c r="BC338" s="85"/>
      <c r="BE338" s="62"/>
      <c r="BU338" s="85"/>
      <c r="BV338" s="85"/>
      <c r="CP338" s="85"/>
      <c r="CQ338" s="85"/>
      <c r="CS338" s="85"/>
      <c r="DF338" s="62"/>
      <c r="DH338" s="85"/>
      <c r="DI338" s="85"/>
    </row>
    <row r="339" spans="14:113" s="73" customFormat="1" ht="9" customHeight="1">
      <c r="N339" s="62"/>
      <c r="O339" s="62"/>
      <c r="P339" s="85"/>
      <c r="Q339" s="62"/>
      <c r="AD339" s="62"/>
      <c r="AF339" s="71"/>
      <c r="AG339" s="85"/>
      <c r="BC339" s="85"/>
      <c r="BE339" s="62"/>
      <c r="BU339" s="85"/>
      <c r="BV339" s="85"/>
      <c r="CP339" s="85"/>
      <c r="CQ339" s="85"/>
      <c r="CS339" s="85"/>
      <c r="DF339" s="62"/>
      <c r="DH339" s="85"/>
      <c r="DI339" s="85"/>
    </row>
    <row r="340" spans="14:113" s="73" customFormat="1" ht="9" customHeight="1">
      <c r="N340" s="62"/>
      <c r="O340" s="62"/>
      <c r="P340" s="85"/>
      <c r="Q340" s="62"/>
      <c r="AD340" s="62"/>
      <c r="AF340" s="71"/>
      <c r="AG340" s="85"/>
      <c r="BC340" s="85"/>
      <c r="BE340" s="62"/>
      <c r="BU340" s="85"/>
      <c r="BV340" s="85"/>
      <c r="CP340" s="85"/>
      <c r="CQ340" s="85"/>
      <c r="CS340" s="85"/>
      <c r="DF340" s="62"/>
      <c r="DH340" s="85"/>
      <c r="DI340" s="85"/>
    </row>
    <row r="341" spans="14:113" s="73" customFormat="1" ht="9" customHeight="1">
      <c r="N341" s="62"/>
      <c r="O341" s="62"/>
      <c r="P341" s="85"/>
      <c r="Q341" s="62"/>
      <c r="AD341" s="62"/>
      <c r="AF341" s="71"/>
      <c r="AG341" s="85"/>
      <c r="BC341" s="85"/>
      <c r="BE341" s="62"/>
      <c r="BU341" s="85"/>
      <c r="BV341" s="85"/>
      <c r="CP341" s="85"/>
      <c r="CQ341" s="85"/>
      <c r="CS341" s="85"/>
      <c r="DF341" s="62"/>
      <c r="DH341" s="85"/>
      <c r="DI341" s="85"/>
    </row>
    <row r="342" spans="14:113" s="73" customFormat="1" ht="9" customHeight="1">
      <c r="N342" s="62"/>
      <c r="O342" s="62"/>
      <c r="P342" s="85"/>
      <c r="Q342" s="62"/>
      <c r="AD342" s="62"/>
      <c r="AF342" s="71"/>
      <c r="AG342" s="85"/>
      <c r="BC342" s="85"/>
      <c r="BE342" s="62"/>
      <c r="BU342" s="85"/>
      <c r="BV342" s="85"/>
      <c r="CP342" s="85"/>
      <c r="CQ342" s="85"/>
      <c r="CS342" s="85"/>
      <c r="DF342" s="62"/>
      <c r="DH342" s="85"/>
      <c r="DI342" s="85"/>
    </row>
    <row r="343" spans="14:113" s="73" customFormat="1" ht="9" customHeight="1">
      <c r="N343" s="62"/>
      <c r="O343" s="62"/>
      <c r="P343" s="85"/>
      <c r="Q343" s="62"/>
      <c r="AD343" s="62"/>
      <c r="AF343" s="71"/>
      <c r="AG343" s="85"/>
      <c r="BC343" s="85"/>
      <c r="BE343" s="62"/>
      <c r="BU343" s="85"/>
      <c r="BV343" s="85"/>
      <c r="CP343" s="85"/>
      <c r="CQ343" s="85"/>
      <c r="CS343" s="85"/>
      <c r="DF343" s="62"/>
      <c r="DH343" s="85"/>
      <c r="DI343" s="85"/>
    </row>
    <row r="344" spans="14:113" s="73" customFormat="1" ht="9" customHeight="1">
      <c r="N344" s="62"/>
      <c r="O344" s="62"/>
      <c r="P344" s="85"/>
      <c r="Q344" s="62"/>
      <c r="AD344" s="62"/>
      <c r="AF344" s="71"/>
      <c r="AG344" s="85"/>
      <c r="BC344" s="85"/>
      <c r="BE344" s="62"/>
      <c r="BU344" s="85"/>
      <c r="BV344" s="85"/>
      <c r="CP344" s="85"/>
      <c r="CQ344" s="85"/>
      <c r="CS344" s="85"/>
      <c r="DF344" s="62"/>
      <c r="DH344" s="85"/>
      <c r="DI344" s="85"/>
    </row>
    <row r="345" spans="14:113" s="73" customFormat="1" ht="9" customHeight="1">
      <c r="N345" s="62"/>
      <c r="O345" s="62"/>
      <c r="P345" s="85"/>
      <c r="Q345" s="62"/>
      <c r="AD345" s="62"/>
      <c r="AF345" s="71"/>
      <c r="AG345" s="85"/>
      <c r="BC345" s="85"/>
      <c r="BE345" s="62"/>
      <c r="BU345" s="85"/>
      <c r="BV345" s="85"/>
      <c r="CP345" s="85"/>
      <c r="CQ345" s="85"/>
      <c r="CS345" s="85"/>
      <c r="DF345" s="62"/>
      <c r="DH345" s="85"/>
      <c r="DI345" s="85"/>
    </row>
    <row r="346" spans="14:113" s="73" customFormat="1" ht="9" customHeight="1">
      <c r="N346" s="62"/>
      <c r="O346" s="62"/>
      <c r="P346" s="85"/>
      <c r="Q346" s="62"/>
      <c r="AD346" s="62"/>
      <c r="AF346" s="71"/>
      <c r="AG346" s="85"/>
      <c r="BC346" s="85"/>
      <c r="BE346" s="62"/>
      <c r="BU346" s="85"/>
      <c r="BV346" s="85"/>
      <c r="CP346" s="85"/>
      <c r="CQ346" s="85"/>
      <c r="CS346" s="85"/>
      <c r="DF346" s="62"/>
      <c r="DH346" s="85"/>
      <c r="DI346" s="85"/>
    </row>
    <row r="347" spans="14:113" s="73" customFormat="1" ht="9" customHeight="1">
      <c r="N347" s="62"/>
      <c r="O347" s="62"/>
      <c r="P347" s="85"/>
      <c r="Q347" s="62"/>
      <c r="AD347" s="62"/>
      <c r="AF347" s="71"/>
      <c r="AG347" s="85"/>
      <c r="BC347" s="85"/>
      <c r="BE347" s="62"/>
      <c r="BU347" s="85"/>
      <c r="BV347" s="85"/>
      <c r="CP347" s="85"/>
      <c r="CQ347" s="85"/>
      <c r="CS347" s="85"/>
      <c r="DF347" s="62"/>
      <c r="DH347" s="85"/>
      <c r="DI347" s="85"/>
    </row>
    <row r="348" spans="14:113" s="73" customFormat="1" ht="9" customHeight="1">
      <c r="N348" s="62"/>
      <c r="O348" s="62"/>
      <c r="P348" s="85"/>
      <c r="Q348" s="62"/>
      <c r="AD348" s="62"/>
      <c r="AF348" s="71"/>
      <c r="AG348" s="85"/>
      <c r="BC348" s="85"/>
      <c r="BE348" s="62"/>
      <c r="BU348" s="85"/>
      <c r="BV348" s="85"/>
      <c r="CP348" s="85"/>
      <c r="CQ348" s="85"/>
      <c r="CS348" s="85"/>
      <c r="DF348" s="62"/>
      <c r="DH348" s="85"/>
      <c r="DI348" s="85"/>
    </row>
    <row r="349" spans="14:113" s="73" customFormat="1" ht="9" customHeight="1">
      <c r="N349" s="62"/>
      <c r="O349" s="62"/>
      <c r="P349" s="85"/>
      <c r="Q349" s="62"/>
      <c r="AD349" s="62"/>
      <c r="AF349" s="71"/>
      <c r="AG349" s="85"/>
      <c r="BC349" s="85"/>
      <c r="BE349" s="62"/>
      <c r="BU349" s="85"/>
      <c r="BV349" s="85"/>
      <c r="CP349" s="85"/>
      <c r="CQ349" s="85"/>
      <c r="CS349" s="85"/>
      <c r="DF349" s="62"/>
      <c r="DH349" s="85"/>
      <c r="DI349" s="85"/>
    </row>
    <row r="350" spans="14:113" s="73" customFormat="1" ht="9" customHeight="1">
      <c r="N350" s="62"/>
      <c r="O350" s="62"/>
      <c r="P350" s="85"/>
      <c r="Q350" s="62"/>
      <c r="AD350" s="62"/>
      <c r="AF350" s="71"/>
      <c r="AG350" s="85"/>
      <c r="BC350" s="85"/>
      <c r="BE350" s="62"/>
      <c r="BU350" s="85"/>
      <c r="BV350" s="85"/>
      <c r="CP350" s="85"/>
      <c r="CQ350" s="85"/>
      <c r="CS350" s="85"/>
      <c r="DF350" s="62"/>
      <c r="DH350" s="85"/>
      <c r="DI350" s="85"/>
    </row>
    <row r="351" spans="14:113" s="73" customFormat="1" ht="9" customHeight="1">
      <c r="N351" s="62"/>
      <c r="O351" s="62"/>
      <c r="P351" s="85"/>
      <c r="Q351" s="62"/>
      <c r="AD351" s="62"/>
      <c r="AF351" s="71"/>
      <c r="AG351" s="85"/>
      <c r="BC351" s="85"/>
      <c r="BE351" s="62"/>
      <c r="BU351" s="85"/>
      <c r="BV351" s="85"/>
      <c r="CP351" s="85"/>
      <c r="CQ351" s="85"/>
      <c r="CS351" s="85"/>
      <c r="DF351" s="62"/>
      <c r="DH351" s="85"/>
      <c r="DI351" s="85"/>
    </row>
    <row r="352" spans="14:113" s="73" customFormat="1" ht="9" customHeight="1">
      <c r="N352" s="62"/>
      <c r="O352" s="62"/>
      <c r="P352" s="85"/>
      <c r="Q352" s="62"/>
      <c r="AD352" s="62"/>
      <c r="AF352" s="71"/>
      <c r="AG352" s="85"/>
      <c r="BC352" s="85"/>
      <c r="BE352" s="62"/>
      <c r="BU352" s="85"/>
      <c r="BV352" s="85"/>
      <c r="CP352" s="85"/>
      <c r="CQ352" s="85"/>
      <c r="CS352" s="85"/>
      <c r="DF352" s="62"/>
      <c r="DH352" s="85"/>
      <c r="DI352" s="85"/>
    </row>
    <row r="353" spans="14:113" s="73" customFormat="1" ht="9" customHeight="1">
      <c r="N353" s="62"/>
      <c r="O353" s="62"/>
      <c r="P353" s="85"/>
      <c r="Q353" s="62"/>
      <c r="AD353" s="62"/>
      <c r="AF353" s="71"/>
      <c r="AG353" s="85"/>
      <c r="BC353" s="85"/>
      <c r="BE353" s="62"/>
      <c r="BU353" s="85"/>
      <c r="BV353" s="85"/>
      <c r="CP353" s="85"/>
      <c r="CQ353" s="85"/>
      <c r="CS353" s="85"/>
      <c r="DF353" s="62"/>
      <c r="DH353" s="85"/>
      <c r="DI353" s="85"/>
    </row>
    <row r="354" spans="14:113" s="73" customFormat="1" ht="9" customHeight="1">
      <c r="N354" s="62"/>
      <c r="O354" s="62"/>
      <c r="P354" s="85"/>
      <c r="Q354" s="62"/>
      <c r="AD354" s="62"/>
      <c r="AF354" s="71"/>
      <c r="AG354" s="85"/>
      <c r="BC354" s="85"/>
      <c r="BE354" s="62"/>
      <c r="BU354" s="85"/>
      <c r="BV354" s="85"/>
      <c r="CP354" s="85"/>
      <c r="CQ354" s="85"/>
      <c r="CS354" s="85"/>
      <c r="DF354" s="62"/>
      <c r="DH354" s="85"/>
      <c r="DI354" s="85"/>
    </row>
    <row r="355" spans="14:113" s="73" customFormat="1" ht="9" customHeight="1">
      <c r="N355" s="62"/>
      <c r="O355" s="62"/>
      <c r="P355" s="85"/>
      <c r="Q355" s="62"/>
      <c r="AD355" s="62"/>
      <c r="AF355" s="71"/>
      <c r="AG355" s="85"/>
      <c r="BC355" s="85"/>
      <c r="BE355" s="62"/>
      <c r="BU355" s="85"/>
      <c r="BV355" s="85"/>
      <c r="CP355" s="85"/>
      <c r="CQ355" s="85"/>
      <c r="CS355" s="85"/>
      <c r="DF355" s="62"/>
      <c r="DH355" s="85"/>
      <c r="DI355" s="85"/>
    </row>
    <row r="356" spans="14:113" s="73" customFormat="1" ht="9" customHeight="1">
      <c r="N356" s="62"/>
      <c r="O356" s="62"/>
      <c r="P356" s="85"/>
      <c r="Q356" s="62"/>
      <c r="AD356" s="62"/>
      <c r="AF356" s="71"/>
      <c r="AG356" s="85"/>
      <c r="BC356" s="85"/>
      <c r="BE356" s="62"/>
      <c r="BU356" s="85"/>
      <c r="BV356" s="85"/>
      <c r="CP356" s="85"/>
      <c r="CQ356" s="85"/>
      <c r="CS356" s="85"/>
      <c r="DF356" s="62"/>
      <c r="DH356" s="85"/>
      <c r="DI356" s="85"/>
    </row>
    <row r="357" spans="14:113" s="73" customFormat="1" ht="9" customHeight="1">
      <c r="N357" s="62"/>
      <c r="O357" s="62"/>
      <c r="P357" s="85"/>
      <c r="Q357" s="62"/>
      <c r="AD357" s="62"/>
      <c r="AF357" s="71"/>
      <c r="AG357" s="85"/>
      <c r="BC357" s="85"/>
      <c r="BE357" s="62"/>
      <c r="BU357" s="85"/>
      <c r="BV357" s="85"/>
      <c r="CP357" s="85"/>
      <c r="CQ357" s="85"/>
      <c r="CS357" s="85"/>
      <c r="DF357" s="62"/>
      <c r="DH357" s="85"/>
      <c r="DI357" s="85"/>
    </row>
    <row r="358" spans="14:113" s="73" customFormat="1" ht="9" customHeight="1">
      <c r="N358" s="62"/>
      <c r="O358" s="62"/>
      <c r="P358" s="85"/>
      <c r="Q358" s="62"/>
      <c r="AD358" s="62"/>
      <c r="AF358" s="71"/>
      <c r="AG358" s="85"/>
      <c r="BC358" s="85"/>
      <c r="BE358" s="62"/>
      <c r="BU358" s="85"/>
      <c r="BV358" s="85"/>
      <c r="CP358" s="85"/>
      <c r="CQ358" s="85"/>
      <c r="CS358" s="85"/>
      <c r="DF358" s="62"/>
      <c r="DH358" s="85"/>
      <c r="DI358" s="85"/>
    </row>
    <row r="359" spans="14:113" s="73" customFormat="1" ht="9" customHeight="1">
      <c r="N359" s="62"/>
      <c r="O359" s="62"/>
      <c r="P359" s="85"/>
      <c r="Q359" s="62"/>
      <c r="AD359" s="62"/>
      <c r="AF359" s="71"/>
      <c r="AG359" s="85"/>
      <c r="BC359" s="85"/>
      <c r="BE359" s="62"/>
      <c r="BU359" s="85"/>
      <c r="BV359" s="85"/>
      <c r="CP359" s="85"/>
      <c r="CQ359" s="85"/>
      <c r="CS359" s="85"/>
      <c r="DF359" s="62"/>
      <c r="DH359" s="85"/>
      <c r="DI359" s="85"/>
    </row>
    <row r="360" spans="14:113" s="73" customFormat="1" ht="9" customHeight="1">
      <c r="N360" s="62"/>
      <c r="O360" s="62"/>
      <c r="P360" s="85"/>
      <c r="Q360" s="62"/>
      <c r="AD360" s="62"/>
      <c r="AF360" s="71"/>
      <c r="AG360" s="85"/>
      <c r="BC360" s="85"/>
      <c r="BE360" s="62"/>
      <c r="BU360" s="85"/>
      <c r="BV360" s="85"/>
      <c r="CP360" s="85"/>
      <c r="CQ360" s="85"/>
      <c r="CS360" s="85"/>
      <c r="DF360" s="62"/>
      <c r="DH360" s="85"/>
      <c r="DI360" s="85"/>
    </row>
    <row r="361" spans="14:113" s="73" customFormat="1" ht="9" customHeight="1">
      <c r="N361" s="62"/>
      <c r="O361" s="62"/>
      <c r="P361" s="85"/>
      <c r="Q361" s="62"/>
      <c r="AD361" s="62"/>
      <c r="AF361" s="71"/>
      <c r="AG361" s="85"/>
      <c r="BC361" s="85"/>
      <c r="BE361" s="62"/>
      <c r="BU361" s="85"/>
      <c r="BV361" s="85"/>
      <c r="CP361" s="85"/>
      <c r="CQ361" s="85"/>
      <c r="CS361" s="85"/>
      <c r="DF361" s="62"/>
      <c r="DH361" s="85"/>
      <c r="DI361" s="85"/>
    </row>
    <row r="362" spans="14:113" s="73" customFormat="1" ht="9" customHeight="1">
      <c r="N362" s="62"/>
      <c r="O362" s="62"/>
      <c r="P362" s="85"/>
      <c r="Q362" s="62"/>
      <c r="AD362" s="62"/>
      <c r="AF362" s="71"/>
      <c r="AG362" s="85"/>
      <c r="BC362" s="85"/>
      <c r="BE362" s="62"/>
      <c r="BU362" s="85"/>
      <c r="BV362" s="85"/>
      <c r="CP362" s="85"/>
      <c r="CQ362" s="85"/>
      <c r="CS362" s="85"/>
      <c r="DF362" s="62"/>
      <c r="DH362" s="85"/>
      <c r="DI362" s="85"/>
    </row>
    <row r="363" spans="14:113" s="73" customFormat="1" ht="9" customHeight="1">
      <c r="N363" s="62"/>
      <c r="O363" s="62"/>
      <c r="P363" s="85"/>
      <c r="Q363" s="62"/>
      <c r="AD363" s="62"/>
      <c r="AF363" s="71"/>
      <c r="AG363" s="85"/>
      <c r="BC363" s="85"/>
      <c r="BE363" s="62"/>
      <c r="BU363" s="85"/>
      <c r="BV363" s="85"/>
      <c r="CP363" s="85"/>
      <c r="CQ363" s="85"/>
      <c r="CS363" s="85"/>
      <c r="DF363" s="62"/>
      <c r="DH363" s="85"/>
      <c r="DI363" s="85"/>
    </row>
    <row r="364" spans="14:113" s="73" customFormat="1" ht="9" customHeight="1">
      <c r="N364" s="62"/>
      <c r="O364" s="62"/>
      <c r="P364" s="85"/>
      <c r="Q364" s="62"/>
      <c r="AD364" s="62"/>
      <c r="AF364" s="71"/>
      <c r="AG364" s="85"/>
      <c r="BC364" s="85"/>
      <c r="BE364" s="62"/>
      <c r="BU364" s="85"/>
      <c r="BV364" s="85"/>
      <c r="CP364" s="85"/>
      <c r="CQ364" s="85"/>
      <c r="CS364" s="85"/>
      <c r="DF364" s="62"/>
      <c r="DH364" s="85"/>
      <c r="DI364" s="85"/>
    </row>
    <row r="365" spans="14:113" s="73" customFormat="1" ht="9" customHeight="1">
      <c r="N365" s="62"/>
      <c r="O365" s="62"/>
      <c r="P365" s="85"/>
      <c r="Q365" s="62"/>
      <c r="AD365" s="62"/>
      <c r="AF365" s="71"/>
      <c r="AG365" s="85"/>
      <c r="BC365" s="85"/>
      <c r="BE365" s="62"/>
      <c r="BU365" s="85"/>
      <c r="BV365" s="85"/>
      <c r="CP365" s="85"/>
      <c r="CQ365" s="85"/>
      <c r="CS365" s="85"/>
      <c r="DF365" s="62"/>
      <c r="DH365" s="85"/>
      <c r="DI365" s="85"/>
    </row>
    <row r="366" spans="14:113" s="73" customFormat="1" ht="9" customHeight="1">
      <c r="N366" s="62"/>
      <c r="O366" s="62"/>
      <c r="P366" s="85"/>
      <c r="Q366" s="62"/>
      <c r="AD366" s="62"/>
      <c r="AF366" s="71"/>
      <c r="AG366" s="85"/>
      <c r="BC366" s="85"/>
      <c r="BE366" s="62"/>
      <c r="BU366" s="85"/>
      <c r="BV366" s="85"/>
      <c r="CP366" s="85"/>
      <c r="CQ366" s="85"/>
      <c r="CS366" s="85"/>
      <c r="DF366" s="62"/>
      <c r="DH366" s="85"/>
      <c r="DI366" s="85"/>
    </row>
    <row r="367" spans="14:113" s="73" customFormat="1" ht="9" customHeight="1">
      <c r="N367" s="62"/>
      <c r="O367" s="62"/>
      <c r="P367" s="85"/>
      <c r="Q367" s="62"/>
      <c r="AD367" s="62"/>
      <c r="AF367" s="71"/>
      <c r="AG367" s="85"/>
      <c r="BC367" s="85"/>
      <c r="BE367" s="62"/>
      <c r="BU367" s="85"/>
      <c r="BV367" s="85"/>
      <c r="CP367" s="85"/>
      <c r="CQ367" s="85"/>
      <c r="CS367" s="85"/>
      <c r="DF367" s="62"/>
      <c r="DH367" s="85"/>
      <c r="DI367" s="85"/>
    </row>
    <row r="368" spans="14:113" s="73" customFormat="1" ht="9" customHeight="1">
      <c r="N368" s="62"/>
      <c r="O368" s="62"/>
      <c r="P368" s="85"/>
      <c r="Q368" s="62"/>
      <c r="AD368" s="62"/>
      <c r="AF368" s="71"/>
      <c r="AG368" s="85"/>
      <c r="BC368" s="85"/>
      <c r="BE368" s="62"/>
      <c r="BU368" s="85"/>
      <c r="BV368" s="85"/>
      <c r="CP368" s="85"/>
      <c r="CQ368" s="85"/>
      <c r="CS368" s="85"/>
      <c r="DF368" s="62"/>
      <c r="DH368" s="85"/>
      <c r="DI368" s="85"/>
    </row>
    <row r="369" spans="14:113" s="73" customFormat="1" ht="9" customHeight="1">
      <c r="N369" s="62"/>
      <c r="O369" s="62"/>
      <c r="P369" s="85"/>
      <c r="Q369" s="62"/>
      <c r="AD369" s="62"/>
      <c r="AF369" s="71"/>
      <c r="AG369" s="85"/>
      <c r="BC369" s="85"/>
      <c r="BE369" s="62"/>
      <c r="BU369" s="85"/>
      <c r="BV369" s="85"/>
      <c r="CP369" s="85"/>
      <c r="CQ369" s="85"/>
      <c r="CS369" s="85"/>
      <c r="DF369" s="62"/>
      <c r="DH369" s="85"/>
      <c r="DI369" s="85"/>
    </row>
    <row r="370" spans="14:113" s="73" customFormat="1" ht="9" customHeight="1">
      <c r="N370" s="62"/>
      <c r="O370" s="62"/>
      <c r="P370" s="85"/>
      <c r="Q370" s="62"/>
      <c r="AD370" s="62"/>
      <c r="AF370" s="71"/>
      <c r="AG370" s="85"/>
      <c r="BC370" s="85"/>
      <c r="BE370" s="62"/>
      <c r="BU370" s="85"/>
      <c r="BV370" s="85"/>
      <c r="CP370" s="85"/>
      <c r="CQ370" s="85"/>
      <c r="CS370" s="85"/>
      <c r="DF370" s="62"/>
      <c r="DH370" s="85"/>
      <c r="DI370" s="85"/>
    </row>
    <row r="371" spans="14:113" s="73" customFormat="1" ht="9" customHeight="1">
      <c r="N371" s="62"/>
      <c r="O371" s="62"/>
      <c r="P371" s="85"/>
      <c r="Q371" s="62"/>
      <c r="AD371" s="62"/>
      <c r="AF371" s="71"/>
      <c r="AG371" s="85"/>
      <c r="BC371" s="85"/>
      <c r="BE371" s="62"/>
      <c r="BU371" s="85"/>
      <c r="BV371" s="85"/>
      <c r="CP371" s="85"/>
      <c r="CQ371" s="85"/>
      <c r="CS371" s="85"/>
      <c r="DF371" s="62"/>
      <c r="DH371" s="85"/>
      <c r="DI371" s="85"/>
    </row>
    <row r="372" spans="14:113" s="73" customFormat="1" ht="9" customHeight="1">
      <c r="N372" s="62"/>
      <c r="O372" s="62"/>
      <c r="P372" s="85"/>
      <c r="Q372" s="62"/>
      <c r="AD372" s="62"/>
      <c r="AF372" s="71"/>
      <c r="AG372" s="85"/>
      <c r="BC372" s="85"/>
      <c r="BE372" s="62"/>
      <c r="BU372" s="85"/>
      <c r="BV372" s="85"/>
      <c r="CP372" s="85"/>
      <c r="CQ372" s="85"/>
      <c r="CS372" s="85"/>
      <c r="DF372" s="62"/>
      <c r="DH372" s="85"/>
      <c r="DI372" s="85"/>
    </row>
    <row r="373" spans="14:113" s="73" customFormat="1" ht="9" customHeight="1">
      <c r="N373" s="62"/>
      <c r="O373" s="62"/>
      <c r="P373" s="85"/>
      <c r="Q373" s="62"/>
      <c r="AD373" s="62"/>
      <c r="AF373" s="71"/>
      <c r="AG373" s="85"/>
      <c r="BC373" s="85"/>
      <c r="BE373" s="62"/>
      <c r="BU373" s="85"/>
      <c r="BV373" s="85"/>
      <c r="CP373" s="85"/>
      <c r="CQ373" s="85"/>
      <c r="CS373" s="85"/>
      <c r="DF373" s="62"/>
      <c r="DH373" s="85"/>
      <c r="DI373" s="85"/>
    </row>
    <row r="374" spans="14:113" s="73" customFormat="1" ht="9" customHeight="1">
      <c r="N374" s="62"/>
      <c r="O374" s="62"/>
      <c r="P374" s="85"/>
      <c r="Q374" s="62"/>
      <c r="AD374" s="62"/>
      <c r="AF374" s="71"/>
      <c r="AG374" s="85"/>
      <c r="BC374" s="85"/>
      <c r="BE374" s="62"/>
      <c r="BU374" s="85"/>
      <c r="BV374" s="85"/>
      <c r="CP374" s="85"/>
      <c r="CQ374" s="85"/>
      <c r="CS374" s="85"/>
      <c r="DF374" s="62"/>
      <c r="DH374" s="85"/>
      <c r="DI374" s="85"/>
    </row>
    <row r="375" spans="14:113" s="73" customFormat="1" ht="9" customHeight="1">
      <c r="N375" s="62"/>
      <c r="O375" s="62"/>
      <c r="P375" s="85"/>
      <c r="Q375" s="62"/>
      <c r="AD375" s="62"/>
      <c r="AF375" s="71"/>
      <c r="AG375" s="85"/>
      <c r="BC375" s="85"/>
      <c r="BE375" s="62"/>
      <c r="BU375" s="85"/>
      <c r="BV375" s="85"/>
      <c r="CP375" s="85"/>
      <c r="CQ375" s="85"/>
      <c r="CS375" s="85"/>
      <c r="DF375" s="62"/>
      <c r="DH375" s="85"/>
      <c r="DI375" s="85"/>
    </row>
    <row r="376" spans="14:113" s="73" customFormat="1" ht="9" customHeight="1">
      <c r="N376" s="62"/>
      <c r="O376" s="62"/>
      <c r="P376" s="85"/>
      <c r="Q376" s="62"/>
      <c r="AD376" s="62"/>
      <c r="AF376" s="71"/>
      <c r="AG376" s="85"/>
      <c r="BC376" s="85"/>
      <c r="BE376" s="62"/>
      <c r="BU376" s="85"/>
      <c r="BV376" s="85"/>
      <c r="CP376" s="85"/>
      <c r="CQ376" s="85"/>
      <c r="CS376" s="85"/>
      <c r="DF376" s="62"/>
      <c r="DH376" s="85"/>
      <c r="DI376" s="85"/>
    </row>
    <row r="377" spans="14:113" s="73" customFormat="1" ht="9" customHeight="1">
      <c r="N377" s="62"/>
      <c r="O377" s="62"/>
      <c r="P377" s="85"/>
      <c r="Q377" s="62"/>
      <c r="AD377" s="62"/>
      <c r="AF377" s="71"/>
      <c r="AG377" s="85"/>
      <c r="BC377" s="85"/>
      <c r="BE377" s="62"/>
      <c r="BU377" s="85"/>
      <c r="BV377" s="85"/>
      <c r="CP377" s="85"/>
      <c r="CQ377" s="85"/>
      <c r="CS377" s="85"/>
      <c r="DF377" s="62"/>
      <c r="DH377" s="85"/>
      <c r="DI377" s="85"/>
    </row>
    <row r="378" spans="14:113" s="73" customFormat="1" ht="9" customHeight="1">
      <c r="N378" s="62"/>
      <c r="O378" s="62"/>
      <c r="P378" s="85"/>
      <c r="Q378" s="62"/>
      <c r="AD378" s="62"/>
      <c r="AF378" s="71"/>
      <c r="AG378" s="85"/>
      <c r="BC378" s="85"/>
      <c r="BE378" s="62"/>
      <c r="BU378" s="85"/>
      <c r="BV378" s="85"/>
      <c r="CP378" s="85"/>
      <c r="CQ378" s="85"/>
      <c r="CS378" s="85"/>
      <c r="DF378" s="62"/>
      <c r="DH378" s="85"/>
      <c r="DI378" s="85"/>
    </row>
    <row r="379" spans="14:113" s="73" customFormat="1" ht="9" customHeight="1">
      <c r="N379" s="62"/>
      <c r="O379" s="62"/>
      <c r="P379" s="85"/>
      <c r="Q379" s="62"/>
      <c r="AD379" s="62"/>
      <c r="AF379" s="71"/>
      <c r="AG379" s="85"/>
      <c r="BC379" s="85"/>
      <c r="BE379" s="62"/>
      <c r="BU379" s="85"/>
      <c r="BV379" s="85"/>
      <c r="CP379" s="85"/>
      <c r="CQ379" s="85"/>
      <c r="CS379" s="85"/>
      <c r="DF379" s="62"/>
      <c r="DH379" s="85"/>
      <c r="DI379" s="85"/>
    </row>
    <row r="380" spans="14:113" s="73" customFormat="1" ht="9" customHeight="1">
      <c r="N380" s="62"/>
      <c r="O380" s="62"/>
      <c r="P380" s="85"/>
      <c r="Q380" s="62"/>
      <c r="AD380" s="62"/>
      <c r="AF380" s="71"/>
      <c r="AG380" s="85"/>
      <c r="BC380" s="85"/>
      <c r="BE380" s="62"/>
      <c r="BU380" s="85"/>
      <c r="BV380" s="85"/>
      <c r="CP380" s="85"/>
      <c r="CQ380" s="85"/>
      <c r="CS380" s="85"/>
      <c r="DF380" s="62"/>
      <c r="DH380" s="85"/>
      <c r="DI380" s="85"/>
    </row>
    <row r="381" spans="14:113" s="73" customFormat="1" ht="9" customHeight="1">
      <c r="N381" s="62"/>
      <c r="O381" s="62"/>
      <c r="P381" s="85"/>
      <c r="Q381" s="62"/>
      <c r="AD381" s="62"/>
      <c r="AF381" s="71"/>
      <c r="AG381" s="85"/>
      <c r="BC381" s="85"/>
      <c r="BE381" s="62"/>
      <c r="BU381" s="85"/>
      <c r="BV381" s="85"/>
      <c r="CP381" s="85"/>
      <c r="CQ381" s="85"/>
      <c r="CS381" s="85"/>
      <c r="DF381" s="62"/>
      <c r="DH381" s="85"/>
      <c r="DI381" s="85"/>
    </row>
    <row r="382" spans="14:113" s="73" customFormat="1" ht="9" customHeight="1">
      <c r="N382" s="62"/>
      <c r="O382" s="62"/>
      <c r="P382" s="85"/>
      <c r="Q382" s="62"/>
      <c r="AD382" s="62"/>
      <c r="AF382" s="71"/>
      <c r="AG382" s="85"/>
      <c r="BC382" s="85"/>
      <c r="BE382" s="62"/>
      <c r="BU382" s="85"/>
      <c r="BV382" s="85"/>
      <c r="CP382" s="85"/>
      <c r="CQ382" s="85"/>
      <c r="CS382" s="85"/>
      <c r="DF382" s="62"/>
      <c r="DH382" s="85"/>
      <c r="DI382" s="85"/>
    </row>
    <row r="383" spans="14:113" s="73" customFormat="1" ht="9" customHeight="1">
      <c r="N383" s="62"/>
      <c r="O383" s="62"/>
      <c r="P383" s="85"/>
      <c r="Q383" s="62"/>
      <c r="AD383" s="62"/>
      <c r="AF383" s="71"/>
      <c r="AG383" s="85"/>
      <c r="BC383" s="85"/>
      <c r="BE383" s="62"/>
      <c r="BU383" s="85"/>
      <c r="BV383" s="85"/>
      <c r="CP383" s="85"/>
      <c r="CQ383" s="85"/>
      <c r="CS383" s="85"/>
      <c r="DF383" s="62"/>
      <c r="DH383" s="85"/>
      <c r="DI383" s="85"/>
    </row>
    <row r="384" spans="14:113" s="73" customFormat="1" ht="9" customHeight="1">
      <c r="N384" s="62"/>
      <c r="O384" s="62"/>
      <c r="P384" s="85"/>
      <c r="Q384" s="62"/>
      <c r="AD384" s="62"/>
      <c r="AF384" s="71"/>
      <c r="AG384" s="85"/>
      <c r="BC384" s="85"/>
      <c r="BE384" s="62"/>
      <c r="BU384" s="85"/>
      <c r="BV384" s="85"/>
      <c r="CP384" s="85"/>
      <c r="CQ384" s="85"/>
      <c r="CS384" s="85"/>
      <c r="DF384" s="62"/>
      <c r="DH384" s="85"/>
      <c r="DI384" s="85"/>
    </row>
    <row r="385" spans="14:113" s="73" customFormat="1" ht="9" customHeight="1">
      <c r="N385" s="62"/>
      <c r="O385" s="62"/>
      <c r="P385" s="85"/>
      <c r="Q385" s="62"/>
      <c r="AD385" s="62"/>
      <c r="AF385" s="71"/>
      <c r="AG385" s="85"/>
      <c r="BC385" s="85"/>
      <c r="BE385" s="62"/>
      <c r="BU385" s="85"/>
      <c r="BV385" s="85"/>
      <c r="CP385" s="85"/>
      <c r="CQ385" s="85"/>
      <c r="CS385" s="85"/>
      <c r="DF385" s="62"/>
      <c r="DH385" s="85"/>
      <c r="DI385" s="85"/>
    </row>
    <row r="386" spans="14:113" s="73" customFormat="1" ht="9" customHeight="1">
      <c r="N386" s="62"/>
      <c r="O386" s="62"/>
      <c r="P386" s="85"/>
      <c r="Q386" s="62"/>
      <c r="AD386" s="62"/>
      <c r="AF386" s="71"/>
      <c r="AG386" s="85"/>
      <c r="BC386" s="85"/>
      <c r="BE386" s="62"/>
      <c r="BU386" s="85"/>
      <c r="BV386" s="85"/>
      <c r="CP386" s="85"/>
      <c r="CQ386" s="85"/>
      <c r="CS386" s="85"/>
      <c r="DF386" s="62"/>
      <c r="DH386" s="85"/>
      <c r="DI386" s="85"/>
    </row>
    <row r="387" spans="14:113" s="73" customFormat="1" ht="9" customHeight="1">
      <c r="N387" s="62"/>
      <c r="O387" s="62"/>
      <c r="P387" s="85"/>
      <c r="Q387" s="62"/>
      <c r="AD387" s="62"/>
      <c r="AF387" s="71"/>
      <c r="AG387" s="85"/>
      <c r="BC387" s="85"/>
      <c r="BE387" s="62"/>
      <c r="BU387" s="85"/>
      <c r="BV387" s="85"/>
      <c r="CP387" s="85"/>
      <c r="CQ387" s="85"/>
      <c r="CS387" s="85"/>
      <c r="DF387" s="62"/>
      <c r="DH387" s="85"/>
      <c r="DI387" s="85"/>
    </row>
    <row r="388" spans="14:113" s="73" customFormat="1" ht="9" customHeight="1">
      <c r="N388" s="62"/>
      <c r="O388" s="62"/>
      <c r="P388" s="85"/>
      <c r="Q388" s="62"/>
      <c r="AD388" s="62"/>
      <c r="AF388" s="71"/>
      <c r="AG388" s="85"/>
      <c r="BC388" s="85"/>
      <c r="BE388" s="62"/>
      <c r="BU388" s="85"/>
      <c r="BV388" s="85"/>
      <c r="CP388" s="85"/>
      <c r="CQ388" s="85"/>
      <c r="CS388" s="85"/>
      <c r="DF388" s="62"/>
      <c r="DH388" s="85"/>
      <c r="DI388" s="85"/>
    </row>
    <row r="389" spans="14:113" s="73" customFormat="1" ht="9" customHeight="1">
      <c r="N389" s="62"/>
      <c r="O389" s="62"/>
      <c r="P389" s="85"/>
      <c r="Q389" s="62"/>
      <c r="AD389" s="62"/>
      <c r="AF389" s="71"/>
      <c r="AG389" s="85"/>
      <c r="BC389" s="85"/>
      <c r="BE389" s="62"/>
      <c r="BU389" s="85"/>
      <c r="BV389" s="85"/>
      <c r="CP389" s="85"/>
      <c r="CQ389" s="85"/>
      <c r="CS389" s="85"/>
      <c r="DF389" s="62"/>
      <c r="DH389" s="85"/>
      <c r="DI389" s="85"/>
    </row>
    <row r="390" spans="14:113" s="73" customFormat="1" ht="9" customHeight="1">
      <c r="N390" s="62"/>
      <c r="O390" s="62"/>
      <c r="P390" s="85"/>
      <c r="Q390" s="62"/>
      <c r="AD390" s="62"/>
      <c r="AF390" s="71"/>
      <c r="AG390" s="85"/>
      <c r="BC390" s="85"/>
      <c r="BE390" s="62"/>
      <c r="BU390" s="85"/>
      <c r="BV390" s="85"/>
      <c r="CP390" s="85"/>
      <c r="CQ390" s="85"/>
      <c r="CS390" s="85"/>
      <c r="DF390" s="62"/>
      <c r="DH390" s="85"/>
      <c r="DI390" s="85"/>
    </row>
    <row r="391" spans="14:113" s="73" customFormat="1" ht="9" customHeight="1">
      <c r="N391" s="62"/>
      <c r="O391" s="62"/>
      <c r="P391" s="85"/>
      <c r="Q391" s="62"/>
      <c r="AD391" s="62"/>
      <c r="AF391" s="71"/>
      <c r="AG391" s="85"/>
      <c r="BC391" s="85"/>
      <c r="BE391" s="62"/>
      <c r="BU391" s="85"/>
      <c r="BV391" s="85"/>
      <c r="CP391" s="85"/>
      <c r="CQ391" s="85"/>
      <c r="CS391" s="85"/>
      <c r="DF391" s="62"/>
      <c r="DH391" s="85"/>
      <c r="DI391" s="85"/>
    </row>
    <row r="392" spans="14:113" s="73" customFormat="1" ht="9" customHeight="1">
      <c r="N392" s="62"/>
      <c r="O392" s="62"/>
      <c r="P392" s="85"/>
      <c r="Q392" s="62"/>
      <c r="AD392" s="62"/>
      <c r="AF392" s="71"/>
      <c r="AG392" s="85"/>
      <c r="BC392" s="85"/>
      <c r="BE392" s="62"/>
      <c r="BU392" s="85"/>
      <c r="BV392" s="85"/>
      <c r="CP392" s="85"/>
      <c r="CQ392" s="85"/>
      <c r="CS392" s="85"/>
      <c r="DF392" s="62"/>
      <c r="DH392" s="85"/>
      <c r="DI392" s="85"/>
    </row>
    <row r="393" spans="14:113" s="73" customFormat="1" ht="9" customHeight="1">
      <c r="N393" s="62"/>
      <c r="O393" s="62"/>
      <c r="P393" s="85"/>
      <c r="Q393" s="62"/>
      <c r="AD393" s="62"/>
      <c r="AF393" s="71"/>
      <c r="AG393" s="85"/>
      <c r="BC393" s="85"/>
      <c r="BE393" s="62"/>
      <c r="BU393" s="85"/>
      <c r="BV393" s="85"/>
      <c r="CP393" s="85"/>
      <c r="CQ393" s="85"/>
      <c r="CS393" s="85"/>
      <c r="DF393" s="62"/>
      <c r="DH393" s="85"/>
      <c r="DI393" s="85"/>
    </row>
    <row r="394" spans="14:113" s="73" customFormat="1" ht="9" customHeight="1">
      <c r="N394" s="62"/>
      <c r="O394" s="62"/>
      <c r="P394" s="85"/>
      <c r="Q394" s="62"/>
      <c r="AD394" s="62"/>
      <c r="AF394" s="71"/>
      <c r="AG394" s="85"/>
      <c r="BC394" s="85"/>
      <c r="BE394" s="62"/>
      <c r="BU394" s="85"/>
      <c r="BV394" s="85"/>
      <c r="CP394" s="85"/>
      <c r="CQ394" s="85"/>
      <c r="CS394" s="85"/>
      <c r="DF394" s="62"/>
      <c r="DH394" s="85"/>
      <c r="DI394" s="85"/>
    </row>
    <row r="395" spans="14:113" s="73" customFormat="1" ht="9" customHeight="1">
      <c r="N395" s="62"/>
      <c r="O395" s="62"/>
      <c r="P395" s="85"/>
      <c r="Q395" s="62"/>
      <c r="AD395" s="62"/>
      <c r="AF395" s="71"/>
      <c r="AG395" s="85"/>
      <c r="BC395" s="85"/>
      <c r="BE395" s="62"/>
      <c r="BU395" s="85"/>
      <c r="BV395" s="85"/>
      <c r="CP395" s="85"/>
      <c r="CQ395" s="85"/>
      <c r="CS395" s="85"/>
      <c r="DF395" s="62"/>
      <c r="DH395" s="85"/>
      <c r="DI395" s="85"/>
    </row>
    <row r="396" spans="14:113" s="73" customFormat="1" ht="9" customHeight="1">
      <c r="N396" s="62"/>
      <c r="O396" s="62"/>
      <c r="P396" s="85"/>
      <c r="Q396" s="62"/>
      <c r="AD396" s="62"/>
      <c r="AF396" s="71"/>
      <c r="AG396" s="85"/>
      <c r="BC396" s="85"/>
      <c r="BE396" s="62"/>
      <c r="BU396" s="85"/>
      <c r="BV396" s="85"/>
      <c r="CP396" s="85"/>
      <c r="CQ396" s="85"/>
      <c r="CS396" s="85"/>
      <c r="DF396" s="62"/>
      <c r="DH396" s="85"/>
      <c r="DI396" s="85"/>
    </row>
    <row r="397" spans="14:113" s="73" customFormat="1" ht="9" customHeight="1">
      <c r="N397" s="62"/>
      <c r="O397" s="62"/>
      <c r="P397" s="85"/>
      <c r="Q397" s="62"/>
      <c r="AD397" s="62"/>
      <c r="AF397" s="71"/>
      <c r="AG397" s="85"/>
      <c r="BC397" s="85"/>
      <c r="BE397" s="62"/>
      <c r="BU397" s="85"/>
      <c r="BV397" s="85"/>
      <c r="CP397" s="85"/>
      <c r="CQ397" s="85"/>
      <c r="CS397" s="85"/>
      <c r="DF397" s="62"/>
      <c r="DH397" s="85"/>
      <c r="DI397" s="85"/>
    </row>
    <row r="398" spans="14:113" s="73" customFormat="1" ht="9" customHeight="1">
      <c r="N398" s="62"/>
      <c r="O398" s="62"/>
      <c r="P398" s="85"/>
      <c r="Q398" s="62"/>
      <c r="AD398" s="62"/>
      <c r="AF398" s="71"/>
      <c r="AG398" s="85"/>
      <c r="BC398" s="85"/>
      <c r="BE398" s="62"/>
      <c r="BU398" s="85"/>
      <c r="BV398" s="85"/>
      <c r="CP398" s="85"/>
      <c r="CQ398" s="85"/>
      <c r="CS398" s="85"/>
      <c r="DF398" s="62"/>
      <c r="DH398" s="85"/>
      <c r="DI398" s="85"/>
    </row>
    <row r="399" spans="14:113" s="73" customFormat="1" ht="9" customHeight="1">
      <c r="N399" s="62"/>
      <c r="O399" s="62"/>
      <c r="P399" s="85"/>
      <c r="Q399" s="62"/>
      <c r="AD399" s="62"/>
      <c r="AF399" s="71"/>
      <c r="AG399" s="85"/>
      <c r="BC399" s="85"/>
      <c r="BE399" s="62"/>
      <c r="BU399" s="85"/>
      <c r="BV399" s="85"/>
      <c r="CP399" s="85"/>
      <c r="CQ399" s="85"/>
      <c r="CS399" s="85"/>
      <c r="DF399" s="62"/>
      <c r="DH399" s="85"/>
      <c r="DI399" s="85"/>
    </row>
    <row r="400" spans="14:113" s="73" customFormat="1" ht="9" customHeight="1">
      <c r="N400" s="62"/>
      <c r="O400" s="62"/>
      <c r="P400" s="85"/>
      <c r="Q400" s="62"/>
      <c r="AD400" s="62"/>
      <c r="AF400" s="71"/>
      <c r="AG400" s="85"/>
      <c r="BC400" s="85"/>
      <c r="BE400" s="62"/>
      <c r="BU400" s="85"/>
      <c r="BV400" s="85"/>
      <c r="CP400" s="85"/>
      <c r="CQ400" s="85"/>
      <c r="CS400" s="85"/>
      <c r="DF400" s="62"/>
      <c r="DH400" s="85"/>
      <c r="DI400" s="85"/>
    </row>
    <row r="401" spans="14:113" s="73" customFormat="1" ht="9" customHeight="1">
      <c r="N401" s="62"/>
      <c r="O401" s="62"/>
      <c r="P401" s="85"/>
      <c r="Q401" s="62"/>
      <c r="AD401" s="62"/>
      <c r="AF401" s="71"/>
      <c r="AG401" s="85"/>
      <c r="BC401" s="85"/>
      <c r="BE401" s="62"/>
      <c r="BU401" s="85"/>
      <c r="BV401" s="85"/>
      <c r="CP401" s="85"/>
      <c r="CQ401" s="85"/>
      <c r="CS401" s="85"/>
      <c r="DF401" s="62"/>
      <c r="DH401" s="85"/>
      <c r="DI401" s="85"/>
    </row>
    <row r="402" spans="14:113" s="73" customFormat="1" ht="9" customHeight="1">
      <c r="N402" s="62"/>
      <c r="O402" s="62"/>
      <c r="P402" s="85"/>
      <c r="Q402" s="62"/>
      <c r="AD402" s="62"/>
      <c r="AF402" s="71"/>
      <c r="AG402" s="85"/>
      <c r="BC402" s="85"/>
      <c r="BE402" s="62"/>
      <c r="BU402" s="85"/>
      <c r="BV402" s="85"/>
      <c r="CP402" s="85"/>
      <c r="CQ402" s="85"/>
      <c r="CS402" s="85"/>
      <c r="DF402" s="62"/>
      <c r="DH402" s="85"/>
      <c r="DI402" s="85"/>
    </row>
    <row r="403" spans="14:113" s="73" customFormat="1" ht="9" customHeight="1">
      <c r="N403" s="62"/>
      <c r="O403" s="62"/>
      <c r="P403" s="85"/>
      <c r="Q403" s="62"/>
      <c r="AD403" s="62"/>
      <c r="AF403" s="71"/>
      <c r="AG403" s="85"/>
      <c r="BC403" s="85"/>
      <c r="BE403" s="62"/>
      <c r="BU403" s="85"/>
      <c r="BV403" s="85"/>
      <c r="CP403" s="85"/>
      <c r="CQ403" s="85"/>
      <c r="CS403" s="85"/>
      <c r="DF403" s="62"/>
      <c r="DH403" s="85"/>
      <c r="DI403" s="85"/>
    </row>
    <row r="404" spans="14:113" s="73" customFormat="1" ht="9" customHeight="1">
      <c r="N404" s="62"/>
      <c r="O404" s="62"/>
      <c r="P404" s="85"/>
      <c r="Q404" s="62"/>
      <c r="AD404" s="62"/>
      <c r="AF404" s="71"/>
      <c r="AG404" s="85"/>
      <c r="BC404" s="85"/>
      <c r="BE404" s="62"/>
      <c r="BU404" s="85"/>
      <c r="BV404" s="85"/>
      <c r="CP404" s="85"/>
      <c r="CQ404" s="85"/>
      <c r="CS404" s="85"/>
      <c r="DF404" s="62"/>
      <c r="DH404" s="85"/>
      <c r="DI404" s="85"/>
    </row>
    <row r="405" spans="14:113" s="73" customFormat="1" ht="9" customHeight="1">
      <c r="N405" s="62"/>
      <c r="O405" s="62"/>
      <c r="P405" s="85"/>
      <c r="Q405" s="62"/>
      <c r="AD405" s="62"/>
      <c r="AF405" s="71"/>
      <c r="AG405" s="85"/>
      <c r="BC405" s="85"/>
      <c r="BE405" s="62"/>
      <c r="BU405" s="85"/>
      <c r="BV405" s="85"/>
      <c r="CP405" s="85"/>
      <c r="CQ405" s="85"/>
      <c r="CS405" s="85"/>
      <c r="DF405" s="62"/>
      <c r="DH405" s="85"/>
      <c r="DI405" s="85"/>
    </row>
    <row r="406" spans="14:113" s="73" customFormat="1" ht="9" customHeight="1">
      <c r="N406" s="62"/>
      <c r="O406" s="62"/>
      <c r="P406" s="85"/>
      <c r="Q406" s="62"/>
      <c r="AD406" s="62"/>
      <c r="AF406" s="71"/>
      <c r="AG406" s="85"/>
      <c r="BC406" s="85"/>
      <c r="BE406" s="62"/>
      <c r="BU406" s="85"/>
      <c r="BV406" s="85"/>
      <c r="CP406" s="85"/>
      <c r="CQ406" s="85"/>
      <c r="CS406" s="85"/>
      <c r="DF406" s="62"/>
      <c r="DH406" s="85"/>
      <c r="DI406" s="85"/>
    </row>
    <row r="407" spans="14:113" s="73" customFormat="1" ht="9" customHeight="1">
      <c r="N407" s="62"/>
      <c r="O407" s="62"/>
      <c r="P407" s="85"/>
      <c r="Q407" s="62"/>
      <c r="AD407" s="62"/>
      <c r="AF407" s="71"/>
      <c r="AG407" s="85"/>
      <c r="BC407" s="85"/>
      <c r="BE407" s="62"/>
      <c r="BU407" s="85"/>
      <c r="BV407" s="85"/>
      <c r="CP407" s="85"/>
      <c r="CQ407" s="85"/>
      <c r="CS407" s="85"/>
      <c r="DF407" s="62"/>
      <c r="DH407" s="85"/>
      <c r="DI407" s="85"/>
    </row>
    <row r="408" spans="14:113" s="73" customFormat="1" ht="9" customHeight="1">
      <c r="N408" s="62"/>
      <c r="O408" s="62"/>
      <c r="P408" s="85"/>
      <c r="Q408" s="62"/>
      <c r="AD408" s="62"/>
      <c r="AF408" s="71"/>
      <c r="AG408" s="85"/>
      <c r="BC408" s="85"/>
      <c r="BE408" s="62"/>
      <c r="BU408" s="85"/>
      <c r="BV408" s="85"/>
      <c r="CP408" s="85"/>
      <c r="CQ408" s="85"/>
      <c r="CS408" s="85"/>
      <c r="DF408" s="62"/>
      <c r="DH408" s="85"/>
      <c r="DI408" s="85"/>
    </row>
    <row r="409" spans="14:113" s="73" customFormat="1" ht="9" customHeight="1">
      <c r="N409" s="62"/>
      <c r="O409" s="62"/>
      <c r="P409" s="85"/>
      <c r="Q409" s="62"/>
      <c r="AD409" s="62"/>
      <c r="AF409" s="71"/>
      <c r="AG409" s="85"/>
      <c r="BC409" s="85"/>
      <c r="BE409" s="62"/>
      <c r="BU409" s="85"/>
      <c r="BV409" s="85"/>
      <c r="CP409" s="85"/>
      <c r="CQ409" s="85"/>
      <c r="CS409" s="85"/>
      <c r="DF409" s="62"/>
      <c r="DH409" s="85"/>
      <c r="DI409" s="85"/>
    </row>
    <row r="410" spans="14:113" s="73" customFormat="1" ht="9" customHeight="1">
      <c r="N410" s="62"/>
      <c r="O410" s="62"/>
      <c r="P410" s="85"/>
      <c r="Q410" s="62"/>
      <c r="AD410" s="62"/>
      <c r="AF410" s="71"/>
      <c r="AG410" s="85"/>
      <c r="BC410" s="85"/>
      <c r="BE410" s="62"/>
      <c r="BU410" s="85"/>
      <c r="BV410" s="85"/>
      <c r="CP410" s="85"/>
      <c r="CQ410" s="85"/>
      <c r="CS410" s="85"/>
      <c r="DF410" s="62"/>
      <c r="DH410" s="85"/>
      <c r="DI410" s="85"/>
    </row>
    <row r="411" spans="14:113" s="73" customFormat="1" ht="9" customHeight="1">
      <c r="N411" s="62"/>
      <c r="O411" s="62"/>
      <c r="P411" s="85"/>
      <c r="Q411" s="62"/>
      <c r="AD411" s="62"/>
      <c r="AF411" s="71"/>
      <c r="AG411" s="85"/>
      <c r="BC411" s="85"/>
      <c r="BE411" s="62"/>
      <c r="BU411" s="85"/>
      <c r="BV411" s="85"/>
      <c r="CP411" s="85"/>
      <c r="CQ411" s="85"/>
      <c r="CS411" s="85"/>
      <c r="DF411" s="62"/>
      <c r="DH411" s="85"/>
      <c r="DI411" s="85"/>
    </row>
    <row r="412" spans="14:113" s="73" customFormat="1" ht="9" customHeight="1">
      <c r="N412" s="62"/>
      <c r="O412" s="62"/>
      <c r="P412" s="85"/>
      <c r="Q412" s="62"/>
      <c r="AD412" s="62"/>
      <c r="AF412" s="71"/>
      <c r="AG412" s="85"/>
      <c r="BC412" s="85"/>
      <c r="BE412" s="62"/>
      <c r="BU412" s="85"/>
      <c r="BV412" s="85"/>
      <c r="CP412" s="85"/>
      <c r="CQ412" s="85"/>
      <c r="CS412" s="85"/>
      <c r="DF412" s="62"/>
      <c r="DH412" s="85"/>
      <c r="DI412" s="85"/>
    </row>
    <row r="413" spans="14:113" s="73" customFormat="1" ht="9" customHeight="1">
      <c r="N413" s="62"/>
      <c r="O413" s="62"/>
      <c r="P413" s="85"/>
      <c r="Q413" s="62"/>
      <c r="AD413" s="62"/>
      <c r="AF413" s="71"/>
      <c r="AG413" s="85"/>
      <c r="BC413" s="85"/>
      <c r="BE413" s="62"/>
      <c r="BU413" s="85"/>
      <c r="BV413" s="85"/>
      <c r="CP413" s="85"/>
      <c r="CQ413" s="85"/>
      <c r="CS413" s="85"/>
      <c r="DF413" s="62"/>
      <c r="DH413" s="85"/>
      <c r="DI413" s="85"/>
    </row>
    <row r="414" spans="14:113" s="73" customFormat="1" ht="9" customHeight="1">
      <c r="N414" s="62"/>
      <c r="O414" s="62"/>
      <c r="P414" s="85"/>
      <c r="Q414" s="62"/>
      <c r="AD414" s="62"/>
      <c r="AF414" s="71"/>
      <c r="AG414" s="85"/>
      <c r="BC414" s="85"/>
      <c r="BE414" s="62"/>
      <c r="BU414" s="85"/>
      <c r="BV414" s="85"/>
      <c r="CP414" s="85"/>
      <c r="CQ414" s="85"/>
      <c r="CS414" s="85"/>
      <c r="DF414" s="62"/>
      <c r="DH414" s="85"/>
      <c r="DI414" s="85"/>
    </row>
    <row r="415" spans="14:113" s="73" customFormat="1" ht="9" customHeight="1">
      <c r="N415" s="62"/>
      <c r="O415" s="62"/>
      <c r="P415" s="85"/>
      <c r="Q415" s="62"/>
      <c r="AD415" s="62"/>
      <c r="AF415" s="71"/>
      <c r="AG415" s="85"/>
      <c r="BC415" s="85"/>
      <c r="BE415" s="62"/>
      <c r="BU415" s="85"/>
      <c r="BV415" s="85"/>
      <c r="CP415" s="85"/>
      <c r="CQ415" s="85"/>
      <c r="CS415" s="85"/>
      <c r="DF415" s="62"/>
      <c r="DH415" s="85"/>
      <c r="DI415" s="85"/>
    </row>
    <row r="416" spans="14:113" s="73" customFormat="1" ht="9" customHeight="1">
      <c r="N416" s="62"/>
      <c r="O416" s="62"/>
      <c r="P416" s="85"/>
      <c r="Q416" s="62"/>
      <c r="AD416" s="62"/>
      <c r="AF416" s="71"/>
      <c r="AG416" s="85"/>
      <c r="BC416" s="85"/>
      <c r="BE416" s="62"/>
      <c r="BU416" s="85"/>
      <c r="BV416" s="85"/>
      <c r="CP416" s="85"/>
      <c r="CQ416" s="85"/>
      <c r="CS416" s="85"/>
      <c r="DF416" s="62"/>
      <c r="DH416" s="85"/>
      <c r="DI416" s="85"/>
    </row>
    <row r="417" spans="14:113" s="73" customFormat="1" ht="9" customHeight="1">
      <c r="N417" s="62"/>
      <c r="O417" s="62"/>
      <c r="P417" s="85"/>
      <c r="Q417" s="62"/>
      <c r="AD417" s="62"/>
      <c r="AF417" s="71"/>
      <c r="AG417" s="85"/>
      <c r="BC417" s="85"/>
      <c r="BE417" s="62"/>
      <c r="BU417" s="85"/>
      <c r="BV417" s="85"/>
      <c r="CP417" s="85"/>
      <c r="CQ417" s="85"/>
      <c r="CS417" s="85"/>
      <c r="DF417" s="62"/>
      <c r="DH417" s="85"/>
      <c r="DI417" s="85"/>
    </row>
    <row r="418" spans="14:113" s="73" customFormat="1" ht="9" customHeight="1">
      <c r="N418" s="62"/>
      <c r="O418" s="62"/>
      <c r="P418" s="85"/>
      <c r="Q418" s="62"/>
      <c r="AD418" s="62"/>
      <c r="AF418" s="71"/>
      <c r="AG418" s="85"/>
      <c r="BC418" s="85"/>
      <c r="BE418" s="62"/>
      <c r="BU418" s="85"/>
      <c r="BV418" s="85"/>
      <c r="CP418" s="85"/>
      <c r="CQ418" s="85"/>
      <c r="CS418" s="85"/>
      <c r="DF418" s="62"/>
      <c r="DH418" s="85"/>
      <c r="DI418" s="85"/>
    </row>
    <row r="419" spans="14:113" s="73" customFormat="1" ht="9" customHeight="1">
      <c r="N419" s="62"/>
      <c r="O419" s="62"/>
      <c r="P419" s="85"/>
      <c r="Q419" s="62"/>
      <c r="AD419" s="62"/>
      <c r="AF419" s="71"/>
      <c r="AG419" s="85"/>
      <c r="BC419" s="85"/>
      <c r="BE419" s="62"/>
      <c r="BU419" s="85"/>
      <c r="BV419" s="85"/>
      <c r="CP419" s="85"/>
      <c r="CQ419" s="85"/>
      <c r="CS419" s="85"/>
      <c r="DF419" s="62"/>
      <c r="DH419" s="85"/>
      <c r="DI419" s="85"/>
    </row>
    <row r="420" spans="14:113" s="73" customFormat="1" ht="9" customHeight="1">
      <c r="N420" s="62"/>
      <c r="O420" s="62"/>
      <c r="P420" s="85"/>
      <c r="Q420" s="62"/>
      <c r="AD420" s="62"/>
      <c r="AF420" s="71"/>
      <c r="AG420" s="85"/>
      <c r="BC420" s="85"/>
      <c r="BE420" s="62"/>
      <c r="BU420" s="85"/>
      <c r="BV420" s="85"/>
      <c r="CP420" s="85"/>
      <c r="CQ420" s="85"/>
      <c r="CS420" s="85"/>
      <c r="DF420" s="62"/>
      <c r="DH420" s="85"/>
      <c r="DI420" s="85"/>
    </row>
    <row r="421" spans="14:113" s="73" customFormat="1" ht="9" customHeight="1">
      <c r="N421" s="62"/>
      <c r="O421" s="62"/>
      <c r="P421" s="85"/>
      <c r="Q421" s="62"/>
      <c r="AD421" s="62"/>
      <c r="AF421" s="71"/>
      <c r="AG421" s="85"/>
      <c r="BC421" s="85"/>
      <c r="BE421" s="62"/>
      <c r="BU421" s="85"/>
      <c r="BV421" s="85"/>
      <c r="CP421" s="85"/>
      <c r="CQ421" s="85"/>
      <c r="CS421" s="85"/>
      <c r="DF421" s="62"/>
      <c r="DH421" s="85"/>
      <c r="DI421" s="85"/>
    </row>
    <row r="422" spans="14:113" s="73" customFormat="1" ht="9" customHeight="1">
      <c r="N422" s="62"/>
      <c r="O422" s="62"/>
      <c r="P422" s="85"/>
      <c r="Q422" s="62"/>
      <c r="AD422" s="62"/>
      <c r="AF422" s="71"/>
      <c r="AG422" s="85"/>
      <c r="BC422" s="85"/>
      <c r="BE422" s="62"/>
      <c r="BU422" s="85"/>
      <c r="BV422" s="85"/>
      <c r="CP422" s="85"/>
      <c r="CQ422" s="85"/>
      <c r="CS422" s="85"/>
      <c r="DF422" s="62"/>
      <c r="DH422" s="85"/>
      <c r="DI422" s="85"/>
    </row>
    <row r="423" spans="14:113" s="73" customFormat="1" ht="9" customHeight="1">
      <c r="N423" s="62"/>
      <c r="O423" s="62"/>
      <c r="P423" s="85"/>
      <c r="Q423" s="62"/>
      <c r="AD423" s="62"/>
      <c r="AF423" s="71"/>
      <c r="AG423" s="85"/>
      <c r="BC423" s="85"/>
      <c r="BE423" s="62"/>
      <c r="BU423" s="85"/>
      <c r="BV423" s="85"/>
      <c r="CP423" s="85"/>
      <c r="CQ423" s="85"/>
      <c r="CS423" s="85"/>
      <c r="DF423" s="62"/>
      <c r="DH423" s="85"/>
      <c r="DI423" s="85"/>
    </row>
    <row r="424" spans="14:113" s="73" customFormat="1" ht="9" customHeight="1">
      <c r="N424" s="62"/>
      <c r="O424" s="62"/>
      <c r="P424" s="85"/>
      <c r="Q424" s="62"/>
      <c r="AD424" s="62"/>
      <c r="AF424" s="71"/>
      <c r="AG424" s="85"/>
      <c r="BC424" s="85"/>
      <c r="BE424" s="62"/>
      <c r="BU424" s="85"/>
      <c r="BV424" s="85"/>
      <c r="CP424" s="85"/>
      <c r="CQ424" s="85"/>
      <c r="CS424" s="85"/>
      <c r="DF424" s="62"/>
      <c r="DH424" s="85"/>
      <c r="DI424" s="85"/>
    </row>
    <row r="425" spans="14:113" s="73" customFormat="1" ht="9" customHeight="1">
      <c r="N425" s="62"/>
      <c r="O425" s="62"/>
      <c r="P425" s="85"/>
      <c r="Q425" s="62"/>
      <c r="AD425" s="62"/>
      <c r="AF425" s="71"/>
      <c r="AG425" s="85"/>
      <c r="BC425" s="85"/>
      <c r="BE425" s="62"/>
      <c r="BU425" s="85"/>
      <c r="BV425" s="85"/>
      <c r="CP425" s="85"/>
      <c r="CQ425" s="85"/>
      <c r="CS425" s="85"/>
      <c r="DF425" s="62"/>
      <c r="DH425" s="85"/>
      <c r="DI425" s="85"/>
    </row>
    <row r="426" spans="14:113" s="73" customFormat="1" ht="9" customHeight="1">
      <c r="N426" s="62"/>
      <c r="O426" s="62"/>
      <c r="P426" s="85"/>
      <c r="Q426" s="62"/>
      <c r="AD426" s="62"/>
      <c r="AF426" s="71"/>
      <c r="AG426" s="85"/>
      <c r="BC426" s="85"/>
      <c r="BE426" s="62"/>
      <c r="BU426" s="85"/>
      <c r="BV426" s="85"/>
      <c r="CP426" s="85"/>
      <c r="CQ426" s="85"/>
      <c r="CS426" s="85"/>
      <c r="DF426" s="62"/>
      <c r="DH426" s="85"/>
      <c r="DI426" s="85"/>
    </row>
    <row r="427" spans="14:113" s="73" customFormat="1" ht="9" customHeight="1">
      <c r="N427" s="62"/>
      <c r="O427" s="62"/>
      <c r="P427" s="85"/>
      <c r="Q427" s="62"/>
      <c r="AD427" s="62"/>
      <c r="AF427" s="71"/>
      <c r="AG427" s="85"/>
      <c r="BC427" s="85"/>
      <c r="BE427" s="62"/>
      <c r="BU427" s="85"/>
      <c r="BV427" s="85"/>
      <c r="CP427" s="85"/>
      <c r="CQ427" s="85"/>
      <c r="CS427" s="85"/>
      <c r="DF427" s="62"/>
      <c r="DH427" s="85"/>
      <c r="DI427" s="85"/>
    </row>
    <row r="428" spans="14:113" s="73" customFormat="1" ht="9" customHeight="1">
      <c r="N428" s="62"/>
      <c r="O428" s="62"/>
      <c r="P428" s="85"/>
      <c r="Q428" s="62"/>
      <c r="AD428" s="62"/>
      <c r="AF428" s="71"/>
      <c r="AG428" s="85"/>
      <c r="BC428" s="85"/>
      <c r="BE428" s="62"/>
      <c r="BU428" s="85"/>
      <c r="BV428" s="85"/>
      <c r="CP428" s="85"/>
      <c r="CQ428" s="85"/>
      <c r="CS428" s="85"/>
      <c r="DF428" s="62"/>
      <c r="DH428" s="85"/>
      <c r="DI428" s="85"/>
    </row>
    <row r="429" spans="14:113" s="73" customFormat="1" ht="9" customHeight="1">
      <c r="N429" s="62"/>
      <c r="O429" s="62"/>
      <c r="P429" s="85"/>
      <c r="Q429" s="62"/>
      <c r="AD429" s="62"/>
      <c r="AF429" s="71"/>
      <c r="AG429" s="85"/>
      <c r="BC429" s="85"/>
      <c r="BE429" s="62"/>
      <c r="BU429" s="85"/>
      <c r="BV429" s="85"/>
      <c r="CP429" s="85"/>
      <c r="CQ429" s="85"/>
      <c r="CS429" s="85"/>
      <c r="DF429" s="62"/>
      <c r="DH429" s="85"/>
      <c r="DI429" s="85"/>
    </row>
    <row r="430" spans="14:113" s="73" customFormat="1" ht="9" customHeight="1">
      <c r="N430" s="62"/>
      <c r="O430" s="62"/>
      <c r="P430" s="85"/>
      <c r="Q430" s="62"/>
      <c r="AD430" s="62"/>
      <c r="AF430" s="71"/>
      <c r="AG430" s="85"/>
      <c r="BC430" s="85"/>
      <c r="BE430" s="62"/>
      <c r="BU430" s="85"/>
      <c r="BV430" s="85"/>
      <c r="CP430" s="85"/>
      <c r="CQ430" s="85"/>
      <c r="CS430" s="85"/>
      <c r="DF430" s="62"/>
      <c r="DH430" s="85"/>
      <c r="DI430" s="85"/>
    </row>
    <row r="431" spans="14:113" s="73" customFormat="1" ht="9" customHeight="1">
      <c r="N431" s="62"/>
      <c r="O431" s="62"/>
      <c r="P431" s="85"/>
      <c r="Q431" s="62"/>
      <c r="AD431" s="62"/>
      <c r="AF431" s="71"/>
      <c r="AG431" s="85"/>
      <c r="BC431" s="85"/>
      <c r="BE431" s="62"/>
      <c r="BU431" s="85"/>
      <c r="BV431" s="85"/>
      <c r="CP431" s="85"/>
      <c r="CQ431" s="85"/>
      <c r="CS431" s="85"/>
      <c r="DF431" s="62"/>
      <c r="DH431" s="85"/>
      <c r="DI431" s="85"/>
    </row>
    <row r="432" spans="14:113" s="73" customFormat="1" ht="9" customHeight="1">
      <c r="N432" s="62"/>
      <c r="O432" s="62"/>
      <c r="P432" s="85"/>
      <c r="Q432" s="62"/>
      <c r="AD432" s="62"/>
      <c r="AF432" s="71"/>
      <c r="AG432" s="85"/>
      <c r="BC432" s="85"/>
      <c r="BE432" s="62"/>
      <c r="BU432" s="85"/>
      <c r="BV432" s="85"/>
      <c r="CP432" s="85"/>
      <c r="CQ432" s="85"/>
      <c r="CS432" s="85"/>
      <c r="DF432" s="62"/>
      <c r="DH432" s="85"/>
      <c r="DI432" s="85"/>
    </row>
    <row r="433" spans="14:113" s="73" customFormat="1" ht="9" customHeight="1">
      <c r="N433" s="62"/>
      <c r="O433" s="62"/>
      <c r="P433" s="85"/>
      <c r="Q433" s="62"/>
      <c r="AD433" s="62"/>
      <c r="AF433" s="71"/>
      <c r="AG433" s="85"/>
      <c r="BC433" s="85"/>
      <c r="BE433" s="62"/>
      <c r="BU433" s="85"/>
      <c r="BV433" s="85"/>
      <c r="CP433" s="85"/>
      <c r="CQ433" s="85"/>
      <c r="CS433" s="85"/>
      <c r="DF433" s="62"/>
      <c r="DH433" s="85"/>
      <c r="DI433" s="85"/>
    </row>
    <row r="434" spans="14:113" s="73" customFormat="1" ht="9" customHeight="1">
      <c r="N434" s="62"/>
      <c r="O434" s="62"/>
      <c r="P434" s="85"/>
      <c r="Q434" s="62"/>
      <c r="AD434" s="62"/>
      <c r="AF434" s="71"/>
      <c r="AG434" s="85"/>
      <c r="BC434" s="85"/>
      <c r="BE434" s="62"/>
      <c r="BU434" s="85"/>
      <c r="BV434" s="85"/>
      <c r="CP434" s="85"/>
      <c r="CQ434" s="85"/>
      <c r="CS434" s="85"/>
      <c r="DF434" s="62"/>
      <c r="DH434" s="85"/>
      <c r="DI434" s="85"/>
    </row>
    <row r="435" spans="14:113" s="73" customFormat="1" ht="9" customHeight="1">
      <c r="N435" s="62"/>
      <c r="O435" s="62"/>
      <c r="P435" s="85"/>
      <c r="Q435" s="62"/>
      <c r="AD435" s="62"/>
      <c r="AF435" s="71"/>
      <c r="AG435" s="85"/>
      <c r="BC435" s="85"/>
      <c r="BE435" s="62"/>
      <c r="BU435" s="85"/>
      <c r="BV435" s="85"/>
      <c r="CP435" s="85"/>
      <c r="CQ435" s="85"/>
      <c r="CS435" s="85"/>
      <c r="DF435" s="62"/>
      <c r="DH435" s="85"/>
      <c r="DI435" s="85"/>
    </row>
    <row r="436" spans="14:113" s="73" customFormat="1" ht="9" customHeight="1">
      <c r="N436" s="62"/>
      <c r="O436" s="62"/>
      <c r="P436" s="85"/>
      <c r="Q436" s="62"/>
      <c r="AD436" s="62"/>
      <c r="AF436" s="71"/>
      <c r="AG436" s="85"/>
      <c r="BC436" s="85"/>
      <c r="BE436" s="62"/>
      <c r="BU436" s="85"/>
      <c r="BV436" s="85"/>
      <c r="CP436" s="85"/>
      <c r="CQ436" s="85"/>
      <c r="CS436" s="85"/>
      <c r="DF436" s="62"/>
      <c r="DH436" s="85"/>
      <c r="DI436" s="85"/>
    </row>
    <row r="437" spans="14:113" s="73" customFormat="1" ht="9" customHeight="1">
      <c r="N437" s="62"/>
      <c r="O437" s="62"/>
      <c r="P437" s="85"/>
      <c r="Q437" s="62"/>
      <c r="AD437" s="62"/>
      <c r="AF437" s="71"/>
      <c r="AG437" s="85"/>
      <c r="BC437" s="85"/>
      <c r="BE437" s="62"/>
      <c r="BU437" s="85"/>
      <c r="BV437" s="85"/>
      <c r="CP437" s="85"/>
      <c r="CQ437" s="85"/>
      <c r="CS437" s="85"/>
      <c r="DF437" s="62"/>
      <c r="DH437" s="85"/>
      <c r="DI437" s="85"/>
    </row>
    <row r="438" spans="14:113" s="73" customFormat="1" ht="9" customHeight="1">
      <c r="N438" s="62"/>
      <c r="O438" s="62"/>
      <c r="P438" s="85"/>
      <c r="Q438" s="62"/>
      <c r="AD438" s="62"/>
      <c r="AF438" s="71"/>
      <c r="AG438" s="85"/>
      <c r="BC438" s="85"/>
      <c r="BE438" s="62"/>
      <c r="BU438" s="85"/>
      <c r="BV438" s="85"/>
      <c r="CP438" s="85"/>
      <c r="CQ438" s="85"/>
      <c r="CS438" s="85"/>
      <c r="DF438" s="62"/>
      <c r="DH438" s="85"/>
      <c r="DI438" s="85"/>
    </row>
    <row r="439" spans="14:113" s="73" customFormat="1" ht="9" customHeight="1">
      <c r="N439" s="62"/>
      <c r="O439" s="62"/>
      <c r="P439" s="85"/>
      <c r="Q439" s="62"/>
      <c r="AD439" s="62"/>
      <c r="AF439" s="71"/>
      <c r="AG439" s="85"/>
      <c r="BC439" s="85"/>
      <c r="BE439" s="62"/>
      <c r="BU439" s="85"/>
      <c r="BV439" s="85"/>
      <c r="CP439" s="85"/>
      <c r="CQ439" s="85"/>
      <c r="CS439" s="85"/>
      <c r="DF439" s="62"/>
      <c r="DH439" s="85"/>
      <c r="DI439" s="85"/>
    </row>
    <row r="440" spans="14:113" s="73" customFormat="1" ht="9" customHeight="1">
      <c r="N440" s="62"/>
      <c r="O440" s="62"/>
      <c r="P440" s="85"/>
      <c r="Q440" s="62"/>
      <c r="AD440" s="62"/>
      <c r="AF440" s="71"/>
      <c r="AG440" s="85"/>
      <c r="BC440" s="85"/>
      <c r="BE440" s="62"/>
      <c r="BU440" s="85"/>
      <c r="BV440" s="85"/>
      <c r="CP440" s="85"/>
      <c r="CQ440" s="85"/>
      <c r="CS440" s="85"/>
      <c r="DF440" s="62"/>
      <c r="DH440" s="85"/>
      <c r="DI440" s="85"/>
    </row>
    <row r="441" spans="14:113" s="73" customFormat="1" ht="9" customHeight="1">
      <c r="N441" s="62"/>
      <c r="O441" s="62"/>
      <c r="P441" s="85"/>
      <c r="Q441" s="62"/>
      <c r="AD441" s="62"/>
      <c r="AF441" s="71"/>
      <c r="AG441" s="85"/>
      <c r="BC441" s="85"/>
      <c r="BE441" s="62"/>
      <c r="BU441" s="85"/>
      <c r="BV441" s="85"/>
      <c r="CP441" s="85"/>
      <c r="CQ441" s="85"/>
      <c r="CS441" s="85"/>
      <c r="DF441" s="62"/>
      <c r="DH441" s="85"/>
      <c r="DI441" s="85"/>
    </row>
    <row r="442" spans="14:113" s="73" customFormat="1" ht="9" customHeight="1">
      <c r="N442" s="62"/>
      <c r="O442" s="62"/>
      <c r="P442" s="85"/>
      <c r="Q442" s="62"/>
      <c r="AD442" s="62"/>
      <c r="AF442" s="71"/>
      <c r="AG442" s="85"/>
      <c r="BC442" s="85"/>
      <c r="BE442" s="62"/>
      <c r="BU442" s="85"/>
      <c r="BV442" s="85"/>
      <c r="CP442" s="85"/>
      <c r="CQ442" s="85"/>
      <c r="CS442" s="85"/>
      <c r="DF442" s="62"/>
      <c r="DH442" s="85"/>
      <c r="DI442" s="85"/>
    </row>
    <row r="443" spans="14:113" s="73" customFormat="1" ht="9" customHeight="1">
      <c r="N443" s="62"/>
      <c r="O443" s="62"/>
      <c r="P443" s="85"/>
      <c r="Q443" s="62"/>
      <c r="AD443" s="62"/>
      <c r="AF443" s="71"/>
      <c r="AG443" s="85"/>
      <c r="BC443" s="85"/>
      <c r="BE443" s="62"/>
      <c r="BU443" s="85"/>
      <c r="BV443" s="85"/>
      <c r="CP443" s="85"/>
      <c r="CQ443" s="85"/>
      <c r="CS443" s="85"/>
      <c r="DF443" s="62"/>
      <c r="DH443" s="85"/>
      <c r="DI443" s="85"/>
    </row>
    <row r="444" spans="14:113" s="73" customFormat="1" ht="9" customHeight="1">
      <c r="N444" s="62"/>
      <c r="O444" s="62"/>
      <c r="P444" s="85"/>
      <c r="Q444" s="62"/>
      <c r="AD444" s="62"/>
      <c r="AF444" s="71"/>
      <c r="AG444" s="85"/>
      <c r="BC444" s="85"/>
      <c r="BE444" s="62"/>
      <c r="BU444" s="85"/>
      <c r="BV444" s="85"/>
      <c r="CP444" s="85"/>
      <c r="CQ444" s="85"/>
      <c r="CS444" s="85"/>
      <c r="DF444" s="62"/>
      <c r="DH444" s="85"/>
      <c r="DI444" s="85"/>
    </row>
    <row r="445" spans="14:113" s="73" customFormat="1" ht="9" customHeight="1">
      <c r="N445" s="62"/>
      <c r="O445" s="62"/>
      <c r="P445" s="85"/>
      <c r="Q445" s="62"/>
      <c r="AD445" s="62"/>
      <c r="AF445" s="71"/>
      <c r="AG445" s="85"/>
      <c r="BC445" s="85"/>
      <c r="BE445" s="62"/>
      <c r="BU445" s="85"/>
      <c r="BV445" s="85"/>
      <c r="CP445" s="85"/>
      <c r="CQ445" s="85"/>
      <c r="CS445" s="85"/>
      <c r="DF445" s="62"/>
      <c r="DH445" s="85"/>
      <c r="DI445" s="85"/>
    </row>
    <row r="446" spans="14:113" s="73" customFormat="1" ht="9" customHeight="1">
      <c r="N446" s="62"/>
      <c r="O446" s="62"/>
      <c r="P446" s="85"/>
      <c r="Q446" s="62"/>
      <c r="AD446" s="62"/>
      <c r="AF446" s="71"/>
      <c r="AG446" s="85"/>
      <c r="BC446" s="85"/>
      <c r="BE446" s="62"/>
      <c r="BU446" s="85"/>
      <c r="BV446" s="85"/>
      <c r="CP446" s="85"/>
      <c r="CQ446" s="85"/>
      <c r="CS446" s="85"/>
      <c r="DF446" s="62"/>
      <c r="DH446" s="85"/>
      <c r="DI446" s="85"/>
    </row>
    <row r="447" spans="14:113" s="73" customFormat="1" ht="9" customHeight="1">
      <c r="N447" s="62"/>
      <c r="O447" s="62"/>
      <c r="P447" s="85"/>
      <c r="Q447" s="62"/>
      <c r="AD447" s="62"/>
      <c r="AF447" s="71"/>
      <c r="AG447" s="85"/>
      <c r="BC447" s="85"/>
      <c r="BE447" s="62"/>
      <c r="BU447" s="85"/>
      <c r="BV447" s="85"/>
      <c r="CP447" s="85"/>
      <c r="CQ447" s="85"/>
      <c r="CS447" s="85"/>
      <c r="DF447" s="62"/>
      <c r="DH447" s="85"/>
      <c r="DI447" s="85"/>
    </row>
    <row r="448" spans="14:113" s="73" customFormat="1" ht="9" customHeight="1">
      <c r="N448" s="62"/>
      <c r="O448" s="62"/>
      <c r="P448" s="85"/>
      <c r="Q448" s="62"/>
      <c r="AD448" s="62"/>
      <c r="AF448" s="71"/>
      <c r="AG448" s="85"/>
      <c r="BC448" s="85"/>
      <c r="BE448" s="62"/>
      <c r="BU448" s="85"/>
      <c r="BV448" s="85"/>
      <c r="CP448" s="85"/>
      <c r="CQ448" s="85"/>
      <c r="CS448" s="85"/>
      <c r="DF448" s="62"/>
      <c r="DH448" s="85"/>
      <c r="DI448" s="85"/>
    </row>
    <row r="449" spans="14:113" s="73" customFormat="1" ht="9" customHeight="1">
      <c r="N449" s="62"/>
      <c r="O449" s="62"/>
      <c r="P449" s="85"/>
      <c r="Q449" s="62"/>
      <c r="AD449" s="62"/>
      <c r="AF449" s="71"/>
      <c r="AG449" s="85"/>
      <c r="BC449" s="85"/>
      <c r="BE449" s="62"/>
      <c r="BU449" s="85"/>
      <c r="BV449" s="85"/>
      <c r="CP449" s="85"/>
      <c r="CQ449" s="85"/>
      <c r="CS449" s="85"/>
      <c r="DF449" s="62"/>
      <c r="DH449" s="85"/>
      <c r="DI449" s="85"/>
    </row>
    <row r="450" spans="14:113" s="73" customFormat="1" ht="9" customHeight="1">
      <c r="N450" s="62"/>
      <c r="O450" s="62"/>
      <c r="P450" s="85"/>
      <c r="Q450" s="62"/>
      <c r="AD450" s="62"/>
      <c r="AF450" s="71"/>
      <c r="AG450" s="85"/>
      <c r="BC450" s="85"/>
      <c r="BE450" s="62"/>
      <c r="BU450" s="85"/>
      <c r="BV450" s="85"/>
      <c r="CP450" s="85"/>
      <c r="CQ450" s="85"/>
      <c r="CS450" s="85"/>
      <c r="DF450" s="62"/>
      <c r="DH450" s="85"/>
      <c r="DI450" s="85"/>
    </row>
    <row r="451" spans="14:113" s="73" customFormat="1" ht="9" customHeight="1">
      <c r="N451" s="62"/>
      <c r="O451" s="62"/>
      <c r="P451" s="85"/>
      <c r="Q451" s="62"/>
      <c r="AD451" s="62"/>
      <c r="AF451" s="71"/>
      <c r="AG451" s="85"/>
      <c r="BC451" s="85"/>
      <c r="BE451" s="62"/>
      <c r="BU451" s="85"/>
      <c r="BV451" s="85"/>
      <c r="CP451" s="85"/>
      <c r="CQ451" s="85"/>
      <c r="CS451" s="85"/>
      <c r="DF451" s="62"/>
      <c r="DH451" s="85"/>
      <c r="DI451" s="85"/>
    </row>
    <row r="452" spans="14:113" s="73" customFormat="1" ht="9" customHeight="1">
      <c r="N452" s="62"/>
      <c r="O452" s="62"/>
      <c r="P452" s="85"/>
      <c r="Q452" s="62"/>
      <c r="AD452" s="62"/>
      <c r="AF452" s="71"/>
      <c r="AG452" s="85"/>
      <c r="BC452" s="85"/>
      <c r="BE452" s="62"/>
      <c r="BU452" s="85"/>
      <c r="BV452" s="85"/>
      <c r="CP452" s="85"/>
      <c r="CQ452" s="85"/>
      <c r="CS452" s="85"/>
      <c r="DF452" s="62"/>
      <c r="DH452" s="85"/>
      <c r="DI452" s="85"/>
    </row>
    <row r="453" spans="14:113" s="73" customFormat="1" ht="9" customHeight="1">
      <c r="N453" s="62"/>
      <c r="O453" s="62"/>
      <c r="P453" s="85"/>
      <c r="Q453" s="62"/>
      <c r="AD453" s="62"/>
      <c r="AF453" s="71"/>
      <c r="AG453" s="85"/>
      <c r="BC453" s="85"/>
      <c r="BE453" s="62"/>
      <c r="BU453" s="85"/>
      <c r="BV453" s="85"/>
      <c r="CP453" s="85"/>
      <c r="CQ453" s="85"/>
      <c r="CS453" s="85"/>
      <c r="DF453" s="62"/>
      <c r="DH453" s="85"/>
      <c r="DI453" s="85"/>
    </row>
    <row r="454" spans="14:113" s="73" customFormat="1" ht="9" customHeight="1">
      <c r="N454" s="62"/>
      <c r="O454" s="62"/>
      <c r="P454" s="85"/>
      <c r="Q454" s="62"/>
      <c r="AD454" s="62"/>
      <c r="AF454" s="71"/>
      <c r="AG454" s="85"/>
      <c r="BC454" s="85"/>
      <c r="BE454" s="62"/>
      <c r="BU454" s="85"/>
      <c r="BV454" s="85"/>
      <c r="CP454" s="85"/>
      <c r="CQ454" s="85"/>
      <c r="CS454" s="85"/>
      <c r="DF454" s="62"/>
      <c r="DH454" s="85"/>
      <c r="DI454" s="85"/>
    </row>
    <row r="455" spans="14:113" s="73" customFormat="1" ht="9" customHeight="1">
      <c r="N455" s="62"/>
      <c r="O455" s="62"/>
      <c r="P455" s="85"/>
      <c r="Q455" s="62"/>
      <c r="AD455" s="62"/>
      <c r="AF455" s="71"/>
      <c r="AG455" s="85"/>
      <c r="BC455" s="85"/>
      <c r="BE455" s="62"/>
      <c r="BU455" s="85"/>
      <c r="BV455" s="85"/>
      <c r="CP455" s="85"/>
      <c r="CQ455" s="85"/>
      <c r="CS455" s="85"/>
      <c r="DF455" s="62"/>
      <c r="DH455" s="85"/>
      <c r="DI455" s="85"/>
    </row>
    <row r="456" spans="14:113" s="73" customFormat="1" ht="9" customHeight="1">
      <c r="N456" s="62"/>
      <c r="O456" s="62"/>
      <c r="P456" s="85"/>
      <c r="Q456" s="62"/>
      <c r="AD456" s="62"/>
      <c r="AF456" s="71"/>
      <c r="AG456" s="85"/>
      <c r="BC456" s="85"/>
      <c r="BE456" s="62"/>
      <c r="BU456" s="85"/>
      <c r="BV456" s="85"/>
      <c r="CP456" s="85"/>
      <c r="CQ456" s="85"/>
      <c r="CS456" s="85"/>
      <c r="DF456" s="62"/>
      <c r="DH456" s="85"/>
      <c r="DI456" s="85"/>
    </row>
    <row r="457" spans="14:113" s="73" customFormat="1" ht="9" customHeight="1">
      <c r="N457" s="62"/>
      <c r="O457" s="62"/>
      <c r="P457" s="85"/>
      <c r="Q457" s="62"/>
      <c r="AD457" s="62"/>
      <c r="AF457" s="71"/>
      <c r="AG457" s="85"/>
      <c r="BC457" s="85"/>
      <c r="BE457" s="62"/>
      <c r="BU457" s="85"/>
      <c r="BV457" s="85"/>
      <c r="CP457" s="85"/>
      <c r="CQ457" s="85"/>
      <c r="CS457" s="85"/>
      <c r="DF457" s="62"/>
      <c r="DH457" s="85"/>
      <c r="DI457" s="85"/>
    </row>
    <row r="458" spans="14:113" s="73" customFormat="1" ht="9" customHeight="1">
      <c r="N458" s="62"/>
      <c r="O458" s="62"/>
      <c r="P458" s="85"/>
      <c r="Q458" s="62"/>
      <c r="AD458" s="62"/>
      <c r="AF458" s="71"/>
      <c r="AG458" s="85"/>
      <c r="BC458" s="85"/>
      <c r="BE458" s="62"/>
      <c r="BU458" s="85"/>
      <c r="BV458" s="85"/>
      <c r="CP458" s="85"/>
      <c r="CQ458" s="85"/>
      <c r="CS458" s="85"/>
      <c r="DF458" s="62"/>
      <c r="DH458" s="85"/>
      <c r="DI458" s="85"/>
    </row>
    <row r="459" spans="14:113" s="73" customFormat="1" ht="9" customHeight="1">
      <c r="N459" s="62"/>
      <c r="O459" s="62"/>
      <c r="P459" s="85"/>
      <c r="Q459" s="62"/>
      <c r="AD459" s="62"/>
      <c r="AF459" s="71"/>
      <c r="AG459" s="85"/>
      <c r="BC459" s="85"/>
      <c r="BE459" s="62"/>
      <c r="BU459" s="85"/>
      <c r="BV459" s="85"/>
      <c r="CP459" s="85"/>
      <c r="CQ459" s="85"/>
      <c r="CS459" s="85"/>
      <c r="DF459" s="62"/>
      <c r="DH459" s="85"/>
      <c r="DI459" s="85"/>
    </row>
    <row r="460" spans="14:113" s="73" customFormat="1" ht="9" customHeight="1">
      <c r="N460" s="62"/>
      <c r="O460" s="62"/>
      <c r="P460" s="85"/>
      <c r="Q460" s="62"/>
      <c r="AD460" s="62"/>
      <c r="AF460" s="71"/>
      <c r="AG460" s="85"/>
      <c r="BC460" s="85"/>
      <c r="BE460" s="62"/>
      <c r="BU460" s="85"/>
      <c r="BV460" s="85"/>
      <c r="CP460" s="85"/>
      <c r="CQ460" s="85"/>
      <c r="CS460" s="85"/>
      <c r="DF460" s="62"/>
      <c r="DH460" s="85"/>
      <c r="DI460" s="85"/>
    </row>
    <row r="461" spans="14:113" s="73" customFormat="1" ht="9" customHeight="1">
      <c r="N461" s="62"/>
      <c r="O461" s="62"/>
      <c r="P461" s="85"/>
      <c r="Q461" s="62"/>
      <c r="AD461" s="62"/>
      <c r="AF461" s="71"/>
      <c r="AG461" s="85"/>
      <c r="BC461" s="85"/>
      <c r="BE461" s="62"/>
      <c r="BU461" s="85"/>
      <c r="BV461" s="85"/>
      <c r="CP461" s="85"/>
      <c r="CQ461" s="85"/>
      <c r="CS461" s="85"/>
      <c r="DF461" s="62"/>
      <c r="DH461" s="85"/>
      <c r="DI461" s="85"/>
    </row>
    <row r="462" spans="14:113" s="73" customFormat="1" ht="9" customHeight="1">
      <c r="N462" s="62"/>
      <c r="O462" s="62"/>
      <c r="P462" s="85"/>
      <c r="Q462" s="62"/>
      <c r="AD462" s="62"/>
      <c r="AF462" s="71"/>
      <c r="AG462" s="85"/>
      <c r="BC462" s="85"/>
      <c r="BE462" s="62"/>
      <c r="BU462" s="85"/>
      <c r="BV462" s="85"/>
      <c r="CP462" s="85"/>
      <c r="CQ462" s="85"/>
      <c r="CS462" s="85"/>
      <c r="DF462" s="62"/>
      <c r="DH462" s="85"/>
      <c r="DI462" s="85"/>
    </row>
    <row r="463" spans="14:113" s="73" customFormat="1" ht="9" customHeight="1">
      <c r="N463" s="62"/>
      <c r="O463" s="62"/>
      <c r="P463" s="85"/>
      <c r="Q463" s="62"/>
      <c r="AD463" s="62"/>
      <c r="AF463" s="71"/>
      <c r="AG463" s="85"/>
      <c r="BC463" s="85"/>
      <c r="BE463" s="62"/>
      <c r="BU463" s="85"/>
      <c r="BV463" s="85"/>
      <c r="CP463" s="85"/>
      <c r="CQ463" s="85"/>
      <c r="CS463" s="85"/>
      <c r="DF463" s="62"/>
      <c r="DH463" s="85"/>
      <c r="DI463" s="85"/>
    </row>
    <row r="464" spans="14:113" s="73" customFormat="1" ht="9" customHeight="1">
      <c r="N464" s="62"/>
      <c r="O464" s="62"/>
      <c r="P464" s="85"/>
      <c r="Q464" s="62"/>
      <c r="AD464" s="62"/>
      <c r="AF464" s="71"/>
      <c r="AG464" s="85"/>
      <c r="BC464" s="85"/>
      <c r="BE464" s="62"/>
      <c r="BU464" s="85"/>
      <c r="BV464" s="85"/>
      <c r="CP464" s="85"/>
      <c r="CQ464" s="85"/>
      <c r="CS464" s="85"/>
      <c r="DF464" s="62"/>
      <c r="DH464" s="85"/>
      <c r="DI464" s="85"/>
    </row>
    <row r="465" spans="14:113" s="73" customFormat="1" ht="9" customHeight="1">
      <c r="N465" s="62"/>
      <c r="O465" s="62"/>
      <c r="P465" s="85"/>
      <c r="Q465" s="62"/>
      <c r="AD465" s="62"/>
      <c r="AF465" s="71"/>
      <c r="AG465" s="85"/>
      <c r="BC465" s="85"/>
      <c r="BE465" s="62"/>
      <c r="BU465" s="85"/>
      <c r="BV465" s="85"/>
      <c r="CP465" s="85"/>
      <c r="CQ465" s="85"/>
      <c r="CS465" s="85"/>
      <c r="DF465" s="62"/>
      <c r="DH465" s="85"/>
      <c r="DI465" s="85"/>
    </row>
    <row r="466" spans="14:113" s="73" customFormat="1" ht="9" customHeight="1">
      <c r="N466" s="62"/>
      <c r="O466" s="62"/>
      <c r="P466" s="85"/>
      <c r="Q466" s="62"/>
      <c r="AD466" s="62"/>
      <c r="AF466" s="71"/>
      <c r="AG466" s="85"/>
      <c r="BC466" s="85"/>
      <c r="BE466" s="62"/>
      <c r="BU466" s="85"/>
      <c r="BV466" s="85"/>
      <c r="CP466" s="85"/>
      <c r="CQ466" s="85"/>
      <c r="CS466" s="85"/>
      <c r="DF466" s="62"/>
      <c r="DH466" s="85"/>
      <c r="DI466" s="85"/>
    </row>
    <row r="467" spans="14:113" s="73" customFormat="1" ht="9" customHeight="1">
      <c r="N467" s="62"/>
      <c r="O467" s="62"/>
      <c r="P467" s="85"/>
      <c r="Q467" s="62"/>
      <c r="AD467" s="62"/>
      <c r="AF467" s="71"/>
      <c r="AG467" s="85"/>
      <c r="BC467" s="85"/>
      <c r="BE467" s="62"/>
      <c r="BU467" s="85"/>
      <c r="BV467" s="85"/>
      <c r="CP467" s="85"/>
      <c r="CQ467" s="85"/>
      <c r="CS467" s="85"/>
      <c r="DF467" s="62"/>
      <c r="DH467" s="85"/>
      <c r="DI467" s="85"/>
    </row>
    <row r="468" spans="14:113" s="73" customFormat="1" ht="9" customHeight="1">
      <c r="N468" s="62"/>
      <c r="O468" s="62"/>
      <c r="P468" s="85"/>
      <c r="Q468" s="62"/>
      <c r="AD468" s="62"/>
      <c r="AF468" s="71"/>
      <c r="AG468" s="85"/>
      <c r="BC468" s="85"/>
      <c r="BE468" s="62"/>
      <c r="BU468" s="85"/>
      <c r="BV468" s="85"/>
      <c r="CP468" s="85"/>
      <c r="CQ468" s="85"/>
      <c r="CS468" s="85"/>
      <c r="DF468" s="62"/>
      <c r="DH468" s="85"/>
      <c r="DI468" s="85"/>
    </row>
    <row r="469" spans="14:113" s="73" customFormat="1" ht="9" customHeight="1">
      <c r="N469" s="62"/>
      <c r="O469" s="62"/>
      <c r="P469" s="85"/>
      <c r="Q469" s="62"/>
      <c r="AD469" s="62"/>
      <c r="AF469" s="71"/>
      <c r="AG469" s="85"/>
      <c r="BC469" s="85"/>
      <c r="BE469" s="62"/>
      <c r="BU469" s="85"/>
      <c r="BV469" s="85"/>
      <c r="CP469" s="85"/>
      <c r="CQ469" s="85"/>
      <c r="CS469" s="85"/>
      <c r="DF469" s="62"/>
      <c r="DH469" s="85"/>
      <c r="DI469" s="85"/>
    </row>
    <row r="470" spans="14:113" s="73" customFormat="1" ht="9" customHeight="1">
      <c r="N470" s="62"/>
      <c r="O470" s="62"/>
      <c r="P470" s="85"/>
      <c r="Q470" s="62"/>
      <c r="AD470" s="62"/>
      <c r="AF470" s="71"/>
      <c r="AG470" s="85"/>
      <c r="BC470" s="85"/>
      <c r="BE470" s="62"/>
      <c r="BU470" s="85"/>
      <c r="BV470" s="85"/>
      <c r="CP470" s="85"/>
      <c r="CQ470" s="85"/>
      <c r="CS470" s="85"/>
      <c r="DF470" s="62"/>
      <c r="DH470" s="85"/>
      <c r="DI470" s="85"/>
    </row>
    <row r="471" spans="14:113" s="73" customFormat="1" ht="9" customHeight="1">
      <c r="N471" s="62"/>
      <c r="O471" s="62"/>
      <c r="P471" s="85"/>
      <c r="Q471" s="62"/>
      <c r="AD471" s="62"/>
      <c r="AF471" s="71"/>
      <c r="AG471" s="85"/>
      <c r="BC471" s="85"/>
      <c r="BE471" s="62"/>
      <c r="BU471" s="85"/>
      <c r="BV471" s="85"/>
      <c r="CP471" s="85"/>
      <c r="CQ471" s="85"/>
      <c r="CS471" s="85"/>
      <c r="DF471" s="62"/>
      <c r="DH471" s="85"/>
      <c r="DI471" s="85"/>
    </row>
    <row r="472" spans="14:113" s="73" customFormat="1" ht="9" customHeight="1">
      <c r="N472" s="62"/>
      <c r="O472" s="62"/>
      <c r="P472" s="85"/>
      <c r="Q472" s="62"/>
      <c r="AD472" s="62"/>
      <c r="AF472" s="71"/>
      <c r="AG472" s="85"/>
      <c r="BC472" s="85"/>
      <c r="BE472" s="62"/>
      <c r="BU472" s="85"/>
      <c r="BV472" s="85"/>
      <c r="CP472" s="85"/>
      <c r="CQ472" s="85"/>
      <c r="CS472" s="85"/>
      <c r="DF472" s="62"/>
      <c r="DH472" s="85"/>
      <c r="DI472" s="85"/>
    </row>
    <row r="473" spans="14:113" s="73" customFormat="1" ht="9" customHeight="1">
      <c r="N473" s="62"/>
      <c r="O473" s="62"/>
      <c r="P473" s="85"/>
      <c r="Q473" s="62"/>
      <c r="AD473" s="62"/>
      <c r="AF473" s="71"/>
      <c r="AG473" s="85"/>
      <c r="BC473" s="85"/>
      <c r="BE473" s="62"/>
      <c r="BU473" s="85"/>
      <c r="BV473" s="85"/>
      <c r="CP473" s="85"/>
      <c r="CQ473" s="85"/>
      <c r="CS473" s="85"/>
      <c r="DF473" s="62"/>
      <c r="DH473" s="85"/>
      <c r="DI473" s="85"/>
    </row>
    <row r="474" spans="14:113" s="73" customFormat="1" ht="9" customHeight="1">
      <c r="N474" s="62"/>
      <c r="O474" s="62"/>
      <c r="P474" s="85"/>
      <c r="Q474" s="62"/>
      <c r="AD474" s="62"/>
      <c r="AF474" s="71"/>
      <c r="AG474" s="85"/>
      <c r="BC474" s="85"/>
      <c r="BE474" s="62"/>
      <c r="BU474" s="85"/>
      <c r="BV474" s="85"/>
      <c r="CP474" s="85"/>
      <c r="CQ474" s="85"/>
      <c r="CS474" s="85"/>
      <c r="DF474" s="62"/>
      <c r="DH474" s="85"/>
      <c r="DI474" s="85"/>
    </row>
    <row r="475" spans="14:113" s="73" customFormat="1" ht="9" customHeight="1">
      <c r="N475" s="62"/>
      <c r="O475" s="62"/>
      <c r="P475" s="85"/>
      <c r="Q475" s="62"/>
      <c r="AD475" s="62"/>
      <c r="AF475" s="71"/>
      <c r="AG475" s="85"/>
      <c r="BC475" s="85"/>
      <c r="BE475" s="62"/>
      <c r="BU475" s="85"/>
      <c r="BV475" s="85"/>
      <c r="CP475" s="85"/>
      <c r="CQ475" s="85"/>
      <c r="CS475" s="85"/>
      <c r="DF475" s="62"/>
      <c r="DH475" s="85"/>
      <c r="DI475" s="85"/>
    </row>
    <row r="476" spans="14:113" s="73" customFormat="1" ht="9" customHeight="1">
      <c r="N476" s="62"/>
      <c r="O476" s="62"/>
      <c r="P476" s="85"/>
      <c r="Q476" s="62"/>
      <c r="AD476" s="62"/>
      <c r="AF476" s="71"/>
      <c r="AG476" s="85"/>
      <c r="BC476" s="85"/>
      <c r="BE476" s="62"/>
      <c r="BU476" s="85"/>
      <c r="BV476" s="85"/>
      <c r="CP476" s="85"/>
      <c r="CQ476" s="85"/>
      <c r="CS476" s="85"/>
      <c r="DF476" s="62"/>
      <c r="DH476" s="85"/>
      <c r="DI476" s="85"/>
    </row>
    <row r="477" spans="14:113" s="73" customFormat="1" ht="9" customHeight="1">
      <c r="N477" s="62"/>
      <c r="O477" s="62"/>
      <c r="P477" s="85"/>
      <c r="Q477" s="62"/>
      <c r="AD477" s="62"/>
      <c r="AF477" s="71"/>
      <c r="AG477" s="85"/>
      <c r="BC477" s="85"/>
      <c r="BE477" s="62"/>
      <c r="BU477" s="85"/>
      <c r="BV477" s="85"/>
      <c r="CP477" s="85"/>
      <c r="CQ477" s="85"/>
      <c r="CS477" s="85"/>
      <c r="DF477" s="62"/>
      <c r="DH477" s="85"/>
      <c r="DI477" s="85"/>
    </row>
    <row r="478" spans="14:113" s="73" customFormat="1" ht="9" customHeight="1">
      <c r="N478" s="62"/>
      <c r="O478" s="62"/>
      <c r="P478" s="85"/>
      <c r="Q478" s="62"/>
      <c r="AD478" s="62"/>
      <c r="AF478" s="71"/>
      <c r="AG478" s="85"/>
      <c r="BC478" s="85"/>
      <c r="BE478" s="62"/>
      <c r="BU478" s="85"/>
      <c r="BV478" s="85"/>
      <c r="CP478" s="85"/>
      <c r="CQ478" s="85"/>
      <c r="CS478" s="85"/>
      <c r="DF478" s="62"/>
      <c r="DH478" s="85"/>
      <c r="DI478" s="85"/>
    </row>
    <row r="479" spans="14:113" s="73" customFormat="1" ht="9" customHeight="1">
      <c r="N479" s="62"/>
      <c r="O479" s="62"/>
      <c r="P479" s="85"/>
      <c r="Q479" s="62"/>
      <c r="AD479" s="62"/>
      <c r="AF479" s="71"/>
      <c r="AG479" s="85"/>
      <c r="BC479" s="85"/>
      <c r="BE479" s="62"/>
      <c r="BU479" s="85"/>
      <c r="BV479" s="85"/>
      <c r="CP479" s="85"/>
      <c r="CQ479" s="85"/>
      <c r="CS479" s="85"/>
      <c r="DF479" s="62"/>
      <c r="DH479" s="85"/>
      <c r="DI479" s="85"/>
    </row>
    <row r="480" spans="14:113" s="73" customFormat="1" ht="9" customHeight="1">
      <c r="N480" s="62"/>
      <c r="O480" s="62"/>
      <c r="P480" s="85"/>
      <c r="Q480" s="62"/>
      <c r="AD480" s="62"/>
      <c r="AF480" s="71"/>
      <c r="AG480" s="85"/>
      <c r="BC480" s="85"/>
      <c r="BE480" s="62"/>
      <c r="BU480" s="85"/>
      <c r="BV480" s="85"/>
      <c r="CP480" s="85"/>
      <c r="CQ480" s="85"/>
      <c r="CS480" s="85"/>
      <c r="DF480" s="62"/>
      <c r="DH480" s="85"/>
      <c r="DI480" s="85"/>
    </row>
    <row r="481" spans="14:113" s="73" customFormat="1" ht="9" customHeight="1">
      <c r="N481" s="62"/>
      <c r="O481" s="62"/>
      <c r="P481" s="85"/>
      <c r="Q481" s="62"/>
      <c r="AD481" s="62"/>
      <c r="AF481" s="71"/>
      <c r="AG481" s="85"/>
      <c r="BC481" s="85"/>
      <c r="BE481" s="62"/>
      <c r="BU481" s="85"/>
      <c r="BV481" s="85"/>
      <c r="CP481" s="85"/>
      <c r="CQ481" s="85"/>
      <c r="CS481" s="85"/>
      <c r="DF481" s="62"/>
      <c r="DH481" s="85"/>
      <c r="DI481" s="85"/>
    </row>
    <row r="482" spans="14:113" s="73" customFormat="1" ht="9" customHeight="1">
      <c r="N482" s="62"/>
      <c r="O482" s="62"/>
      <c r="P482" s="85"/>
      <c r="Q482" s="62"/>
      <c r="AD482" s="62"/>
      <c r="AF482" s="71"/>
      <c r="AG482" s="85"/>
      <c r="BC482" s="85"/>
      <c r="BE482" s="62"/>
      <c r="BU482" s="85"/>
      <c r="BV482" s="85"/>
      <c r="CP482" s="85"/>
      <c r="CQ482" s="85"/>
      <c r="CS482" s="85"/>
      <c r="DF482" s="62"/>
      <c r="DH482" s="85"/>
      <c r="DI482" s="85"/>
    </row>
    <row r="483" spans="14:113" s="73" customFormat="1" ht="9" customHeight="1">
      <c r="N483" s="62"/>
      <c r="O483" s="62"/>
      <c r="P483" s="85"/>
      <c r="Q483" s="62"/>
      <c r="AD483" s="62"/>
      <c r="AF483" s="71"/>
      <c r="AG483" s="85"/>
      <c r="BC483" s="85"/>
      <c r="BE483" s="62"/>
      <c r="BU483" s="85"/>
      <c r="BV483" s="85"/>
      <c r="CP483" s="85"/>
      <c r="CQ483" s="85"/>
      <c r="CS483" s="85"/>
      <c r="DF483" s="62"/>
      <c r="DH483" s="85"/>
      <c r="DI483" s="85"/>
    </row>
    <row r="484" spans="14:113" s="73" customFormat="1" ht="9" customHeight="1">
      <c r="N484" s="62"/>
      <c r="O484" s="62"/>
      <c r="P484" s="85"/>
      <c r="Q484" s="62"/>
      <c r="AD484" s="62"/>
      <c r="AF484" s="71"/>
      <c r="AG484" s="85"/>
      <c r="BC484" s="85"/>
      <c r="BE484" s="62"/>
      <c r="BU484" s="85"/>
      <c r="BV484" s="85"/>
      <c r="CP484" s="85"/>
      <c r="CQ484" s="85"/>
      <c r="CS484" s="85"/>
      <c r="DF484" s="62"/>
      <c r="DH484" s="85"/>
      <c r="DI484" s="85"/>
    </row>
    <row r="485" spans="14:113" s="73" customFormat="1" ht="9" customHeight="1">
      <c r="N485" s="62"/>
      <c r="O485" s="62"/>
      <c r="P485" s="85"/>
      <c r="Q485" s="62"/>
      <c r="AD485" s="62"/>
      <c r="AF485" s="71"/>
      <c r="AG485" s="85"/>
      <c r="BC485" s="85"/>
      <c r="BE485" s="62"/>
      <c r="BU485" s="85"/>
      <c r="BV485" s="85"/>
      <c r="CP485" s="85"/>
      <c r="CQ485" s="85"/>
      <c r="CS485" s="85"/>
      <c r="DF485" s="62"/>
      <c r="DH485" s="85"/>
      <c r="DI485" s="85"/>
    </row>
    <row r="486" spans="14:113" s="73" customFormat="1" ht="9" customHeight="1">
      <c r="N486" s="62"/>
      <c r="O486" s="62"/>
      <c r="P486" s="85"/>
      <c r="Q486" s="62"/>
      <c r="AD486" s="62"/>
      <c r="AF486" s="71"/>
      <c r="AG486" s="85"/>
      <c r="BC486" s="85"/>
      <c r="BE486" s="62"/>
      <c r="BU486" s="85"/>
      <c r="BV486" s="85"/>
      <c r="CP486" s="85"/>
      <c r="CQ486" s="85"/>
      <c r="CS486" s="85"/>
      <c r="DF486" s="62"/>
      <c r="DH486" s="85"/>
      <c r="DI486" s="85"/>
    </row>
    <row r="487" spans="14:113" s="73" customFormat="1" ht="9" customHeight="1">
      <c r="N487" s="62"/>
      <c r="O487" s="62"/>
      <c r="P487" s="85"/>
      <c r="Q487" s="62"/>
      <c r="AD487" s="62"/>
      <c r="AF487" s="71"/>
      <c r="AG487" s="85"/>
      <c r="BC487" s="85"/>
      <c r="BE487" s="62"/>
      <c r="BU487" s="85"/>
      <c r="BV487" s="85"/>
      <c r="CP487" s="85"/>
      <c r="CQ487" s="85"/>
      <c r="CS487" s="85"/>
      <c r="DF487" s="62"/>
      <c r="DH487" s="85"/>
      <c r="DI487" s="85"/>
    </row>
    <row r="488" spans="14:113" s="73" customFormat="1" ht="9" customHeight="1">
      <c r="N488" s="62"/>
      <c r="O488" s="62"/>
      <c r="P488" s="85"/>
      <c r="Q488" s="62"/>
      <c r="AD488" s="62"/>
      <c r="AF488" s="71"/>
      <c r="AG488" s="85"/>
      <c r="BC488" s="85"/>
      <c r="BE488" s="62"/>
      <c r="BU488" s="85"/>
      <c r="BV488" s="85"/>
      <c r="CP488" s="85"/>
      <c r="CQ488" s="85"/>
      <c r="CS488" s="85"/>
      <c r="DF488" s="62"/>
      <c r="DH488" s="85"/>
      <c r="DI488" s="85"/>
    </row>
    <row r="489" spans="14:113" s="73" customFormat="1" ht="9" customHeight="1">
      <c r="N489" s="62"/>
      <c r="O489" s="62"/>
      <c r="P489" s="85"/>
      <c r="Q489" s="62"/>
      <c r="AD489" s="62"/>
      <c r="AF489" s="71"/>
      <c r="AG489" s="85"/>
      <c r="BC489" s="85"/>
      <c r="BE489" s="62"/>
      <c r="BU489" s="85"/>
      <c r="BV489" s="85"/>
      <c r="CP489" s="85"/>
      <c r="CQ489" s="85"/>
      <c r="CS489" s="85"/>
      <c r="DF489" s="62"/>
      <c r="DH489" s="85"/>
      <c r="DI489" s="85"/>
    </row>
    <row r="490" spans="14:113" s="73" customFormat="1" ht="9" customHeight="1">
      <c r="N490" s="62"/>
      <c r="O490" s="62"/>
      <c r="P490" s="85"/>
      <c r="Q490" s="62"/>
      <c r="AD490" s="62"/>
      <c r="AF490" s="71"/>
      <c r="AG490" s="85"/>
      <c r="BC490" s="85"/>
      <c r="BE490" s="62"/>
      <c r="BU490" s="85"/>
      <c r="BV490" s="85"/>
      <c r="CP490" s="85"/>
      <c r="CQ490" s="85"/>
      <c r="CS490" s="85"/>
      <c r="DF490" s="62"/>
      <c r="DH490" s="85"/>
      <c r="DI490" s="85"/>
    </row>
    <row r="491" spans="14:113" s="73" customFormat="1" ht="9" customHeight="1">
      <c r="N491" s="62"/>
      <c r="O491" s="62"/>
      <c r="P491" s="85"/>
      <c r="Q491" s="62"/>
      <c r="AD491" s="62"/>
      <c r="AF491" s="71"/>
      <c r="AG491" s="85"/>
      <c r="BC491" s="85"/>
      <c r="BE491" s="62"/>
      <c r="BU491" s="85"/>
      <c r="BV491" s="85"/>
      <c r="CP491" s="85"/>
      <c r="CQ491" s="85"/>
      <c r="CS491" s="85"/>
      <c r="DF491" s="62"/>
      <c r="DH491" s="85"/>
      <c r="DI491" s="85"/>
    </row>
    <row r="492" spans="14:113" s="73" customFormat="1" ht="9" customHeight="1">
      <c r="N492" s="62"/>
      <c r="O492" s="62"/>
      <c r="P492" s="85"/>
      <c r="Q492" s="62"/>
      <c r="AD492" s="62"/>
      <c r="AF492" s="71"/>
      <c r="AG492" s="85"/>
      <c r="BC492" s="85"/>
      <c r="BE492" s="62"/>
      <c r="BU492" s="85"/>
      <c r="BV492" s="85"/>
      <c r="CP492" s="85"/>
      <c r="CQ492" s="85"/>
      <c r="CS492" s="85"/>
      <c r="DF492" s="62"/>
      <c r="DH492" s="85"/>
      <c r="DI492" s="85"/>
    </row>
    <row r="493" spans="14:113" s="73" customFormat="1" ht="9" customHeight="1">
      <c r="N493" s="62"/>
      <c r="O493" s="62"/>
      <c r="P493" s="85"/>
      <c r="Q493" s="62"/>
      <c r="AD493" s="62"/>
      <c r="AF493" s="71"/>
      <c r="AG493" s="85"/>
      <c r="BC493" s="85"/>
      <c r="BE493" s="62"/>
      <c r="BU493" s="85"/>
      <c r="BV493" s="85"/>
      <c r="CP493" s="85"/>
      <c r="CQ493" s="85"/>
      <c r="CS493" s="85"/>
      <c r="DF493" s="62"/>
      <c r="DH493" s="85"/>
      <c r="DI493" s="85"/>
    </row>
    <row r="494" spans="14:113" s="73" customFormat="1" ht="9" customHeight="1">
      <c r="N494" s="62"/>
      <c r="O494" s="62"/>
      <c r="P494" s="85"/>
      <c r="Q494" s="62"/>
      <c r="AD494" s="62"/>
      <c r="AF494" s="71"/>
      <c r="AG494" s="85"/>
      <c r="BC494" s="85"/>
      <c r="BE494" s="62"/>
      <c r="BU494" s="85"/>
      <c r="BV494" s="85"/>
      <c r="CP494" s="85"/>
      <c r="CQ494" s="85"/>
      <c r="CS494" s="85"/>
      <c r="DF494" s="62"/>
      <c r="DH494" s="85"/>
      <c r="DI494" s="85"/>
    </row>
    <row r="495" spans="14:113" s="73" customFormat="1" ht="9" customHeight="1">
      <c r="N495" s="62"/>
      <c r="O495" s="62"/>
      <c r="P495" s="85"/>
      <c r="Q495" s="62"/>
      <c r="AD495" s="62"/>
      <c r="AF495" s="71"/>
      <c r="AG495" s="85"/>
      <c r="BC495" s="85"/>
      <c r="BE495" s="62"/>
      <c r="BU495" s="85"/>
      <c r="BV495" s="85"/>
      <c r="CP495" s="85"/>
      <c r="CQ495" s="85"/>
      <c r="CS495" s="85"/>
      <c r="DF495" s="62"/>
      <c r="DH495" s="85"/>
      <c r="DI495" s="85"/>
    </row>
    <row r="496" spans="14:113" s="73" customFormat="1" ht="9" customHeight="1">
      <c r="N496" s="62"/>
      <c r="O496" s="62"/>
      <c r="P496" s="85"/>
      <c r="Q496" s="62"/>
      <c r="AD496" s="62"/>
      <c r="AF496" s="71"/>
      <c r="AG496" s="85"/>
      <c r="BC496" s="85"/>
      <c r="BE496" s="62"/>
      <c r="BU496" s="85"/>
      <c r="BV496" s="85"/>
      <c r="CP496" s="85"/>
      <c r="CQ496" s="85"/>
      <c r="CS496" s="85"/>
      <c r="DF496" s="62"/>
      <c r="DH496" s="85"/>
      <c r="DI496" s="85"/>
    </row>
    <row r="497" spans="14:113" s="73" customFormat="1" ht="9" customHeight="1">
      <c r="N497" s="62"/>
      <c r="O497" s="62"/>
      <c r="P497" s="85"/>
      <c r="Q497" s="62"/>
      <c r="AD497" s="62"/>
      <c r="AF497" s="71"/>
      <c r="AG497" s="85"/>
      <c r="BC497" s="85"/>
      <c r="BE497" s="62"/>
      <c r="BU497" s="85"/>
      <c r="BV497" s="85"/>
      <c r="CP497" s="85"/>
      <c r="CQ497" s="85"/>
      <c r="CS497" s="85"/>
      <c r="DF497" s="62"/>
      <c r="DH497" s="85"/>
      <c r="DI497" s="85"/>
    </row>
    <row r="498" spans="14:113" s="73" customFormat="1" ht="9" customHeight="1">
      <c r="N498" s="62"/>
      <c r="O498" s="62"/>
      <c r="P498" s="85"/>
      <c r="Q498" s="62"/>
      <c r="AD498" s="62"/>
      <c r="AF498" s="71"/>
      <c r="AG498" s="85"/>
      <c r="BC498" s="85"/>
      <c r="BE498" s="62"/>
      <c r="BU498" s="85"/>
      <c r="BV498" s="85"/>
      <c r="CP498" s="85"/>
      <c r="CQ498" s="85"/>
      <c r="CS498" s="85"/>
      <c r="DF498" s="62"/>
      <c r="DH498" s="85"/>
      <c r="DI498" s="85"/>
    </row>
    <row r="499" spans="14:113" s="73" customFormat="1" ht="9" customHeight="1">
      <c r="N499" s="62"/>
      <c r="O499" s="62"/>
      <c r="P499" s="85"/>
      <c r="Q499" s="62"/>
      <c r="AD499" s="62"/>
      <c r="AF499" s="71"/>
      <c r="AG499" s="85"/>
      <c r="BC499" s="85"/>
      <c r="BE499" s="62"/>
      <c r="BU499" s="85"/>
      <c r="BV499" s="85"/>
      <c r="CP499" s="85"/>
      <c r="CQ499" s="85"/>
      <c r="CS499" s="85"/>
      <c r="DF499" s="62"/>
      <c r="DH499" s="85"/>
      <c r="DI499" s="85"/>
    </row>
    <row r="500" spans="14:113" s="73" customFormat="1" ht="9" customHeight="1">
      <c r="N500" s="62"/>
      <c r="O500" s="62"/>
      <c r="P500" s="85"/>
      <c r="Q500" s="62"/>
      <c r="AD500" s="62"/>
      <c r="AF500" s="71"/>
      <c r="AG500" s="85"/>
      <c r="BC500" s="85"/>
      <c r="BE500" s="62"/>
      <c r="BU500" s="85"/>
      <c r="BV500" s="85"/>
      <c r="CP500" s="85"/>
      <c r="CQ500" s="85"/>
      <c r="CS500" s="85"/>
      <c r="DF500" s="62"/>
      <c r="DH500" s="85"/>
      <c r="DI500" s="85"/>
    </row>
    <row r="501" spans="14:113" s="73" customFormat="1" ht="9" customHeight="1">
      <c r="N501" s="62"/>
      <c r="O501" s="62"/>
      <c r="P501" s="85"/>
      <c r="Q501" s="62"/>
      <c r="AD501" s="62"/>
      <c r="AF501" s="71"/>
      <c r="AG501" s="85"/>
      <c r="BC501" s="85"/>
      <c r="BE501" s="62"/>
      <c r="BU501" s="85"/>
      <c r="BV501" s="85"/>
      <c r="CP501" s="85"/>
      <c r="CQ501" s="85"/>
      <c r="CS501" s="85"/>
      <c r="DF501" s="62"/>
      <c r="DH501" s="85"/>
      <c r="DI501" s="85"/>
    </row>
    <row r="502" spans="14:113" s="73" customFormat="1" ht="9" customHeight="1">
      <c r="N502" s="62"/>
      <c r="O502" s="62"/>
      <c r="P502" s="85"/>
      <c r="Q502" s="62"/>
      <c r="AD502" s="62"/>
      <c r="AF502" s="71"/>
      <c r="AG502" s="85"/>
      <c r="BC502" s="85"/>
      <c r="BE502" s="62"/>
      <c r="BU502" s="85"/>
      <c r="BV502" s="85"/>
      <c r="CP502" s="85"/>
      <c r="CQ502" s="85"/>
      <c r="CS502" s="85"/>
      <c r="DF502" s="62"/>
      <c r="DH502" s="85"/>
      <c r="DI502" s="85"/>
    </row>
    <row r="503" spans="14:113" s="73" customFormat="1" ht="9" customHeight="1">
      <c r="N503" s="62"/>
      <c r="O503" s="62"/>
      <c r="P503" s="85"/>
      <c r="Q503" s="62"/>
      <c r="AD503" s="62"/>
      <c r="AF503" s="71"/>
      <c r="AG503" s="85"/>
      <c r="BC503" s="85"/>
      <c r="BE503" s="62"/>
      <c r="BU503" s="85"/>
      <c r="BV503" s="85"/>
      <c r="CP503" s="85"/>
      <c r="CQ503" s="85"/>
      <c r="CS503" s="85"/>
      <c r="DF503" s="62"/>
      <c r="DH503" s="85"/>
      <c r="DI503" s="85"/>
    </row>
  </sheetData>
  <sheetProtection sheet="1" objects="1" scenarios="1"/>
  <mergeCells count="2">
    <mergeCell ref="F4:F5"/>
    <mergeCell ref="G4:G5"/>
  </mergeCells>
  <phoneticPr fontId="1"/>
  <pageMargins left="0.55118110236220474" right="0.19685039370078741" top="0.78740157480314965" bottom="0.39370078740157483" header="0.51181102362204722" footer="0.51181102362204722"/>
  <pageSetup paperSize="9" scale="86" orientation="landscape" r:id="rId1"/>
  <headerFooter alignWithMargins="0"/>
  <colBreaks count="8" manualBreakCount="8">
    <brk id="14" max="50" man="1"/>
    <brk id="30" max="50" man="1"/>
    <brk id="42" max="50" man="1"/>
    <brk id="55" max="50" man="1"/>
    <brk id="70" max="50" man="1"/>
    <brk id="82" max="50" man="1"/>
    <brk id="96" max="50" man="1"/>
    <brk id="111" max="50"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R503"/>
  <sheetViews>
    <sheetView zoomScaleNormal="100" zoomScaleSheetLayoutView="100" workbookViewId="0">
      <pane xSplit="2" ySplit="5" topLeftCell="C6" activePane="bottomRight" state="frozen"/>
      <selection pane="topRight" activeCell="C1" sqref="C1"/>
      <selection pane="bottomLeft" activeCell="A6" sqref="A6"/>
      <selection pane="bottomRight"/>
    </sheetView>
  </sheetViews>
  <sheetFormatPr defaultRowHeight="9" customHeight="1"/>
  <cols>
    <col min="1" max="1" width="1.5" style="6" customWidth="1"/>
    <col min="2" max="2" width="8.5" style="6" customWidth="1"/>
    <col min="3" max="3" width="12.125" style="6" customWidth="1"/>
    <col min="4" max="4" width="11.625" style="6" bestFit="1" customWidth="1"/>
    <col min="5" max="5" width="10.875" style="6" customWidth="1"/>
    <col min="6" max="6" width="10.25" style="6" customWidth="1"/>
    <col min="7" max="7" width="11.25" style="6" customWidth="1"/>
    <col min="8" max="8" width="10.25" style="6" customWidth="1"/>
    <col min="9" max="9" width="10.375" style="6" customWidth="1"/>
    <col min="10" max="10" width="10.875" style="6" customWidth="1"/>
    <col min="11" max="11" width="11.125" style="6" bestFit="1" customWidth="1"/>
    <col min="12" max="12" width="11" style="6" customWidth="1"/>
    <col min="13" max="13" width="10.5" style="6" customWidth="1"/>
    <col min="14" max="14" width="10.875" style="21" bestFit="1" customWidth="1"/>
    <col min="15" max="15" width="1.75" style="21" customWidth="1"/>
    <col min="16" max="16" width="9.125" style="122" customWidth="1"/>
    <col min="17" max="17" width="11.5" style="21" customWidth="1"/>
    <col min="18" max="18" width="10.125" style="6" customWidth="1"/>
    <col min="19" max="21" width="10.375" style="6" customWidth="1"/>
    <col min="22" max="22" width="9.375" style="6" customWidth="1"/>
    <col min="23" max="23" width="8.75" style="6" customWidth="1"/>
    <col min="24" max="24" width="9.375" style="6" customWidth="1"/>
    <col min="25" max="25" width="9.75" style="6" customWidth="1"/>
    <col min="26" max="26" width="11.875" style="6" customWidth="1"/>
    <col min="27" max="27" width="10.5" style="6" customWidth="1"/>
    <col min="28" max="28" width="11.125" style="6" customWidth="1"/>
    <col min="29" max="29" width="11.125" style="6" bestFit="1" customWidth="1"/>
    <col min="30" max="30" width="1.125" style="21" customWidth="1"/>
    <col min="31" max="31" width="8.25" style="6" customWidth="1"/>
    <col min="32" max="32" width="11.75" style="68" customWidth="1"/>
    <col min="33" max="33" width="10.875" style="122" customWidth="1"/>
    <col min="34" max="34" width="11" style="68" customWidth="1"/>
    <col min="35" max="35" width="11" style="6" customWidth="1"/>
    <col min="36" max="36" width="10" style="6" customWidth="1"/>
    <col min="37" max="37" width="11.625" style="6" customWidth="1"/>
    <col min="38" max="38" width="11.125" style="6" customWidth="1"/>
    <col min="39" max="39" width="12.5" style="6" customWidth="1"/>
    <col min="40" max="40" width="10.25" style="6" customWidth="1"/>
    <col min="41" max="41" width="9.875" style="6" customWidth="1"/>
    <col min="42" max="42" width="19.75" style="6" customWidth="1"/>
    <col min="43" max="43" width="9" style="6"/>
    <col min="44" max="54" width="10" style="6" customWidth="1"/>
    <col min="55" max="55" width="10.375" style="122" customWidth="1"/>
    <col min="56" max="56" width="3.625" style="6" customWidth="1"/>
    <col min="57" max="57" width="10" style="21" customWidth="1"/>
    <col min="58" max="69" width="10" style="6" customWidth="1"/>
    <col min="70" max="70" width="9.625" style="6" bestFit="1" customWidth="1"/>
    <col min="71" max="71" width="1.875" style="6" customWidth="1"/>
    <col min="72" max="72" width="8.25" style="6" customWidth="1"/>
    <col min="73" max="74" width="10" style="122" customWidth="1"/>
    <col min="75" max="75" width="10" style="68" customWidth="1"/>
    <col min="76" max="82" width="10" style="6" customWidth="1"/>
    <col min="83" max="83" width="9.5" style="6" customWidth="1"/>
    <col min="84" max="93" width="10" style="6" customWidth="1"/>
    <col min="94" max="94" width="16" style="122" customWidth="1"/>
    <col min="95" max="95" width="11.125" style="122" customWidth="1"/>
    <col min="96" max="96" width="11.125" style="6" customWidth="1"/>
    <col min="97" max="97" width="10" style="122" customWidth="1"/>
    <col min="98" max="109" width="10" style="6" customWidth="1"/>
    <col min="110" max="110" width="10" style="21" customWidth="1"/>
    <col min="111" max="111" width="10" style="6" customWidth="1"/>
    <col min="112" max="113" width="10" style="122" customWidth="1"/>
    <col min="114" max="114" width="10" style="68" customWidth="1"/>
    <col min="115" max="119" width="10" style="6" customWidth="1"/>
    <col min="120" max="121" width="9.875" style="6" customWidth="1"/>
    <col min="122" max="256" width="9" style="6"/>
    <col min="257" max="257" width="1.5" style="6" customWidth="1"/>
    <col min="258" max="258" width="8.5" style="6" customWidth="1"/>
    <col min="259" max="259" width="12.125" style="6" customWidth="1"/>
    <col min="260" max="260" width="11.625" style="6" bestFit="1" customWidth="1"/>
    <col min="261" max="261" width="10.875" style="6" customWidth="1"/>
    <col min="262" max="262" width="10.25" style="6" customWidth="1"/>
    <col min="263" max="263" width="11.25" style="6" customWidth="1"/>
    <col min="264" max="264" width="10.25" style="6" customWidth="1"/>
    <col min="265" max="265" width="10.375" style="6" customWidth="1"/>
    <col min="266" max="266" width="10.875" style="6" customWidth="1"/>
    <col min="267" max="267" width="11.125" style="6" bestFit="1" customWidth="1"/>
    <col min="268" max="268" width="11" style="6" customWidth="1"/>
    <col min="269" max="269" width="10.5" style="6" customWidth="1"/>
    <col min="270" max="270" width="10.875" style="6" bestFit="1" customWidth="1"/>
    <col min="271" max="271" width="1.75" style="6" customWidth="1"/>
    <col min="272" max="272" width="9.125" style="6" customWidth="1"/>
    <col min="273" max="273" width="11.5" style="6" customWidth="1"/>
    <col min="274" max="274" width="10.125" style="6" customWidth="1"/>
    <col min="275" max="277" width="10.375" style="6" customWidth="1"/>
    <col min="278" max="278" width="9.375" style="6" customWidth="1"/>
    <col min="279" max="279" width="8.75" style="6" customWidth="1"/>
    <col min="280" max="280" width="9.375" style="6" customWidth="1"/>
    <col min="281" max="281" width="9.75" style="6" customWidth="1"/>
    <col min="282" max="282" width="11.875" style="6" customWidth="1"/>
    <col min="283" max="283" width="10.5" style="6" customWidth="1"/>
    <col min="284" max="284" width="11.125" style="6" customWidth="1"/>
    <col min="285" max="285" width="11.125" style="6" bestFit="1" customWidth="1"/>
    <col min="286" max="286" width="1.125" style="6" customWidth="1"/>
    <col min="287" max="287" width="8.25" style="6" customWidth="1"/>
    <col min="288" max="288" width="11.75" style="6" customWidth="1"/>
    <col min="289" max="289" width="10.875" style="6" customWidth="1"/>
    <col min="290" max="291" width="11" style="6" customWidth="1"/>
    <col min="292" max="292" width="10" style="6" customWidth="1"/>
    <col min="293" max="293" width="11.625" style="6" customWidth="1"/>
    <col min="294" max="294" width="11.125" style="6" customWidth="1"/>
    <col min="295" max="295" width="12.5" style="6" customWidth="1"/>
    <col min="296" max="296" width="10.25" style="6" customWidth="1"/>
    <col min="297" max="297" width="9.875" style="6" customWidth="1"/>
    <col min="298" max="298" width="19.75" style="6" customWidth="1"/>
    <col min="299" max="299" width="9" style="6"/>
    <col min="300" max="310" width="10" style="6" customWidth="1"/>
    <col min="311" max="311" width="10.375" style="6" customWidth="1"/>
    <col min="312" max="312" width="3.625" style="6" customWidth="1"/>
    <col min="313" max="325" width="10" style="6" customWidth="1"/>
    <col min="326" max="326" width="9.625" style="6" bestFit="1" customWidth="1"/>
    <col min="327" max="327" width="1.875" style="6" customWidth="1"/>
    <col min="328" max="328" width="8.25" style="6" customWidth="1"/>
    <col min="329" max="338" width="10" style="6" customWidth="1"/>
    <col min="339" max="339" width="9.5" style="6" customWidth="1"/>
    <col min="340" max="349" width="10" style="6" customWidth="1"/>
    <col min="350" max="350" width="16" style="6" customWidth="1"/>
    <col min="351" max="352" width="11.125" style="6" customWidth="1"/>
    <col min="353" max="375" width="10" style="6" customWidth="1"/>
    <col min="376" max="377" width="9.875" style="6" customWidth="1"/>
    <col min="378" max="512" width="9" style="6"/>
    <col min="513" max="513" width="1.5" style="6" customWidth="1"/>
    <col min="514" max="514" width="8.5" style="6" customWidth="1"/>
    <col min="515" max="515" width="12.125" style="6" customWidth="1"/>
    <col min="516" max="516" width="11.625" style="6" bestFit="1" customWidth="1"/>
    <col min="517" max="517" width="10.875" style="6" customWidth="1"/>
    <col min="518" max="518" width="10.25" style="6" customWidth="1"/>
    <col min="519" max="519" width="11.25" style="6" customWidth="1"/>
    <col min="520" max="520" width="10.25" style="6" customWidth="1"/>
    <col min="521" max="521" width="10.375" style="6" customWidth="1"/>
    <col min="522" max="522" width="10.875" style="6" customWidth="1"/>
    <col min="523" max="523" width="11.125" style="6" bestFit="1" customWidth="1"/>
    <col min="524" max="524" width="11" style="6" customWidth="1"/>
    <col min="525" max="525" width="10.5" style="6" customWidth="1"/>
    <col min="526" max="526" width="10.875" style="6" bestFit="1" customWidth="1"/>
    <col min="527" max="527" width="1.75" style="6" customWidth="1"/>
    <col min="528" max="528" width="9.125" style="6" customWidth="1"/>
    <col min="529" max="529" width="11.5" style="6" customWidth="1"/>
    <col min="530" max="530" width="10.125" style="6" customWidth="1"/>
    <col min="531" max="533" width="10.375" style="6" customWidth="1"/>
    <col min="534" max="534" width="9.375" style="6" customWidth="1"/>
    <col min="535" max="535" width="8.75" style="6" customWidth="1"/>
    <col min="536" max="536" width="9.375" style="6" customWidth="1"/>
    <col min="537" max="537" width="9.75" style="6" customWidth="1"/>
    <col min="538" max="538" width="11.875" style="6" customWidth="1"/>
    <col min="539" max="539" width="10.5" style="6" customWidth="1"/>
    <col min="540" max="540" width="11.125" style="6" customWidth="1"/>
    <col min="541" max="541" width="11.125" style="6" bestFit="1" customWidth="1"/>
    <col min="542" max="542" width="1.125" style="6" customWidth="1"/>
    <col min="543" max="543" width="8.25" style="6" customWidth="1"/>
    <col min="544" max="544" width="11.75" style="6" customWidth="1"/>
    <col min="545" max="545" width="10.875" style="6" customWidth="1"/>
    <col min="546" max="547" width="11" style="6" customWidth="1"/>
    <col min="548" max="548" width="10" style="6" customWidth="1"/>
    <col min="549" max="549" width="11.625" style="6" customWidth="1"/>
    <col min="550" max="550" width="11.125" style="6" customWidth="1"/>
    <col min="551" max="551" width="12.5" style="6" customWidth="1"/>
    <col min="552" max="552" width="10.25" style="6" customWidth="1"/>
    <col min="553" max="553" width="9.875" style="6" customWidth="1"/>
    <col min="554" max="554" width="19.75" style="6" customWidth="1"/>
    <col min="555" max="555" width="9" style="6"/>
    <col min="556" max="566" width="10" style="6" customWidth="1"/>
    <col min="567" max="567" width="10.375" style="6" customWidth="1"/>
    <col min="568" max="568" width="3.625" style="6" customWidth="1"/>
    <col min="569" max="581" width="10" style="6" customWidth="1"/>
    <col min="582" max="582" width="9.625" style="6" bestFit="1" customWidth="1"/>
    <col min="583" max="583" width="1.875" style="6" customWidth="1"/>
    <col min="584" max="584" width="8.25" style="6" customWidth="1"/>
    <col min="585" max="594" width="10" style="6" customWidth="1"/>
    <col min="595" max="595" width="9.5" style="6" customWidth="1"/>
    <col min="596" max="605" width="10" style="6" customWidth="1"/>
    <col min="606" max="606" width="16" style="6" customWidth="1"/>
    <col min="607" max="608" width="11.125" style="6" customWidth="1"/>
    <col min="609" max="631" width="10" style="6" customWidth="1"/>
    <col min="632" max="633" width="9.875" style="6" customWidth="1"/>
    <col min="634" max="768" width="9" style="6"/>
    <col min="769" max="769" width="1.5" style="6" customWidth="1"/>
    <col min="770" max="770" width="8.5" style="6" customWidth="1"/>
    <col min="771" max="771" width="12.125" style="6" customWidth="1"/>
    <col min="772" max="772" width="11.625" style="6" bestFit="1" customWidth="1"/>
    <col min="773" max="773" width="10.875" style="6" customWidth="1"/>
    <col min="774" max="774" width="10.25" style="6" customWidth="1"/>
    <col min="775" max="775" width="11.25" style="6" customWidth="1"/>
    <col min="776" max="776" width="10.25" style="6" customWidth="1"/>
    <col min="777" max="777" width="10.375" style="6" customWidth="1"/>
    <col min="778" max="778" width="10.875" style="6" customWidth="1"/>
    <col min="779" max="779" width="11.125" style="6" bestFit="1" customWidth="1"/>
    <col min="780" max="780" width="11" style="6" customWidth="1"/>
    <col min="781" max="781" width="10.5" style="6" customWidth="1"/>
    <col min="782" max="782" width="10.875" style="6" bestFit="1" customWidth="1"/>
    <col min="783" max="783" width="1.75" style="6" customWidth="1"/>
    <col min="784" max="784" width="9.125" style="6" customWidth="1"/>
    <col min="785" max="785" width="11.5" style="6" customWidth="1"/>
    <col min="786" max="786" width="10.125" style="6" customWidth="1"/>
    <col min="787" max="789" width="10.375" style="6" customWidth="1"/>
    <col min="790" max="790" width="9.375" style="6" customWidth="1"/>
    <col min="791" max="791" width="8.75" style="6" customWidth="1"/>
    <col min="792" max="792" width="9.375" style="6" customWidth="1"/>
    <col min="793" max="793" width="9.75" style="6" customWidth="1"/>
    <col min="794" max="794" width="11.875" style="6" customWidth="1"/>
    <col min="795" max="795" width="10.5" style="6" customWidth="1"/>
    <col min="796" max="796" width="11.125" style="6" customWidth="1"/>
    <col min="797" max="797" width="11.125" style="6" bestFit="1" customWidth="1"/>
    <col min="798" max="798" width="1.125" style="6" customWidth="1"/>
    <col min="799" max="799" width="8.25" style="6" customWidth="1"/>
    <col min="800" max="800" width="11.75" style="6" customWidth="1"/>
    <col min="801" max="801" width="10.875" style="6" customWidth="1"/>
    <col min="802" max="803" width="11" style="6" customWidth="1"/>
    <col min="804" max="804" width="10" style="6" customWidth="1"/>
    <col min="805" max="805" width="11.625" style="6" customWidth="1"/>
    <col min="806" max="806" width="11.125" style="6" customWidth="1"/>
    <col min="807" max="807" width="12.5" style="6" customWidth="1"/>
    <col min="808" max="808" width="10.25" style="6" customWidth="1"/>
    <col min="809" max="809" width="9.875" style="6" customWidth="1"/>
    <col min="810" max="810" width="19.75" style="6" customWidth="1"/>
    <col min="811" max="811" width="9" style="6"/>
    <col min="812" max="822" width="10" style="6" customWidth="1"/>
    <col min="823" max="823" width="10.375" style="6" customWidth="1"/>
    <col min="824" max="824" width="3.625" style="6" customWidth="1"/>
    <col min="825" max="837" width="10" style="6" customWidth="1"/>
    <col min="838" max="838" width="9.625" style="6" bestFit="1" customWidth="1"/>
    <col min="839" max="839" width="1.875" style="6" customWidth="1"/>
    <col min="840" max="840" width="8.25" style="6" customWidth="1"/>
    <col min="841" max="850" width="10" style="6" customWidth="1"/>
    <col min="851" max="851" width="9.5" style="6" customWidth="1"/>
    <col min="852" max="861" width="10" style="6" customWidth="1"/>
    <col min="862" max="862" width="16" style="6" customWidth="1"/>
    <col min="863" max="864" width="11.125" style="6" customWidth="1"/>
    <col min="865" max="887" width="10" style="6" customWidth="1"/>
    <col min="888" max="889" width="9.875" style="6" customWidth="1"/>
    <col min="890" max="1024" width="9" style="6"/>
    <col min="1025" max="1025" width="1.5" style="6" customWidth="1"/>
    <col min="1026" max="1026" width="8.5" style="6" customWidth="1"/>
    <col min="1027" max="1027" width="12.125" style="6" customWidth="1"/>
    <col min="1028" max="1028" width="11.625" style="6" bestFit="1" customWidth="1"/>
    <col min="1029" max="1029" width="10.875" style="6" customWidth="1"/>
    <col min="1030" max="1030" width="10.25" style="6" customWidth="1"/>
    <col min="1031" max="1031" width="11.25" style="6" customWidth="1"/>
    <col min="1032" max="1032" width="10.25" style="6" customWidth="1"/>
    <col min="1033" max="1033" width="10.375" style="6" customWidth="1"/>
    <col min="1034" max="1034" width="10.875" style="6" customWidth="1"/>
    <col min="1035" max="1035" width="11.125" style="6" bestFit="1" customWidth="1"/>
    <col min="1036" max="1036" width="11" style="6" customWidth="1"/>
    <col min="1037" max="1037" width="10.5" style="6" customWidth="1"/>
    <col min="1038" max="1038" width="10.875" style="6" bestFit="1" customWidth="1"/>
    <col min="1039" max="1039" width="1.75" style="6" customWidth="1"/>
    <col min="1040" max="1040" width="9.125" style="6" customWidth="1"/>
    <col min="1041" max="1041" width="11.5" style="6" customWidth="1"/>
    <col min="1042" max="1042" width="10.125" style="6" customWidth="1"/>
    <col min="1043" max="1045" width="10.375" style="6" customWidth="1"/>
    <col min="1046" max="1046" width="9.375" style="6" customWidth="1"/>
    <col min="1047" max="1047" width="8.75" style="6" customWidth="1"/>
    <col min="1048" max="1048" width="9.375" style="6" customWidth="1"/>
    <col min="1049" max="1049" width="9.75" style="6" customWidth="1"/>
    <col min="1050" max="1050" width="11.875" style="6" customWidth="1"/>
    <col min="1051" max="1051" width="10.5" style="6" customWidth="1"/>
    <col min="1052" max="1052" width="11.125" style="6" customWidth="1"/>
    <col min="1053" max="1053" width="11.125" style="6" bestFit="1" customWidth="1"/>
    <col min="1054" max="1054" width="1.125" style="6" customWidth="1"/>
    <col min="1055" max="1055" width="8.25" style="6" customWidth="1"/>
    <col min="1056" max="1056" width="11.75" style="6" customWidth="1"/>
    <col min="1057" max="1057" width="10.875" style="6" customWidth="1"/>
    <col min="1058" max="1059" width="11" style="6" customWidth="1"/>
    <col min="1060" max="1060" width="10" style="6" customWidth="1"/>
    <col min="1061" max="1061" width="11.625" style="6" customWidth="1"/>
    <col min="1062" max="1062" width="11.125" style="6" customWidth="1"/>
    <col min="1063" max="1063" width="12.5" style="6" customWidth="1"/>
    <col min="1064" max="1064" width="10.25" style="6" customWidth="1"/>
    <col min="1065" max="1065" width="9.875" style="6" customWidth="1"/>
    <col min="1066" max="1066" width="19.75" style="6" customWidth="1"/>
    <col min="1067" max="1067" width="9" style="6"/>
    <col min="1068" max="1078" width="10" style="6" customWidth="1"/>
    <col min="1079" max="1079" width="10.375" style="6" customWidth="1"/>
    <col min="1080" max="1080" width="3.625" style="6" customWidth="1"/>
    <col min="1081" max="1093" width="10" style="6" customWidth="1"/>
    <col min="1094" max="1094" width="9.625" style="6" bestFit="1" customWidth="1"/>
    <col min="1095" max="1095" width="1.875" style="6" customWidth="1"/>
    <col min="1096" max="1096" width="8.25" style="6" customWidth="1"/>
    <col min="1097" max="1106" width="10" style="6" customWidth="1"/>
    <col min="1107" max="1107" width="9.5" style="6" customWidth="1"/>
    <col min="1108" max="1117" width="10" style="6" customWidth="1"/>
    <col min="1118" max="1118" width="16" style="6" customWidth="1"/>
    <col min="1119" max="1120" width="11.125" style="6" customWidth="1"/>
    <col min="1121" max="1143" width="10" style="6" customWidth="1"/>
    <col min="1144" max="1145" width="9.875" style="6" customWidth="1"/>
    <col min="1146" max="1280" width="9" style="6"/>
    <col min="1281" max="1281" width="1.5" style="6" customWidth="1"/>
    <col min="1282" max="1282" width="8.5" style="6" customWidth="1"/>
    <col min="1283" max="1283" width="12.125" style="6" customWidth="1"/>
    <col min="1284" max="1284" width="11.625" style="6" bestFit="1" customWidth="1"/>
    <col min="1285" max="1285" width="10.875" style="6" customWidth="1"/>
    <col min="1286" max="1286" width="10.25" style="6" customWidth="1"/>
    <col min="1287" max="1287" width="11.25" style="6" customWidth="1"/>
    <col min="1288" max="1288" width="10.25" style="6" customWidth="1"/>
    <col min="1289" max="1289" width="10.375" style="6" customWidth="1"/>
    <col min="1290" max="1290" width="10.875" style="6" customWidth="1"/>
    <col min="1291" max="1291" width="11.125" style="6" bestFit="1" customWidth="1"/>
    <col min="1292" max="1292" width="11" style="6" customWidth="1"/>
    <col min="1293" max="1293" width="10.5" style="6" customWidth="1"/>
    <col min="1294" max="1294" width="10.875" style="6" bestFit="1" customWidth="1"/>
    <col min="1295" max="1295" width="1.75" style="6" customWidth="1"/>
    <col min="1296" max="1296" width="9.125" style="6" customWidth="1"/>
    <col min="1297" max="1297" width="11.5" style="6" customWidth="1"/>
    <col min="1298" max="1298" width="10.125" style="6" customWidth="1"/>
    <col min="1299" max="1301" width="10.375" style="6" customWidth="1"/>
    <col min="1302" max="1302" width="9.375" style="6" customWidth="1"/>
    <col min="1303" max="1303" width="8.75" style="6" customWidth="1"/>
    <col min="1304" max="1304" width="9.375" style="6" customWidth="1"/>
    <col min="1305" max="1305" width="9.75" style="6" customWidth="1"/>
    <col min="1306" max="1306" width="11.875" style="6" customWidth="1"/>
    <col min="1307" max="1307" width="10.5" style="6" customWidth="1"/>
    <col min="1308" max="1308" width="11.125" style="6" customWidth="1"/>
    <col min="1309" max="1309" width="11.125" style="6" bestFit="1" customWidth="1"/>
    <col min="1310" max="1310" width="1.125" style="6" customWidth="1"/>
    <col min="1311" max="1311" width="8.25" style="6" customWidth="1"/>
    <col min="1312" max="1312" width="11.75" style="6" customWidth="1"/>
    <col min="1313" max="1313" width="10.875" style="6" customWidth="1"/>
    <col min="1314" max="1315" width="11" style="6" customWidth="1"/>
    <col min="1316" max="1316" width="10" style="6" customWidth="1"/>
    <col min="1317" max="1317" width="11.625" style="6" customWidth="1"/>
    <col min="1318" max="1318" width="11.125" style="6" customWidth="1"/>
    <col min="1319" max="1319" width="12.5" style="6" customWidth="1"/>
    <col min="1320" max="1320" width="10.25" style="6" customWidth="1"/>
    <col min="1321" max="1321" width="9.875" style="6" customWidth="1"/>
    <col min="1322" max="1322" width="19.75" style="6" customWidth="1"/>
    <col min="1323" max="1323" width="9" style="6"/>
    <col min="1324" max="1334" width="10" style="6" customWidth="1"/>
    <col min="1335" max="1335" width="10.375" style="6" customWidth="1"/>
    <col min="1336" max="1336" width="3.625" style="6" customWidth="1"/>
    <col min="1337" max="1349" width="10" style="6" customWidth="1"/>
    <col min="1350" max="1350" width="9.625" style="6" bestFit="1" customWidth="1"/>
    <col min="1351" max="1351" width="1.875" style="6" customWidth="1"/>
    <col min="1352" max="1352" width="8.25" style="6" customWidth="1"/>
    <col min="1353" max="1362" width="10" style="6" customWidth="1"/>
    <col min="1363" max="1363" width="9.5" style="6" customWidth="1"/>
    <col min="1364" max="1373" width="10" style="6" customWidth="1"/>
    <col min="1374" max="1374" width="16" style="6" customWidth="1"/>
    <col min="1375" max="1376" width="11.125" style="6" customWidth="1"/>
    <col min="1377" max="1399" width="10" style="6" customWidth="1"/>
    <col min="1400" max="1401" width="9.875" style="6" customWidth="1"/>
    <col min="1402" max="1536" width="9" style="6"/>
    <col min="1537" max="1537" width="1.5" style="6" customWidth="1"/>
    <col min="1538" max="1538" width="8.5" style="6" customWidth="1"/>
    <col min="1539" max="1539" width="12.125" style="6" customWidth="1"/>
    <col min="1540" max="1540" width="11.625" style="6" bestFit="1" customWidth="1"/>
    <col min="1541" max="1541" width="10.875" style="6" customWidth="1"/>
    <col min="1542" max="1542" width="10.25" style="6" customWidth="1"/>
    <col min="1543" max="1543" width="11.25" style="6" customWidth="1"/>
    <col min="1544" max="1544" width="10.25" style="6" customWidth="1"/>
    <col min="1545" max="1545" width="10.375" style="6" customWidth="1"/>
    <col min="1546" max="1546" width="10.875" style="6" customWidth="1"/>
    <col min="1547" max="1547" width="11.125" style="6" bestFit="1" customWidth="1"/>
    <col min="1548" max="1548" width="11" style="6" customWidth="1"/>
    <col min="1549" max="1549" width="10.5" style="6" customWidth="1"/>
    <col min="1550" max="1550" width="10.875" style="6" bestFit="1" customWidth="1"/>
    <col min="1551" max="1551" width="1.75" style="6" customWidth="1"/>
    <col min="1552" max="1552" width="9.125" style="6" customWidth="1"/>
    <col min="1553" max="1553" width="11.5" style="6" customWidth="1"/>
    <col min="1554" max="1554" width="10.125" style="6" customWidth="1"/>
    <col min="1555" max="1557" width="10.375" style="6" customWidth="1"/>
    <col min="1558" max="1558" width="9.375" style="6" customWidth="1"/>
    <col min="1559" max="1559" width="8.75" style="6" customWidth="1"/>
    <col min="1560" max="1560" width="9.375" style="6" customWidth="1"/>
    <col min="1561" max="1561" width="9.75" style="6" customWidth="1"/>
    <col min="1562" max="1562" width="11.875" style="6" customWidth="1"/>
    <col min="1563" max="1563" width="10.5" style="6" customWidth="1"/>
    <col min="1564" max="1564" width="11.125" style="6" customWidth="1"/>
    <col min="1565" max="1565" width="11.125" style="6" bestFit="1" customWidth="1"/>
    <col min="1566" max="1566" width="1.125" style="6" customWidth="1"/>
    <col min="1567" max="1567" width="8.25" style="6" customWidth="1"/>
    <col min="1568" max="1568" width="11.75" style="6" customWidth="1"/>
    <col min="1569" max="1569" width="10.875" style="6" customWidth="1"/>
    <col min="1570" max="1571" width="11" style="6" customWidth="1"/>
    <col min="1572" max="1572" width="10" style="6" customWidth="1"/>
    <col min="1573" max="1573" width="11.625" style="6" customWidth="1"/>
    <col min="1574" max="1574" width="11.125" style="6" customWidth="1"/>
    <col min="1575" max="1575" width="12.5" style="6" customWidth="1"/>
    <col min="1576" max="1576" width="10.25" style="6" customWidth="1"/>
    <col min="1577" max="1577" width="9.875" style="6" customWidth="1"/>
    <col min="1578" max="1578" width="19.75" style="6" customWidth="1"/>
    <col min="1579" max="1579" width="9" style="6"/>
    <col min="1580" max="1590" width="10" style="6" customWidth="1"/>
    <col min="1591" max="1591" width="10.375" style="6" customWidth="1"/>
    <col min="1592" max="1592" width="3.625" style="6" customWidth="1"/>
    <col min="1593" max="1605" width="10" style="6" customWidth="1"/>
    <col min="1606" max="1606" width="9.625" style="6" bestFit="1" customWidth="1"/>
    <col min="1607" max="1607" width="1.875" style="6" customWidth="1"/>
    <col min="1608" max="1608" width="8.25" style="6" customWidth="1"/>
    <col min="1609" max="1618" width="10" style="6" customWidth="1"/>
    <col min="1619" max="1619" width="9.5" style="6" customWidth="1"/>
    <col min="1620" max="1629" width="10" style="6" customWidth="1"/>
    <col min="1630" max="1630" width="16" style="6" customWidth="1"/>
    <col min="1631" max="1632" width="11.125" style="6" customWidth="1"/>
    <col min="1633" max="1655" width="10" style="6" customWidth="1"/>
    <col min="1656" max="1657" width="9.875" style="6" customWidth="1"/>
    <col min="1658" max="1792" width="9" style="6"/>
    <col min="1793" max="1793" width="1.5" style="6" customWidth="1"/>
    <col min="1794" max="1794" width="8.5" style="6" customWidth="1"/>
    <col min="1795" max="1795" width="12.125" style="6" customWidth="1"/>
    <col min="1796" max="1796" width="11.625" style="6" bestFit="1" customWidth="1"/>
    <col min="1797" max="1797" width="10.875" style="6" customWidth="1"/>
    <col min="1798" max="1798" width="10.25" style="6" customWidth="1"/>
    <col min="1799" max="1799" width="11.25" style="6" customWidth="1"/>
    <col min="1800" max="1800" width="10.25" style="6" customWidth="1"/>
    <col min="1801" max="1801" width="10.375" style="6" customWidth="1"/>
    <col min="1802" max="1802" width="10.875" style="6" customWidth="1"/>
    <col min="1803" max="1803" width="11.125" style="6" bestFit="1" customWidth="1"/>
    <col min="1804" max="1804" width="11" style="6" customWidth="1"/>
    <col min="1805" max="1805" width="10.5" style="6" customWidth="1"/>
    <col min="1806" max="1806" width="10.875" style="6" bestFit="1" customWidth="1"/>
    <col min="1807" max="1807" width="1.75" style="6" customWidth="1"/>
    <col min="1808" max="1808" width="9.125" style="6" customWidth="1"/>
    <col min="1809" max="1809" width="11.5" style="6" customWidth="1"/>
    <col min="1810" max="1810" width="10.125" style="6" customWidth="1"/>
    <col min="1811" max="1813" width="10.375" style="6" customWidth="1"/>
    <col min="1814" max="1814" width="9.375" style="6" customWidth="1"/>
    <col min="1815" max="1815" width="8.75" style="6" customWidth="1"/>
    <col min="1816" max="1816" width="9.375" style="6" customWidth="1"/>
    <col min="1817" max="1817" width="9.75" style="6" customWidth="1"/>
    <col min="1818" max="1818" width="11.875" style="6" customWidth="1"/>
    <col min="1819" max="1819" width="10.5" style="6" customWidth="1"/>
    <col min="1820" max="1820" width="11.125" style="6" customWidth="1"/>
    <col min="1821" max="1821" width="11.125" style="6" bestFit="1" customWidth="1"/>
    <col min="1822" max="1822" width="1.125" style="6" customWidth="1"/>
    <col min="1823" max="1823" width="8.25" style="6" customWidth="1"/>
    <col min="1824" max="1824" width="11.75" style="6" customWidth="1"/>
    <col min="1825" max="1825" width="10.875" style="6" customWidth="1"/>
    <col min="1826" max="1827" width="11" style="6" customWidth="1"/>
    <col min="1828" max="1828" width="10" style="6" customWidth="1"/>
    <col min="1829" max="1829" width="11.625" style="6" customWidth="1"/>
    <col min="1830" max="1830" width="11.125" style="6" customWidth="1"/>
    <col min="1831" max="1831" width="12.5" style="6" customWidth="1"/>
    <col min="1832" max="1832" width="10.25" style="6" customWidth="1"/>
    <col min="1833" max="1833" width="9.875" style="6" customWidth="1"/>
    <col min="1834" max="1834" width="19.75" style="6" customWidth="1"/>
    <col min="1835" max="1835" width="9" style="6"/>
    <col min="1836" max="1846" width="10" style="6" customWidth="1"/>
    <col min="1847" max="1847" width="10.375" style="6" customWidth="1"/>
    <col min="1848" max="1848" width="3.625" style="6" customWidth="1"/>
    <col min="1849" max="1861" width="10" style="6" customWidth="1"/>
    <col min="1862" max="1862" width="9.625" style="6" bestFit="1" customWidth="1"/>
    <col min="1863" max="1863" width="1.875" style="6" customWidth="1"/>
    <col min="1864" max="1864" width="8.25" style="6" customWidth="1"/>
    <col min="1865" max="1874" width="10" style="6" customWidth="1"/>
    <col min="1875" max="1875" width="9.5" style="6" customWidth="1"/>
    <col min="1876" max="1885" width="10" style="6" customWidth="1"/>
    <col min="1886" max="1886" width="16" style="6" customWidth="1"/>
    <col min="1887" max="1888" width="11.125" style="6" customWidth="1"/>
    <col min="1889" max="1911" width="10" style="6" customWidth="1"/>
    <col min="1912" max="1913" width="9.875" style="6" customWidth="1"/>
    <col min="1914" max="2048" width="9" style="6"/>
    <col min="2049" max="2049" width="1.5" style="6" customWidth="1"/>
    <col min="2050" max="2050" width="8.5" style="6" customWidth="1"/>
    <col min="2051" max="2051" width="12.125" style="6" customWidth="1"/>
    <col min="2052" max="2052" width="11.625" style="6" bestFit="1" customWidth="1"/>
    <col min="2053" max="2053" width="10.875" style="6" customWidth="1"/>
    <col min="2054" max="2054" width="10.25" style="6" customWidth="1"/>
    <col min="2055" max="2055" width="11.25" style="6" customWidth="1"/>
    <col min="2056" max="2056" width="10.25" style="6" customWidth="1"/>
    <col min="2057" max="2057" width="10.375" style="6" customWidth="1"/>
    <col min="2058" max="2058" width="10.875" style="6" customWidth="1"/>
    <col min="2059" max="2059" width="11.125" style="6" bestFit="1" customWidth="1"/>
    <col min="2060" max="2060" width="11" style="6" customWidth="1"/>
    <col min="2061" max="2061" width="10.5" style="6" customWidth="1"/>
    <col min="2062" max="2062" width="10.875" style="6" bestFit="1" customWidth="1"/>
    <col min="2063" max="2063" width="1.75" style="6" customWidth="1"/>
    <col min="2064" max="2064" width="9.125" style="6" customWidth="1"/>
    <col min="2065" max="2065" width="11.5" style="6" customWidth="1"/>
    <col min="2066" max="2066" width="10.125" style="6" customWidth="1"/>
    <col min="2067" max="2069" width="10.375" style="6" customWidth="1"/>
    <col min="2070" max="2070" width="9.375" style="6" customWidth="1"/>
    <col min="2071" max="2071" width="8.75" style="6" customWidth="1"/>
    <col min="2072" max="2072" width="9.375" style="6" customWidth="1"/>
    <col min="2073" max="2073" width="9.75" style="6" customWidth="1"/>
    <col min="2074" max="2074" width="11.875" style="6" customWidth="1"/>
    <col min="2075" max="2075" width="10.5" style="6" customWidth="1"/>
    <col min="2076" max="2076" width="11.125" style="6" customWidth="1"/>
    <col min="2077" max="2077" width="11.125" style="6" bestFit="1" customWidth="1"/>
    <col min="2078" max="2078" width="1.125" style="6" customWidth="1"/>
    <col min="2079" max="2079" width="8.25" style="6" customWidth="1"/>
    <col min="2080" max="2080" width="11.75" style="6" customWidth="1"/>
    <col min="2081" max="2081" width="10.875" style="6" customWidth="1"/>
    <col min="2082" max="2083" width="11" style="6" customWidth="1"/>
    <col min="2084" max="2084" width="10" style="6" customWidth="1"/>
    <col min="2085" max="2085" width="11.625" style="6" customWidth="1"/>
    <col min="2086" max="2086" width="11.125" style="6" customWidth="1"/>
    <col min="2087" max="2087" width="12.5" style="6" customWidth="1"/>
    <col min="2088" max="2088" width="10.25" style="6" customWidth="1"/>
    <col min="2089" max="2089" width="9.875" style="6" customWidth="1"/>
    <col min="2090" max="2090" width="19.75" style="6" customWidth="1"/>
    <col min="2091" max="2091" width="9" style="6"/>
    <col min="2092" max="2102" width="10" style="6" customWidth="1"/>
    <col min="2103" max="2103" width="10.375" style="6" customWidth="1"/>
    <col min="2104" max="2104" width="3.625" style="6" customWidth="1"/>
    <col min="2105" max="2117" width="10" style="6" customWidth="1"/>
    <col min="2118" max="2118" width="9.625" style="6" bestFit="1" customWidth="1"/>
    <col min="2119" max="2119" width="1.875" style="6" customWidth="1"/>
    <col min="2120" max="2120" width="8.25" style="6" customWidth="1"/>
    <col min="2121" max="2130" width="10" style="6" customWidth="1"/>
    <col min="2131" max="2131" width="9.5" style="6" customWidth="1"/>
    <col min="2132" max="2141" width="10" style="6" customWidth="1"/>
    <col min="2142" max="2142" width="16" style="6" customWidth="1"/>
    <col min="2143" max="2144" width="11.125" style="6" customWidth="1"/>
    <col min="2145" max="2167" width="10" style="6" customWidth="1"/>
    <col min="2168" max="2169" width="9.875" style="6" customWidth="1"/>
    <col min="2170" max="2304" width="9" style="6"/>
    <col min="2305" max="2305" width="1.5" style="6" customWidth="1"/>
    <col min="2306" max="2306" width="8.5" style="6" customWidth="1"/>
    <col min="2307" max="2307" width="12.125" style="6" customWidth="1"/>
    <col min="2308" max="2308" width="11.625" style="6" bestFit="1" customWidth="1"/>
    <col min="2309" max="2309" width="10.875" style="6" customWidth="1"/>
    <col min="2310" max="2310" width="10.25" style="6" customWidth="1"/>
    <col min="2311" max="2311" width="11.25" style="6" customWidth="1"/>
    <col min="2312" max="2312" width="10.25" style="6" customWidth="1"/>
    <col min="2313" max="2313" width="10.375" style="6" customWidth="1"/>
    <col min="2314" max="2314" width="10.875" style="6" customWidth="1"/>
    <col min="2315" max="2315" width="11.125" style="6" bestFit="1" customWidth="1"/>
    <col min="2316" max="2316" width="11" style="6" customWidth="1"/>
    <col min="2317" max="2317" width="10.5" style="6" customWidth="1"/>
    <col min="2318" max="2318" width="10.875" style="6" bestFit="1" customWidth="1"/>
    <col min="2319" max="2319" width="1.75" style="6" customWidth="1"/>
    <col min="2320" max="2320" width="9.125" style="6" customWidth="1"/>
    <col min="2321" max="2321" width="11.5" style="6" customWidth="1"/>
    <col min="2322" max="2322" width="10.125" style="6" customWidth="1"/>
    <col min="2323" max="2325" width="10.375" style="6" customWidth="1"/>
    <col min="2326" max="2326" width="9.375" style="6" customWidth="1"/>
    <col min="2327" max="2327" width="8.75" style="6" customWidth="1"/>
    <col min="2328" max="2328" width="9.375" style="6" customWidth="1"/>
    <col min="2329" max="2329" width="9.75" style="6" customWidth="1"/>
    <col min="2330" max="2330" width="11.875" style="6" customWidth="1"/>
    <col min="2331" max="2331" width="10.5" style="6" customWidth="1"/>
    <col min="2332" max="2332" width="11.125" style="6" customWidth="1"/>
    <col min="2333" max="2333" width="11.125" style="6" bestFit="1" customWidth="1"/>
    <col min="2334" max="2334" width="1.125" style="6" customWidth="1"/>
    <col min="2335" max="2335" width="8.25" style="6" customWidth="1"/>
    <col min="2336" max="2336" width="11.75" style="6" customWidth="1"/>
    <col min="2337" max="2337" width="10.875" style="6" customWidth="1"/>
    <col min="2338" max="2339" width="11" style="6" customWidth="1"/>
    <col min="2340" max="2340" width="10" style="6" customWidth="1"/>
    <col min="2341" max="2341" width="11.625" style="6" customWidth="1"/>
    <col min="2342" max="2342" width="11.125" style="6" customWidth="1"/>
    <col min="2343" max="2343" width="12.5" style="6" customWidth="1"/>
    <col min="2344" max="2344" width="10.25" style="6" customWidth="1"/>
    <col min="2345" max="2345" width="9.875" style="6" customWidth="1"/>
    <col min="2346" max="2346" width="19.75" style="6" customWidth="1"/>
    <col min="2347" max="2347" width="9" style="6"/>
    <col min="2348" max="2358" width="10" style="6" customWidth="1"/>
    <col min="2359" max="2359" width="10.375" style="6" customWidth="1"/>
    <col min="2360" max="2360" width="3.625" style="6" customWidth="1"/>
    <col min="2361" max="2373" width="10" style="6" customWidth="1"/>
    <col min="2374" max="2374" width="9.625" style="6" bestFit="1" customWidth="1"/>
    <col min="2375" max="2375" width="1.875" style="6" customWidth="1"/>
    <col min="2376" max="2376" width="8.25" style="6" customWidth="1"/>
    <col min="2377" max="2386" width="10" style="6" customWidth="1"/>
    <col min="2387" max="2387" width="9.5" style="6" customWidth="1"/>
    <col min="2388" max="2397" width="10" style="6" customWidth="1"/>
    <col min="2398" max="2398" width="16" style="6" customWidth="1"/>
    <col min="2399" max="2400" width="11.125" style="6" customWidth="1"/>
    <col min="2401" max="2423" width="10" style="6" customWidth="1"/>
    <col min="2424" max="2425" width="9.875" style="6" customWidth="1"/>
    <col min="2426" max="2560" width="9" style="6"/>
    <col min="2561" max="2561" width="1.5" style="6" customWidth="1"/>
    <col min="2562" max="2562" width="8.5" style="6" customWidth="1"/>
    <col min="2563" max="2563" width="12.125" style="6" customWidth="1"/>
    <col min="2564" max="2564" width="11.625" style="6" bestFit="1" customWidth="1"/>
    <col min="2565" max="2565" width="10.875" style="6" customWidth="1"/>
    <col min="2566" max="2566" width="10.25" style="6" customWidth="1"/>
    <col min="2567" max="2567" width="11.25" style="6" customWidth="1"/>
    <col min="2568" max="2568" width="10.25" style="6" customWidth="1"/>
    <col min="2569" max="2569" width="10.375" style="6" customWidth="1"/>
    <col min="2570" max="2570" width="10.875" style="6" customWidth="1"/>
    <col min="2571" max="2571" width="11.125" style="6" bestFit="1" customWidth="1"/>
    <col min="2572" max="2572" width="11" style="6" customWidth="1"/>
    <col min="2573" max="2573" width="10.5" style="6" customWidth="1"/>
    <col min="2574" max="2574" width="10.875" style="6" bestFit="1" customWidth="1"/>
    <col min="2575" max="2575" width="1.75" style="6" customWidth="1"/>
    <col min="2576" max="2576" width="9.125" style="6" customWidth="1"/>
    <col min="2577" max="2577" width="11.5" style="6" customWidth="1"/>
    <col min="2578" max="2578" width="10.125" style="6" customWidth="1"/>
    <col min="2579" max="2581" width="10.375" style="6" customWidth="1"/>
    <col min="2582" max="2582" width="9.375" style="6" customWidth="1"/>
    <col min="2583" max="2583" width="8.75" style="6" customWidth="1"/>
    <col min="2584" max="2584" width="9.375" style="6" customWidth="1"/>
    <col min="2585" max="2585" width="9.75" style="6" customWidth="1"/>
    <col min="2586" max="2586" width="11.875" style="6" customWidth="1"/>
    <col min="2587" max="2587" width="10.5" style="6" customWidth="1"/>
    <col min="2588" max="2588" width="11.125" style="6" customWidth="1"/>
    <col min="2589" max="2589" width="11.125" style="6" bestFit="1" customWidth="1"/>
    <col min="2590" max="2590" width="1.125" style="6" customWidth="1"/>
    <col min="2591" max="2591" width="8.25" style="6" customWidth="1"/>
    <col min="2592" max="2592" width="11.75" style="6" customWidth="1"/>
    <col min="2593" max="2593" width="10.875" style="6" customWidth="1"/>
    <col min="2594" max="2595" width="11" style="6" customWidth="1"/>
    <col min="2596" max="2596" width="10" style="6" customWidth="1"/>
    <col min="2597" max="2597" width="11.625" style="6" customWidth="1"/>
    <col min="2598" max="2598" width="11.125" style="6" customWidth="1"/>
    <col min="2599" max="2599" width="12.5" style="6" customWidth="1"/>
    <col min="2600" max="2600" width="10.25" style="6" customWidth="1"/>
    <col min="2601" max="2601" width="9.875" style="6" customWidth="1"/>
    <col min="2602" max="2602" width="19.75" style="6" customWidth="1"/>
    <col min="2603" max="2603" width="9" style="6"/>
    <col min="2604" max="2614" width="10" style="6" customWidth="1"/>
    <col min="2615" max="2615" width="10.375" style="6" customWidth="1"/>
    <col min="2616" max="2616" width="3.625" style="6" customWidth="1"/>
    <col min="2617" max="2629" width="10" style="6" customWidth="1"/>
    <col min="2630" max="2630" width="9.625" style="6" bestFit="1" customWidth="1"/>
    <col min="2631" max="2631" width="1.875" style="6" customWidth="1"/>
    <col min="2632" max="2632" width="8.25" style="6" customWidth="1"/>
    <col min="2633" max="2642" width="10" style="6" customWidth="1"/>
    <col min="2643" max="2643" width="9.5" style="6" customWidth="1"/>
    <col min="2644" max="2653" width="10" style="6" customWidth="1"/>
    <col min="2654" max="2654" width="16" style="6" customWidth="1"/>
    <col min="2655" max="2656" width="11.125" style="6" customWidth="1"/>
    <col min="2657" max="2679" width="10" style="6" customWidth="1"/>
    <col min="2680" max="2681" width="9.875" style="6" customWidth="1"/>
    <col min="2682" max="2816" width="9" style="6"/>
    <col min="2817" max="2817" width="1.5" style="6" customWidth="1"/>
    <col min="2818" max="2818" width="8.5" style="6" customWidth="1"/>
    <col min="2819" max="2819" width="12.125" style="6" customWidth="1"/>
    <col min="2820" max="2820" width="11.625" style="6" bestFit="1" customWidth="1"/>
    <col min="2821" max="2821" width="10.875" style="6" customWidth="1"/>
    <col min="2822" max="2822" width="10.25" style="6" customWidth="1"/>
    <col min="2823" max="2823" width="11.25" style="6" customWidth="1"/>
    <col min="2824" max="2824" width="10.25" style="6" customWidth="1"/>
    <col min="2825" max="2825" width="10.375" style="6" customWidth="1"/>
    <col min="2826" max="2826" width="10.875" style="6" customWidth="1"/>
    <col min="2827" max="2827" width="11.125" style="6" bestFit="1" customWidth="1"/>
    <col min="2828" max="2828" width="11" style="6" customWidth="1"/>
    <col min="2829" max="2829" width="10.5" style="6" customWidth="1"/>
    <col min="2830" max="2830" width="10.875" style="6" bestFit="1" customWidth="1"/>
    <col min="2831" max="2831" width="1.75" style="6" customWidth="1"/>
    <col min="2832" max="2832" width="9.125" style="6" customWidth="1"/>
    <col min="2833" max="2833" width="11.5" style="6" customWidth="1"/>
    <col min="2834" max="2834" width="10.125" style="6" customWidth="1"/>
    <col min="2835" max="2837" width="10.375" style="6" customWidth="1"/>
    <col min="2838" max="2838" width="9.375" style="6" customWidth="1"/>
    <col min="2839" max="2839" width="8.75" style="6" customWidth="1"/>
    <col min="2840" max="2840" width="9.375" style="6" customWidth="1"/>
    <col min="2841" max="2841" width="9.75" style="6" customWidth="1"/>
    <col min="2842" max="2842" width="11.875" style="6" customWidth="1"/>
    <col min="2843" max="2843" width="10.5" style="6" customWidth="1"/>
    <col min="2844" max="2844" width="11.125" style="6" customWidth="1"/>
    <col min="2845" max="2845" width="11.125" style="6" bestFit="1" customWidth="1"/>
    <col min="2846" max="2846" width="1.125" style="6" customWidth="1"/>
    <col min="2847" max="2847" width="8.25" style="6" customWidth="1"/>
    <col min="2848" max="2848" width="11.75" style="6" customWidth="1"/>
    <col min="2849" max="2849" width="10.875" style="6" customWidth="1"/>
    <col min="2850" max="2851" width="11" style="6" customWidth="1"/>
    <col min="2852" max="2852" width="10" style="6" customWidth="1"/>
    <col min="2853" max="2853" width="11.625" style="6" customWidth="1"/>
    <col min="2854" max="2854" width="11.125" style="6" customWidth="1"/>
    <col min="2855" max="2855" width="12.5" style="6" customWidth="1"/>
    <col min="2856" max="2856" width="10.25" style="6" customWidth="1"/>
    <col min="2857" max="2857" width="9.875" style="6" customWidth="1"/>
    <col min="2858" max="2858" width="19.75" style="6" customWidth="1"/>
    <col min="2859" max="2859" width="9" style="6"/>
    <col min="2860" max="2870" width="10" style="6" customWidth="1"/>
    <col min="2871" max="2871" width="10.375" style="6" customWidth="1"/>
    <col min="2872" max="2872" width="3.625" style="6" customWidth="1"/>
    <col min="2873" max="2885" width="10" style="6" customWidth="1"/>
    <col min="2886" max="2886" width="9.625" style="6" bestFit="1" customWidth="1"/>
    <col min="2887" max="2887" width="1.875" style="6" customWidth="1"/>
    <col min="2888" max="2888" width="8.25" style="6" customWidth="1"/>
    <col min="2889" max="2898" width="10" style="6" customWidth="1"/>
    <col min="2899" max="2899" width="9.5" style="6" customWidth="1"/>
    <col min="2900" max="2909" width="10" style="6" customWidth="1"/>
    <col min="2910" max="2910" width="16" style="6" customWidth="1"/>
    <col min="2911" max="2912" width="11.125" style="6" customWidth="1"/>
    <col min="2913" max="2935" width="10" style="6" customWidth="1"/>
    <col min="2936" max="2937" width="9.875" style="6" customWidth="1"/>
    <col min="2938" max="3072" width="9" style="6"/>
    <col min="3073" max="3073" width="1.5" style="6" customWidth="1"/>
    <col min="3074" max="3074" width="8.5" style="6" customWidth="1"/>
    <col min="3075" max="3075" width="12.125" style="6" customWidth="1"/>
    <col min="3076" max="3076" width="11.625" style="6" bestFit="1" customWidth="1"/>
    <col min="3077" max="3077" width="10.875" style="6" customWidth="1"/>
    <col min="3078" max="3078" width="10.25" style="6" customWidth="1"/>
    <col min="3079" max="3079" width="11.25" style="6" customWidth="1"/>
    <col min="3080" max="3080" width="10.25" style="6" customWidth="1"/>
    <col min="3081" max="3081" width="10.375" style="6" customWidth="1"/>
    <col min="3082" max="3082" width="10.875" style="6" customWidth="1"/>
    <col min="3083" max="3083" width="11.125" style="6" bestFit="1" customWidth="1"/>
    <col min="3084" max="3084" width="11" style="6" customWidth="1"/>
    <col min="3085" max="3085" width="10.5" style="6" customWidth="1"/>
    <col min="3086" max="3086" width="10.875" style="6" bestFit="1" customWidth="1"/>
    <col min="3087" max="3087" width="1.75" style="6" customWidth="1"/>
    <col min="3088" max="3088" width="9.125" style="6" customWidth="1"/>
    <col min="3089" max="3089" width="11.5" style="6" customWidth="1"/>
    <col min="3090" max="3090" width="10.125" style="6" customWidth="1"/>
    <col min="3091" max="3093" width="10.375" style="6" customWidth="1"/>
    <col min="3094" max="3094" width="9.375" style="6" customWidth="1"/>
    <col min="3095" max="3095" width="8.75" style="6" customWidth="1"/>
    <col min="3096" max="3096" width="9.375" style="6" customWidth="1"/>
    <col min="3097" max="3097" width="9.75" style="6" customWidth="1"/>
    <col min="3098" max="3098" width="11.875" style="6" customWidth="1"/>
    <col min="3099" max="3099" width="10.5" style="6" customWidth="1"/>
    <col min="3100" max="3100" width="11.125" style="6" customWidth="1"/>
    <col min="3101" max="3101" width="11.125" style="6" bestFit="1" customWidth="1"/>
    <col min="3102" max="3102" width="1.125" style="6" customWidth="1"/>
    <col min="3103" max="3103" width="8.25" style="6" customWidth="1"/>
    <col min="3104" max="3104" width="11.75" style="6" customWidth="1"/>
    <col min="3105" max="3105" width="10.875" style="6" customWidth="1"/>
    <col min="3106" max="3107" width="11" style="6" customWidth="1"/>
    <col min="3108" max="3108" width="10" style="6" customWidth="1"/>
    <col min="3109" max="3109" width="11.625" style="6" customWidth="1"/>
    <col min="3110" max="3110" width="11.125" style="6" customWidth="1"/>
    <col min="3111" max="3111" width="12.5" style="6" customWidth="1"/>
    <col min="3112" max="3112" width="10.25" style="6" customWidth="1"/>
    <col min="3113" max="3113" width="9.875" style="6" customWidth="1"/>
    <col min="3114" max="3114" width="19.75" style="6" customWidth="1"/>
    <col min="3115" max="3115" width="9" style="6"/>
    <col min="3116" max="3126" width="10" style="6" customWidth="1"/>
    <col min="3127" max="3127" width="10.375" style="6" customWidth="1"/>
    <col min="3128" max="3128" width="3.625" style="6" customWidth="1"/>
    <col min="3129" max="3141" width="10" style="6" customWidth="1"/>
    <col min="3142" max="3142" width="9.625" style="6" bestFit="1" customWidth="1"/>
    <col min="3143" max="3143" width="1.875" style="6" customWidth="1"/>
    <col min="3144" max="3144" width="8.25" style="6" customWidth="1"/>
    <col min="3145" max="3154" width="10" style="6" customWidth="1"/>
    <col min="3155" max="3155" width="9.5" style="6" customWidth="1"/>
    <col min="3156" max="3165" width="10" style="6" customWidth="1"/>
    <col min="3166" max="3166" width="16" style="6" customWidth="1"/>
    <col min="3167" max="3168" width="11.125" style="6" customWidth="1"/>
    <col min="3169" max="3191" width="10" style="6" customWidth="1"/>
    <col min="3192" max="3193" width="9.875" style="6" customWidth="1"/>
    <col min="3194" max="3328" width="9" style="6"/>
    <col min="3329" max="3329" width="1.5" style="6" customWidth="1"/>
    <col min="3330" max="3330" width="8.5" style="6" customWidth="1"/>
    <col min="3331" max="3331" width="12.125" style="6" customWidth="1"/>
    <col min="3332" max="3332" width="11.625" style="6" bestFit="1" customWidth="1"/>
    <col min="3333" max="3333" width="10.875" style="6" customWidth="1"/>
    <col min="3334" max="3334" width="10.25" style="6" customWidth="1"/>
    <col min="3335" max="3335" width="11.25" style="6" customWidth="1"/>
    <col min="3336" max="3336" width="10.25" style="6" customWidth="1"/>
    <col min="3337" max="3337" width="10.375" style="6" customWidth="1"/>
    <col min="3338" max="3338" width="10.875" style="6" customWidth="1"/>
    <col min="3339" max="3339" width="11.125" style="6" bestFit="1" customWidth="1"/>
    <col min="3340" max="3340" width="11" style="6" customWidth="1"/>
    <col min="3341" max="3341" width="10.5" style="6" customWidth="1"/>
    <col min="3342" max="3342" width="10.875" style="6" bestFit="1" customWidth="1"/>
    <col min="3343" max="3343" width="1.75" style="6" customWidth="1"/>
    <col min="3344" max="3344" width="9.125" style="6" customWidth="1"/>
    <col min="3345" max="3345" width="11.5" style="6" customWidth="1"/>
    <col min="3346" max="3346" width="10.125" style="6" customWidth="1"/>
    <col min="3347" max="3349" width="10.375" style="6" customWidth="1"/>
    <col min="3350" max="3350" width="9.375" style="6" customWidth="1"/>
    <col min="3351" max="3351" width="8.75" style="6" customWidth="1"/>
    <col min="3352" max="3352" width="9.375" style="6" customWidth="1"/>
    <col min="3353" max="3353" width="9.75" style="6" customWidth="1"/>
    <col min="3354" max="3354" width="11.875" style="6" customWidth="1"/>
    <col min="3355" max="3355" width="10.5" style="6" customWidth="1"/>
    <col min="3356" max="3356" width="11.125" style="6" customWidth="1"/>
    <col min="3357" max="3357" width="11.125" style="6" bestFit="1" customWidth="1"/>
    <col min="3358" max="3358" width="1.125" style="6" customWidth="1"/>
    <col min="3359" max="3359" width="8.25" style="6" customWidth="1"/>
    <col min="3360" max="3360" width="11.75" style="6" customWidth="1"/>
    <col min="3361" max="3361" width="10.875" style="6" customWidth="1"/>
    <col min="3362" max="3363" width="11" style="6" customWidth="1"/>
    <col min="3364" max="3364" width="10" style="6" customWidth="1"/>
    <col min="3365" max="3365" width="11.625" style="6" customWidth="1"/>
    <col min="3366" max="3366" width="11.125" style="6" customWidth="1"/>
    <col min="3367" max="3367" width="12.5" style="6" customWidth="1"/>
    <col min="3368" max="3368" width="10.25" style="6" customWidth="1"/>
    <col min="3369" max="3369" width="9.875" style="6" customWidth="1"/>
    <col min="3370" max="3370" width="19.75" style="6" customWidth="1"/>
    <col min="3371" max="3371" width="9" style="6"/>
    <col min="3372" max="3382" width="10" style="6" customWidth="1"/>
    <col min="3383" max="3383" width="10.375" style="6" customWidth="1"/>
    <col min="3384" max="3384" width="3.625" style="6" customWidth="1"/>
    <col min="3385" max="3397" width="10" style="6" customWidth="1"/>
    <col min="3398" max="3398" width="9.625" style="6" bestFit="1" customWidth="1"/>
    <col min="3399" max="3399" width="1.875" style="6" customWidth="1"/>
    <col min="3400" max="3400" width="8.25" style="6" customWidth="1"/>
    <col min="3401" max="3410" width="10" style="6" customWidth="1"/>
    <col min="3411" max="3411" width="9.5" style="6" customWidth="1"/>
    <col min="3412" max="3421" width="10" style="6" customWidth="1"/>
    <col min="3422" max="3422" width="16" style="6" customWidth="1"/>
    <col min="3423" max="3424" width="11.125" style="6" customWidth="1"/>
    <col min="3425" max="3447" width="10" style="6" customWidth="1"/>
    <col min="3448" max="3449" width="9.875" style="6" customWidth="1"/>
    <col min="3450" max="3584" width="9" style="6"/>
    <col min="3585" max="3585" width="1.5" style="6" customWidth="1"/>
    <col min="3586" max="3586" width="8.5" style="6" customWidth="1"/>
    <col min="3587" max="3587" width="12.125" style="6" customWidth="1"/>
    <col min="3588" max="3588" width="11.625" style="6" bestFit="1" customWidth="1"/>
    <col min="3589" max="3589" width="10.875" style="6" customWidth="1"/>
    <col min="3590" max="3590" width="10.25" style="6" customWidth="1"/>
    <col min="3591" max="3591" width="11.25" style="6" customWidth="1"/>
    <col min="3592" max="3592" width="10.25" style="6" customWidth="1"/>
    <col min="3593" max="3593" width="10.375" style="6" customWidth="1"/>
    <col min="3594" max="3594" width="10.875" style="6" customWidth="1"/>
    <col min="3595" max="3595" width="11.125" style="6" bestFit="1" customWidth="1"/>
    <col min="3596" max="3596" width="11" style="6" customWidth="1"/>
    <col min="3597" max="3597" width="10.5" style="6" customWidth="1"/>
    <col min="3598" max="3598" width="10.875" style="6" bestFit="1" customWidth="1"/>
    <col min="3599" max="3599" width="1.75" style="6" customWidth="1"/>
    <col min="3600" max="3600" width="9.125" style="6" customWidth="1"/>
    <col min="3601" max="3601" width="11.5" style="6" customWidth="1"/>
    <col min="3602" max="3602" width="10.125" style="6" customWidth="1"/>
    <col min="3603" max="3605" width="10.375" style="6" customWidth="1"/>
    <col min="3606" max="3606" width="9.375" style="6" customWidth="1"/>
    <col min="3607" max="3607" width="8.75" style="6" customWidth="1"/>
    <col min="3608" max="3608" width="9.375" style="6" customWidth="1"/>
    <col min="3609" max="3609" width="9.75" style="6" customWidth="1"/>
    <col min="3610" max="3610" width="11.875" style="6" customWidth="1"/>
    <col min="3611" max="3611" width="10.5" style="6" customWidth="1"/>
    <col min="3612" max="3612" width="11.125" style="6" customWidth="1"/>
    <col min="3613" max="3613" width="11.125" style="6" bestFit="1" customWidth="1"/>
    <col min="3614" max="3614" width="1.125" style="6" customWidth="1"/>
    <col min="3615" max="3615" width="8.25" style="6" customWidth="1"/>
    <col min="3616" max="3616" width="11.75" style="6" customWidth="1"/>
    <col min="3617" max="3617" width="10.875" style="6" customWidth="1"/>
    <col min="3618" max="3619" width="11" style="6" customWidth="1"/>
    <col min="3620" max="3620" width="10" style="6" customWidth="1"/>
    <col min="3621" max="3621" width="11.625" style="6" customWidth="1"/>
    <col min="3622" max="3622" width="11.125" style="6" customWidth="1"/>
    <col min="3623" max="3623" width="12.5" style="6" customWidth="1"/>
    <col min="3624" max="3624" width="10.25" style="6" customWidth="1"/>
    <col min="3625" max="3625" width="9.875" style="6" customWidth="1"/>
    <col min="3626" max="3626" width="19.75" style="6" customWidth="1"/>
    <col min="3627" max="3627" width="9" style="6"/>
    <col min="3628" max="3638" width="10" style="6" customWidth="1"/>
    <col min="3639" max="3639" width="10.375" style="6" customWidth="1"/>
    <col min="3640" max="3640" width="3.625" style="6" customWidth="1"/>
    <col min="3641" max="3653" width="10" style="6" customWidth="1"/>
    <col min="3654" max="3654" width="9.625" style="6" bestFit="1" customWidth="1"/>
    <col min="3655" max="3655" width="1.875" style="6" customWidth="1"/>
    <col min="3656" max="3656" width="8.25" style="6" customWidth="1"/>
    <col min="3657" max="3666" width="10" style="6" customWidth="1"/>
    <col min="3667" max="3667" width="9.5" style="6" customWidth="1"/>
    <col min="3668" max="3677" width="10" style="6" customWidth="1"/>
    <col min="3678" max="3678" width="16" style="6" customWidth="1"/>
    <col min="3679" max="3680" width="11.125" style="6" customWidth="1"/>
    <col min="3681" max="3703" width="10" style="6" customWidth="1"/>
    <col min="3704" max="3705" width="9.875" style="6" customWidth="1"/>
    <col min="3706" max="3840" width="9" style="6"/>
    <col min="3841" max="3841" width="1.5" style="6" customWidth="1"/>
    <col min="3842" max="3842" width="8.5" style="6" customWidth="1"/>
    <col min="3843" max="3843" width="12.125" style="6" customWidth="1"/>
    <col min="3844" max="3844" width="11.625" style="6" bestFit="1" customWidth="1"/>
    <col min="3845" max="3845" width="10.875" style="6" customWidth="1"/>
    <col min="3846" max="3846" width="10.25" style="6" customWidth="1"/>
    <col min="3847" max="3847" width="11.25" style="6" customWidth="1"/>
    <col min="3848" max="3848" width="10.25" style="6" customWidth="1"/>
    <col min="3849" max="3849" width="10.375" style="6" customWidth="1"/>
    <col min="3850" max="3850" width="10.875" style="6" customWidth="1"/>
    <col min="3851" max="3851" width="11.125" style="6" bestFit="1" customWidth="1"/>
    <col min="3852" max="3852" width="11" style="6" customWidth="1"/>
    <col min="3853" max="3853" width="10.5" style="6" customWidth="1"/>
    <col min="3854" max="3854" width="10.875" style="6" bestFit="1" customWidth="1"/>
    <col min="3855" max="3855" width="1.75" style="6" customWidth="1"/>
    <col min="3856" max="3856" width="9.125" style="6" customWidth="1"/>
    <col min="3857" max="3857" width="11.5" style="6" customWidth="1"/>
    <col min="3858" max="3858" width="10.125" style="6" customWidth="1"/>
    <col min="3859" max="3861" width="10.375" style="6" customWidth="1"/>
    <col min="3862" max="3862" width="9.375" style="6" customWidth="1"/>
    <col min="3863" max="3863" width="8.75" style="6" customWidth="1"/>
    <col min="3864" max="3864" width="9.375" style="6" customWidth="1"/>
    <col min="3865" max="3865" width="9.75" style="6" customWidth="1"/>
    <col min="3866" max="3866" width="11.875" style="6" customWidth="1"/>
    <col min="3867" max="3867" width="10.5" style="6" customWidth="1"/>
    <col min="3868" max="3868" width="11.125" style="6" customWidth="1"/>
    <col min="3869" max="3869" width="11.125" style="6" bestFit="1" customWidth="1"/>
    <col min="3870" max="3870" width="1.125" style="6" customWidth="1"/>
    <col min="3871" max="3871" width="8.25" style="6" customWidth="1"/>
    <col min="3872" max="3872" width="11.75" style="6" customWidth="1"/>
    <col min="3873" max="3873" width="10.875" style="6" customWidth="1"/>
    <col min="3874" max="3875" width="11" style="6" customWidth="1"/>
    <col min="3876" max="3876" width="10" style="6" customWidth="1"/>
    <col min="3877" max="3877" width="11.625" style="6" customWidth="1"/>
    <col min="3878" max="3878" width="11.125" style="6" customWidth="1"/>
    <col min="3879" max="3879" width="12.5" style="6" customWidth="1"/>
    <col min="3880" max="3880" width="10.25" style="6" customWidth="1"/>
    <col min="3881" max="3881" width="9.875" style="6" customWidth="1"/>
    <col min="3882" max="3882" width="19.75" style="6" customWidth="1"/>
    <col min="3883" max="3883" width="9" style="6"/>
    <col min="3884" max="3894" width="10" style="6" customWidth="1"/>
    <col min="3895" max="3895" width="10.375" style="6" customWidth="1"/>
    <col min="3896" max="3896" width="3.625" style="6" customWidth="1"/>
    <col min="3897" max="3909" width="10" style="6" customWidth="1"/>
    <col min="3910" max="3910" width="9.625" style="6" bestFit="1" customWidth="1"/>
    <col min="3911" max="3911" width="1.875" style="6" customWidth="1"/>
    <col min="3912" max="3912" width="8.25" style="6" customWidth="1"/>
    <col min="3913" max="3922" width="10" style="6" customWidth="1"/>
    <col min="3923" max="3923" width="9.5" style="6" customWidth="1"/>
    <col min="3924" max="3933" width="10" style="6" customWidth="1"/>
    <col min="3934" max="3934" width="16" style="6" customWidth="1"/>
    <col min="3935" max="3936" width="11.125" style="6" customWidth="1"/>
    <col min="3937" max="3959" width="10" style="6" customWidth="1"/>
    <col min="3960" max="3961" width="9.875" style="6" customWidth="1"/>
    <col min="3962" max="4096" width="9" style="6"/>
    <col min="4097" max="4097" width="1.5" style="6" customWidth="1"/>
    <col min="4098" max="4098" width="8.5" style="6" customWidth="1"/>
    <col min="4099" max="4099" width="12.125" style="6" customWidth="1"/>
    <col min="4100" max="4100" width="11.625" style="6" bestFit="1" customWidth="1"/>
    <col min="4101" max="4101" width="10.875" style="6" customWidth="1"/>
    <col min="4102" max="4102" width="10.25" style="6" customWidth="1"/>
    <col min="4103" max="4103" width="11.25" style="6" customWidth="1"/>
    <col min="4104" max="4104" width="10.25" style="6" customWidth="1"/>
    <col min="4105" max="4105" width="10.375" style="6" customWidth="1"/>
    <col min="4106" max="4106" width="10.875" style="6" customWidth="1"/>
    <col min="4107" max="4107" width="11.125" style="6" bestFit="1" customWidth="1"/>
    <col min="4108" max="4108" width="11" style="6" customWidth="1"/>
    <col min="4109" max="4109" width="10.5" style="6" customWidth="1"/>
    <col min="4110" max="4110" width="10.875" style="6" bestFit="1" customWidth="1"/>
    <col min="4111" max="4111" width="1.75" style="6" customWidth="1"/>
    <col min="4112" max="4112" width="9.125" style="6" customWidth="1"/>
    <col min="4113" max="4113" width="11.5" style="6" customWidth="1"/>
    <col min="4114" max="4114" width="10.125" style="6" customWidth="1"/>
    <col min="4115" max="4117" width="10.375" style="6" customWidth="1"/>
    <col min="4118" max="4118" width="9.375" style="6" customWidth="1"/>
    <col min="4119" max="4119" width="8.75" style="6" customWidth="1"/>
    <col min="4120" max="4120" width="9.375" style="6" customWidth="1"/>
    <col min="4121" max="4121" width="9.75" style="6" customWidth="1"/>
    <col min="4122" max="4122" width="11.875" style="6" customWidth="1"/>
    <col min="4123" max="4123" width="10.5" style="6" customWidth="1"/>
    <col min="4124" max="4124" width="11.125" style="6" customWidth="1"/>
    <col min="4125" max="4125" width="11.125" style="6" bestFit="1" customWidth="1"/>
    <col min="4126" max="4126" width="1.125" style="6" customWidth="1"/>
    <col min="4127" max="4127" width="8.25" style="6" customWidth="1"/>
    <col min="4128" max="4128" width="11.75" style="6" customWidth="1"/>
    <col min="4129" max="4129" width="10.875" style="6" customWidth="1"/>
    <col min="4130" max="4131" width="11" style="6" customWidth="1"/>
    <col min="4132" max="4132" width="10" style="6" customWidth="1"/>
    <col min="4133" max="4133" width="11.625" style="6" customWidth="1"/>
    <col min="4134" max="4134" width="11.125" style="6" customWidth="1"/>
    <col min="4135" max="4135" width="12.5" style="6" customWidth="1"/>
    <col min="4136" max="4136" width="10.25" style="6" customWidth="1"/>
    <col min="4137" max="4137" width="9.875" style="6" customWidth="1"/>
    <col min="4138" max="4138" width="19.75" style="6" customWidth="1"/>
    <col min="4139" max="4139" width="9" style="6"/>
    <col min="4140" max="4150" width="10" style="6" customWidth="1"/>
    <col min="4151" max="4151" width="10.375" style="6" customWidth="1"/>
    <col min="4152" max="4152" width="3.625" style="6" customWidth="1"/>
    <col min="4153" max="4165" width="10" style="6" customWidth="1"/>
    <col min="4166" max="4166" width="9.625" style="6" bestFit="1" customWidth="1"/>
    <col min="4167" max="4167" width="1.875" style="6" customWidth="1"/>
    <col min="4168" max="4168" width="8.25" style="6" customWidth="1"/>
    <col min="4169" max="4178" width="10" style="6" customWidth="1"/>
    <col min="4179" max="4179" width="9.5" style="6" customWidth="1"/>
    <col min="4180" max="4189" width="10" style="6" customWidth="1"/>
    <col min="4190" max="4190" width="16" style="6" customWidth="1"/>
    <col min="4191" max="4192" width="11.125" style="6" customWidth="1"/>
    <col min="4193" max="4215" width="10" style="6" customWidth="1"/>
    <col min="4216" max="4217" width="9.875" style="6" customWidth="1"/>
    <col min="4218" max="4352" width="9" style="6"/>
    <col min="4353" max="4353" width="1.5" style="6" customWidth="1"/>
    <col min="4354" max="4354" width="8.5" style="6" customWidth="1"/>
    <col min="4355" max="4355" width="12.125" style="6" customWidth="1"/>
    <col min="4356" max="4356" width="11.625" style="6" bestFit="1" customWidth="1"/>
    <col min="4357" max="4357" width="10.875" style="6" customWidth="1"/>
    <col min="4358" max="4358" width="10.25" style="6" customWidth="1"/>
    <col min="4359" max="4359" width="11.25" style="6" customWidth="1"/>
    <col min="4360" max="4360" width="10.25" style="6" customWidth="1"/>
    <col min="4361" max="4361" width="10.375" style="6" customWidth="1"/>
    <col min="4362" max="4362" width="10.875" style="6" customWidth="1"/>
    <col min="4363" max="4363" width="11.125" style="6" bestFit="1" customWidth="1"/>
    <col min="4364" max="4364" width="11" style="6" customWidth="1"/>
    <col min="4365" max="4365" width="10.5" style="6" customWidth="1"/>
    <col min="4366" max="4366" width="10.875" style="6" bestFit="1" customWidth="1"/>
    <col min="4367" max="4367" width="1.75" style="6" customWidth="1"/>
    <col min="4368" max="4368" width="9.125" style="6" customWidth="1"/>
    <col min="4369" max="4369" width="11.5" style="6" customWidth="1"/>
    <col min="4370" max="4370" width="10.125" style="6" customWidth="1"/>
    <col min="4371" max="4373" width="10.375" style="6" customWidth="1"/>
    <col min="4374" max="4374" width="9.375" style="6" customWidth="1"/>
    <col min="4375" max="4375" width="8.75" style="6" customWidth="1"/>
    <col min="4376" max="4376" width="9.375" style="6" customWidth="1"/>
    <col min="4377" max="4377" width="9.75" style="6" customWidth="1"/>
    <col min="4378" max="4378" width="11.875" style="6" customWidth="1"/>
    <col min="4379" max="4379" width="10.5" style="6" customWidth="1"/>
    <col min="4380" max="4380" width="11.125" style="6" customWidth="1"/>
    <col min="4381" max="4381" width="11.125" style="6" bestFit="1" customWidth="1"/>
    <col min="4382" max="4382" width="1.125" style="6" customWidth="1"/>
    <col min="4383" max="4383" width="8.25" style="6" customWidth="1"/>
    <col min="4384" max="4384" width="11.75" style="6" customWidth="1"/>
    <col min="4385" max="4385" width="10.875" style="6" customWidth="1"/>
    <col min="4386" max="4387" width="11" style="6" customWidth="1"/>
    <col min="4388" max="4388" width="10" style="6" customWidth="1"/>
    <col min="4389" max="4389" width="11.625" style="6" customWidth="1"/>
    <col min="4390" max="4390" width="11.125" style="6" customWidth="1"/>
    <col min="4391" max="4391" width="12.5" style="6" customWidth="1"/>
    <col min="4392" max="4392" width="10.25" style="6" customWidth="1"/>
    <col min="4393" max="4393" width="9.875" style="6" customWidth="1"/>
    <col min="4394" max="4394" width="19.75" style="6" customWidth="1"/>
    <col min="4395" max="4395" width="9" style="6"/>
    <col min="4396" max="4406" width="10" style="6" customWidth="1"/>
    <col min="4407" max="4407" width="10.375" style="6" customWidth="1"/>
    <col min="4408" max="4408" width="3.625" style="6" customWidth="1"/>
    <col min="4409" max="4421" width="10" style="6" customWidth="1"/>
    <col min="4422" max="4422" width="9.625" style="6" bestFit="1" customWidth="1"/>
    <col min="4423" max="4423" width="1.875" style="6" customWidth="1"/>
    <col min="4424" max="4424" width="8.25" style="6" customWidth="1"/>
    <col min="4425" max="4434" width="10" style="6" customWidth="1"/>
    <col min="4435" max="4435" width="9.5" style="6" customWidth="1"/>
    <col min="4436" max="4445" width="10" style="6" customWidth="1"/>
    <col min="4446" max="4446" width="16" style="6" customWidth="1"/>
    <col min="4447" max="4448" width="11.125" style="6" customWidth="1"/>
    <col min="4449" max="4471" width="10" style="6" customWidth="1"/>
    <col min="4472" max="4473" width="9.875" style="6" customWidth="1"/>
    <col min="4474" max="4608" width="9" style="6"/>
    <col min="4609" max="4609" width="1.5" style="6" customWidth="1"/>
    <col min="4610" max="4610" width="8.5" style="6" customWidth="1"/>
    <col min="4611" max="4611" width="12.125" style="6" customWidth="1"/>
    <col min="4612" max="4612" width="11.625" style="6" bestFit="1" customWidth="1"/>
    <col min="4613" max="4613" width="10.875" style="6" customWidth="1"/>
    <col min="4614" max="4614" width="10.25" style="6" customWidth="1"/>
    <col min="4615" max="4615" width="11.25" style="6" customWidth="1"/>
    <col min="4616" max="4616" width="10.25" style="6" customWidth="1"/>
    <col min="4617" max="4617" width="10.375" style="6" customWidth="1"/>
    <col min="4618" max="4618" width="10.875" style="6" customWidth="1"/>
    <col min="4619" max="4619" width="11.125" style="6" bestFit="1" customWidth="1"/>
    <col min="4620" max="4620" width="11" style="6" customWidth="1"/>
    <col min="4621" max="4621" width="10.5" style="6" customWidth="1"/>
    <col min="4622" max="4622" width="10.875" style="6" bestFit="1" customWidth="1"/>
    <col min="4623" max="4623" width="1.75" style="6" customWidth="1"/>
    <col min="4624" max="4624" width="9.125" style="6" customWidth="1"/>
    <col min="4625" max="4625" width="11.5" style="6" customWidth="1"/>
    <col min="4626" max="4626" width="10.125" style="6" customWidth="1"/>
    <col min="4627" max="4629" width="10.375" style="6" customWidth="1"/>
    <col min="4630" max="4630" width="9.375" style="6" customWidth="1"/>
    <col min="4631" max="4631" width="8.75" style="6" customWidth="1"/>
    <col min="4632" max="4632" width="9.375" style="6" customWidth="1"/>
    <col min="4633" max="4633" width="9.75" style="6" customWidth="1"/>
    <col min="4634" max="4634" width="11.875" style="6" customWidth="1"/>
    <col min="4635" max="4635" width="10.5" style="6" customWidth="1"/>
    <col min="4636" max="4636" width="11.125" style="6" customWidth="1"/>
    <col min="4637" max="4637" width="11.125" style="6" bestFit="1" customWidth="1"/>
    <col min="4638" max="4638" width="1.125" style="6" customWidth="1"/>
    <col min="4639" max="4639" width="8.25" style="6" customWidth="1"/>
    <col min="4640" max="4640" width="11.75" style="6" customWidth="1"/>
    <col min="4641" max="4641" width="10.875" style="6" customWidth="1"/>
    <col min="4642" max="4643" width="11" style="6" customWidth="1"/>
    <col min="4644" max="4644" width="10" style="6" customWidth="1"/>
    <col min="4645" max="4645" width="11.625" style="6" customWidth="1"/>
    <col min="4646" max="4646" width="11.125" style="6" customWidth="1"/>
    <col min="4647" max="4647" width="12.5" style="6" customWidth="1"/>
    <col min="4648" max="4648" width="10.25" style="6" customWidth="1"/>
    <col min="4649" max="4649" width="9.875" style="6" customWidth="1"/>
    <col min="4650" max="4650" width="19.75" style="6" customWidth="1"/>
    <col min="4651" max="4651" width="9" style="6"/>
    <col min="4652" max="4662" width="10" style="6" customWidth="1"/>
    <col min="4663" max="4663" width="10.375" style="6" customWidth="1"/>
    <col min="4664" max="4664" width="3.625" style="6" customWidth="1"/>
    <col min="4665" max="4677" width="10" style="6" customWidth="1"/>
    <col min="4678" max="4678" width="9.625" style="6" bestFit="1" customWidth="1"/>
    <col min="4679" max="4679" width="1.875" style="6" customWidth="1"/>
    <col min="4680" max="4680" width="8.25" style="6" customWidth="1"/>
    <col min="4681" max="4690" width="10" style="6" customWidth="1"/>
    <col min="4691" max="4691" width="9.5" style="6" customWidth="1"/>
    <col min="4692" max="4701" width="10" style="6" customWidth="1"/>
    <col min="4702" max="4702" width="16" style="6" customWidth="1"/>
    <col min="4703" max="4704" width="11.125" style="6" customWidth="1"/>
    <col min="4705" max="4727" width="10" style="6" customWidth="1"/>
    <col min="4728" max="4729" width="9.875" style="6" customWidth="1"/>
    <col min="4730" max="4864" width="9" style="6"/>
    <col min="4865" max="4865" width="1.5" style="6" customWidth="1"/>
    <col min="4866" max="4866" width="8.5" style="6" customWidth="1"/>
    <col min="4867" max="4867" width="12.125" style="6" customWidth="1"/>
    <col min="4868" max="4868" width="11.625" style="6" bestFit="1" customWidth="1"/>
    <col min="4869" max="4869" width="10.875" style="6" customWidth="1"/>
    <col min="4870" max="4870" width="10.25" style="6" customWidth="1"/>
    <col min="4871" max="4871" width="11.25" style="6" customWidth="1"/>
    <col min="4872" max="4872" width="10.25" style="6" customWidth="1"/>
    <col min="4873" max="4873" width="10.375" style="6" customWidth="1"/>
    <col min="4874" max="4874" width="10.875" style="6" customWidth="1"/>
    <col min="4875" max="4875" width="11.125" style="6" bestFit="1" customWidth="1"/>
    <col min="4876" max="4876" width="11" style="6" customWidth="1"/>
    <col min="4877" max="4877" width="10.5" style="6" customWidth="1"/>
    <col min="4878" max="4878" width="10.875" style="6" bestFit="1" customWidth="1"/>
    <col min="4879" max="4879" width="1.75" style="6" customWidth="1"/>
    <col min="4880" max="4880" width="9.125" style="6" customWidth="1"/>
    <col min="4881" max="4881" width="11.5" style="6" customWidth="1"/>
    <col min="4882" max="4882" width="10.125" style="6" customWidth="1"/>
    <col min="4883" max="4885" width="10.375" style="6" customWidth="1"/>
    <col min="4886" max="4886" width="9.375" style="6" customWidth="1"/>
    <col min="4887" max="4887" width="8.75" style="6" customWidth="1"/>
    <col min="4888" max="4888" width="9.375" style="6" customWidth="1"/>
    <col min="4889" max="4889" width="9.75" style="6" customWidth="1"/>
    <col min="4890" max="4890" width="11.875" style="6" customWidth="1"/>
    <col min="4891" max="4891" width="10.5" style="6" customWidth="1"/>
    <col min="4892" max="4892" width="11.125" style="6" customWidth="1"/>
    <col min="4893" max="4893" width="11.125" style="6" bestFit="1" customWidth="1"/>
    <col min="4894" max="4894" width="1.125" style="6" customWidth="1"/>
    <col min="4895" max="4895" width="8.25" style="6" customWidth="1"/>
    <col min="4896" max="4896" width="11.75" style="6" customWidth="1"/>
    <col min="4897" max="4897" width="10.875" style="6" customWidth="1"/>
    <col min="4898" max="4899" width="11" style="6" customWidth="1"/>
    <col min="4900" max="4900" width="10" style="6" customWidth="1"/>
    <col min="4901" max="4901" width="11.625" style="6" customWidth="1"/>
    <col min="4902" max="4902" width="11.125" style="6" customWidth="1"/>
    <col min="4903" max="4903" width="12.5" style="6" customWidth="1"/>
    <col min="4904" max="4904" width="10.25" style="6" customWidth="1"/>
    <col min="4905" max="4905" width="9.875" style="6" customWidth="1"/>
    <col min="4906" max="4906" width="19.75" style="6" customWidth="1"/>
    <col min="4907" max="4907" width="9" style="6"/>
    <col min="4908" max="4918" width="10" style="6" customWidth="1"/>
    <col min="4919" max="4919" width="10.375" style="6" customWidth="1"/>
    <col min="4920" max="4920" width="3.625" style="6" customWidth="1"/>
    <col min="4921" max="4933" width="10" style="6" customWidth="1"/>
    <col min="4934" max="4934" width="9.625" style="6" bestFit="1" customWidth="1"/>
    <col min="4935" max="4935" width="1.875" style="6" customWidth="1"/>
    <col min="4936" max="4936" width="8.25" style="6" customWidth="1"/>
    <col min="4937" max="4946" width="10" style="6" customWidth="1"/>
    <col min="4947" max="4947" width="9.5" style="6" customWidth="1"/>
    <col min="4948" max="4957" width="10" style="6" customWidth="1"/>
    <col min="4958" max="4958" width="16" style="6" customWidth="1"/>
    <col min="4959" max="4960" width="11.125" style="6" customWidth="1"/>
    <col min="4961" max="4983" width="10" style="6" customWidth="1"/>
    <col min="4984" max="4985" width="9.875" style="6" customWidth="1"/>
    <col min="4986" max="5120" width="9" style="6"/>
    <col min="5121" max="5121" width="1.5" style="6" customWidth="1"/>
    <col min="5122" max="5122" width="8.5" style="6" customWidth="1"/>
    <col min="5123" max="5123" width="12.125" style="6" customWidth="1"/>
    <col min="5124" max="5124" width="11.625" style="6" bestFit="1" customWidth="1"/>
    <col min="5125" max="5125" width="10.875" style="6" customWidth="1"/>
    <col min="5126" max="5126" width="10.25" style="6" customWidth="1"/>
    <col min="5127" max="5127" width="11.25" style="6" customWidth="1"/>
    <col min="5128" max="5128" width="10.25" style="6" customWidth="1"/>
    <col min="5129" max="5129" width="10.375" style="6" customWidth="1"/>
    <col min="5130" max="5130" width="10.875" style="6" customWidth="1"/>
    <col min="5131" max="5131" width="11.125" style="6" bestFit="1" customWidth="1"/>
    <col min="5132" max="5132" width="11" style="6" customWidth="1"/>
    <col min="5133" max="5133" width="10.5" style="6" customWidth="1"/>
    <col min="5134" max="5134" width="10.875" style="6" bestFit="1" customWidth="1"/>
    <col min="5135" max="5135" width="1.75" style="6" customWidth="1"/>
    <col min="5136" max="5136" width="9.125" style="6" customWidth="1"/>
    <col min="5137" max="5137" width="11.5" style="6" customWidth="1"/>
    <col min="5138" max="5138" width="10.125" style="6" customWidth="1"/>
    <col min="5139" max="5141" width="10.375" style="6" customWidth="1"/>
    <col min="5142" max="5142" width="9.375" style="6" customWidth="1"/>
    <col min="5143" max="5143" width="8.75" style="6" customWidth="1"/>
    <col min="5144" max="5144" width="9.375" style="6" customWidth="1"/>
    <col min="5145" max="5145" width="9.75" style="6" customWidth="1"/>
    <col min="5146" max="5146" width="11.875" style="6" customWidth="1"/>
    <col min="5147" max="5147" width="10.5" style="6" customWidth="1"/>
    <col min="5148" max="5148" width="11.125" style="6" customWidth="1"/>
    <col min="5149" max="5149" width="11.125" style="6" bestFit="1" customWidth="1"/>
    <col min="5150" max="5150" width="1.125" style="6" customWidth="1"/>
    <col min="5151" max="5151" width="8.25" style="6" customWidth="1"/>
    <col min="5152" max="5152" width="11.75" style="6" customWidth="1"/>
    <col min="5153" max="5153" width="10.875" style="6" customWidth="1"/>
    <col min="5154" max="5155" width="11" style="6" customWidth="1"/>
    <col min="5156" max="5156" width="10" style="6" customWidth="1"/>
    <col min="5157" max="5157" width="11.625" style="6" customWidth="1"/>
    <col min="5158" max="5158" width="11.125" style="6" customWidth="1"/>
    <col min="5159" max="5159" width="12.5" style="6" customWidth="1"/>
    <col min="5160" max="5160" width="10.25" style="6" customWidth="1"/>
    <col min="5161" max="5161" width="9.875" style="6" customWidth="1"/>
    <col min="5162" max="5162" width="19.75" style="6" customWidth="1"/>
    <col min="5163" max="5163" width="9" style="6"/>
    <col min="5164" max="5174" width="10" style="6" customWidth="1"/>
    <col min="5175" max="5175" width="10.375" style="6" customWidth="1"/>
    <col min="5176" max="5176" width="3.625" style="6" customWidth="1"/>
    <col min="5177" max="5189" width="10" style="6" customWidth="1"/>
    <col min="5190" max="5190" width="9.625" style="6" bestFit="1" customWidth="1"/>
    <col min="5191" max="5191" width="1.875" style="6" customWidth="1"/>
    <col min="5192" max="5192" width="8.25" style="6" customWidth="1"/>
    <col min="5193" max="5202" width="10" style="6" customWidth="1"/>
    <col min="5203" max="5203" width="9.5" style="6" customWidth="1"/>
    <col min="5204" max="5213" width="10" style="6" customWidth="1"/>
    <col min="5214" max="5214" width="16" style="6" customWidth="1"/>
    <col min="5215" max="5216" width="11.125" style="6" customWidth="1"/>
    <col min="5217" max="5239" width="10" style="6" customWidth="1"/>
    <col min="5240" max="5241" width="9.875" style="6" customWidth="1"/>
    <col min="5242" max="5376" width="9" style="6"/>
    <col min="5377" max="5377" width="1.5" style="6" customWidth="1"/>
    <col min="5378" max="5378" width="8.5" style="6" customWidth="1"/>
    <col min="5379" max="5379" width="12.125" style="6" customWidth="1"/>
    <col min="5380" max="5380" width="11.625" style="6" bestFit="1" customWidth="1"/>
    <col min="5381" max="5381" width="10.875" style="6" customWidth="1"/>
    <col min="5382" max="5382" width="10.25" style="6" customWidth="1"/>
    <col min="5383" max="5383" width="11.25" style="6" customWidth="1"/>
    <col min="5384" max="5384" width="10.25" style="6" customWidth="1"/>
    <col min="5385" max="5385" width="10.375" style="6" customWidth="1"/>
    <col min="5386" max="5386" width="10.875" style="6" customWidth="1"/>
    <col min="5387" max="5387" width="11.125" style="6" bestFit="1" customWidth="1"/>
    <col min="5388" max="5388" width="11" style="6" customWidth="1"/>
    <col min="5389" max="5389" width="10.5" style="6" customWidth="1"/>
    <col min="5390" max="5390" width="10.875" style="6" bestFit="1" customWidth="1"/>
    <col min="5391" max="5391" width="1.75" style="6" customWidth="1"/>
    <col min="5392" max="5392" width="9.125" style="6" customWidth="1"/>
    <col min="5393" max="5393" width="11.5" style="6" customWidth="1"/>
    <col min="5394" max="5394" width="10.125" style="6" customWidth="1"/>
    <col min="5395" max="5397" width="10.375" style="6" customWidth="1"/>
    <col min="5398" max="5398" width="9.375" style="6" customWidth="1"/>
    <col min="5399" max="5399" width="8.75" style="6" customWidth="1"/>
    <col min="5400" max="5400" width="9.375" style="6" customWidth="1"/>
    <col min="5401" max="5401" width="9.75" style="6" customWidth="1"/>
    <col min="5402" max="5402" width="11.875" style="6" customWidth="1"/>
    <col min="5403" max="5403" width="10.5" style="6" customWidth="1"/>
    <col min="5404" max="5404" width="11.125" style="6" customWidth="1"/>
    <col min="5405" max="5405" width="11.125" style="6" bestFit="1" customWidth="1"/>
    <col min="5406" max="5406" width="1.125" style="6" customWidth="1"/>
    <col min="5407" max="5407" width="8.25" style="6" customWidth="1"/>
    <col min="5408" max="5408" width="11.75" style="6" customWidth="1"/>
    <col min="5409" max="5409" width="10.875" style="6" customWidth="1"/>
    <col min="5410" max="5411" width="11" style="6" customWidth="1"/>
    <col min="5412" max="5412" width="10" style="6" customWidth="1"/>
    <col min="5413" max="5413" width="11.625" style="6" customWidth="1"/>
    <col min="5414" max="5414" width="11.125" style="6" customWidth="1"/>
    <col min="5415" max="5415" width="12.5" style="6" customWidth="1"/>
    <col min="5416" max="5416" width="10.25" style="6" customWidth="1"/>
    <col min="5417" max="5417" width="9.875" style="6" customWidth="1"/>
    <col min="5418" max="5418" width="19.75" style="6" customWidth="1"/>
    <col min="5419" max="5419" width="9" style="6"/>
    <col min="5420" max="5430" width="10" style="6" customWidth="1"/>
    <col min="5431" max="5431" width="10.375" style="6" customWidth="1"/>
    <col min="5432" max="5432" width="3.625" style="6" customWidth="1"/>
    <col min="5433" max="5445" width="10" style="6" customWidth="1"/>
    <col min="5446" max="5446" width="9.625" style="6" bestFit="1" customWidth="1"/>
    <col min="5447" max="5447" width="1.875" style="6" customWidth="1"/>
    <col min="5448" max="5448" width="8.25" style="6" customWidth="1"/>
    <col min="5449" max="5458" width="10" style="6" customWidth="1"/>
    <col min="5459" max="5459" width="9.5" style="6" customWidth="1"/>
    <col min="5460" max="5469" width="10" style="6" customWidth="1"/>
    <col min="5470" max="5470" width="16" style="6" customWidth="1"/>
    <col min="5471" max="5472" width="11.125" style="6" customWidth="1"/>
    <col min="5473" max="5495" width="10" style="6" customWidth="1"/>
    <col min="5496" max="5497" width="9.875" style="6" customWidth="1"/>
    <col min="5498" max="5632" width="9" style="6"/>
    <col min="5633" max="5633" width="1.5" style="6" customWidth="1"/>
    <col min="5634" max="5634" width="8.5" style="6" customWidth="1"/>
    <col min="5635" max="5635" width="12.125" style="6" customWidth="1"/>
    <col min="5636" max="5636" width="11.625" style="6" bestFit="1" customWidth="1"/>
    <col min="5637" max="5637" width="10.875" style="6" customWidth="1"/>
    <col min="5638" max="5638" width="10.25" style="6" customWidth="1"/>
    <col min="5639" max="5639" width="11.25" style="6" customWidth="1"/>
    <col min="5640" max="5640" width="10.25" style="6" customWidth="1"/>
    <col min="5641" max="5641" width="10.375" style="6" customWidth="1"/>
    <col min="5642" max="5642" width="10.875" style="6" customWidth="1"/>
    <col min="5643" max="5643" width="11.125" style="6" bestFit="1" customWidth="1"/>
    <col min="5644" max="5644" width="11" style="6" customWidth="1"/>
    <col min="5645" max="5645" width="10.5" style="6" customWidth="1"/>
    <col min="5646" max="5646" width="10.875" style="6" bestFit="1" customWidth="1"/>
    <col min="5647" max="5647" width="1.75" style="6" customWidth="1"/>
    <col min="5648" max="5648" width="9.125" style="6" customWidth="1"/>
    <col min="5649" max="5649" width="11.5" style="6" customWidth="1"/>
    <col min="5650" max="5650" width="10.125" style="6" customWidth="1"/>
    <col min="5651" max="5653" width="10.375" style="6" customWidth="1"/>
    <col min="5654" max="5654" width="9.375" style="6" customWidth="1"/>
    <col min="5655" max="5655" width="8.75" style="6" customWidth="1"/>
    <col min="5656" max="5656" width="9.375" style="6" customWidth="1"/>
    <col min="5657" max="5657" width="9.75" style="6" customWidth="1"/>
    <col min="5658" max="5658" width="11.875" style="6" customWidth="1"/>
    <col min="5659" max="5659" width="10.5" style="6" customWidth="1"/>
    <col min="5660" max="5660" width="11.125" style="6" customWidth="1"/>
    <col min="5661" max="5661" width="11.125" style="6" bestFit="1" customWidth="1"/>
    <col min="5662" max="5662" width="1.125" style="6" customWidth="1"/>
    <col min="5663" max="5663" width="8.25" style="6" customWidth="1"/>
    <col min="5664" max="5664" width="11.75" style="6" customWidth="1"/>
    <col min="5665" max="5665" width="10.875" style="6" customWidth="1"/>
    <col min="5666" max="5667" width="11" style="6" customWidth="1"/>
    <col min="5668" max="5668" width="10" style="6" customWidth="1"/>
    <col min="5669" max="5669" width="11.625" style="6" customWidth="1"/>
    <col min="5670" max="5670" width="11.125" style="6" customWidth="1"/>
    <col min="5671" max="5671" width="12.5" style="6" customWidth="1"/>
    <col min="5672" max="5672" width="10.25" style="6" customWidth="1"/>
    <col min="5673" max="5673" width="9.875" style="6" customWidth="1"/>
    <col min="5674" max="5674" width="19.75" style="6" customWidth="1"/>
    <col min="5675" max="5675" width="9" style="6"/>
    <col min="5676" max="5686" width="10" style="6" customWidth="1"/>
    <col min="5687" max="5687" width="10.375" style="6" customWidth="1"/>
    <col min="5688" max="5688" width="3.625" style="6" customWidth="1"/>
    <col min="5689" max="5701" width="10" style="6" customWidth="1"/>
    <col min="5702" max="5702" width="9.625" style="6" bestFit="1" customWidth="1"/>
    <col min="5703" max="5703" width="1.875" style="6" customWidth="1"/>
    <col min="5704" max="5704" width="8.25" style="6" customWidth="1"/>
    <col min="5705" max="5714" width="10" style="6" customWidth="1"/>
    <col min="5715" max="5715" width="9.5" style="6" customWidth="1"/>
    <col min="5716" max="5725" width="10" style="6" customWidth="1"/>
    <col min="5726" max="5726" width="16" style="6" customWidth="1"/>
    <col min="5727" max="5728" width="11.125" style="6" customWidth="1"/>
    <col min="5729" max="5751" width="10" style="6" customWidth="1"/>
    <col min="5752" max="5753" width="9.875" style="6" customWidth="1"/>
    <col min="5754" max="5888" width="9" style="6"/>
    <col min="5889" max="5889" width="1.5" style="6" customWidth="1"/>
    <col min="5890" max="5890" width="8.5" style="6" customWidth="1"/>
    <col min="5891" max="5891" width="12.125" style="6" customWidth="1"/>
    <col min="5892" max="5892" width="11.625" style="6" bestFit="1" customWidth="1"/>
    <col min="5893" max="5893" width="10.875" style="6" customWidth="1"/>
    <col min="5894" max="5894" width="10.25" style="6" customWidth="1"/>
    <col min="5895" max="5895" width="11.25" style="6" customWidth="1"/>
    <col min="5896" max="5896" width="10.25" style="6" customWidth="1"/>
    <col min="5897" max="5897" width="10.375" style="6" customWidth="1"/>
    <col min="5898" max="5898" width="10.875" style="6" customWidth="1"/>
    <col min="5899" max="5899" width="11.125" style="6" bestFit="1" customWidth="1"/>
    <col min="5900" max="5900" width="11" style="6" customWidth="1"/>
    <col min="5901" max="5901" width="10.5" style="6" customWidth="1"/>
    <col min="5902" max="5902" width="10.875" style="6" bestFit="1" customWidth="1"/>
    <col min="5903" max="5903" width="1.75" style="6" customWidth="1"/>
    <col min="5904" max="5904" width="9.125" style="6" customWidth="1"/>
    <col min="5905" max="5905" width="11.5" style="6" customWidth="1"/>
    <col min="5906" max="5906" width="10.125" style="6" customWidth="1"/>
    <col min="5907" max="5909" width="10.375" style="6" customWidth="1"/>
    <col min="5910" max="5910" width="9.375" style="6" customWidth="1"/>
    <col min="5911" max="5911" width="8.75" style="6" customWidth="1"/>
    <col min="5912" max="5912" width="9.375" style="6" customWidth="1"/>
    <col min="5913" max="5913" width="9.75" style="6" customWidth="1"/>
    <col min="5914" max="5914" width="11.875" style="6" customWidth="1"/>
    <col min="5915" max="5915" width="10.5" style="6" customWidth="1"/>
    <col min="5916" max="5916" width="11.125" style="6" customWidth="1"/>
    <col min="5917" max="5917" width="11.125" style="6" bestFit="1" customWidth="1"/>
    <col min="5918" max="5918" width="1.125" style="6" customWidth="1"/>
    <col min="5919" max="5919" width="8.25" style="6" customWidth="1"/>
    <col min="5920" max="5920" width="11.75" style="6" customWidth="1"/>
    <col min="5921" max="5921" width="10.875" style="6" customWidth="1"/>
    <col min="5922" max="5923" width="11" style="6" customWidth="1"/>
    <col min="5924" max="5924" width="10" style="6" customWidth="1"/>
    <col min="5925" max="5925" width="11.625" style="6" customWidth="1"/>
    <col min="5926" max="5926" width="11.125" style="6" customWidth="1"/>
    <col min="5927" max="5927" width="12.5" style="6" customWidth="1"/>
    <col min="5928" max="5928" width="10.25" style="6" customWidth="1"/>
    <col min="5929" max="5929" width="9.875" style="6" customWidth="1"/>
    <col min="5930" max="5930" width="19.75" style="6" customWidth="1"/>
    <col min="5931" max="5931" width="9" style="6"/>
    <col min="5932" max="5942" width="10" style="6" customWidth="1"/>
    <col min="5943" max="5943" width="10.375" style="6" customWidth="1"/>
    <col min="5944" max="5944" width="3.625" style="6" customWidth="1"/>
    <col min="5945" max="5957" width="10" style="6" customWidth="1"/>
    <col min="5958" max="5958" width="9.625" style="6" bestFit="1" customWidth="1"/>
    <col min="5959" max="5959" width="1.875" style="6" customWidth="1"/>
    <col min="5960" max="5960" width="8.25" style="6" customWidth="1"/>
    <col min="5961" max="5970" width="10" style="6" customWidth="1"/>
    <col min="5971" max="5971" width="9.5" style="6" customWidth="1"/>
    <col min="5972" max="5981" width="10" style="6" customWidth="1"/>
    <col min="5982" max="5982" width="16" style="6" customWidth="1"/>
    <col min="5983" max="5984" width="11.125" style="6" customWidth="1"/>
    <col min="5985" max="6007" width="10" style="6" customWidth="1"/>
    <col min="6008" max="6009" width="9.875" style="6" customWidth="1"/>
    <col min="6010" max="6144" width="9" style="6"/>
    <col min="6145" max="6145" width="1.5" style="6" customWidth="1"/>
    <col min="6146" max="6146" width="8.5" style="6" customWidth="1"/>
    <col min="6147" max="6147" width="12.125" style="6" customWidth="1"/>
    <col min="6148" max="6148" width="11.625" style="6" bestFit="1" customWidth="1"/>
    <col min="6149" max="6149" width="10.875" style="6" customWidth="1"/>
    <col min="6150" max="6150" width="10.25" style="6" customWidth="1"/>
    <col min="6151" max="6151" width="11.25" style="6" customWidth="1"/>
    <col min="6152" max="6152" width="10.25" style="6" customWidth="1"/>
    <col min="6153" max="6153" width="10.375" style="6" customWidth="1"/>
    <col min="6154" max="6154" width="10.875" style="6" customWidth="1"/>
    <col min="6155" max="6155" width="11.125" style="6" bestFit="1" customWidth="1"/>
    <col min="6156" max="6156" width="11" style="6" customWidth="1"/>
    <col min="6157" max="6157" width="10.5" style="6" customWidth="1"/>
    <col min="6158" max="6158" width="10.875" style="6" bestFit="1" customWidth="1"/>
    <col min="6159" max="6159" width="1.75" style="6" customWidth="1"/>
    <col min="6160" max="6160" width="9.125" style="6" customWidth="1"/>
    <col min="6161" max="6161" width="11.5" style="6" customWidth="1"/>
    <col min="6162" max="6162" width="10.125" style="6" customWidth="1"/>
    <col min="6163" max="6165" width="10.375" style="6" customWidth="1"/>
    <col min="6166" max="6166" width="9.375" style="6" customWidth="1"/>
    <col min="6167" max="6167" width="8.75" style="6" customWidth="1"/>
    <col min="6168" max="6168" width="9.375" style="6" customWidth="1"/>
    <col min="6169" max="6169" width="9.75" style="6" customWidth="1"/>
    <col min="6170" max="6170" width="11.875" style="6" customWidth="1"/>
    <col min="6171" max="6171" width="10.5" style="6" customWidth="1"/>
    <col min="6172" max="6172" width="11.125" style="6" customWidth="1"/>
    <col min="6173" max="6173" width="11.125" style="6" bestFit="1" customWidth="1"/>
    <col min="6174" max="6174" width="1.125" style="6" customWidth="1"/>
    <col min="6175" max="6175" width="8.25" style="6" customWidth="1"/>
    <col min="6176" max="6176" width="11.75" style="6" customWidth="1"/>
    <col min="6177" max="6177" width="10.875" style="6" customWidth="1"/>
    <col min="6178" max="6179" width="11" style="6" customWidth="1"/>
    <col min="6180" max="6180" width="10" style="6" customWidth="1"/>
    <col min="6181" max="6181" width="11.625" style="6" customWidth="1"/>
    <col min="6182" max="6182" width="11.125" style="6" customWidth="1"/>
    <col min="6183" max="6183" width="12.5" style="6" customWidth="1"/>
    <col min="6184" max="6184" width="10.25" style="6" customWidth="1"/>
    <col min="6185" max="6185" width="9.875" style="6" customWidth="1"/>
    <col min="6186" max="6186" width="19.75" style="6" customWidth="1"/>
    <col min="6187" max="6187" width="9" style="6"/>
    <col min="6188" max="6198" width="10" style="6" customWidth="1"/>
    <col min="6199" max="6199" width="10.375" style="6" customWidth="1"/>
    <col min="6200" max="6200" width="3.625" style="6" customWidth="1"/>
    <col min="6201" max="6213" width="10" style="6" customWidth="1"/>
    <col min="6214" max="6214" width="9.625" style="6" bestFit="1" customWidth="1"/>
    <col min="6215" max="6215" width="1.875" style="6" customWidth="1"/>
    <col min="6216" max="6216" width="8.25" style="6" customWidth="1"/>
    <col min="6217" max="6226" width="10" style="6" customWidth="1"/>
    <col min="6227" max="6227" width="9.5" style="6" customWidth="1"/>
    <col min="6228" max="6237" width="10" style="6" customWidth="1"/>
    <col min="6238" max="6238" width="16" style="6" customWidth="1"/>
    <col min="6239" max="6240" width="11.125" style="6" customWidth="1"/>
    <col min="6241" max="6263" width="10" style="6" customWidth="1"/>
    <col min="6264" max="6265" width="9.875" style="6" customWidth="1"/>
    <col min="6266" max="6400" width="9" style="6"/>
    <col min="6401" max="6401" width="1.5" style="6" customWidth="1"/>
    <col min="6402" max="6402" width="8.5" style="6" customWidth="1"/>
    <col min="6403" max="6403" width="12.125" style="6" customWidth="1"/>
    <col min="6404" max="6404" width="11.625" style="6" bestFit="1" customWidth="1"/>
    <col min="6405" max="6405" width="10.875" style="6" customWidth="1"/>
    <col min="6406" max="6406" width="10.25" style="6" customWidth="1"/>
    <col min="6407" max="6407" width="11.25" style="6" customWidth="1"/>
    <col min="6408" max="6408" width="10.25" style="6" customWidth="1"/>
    <col min="6409" max="6409" width="10.375" style="6" customWidth="1"/>
    <col min="6410" max="6410" width="10.875" style="6" customWidth="1"/>
    <col min="6411" max="6411" width="11.125" style="6" bestFit="1" customWidth="1"/>
    <col min="6412" max="6412" width="11" style="6" customWidth="1"/>
    <col min="6413" max="6413" width="10.5" style="6" customWidth="1"/>
    <col min="6414" max="6414" width="10.875" style="6" bestFit="1" customWidth="1"/>
    <col min="6415" max="6415" width="1.75" style="6" customWidth="1"/>
    <col min="6416" max="6416" width="9.125" style="6" customWidth="1"/>
    <col min="6417" max="6417" width="11.5" style="6" customWidth="1"/>
    <col min="6418" max="6418" width="10.125" style="6" customWidth="1"/>
    <col min="6419" max="6421" width="10.375" style="6" customWidth="1"/>
    <col min="6422" max="6422" width="9.375" style="6" customWidth="1"/>
    <col min="6423" max="6423" width="8.75" style="6" customWidth="1"/>
    <col min="6424" max="6424" width="9.375" style="6" customWidth="1"/>
    <col min="6425" max="6425" width="9.75" style="6" customWidth="1"/>
    <col min="6426" max="6426" width="11.875" style="6" customWidth="1"/>
    <col min="6427" max="6427" width="10.5" style="6" customWidth="1"/>
    <col min="6428" max="6428" width="11.125" style="6" customWidth="1"/>
    <col min="6429" max="6429" width="11.125" style="6" bestFit="1" customWidth="1"/>
    <col min="6430" max="6430" width="1.125" style="6" customWidth="1"/>
    <col min="6431" max="6431" width="8.25" style="6" customWidth="1"/>
    <col min="6432" max="6432" width="11.75" style="6" customWidth="1"/>
    <col min="6433" max="6433" width="10.875" style="6" customWidth="1"/>
    <col min="6434" max="6435" width="11" style="6" customWidth="1"/>
    <col min="6436" max="6436" width="10" style="6" customWidth="1"/>
    <col min="6437" max="6437" width="11.625" style="6" customWidth="1"/>
    <col min="6438" max="6438" width="11.125" style="6" customWidth="1"/>
    <col min="6439" max="6439" width="12.5" style="6" customWidth="1"/>
    <col min="6440" max="6440" width="10.25" style="6" customWidth="1"/>
    <col min="6441" max="6441" width="9.875" style="6" customWidth="1"/>
    <col min="6442" max="6442" width="19.75" style="6" customWidth="1"/>
    <col min="6443" max="6443" width="9" style="6"/>
    <col min="6444" max="6454" width="10" style="6" customWidth="1"/>
    <col min="6455" max="6455" width="10.375" style="6" customWidth="1"/>
    <col min="6456" max="6456" width="3.625" style="6" customWidth="1"/>
    <col min="6457" max="6469" width="10" style="6" customWidth="1"/>
    <col min="6470" max="6470" width="9.625" style="6" bestFit="1" customWidth="1"/>
    <col min="6471" max="6471" width="1.875" style="6" customWidth="1"/>
    <col min="6472" max="6472" width="8.25" style="6" customWidth="1"/>
    <col min="6473" max="6482" width="10" style="6" customWidth="1"/>
    <col min="6483" max="6483" width="9.5" style="6" customWidth="1"/>
    <col min="6484" max="6493" width="10" style="6" customWidth="1"/>
    <col min="6494" max="6494" width="16" style="6" customWidth="1"/>
    <col min="6495" max="6496" width="11.125" style="6" customWidth="1"/>
    <col min="6497" max="6519" width="10" style="6" customWidth="1"/>
    <col min="6520" max="6521" width="9.875" style="6" customWidth="1"/>
    <col min="6522" max="6656" width="9" style="6"/>
    <col min="6657" max="6657" width="1.5" style="6" customWidth="1"/>
    <col min="6658" max="6658" width="8.5" style="6" customWidth="1"/>
    <col min="6659" max="6659" width="12.125" style="6" customWidth="1"/>
    <col min="6660" max="6660" width="11.625" style="6" bestFit="1" customWidth="1"/>
    <col min="6661" max="6661" width="10.875" style="6" customWidth="1"/>
    <col min="6662" max="6662" width="10.25" style="6" customWidth="1"/>
    <col min="6663" max="6663" width="11.25" style="6" customWidth="1"/>
    <col min="6664" max="6664" width="10.25" style="6" customWidth="1"/>
    <col min="6665" max="6665" width="10.375" style="6" customWidth="1"/>
    <col min="6666" max="6666" width="10.875" style="6" customWidth="1"/>
    <col min="6667" max="6667" width="11.125" style="6" bestFit="1" customWidth="1"/>
    <col min="6668" max="6668" width="11" style="6" customWidth="1"/>
    <col min="6669" max="6669" width="10.5" style="6" customWidth="1"/>
    <col min="6670" max="6670" width="10.875" style="6" bestFit="1" customWidth="1"/>
    <col min="6671" max="6671" width="1.75" style="6" customWidth="1"/>
    <col min="6672" max="6672" width="9.125" style="6" customWidth="1"/>
    <col min="6673" max="6673" width="11.5" style="6" customWidth="1"/>
    <col min="6674" max="6674" width="10.125" style="6" customWidth="1"/>
    <col min="6675" max="6677" width="10.375" style="6" customWidth="1"/>
    <col min="6678" max="6678" width="9.375" style="6" customWidth="1"/>
    <col min="6679" max="6679" width="8.75" style="6" customWidth="1"/>
    <col min="6680" max="6680" width="9.375" style="6" customWidth="1"/>
    <col min="6681" max="6681" width="9.75" style="6" customWidth="1"/>
    <col min="6682" max="6682" width="11.875" style="6" customWidth="1"/>
    <col min="6683" max="6683" width="10.5" style="6" customWidth="1"/>
    <col min="6684" max="6684" width="11.125" style="6" customWidth="1"/>
    <col min="6685" max="6685" width="11.125" style="6" bestFit="1" customWidth="1"/>
    <col min="6686" max="6686" width="1.125" style="6" customWidth="1"/>
    <col min="6687" max="6687" width="8.25" style="6" customWidth="1"/>
    <col min="6688" max="6688" width="11.75" style="6" customWidth="1"/>
    <col min="6689" max="6689" width="10.875" style="6" customWidth="1"/>
    <col min="6690" max="6691" width="11" style="6" customWidth="1"/>
    <col min="6692" max="6692" width="10" style="6" customWidth="1"/>
    <col min="6693" max="6693" width="11.625" style="6" customWidth="1"/>
    <col min="6694" max="6694" width="11.125" style="6" customWidth="1"/>
    <col min="6695" max="6695" width="12.5" style="6" customWidth="1"/>
    <col min="6696" max="6696" width="10.25" style="6" customWidth="1"/>
    <col min="6697" max="6697" width="9.875" style="6" customWidth="1"/>
    <col min="6698" max="6698" width="19.75" style="6" customWidth="1"/>
    <col min="6699" max="6699" width="9" style="6"/>
    <col min="6700" max="6710" width="10" style="6" customWidth="1"/>
    <col min="6711" max="6711" width="10.375" style="6" customWidth="1"/>
    <col min="6712" max="6712" width="3.625" style="6" customWidth="1"/>
    <col min="6713" max="6725" width="10" style="6" customWidth="1"/>
    <col min="6726" max="6726" width="9.625" style="6" bestFit="1" customWidth="1"/>
    <col min="6727" max="6727" width="1.875" style="6" customWidth="1"/>
    <col min="6728" max="6728" width="8.25" style="6" customWidth="1"/>
    <col min="6729" max="6738" width="10" style="6" customWidth="1"/>
    <col min="6739" max="6739" width="9.5" style="6" customWidth="1"/>
    <col min="6740" max="6749" width="10" style="6" customWidth="1"/>
    <col min="6750" max="6750" width="16" style="6" customWidth="1"/>
    <col min="6751" max="6752" width="11.125" style="6" customWidth="1"/>
    <col min="6753" max="6775" width="10" style="6" customWidth="1"/>
    <col min="6776" max="6777" width="9.875" style="6" customWidth="1"/>
    <col min="6778" max="6912" width="9" style="6"/>
    <col min="6913" max="6913" width="1.5" style="6" customWidth="1"/>
    <col min="6914" max="6914" width="8.5" style="6" customWidth="1"/>
    <col min="6915" max="6915" width="12.125" style="6" customWidth="1"/>
    <col min="6916" max="6916" width="11.625" style="6" bestFit="1" customWidth="1"/>
    <col min="6917" max="6917" width="10.875" style="6" customWidth="1"/>
    <col min="6918" max="6918" width="10.25" style="6" customWidth="1"/>
    <col min="6919" max="6919" width="11.25" style="6" customWidth="1"/>
    <col min="6920" max="6920" width="10.25" style="6" customWidth="1"/>
    <col min="6921" max="6921" width="10.375" style="6" customWidth="1"/>
    <col min="6922" max="6922" width="10.875" style="6" customWidth="1"/>
    <col min="6923" max="6923" width="11.125" style="6" bestFit="1" customWidth="1"/>
    <col min="6924" max="6924" width="11" style="6" customWidth="1"/>
    <col min="6925" max="6925" width="10.5" style="6" customWidth="1"/>
    <col min="6926" max="6926" width="10.875" style="6" bestFit="1" customWidth="1"/>
    <col min="6927" max="6927" width="1.75" style="6" customWidth="1"/>
    <col min="6928" max="6928" width="9.125" style="6" customWidth="1"/>
    <col min="6929" max="6929" width="11.5" style="6" customWidth="1"/>
    <col min="6930" max="6930" width="10.125" style="6" customWidth="1"/>
    <col min="6931" max="6933" width="10.375" style="6" customWidth="1"/>
    <col min="6934" max="6934" width="9.375" style="6" customWidth="1"/>
    <col min="6935" max="6935" width="8.75" style="6" customWidth="1"/>
    <col min="6936" max="6936" width="9.375" style="6" customWidth="1"/>
    <col min="6937" max="6937" width="9.75" style="6" customWidth="1"/>
    <col min="6938" max="6938" width="11.875" style="6" customWidth="1"/>
    <col min="6939" max="6939" width="10.5" style="6" customWidth="1"/>
    <col min="6940" max="6940" width="11.125" style="6" customWidth="1"/>
    <col min="6941" max="6941" width="11.125" style="6" bestFit="1" customWidth="1"/>
    <col min="6942" max="6942" width="1.125" style="6" customWidth="1"/>
    <col min="6943" max="6943" width="8.25" style="6" customWidth="1"/>
    <col min="6944" max="6944" width="11.75" style="6" customWidth="1"/>
    <col min="6945" max="6945" width="10.875" style="6" customWidth="1"/>
    <col min="6946" max="6947" width="11" style="6" customWidth="1"/>
    <col min="6948" max="6948" width="10" style="6" customWidth="1"/>
    <col min="6949" max="6949" width="11.625" style="6" customWidth="1"/>
    <col min="6950" max="6950" width="11.125" style="6" customWidth="1"/>
    <col min="6951" max="6951" width="12.5" style="6" customWidth="1"/>
    <col min="6952" max="6952" width="10.25" style="6" customWidth="1"/>
    <col min="6953" max="6953" width="9.875" style="6" customWidth="1"/>
    <col min="6954" max="6954" width="19.75" style="6" customWidth="1"/>
    <col min="6955" max="6955" width="9" style="6"/>
    <col min="6956" max="6966" width="10" style="6" customWidth="1"/>
    <col min="6967" max="6967" width="10.375" style="6" customWidth="1"/>
    <col min="6968" max="6968" width="3.625" style="6" customWidth="1"/>
    <col min="6969" max="6981" width="10" style="6" customWidth="1"/>
    <col min="6982" max="6982" width="9.625" style="6" bestFit="1" customWidth="1"/>
    <col min="6983" max="6983" width="1.875" style="6" customWidth="1"/>
    <col min="6984" max="6984" width="8.25" style="6" customWidth="1"/>
    <col min="6985" max="6994" width="10" style="6" customWidth="1"/>
    <col min="6995" max="6995" width="9.5" style="6" customWidth="1"/>
    <col min="6996" max="7005" width="10" style="6" customWidth="1"/>
    <col min="7006" max="7006" width="16" style="6" customWidth="1"/>
    <col min="7007" max="7008" width="11.125" style="6" customWidth="1"/>
    <col min="7009" max="7031" width="10" style="6" customWidth="1"/>
    <col min="7032" max="7033" width="9.875" style="6" customWidth="1"/>
    <col min="7034" max="7168" width="9" style="6"/>
    <col min="7169" max="7169" width="1.5" style="6" customWidth="1"/>
    <col min="7170" max="7170" width="8.5" style="6" customWidth="1"/>
    <col min="7171" max="7171" width="12.125" style="6" customWidth="1"/>
    <col min="7172" max="7172" width="11.625" style="6" bestFit="1" customWidth="1"/>
    <col min="7173" max="7173" width="10.875" style="6" customWidth="1"/>
    <col min="7174" max="7174" width="10.25" style="6" customWidth="1"/>
    <col min="7175" max="7175" width="11.25" style="6" customWidth="1"/>
    <col min="7176" max="7176" width="10.25" style="6" customWidth="1"/>
    <col min="7177" max="7177" width="10.375" style="6" customWidth="1"/>
    <col min="7178" max="7178" width="10.875" style="6" customWidth="1"/>
    <col min="7179" max="7179" width="11.125" style="6" bestFit="1" customWidth="1"/>
    <col min="7180" max="7180" width="11" style="6" customWidth="1"/>
    <col min="7181" max="7181" width="10.5" style="6" customWidth="1"/>
    <col min="7182" max="7182" width="10.875" style="6" bestFit="1" customWidth="1"/>
    <col min="7183" max="7183" width="1.75" style="6" customWidth="1"/>
    <col min="7184" max="7184" width="9.125" style="6" customWidth="1"/>
    <col min="7185" max="7185" width="11.5" style="6" customWidth="1"/>
    <col min="7186" max="7186" width="10.125" style="6" customWidth="1"/>
    <col min="7187" max="7189" width="10.375" style="6" customWidth="1"/>
    <col min="7190" max="7190" width="9.375" style="6" customWidth="1"/>
    <col min="7191" max="7191" width="8.75" style="6" customWidth="1"/>
    <col min="7192" max="7192" width="9.375" style="6" customWidth="1"/>
    <col min="7193" max="7193" width="9.75" style="6" customWidth="1"/>
    <col min="7194" max="7194" width="11.875" style="6" customWidth="1"/>
    <col min="7195" max="7195" width="10.5" style="6" customWidth="1"/>
    <col min="7196" max="7196" width="11.125" style="6" customWidth="1"/>
    <col min="7197" max="7197" width="11.125" style="6" bestFit="1" customWidth="1"/>
    <col min="7198" max="7198" width="1.125" style="6" customWidth="1"/>
    <col min="7199" max="7199" width="8.25" style="6" customWidth="1"/>
    <col min="7200" max="7200" width="11.75" style="6" customWidth="1"/>
    <col min="7201" max="7201" width="10.875" style="6" customWidth="1"/>
    <col min="7202" max="7203" width="11" style="6" customWidth="1"/>
    <col min="7204" max="7204" width="10" style="6" customWidth="1"/>
    <col min="7205" max="7205" width="11.625" style="6" customWidth="1"/>
    <col min="7206" max="7206" width="11.125" style="6" customWidth="1"/>
    <col min="7207" max="7207" width="12.5" style="6" customWidth="1"/>
    <col min="7208" max="7208" width="10.25" style="6" customWidth="1"/>
    <col min="7209" max="7209" width="9.875" style="6" customWidth="1"/>
    <col min="7210" max="7210" width="19.75" style="6" customWidth="1"/>
    <col min="7211" max="7211" width="9" style="6"/>
    <col min="7212" max="7222" width="10" style="6" customWidth="1"/>
    <col min="7223" max="7223" width="10.375" style="6" customWidth="1"/>
    <col min="7224" max="7224" width="3.625" style="6" customWidth="1"/>
    <col min="7225" max="7237" width="10" style="6" customWidth="1"/>
    <col min="7238" max="7238" width="9.625" style="6" bestFit="1" customWidth="1"/>
    <col min="7239" max="7239" width="1.875" style="6" customWidth="1"/>
    <col min="7240" max="7240" width="8.25" style="6" customWidth="1"/>
    <col min="7241" max="7250" width="10" style="6" customWidth="1"/>
    <col min="7251" max="7251" width="9.5" style="6" customWidth="1"/>
    <col min="7252" max="7261" width="10" style="6" customWidth="1"/>
    <col min="7262" max="7262" width="16" style="6" customWidth="1"/>
    <col min="7263" max="7264" width="11.125" style="6" customWidth="1"/>
    <col min="7265" max="7287" width="10" style="6" customWidth="1"/>
    <col min="7288" max="7289" width="9.875" style="6" customWidth="1"/>
    <col min="7290" max="7424" width="9" style="6"/>
    <col min="7425" max="7425" width="1.5" style="6" customWidth="1"/>
    <col min="7426" max="7426" width="8.5" style="6" customWidth="1"/>
    <col min="7427" max="7427" width="12.125" style="6" customWidth="1"/>
    <col min="7428" max="7428" width="11.625" style="6" bestFit="1" customWidth="1"/>
    <col min="7429" max="7429" width="10.875" style="6" customWidth="1"/>
    <col min="7430" max="7430" width="10.25" style="6" customWidth="1"/>
    <col min="7431" max="7431" width="11.25" style="6" customWidth="1"/>
    <col min="7432" max="7432" width="10.25" style="6" customWidth="1"/>
    <col min="7433" max="7433" width="10.375" style="6" customWidth="1"/>
    <col min="7434" max="7434" width="10.875" style="6" customWidth="1"/>
    <col min="7435" max="7435" width="11.125" style="6" bestFit="1" customWidth="1"/>
    <col min="7436" max="7436" width="11" style="6" customWidth="1"/>
    <col min="7437" max="7437" width="10.5" style="6" customWidth="1"/>
    <col min="7438" max="7438" width="10.875" style="6" bestFit="1" customWidth="1"/>
    <col min="7439" max="7439" width="1.75" style="6" customWidth="1"/>
    <col min="7440" max="7440" width="9.125" style="6" customWidth="1"/>
    <col min="7441" max="7441" width="11.5" style="6" customWidth="1"/>
    <col min="7442" max="7442" width="10.125" style="6" customWidth="1"/>
    <col min="7443" max="7445" width="10.375" style="6" customWidth="1"/>
    <col min="7446" max="7446" width="9.375" style="6" customWidth="1"/>
    <col min="7447" max="7447" width="8.75" style="6" customWidth="1"/>
    <col min="7448" max="7448" width="9.375" style="6" customWidth="1"/>
    <col min="7449" max="7449" width="9.75" style="6" customWidth="1"/>
    <col min="7450" max="7450" width="11.875" style="6" customWidth="1"/>
    <col min="7451" max="7451" width="10.5" style="6" customWidth="1"/>
    <col min="7452" max="7452" width="11.125" style="6" customWidth="1"/>
    <col min="7453" max="7453" width="11.125" style="6" bestFit="1" customWidth="1"/>
    <col min="7454" max="7454" width="1.125" style="6" customWidth="1"/>
    <col min="7455" max="7455" width="8.25" style="6" customWidth="1"/>
    <col min="7456" max="7456" width="11.75" style="6" customWidth="1"/>
    <col min="7457" max="7457" width="10.875" style="6" customWidth="1"/>
    <col min="7458" max="7459" width="11" style="6" customWidth="1"/>
    <col min="7460" max="7460" width="10" style="6" customWidth="1"/>
    <col min="7461" max="7461" width="11.625" style="6" customWidth="1"/>
    <col min="7462" max="7462" width="11.125" style="6" customWidth="1"/>
    <col min="7463" max="7463" width="12.5" style="6" customWidth="1"/>
    <col min="7464" max="7464" width="10.25" style="6" customWidth="1"/>
    <col min="7465" max="7465" width="9.875" style="6" customWidth="1"/>
    <col min="7466" max="7466" width="19.75" style="6" customWidth="1"/>
    <col min="7467" max="7467" width="9" style="6"/>
    <col min="7468" max="7478" width="10" style="6" customWidth="1"/>
    <col min="7479" max="7479" width="10.375" style="6" customWidth="1"/>
    <col min="7480" max="7480" width="3.625" style="6" customWidth="1"/>
    <col min="7481" max="7493" width="10" style="6" customWidth="1"/>
    <col min="7494" max="7494" width="9.625" style="6" bestFit="1" customWidth="1"/>
    <col min="7495" max="7495" width="1.875" style="6" customWidth="1"/>
    <col min="7496" max="7496" width="8.25" style="6" customWidth="1"/>
    <col min="7497" max="7506" width="10" style="6" customWidth="1"/>
    <col min="7507" max="7507" width="9.5" style="6" customWidth="1"/>
    <col min="7508" max="7517" width="10" style="6" customWidth="1"/>
    <col min="7518" max="7518" width="16" style="6" customWidth="1"/>
    <col min="7519" max="7520" width="11.125" style="6" customWidth="1"/>
    <col min="7521" max="7543" width="10" style="6" customWidth="1"/>
    <col min="7544" max="7545" width="9.875" style="6" customWidth="1"/>
    <col min="7546" max="7680" width="9" style="6"/>
    <col min="7681" max="7681" width="1.5" style="6" customWidth="1"/>
    <col min="7682" max="7682" width="8.5" style="6" customWidth="1"/>
    <col min="7683" max="7683" width="12.125" style="6" customWidth="1"/>
    <col min="7684" max="7684" width="11.625" style="6" bestFit="1" customWidth="1"/>
    <col min="7685" max="7685" width="10.875" style="6" customWidth="1"/>
    <col min="7686" max="7686" width="10.25" style="6" customWidth="1"/>
    <col min="7687" max="7687" width="11.25" style="6" customWidth="1"/>
    <col min="7688" max="7688" width="10.25" style="6" customWidth="1"/>
    <col min="7689" max="7689" width="10.375" style="6" customWidth="1"/>
    <col min="7690" max="7690" width="10.875" style="6" customWidth="1"/>
    <col min="7691" max="7691" width="11.125" style="6" bestFit="1" customWidth="1"/>
    <col min="7692" max="7692" width="11" style="6" customWidth="1"/>
    <col min="7693" max="7693" width="10.5" style="6" customWidth="1"/>
    <col min="7694" max="7694" width="10.875" style="6" bestFit="1" customWidth="1"/>
    <col min="7695" max="7695" width="1.75" style="6" customWidth="1"/>
    <col min="7696" max="7696" width="9.125" style="6" customWidth="1"/>
    <col min="7697" max="7697" width="11.5" style="6" customWidth="1"/>
    <col min="7698" max="7698" width="10.125" style="6" customWidth="1"/>
    <col min="7699" max="7701" width="10.375" style="6" customWidth="1"/>
    <col min="7702" max="7702" width="9.375" style="6" customWidth="1"/>
    <col min="7703" max="7703" width="8.75" style="6" customWidth="1"/>
    <col min="7704" max="7704" width="9.375" style="6" customWidth="1"/>
    <col min="7705" max="7705" width="9.75" style="6" customWidth="1"/>
    <col min="7706" max="7706" width="11.875" style="6" customWidth="1"/>
    <col min="7707" max="7707" width="10.5" style="6" customWidth="1"/>
    <col min="7708" max="7708" width="11.125" style="6" customWidth="1"/>
    <col min="7709" max="7709" width="11.125" style="6" bestFit="1" customWidth="1"/>
    <col min="7710" max="7710" width="1.125" style="6" customWidth="1"/>
    <col min="7711" max="7711" width="8.25" style="6" customWidth="1"/>
    <col min="7712" max="7712" width="11.75" style="6" customWidth="1"/>
    <col min="7713" max="7713" width="10.875" style="6" customWidth="1"/>
    <col min="7714" max="7715" width="11" style="6" customWidth="1"/>
    <col min="7716" max="7716" width="10" style="6" customWidth="1"/>
    <col min="7717" max="7717" width="11.625" style="6" customWidth="1"/>
    <col min="7718" max="7718" width="11.125" style="6" customWidth="1"/>
    <col min="7719" max="7719" width="12.5" style="6" customWidth="1"/>
    <col min="7720" max="7720" width="10.25" style="6" customWidth="1"/>
    <col min="7721" max="7721" width="9.875" style="6" customWidth="1"/>
    <col min="7722" max="7722" width="19.75" style="6" customWidth="1"/>
    <col min="7723" max="7723" width="9" style="6"/>
    <col min="7724" max="7734" width="10" style="6" customWidth="1"/>
    <col min="7735" max="7735" width="10.375" style="6" customWidth="1"/>
    <col min="7736" max="7736" width="3.625" style="6" customWidth="1"/>
    <col min="7737" max="7749" width="10" style="6" customWidth="1"/>
    <col min="7750" max="7750" width="9.625" style="6" bestFit="1" customWidth="1"/>
    <col min="7751" max="7751" width="1.875" style="6" customWidth="1"/>
    <col min="7752" max="7752" width="8.25" style="6" customWidth="1"/>
    <col min="7753" max="7762" width="10" style="6" customWidth="1"/>
    <col min="7763" max="7763" width="9.5" style="6" customWidth="1"/>
    <col min="7764" max="7773" width="10" style="6" customWidth="1"/>
    <col min="7774" max="7774" width="16" style="6" customWidth="1"/>
    <col min="7775" max="7776" width="11.125" style="6" customWidth="1"/>
    <col min="7777" max="7799" width="10" style="6" customWidth="1"/>
    <col min="7800" max="7801" width="9.875" style="6" customWidth="1"/>
    <col min="7802" max="7936" width="9" style="6"/>
    <col min="7937" max="7937" width="1.5" style="6" customWidth="1"/>
    <col min="7938" max="7938" width="8.5" style="6" customWidth="1"/>
    <col min="7939" max="7939" width="12.125" style="6" customWidth="1"/>
    <col min="7940" max="7940" width="11.625" style="6" bestFit="1" customWidth="1"/>
    <col min="7941" max="7941" width="10.875" style="6" customWidth="1"/>
    <col min="7942" max="7942" width="10.25" style="6" customWidth="1"/>
    <col min="7943" max="7943" width="11.25" style="6" customWidth="1"/>
    <col min="7944" max="7944" width="10.25" style="6" customWidth="1"/>
    <col min="7945" max="7945" width="10.375" style="6" customWidth="1"/>
    <col min="7946" max="7946" width="10.875" style="6" customWidth="1"/>
    <col min="7947" max="7947" width="11.125" style="6" bestFit="1" customWidth="1"/>
    <col min="7948" max="7948" width="11" style="6" customWidth="1"/>
    <col min="7949" max="7949" width="10.5" style="6" customWidth="1"/>
    <col min="7950" max="7950" width="10.875" style="6" bestFit="1" customWidth="1"/>
    <col min="7951" max="7951" width="1.75" style="6" customWidth="1"/>
    <col min="7952" max="7952" width="9.125" style="6" customWidth="1"/>
    <col min="7953" max="7953" width="11.5" style="6" customWidth="1"/>
    <col min="7954" max="7954" width="10.125" style="6" customWidth="1"/>
    <col min="7955" max="7957" width="10.375" style="6" customWidth="1"/>
    <col min="7958" max="7958" width="9.375" style="6" customWidth="1"/>
    <col min="7959" max="7959" width="8.75" style="6" customWidth="1"/>
    <col min="7960" max="7960" width="9.375" style="6" customWidth="1"/>
    <col min="7961" max="7961" width="9.75" style="6" customWidth="1"/>
    <col min="7962" max="7962" width="11.875" style="6" customWidth="1"/>
    <col min="7963" max="7963" width="10.5" style="6" customWidth="1"/>
    <col min="7964" max="7964" width="11.125" style="6" customWidth="1"/>
    <col min="7965" max="7965" width="11.125" style="6" bestFit="1" customWidth="1"/>
    <col min="7966" max="7966" width="1.125" style="6" customWidth="1"/>
    <col min="7967" max="7967" width="8.25" style="6" customWidth="1"/>
    <col min="7968" max="7968" width="11.75" style="6" customWidth="1"/>
    <col min="7969" max="7969" width="10.875" style="6" customWidth="1"/>
    <col min="7970" max="7971" width="11" style="6" customWidth="1"/>
    <col min="7972" max="7972" width="10" style="6" customWidth="1"/>
    <col min="7973" max="7973" width="11.625" style="6" customWidth="1"/>
    <col min="7974" max="7974" width="11.125" style="6" customWidth="1"/>
    <col min="7975" max="7975" width="12.5" style="6" customWidth="1"/>
    <col min="7976" max="7976" width="10.25" style="6" customWidth="1"/>
    <col min="7977" max="7977" width="9.875" style="6" customWidth="1"/>
    <col min="7978" max="7978" width="19.75" style="6" customWidth="1"/>
    <col min="7979" max="7979" width="9" style="6"/>
    <col min="7980" max="7990" width="10" style="6" customWidth="1"/>
    <col min="7991" max="7991" width="10.375" style="6" customWidth="1"/>
    <col min="7992" max="7992" width="3.625" style="6" customWidth="1"/>
    <col min="7993" max="8005" width="10" style="6" customWidth="1"/>
    <col min="8006" max="8006" width="9.625" style="6" bestFit="1" customWidth="1"/>
    <col min="8007" max="8007" width="1.875" style="6" customWidth="1"/>
    <col min="8008" max="8008" width="8.25" style="6" customWidth="1"/>
    <col min="8009" max="8018" width="10" style="6" customWidth="1"/>
    <col min="8019" max="8019" width="9.5" style="6" customWidth="1"/>
    <col min="8020" max="8029" width="10" style="6" customWidth="1"/>
    <col min="8030" max="8030" width="16" style="6" customWidth="1"/>
    <col min="8031" max="8032" width="11.125" style="6" customWidth="1"/>
    <col min="8033" max="8055" width="10" style="6" customWidth="1"/>
    <col min="8056" max="8057" width="9.875" style="6" customWidth="1"/>
    <col min="8058" max="8192" width="9" style="6"/>
    <col min="8193" max="8193" width="1.5" style="6" customWidth="1"/>
    <col min="8194" max="8194" width="8.5" style="6" customWidth="1"/>
    <col min="8195" max="8195" width="12.125" style="6" customWidth="1"/>
    <col min="8196" max="8196" width="11.625" style="6" bestFit="1" customWidth="1"/>
    <col min="8197" max="8197" width="10.875" style="6" customWidth="1"/>
    <col min="8198" max="8198" width="10.25" style="6" customWidth="1"/>
    <col min="8199" max="8199" width="11.25" style="6" customWidth="1"/>
    <col min="8200" max="8200" width="10.25" style="6" customWidth="1"/>
    <col min="8201" max="8201" width="10.375" style="6" customWidth="1"/>
    <col min="8202" max="8202" width="10.875" style="6" customWidth="1"/>
    <col min="8203" max="8203" width="11.125" style="6" bestFit="1" customWidth="1"/>
    <col min="8204" max="8204" width="11" style="6" customWidth="1"/>
    <col min="8205" max="8205" width="10.5" style="6" customWidth="1"/>
    <col min="8206" max="8206" width="10.875" style="6" bestFit="1" customWidth="1"/>
    <col min="8207" max="8207" width="1.75" style="6" customWidth="1"/>
    <col min="8208" max="8208" width="9.125" style="6" customWidth="1"/>
    <col min="8209" max="8209" width="11.5" style="6" customWidth="1"/>
    <col min="8210" max="8210" width="10.125" style="6" customWidth="1"/>
    <col min="8211" max="8213" width="10.375" style="6" customWidth="1"/>
    <col min="8214" max="8214" width="9.375" style="6" customWidth="1"/>
    <col min="8215" max="8215" width="8.75" style="6" customWidth="1"/>
    <col min="8216" max="8216" width="9.375" style="6" customWidth="1"/>
    <col min="8217" max="8217" width="9.75" style="6" customWidth="1"/>
    <col min="8218" max="8218" width="11.875" style="6" customWidth="1"/>
    <col min="8219" max="8219" width="10.5" style="6" customWidth="1"/>
    <col min="8220" max="8220" width="11.125" style="6" customWidth="1"/>
    <col min="8221" max="8221" width="11.125" style="6" bestFit="1" customWidth="1"/>
    <col min="8222" max="8222" width="1.125" style="6" customWidth="1"/>
    <col min="8223" max="8223" width="8.25" style="6" customWidth="1"/>
    <col min="8224" max="8224" width="11.75" style="6" customWidth="1"/>
    <col min="8225" max="8225" width="10.875" style="6" customWidth="1"/>
    <col min="8226" max="8227" width="11" style="6" customWidth="1"/>
    <col min="8228" max="8228" width="10" style="6" customWidth="1"/>
    <col min="8229" max="8229" width="11.625" style="6" customWidth="1"/>
    <col min="8230" max="8230" width="11.125" style="6" customWidth="1"/>
    <col min="8231" max="8231" width="12.5" style="6" customWidth="1"/>
    <col min="8232" max="8232" width="10.25" style="6" customWidth="1"/>
    <col min="8233" max="8233" width="9.875" style="6" customWidth="1"/>
    <col min="8234" max="8234" width="19.75" style="6" customWidth="1"/>
    <col min="8235" max="8235" width="9" style="6"/>
    <col min="8236" max="8246" width="10" style="6" customWidth="1"/>
    <col min="8247" max="8247" width="10.375" style="6" customWidth="1"/>
    <col min="8248" max="8248" width="3.625" style="6" customWidth="1"/>
    <col min="8249" max="8261" width="10" style="6" customWidth="1"/>
    <col min="8262" max="8262" width="9.625" style="6" bestFit="1" customWidth="1"/>
    <col min="8263" max="8263" width="1.875" style="6" customWidth="1"/>
    <col min="8264" max="8264" width="8.25" style="6" customWidth="1"/>
    <col min="8265" max="8274" width="10" style="6" customWidth="1"/>
    <col min="8275" max="8275" width="9.5" style="6" customWidth="1"/>
    <col min="8276" max="8285" width="10" style="6" customWidth="1"/>
    <col min="8286" max="8286" width="16" style="6" customWidth="1"/>
    <col min="8287" max="8288" width="11.125" style="6" customWidth="1"/>
    <col min="8289" max="8311" width="10" style="6" customWidth="1"/>
    <col min="8312" max="8313" width="9.875" style="6" customWidth="1"/>
    <col min="8314" max="8448" width="9" style="6"/>
    <col min="8449" max="8449" width="1.5" style="6" customWidth="1"/>
    <col min="8450" max="8450" width="8.5" style="6" customWidth="1"/>
    <col min="8451" max="8451" width="12.125" style="6" customWidth="1"/>
    <col min="8452" max="8452" width="11.625" style="6" bestFit="1" customWidth="1"/>
    <col min="8453" max="8453" width="10.875" style="6" customWidth="1"/>
    <col min="8454" max="8454" width="10.25" style="6" customWidth="1"/>
    <col min="8455" max="8455" width="11.25" style="6" customWidth="1"/>
    <col min="8456" max="8456" width="10.25" style="6" customWidth="1"/>
    <col min="8457" max="8457" width="10.375" style="6" customWidth="1"/>
    <col min="8458" max="8458" width="10.875" style="6" customWidth="1"/>
    <col min="8459" max="8459" width="11.125" style="6" bestFit="1" customWidth="1"/>
    <col min="8460" max="8460" width="11" style="6" customWidth="1"/>
    <col min="8461" max="8461" width="10.5" style="6" customWidth="1"/>
    <col min="8462" max="8462" width="10.875" style="6" bestFit="1" customWidth="1"/>
    <col min="8463" max="8463" width="1.75" style="6" customWidth="1"/>
    <col min="8464" max="8464" width="9.125" style="6" customWidth="1"/>
    <col min="8465" max="8465" width="11.5" style="6" customWidth="1"/>
    <col min="8466" max="8466" width="10.125" style="6" customWidth="1"/>
    <col min="8467" max="8469" width="10.375" style="6" customWidth="1"/>
    <col min="8470" max="8470" width="9.375" style="6" customWidth="1"/>
    <col min="8471" max="8471" width="8.75" style="6" customWidth="1"/>
    <col min="8472" max="8472" width="9.375" style="6" customWidth="1"/>
    <col min="8473" max="8473" width="9.75" style="6" customWidth="1"/>
    <col min="8474" max="8474" width="11.875" style="6" customWidth="1"/>
    <col min="8475" max="8475" width="10.5" style="6" customWidth="1"/>
    <col min="8476" max="8476" width="11.125" style="6" customWidth="1"/>
    <col min="8477" max="8477" width="11.125" style="6" bestFit="1" customWidth="1"/>
    <col min="8478" max="8478" width="1.125" style="6" customWidth="1"/>
    <col min="8479" max="8479" width="8.25" style="6" customWidth="1"/>
    <col min="8480" max="8480" width="11.75" style="6" customWidth="1"/>
    <col min="8481" max="8481" width="10.875" style="6" customWidth="1"/>
    <col min="8482" max="8483" width="11" style="6" customWidth="1"/>
    <col min="8484" max="8484" width="10" style="6" customWidth="1"/>
    <col min="8485" max="8485" width="11.625" style="6" customWidth="1"/>
    <col min="8486" max="8486" width="11.125" style="6" customWidth="1"/>
    <col min="8487" max="8487" width="12.5" style="6" customWidth="1"/>
    <col min="8488" max="8488" width="10.25" style="6" customWidth="1"/>
    <col min="8489" max="8489" width="9.875" style="6" customWidth="1"/>
    <col min="8490" max="8490" width="19.75" style="6" customWidth="1"/>
    <col min="8491" max="8491" width="9" style="6"/>
    <col min="8492" max="8502" width="10" style="6" customWidth="1"/>
    <col min="8503" max="8503" width="10.375" style="6" customWidth="1"/>
    <col min="8504" max="8504" width="3.625" style="6" customWidth="1"/>
    <col min="8505" max="8517" width="10" style="6" customWidth="1"/>
    <col min="8518" max="8518" width="9.625" style="6" bestFit="1" customWidth="1"/>
    <col min="8519" max="8519" width="1.875" style="6" customWidth="1"/>
    <col min="8520" max="8520" width="8.25" style="6" customWidth="1"/>
    <col min="8521" max="8530" width="10" style="6" customWidth="1"/>
    <col min="8531" max="8531" width="9.5" style="6" customWidth="1"/>
    <col min="8532" max="8541" width="10" style="6" customWidth="1"/>
    <col min="8542" max="8542" width="16" style="6" customWidth="1"/>
    <col min="8543" max="8544" width="11.125" style="6" customWidth="1"/>
    <col min="8545" max="8567" width="10" style="6" customWidth="1"/>
    <col min="8568" max="8569" width="9.875" style="6" customWidth="1"/>
    <col min="8570" max="8704" width="9" style="6"/>
    <col min="8705" max="8705" width="1.5" style="6" customWidth="1"/>
    <col min="8706" max="8706" width="8.5" style="6" customWidth="1"/>
    <col min="8707" max="8707" width="12.125" style="6" customWidth="1"/>
    <col min="8708" max="8708" width="11.625" style="6" bestFit="1" customWidth="1"/>
    <col min="8709" max="8709" width="10.875" style="6" customWidth="1"/>
    <col min="8710" max="8710" width="10.25" style="6" customWidth="1"/>
    <col min="8711" max="8711" width="11.25" style="6" customWidth="1"/>
    <col min="8712" max="8712" width="10.25" style="6" customWidth="1"/>
    <col min="8713" max="8713" width="10.375" style="6" customWidth="1"/>
    <col min="8714" max="8714" width="10.875" style="6" customWidth="1"/>
    <col min="8715" max="8715" width="11.125" style="6" bestFit="1" customWidth="1"/>
    <col min="8716" max="8716" width="11" style="6" customWidth="1"/>
    <col min="8717" max="8717" width="10.5" style="6" customWidth="1"/>
    <col min="8718" max="8718" width="10.875" style="6" bestFit="1" customWidth="1"/>
    <col min="8719" max="8719" width="1.75" style="6" customWidth="1"/>
    <col min="8720" max="8720" width="9.125" style="6" customWidth="1"/>
    <col min="8721" max="8721" width="11.5" style="6" customWidth="1"/>
    <col min="8722" max="8722" width="10.125" style="6" customWidth="1"/>
    <col min="8723" max="8725" width="10.375" style="6" customWidth="1"/>
    <col min="8726" max="8726" width="9.375" style="6" customWidth="1"/>
    <col min="8727" max="8727" width="8.75" style="6" customWidth="1"/>
    <col min="8728" max="8728" width="9.375" style="6" customWidth="1"/>
    <col min="8729" max="8729" width="9.75" style="6" customWidth="1"/>
    <col min="8730" max="8730" width="11.875" style="6" customWidth="1"/>
    <col min="8731" max="8731" width="10.5" style="6" customWidth="1"/>
    <col min="8732" max="8732" width="11.125" style="6" customWidth="1"/>
    <col min="8733" max="8733" width="11.125" style="6" bestFit="1" customWidth="1"/>
    <col min="8734" max="8734" width="1.125" style="6" customWidth="1"/>
    <col min="8735" max="8735" width="8.25" style="6" customWidth="1"/>
    <col min="8736" max="8736" width="11.75" style="6" customWidth="1"/>
    <col min="8737" max="8737" width="10.875" style="6" customWidth="1"/>
    <col min="8738" max="8739" width="11" style="6" customWidth="1"/>
    <col min="8740" max="8740" width="10" style="6" customWidth="1"/>
    <col min="8741" max="8741" width="11.625" style="6" customWidth="1"/>
    <col min="8742" max="8742" width="11.125" style="6" customWidth="1"/>
    <col min="8743" max="8743" width="12.5" style="6" customWidth="1"/>
    <col min="8744" max="8744" width="10.25" style="6" customWidth="1"/>
    <col min="8745" max="8745" width="9.875" style="6" customWidth="1"/>
    <col min="8746" max="8746" width="19.75" style="6" customWidth="1"/>
    <col min="8747" max="8747" width="9" style="6"/>
    <col min="8748" max="8758" width="10" style="6" customWidth="1"/>
    <col min="8759" max="8759" width="10.375" style="6" customWidth="1"/>
    <col min="8760" max="8760" width="3.625" style="6" customWidth="1"/>
    <col min="8761" max="8773" width="10" style="6" customWidth="1"/>
    <col min="8774" max="8774" width="9.625" style="6" bestFit="1" customWidth="1"/>
    <col min="8775" max="8775" width="1.875" style="6" customWidth="1"/>
    <col min="8776" max="8776" width="8.25" style="6" customWidth="1"/>
    <col min="8777" max="8786" width="10" style="6" customWidth="1"/>
    <col min="8787" max="8787" width="9.5" style="6" customWidth="1"/>
    <col min="8788" max="8797" width="10" style="6" customWidth="1"/>
    <col min="8798" max="8798" width="16" style="6" customWidth="1"/>
    <col min="8799" max="8800" width="11.125" style="6" customWidth="1"/>
    <col min="8801" max="8823" width="10" style="6" customWidth="1"/>
    <col min="8824" max="8825" width="9.875" style="6" customWidth="1"/>
    <col min="8826" max="8960" width="9" style="6"/>
    <col min="8961" max="8961" width="1.5" style="6" customWidth="1"/>
    <col min="8962" max="8962" width="8.5" style="6" customWidth="1"/>
    <col min="8963" max="8963" width="12.125" style="6" customWidth="1"/>
    <col min="8964" max="8964" width="11.625" style="6" bestFit="1" customWidth="1"/>
    <col min="8965" max="8965" width="10.875" style="6" customWidth="1"/>
    <col min="8966" max="8966" width="10.25" style="6" customWidth="1"/>
    <col min="8967" max="8967" width="11.25" style="6" customWidth="1"/>
    <col min="8968" max="8968" width="10.25" style="6" customWidth="1"/>
    <col min="8969" max="8969" width="10.375" style="6" customWidth="1"/>
    <col min="8970" max="8970" width="10.875" style="6" customWidth="1"/>
    <col min="8971" max="8971" width="11.125" style="6" bestFit="1" customWidth="1"/>
    <col min="8972" max="8972" width="11" style="6" customWidth="1"/>
    <col min="8973" max="8973" width="10.5" style="6" customWidth="1"/>
    <col min="8974" max="8974" width="10.875" style="6" bestFit="1" customWidth="1"/>
    <col min="8975" max="8975" width="1.75" style="6" customWidth="1"/>
    <col min="8976" max="8976" width="9.125" style="6" customWidth="1"/>
    <col min="8977" max="8977" width="11.5" style="6" customWidth="1"/>
    <col min="8978" max="8978" width="10.125" style="6" customWidth="1"/>
    <col min="8979" max="8981" width="10.375" style="6" customWidth="1"/>
    <col min="8982" max="8982" width="9.375" style="6" customWidth="1"/>
    <col min="8983" max="8983" width="8.75" style="6" customWidth="1"/>
    <col min="8984" max="8984" width="9.375" style="6" customWidth="1"/>
    <col min="8985" max="8985" width="9.75" style="6" customWidth="1"/>
    <col min="8986" max="8986" width="11.875" style="6" customWidth="1"/>
    <col min="8987" max="8987" width="10.5" style="6" customWidth="1"/>
    <col min="8988" max="8988" width="11.125" style="6" customWidth="1"/>
    <col min="8989" max="8989" width="11.125" style="6" bestFit="1" customWidth="1"/>
    <col min="8990" max="8990" width="1.125" style="6" customWidth="1"/>
    <col min="8991" max="8991" width="8.25" style="6" customWidth="1"/>
    <col min="8992" max="8992" width="11.75" style="6" customWidth="1"/>
    <col min="8993" max="8993" width="10.875" style="6" customWidth="1"/>
    <col min="8994" max="8995" width="11" style="6" customWidth="1"/>
    <col min="8996" max="8996" width="10" style="6" customWidth="1"/>
    <col min="8997" max="8997" width="11.625" style="6" customWidth="1"/>
    <col min="8998" max="8998" width="11.125" style="6" customWidth="1"/>
    <col min="8999" max="8999" width="12.5" style="6" customWidth="1"/>
    <col min="9000" max="9000" width="10.25" style="6" customWidth="1"/>
    <col min="9001" max="9001" width="9.875" style="6" customWidth="1"/>
    <col min="9002" max="9002" width="19.75" style="6" customWidth="1"/>
    <col min="9003" max="9003" width="9" style="6"/>
    <col min="9004" max="9014" width="10" style="6" customWidth="1"/>
    <col min="9015" max="9015" width="10.375" style="6" customWidth="1"/>
    <col min="9016" max="9016" width="3.625" style="6" customWidth="1"/>
    <col min="9017" max="9029" width="10" style="6" customWidth="1"/>
    <col min="9030" max="9030" width="9.625" style="6" bestFit="1" customWidth="1"/>
    <col min="9031" max="9031" width="1.875" style="6" customWidth="1"/>
    <col min="9032" max="9032" width="8.25" style="6" customWidth="1"/>
    <col min="9033" max="9042" width="10" style="6" customWidth="1"/>
    <col min="9043" max="9043" width="9.5" style="6" customWidth="1"/>
    <col min="9044" max="9053" width="10" style="6" customWidth="1"/>
    <col min="9054" max="9054" width="16" style="6" customWidth="1"/>
    <col min="9055" max="9056" width="11.125" style="6" customWidth="1"/>
    <col min="9057" max="9079" width="10" style="6" customWidth="1"/>
    <col min="9080" max="9081" width="9.875" style="6" customWidth="1"/>
    <col min="9082" max="9216" width="9" style="6"/>
    <col min="9217" max="9217" width="1.5" style="6" customWidth="1"/>
    <col min="9218" max="9218" width="8.5" style="6" customWidth="1"/>
    <col min="9219" max="9219" width="12.125" style="6" customWidth="1"/>
    <col min="9220" max="9220" width="11.625" style="6" bestFit="1" customWidth="1"/>
    <col min="9221" max="9221" width="10.875" style="6" customWidth="1"/>
    <col min="9222" max="9222" width="10.25" style="6" customWidth="1"/>
    <col min="9223" max="9223" width="11.25" style="6" customWidth="1"/>
    <col min="9224" max="9224" width="10.25" style="6" customWidth="1"/>
    <col min="9225" max="9225" width="10.375" style="6" customWidth="1"/>
    <col min="9226" max="9226" width="10.875" style="6" customWidth="1"/>
    <col min="9227" max="9227" width="11.125" style="6" bestFit="1" customWidth="1"/>
    <col min="9228" max="9228" width="11" style="6" customWidth="1"/>
    <col min="9229" max="9229" width="10.5" style="6" customWidth="1"/>
    <col min="9230" max="9230" width="10.875" style="6" bestFit="1" customWidth="1"/>
    <col min="9231" max="9231" width="1.75" style="6" customWidth="1"/>
    <col min="9232" max="9232" width="9.125" style="6" customWidth="1"/>
    <col min="9233" max="9233" width="11.5" style="6" customWidth="1"/>
    <col min="9234" max="9234" width="10.125" style="6" customWidth="1"/>
    <col min="9235" max="9237" width="10.375" style="6" customWidth="1"/>
    <col min="9238" max="9238" width="9.375" style="6" customWidth="1"/>
    <col min="9239" max="9239" width="8.75" style="6" customWidth="1"/>
    <col min="9240" max="9240" width="9.375" style="6" customWidth="1"/>
    <col min="9241" max="9241" width="9.75" style="6" customWidth="1"/>
    <col min="9242" max="9242" width="11.875" style="6" customWidth="1"/>
    <col min="9243" max="9243" width="10.5" style="6" customWidth="1"/>
    <col min="9244" max="9244" width="11.125" style="6" customWidth="1"/>
    <col min="9245" max="9245" width="11.125" style="6" bestFit="1" customWidth="1"/>
    <col min="9246" max="9246" width="1.125" style="6" customWidth="1"/>
    <col min="9247" max="9247" width="8.25" style="6" customWidth="1"/>
    <col min="9248" max="9248" width="11.75" style="6" customWidth="1"/>
    <col min="9249" max="9249" width="10.875" style="6" customWidth="1"/>
    <col min="9250" max="9251" width="11" style="6" customWidth="1"/>
    <col min="9252" max="9252" width="10" style="6" customWidth="1"/>
    <col min="9253" max="9253" width="11.625" style="6" customWidth="1"/>
    <col min="9254" max="9254" width="11.125" style="6" customWidth="1"/>
    <col min="9255" max="9255" width="12.5" style="6" customWidth="1"/>
    <col min="9256" max="9256" width="10.25" style="6" customWidth="1"/>
    <col min="9257" max="9257" width="9.875" style="6" customWidth="1"/>
    <col min="9258" max="9258" width="19.75" style="6" customWidth="1"/>
    <col min="9259" max="9259" width="9" style="6"/>
    <col min="9260" max="9270" width="10" style="6" customWidth="1"/>
    <col min="9271" max="9271" width="10.375" style="6" customWidth="1"/>
    <col min="9272" max="9272" width="3.625" style="6" customWidth="1"/>
    <col min="9273" max="9285" width="10" style="6" customWidth="1"/>
    <col min="9286" max="9286" width="9.625" style="6" bestFit="1" customWidth="1"/>
    <col min="9287" max="9287" width="1.875" style="6" customWidth="1"/>
    <col min="9288" max="9288" width="8.25" style="6" customWidth="1"/>
    <col min="9289" max="9298" width="10" style="6" customWidth="1"/>
    <col min="9299" max="9299" width="9.5" style="6" customWidth="1"/>
    <col min="9300" max="9309" width="10" style="6" customWidth="1"/>
    <col min="9310" max="9310" width="16" style="6" customWidth="1"/>
    <col min="9311" max="9312" width="11.125" style="6" customWidth="1"/>
    <col min="9313" max="9335" width="10" style="6" customWidth="1"/>
    <col min="9336" max="9337" width="9.875" style="6" customWidth="1"/>
    <col min="9338" max="9472" width="9" style="6"/>
    <col min="9473" max="9473" width="1.5" style="6" customWidth="1"/>
    <col min="9474" max="9474" width="8.5" style="6" customWidth="1"/>
    <col min="9475" max="9475" width="12.125" style="6" customWidth="1"/>
    <col min="9476" max="9476" width="11.625" style="6" bestFit="1" customWidth="1"/>
    <col min="9477" max="9477" width="10.875" style="6" customWidth="1"/>
    <col min="9478" max="9478" width="10.25" style="6" customWidth="1"/>
    <col min="9479" max="9479" width="11.25" style="6" customWidth="1"/>
    <col min="9480" max="9480" width="10.25" style="6" customWidth="1"/>
    <col min="9481" max="9481" width="10.375" style="6" customWidth="1"/>
    <col min="9482" max="9482" width="10.875" style="6" customWidth="1"/>
    <col min="9483" max="9483" width="11.125" style="6" bestFit="1" customWidth="1"/>
    <col min="9484" max="9484" width="11" style="6" customWidth="1"/>
    <col min="9485" max="9485" width="10.5" style="6" customWidth="1"/>
    <col min="9486" max="9486" width="10.875" style="6" bestFit="1" customWidth="1"/>
    <col min="9487" max="9487" width="1.75" style="6" customWidth="1"/>
    <col min="9488" max="9488" width="9.125" style="6" customWidth="1"/>
    <col min="9489" max="9489" width="11.5" style="6" customWidth="1"/>
    <col min="9490" max="9490" width="10.125" style="6" customWidth="1"/>
    <col min="9491" max="9493" width="10.375" style="6" customWidth="1"/>
    <col min="9494" max="9494" width="9.375" style="6" customWidth="1"/>
    <col min="9495" max="9495" width="8.75" style="6" customWidth="1"/>
    <col min="9496" max="9496" width="9.375" style="6" customWidth="1"/>
    <col min="9497" max="9497" width="9.75" style="6" customWidth="1"/>
    <col min="9498" max="9498" width="11.875" style="6" customWidth="1"/>
    <col min="9499" max="9499" width="10.5" style="6" customWidth="1"/>
    <col min="9500" max="9500" width="11.125" style="6" customWidth="1"/>
    <col min="9501" max="9501" width="11.125" style="6" bestFit="1" customWidth="1"/>
    <col min="9502" max="9502" width="1.125" style="6" customWidth="1"/>
    <col min="9503" max="9503" width="8.25" style="6" customWidth="1"/>
    <col min="9504" max="9504" width="11.75" style="6" customWidth="1"/>
    <col min="9505" max="9505" width="10.875" style="6" customWidth="1"/>
    <col min="9506" max="9507" width="11" style="6" customWidth="1"/>
    <col min="9508" max="9508" width="10" style="6" customWidth="1"/>
    <col min="9509" max="9509" width="11.625" style="6" customWidth="1"/>
    <col min="9510" max="9510" width="11.125" style="6" customWidth="1"/>
    <col min="9511" max="9511" width="12.5" style="6" customWidth="1"/>
    <col min="9512" max="9512" width="10.25" style="6" customWidth="1"/>
    <col min="9513" max="9513" width="9.875" style="6" customWidth="1"/>
    <col min="9514" max="9514" width="19.75" style="6" customWidth="1"/>
    <col min="9515" max="9515" width="9" style="6"/>
    <col min="9516" max="9526" width="10" style="6" customWidth="1"/>
    <col min="9527" max="9527" width="10.375" style="6" customWidth="1"/>
    <col min="9528" max="9528" width="3.625" style="6" customWidth="1"/>
    <col min="9529" max="9541" width="10" style="6" customWidth="1"/>
    <col min="9542" max="9542" width="9.625" style="6" bestFit="1" customWidth="1"/>
    <col min="9543" max="9543" width="1.875" style="6" customWidth="1"/>
    <col min="9544" max="9544" width="8.25" style="6" customWidth="1"/>
    <col min="9545" max="9554" width="10" style="6" customWidth="1"/>
    <col min="9555" max="9555" width="9.5" style="6" customWidth="1"/>
    <col min="9556" max="9565" width="10" style="6" customWidth="1"/>
    <col min="9566" max="9566" width="16" style="6" customWidth="1"/>
    <col min="9567" max="9568" width="11.125" style="6" customWidth="1"/>
    <col min="9569" max="9591" width="10" style="6" customWidth="1"/>
    <col min="9592" max="9593" width="9.875" style="6" customWidth="1"/>
    <col min="9594" max="9728" width="9" style="6"/>
    <col min="9729" max="9729" width="1.5" style="6" customWidth="1"/>
    <col min="9730" max="9730" width="8.5" style="6" customWidth="1"/>
    <col min="9731" max="9731" width="12.125" style="6" customWidth="1"/>
    <col min="9732" max="9732" width="11.625" style="6" bestFit="1" customWidth="1"/>
    <col min="9733" max="9733" width="10.875" style="6" customWidth="1"/>
    <col min="9734" max="9734" width="10.25" style="6" customWidth="1"/>
    <col min="9735" max="9735" width="11.25" style="6" customWidth="1"/>
    <col min="9736" max="9736" width="10.25" style="6" customWidth="1"/>
    <col min="9737" max="9737" width="10.375" style="6" customWidth="1"/>
    <col min="9738" max="9738" width="10.875" style="6" customWidth="1"/>
    <col min="9739" max="9739" width="11.125" style="6" bestFit="1" customWidth="1"/>
    <col min="9740" max="9740" width="11" style="6" customWidth="1"/>
    <col min="9741" max="9741" width="10.5" style="6" customWidth="1"/>
    <col min="9742" max="9742" width="10.875" style="6" bestFit="1" customWidth="1"/>
    <col min="9743" max="9743" width="1.75" style="6" customWidth="1"/>
    <col min="9744" max="9744" width="9.125" style="6" customWidth="1"/>
    <col min="9745" max="9745" width="11.5" style="6" customWidth="1"/>
    <col min="9746" max="9746" width="10.125" style="6" customWidth="1"/>
    <col min="9747" max="9749" width="10.375" style="6" customWidth="1"/>
    <col min="9750" max="9750" width="9.375" style="6" customWidth="1"/>
    <col min="9751" max="9751" width="8.75" style="6" customWidth="1"/>
    <col min="9752" max="9752" width="9.375" style="6" customWidth="1"/>
    <col min="9753" max="9753" width="9.75" style="6" customWidth="1"/>
    <col min="9754" max="9754" width="11.875" style="6" customWidth="1"/>
    <col min="9755" max="9755" width="10.5" style="6" customWidth="1"/>
    <col min="9756" max="9756" width="11.125" style="6" customWidth="1"/>
    <col min="9757" max="9757" width="11.125" style="6" bestFit="1" customWidth="1"/>
    <col min="9758" max="9758" width="1.125" style="6" customWidth="1"/>
    <col min="9759" max="9759" width="8.25" style="6" customWidth="1"/>
    <col min="9760" max="9760" width="11.75" style="6" customWidth="1"/>
    <col min="9761" max="9761" width="10.875" style="6" customWidth="1"/>
    <col min="9762" max="9763" width="11" style="6" customWidth="1"/>
    <col min="9764" max="9764" width="10" style="6" customWidth="1"/>
    <col min="9765" max="9765" width="11.625" style="6" customWidth="1"/>
    <col min="9766" max="9766" width="11.125" style="6" customWidth="1"/>
    <col min="9767" max="9767" width="12.5" style="6" customWidth="1"/>
    <col min="9768" max="9768" width="10.25" style="6" customWidth="1"/>
    <col min="9769" max="9769" width="9.875" style="6" customWidth="1"/>
    <col min="9770" max="9770" width="19.75" style="6" customWidth="1"/>
    <col min="9771" max="9771" width="9" style="6"/>
    <col min="9772" max="9782" width="10" style="6" customWidth="1"/>
    <col min="9783" max="9783" width="10.375" style="6" customWidth="1"/>
    <col min="9784" max="9784" width="3.625" style="6" customWidth="1"/>
    <col min="9785" max="9797" width="10" style="6" customWidth="1"/>
    <col min="9798" max="9798" width="9.625" style="6" bestFit="1" customWidth="1"/>
    <col min="9799" max="9799" width="1.875" style="6" customWidth="1"/>
    <col min="9800" max="9800" width="8.25" style="6" customWidth="1"/>
    <col min="9801" max="9810" width="10" style="6" customWidth="1"/>
    <col min="9811" max="9811" width="9.5" style="6" customWidth="1"/>
    <col min="9812" max="9821" width="10" style="6" customWidth="1"/>
    <col min="9822" max="9822" width="16" style="6" customWidth="1"/>
    <col min="9823" max="9824" width="11.125" style="6" customWidth="1"/>
    <col min="9825" max="9847" width="10" style="6" customWidth="1"/>
    <col min="9848" max="9849" width="9.875" style="6" customWidth="1"/>
    <col min="9850" max="9984" width="9" style="6"/>
    <col min="9985" max="9985" width="1.5" style="6" customWidth="1"/>
    <col min="9986" max="9986" width="8.5" style="6" customWidth="1"/>
    <col min="9987" max="9987" width="12.125" style="6" customWidth="1"/>
    <col min="9988" max="9988" width="11.625" style="6" bestFit="1" customWidth="1"/>
    <col min="9989" max="9989" width="10.875" style="6" customWidth="1"/>
    <col min="9990" max="9990" width="10.25" style="6" customWidth="1"/>
    <col min="9991" max="9991" width="11.25" style="6" customWidth="1"/>
    <col min="9992" max="9992" width="10.25" style="6" customWidth="1"/>
    <col min="9993" max="9993" width="10.375" style="6" customWidth="1"/>
    <col min="9994" max="9994" width="10.875" style="6" customWidth="1"/>
    <col min="9995" max="9995" width="11.125" style="6" bestFit="1" customWidth="1"/>
    <col min="9996" max="9996" width="11" style="6" customWidth="1"/>
    <col min="9997" max="9997" width="10.5" style="6" customWidth="1"/>
    <col min="9998" max="9998" width="10.875" style="6" bestFit="1" customWidth="1"/>
    <col min="9999" max="9999" width="1.75" style="6" customWidth="1"/>
    <col min="10000" max="10000" width="9.125" style="6" customWidth="1"/>
    <col min="10001" max="10001" width="11.5" style="6" customWidth="1"/>
    <col min="10002" max="10002" width="10.125" style="6" customWidth="1"/>
    <col min="10003" max="10005" width="10.375" style="6" customWidth="1"/>
    <col min="10006" max="10006" width="9.375" style="6" customWidth="1"/>
    <col min="10007" max="10007" width="8.75" style="6" customWidth="1"/>
    <col min="10008" max="10008" width="9.375" style="6" customWidth="1"/>
    <col min="10009" max="10009" width="9.75" style="6" customWidth="1"/>
    <col min="10010" max="10010" width="11.875" style="6" customWidth="1"/>
    <col min="10011" max="10011" width="10.5" style="6" customWidth="1"/>
    <col min="10012" max="10012" width="11.125" style="6" customWidth="1"/>
    <col min="10013" max="10013" width="11.125" style="6" bestFit="1" customWidth="1"/>
    <col min="10014" max="10014" width="1.125" style="6" customWidth="1"/>
    <col min="10015" max="10015" width="8.25" style="6" customWidth="1"/>
    <col min="10016" max="10016" width="11.75" style="6" customWidth="1"/>
    <col min="10017" max="10017" width="10.875" style="6" customWidth="1"/>
    <col min="10018" max="10019" width="11" style="6" customWidth="1"/>
    <col min="10020" max="10020" width="10" style="6" customWidth="1"/>
    <col min="10021" max="10021" width="11.625" style="6" customWidth="1"/>
    <col min="10022" max="10022" width="11.125" style="6" customWidth="1"/>
    <col min="10023" max="10023" width="12.5" style="6" customWidth="1"/>
    <col min="10024" max="10024" width="10.25" style="6" customWidth="1"/>
    <col min="10025" max="10025" width="9.875" style="6" customWidth="1"/>
    <col min="10026" max="10026" width="19.75" style="6" customWidth="1"/>
    <col min="10027" max="10027" width="9" style="6"/>
    <col min="10028" max="10038" width="10" style="6" customWidth="1"/>
    <col min="10039" max="10039" width="10.375" style="6" customWidth="1"/>
    <col min="10040" max="10040" width="3.625" style="6" customWidth="1"/>
    <col min="10041" max="10053" width="10" style="6" customWidth="1"/>
    <col min="10054" max="10054" width="9.625" style="6" bestFit="1" customWidth="1"/>
    <col min="10055" max="10055" width="1.875" style="6" customWidth="1"/>
    <col min="10056" max="10056" width="8.25" style="6" customWidth="1"/>
    <col min="10057" max="10066" width="10" style="6" customWidth="1"/>
    <col min="10067" max="10067" width="9.5" style="6" customWidth="1"/>
    <col min="10068" max="10077" width="10" style="6" customWidth="1"/>
    <col min="10078" max="10078" width="16" style="6" customWidth="1"/>
    <col min="10079" max="10080" width="11.125" style="6" customWidth="1"/>
    <col min="10081" max="10103" width="10" style="6" customWidth="1"/>
    <col min="10104" max="10105" width="9.875" style="6" customWidth="1"/>
    <col min="10106" max="10240" width="9" style="6"/>
    <col min="10241" max="10241" width="1.5" style="6" customWidth="1"/>
    <col min="10242" max="10242" width="8.5" style="6" customWidth="1"/>
    <col min="10243" max="10243" width="12.125" style="6" customWidth="1"/>
    <col min="10244" max="10244" width="11.625" style="6" bestFit="1" customWidth="1"/>
    <col min="10245" max="10245" width="10.875" style="6" customWidth="1"/>
    <col min="10246" max="10246" width="10.25" style="6" customWidth="1"/>
    <col min="10247" max="10247" width="11.25" style="6" customWidth="1"/>
    <col min="10248" max="10248" width="10.25" style="6" customWidth="1"/>
    <col min="10249" max="10249" width="10.375" style="6" customWidth="1"/>
    <col min="10250" max="10250" width="10.875" style="6" customWidth="1"/>
    <col min="10251" max="10251" width="11.125" style="6" bestFit="1" customWidth="1"/>
    <col min="10252" max="10252" width="11" style="6" customWidth="1"/>
    <col min="10253" max="10253" width="10.5" style="6" customWidth="1"/>
    <col min="10254" max="10254" width="10.875" style="6" bestFit="1" customWidth="1"/>
    <col min="10255" max="10255" width="1.75" style="6" customWidth="1"/>
    <col min="10256" max="10256" width="9.125" style="6" customWidth="1"/>
    <col min="10257" max="10257" width="11.5" style="6" customWidth="1"/>
    <col min="10258" max="10258" width="10.125" style="6" customWidth="1"/>
    <col min="10259" max="10261" width="10.375" style="6" customWidth="1"/>
    <col min="10262" max="10262" width="9.375" style="6" customWidth="1"/>
    <col min="10263" max="10263" width="8.75" style="6" customWidth="1"/>
    <col min="10264" max="10264" width="9.375" style="6" customWidth="1"/>
    <col min="10265" max="10265" width="9.75" style="6" customWidth="1"/>
    <col min="10266" max="10266" width="11.875" style="6" customWidth="1"/>
    <col min="10267" max="10267" width="10.5" style="6" customWidth="1"/>
    <col min="10268" max="10268" width="11.125" style="6" customWidth="1"/>
    <col min="10269" max="10269" width="11.125" style="6" bestFit="1" customWidth="1"/>
    <col min="10270" max="10270" width="1.125" style="6" customWidth="1"/>
    <col min="10271" max="10271" width="8.25" style="6" customWidth="1"/>
    <col min="10272" max="10272" width="11.75" style="6" customWidth="1"/>
    <col min="10273" max="10273" width="10.875" style="6" customWidth="1"/>
    <col min="10274" max="10275" width="11" style="6" customWidth="1"/>
    <col min="10276" max="10276" width="10" style="6" customWidth="1"/>
    <col min="10277" max="10277" width="11.625" style="6" customWidth="1"/>
    <col min="10278" max="10278" width="11.125" style="6" customWidth="1"/>
    <col min="10279" max="10279" width="12.5" style="6" customWidth="1"/>
    <col min="10280" max="10280" width="10.25" style="6" customWidth="1"/>
    <col min="10281" max="10281" width="9.875" style="6" customWidth="1"/>
    <col min="10282" max="10282" width="19.75" style="6" customWidth="1"/>
    <col min="10283" max="10283" width="9" style="6"/>
    <col min="10284" max="10294" width="10" style="6" customWidth="1"/>
    <col min="10295" max="10295" width="10.375" style="6" customWidth="1"/>
    <col min="10296" max="10296" width="3.625" style="6" customWidth="1"/>
    <col min="10297" max="10309" width="10" style="6" customWidth="1"/>
    <col min="10310" max="10310" width="9.625" style="6" bestFit="1" customWidth="1"/>
    <col min="10311" max="10311" width="1.875" style="6" customWidth="1"/>
    <col min="10312" max="10312" width="8.25" style="6" customWidth="1"/>
    <col min="10313" max="10322" width="10" style="6" customWidth="1"/>
    <col min="10323" max="10323" width="9.5" style="6" customWidth="1"/>
    <col min="10324" max="10333" width="10" style="6" customWidth="1"/>
    <col min="10334" max="10334" width="16" style="6" customWidth="1"/>
    <col min="10335" max="10336" width="11.125" style="6" customWidth="1"/>
    <col min="10337" max="10359" width="10" style="6" customWidth="1"/>
    <col min="10360" max="10361" width="9.875" style="6" customWidth="1"/>
    <col min="10362" max="10496" width="9" style="6"/>
    <col min="10497" max="10497" width="1.5" style="6" customWidth="1"/>
    <col min="10498" max="10498" width="8.5" style="6" customWidth="1"/>
    <col min="10499" max="10499" width="12.125" style="6" customWidth="1"/>
    <col min="10500" max="10500" width="11.625" style="6" bestFit="1" customWidth="1"/>
    <col min="10501" max="10501" width="10.875" style="6" customWidth="1"/>
    <col min="10502" max="10502" width="10.25" style="6" customWidth="1"/>
    <col min="10503" max="10503" width="11.25" style="6" customWidth="1"/>
    <col min="10504" max="10504" width="10.25" style="6" customWidth="1"/>
    <col min="10505" max="10505" width="10.375" style="6" customWidth="1"/>
    <col min="10506" max="10506" width="10.875" style="6" customWidth="1"/>
    <col min="10507" max="10507" width="11.125" style="6" bestFit="1" customWidth="1"/>
    <col min="10508" max="10508" width="11" style="6" customWidth="1"/>
    <col min="10509" max="10509" width="10.5" style="6" customWidth="1"/>
    <col min="10510" max="10510" width="10.875" style="6" bestFit="1" customWidth="1"/>
    <col min="10511" max="10511" width="1.75" style="6" customWidth="1"/>
    <col min="10512" max="10512" width="9.125" style="6" customWidth="1"/>
    <col min="10513" max="10513" width="11.5" style="6" customWidth="1"/>
    <col min="10514" max="10514" width="10.125" style="6" customWidth="1"/>
    <col min="10515" max="10517" width="10.375" style="6" customWidth="1"/>
    <col min="10518" max="10518" width="9.375" style="6" customWidth="1"/>
    <col min="10519" max="10519" width="8.75" style="6" customWidth="1"/>
    <col min="10520" max="10520" width="9.375" style="6" customWidth="1"/>
    <col min="10521" max="10521" width="9.75" style="6" customWidth="1"/>
    <col min="10522" max="10522" width="11.875" style="6" customWidth="1"/>
    <col min="10523" max="10523" width="10.5" style="6" customWidth="1"/>
    <col min="10524" max="10524" width="11.125" style="6" customWidth="1"/>
    <col min="10525" max="10525" width="11.125" style="6" bestFit="1" customWidth="1"/>
    <col min="10526" max="10526" width="1.125" style="6" customWidth="1"/>
    <col min="10527" max="10527" width="8.25" style="6" customWidth="1"/>
    <col min="10528" max="10528" width="11.75" style="6" customWidth="1"/>
    <col min="10529" max="10529" width="10.875" style="6" customWidth="1"/>
    <col min="10530" max="10531" width="11" style="6" customWidth="1"/>
    <col min="10532" max="10532" width="10" style="6" customWidth="1"/>
    <col min="10533" max="10533" width="11.625" style="6" customWidth="1"/>
    <col min="10534" max="10534" width="11.125" style="6" customWidth="1"/>
    <col min="10535" max="10535" width="12.5" style="6" customWidth="1"/>
    <col min="10536" max="10536" width="10.25" style="6" customWidth="1"/>
    <col min="10537" max="10537" width="9.875" style="6" customWidth="1"/>
    <col min="10538" max="10538" width="19.75" style="6" customWidth="1"/>
    <col min="10539" max="10539" width="9" style="6"/>
    <col min="10540" max="10550" width="10" style="6" customWidth="1"/>
    <col min="10551" max="10551" width="10.375" style="6" customWidth="1"/>
    <col min="10552" max="10552" width="3.625" style="6" customWidth="1"/>
    <col min="10553" max="10565" width="10" style="6" customWidth="1"/>
    <col min="10566" max="10566" width="9.625" style="6" bestFit="1" customWidth="1"/>
    <col min="10567" max="10567" width="1.875" style="6" customWidth="1"/>
    <col min="10568" max="10568" width="8.25" style="6" customWidth="1"/>
    <col min="10569" max="10578" width="10" style="6" customWidth="1"/>
    <col min="10579" max="10579" width="9.5" style="6" customWidth="1"/>
    <col min="10580" max="10589" width="10" style="6" customWidth="1"/>
    <col min="10590" max="10590" width="16" style="6" customWidth="1"/>
    <col min="10591" max="10592" width="11.125" style="6" customWidth="1"/>
    <col min="10593" max="10615" width="10" style="6" customWidth="1"/>
    <col min="10616" max="10617" width="9.875" style="6" customWidth="1"/>
    <col min="10618" max="10752" width="9" style="6"/>
    <col min="10753" max="10753" width="1.5" style="6" customWidth="1"/>
    <col min="10754" max="10754" width="8.5" style="6" customWidth="1"/>
    <col min="10755" max="10755" width="12.125" style="6" customWidth="1"/>
    <col min="10756" max="10756" width="11.625" style="6" bestFit="1" customWidth="1"/>
    <col min="10757" max="10757" width="10.875" style="6" customWidth="1"/>
    <col min="10758" max="10758" width="10.25" style="6" customWidth="1"/>
    <col min="10759" max="10759" width="11.25" style="6" customWidth="1"/>
    <col min="10760" max="10760" width="10.25" style="6" customWidth="1"/>
    <col min="10761" max="10761" width="10.375" style="6" customWidth="1"/>
    <col min="10762" max="10762" width="10.875" style="6" customWidth="1"/>
    <col min="10763" max="10763" width="11.125" style="6" bestFit="1" customWidth="1"/>
    <col min="10764" max="10764" width="11" style="6" customWidth="1"/>
    <col min="10765" max="10765" width="10.5" style="6" customWidth="1"/>
    <col min="10766" max="10766" width="10.875" style="6" bestFit="1" customWidth="1"/>
    <col min="10767" max="10767" width="1.75" style="6" customWidth="1"/>
    <col min="10768" max="10768" width="9.125" style="6" customWidth="1"/>
    <col min="10769" max="10769" width="11.5" style="6" customWidth="1"/>
    <col min="10770" max="10770" width="10.125" style="6" customWidth="1"/>
    <col min="10771" max="10773" width="10.375" style="6" customWidth="1"/>
    <col min="10774" max="10774" width="9.375" style="6" customWidth="1"/>
    <col min="10775" max="10775" width="8.75" style="6" customWidth="1"/>
    <col min="10776" max="10776" width="9.375" style="6" customWidth="1"/>
    <col min="10777" max="10777" width="9.75" style="6" customWidth="1"/>
    <col min="10778" max="10778" width="11.875" style="6" customWidth="1"/>
    <col min="10779" max="10779" width="10.5" style="6" customWidth="1"/>
    <col min="10780" max="10780" width="11.125" style="6" customWidth="1"/>
    <col min="10781" max="10781" width="11.125" style="6" bestFit="1" customWidth="1"/>
    <col min="10782" max="10782" width="1.125" style="6" customWidth="1"/>
    <col min="10783" max="10783" width="8.25" style="6" customWidth="1"/>
    <col min="10784" max="10784" width="11.75" style="6" customWidth="1"/>
    <col min="10785" max="10785" width="10.875" style="6" customWidth="1"/>
    <col min="10786" max="10787" width="11" style="6" customWidth="1"/>
    <col min="10788" max="10788" width="10" style="6" customWidth="1"/>
    <col min="10789" max="10789" width="11.625" style="6" customWidth="1"/>
    <col min="10790" max="10790" width="11.125" style="6" customWidth="1"/>
    <col min="10791" max="10791" width="12.5" style="6" customWidth="1"/>
    <col min="10792" max="10792" width="10.25" style="6" customWidth="1"/>
    <col min="10793" max="10793" width="9.875" style="6" customWidth="1"/>
    <col min="10794" max="10794" width="19.75" style="6" customWidth="1"/>
    <col min="10795" max="10795" width="9" style="6"/>
    <col min="10796" max="10806" width="10" style="6" customWidth="1"/>
    <col min="10807" max="10807" width="10.375" style="6" customWidth="1"/>
    <col min="10808" max="10808" width="3.625" style="6" customWidth="1"/>
    <col min="10809" max="10821" width="10" style="6" customWidth="1"/>
    <col min="10822" max="10822" width="9.625" style="6" bestFit="1" customWidth="1"/>
    <col min="10823" max="10823" width="1.875" style="6" customWidth="1"/>
    <col min="10824" max="10824" width="8.25" style="6" customWidth="1"/>
    <col min="10825" max="10834" width="10" style="6" customWidth="1"/>
    <col min="10835" max="10835" width="9.5" style="6" customWidth="1"/>
    <col min="10836" max="10845" width="10" style="6" customWidth="1"/>
    <col min="10846" max="10846" width="16" style="6" customWidth="1"/>
    <col min="10847" max="10848" width="11.125" style="6" customWidth="1"/>
    <col min="10849" max="10871" width="10" style="6" customWidth="1"/>
    <col min="10872" max="10873" width="9.875" style="6" customWidth="1"/>
    <col min="10874" max="11008" width="9" style="6"/>
    <col min="11009" max="11009" width="1.5" style="6" customWidth="1"/>
    <col min="11010" max="11010" width="8.5" style="6" customWidth="1"/>
    <col min="11011" max="11011" width="12.125" style="6" customWidth="1"/>
    <col min="11012" max="11012" width="11.625" style="6" bestFit="1" customWidth="1"/>
    <col min="11013" max="11013" width="10.875" style="6" customWidth="1"/>
    <col min="11014" max="11014" width="10.25" style="6" customWidth="1"/>
    <col min="11015" max="11015" width="11.25" style="6" customWidth="1"/>
    <col min="11016" max="11016" width="10.25" style="6" customWidth="1"/>
    <col min="11017" max="11017" width="10.375" style="6" customWidth="1"/>
    <col min="11018" max="11018" width="10.875" style="6" customWidth="1"/>
    <col min="11019" max="11019" width="11.125" style="6" bestFit="1" customWidth="1"/>
    <col min="11020" max="11020" width="11" style="6" customWidth="1"/>
    <col min="11021" max="11021" width="10.5" style="6" customWidth="1"/>
    <col min="11022" max="11022" width="10.875" style="6" bestFit="1" customWidth="1"/>
    <col min="11023" max="11023" width="1.75" style="6" customWidth="1"/>
    <col min="11024" max="11024" width="9.125" style="6" customWidth="1"/>
    <col min="11025" max="11025" width="11.5" style="6" customWidth="1"/>
    <col min="11026" max="11026" width="10.125" style="6" customWidth="1"/>
    <col min="11027" max="11029" width="10.375" style="6" customWidth="1"/>
    <col min="11030" max="11030" width="9.375" style="6" customWidth="1"/>
    <col min="11031" max="11031" width="8.75" style="6" customWidth="1"/>
    <col min="11032" max="11032" width="9.375" style="6" customWidth="1"/>
    <col min="11033" max="11033" width="9.75" style="6" customWidth="1"/>
    <col min="11034" max="11034" width="11.875" style="6" customWidth="1"/>
    <col min="11035" max="11035" width="10.5" style="6" customWidth="1"/>
    <col min="11036" max="11036" width="11.125" style="6" customWidth="1"/>
    <col min="11037" max="11037" width="11.125" style="6" bestFit="1" customWidth="1"/>
    <col min="11038" max="11038" width="1.125" style="6" customWidth="1"/>
    <col min="11039" max="11039" width="8.25" style="6" customWidth="1"/>
    <col min="11040" max="11040" width="11.75" style="6" customWidth="1"/>
    <col min="11041" max="11041" width="10.875" style="6" customWidth="1"/>
    <col min="11042" max="11043" width="11" style="6" customWidth="1"/>
    <col min="11044" max="11044" width="10" style="6" customWidth="1"/>
    <col min="11045" max="11045" width="11.625" style="6" customWidth="1"/>
    <col min="11046" max="11046" width="11.125" style="6" customWidth="1"/>
    <col min="11047" max="11047" width="12.5" style="6" customWidth="1"/>
    <col min="11048" max="11048" width="10.25" style="6" customWidth="1"/>
    <col min="11049" max="11049" width="9.875" style="6" customWidth="1"/>
    <col min="11050" max="11050" width="19.75" style="6" customWidth="1"/>
    <col min="11051" max="11051" width="9" style="6"/>
    <col min="11052" max="11062" width="10" style="6" customWidth="1"/>
    <col min="11063" max="11063" width="10.375" style="6" customWidth="1"/>
    <col min="11064" max="11064" width="3.625" style="6" customWidth="1"/>
    <col min="11065" max="11077" width="10" style="6" customWidth="1"/>
    <col min="11078" max="11078" width="9.625" style="6" bestFit="1" customWidth="1"/>
    <col min="11079" max="11079" width="1.875" style="6" customWidth="1"/>
    <col min="11080" max="11080" width="8.25" style="6" customWidth="1"/>
    <col min="11081" max="11090" width="10" style="6" customWidth="1"/>
    <col min="11091" max="11091" width="9.5" style="6" customWidth="1"/>
    <col min="11092" max="11101" width="10" style="6" customWidth="1"/>
    <col min="11102" max="11102" width="16" style="6" customWidth="1"/>
    <col min="11103" max="11104" width="11.125" style="6" customWidth="1"/>
    <col min="11105" max="11127" width="10" style="6" customWidth="1"/>
    <col min="11128" max="11129" width="9.875" style="6" customWidth="1"/>
    <col min="11130" max="11264" width="9" style="6"/>
    <col min="11265" max="11265" width="1.5" style="6" customWidth="1"/>
    <col min="11266" max="11266" width="8.5" style="6" customWidth="1"/>
    <col min="11267" max="11267" width="12.125" style="6" customWidth="1"/>
    <col min="11268" max="11268" width="11.625" style="6" bestFit="1" customWidth="1"/>
    <col min="11269" max="11269" width="10.875" style="6" customWidth="1"/>
    <col min="11270" max="11270" width="10.25" style="6" customWidth="1"/>
    <col min="11271" max="11271" width="11.25" style="6" customWidth="1"/>
    <col min="11272" max="11272" width="10.25" style="6" customWidth="1"/>
    <col min="11273" max="11273" width="10.375" style="6" customWidth="1"/>
    <col min="11274" max="11274" width="10.875" style="6" customWidth="1"/>
    <col min="11275" max="11275" width="11.125" style="6" bestFit="1" customWidth="1"/>
    <col min="11276" max="11276" width="11" style="6" customWidth="1"/>
    <col min="11277" max="11277" width="10.5" style="6" customWidth="1"/>
    <col min="11278" max="11278" width="10.875" style="6" bestFit="1" customWidth="1"/>
    <col min="11279" max="11279" width="1.75" style="6" customWidth="1"/>
    <col min="11280" max="11280" width="9.125" style="6" customWidth="1"/>
    <col min="11281" max="11281" width="11.5" style="6" customWidth="1"/>
    <col min="11282" max="11282" width="10.125" style="6" customWidth="1"/>
    <col min="11283" max="11285" width="10.375" style="6" customWidth="1"/>
    <col min="11286" max="11286" width="9.375" style="6" customWidth="1"/>
    <col min="11287" max="11287" width="8.75" style="6" customWidth="1"/>
    <col min="11288" max="11288" width="9.375" style="6" customWidth="1"/>
    <col min="11289" max="11289" width="9.75" style="6" customWidth="1"/>
    <col min="11290" max="11290" width="11.875" style="6" customWidth="1"/>
    <col min="11291" max="11291" width="10.5" style="6" customWidth="1"/>
    <col min="11292" max="11292" width="11.125" style="6" customWidth="1"/>
    <col min="11293" max="11293" width="11.125" style="6" bestFit="1" customWidth="1"/>
    <col min="11294" max="11294" width="1.125" style="6" customWidth="1"/>
    <col min="11295" max="11295" width="8.25" style="6" customWidth="1"/>
    <col min="11296" max="11296" width="11.75" style="6" customWidth="1"/>
    <col min="11297" max="11297" width="10.875" style="6" customWidth="1"/>
    <col min="11298" max="11299" width="11" style="6" customWidth="1"/>
    <col min="11300" max="11300" width="10" style="6" customWidth="1"/>
    <col min="11301" max="11301" width="11.625" style="6" customWidth="1"/>
    <col min="11302" max="11302" width="11.125" style="6" customWidth="1"/>
    <col min="11303" max="11303" width="12.5" style="6" customWidth="1"/>
    <col min="11304" max="11304" width="10.25" style="6" customWidth="1"/>
    <col min="11305" max="11305" width="9.875" style="6" customWidth="1"/>
    <col min="11306" max="11306" width="19.75" style="6" customWidth="1"/>
    <col min="11307" max="11307" width="9" style="6"/>
    <col min="11308" max="11318" width="10" style="6" customWidth="1"/>
    <col min="11319" max="11319" width="10.375" style="6" customWidth="1"/>
    <col min="11320" max="11320" width="3.625" style="6" customWidth="1"/>
    <col min="11321" max="11333" width="10" style="6" customWidth="1"/>
    <col min="11334" max="11334" width="9.625" style="6" bestFit="1" customWidth="1"/>
    <col min="11335" max="11335" width="1.875" style="6" customWidth="1"/>
    <col min="11336" max="11336" width="8.25" style="6" customWidth="1"/>
    <col min="11337" max="11346" width="10" style="6" customWidth="1"/>
    <col min="11347" max="11347" width="9.5" style="6" customWidth="1"/>
    <col min="11348" max="11357" width="10" style="6" customWidth="1"/>
    <col min="11358" max="11358" width="16" style="6" customWidth="1"/>
    <col min="11359" max="11360" width="11.125" style="6" customWidth="1"/>
    <col min="11361" max="11383" width="10" style="6" customWidth="1"/>
    <col min="11384" max="11385" width="9.875" style="6" customWidth="1"/>
    <col min="11386" max="11520" width="9" style="6"/>
    <col min="11521" max="11521" width="1.5" style="6" customWidth="1"/>
    <col min="11522" max="11522" width="8.5" style="6" customWidth="1"/>
    <col min="11523" max="11523" width="12.125" style="6" customWidth="1"/>
    <col min="11524" max="11524" width="11.625" style="6" bestFit="1" customWidth="1"/>
    <col min="11525" max="11525" width="10.875" style="6" customWidth="1"/>
    <col min="11526" max="11526" width="10.25" style="6" customWidth="1"/>
    <col min="11527" max="11527" width="11.25" style="6" customWidth="1"/>
    <col min="11528" max="11528" width="10.25" style="6" customWidth="1"/>
    <col min="11529" max="11529" width="10.375" style="6" customWidth="1"/>
    <col min="11530" max="11530" width="10.875" style="6" customWidth="1"/>
    <col min="11531" max="11531" width="11.125" style="6" bestFit="1" customWidth="1"/>
    <col min="11532" max="11532" width="11" style="6" customWidth="1"/>
    <col min="11533" max="11533" width="10.5" style="6" customWidth="1"/>
    <col min="11534" max="11534" width="10.875" style="6" bestFit="1" customWidth="1"/>
    <col min="11535" max="11535" width="1.75" style="6" customWidth="1"/>
    <col min="11536" max="11536" width="9.125" style="6" customWidth="1"/>
    <col min="11537" max="11537" width="11.5" style="6" customWidth="1"/>
    <col min="11538" max="11538" width="10.125" style="6" customWidth="1"/>
    <col min="11539" max="11541" width="10.375" style="6" customWidth="1"/>
    <col min="11542" max="11542" width="9.375" style="6" customWidth="1"/>
    <col min="11543" max="11543" width="8.75" style="6" customWidth="1"/>
    <col min="11544" max="11544" width="9.375" style="6" customWidth="1"/>
    <col min="11545" max="11545" width="9.75" style="6" customWidth="1"/>
    <col min="11546" max="11546" width="11.875" style="6" customWidth="1"/>
    <col min="11547" max="11547" width="10.5" style="6" customWidth="1"/>
    <col min="11548" max="11548" width="11.125" style="6" customWidth="1"/>
    <col min="11549" max="11549" width="11.125" style="6" bestFit="1" customWidth="1"/>
    <col min="11550" max="11550" width="1.125" style="6" customWidth="1"/>
    <col min="11551" max="11551" width="8.25" style="6" customWidth="1"/>
    <col min="11552" max="11552" width="11.75" style="6" customWidth="1"/>
    <col min="11553" max="11553" width="10.875" style="6" customWidth="1"/>
    <col min="11554" max="11555" width="11" style="6" customWidth="1"/>
    <col min="11556" max="11556" width="10" style="6" customWidth="1"/>
    <col min="11557" max="11557" width="11.625" style="6" customWidth="1"/>
    <col min="11558" max="11558" width="11.125" style="6" customWidth="1"/>
    <col min="11559" max="11559" width="12.5" style="6" customWidth="1"/>
    <col min="11560" max="11560" width="10.25" style="6" customWidth="1"/>
    <col min="11561" max="11561" width="9.875" style="6" customWidth="1"/>
    <col min="11562" max="11562" width="19.75" style="6" customWidth="1"/>
    <col min="11563" max="11563" width="9" style="6"/>
    <col min="11564" max="11574" width="10" style="6" customWidth="1"/>
    <col min="11575" max="11575" width="10.375" style="6" customWidth="1"/>
    <col min="11576" max="11576" width="3.625" style="6" customWidth="1"/>
    <col min="11577" max="11589" width="10" style="6" customWidth="1"/>
    <col min="11590" max="11590" width="9.625" style="6" bestFit="1" customWidth="1"/>
    <col min="11591" max="11591" width="1.875" style="6" customWidth="1"/>
    <col min="11592" max="11592" width="8.25" style="6" customWidth="1"/>
    <col min="11593" max="11602" width="10" style="6" customWidth="1"/>
    <col min="11603" max="11603" width="9.5" style="6" customWidth="1"/>
    <col min="11604" max="11613" width="10" style="6" customWidth="1"/>
    <col min="11614" max="11614" width="16" style="6" customWidth="1"/>
    <col min="11615" max="11616" width="11.125" style="6" customWidth="1"/>
    <col min="11617" max="11639" width="10" style="6" customWidth="1"/>
    <col min="11640" max="11641" width="9.875" style="6" customWidth="1"/>
    <col min="11642" max="11776" width="9" style="6"/>
    <col min="11777" max="11777" width="1.5" style="6" customWidth="1"/>
    <col min="11778" max="11778" width="8.5" style="6" customWidth="1"/>
    <col min="11779" max="11779" width="12.125" style="6" customWidth="1"/>
    <col min="11780" max="11780" width="11.625" style="6" bestFit="1" customWidth="1"/>
    <col min="11781" max="11781" width="10.875" style="6" customWidth="1"/>
    <col min="11782" max="11782" width="10.25" style="6" customWidth="1"/>
    <col min="11783" max="11783" width="11.25" style="6" customWidth="1"/>
    <col min="11784" max="11784" width="10.25" style="6" customWidth="1"/>
    <col min="11785" max="11785" width="10.375" style="6" customWidth="1"/>
    <col min="11786" max="11786" width="10.875" style="6" customWidth="1"/>
    <col min="11787" max="11787" width="11.125" style="6" bestFit="1" customWidth="1"/>
    <col min="11788" max="11788" width="11" style="6" customWidth="1"/>
    <col min="11789" max="11789" width="10.5" style="6" customWidth="1"/>
    <col min="11790" max="11790" width="10.875" style="6" bestFit="1" customWidth="1"/>
    <col min="11791" max="11791" width="1.75" style="6" customWidth="1"/>
    <col min="11792" max="11792" width="9.125" style="6" customWidth="1"/>
    <col min="11793" max="11793" width="11.5" style="6" customWidth="1"/>
    <col min="11794" max="11794" width="10.125" style="6" customWidth="1"/>
    <col min="11795" max="11797" width="10.375" style="6" customWidth="1"/>
    <col min="11798" max="11798" width="9.375" style="6" customWidth="1"/>
    <col min="11799" max="11799" width="8.75" style="6" customWidth="1"/>
    <col min="11800" max="11800" width="9.375" style="6" customWidth="1"/>
    <col min="11801" max="11801" width="9.75" style="6" customWidth="1"/>
    <col min="11802" max="11802" width="11.875" style="6" customWidth="1"/>
    <col min="11803" max="11803" width="10.5" style="6" customWidth="1"/>
    <col min="11804" max="11804" width="11.125" style="6" customWidth="1"/>
    <col min="11805" max="11805" width="11.125" style="6" bestFit="1" customWidth="1"/>
    <col min="11806" max="11806" width="1.125" style="6" customWidth="1"/>
    <col min="11807" max="11807" width="8.25" style="6" customWidth="1"/>
    <col min="11808" max="11808" width="11.75" style="6" customWidth="1"/>
    <col min="11809" max="11809" width="10.875" style="6" customWidth="1"/>
    <col min="11810" max="11811" width="11" style="6" customWidth="1"/>
    <col min="11812" max="11812" width="10" style="6" customWidth="1"/>
    <col min="11813" max="11813" width="11.625" style="6" customWidth="1"/>
    <col min="11814" max="11814" width="11.125" style="6" customWidth="1"/>
    <col min="11815" max="11815" width="12.5" style="6" customWidth="1"/>
    <col min="11816" max="11816" width="10.25" style="6" customWidth="1"/>
    <col min="11817" max="11817" width="9.875" style="6" customWidth="1"/>
    <col min="11818" max="11818" width="19.75" style="6" customWidth="1"/>
    <col min="11819" max="11819" width="9" style="6"/>
    <col min="11820" max="11830" width="10" style="6" customWidth="1"/>
    <col min="11831" max="11831" width="10.375" style="6" customWidth="1"/>
    <col min="11832" max="11832" width="3.625" style="6" customWidth="1"/>
    <col min="11833" max="11845" width="10" style="6" customWidth="1"/>
    <col min="11846" max="11846" width="9.625" style="6" bestFit="1" customWidth="1"/>
    <col min="11847" max="11847" width="1.875" style="6" customWidth="1"/>
    <col min="11848" max="11848" width="8.25" style="6" customWidth="1"/>
    <col min="11849" max="11858" width="10" style="6" customWidth="1"/>
    <col min="11859" max="11859" width="9.5" style="6" customWidth="1"/>
    <col min="11860" max="11869" width="10" style="6" customWidth="1"/>
    <col min="11870" max="11870" width="16" style="6" customWidth="1"/>
    <col min="11871" max="11872" width="11.125" style="6" customWidth="1"/>
    <col min="11873" max="11895" width="10" style="6" customWidth="1"/>
    <col min="11896" max="11897" width="9.875" style="6" customWidth="1"/>
    <col min="11898" max="12032" width="9" style="6"/>
    <col min="12033" max="12033" width="1.5" style="6" customWidth="1"/>
    <col min="12034" max="12034" width="8.5" style="6" customWidth="1"/>
    <col min="12035" max="12035" width="12.125" style="6" customWidth="1"/>
    <col min="12036" max="12036" width="11.625" style="6" bestFit="1" customWidth="1"/>
    <col min="12037" max="12037" width="10.875" style="6" customWidth="1"/>
    <col min="12038" max="12038" width="10.25" style="6" customWidth="1"/>
    <col min="12039" max="12039" width="11.25" style="6" customWidth="1"/>
    <col min="12040" max="12040" width="10.25" style="6" customWidth="1"/>
    <col min="12041" max="12041" width="10.375" style="6" customWidth="1"/>
    <col min="12042" max="12042" width="10.875" style="6" customWidth="1"/>
    <col min="12043" max="12043" width="11.125" style="6" bestFit="1" customWidth="1"/>
    <col min="12044" max="12044" width="11" style="6" customWidth="1"/>
    <col min="12045" max="12045" width="10.5" style="6" customWidth="1"/>
    <col min="12046" max="12046" width="10.875" style="6" bestFit="1" customWidth="1"/>
    <col min="12047" max="12047" width="1.75" style="6" customWidth="1"/>
    <col min="12048" max="12048" width="9.125" style="6" customWidth="1"/>
    <col min="12049" max="12049" width="11.5" style="6" customWidth="1"/>
    <col min="12050" max="12050" width="10.125" style="6" customWidth="1"/>
    <col min="12051" max="12053" width="10.375" style="6" customWidth="1"/>
    <col min="12054" max="12054" width="9.375" style="6" customWidth="1"/>
    <col min="12055" max="12055" width="8.75" style="6" customWidth="1"/>
    <col min="12056" max="12056" width="9.375" style="6" customWidth="1"/>
    <col min="12057" max="12057" width="9.75" style="6" customWidth="1"/>
    <col min="12058" max="12058" width="11.875" style="6" customWidth="1"/>
    <col min="12059" max="12059" width="10.5" style="6" customWidth="1"/>
    <col min="12060" max="12060" width="11.125" style="6" customWidth="1"/>
    <col min="12061" max="12061" width="11.125" style="6" bestFit="1" customWidth="1"/>
    <col min="12062" max="12062" width="1.125" style="6" customWidth="1"/>
    <col min="12063" max="12063" width="8.25" style="6" customWidth="1"/>
    <col min="12064" max="12064" width="11.75" style="6" customWidth="1"/>
    <col min="12065" max="12065" width="10.875" style="6" customWidth="1"/>
    <col min="12066" max="12067" width="11" style="6" customWidth="1"/>
    <col min="12068" max="12068" width="10" style="6" customWidth="1"/>
    <col min="12069" max="12069" width="11.625" style="6" customWidth="1"/>
    <col min="12070" max="12070" width="11.125" style="6" customWidth="1"/>
    <col min="12071" max="12071" width="12.5" style="6" customWidth="1"/>
    <col min="12072" max="12072" width="10.25" style="6" customWidth="1"/>
    <col min="12073" max="12073" width="9.875" style="6" customWidth="1"/>
    <col min="12074" max="12074" width="19.75" style="6" customWidth="1"/>
    <col min="12075" max="12075" width="9" style="6"/>
    <col min="12076" max="12086" width="10" style="6" customWidth="1"/>
    <col min="12087" max="12087" width="10.375" style="6" customWidth="1"/>
    <col min="12088" max="12088" width="3.625" style="6" customWidth="1"/>
    <col min="12089" max="12101" width="10" style="6" customWidth="1"/>
    <col min="12102" max="12102" width="9.625" style="6" bestFit="1" customWidth="1"/>
    <col min="12103" max="12103" width="1.875" style="6" customWidth="1"/>
    <col min="12104" max="12104" width="8.25" style="6" customWidth="1"/>
    <col min="12105" max="12114" width="10" style="6" customWidth="1"/>
    <col min="12115" max="12115" width="9.5" style="6" customWidth="1"/>
    <col min="12116" max="12125" width="10" style="6" customWidth="1"/>
    <col min="12126" max="12126" width="16" style="6" customWidth="1"/>
    <col min="12127" max="12128" width="11.125" style="6" customWidth="1"/>
    <col min="12129" max="12151" width="10" style="6" customWidth="1"/>
    <col min="12152" max="12153" width="9.875" style="6" customWidth="1"/>
    <col min="12154" max="12288" width="9" style="6"/>
    <col min="12289" max="12289" width="1.5" style="6" customWidth="1"/>
    <col min="12290" max="12290" width="8.5" style="6" customWidth="1"/>
    <col min="12291" max="12291" width="12.125" style="6" customWidth="1"/>
    <col min="12292" max="12292" width="11.625" style="6" bestFit="1" customWidth="1"/>
    <col min="12293" max="12293" width="10.875" style="6" customWidth="1"/>
    <col min="12294" max="12294" width="10.25" style="6" customWidth="1"/>
    <col min="12295" max="12295" width="11.25" style="6" customWidth="1"/>
    <col min="12296" max="12296" width="10.25" style="6" customWidth="1"/>
    <col min="12297" max="12297" width="10.375" style="6" customWidth="1"/>
    <col min="12298" max="12298" width="10.875" style="6" customWidth="1"/>
    <col min="12299" max="12299" width="11.125" style="6" bestFit="1" customWidth="1"/>
    <col min="12300" max="12300" width="11" style="6" customWidth="1"/>
    <col min="12301" max="12301" width="10.5" style="6" customWidth="1"/>
    <col min="12302" max="12302" width="10.875" style="6" bestFit="1" customWidth="1"/>
    <col min="12303" max="12303" width="1.75" style="6" customWidth="1"/>
    <col min="12304" max="12304" width="9.125" style="6" customWidth="1"/>
    <col min="12305" max="12305" width="11.5" style="6" customWidth="1"/>
    <col min="12306" max="12306" width="10.125" style="6" customWidth="1"/>
    <col min="12307" max="12309" width="10.375" style="6" customWidth="1"/>
    <col min="12310" max="12310" width="9.375" style="6" customWidth="1"/>
    <col min="12311" max="12311" width="8.75" style="6" customWidth="1"/>
    <col min="12312" max="12312" width="9.375" style="6" customWidth="1"/>
    <col min="12313" max="12313" width="9.75" style="6" customWidth="1"/>
    <col min="12314" max="12314" width="11.875" style="6" customWidth="1"/>
    <col min="12315" max="12315" width="10.5" style="6" customWidth="1"/>
    <col min="12316" max="12316" width="11.125" style="6" customWidth="1"/>
    <col min="12317" max="12317" width="11.125" style="6" bestFit="1" customWidth="1"/>
    <col min="12318" max="12318" width="1.125" style="6" customWidth="1"/>
    <col min="12319" max="12319" width="8.25" style="6" customWidth="1"/>
    <col min="12320" max="12320" width="11.75" style="6" customWidth="1"/>
    <col min="12321" max="12321" width="10.875" style="6" customWidth="1"/>
    <col min="12322" max="12323" width="11" style="6" customWidth="1"/>
    <col min="12324" max="12324" width="10" style="6" customWidth="1"/>
    <col min="12325" max="12325" width="11.625" style="6" customWidth="1"/>
    <col min="12326" max="12326" width="11.125" style="6" customWidth="1"/>
    <col min="12327" max="12327" width="12.5" style="6" customWidth="1"/>
    <col min="12328" max="12328" width="10.25" style="6" customWidth="1"/>
    <col min="12329" max="12329" width="9.875" style="6" customWidth="1"/>
    <col min="12330" max="12330" width="19.75" style="6" customWidth="1"/>
    <col min="12331" max="12331" width="9" style="6"/>
    <col min="12332" max="12342" width="10" style="6" customWidth="1"/>
    <col min="12343" max="12343" width="10.375" style="6" customWidth="1"/>
    <col min="12344" max="12344" width="3.625" style="6" customWidth="1"/>
    <col min="12345" max="12357" width="10" style="6" customWidth="1"/>
    <col min="12358" max="12358" width="9.625" style="6" bestFit="1" customWidth="1"/>
    <col min="12359" max="12359" width="1.875" style="6" customWidth="1"/>
    <col min="12360" max="12360" width="8.25" style="6" customWidth="1"/>
    <col min="12361" max="12370" width="10" style="6" customWidth="1"/>
    <col min="12371" max="12371" width="9.5" style="6" customWidth="1"/>
    <col min="12372" max="12381" width="10" style="6" customWidth="1"/>
    <col min="12382" max="12382" width="16" style="6" customWidth="1"/>
    <col min="12383" max="12384" width="11.125" style="6" customWidth="1"/>
    <col min="12385" max="12407" width="10" style="6" customWidth="1"/>
    <col min="12408" max="12409" width="9.875" style="6" customWidth="1"/>
    <col min="12410" max="12544" width="9" style="6"/>
    <col min="12545" max="12545" width="1.5" style="6" customWidth="1"/>
    <col min="12546" max="12546" width="8.5" style="6" customWidth="1"/>
    <col min="12547" max="12547" width="12.125" style="6" customWidth="1"/>
    <col min="12548" max="12548" width="11.625" style="6" bestFit="1" customWidth="1"/>
    <col min="12549" max="12549" width="10.875" style="6" customWidth="1"/>
    <col min="12550" max="12550" width="10.25" style="6" customWidth="1"/>
    <col min="12551" max="12551" width="11.25" style="6" customWidth="1"/>
    <col min="12552" max="12552" width="10.25" style="6" customWidth="1"/>
    <col min="12553" max="12553" width="10.375" style="6" customWidth="1"/>
    <col min="12554" max="12554" width="10.875" style="6" customWidth="1"/>
    <col min="12555" max="12555" width="11.125" style="6" bestFit="1" customWidth="1"/>
    <col min="12556" max="12556" width="11" style="6" customWidth="1"/>
    <col min="12557" max="12557" width="10.5" style="6" customWidth="1"/>
    <col min="12558" max="12558" width="10.875" style="6" bestFit="1" customWidth="1"/>
    <col min="12559" max="12559" width="1.75" style="6" customWidth="1"/>
    <col min="12560" max="12560" width="9.125" style="6" customWidth="1"/>
    <col min="12561" max="12561" width="11.5" style="6" customWidth="1"/>
    <col min="12562" max="12562" width="10.125" style="6" customWidth="1"/>
    <col min="12563" max="12565" width="10.375" style="6" customWidth="1"/>
    <col min="12566" max="12566" width="9.375" style="6" customWidth="1"/>
    <col min="12567" max="12567" width="8.75" style="6" customWidth="1"/>
    <col min="12568" max="12568" width="9.375" style="6" customWidth="1"/>
    <col min="12569" max="12569" width="9.75" style="6" customWidth="1"/>
    <col min="12570" max="12570" width="11.875" style="6" customWidth="1"/>
    <col min="12571" max="12571" width="10.5" style="6" customWidth="1"/>
    <col min="12572" max="12572" width="11.125" style="6" customWidth="1"/>
    <col min="12573" max="12573" width="11.125" style="6" bestFit="1" customWidth="1"/>
    <col min="12574" max="12574" width="1.125" style="6" customWidth="1"/>
    <col min="12575" max="12575" width="8.25" style="6" customWidth="1"/>
    <col min="12576" max="12576" width="11.75" style="6" customWidth="1"/>
    <col min="12577" max="12577" width="10.875" style="6" customWidth="1"/>
    <col min="12578" max="12579" width="11" style="6" customWidth="1"/>
    <col min="12580" max="12580" width="10" style="6" customWidth="1"/>
    <col min="12581" max="12581" width="11.625" style="6" customWidth="1"/>
    <col min="12582" max="12582" width="11.125" style="6" customWidth="1"/>
    <col min="12583" max="12583" width="12.5" style="6" customWidth="1"/>
    <col min="12584" max="12584" width="10.25" style="6" customWidth="1"/>
    <col min="12585" max="12585" width="9.875" style="6" customWidth="1"/>
    <col min="12586" max="12586" width="19.75" style="6" customWidth="1"/>
    <col min="12587" max="12587" width="9" style="6"/>
    <col min="12588" max="12598" width="10" style="6" customWidth="1"/>
    <col min="12599" max="12599" width="10.375" style="6" customWidth="1"/>
    <col min="12600" max="12600" width="3.625" style="6" customWidth="1"/>
    <col min="12601" max="12613" width="10" style="6" customWidth="1"/>
    <col min="12614" max="12614" width="9.625" style="6" bestFit="1" customWidth="1"/>
    <col min="12615" max="12615" width="1.875" style="6" customWidth="1"/>
    <col min="12616" max="12616" width="8.25" style="6" customWidth="1"/>
    <col min="12617" max="12626" width="10" style="6" customWidth="1"/>
    <col min="12627" max="12627" width="9.5" style="6" customWidth="1"/>
    <col min="12628" max="12637" width="10" style="6" customWidth="1"/>
    <col min="12638" max="12638" width="16" style="6" customWidth="1"/>
    <col min="12639" max="12640" width="11.125" style="6" customWidth="1"/>
    <col min="12641" max="12663" width="10" style="6" customWidth="1"/>
    <col min="12664" max="12665" width="9.875" style="6" customWidth="1"/>
    <col min="12666" max="12800" width="9" style="6"/>
    <col min="12801" max="12801" width="1.5" style="6" customWidth="1"/>
    <col min="12802" max="12802" width="8.5" style="6" customWidth="1"/>
    <col min="12803" max="12803" width="12.125" style="6" customWidth="1"/>
    <col min="12804" max="12804" width="11.625" style="6" bestFit="1" customWidth="1"/>
    <col min="12805" max="12805" width="10.875" style="6" customWidth="1"/>
    <col min="12806" max="12806" width="10.25" style="6" customWidth="1"/>
    <col min="12807" max="12807" width="11.25" style="6" customWidth="1"/>
    <col min="12808" max="12808" width="10.25" style="6" customWidth="1"/>
    <col min="12809" max="12809" width="10.375" style="6" customWidth="1"/>
    <col min="12810" max="12810" width="10.875" style="6" customWidth="1"/>
    <col min="12811" max="12811" width="11.125" style="6" bestFit="1" customWidth="1"/>
    <col min="12812" max="12812" width="11" style="6" customWidth="1"/>
    <col min="12813" max="12813" width="10.5" style="6" customWidth="1"/>
    <col min="12814" max="12814" width="10.875" style="6" bestFit="1" customWidth="1"/>
    <col min="12815" max="12815" width="1.75" style="6" customWidth="1"/>
    <col min="12816" max="12816" width="9.125" style="6" customWidth="1"/>
    <col min="12817" max="12817" width="11.5" style="6" customWidth="1"/>
    <col min="12818" max="12818" width="10.125" style="6" customWidth="1"/>
    <col min="12819" max="12821" width="10.375" style="6" customWidth="1"/>
    <col min="12822" max="12822" width="9.375" style="6" customWidth="1"/>
    <col min="12823" max="12823" width="8.75" style="6" customWidth="1"/>
    <col min="12824" max="12824" width="9.375" style="6" customWidth="1"/>
    <col min="12825" max="12825" width="9.75" style="6" customWidth="1"/>
    <col min="12826" max="12826" width="11.875" style="6" customWidth="1"/>
    <col min="12827" max="12827" width="10.5" style="6" customWidth="1"/>
    <col min="12828" max="12828" width="11.125" style="6" customWidth="1"/>
    <col min="12829" max="12829" width="11.125" style="6" bestFit="1" customWidth="1"/>
    <col min="12830" max="12830" width="1.125" style="6" customWidth="1"/>
    <col min="12831" max="12831" width="8.25" style="6" customWidth="1"/>
    <col min="12832" max="12832" width="11.75" style="6" customWidth="1"/>
    <col min="12833" max="12833" width="10.875" style="6" customWidth="1"/>
    <col min="12834" max="12835" width="11" style="6" customWidth="1"/>
    <col min="12836" max="12836" width="10" style="6" customWidth="1"/>
    <col min="12837" max="12837" width="11.625" style="6" customWidth="1"/>
    <col min="12838" max="12838" width="11.125" style="6" customWidth="1"/>
    <col min="12839" max="12839" width="12.5" style="6" customWidth="1"/>
    <col min="12840" max="12840" width="10.25" style="6" customWidth="1"/>
    <col min="12841" max="12841" width="9.875" style="6" customWidth="1"/>
    <col min="12842" max="12842" width="19.75" style="6" customWidth="1"/>
    <col min="12843" max="12843" width="9" style="6"/>
    <col min="12844" max="12854" width="10" style="6" customWidth="1"/>
    <col min="12855" max="12855" width="10.375" style="6" customWidth="1"/>
    <col min="12856" max="12856" width="3.625" style="6" customWidth="1"/>
    <col min="12857" max="12869" width="10" style="6" customWidth="1"/>
    <col min="12870" max="12870" width="9.625" style="6" bestFit="1" customWidth="1"/>
    <col min="12871" max="12871" width="1.875" style="6" customWidth="1"/>
    <col min="12872" max="12872" width="8.25" style="6" customWidth="1"/>
    <col min="12873" max="12882" width="10" style="6" customWidth="1"/>
    <col min="12883" max="12883" width="9.5" style="6" customWidth="1"/>
    <col min="12884" max="12893" width="10" style="6" customWidth="1"/>
    <col min="12894" max="12894" width="16" style="6" customWidth="1"/>
    <col min="12895" max="12896" width="11.125" style="6" customWidth="1"/>
    <col min="12897" max="12919" width="10" style="6" customWidth="1"/>
    <col min="12920" max="12921" width="9.875" style="6" customWidth="1"/>
    <col min="12922" max="13056" width="9" style="6"/>
    <col min="13057" max="13057" width="1.5" style="6" customWidth="1"/>
    <col min="13058" max="13058" width="8.5" style="6" customWidth="1"/>
    <col min="13059" max="13059" width="12.125" style="6" customWidth="1"/>
    <col min="13060" max="13060" width="11.625" style="6" bestFit="1" customWidth="1"/>
    <col min="13061" max="13061" width="10.875" style="6" customWidth="1"/>
    <col min="13062" max="13062" width="10.25" style="6" customWidth="1"/>
    <col min="13063" max="13063" width="11.25" style="6" customWidth="1"/>
    <col min="13064" max="13064" width="10.25" style="6" customWidth="1"/>
    <col min="13065" max="13065" width="10.375" style="6" customWidth="1"/>
    <col min="13066" max="13066" width="10.875" style="6" customWidth="1"/>
    <col min="13067" max="13067" width="11.125" style="6" bestFit="1" customWidth="1"/>
    <col min="13068" max="13068" width="11" style="6" customWidth="1"/>
    <col min="13069" max="13069" width="10.5" style="6" customWidth="1"/>
    <col min="13070" max="13070" width="10.875" style="6" bestFit="1" customWidth="1"/>
    <col min="13071" max="13071" width="1.75" style="6" customWidth="1"/>
    <col min="13072" max="13072" width="9.125" style="6" customWidth="1"/>
    <col min="13073" max="13073" width="11.5" style="6" customWidth="1"/>
    <col min="13074" max="13074" width="10.125" style="6" customWidth="1"/>
    <col min="13075" max="13077" width="10.375" style="6" customWidth="1"/>
    <col min="13078" max="13078" width="9.375" style="6" customWidth="1"/>
    <col min="13079" max="13079" width="8.75" style="6" customWidth="1"/>
    <col min="13080" max="13080" width="9.375" style="6" customWidth="1"/>
    <col min="13081" max="13081" width="9.75" style="6" customWidth="1"/>
    <col min="13082" max="13082" width="11.875" style="6" customWidth="1"/>
    <col min="13083" max="13083" width="10.5" style="6" customWidth="1"/>
    <col min="13084" max="13084" width="11.125" style="6" customWidth="1"/>
    <col min="13085" max="13085" width="11.125" style="6" bestFit="1" customWidth="1"/>
    <col min="13086" max="13086" width="1.125" style="6" customWidth="1"/>
    <col min="13087" max="13087" width="8.25" style="6" customWidth="1"/>
    <col min="13088" max="13088" width="11.75" style="6" customWidth="1"/>
    <col min="13089" max="13089" width="10.875" style="6" customWidth="1"/>
    <col min="13090" max="13091" width="11" style="6" customWidth="1"/>
    <col min="13092" max="13092" width="10" style="6" customWidth="1"/>
    <col min="13093" max="13093" width="11.625" style="6" customWidth="1"/>
    <col min="13094" max="13094" width="11.125" style="6" customWidth="1"/>
    <col min="13095" max="13095" width="12.5" style="6" customWidth="1"/>
    <col min="13096" max="13096" width="10.25" style="6" customWidth="1"/>
    <col min="13097" max="13097" width="9.875" style="6" customWidth="1"/>
    <col min="13098" max="13098" width="19.75" style="6" customWidth="1"/>
    <col min="13099" max="13099" width="9" style="6"/>
    <col min="13100" max="13110" width="10" style="6" customWidth="1"/>
    <col min="13111" max="13111" width="10.375" style="6" customWidth="1"/>
    <col min="13112" max="13112" width="3.625" style="6" customWidth="1"/>
    <col min="13113" max="13125" width="10" style="6" customWidth="1"/>
    <col min="13126" max="13126" width="9.625" style="6" bestFit="1" customWidth="1"/>
    <col min="13127" max="13127" width="1.875" style="6" customWidth="1"/>
    <col min="13128" max="13128" width="8.25" style="6" customWidth="1"/>
    <col min="13129" max="13138" width="10" style="6" customWidth="1"/>
    <col min="13139" max="13139" width="9.5" style="6" customWidth="1"/>
    <col min="13140" max="13149" width="10" style="6" customWidth="1"/>
    <col min="13150" max="13150" width="16" style="6" customWidth="1"/>
    <col min="13151" max="13152" width="11.125" style="6" customWidth="1"/>
    <col min="13153" max="13175" width="10" style="6" customWidth="1"/>
    <col min="13176" max="13177" width="9.875" style="6" customWidth="1"/>
    <col min="13178" max="13312" width="9" style="6"/>
    <col min="13313" max="13313" width="1.5" style="6" customWidth="1"/>
    <col min="13314" max="13314" width="8.5" style="6" customWidth="1"/>
    <col min="13315" max="13315" width="12.125" style="6" customWidth="1"/>
    <col min="13316" max="13316" width="11.625" style="6" bestFit="1" customWidth="1"/>
    <col min="13317" max="13317" width="10.875" style="6" customWidth="1"/>
    <col min="13318" max="13318" width="10.25" style="6" customWidth="1"/>
    <col min="13319" max="13319" width="11.25" style="6" customWidth="1"/>
    <col min="13320" max="13320" width="10.25" style="6" customWidth="1"/>
    <col min="13321" max="13321" width="10.375" style="6" customWidth="1"/>
    <col min="13322" max="13322" width="10.875" style="6" customWidth="1"/>
    <col min="13323" max="13323" width="11.125" style="6" bestFit="1" customWidth="1"/>
    <col min="13324" max="13324" width="11" style="6" customWidth="1"/>
    <col min="13325" max="13325" width="10.5" style="6" customWidth="1"/>
    <col min="13326" max="13326" width="10.875" style="6" bestFit="1" customWidth="1"/>
    <col min="13327" max="13327" width="1.75" style="6" customWidth="1"/>
    <col min="13328" max="13328" width="9.125" style="6" customWidth="1"/>
    <col min="13329" max="13329" width="11.5" style="6" customWidth="1"/>
    <col min="13330" max="13330" width="10.125" style="6" customWidth="1"/>
    <col min="13331" max="13333" width="10.375" style="6" customWidth="1"/>
    <col min="13334" max="13334" width="9.375" style="6" customWidth="1"/>
    <col min="13335" max="13335" width="8.75" style="6" customWidth="1"/>
    <col min="13336" max="13336" width="9.375" style="6" customWidth="1"/>
    <col min="13337" max="13337" width="9.75" style="6" customWidth="1"/>
    <col min="13338" max="13338" width="11.875" style="6" customWidth="1"/>
    <col min="13339" max="13339" width="10.5" style="6" customWidth="1"/>
    <col min="13340" max="13340" width="11.125" style="6" customWidth="1"/>
    <col min="13341" max="13341" width="11.125" style="6" bestFit="1" customWidth="1"/>
    <col min="13342" max="13342" width="1.125" style="6" customWidth="1"/>
    <col min="13343" max="13343" width="8.25" style="6" customWidth="1"/>
    <col min="13344" max="13344" width="11.75" style="6" customWidth="1"/>
    <col min="13345" max="13345" width="10.875" style="6" customWidth="1"/>
    <col min="13346" max="13347" width="11" style="6" customWidth="1"/>
    <col min="13348" max="13348" width="10" style="6" customWidth="1"/>
    <col min="13349" max="13349" width="11.625" style="6" customWidth="1"/>
    <col min="13350" max="13350" width="11.125" style="6" customWidth="1"/>
    <col min="13351" max="13351" width="12.5" style="6" customWidth="1"/>
    <col min="13352" max="13352" width="10.25" style="6" customWidth="1"/>
    <col min="13353" max="13353" width="9.875" style="6" customWidth="1"/>
    <col min="13354" max="13354" width="19.75" style="6" customWidth="1"/>
    <col min="13355" max="13355" width="9" style="6"/>
    <col min="13356" max="13366" width="10" style="6" customWidth="1"/>
    <col min="13367" max="13367" width="10.375" style="6" customWidth="1"/>
    <col min="13368" max="13368" width="3.625" style="6" customWidth="1"/>
    <col min="13369" max="13381" width="10" style="6" customWidth="1"/>
    <col min="13382" max="13382" width="9.625" style="6" bestFit="1" customWidth="1"/>
    <col min="13383" max="13383" width="1.875" style="6" customWidth="1"/>
    <col min="13384" max="13384" width="8.25" style="6" customWidth="1"/>
    <col min="13385" max="13394" width="10" style="6" customWidth="1"/>
    <col min="13395" max="13395" width="9.5" style="6" customWidth="1"/>
    <col min="13396" max="13405" width="10" style="6" customWidth="1"/>
    <col min="13406" max="13406" width="16" style="6" customWidth="1"/>
    <col min="13407" max="13408" width="11.125" style="6" customWidth="1"/>
    <col min="13409" max="13431" width="10" style="6" customWidth="1"/>
    <col min="13432" max="13433" width="9.875" style="6" customWidth="1"/>
    <col min="13434" max="13568" width="9" style="6"/>
    <col min="13569" max="13569" width="1.5" style="6" customWidth="1"/>
    <col min="13570" max="13570" width="8.5" style="6" customWidth="1"/>
    <col min="13571" max="13571" width="12.125" style="6" customWidth="1"/>
    <col min="13572" max="13572" width="11.625" style="6" bestFit="1" customWidth="1"/>
    <col min="13573" max="13573" width="10.875" style="6" customWidth="1"/>
    <col min="13574" max="13574" width="10.25" style="6" customWidth="1"/>
    <col min="13575" max="13575" width="11.25" style="6" customWidth="1"/>
    <col min="13576" max="13576" width="10.25" style="6" customWidth="1"/>
    <col min="13577" max="13577" width="10.375" style="6" customWidth="1"/>
    <col min="13578" max="13578" width="10.875" style="6" customWidth="1"/>
    <col min="13579" max="13579" width="11.125" style="6" bestFit="1" customWidth="1"/>
    <col min="13580" max="13580" width="11" style="6" customWidth="1"/>
    <col min="13581" max="13581" width="10.5" style="6" customWidth="1"/>
    <col min="13582" max="13582" width="10.875" style="6" bestFit="1" customWidth="1"/>
    <col min="13583" max="13583" width="1.75" style="6" customWidth="1"/>
    <col min="13584" max="13584" width="9.125" style="6" customWidth="1"/>
    <col min="13585" max="13585" width="11.5" style="6" customWidth="1"/>
    <col min="13586" max="13586" width="10.125" style="6" customWidth="1"/>
    <col min="13587" max="13589" width="10.375" style="6" customWidth="1"/>
    <col min="13590" max="13590" width="9.375" style="6" customWidth="1"/>
    <col min="13591" max="13591" width="8.75" style="6" customWidth="1"/>
    <col min="13592" max="13592" width="9.375" style="6" customWidth="1"/>
    <col min="13593" max="13593" width="9.75" style="6" customWidth="1"/>
    <col min="13594" max="13594" width="11.875" style="6" customWidth="1"/>
    <col min="13595" max="13595" width="10.5" style="6" customWidth="1"/>
    <col min="13596" max="13596" width="11.125" style="6" customWidth="1"/>
    <col min="13597" max="13597" width="11.125" style="6" bestFit="1" customWidth="1"/>
    <col min="13598" max="13598" width="1.125" style="6" customWidth="1"/>
    <col min="13599" max="13599" width="8.25" style="6" customWidth="1"/>
    <col min="13600" max="13600" width="11.75" style="6" customWidth="1"/>
    <col min="13601" max="13601" width="10.875" style="6" customWidth="1"/>
    <col min="13602" max="13603" width="11" style="6" customWidth="1"/>
    <col min="13604" max="13604" width="10" style="6" customWidth="1"/>
    <col min="13605" max="13605" width="11.625" style="6" customWidth="1"/>
    <col min="13606" max="13606" width="11.125" style="6" customWidth="1"/>
    <col min="13607" max="13607" width="12.5" style="6" customWidth="1"/>
    <col min="13608" max="13608" width="10.25" style="6" customWidth="1"/>
    <col min="13609" max="13609" width="9.875" style="6" customWidth="1"/>
    <col min="13610" max="13610" width="19.75" style="6" customWidth="1"/>
    <col min="13611" max="13611" width="9" style="6"/>
    <col min="13612" max="13622" width="10" style="6" customWidth="1"/>
    <col min="13623" max="13623" width="10.375" style="6" customWidth="1"/>
    <col min="13624" max="13624" width="3.625" style="6" customWidth="1"/>
    <col min="13625" max="13637" width="10" style="6" customWidth="1"/>
    <col min="13638" max="13638" width="9.625" style="6" bestFit="1" customWidth="1"/>
    <col min="13639" max="13639" width="1.875" style="6" customWidth="1"/>
    <col min="13640" max="13640" width="8.25" style="6" customWidth="1"/>
    <col min="13641" max="13650" width="10" style="6" customWidth="1"/>
    <col min="13651" max="13651" width="9.5" style="6" customWidth="1"/>
    <col min="13652" max="13661" width="10" style="6" customWidth="1"/>
    <col min="13662" max="13662" width="16" style="6" customWidth="1"/>
    <col min="13663" max="13664" width="11.125" style="6" customWidth="1"/>
    <col min="13665" max="13687" width="10" style="6" customWidth="1"/>
    <col min="13688" max="13689" width="9.875" style="6" customWidth="1"/>
    <col min="13690" max="13824" width="9" style="6"/>
    <col min="13825" max="13825" width="1.5" style="6" customWidth="1"/>
    <col min="13826" max="13826" width="8.5" style="6" customWidth="1"/>
    <col min="13827" max="13827" width="12.125" style="6" customWidth="1"/>
    <col min="13828" max="13828" width="11.625" style="6" bestFit="1" customWidth="1"/>
    <col min="13829" max="13829" width="10.875" style="6" customWidth="1"/>
    <col min="13830" max="13830" width="10.25" style="6" customWidth="1"/>
    <col min="13831" max="13831" width="11.25" style="6" customWidth="1"/>
    <col min="13832" max="13832" width="10.25" style="6" customWidth="1"/>
    <col min="13833" max="13833" width="10.375" style="6" customWidth="1"/>
    <col min="13834" max="13834" width="10.875" style="6" customWidth="1"/>
    <col min="13835" max="13835" width="11.125" style="6" bestFit="1" customWidth="1"/>
    <col min="13836" max="13836" width="11" style="6" customWidth="1"/>
    <col min="13837" max="13837" width="10.5" style="6" customWidth="1"/>
    <col min="13838" max="13838" width="10.875" style="6" bestFit="1" customWidth="1"/>
    <col min="13839" max="13839" width="1.75" style="6" customWidth="1"/>
    <col min="13840" max="13840" width="9.125" style="6" customWidth="1"/>
    <col min="13841" max="13841" width="11.5" style="6" customWidth="1"/>
    <col min="13842" max="13842" width="10.125" style="6" customWidth="1"/>
    <col min="13843" max="13845" width="10.375" style="6" customWidth="1"/>
    <col min="13846" max="13846" width="9.375" style="6" customWidth="1"/>
    <col min="13847" max="13847" width="8.75" style="6" customWidth="1"/>
    <col min="13848" max="13848" width="9.375" style="6" customWidth="1"/>
    <col min="13849" max="13849" width="9.75" style="6" customWidth="1"/>
    <col min="13850" max="13850" width="11.875" style="6" customWidth="1"/>
    <col min="13851" max="13851" width="10.5" style="6" customWidth="1"/>
    <col min="13852" max="13852" width="11.125" style="6" customWidth="1"/>
    <col min="13853" max="13853" width="11.125" style="6" bestFit="1" customWidth="1"/>
    <col min="13854" max="13854" width="1.125" style="6" customWidth="1"/>
    <col min="13855" max="13855" width="8.25" style="6" customWidth="1"/>
    <col min="13856" max="13856" width="11.75" style="6" customWidth="1"/>
    <col min="13857" max="13857" width="10.875" style="6" customWidth="1"/>
    <col min="13858" max="13859" width="11" style="6" customWidth="1"/>
    <col min="13860" max="13860" width="10" style="6" customWidth="1"/>
    <col min="13861" max="13861" width="11.625" style="6" customWidth="1"/>
    <col min="13862" max="13862" width="11.125" style="6" customWidth="1"/>
    <col min="13863" max="13863" width="12.5" style="6" customWidth="1"/>
    <col min="13864" max="13864" width="10.25" style="6" customWidth="1"/>
    <col min="13865" max="13865" width="9.875" style="6" customWidth="1"/>
    <col min="13866" max="13866" width="19.75" style="6" customWidth="1"/>
    <col min="13867" max="13867" width="9" style="6"/>
    <col min="13868" max="13878" width="10" style="6" customWidth="1"/>
    <col min="13879" max="13879" width="10.375" style="6" customWidth="1"/>
    <col min="13880" max="13880" width="3.625" style="6" customWidth="1"/>
    <col min="13881" max="13893" width="10" style="6" customWidth="1"/>
    <col min="13894" max="13894" width="9.625" style="6" bestFit="1" customWidth="1"/>
    <col min="13895" max="13895" width="1.875" style="6" customWidth="1"/>
    <col min="13896" max="13896" width="8.25" style="6" customWidth="1"/>
    <col min="13897" max="13906" width="10" style="6" customWidth="1"/>
    <col min="13907" max="13907" width="9.5" style="6" customWidth="1"/>
    <col min="13908" max="13917" width="10" style="6" customWidth="1"/>
    <col min="13918" max="13918" width="16" style="6" customWidth="1"/>
    <col min="13919" max="13920" width="11.125" style="6" customWidth="1"/>
    <col min="13921" max="13943" width="10" style="6" customWidth="1"/>
    <col min="13944" max="13945" width="9.875" style="6" customWidth="1"/>
    <col min="13946" max="14080" width="9" style="6"/>
    <col min="14081" max="14081" width="1.5" style="6" customWidth="1"/>
    <col min="14082" max="14082" width="8.5" style="6" customWidth="1"/>
    <col min="14083" max="14083" width="12.125" style="6" customWidth="1"/>
    <col min="14084" max="14084" width="11.625" style="6" bestFit="1" customWidth="1"/>
    <col min="14085" max="14085" width="10.875" style="6" customWidth="1"/>
    <col min="14086" max="14086" width="10.25" style="6" customWidth="1"/>
    <col min="14087" max="14087" width="11.25" style="6" customWidth="1"/>
    <col min="14088" max="14088" width="10.25" style="6" customWidth="1"/>
    <col min="14089" max="14089" width="10.375" style="6" customWidth="1"/>
    <col min="14090" max="14090" width="10.875" style="6" customWidth="1"/>
    <col min="14091" max="14091" width="11.125" style="6" bestFit="1" customWidth="1"/>
    <col min="14092" max="14092" width="11" style="6" customWidth="1"/>
    <col min="14093" max="14093" width="10.5" style="6" customWidth="1"/>
    <col min="14094" max="14094" width="10.875" style="6" bestFit="1" customWidth="1"/>
    <col min="14095" max="14095" width="1.75" style="6" customWidth="1"/>
    <col min="14096" max="14096" width="9.125" style="6" customWidth="1"/>
    <col min="14097" max="14097" width="11.5" style="6" customWidth="1"/>
    <col min="14098" max="14098" width="10.125" style="6" customWidth="1"/>
    <col min="14099" max="14101" width="10.375" style="6" customWidth="1"/>
    <col min="14102" max="14102" width="9.375" style="6" customWidth="1"/>
    <col min="14103" max="14103" width="8.75" style="6" customWidth="1"/>
    <col min="14104" max="14104" width="9.375" style="6" customWidth="1"/>
    <col min="14105" max="14105" width="9.75" style="6" customWidth="1"/>
    <col min="14106" max="14106" width="11.875" style="6" customWidth="1"/>
    <col min="14107" max="14107" width="10.5" style="6" customWidth="1"/>
    <col min="14108" max="14108" width="11.125" style="6" customWidth="1"/>
    <col min="14109" max="14109" width="11.125" style="6" bestFit="1" customWidth="1"/>
    <col min="14110" max="14110" width="1.125" style="6" customWidth="1"/>
    <col min="14111" max="14111" width="8.25" style="6" customWidth="1"/>
    <col min="14112" max="14112" width="11.75" style="6" customWidth="1"/>
    <col min="14113" max="14113" width="10.875" style="6" customWidth="1"/>
    <col min="14114" max="14115" width="11" style="6" customWidth="1"/>
    <col min="14116" max="14116" width="10" style="6" customWidth="1"/>
    <col min="14117" max="14117" width="11.625" style="6" customWidth="1"/>
    <col min="14118" max="14118" width="11.125" style="6" customWidth="1"/>
    <col min="14119" max="14119" width="12.5" style="6" customWidth="1"/>
    <col min="14120" max="14120" width="10.25" style="6" customWidth="1"/>
    <col min="14121" max="14121" width="9.875" style="6" customWidth="1"/>
    <col min="14122" max="14122" width="19.75" style="6" customWidth="1"/>
    <col min="14123" max="14123" width="9" style="6"/>
    <col min="14124" max="14134" width="10" style="6" customWidth="1"/>
    <col min="14135" max="14135" width="10.375" style="6" customWidth="1"/>
    <col min="14136" max="14136" width="3.625" style="6" customWidth="1"/>
    <col min="14137" max="14149" width="10" style="6" customWidth="1"/>
    <col min="14150" max="14150" width="9.625" style="6" bestFit="1" customWidth="1"/>
    <col min="14151" max="14151" width="1.875" style="6" customWidth="1"/>
    <col min="14152" max="14152" width="8.25" style="6" customWidth="1"/>
    <col min="14153" max="14162" width="10" style="6" customWidth="1"/>
    <col min="14163" max="14163" width="9.5" style="6" customWidth="1"/>
    <col min="14164" max="14173" width="10" style="6" customWidth="1"/>
    <col min="14174" max="14174" width="16" style="6" customWidth="1"/>
    <col min="14175" max="14176" width="11.125" style="6" customWidth="1"/>
    <col min="14177" max="14199" width="10" style="6" customWidth="1"/>
    <col min="14200" max="14201" width="9.875" style="6" customWidth="1"/>
    <col min="14202" max="14336" width="9" style="6"/>
    <col min="14337" max="14337" width="1.5" style="6" customWidth="1"/>
    <col min="14338" max="14338" width="8.5" style="6" customWidth="1"/>
    <col min="14339" max="14339" width="12.125" style="6" customWidth="1"/>
    <col min="14340" max="14340" width="11.625" style="6" bestFit="1" customWidth="1"/>
    <col min="14341" max="14341" width="10.875" style="6" customWidth="1"/>
    <col min="14342" max="14342" width="10.25" style="6" customWidth="1"/>
    <col min="14343" max="14343" width="11.25" style="6" customWidth="1"/>
    <col min="14344" max="14344" width="10.25" style="6" customWidth="1"/>
    <col min="14345" max="14345" width="10.375" style="6" customWidth="1"/>
    <col min="14346" max="14346" width="10.875" style="6" customWidth="1"/>
    <col min="14347" max="14347" width="11.125" style="6" bestFit="1" customWidth="1"/>
    <col min="14348" max="14348" width="11" style="6" customWidth="1"/>
    <col min="14349" max="14349" width="10.5" style="6" customWidth="1"/>
    <col min="14350" max="14350" width="10.875" style="6" bestFit="1" customWidth="1"/>
    <col min="14351" max="14351" width="1.75" style="6" customWidth="1"/>
    <col min="14352" max="14352" width="9.125" style="6" customWidth="1"/>
    <col min="14353" max="14353" width="11.5" style="6" customWidth="1"/>
    <col min="14354" max="14354" width="10.125" style="6" customWidth="1"/>
    <col min="14355" max="14357" width="10.375" style="6" customWidth="1"/>
    <col min="14358" max="14358" width="9.375" style="6" customWidth="1"/>
    <col min="14359" max="14359" width="8.75" style="6" customWidth="1"/>
    <col min="14360" max="14360" width="9.375" style="6" customWidth="1"/>
    <col min="14361" max="14361" width="9.75" style="6" customWidth="1"/>
    <col min="14362" max="14362" width="11.875" style="6" customWidth="1"/>
    <col min="14363" max="14363" width="10.5" style="6" customWidth="1"/>
    <col min="14364" max="14364" width="11.125" style="6" customWidth="1"/>
    <col min="14365" max="14365" width="11.125" style="6" bestFit="1" customWidth="1"/>
    <col min="14366" max="14366" width="1.125" style="6" customWidth="1"/>
    <col min="14367" max="14367" width="8.25" style="6" customWidth="1"/>
    <col min="14368" max="14368" width="11.75" style="6" customWidth="1"/>
    <col min="14369" max="14369" width="10.875" style="6" customWidth="1"/>
    <col min="14370" max="14371" width="11" style="6" customWidth="1"/>
    <col min="14372" max="14372" width="10" style="6" customWidth="1"/>
    <col min="14373" max="14373" width="11.625" style="6" customWidth="1"/>
    <col min="14374" max="14374" width="11.125" style="6" customWidth="1"/>
    <col min="14375" max="14375" width="12.5" style="6" customWidth="1"/>
    <col min="14376" max="14376" width="10.25" style="6" customWidth="1"/>
    <col min="14377" max="14377" width="9.875" style="6" customWidth="1"/>
    <col min="14378" max="14378" width="19.75" style="6" customWidth="1"/>
    <col min="14379" max="14379" width="9" style="6"/>
    <col min="14380" max="14390" width="10" style="6" customWidth="1"/>
    <col min="14391" max="14391" width="10.375" style="6" customWidth="1"/>
    <col min="14392" max="14392" width="3.625" style="6" customWidth="1"/>
    <col min="14393" max="14405" width="10" style="6" customWidth="1"/>
    <col min="14406" max="14406" width="9.625" style="6" bestFit="1" customWidth="1"/>
    <col min="14407" max="14407" width="1.875" style="6" customWidth="1"/>
    <col min="14408" max="14408" width="8.25" style="6" customWidth="1"/>
    <col min="14409" max="14418" width="10" style="6" customWidth="1"/>
    <col min="14419" max="14419" width="9.5" style="6" customWidth="1"/>
    <col min="14420" max="14429" width="10" style="6" customWidth="1"/>
    <col min="14430" max="14430" width="16" style="6" customWidth="1"/>
    <col min="14431" max="14432" width="11.125" style="6" customWidth="1"/>
    <col min="14433" max="14455" width="10" style="6" customWidth="1"/>
    <col min="14456" max="14457" width="9.875" style="6" customWidth="1"/>
    <col min="14458" max="14592" width="9" style="6"/>
    <col min="14593" max="14593" width="1.5" style="6" customWidth="1"/>
    <col min="14594" max="14594" width="8.5" style="6" customWidth="1"/>
    <col min="14595" max="14595" width="12.125" style="6" customWidth="1"/>
    <col min="14596" max="14596" width="11.625" style="6" bestFit="1" customWidth="1"/>
    <col min="14597" max="14597" width="10.875" style="6" customWidth="1"/>
    <col min="14598" max="14598" width="10.25" style="6" customWidth="1"/>
    <col min="14599" max="14599" width="11.25" style="6" customWidth="1"/>
    <col min="14600" max="14600" width="10.25" style="6" customWidth="1"/>
    <col min="14601" max="14601" width="10.375" style="6" customWidth="1"/>
    <col min="14602" max="14602" width="10.875" style="6" customWidth="1"/>
    <col min="14603" max="14603" width="11.125" style="6" bestFit="1" customWidth="1"/>
    <col min="14604" max="14604" width="11" style="6" customWidth="1"/>
    <col min="14605" max="14605" width="10.5" style="6" customWidth="1"/>
    <col min="14606" max="14606" width="10.875" style="6" bestFit="1" customWidth="1"/>
    <col min="14607" max="14607" width="1.75" style="6" customWidth="1"/>
    <col min="14608" max="14608" width="9.125" style="6" customWidth="1"/>
    <col min="14609" max="14609" width="11.5" style="6" customWidth="1"/>
    <col min="14610" max="14610" width="10.125" style="6" customWidth="1"/>
    <col min="14611" max="14613" width="10.375" style="6" customWidth="1"/>
    <col min="14614" max="14614" width="9.375" style="6" customWidth="1"/>
    <col min="14615" max="14615" width="8.75" style="6" customWidth="1"/>
    <col min="14616" max="14616" width="9.375" style="6" customWidth="1"/>
    <col min="14617" max="14617" width="9.75" style="6" customWidth="1"/>
    <col min="14618" max="14618" width="11.875" style="6" customWidth="1"/>
    <col min="14619" max="14619" width="10.5" style="6" customWidth="1"/>
    <col min="14620" max="14620" width="11.125" style="6" customWidth="1"/>
    <col min="14621" max="14621" width="11.125" style="6" bestFit="1" customWidth="1"/>
    <col min="14622" max="14622" width="1.125" style="6" customWidth="1"/>
    <col min="14623" max="14623" width="8.25" style="6" customWidth="1"/>
    <col min="14624" max="14624" width="11.75" style="6" customWidth="1"/>
    <col min="14625" max="14625" width="10.875" style="6" customWidth="1"/>
    <col min="14626" max="14627" width="11" style="6" customWidth="1"/>
    <col min="14628" max="14628" width="10" style="6" customWidth="1"/>
    <col min="14629" max="14629" width="11.625" style="6" customWidth="1"/>
    <col min="14630" max="14630" width="11.125" style="6" customWidth="1"/>
    <col min="14631" max="14631" width="12.5" style="6" customWidth="1"/>
    <col min="14632" max="14632" width="10.25" style="6" customWidth="1"/>
    <col min="14633" max="14633" width="9.875" style="6" customWidth="1"/>
    <col min="14634" max="14634" width="19.75" style="6" customWidth="1"/>
    <col min="14635" max="14635" width="9" style="6"/>
    <col min="14636" max="14646" width="10" style="6" customWidth="1"/>
    <col min="14647" max="14647" width="10.375" style="6" customWidth="1"/>
    <col min="14648" max="14648" width="3.625" style="6" customWidth="1"/>
    <col min="14649" max="14661" width="10" style="6" customWidth="1"/>
    <col min="14662" max="14662" width="9.625" style="6" bestFit="1" customWidth="1"/>
    <col min="14663" max="14663" width="1.875" style="6" customWidth="1"/>
    <col min="14664" max="14664" width="8.25" style="6" customWidth="1"/>
    <col min="14665" max="14674" width="10" style="6" customWidth="1"/>
    <col min="14675" max="14675" width="9.5" style="6" customWidth="1"/>
    <col min="14676" max="14685" width="10" style="6" customWidth="1"/>
    <col min="14686" max="14686" width="16" style="6" customWidth="1"/>
    <col min="14687" max="14688" width="11.125" style="6" customWidth="1"/>
    <col min="14689" max="14711" width="10" style="6" customWidth="1"/>
    <col min="14712" max="14713" width="9.875" style="6" customWidth="1"/>
    <col min="14714" max="14848" width="9" style="6"/>
    <col min="14849" max="14849" width="1.5" style="6" customWidth="1"/>
    <col min="14850" max="14850" width="8.5" style="6" customWidth="1"/>
    <col min="14851" max="14851" width="12.125" style="6" customWidth="1"/>
    <col min="14852" max="14852" width="11.625" style="6" bestFit="1" customWidth="1"/>
    <col min="14853" max="14853" width="10.875" style="6" customWidth="1"/>
    <col min="14854" max="14854" width="10.25" style="6" customWidth="1"/>
    <col min="14855" max="14855" width="11.25" style="6" customWidth="1"/>
    <col min="14856" max="14856" width="10.25" style="6" customWidth="1"/>
    <col min="14857" max="14857" width="10.375" style="6" customWidth="1"/>
    <col min="14858" max="14858" width="10.875" style="6" customWidth="1"/>
    <col min="14859" max="14859" width="11.125" style="6" bestFit="1" customWidth="1"/>
    <col min="14860" max="14860" width="11" style="6" customWidth="1"/>
    <col min="14861" max="14861" width="10.5" style="6" customWidth="1"/>
    <col min="14862" max="14862" width="10.875" style="6" bestFit="1" customWidth="1"/>
    <col min="14863" max="14863" width="1.75" style="6" customWidth="1"/>
    <col min="14864" max="14864" width="9.125" style="6" customWidth="1"/>
    <col min="14865" max="14865" width="11.5" style="6" customWidth="1"/>
    <col min="14866" max="14866" width="10.125" style="6" customWidth="1"/>
    <col min="14867" max="14869" width="10.375" style="6" customWidth="1"/>
    <col min="14870" max="14870" width="9.375" style="6" customWidth="1"/>
    <col min="14871" max="14871" width="8.75" style="6" customWidth="1"/>
    <col min="14872" max="14872" width="9.375" style="6" customWidth="1"/>
    <col min="14873" max="14873" width="9.75" style="6" customWidth="1"/>
    <col min="14874" max="14874" width="11.875" style="6" customWidth="1"/>
    <col min="14875" max="14875" width="10.5" style="6" customWidth="1"/>
    <col min="14876" max="14876" width="11.125" style="6" customWidth="1"/>
    <col min="14877" max="14877" width="11.125" style="6" bestFit="1" customWidth="1"/>
    <col min="14878" max="14878" width="1.125" style="6" customWidth="1"/>
    <col min="14879" max="14879" width="8.25" style="6" customWidth="1"/>
    <col min="14880" max="14880" width="11.75" style="6" customWidth="1"/>
    <col min="14881" max="14881" width="10.875" style="6" customWidth="1"/>
    <col min="14882" max="14883" width="11" style="6" customWidth="1"/>
    <col min="14884" max="14884" width="10" style="6" customWidth="1"/>
    <col min="14885" max="14885" width="11.625" style="6" customWidth="1"/>
    <col min="14886" max="14886" width="11.125" style="6" customWidth="1"/>
    <col min="14887" max="14887" width="12.5" style="6" customWidth="1"/>
    <col min="14888" max="14888" width="10.25" style="6" customWidth="1"/>
    <col min="14889" max="14889" width="9.875" style="6" customWidth="1"/>
    <col min="14890" max="14890" width="19.75" style="6" customWidth="1"/>
    <col min="14891" max="14891" width="9" style="6"/>
    <col min="14892" max="14902" width="10" style="6" customWidth="1"/>
    <col min="14903" max="14903" width="10.375" style="6" customWidth="1"/>
    <col min="14904" max="14904" width="3.625" style="6" customWidth="1"/>
    <col min="14905" max="14917" width="10" style="6" customWidth="1"/>
    <col min="14918" max="14918" width="9.625" style="6" bestFit="1" customWidth="1"/>
    <col min="14919" max="14919" width="1.875" style="6" customWidth="1"/>
    <col min="14920" max="14920" width="8.25" style="6" customWidth="1"/>
    <col min="14921" max="14930" width="10" style="6" customWidth="1"/>
    <col min="14931" max="14931" width="9.5" style="6" customWidth="1"/>
    <col min="14932" max="14941" width="10" style="6" customWidth="1"/>
    <col min="14942" max="14942" width="16" style="6" customWidth="1"/>
    <col min="14943" max="14944" width="11.125" style="6" customWidth="1"/>
    <col min="14945" max="14967" width="10" style="6" customWidth="1"/>
    <col min="14968" max="14969" width="9.875" style="6" customWidth="1"/>
    <col min="14970" max="15104" width="9" style="6"/>
    <col min="15105" max="15105" width="1.5" style="6" customWidth="1"/>
    <col min="15106" max="15106" width="8.5" style="6" customWidth="1"/>
    <col min="15107" max="15107" width="12.125" style="6" customWidth="1"/>
    <col min="15108" max="15108" width="11.625" style="6" bestFit="1" customWidth="1"/>
    <col min="15109" max="15109" width="10.875" style="6" customWidth="1"/>
    <col min="15110" max="15110" width="10.25" style="6" customWidth="1"/>
    <col min="15111" max="15111" width="11.25" style="6" customWidth="1"/>
    <col min="15112" max="15112" width="10.25" style="6" customWidth="1"/>
    <col min="15113" max="15113" width="10.375" style="6" customWidth="1"/>
    <col min="15114" max="15114" width="10.875" style="6" customWidth="1"/>
    <col min="15115" max="15115" width="11.125" style="6" bestFit="1" customWidth="1"/>
    <col min="15116" max="15116" width="11" style="6" customWidth="1"/>
    <col min="15117" max="15117" width="10.5" style="6" customWidth="1"/>
    <col min="15118" max="15118" width="10.875" style="6" bestFit="1" customWidth="1"/>
    <col min="15119" max="15119" width="1.75" style="6" customWidth="1"/>
    <col min="15120" max="15120" width="9.125" style="6" customWidth="1"/>
    <col min="15121" max="15121" width="11.5" style="6" customWidth="1"/>
    <col min="15122" max="15122" width="10.125" style="6" customWidth="1"/>
    <col min="15123" max="15125" width="10.375" style="6" customWidth="1"/>
    <col min="15126" max="15126" width="9.375" style="6" customWidth="1"/>
    <col min="15127" max="15127" width="8.75" style="6" customWidth="1"/>
    <col min="15128" max="15128" width="9.375" style="6" customWidth="1"/>
    <col min="15129" max="15129" width="9.75" style="6" customWidth="1"/>
    <col min="15130" max="15130" width="11.875" style="6" customWidth="1"/>
    <col min="15131" max="15131" width="10.5" style="6" customWidth="1"/>
    <col min="15132" max="15132" width="11.125" style="6" customWidth="1"/>
    <col min="15133" max="15133" width="11.125" style="6" bestFit="1" customWidth="1"/>
    <col min="15134" max="15134" width="1.125" style="6" customWidth="1"/>
    <col min="15135" max="15135" width="8.25" style="6" customWidth="1"/>
    <col min="15136" max="15136" width="11.75" style="6" customWidth="1"/>
    <col min="15137" max="15137" width="10.875" style="6" customWidth="1"/>
    <col min="15138" max="15139" width="11" style="6" customWidth="1"/>
    <col min="15140" max="15140" width="10" style="6" customWidth="1"/>
    <col min="15141" max="15141" width="11.625" style="6" customWidth="1"/>
    <col min="15142" max="15142" width="11.125" style="6" customWidth="1"/>
    <col min="15143" max="15143" width="12.5" style="6" customWidth="1"/>
    <col min="15144" max="15144" width="10.25" style="6" customWidth="1"/>
    <col min="15145" max="15145" width="9.875" style="6" customWidth="1"/>
    <col min="15146" max="15146" width="19.75" style="6" customWidth="1"/>
    <col min="15147" max="15147" width="9" style="6"/>
    <col min="15148" max="15158" width="10" style="6" customWidth="1"/>
    <col min="15159" max="15159" width="10.375" style="6" customWidth="1"/>
    <col min="15160" max="15160" width="3.625" style="6" customWidth="1"/>
    <col min="15161" max="15173" width="10" style="6" customWidth="1"/>
    <col min="15174" max="15174" width="9.625" style="6" bestFit="1" customWidth="1"/>
    <col min="15175" max="15175" width="1.875" style="6" customWidth="1"/>
    <col min="15176" max="15176" width="8.25" style="6" customWidth="1"/>
    <col min="15177" max="15186" width="10" style="6" customWidth="1"/>
    <col min="15187" max="15187" width="9.5" style="6" customWidth="1"/>
    <col min="15188" max="15197" width="10" style="6" customWidth="1"/>
    <col min="15198" max="15198" width="16" style="6" customWidth="1"/>
    <col min="15199" max="15200" width="11.125" style="6" customWidth="1"/>
    <col min="15201" max="15223" width="10" style="6" customWidth="1"/>
    <col min="15224" max="15225" width="9.875" style="6" customWidth="1"/>
    <col min="15226" max="15360" width="9" style="6"/>
    <col min="15361" max="15361" width="1.5" style="6" customWidth="1"/>
    <col min="15362" max="15362" width="8.5" style="6" customWidth="1"/>
    <col min="15363" max="15363" width="12.125" style="6" customWidth="1"/>
    <col min="15364" max="15364" width="11.625" style="6" bestFit="1" customWidth="1"/>
    <col min="15365" max="15365" width="10.875" style="6" customWidth="1"/>
    <col min="15366" max="15366" width="10.25" style="6" customWidth="1"/>
    <col min="15367" max="15367" width="11.25" style="6" customWidth="1"/>
    <col min="15368" max="15368" width="10.25" style="6" customWidth="1"/>
    <col min="15369" max="15369" width="10.375" style="6" customWidth="1"/>
    <col min="15370" max="15370" width="10.875" style="6" customWidth="1"/>
    <col min="15371" max="15371" width="11.125" style="6" bestFit="1" customWidth="1"/>
    <col min="15372" max="15372" width="11" style="6" customWidth="1"/>
    <col min="15373" max="15373" width="10.5" style="6" customWidth="1"/>
    <col min="15374" max="15374" width="10.875" style="6" bestFit="1" customWidth="1"/>
    <col min="15375" max="15375" width="1.75" style="6" customWidth="1"/>
    <col min="15376" max="15376" width="9.125" style="6" customWidth="1"/>
    <col min="15377" max="15377" width="11.5" style="6" customWidth="1"/>
    <col min="15378" max="15378" width="10.125" style="6" customWidth="1"/>
    <col min="15379" max="15381" width="10.375" style="6" customWidth="1"/>
    <col min="15382" max="15382" width="9.375" style="6" customWidth="1"/>
    <col min="15383" max="15383" width="8.75" style="6" customWidth="1"/>
    <col min="15384" max="15384" width="9.375" style="6" customWidth="1"/>
    <col min="15385" max="15385" width="9.75" style="6" customWidth="1"/>
    <col min="15386" max="15386" width="11.875" style="6" customWidth="1"/>
    <col min="15387" max="15387" width="10.5" style="6" customWidth="1"/>
    <col min="15388" max="15388" width="11.125" style="6" customWidth="1"/>
    <col min="15389" max="15389" width="11.125" style="6" bestFit="1" customWidth="1"/>
    <col min="15390" max="15390" width="1.125" style="6" customWidth="1"/>
    <col min="15391" max="15391" width="8.25" style="6" customWidth="1"/>
    <col min="15392" max="15392" width="11.75" style="6" customWidth="1"/>
    <col min="15393" max="15393" width="10.875" style="6" customWidth="1"/>
    <col min="15394" max="15395" width="11" style="6" customWidth="1"/>
    <col min="15396" max="15396" width="10" style="6" customWidth="1"/>
    <col min="15397" max="15397" width="11.625" style="6" customWidth="1"/>
    <col min="15398" max="15398" width="11.125" style="6" customWidth="1"/>
    <col min="15399" max="15399" width="12.5" style="6" customWidth="1"/>
    <col min="15400" max="15400" width="10.25" style="6" customWidth="1"/>
    <col min="15401" max="15401" width="9.875" style="6" customWidth="1"/>
    <col min="15402" max="15402" width="19.75" style="6" customWidth="1"/>
    <col min="15403" max="15403" width="9" style="6"/>
    <col min="15404" max="15414" width="10" style="6" customWidth="1"/>
    <col min="15415" max="15415" width="10.375" style="6" customWidth="1"/>
    <col min="15416" max="15416" width="3.625" style="6" customWidth="1"/>
    <col min="15417" max="15429" width="10" style="6" customWidth="1"/>
    <col min="15430" max="15430" width="9.625" style="6" bestFit="1" customWidth="1"/>
    <col min="15431" max="15431" width="1.875" style="6" customWidth="1"/>
    <col min="15432" max="15432" width="8.25" style="6" customWidth="1"/>
    <col min="15433" max="15442" width="10" style="6" customWidth="1"/>
    <col min="15443" max="15443" width="9.5" style="6" customWidth="1"/>
    <col min="15444" max="15453" width="10" style="6" customWidth="1"/>
    <col min="15454" max="15454" width="16" style="6" customWidth="1"/>
    <col min="15455" max="15456" width="11.125" style="6" customWidth="1"/>
    <col min="15457" max="15479" width="10" style="6" customWidth="1"/>
    <col min="15480" max="15481" width="9.875" style="6" customWidth="1"/>
    <col min="15482" max="15616" width="9" style="6"/>
    <col min="15617" max="15617" width="1.5" style="6" customWidth="1"/>
    <col min="15618" max="15618" width="8.5" style="6" customWidth="1"/>
    <col min="15619" max="15619" width="12.125" style="6" customWidth="1"/>
    <col min="15620" max="15620" width="11.625" style="6" bestFit="1" customWidth="1"/>
    <col min="15621" max="15621" width="10.875" style="6" customWidth="1"/>
    <col min="15622" max="15622" width="10.25" style="6" customWidth="1"/>
    <col min="15623" max="15623" width="11.25" style="6" customWidth="1"/>
    <col min="15624" max="15624" width="10.25" style="6" customWidth="1"/>
    <col min="15625" max="15625" width="10.375" style="6" customWidth="1"/>
    <col min="15626" max="15626" width="10.875" style="6" customWidth="1"/>
    <col min="15627" max="15627" width="11.125" style="6" bestFit="1" customWidth="1"/>
    <col min="15628" max="15628" width="11" style="6" customWidth="1"/>
    <col min="15629" max="15629" width="10.5" style="6" customWidth="1"/>
    <col min="15630" max="15630" width="10.875" style="6" bestFit="1" customWidth="1"/>
    <col min="15631" max="15631" width="1.75" style="6" customWidth="1"/>
    <col min="15632" max="15632" width="9.125" style="6" customWidth="1"/>
    <col min="15633" max="15633" width="11.5" style="6" customWidth="1"/>
    <col min="15634" max="15634" width="10.125" style="6" customWidth="1"/>
    <col min="15635" max="15637" width="10.375" style="6" customWidth="1"/>
    <col min="15638" max="15638" width="9.375" style="6" customWidth="1"/>
    <col min="15639" max="15639" width="8.75" style="6" customWidth="1"/>
    <col min="15640" max="15640" width="9.375" style="6" customWidth="1"/>
    <col min="15641" max="15641" width="9.75" style="6" customWidth="1"/>
    <col min="15642" max="15642" width="11.875" style="6" customWidth="1"/>
    <col min="15643" max="15643" width="10.5" style="6" customWidth="1"/>
    <col min="15644" max="15644" width="11.125" style="6" customWidth="1"/>
    <col min="15645" max="15645" width="11.125" style="6" bestFit="1" customWidth="1"/>
    <col min="15646" max="15646" width="1.125" style="6" customWidth="1"/>
    <col min="15647" max="15647" width="8.25" style="6" customWidth="1"/>
    <col min="15648" max="15648" width="11.75" style="6" customWidth="1"/>
    <col min="15649" max="15649" width="10.875" style="6" customWidth="1"/>
    <col min="15650" max="15651" width="11" style="6" customWidth="1"/>
    <col min="15652" max="15652" width="10" style="6" customWidth="1"/>
    <col min="15653" max="15653" width="11.625" style="6" customWidth="1"/>
    <col min="15654" max="15654" width="11.125" style="6" customWidth="1"/>
    <col min="15655" max="15655" width="12.5" style="6" customWidth="1"/>
    <col min="15656" max="15656" width="10.25" style="6" customWidth="1"/>
    <col min="15657" max="15657" width="9.875" style="6" customWidth="1"/>
    <col min="15658" max="15658" width="19.75" style="6" customWidth="1"/>
    <col min="15659" max="15659" width="9" style="6"/>
    <col min="15660" max="15670" width="10" style="6" customWidth="1"/>
    <col min="15671" max="15671" width="10.375" style="6" customWidth="1"/>
    <col min="15672" max="15672" width="3.625" style="6" customWidth="1"/>
    <col min="15673" max="15685" width="10" style="6" customWidth="1"/>
    <col min="15686" max="15686" width="9.625" style="6" bestFit="1" customWidth="1"/>
    <col min="15687" max="15687" width="1.875" style="6" customWidth="1"/>
    <col min="15688" max="15688" width="8.25" style="6" customWidth="1"/>
    <col min="15689" max="15698" width="10" style="6" customWidth="1"/>
    <col min="15699" max="15699" width="9.5" style="6" customWidth="1"/>
    <col min="15700" max="15709" width="10" style="6" customWidth="1"/>
    <col min="15710" max="15710" width="16" style="6" customWidth="1"/>
    <col min="15711" max="15712" width="11.125" style="6" customWidth="1"/>
    <col min="15713" max="15735" width="10" style="6" customWidth="1"/>
    <col min="15736" max="15737" width="9.875" style="6" customWidth="1"/>
    <col min="15738" max="15872" width="9" style="6"/>
    <col min="15873" max="15873" width="1.5" style="6" customWidth="1"/>
    <col min="15874" max="15874" width="8.5" style="6" customWidth="1"/>
    <col min="15875" max="15875" width="12.125" style="6" customWidth="1"/>
    <col min="15876" max="15876" width="11.625" style="6" bestFit="1" customWidth="1"/>
    <col min="15877" max="15877" width="10.875" style="6" customWidth="1"/>
    <col min="15878" max="15878" width="10.25" style="6" customWidth="1"/>
    <col min="15879" max="15879" width="11.25" style="6" customWidth="1"/>
    <col min="15880" max="15880" width="10.25" style="6" customWidth="1"/>
    <col min="15881" max="15881" width="10.375" style="6" customWidth="1"/>
    <col min="15882" max="15882" width="10.875" style="6" customWidth="1"/>
    <col min="15883" max="15883" width="11.125" style="6" bestFit="1" customWidth="1"/>
    <col min="15884" max="15884" width="11" style="6" customWidth="1"/>
    <col min="15885" max="15885" width="10.5" style="6" customWidth="1"/>
    <col min="15886" max="15886" width="10.875" style="6" bestFit="1" customWidth="1"/>
    <col min="15887" max="15887" width="1.75" style="6" customWidth="1"/>
    <col min="15888" max="15888" width="9.125" style="6" customWidth="1"/>
    <col min="15889" max="15889" width="11.5" style="6" customWidth="1"/>
    <col min="15890" max="15890" width="10.125" style="6" customWidth="1"/>
    <col min="15891" max="15893" width="10.375" style="6" customWidth="1"/>
    <col min="15894" max="15894" width="9.375" style="6" customWidth="1"/>
    <col min="15895" max="15895" width="8.75" style="6" customWidth="1"/>
    <col min="15896" max="15896" width="9.375" style="6" customWidth="1"/>
    <col min="15897" max="15897" width="9.75" style="6" customWidth="1"/>
    <col min="15898" max="15898" width="11.875" style="6" customWidth="1"/>
    <col min="15899" max="15899" width="10.5" style="6" customWidth="1"/>
    <col min="15900" max="15900" width="11.125" style="6" customWidth="1"/>
    <col min="15901" max="15901" width="11.125" style="6" bestFit="1" customWidth="1"/>
    <col min="15902" max="15902" width="1.125" style="6" customWidth="1"/>
    <col min="15903" max="15903" width="8.25" style="6" customWidth="1"/>
    <col min="15904" max="15904" width="11.75" style="6" customWidth="1"/>
    <col min="15905" max="15905" width="10.875" style="6" customWidth="1"/>
    <col min="15906" max="15907" width="11" style="6" customWidth="1"/>
    <col min="15908" max="15908" width="10" style="6" customWidth="1"/>
    <col min="15909" max="15909" width="11.625" style="6" customWidth="1"/>
    <col min="15910" max="15910" width="11.125" style="6" customWidth="1"/>
    <col min="15911" max="15911" width="12.5" style="6" customWidth="1"/>
    <col min="15912" max="15912" width="10.25" style="6" customWidth="1"/>
    <col min="15913" max="15913" width="9.875" style="6" customWidth="1"/>
    <col min="15914" max="15914" width="19.75" style="6" customWidth="1"/>
    <col min="15915" max="15915" width="9" style="6"/>
    <col min="15916" max="15926" width="10" style="6" customWidth="1"/>
    <col min="15927" max="15927" width="10.375" style="6" customWidth="1"/>
    <col min="15928" max="15928" width="3.625" style="6" customWidth="1"/>
    <col min="15929" max="15941" width="10" style="6" customWidth="1"/>
    <col min="15942" max="15942" width="9.625" style="6" bestFit="1" customWidth="1"/>
    <col min="15943" max="15943" width="1.875" style="6" customWidth="1"/>
    <col min="15944" max="15944" width="8.25" style="6" customWidth="1"/>
    <col min="15945" max="15954" width="10" style="6" customWidth="1"/>
    <col min="15955" max="15955" width="9.5" style="6" customWidth="1"/>
    <col min="15956" max="15965" width="10" style="6" customWidth="1"/>
    <col min="15966" max="15966" width="16" style="6" customWidth="1"/>
    <col min="15967" max="15968" width="11.125" style="6" customWidth="1"/>
    <col min="15969" max="15991" width="10" style="6" customWidth="1"/>
    <col min="15992" max="15993" width="9.875" style="6" customWidth="1"/>
    <col min="15994" max="16128" width="9" style="6"/>
    <col min="16129" max="16129" width="1.5" style="6" customWidth="1"/>
    <col min="16130" max="16130" width="8.5" style="6" customWidth="1"/>
    <col min="16131" max="16131" width="12.125" style="6" customWidth="1"/>
    <col min="16132" max="16132" width="11.625" style="6" bestFit="1" customWidth="1"/>
    <col min="16133" max="16133" width="10.875" style="6" customWidth="1"/>
    <col min="16134" max="16134" width="10.25" style="6" customWidth="1"/>
    <col min="16135" max="16135" width="11.25" style="6" customWidth="1"/>
    <col min="16136" max="16136" width="10.25" style="6" customWidth="1"/>
    <col min="16137" max="16137" width="10.375" style="6" customWidth="1"/>
    <col min="16138" max="16138" width="10.875" style="6" customWidth="1"/>
    <col min="16139" max="16139" width="11.125" style="6" bestFit="1" customWidth="1"/>
    <col min="16140" max="16140" width="11" style="6" customWidth="1"/>
    <col min="16141" max="16141" width="10.5" style="6" customWidth="1"/>
    <col min="16142" max="16142" width="10.875" style="6" bestFit="1" customWidth="1"/>
    <col min="16143" max="16143" width="1.75" style="6" customWidth="1"/>
    <col min="16144" max="16144" width="9.125" style="6" customWidth="1"/>
    <col min="16145" max="16145" width="11.5" style="6" customWidth="1"/>
    <col min="16146" max="16146" width="10.125" style="6" customWidth="1"/>
    <col min="16147" max="16149" width="10.375" style="6" customWidth="1"/>
    <col min="16150" max="16150" width="9.375" style="6" customWidth="1"/>
    <col min="16151" max="16151" width="8.75" style="6" customWidth="1"/>
    <col min="16152" max="16152" width="9.375" style="6" customWidth="1"/>
    <col min="16153" max="16153" width="9.75" style="6" customWidth="1"/>
    <col min="16154" max="16154" width="11.875" style="6" customWidth="1"/>
    <col min="16155" max="16155" width="10.5" style="6" customWidth="1"/>
    <col min="16156" max="16156" width="11.125" style="6" customWidth="1"/>
    <col min="16157" max="16157" width="11.125" style="6" bestFit="1" customWidth="1"/>
    <col min="16158" max="16158" width="1.125" style="6" customWidth="1"/>
    <col min="16159" max="16159" width="8.25" style="6" customWidth="1"/>
    <col min="16160" max="16160" width="11.75" style="6" customWidth="1"/>
    <col min="16161" max="16161" width="10.875" style="6" customWidth="1"/>
    <col min="16162" max="16163" width="11" style="6" customWidth="1"/>
    <col min="16164" max="16164" width="10" style="6" customWidth="1"/>
    <col min="16165" max="16165" width="11.625" style="6" customWidth="1"/>
    <col min="16166" max="16166" width="11.125" style="6" customWidth="1"/>
    <col min="16167" max="16167" width="12.5" style="6" customWidth="1"/>
    <col min="16168" max="16168" width="10.25" style="6" customWidth="1"/>
    <col min="16169" max="16169" width="9.875" style="6" customWidth="1"/>
    <col min="16170" max="16170" width="19.75" style="6" customWidth="1"/>
    <col min="16171" max="16171" width="9" style="6"/>
    <col min="16172" max="16182" width="10" style="6" customWidth="1"/>
    <col min="16183" max="16183" width="10.375" style="6" customWidth="1"/>
    <col min="16184" max="16184" width="3.625" style="6" customWidth="1"/>
    <col min="16185" max="16197" width="10" style="6" customWidth="1"/>
    <col min="16198" max="16198" width="9.625" style="6" bestFit="1" customWidth="1"/>
    <col min="16199" max="16199" width="1.875" style="6" customWidth="1"/>
    <col min="16200" max="16200" width="8.25" style="6" customWidth="1"/>
    <col min="16201" max="16210" width="10" style="6" customWidth="1"/>
    <col min="16211" max="16211" width="9.5" style="6" customWidth="1"/>
    <col min="16212" max="16221" width="10" style="6" customWidth="1"/>
    <col min="16222" max="16222" width="16" style="6" customWidth="1"/>
    <col min="16223" max="16224" width="11.125" style="6" customWidth="1"/>
    <col min="16225" max="16247" width="10" style="6" customWidth="1"/>
    <col min="16248" max="16249" width="9.875" style="6" customWidth="1"/>
    <col min="16250" max="16384" width="9" style="6"/>
  </cols>
  <sheetData>
    <row r="1" spans="2:121" ht="12">
      <c r="B1" s="1" t="s">
        <v>0</v>
      </c>
      <c r="C1" s="2"/>
      <c r="D1" s="3" t="s">
        <v>344</v>
      </c>
      <c r="E1" s="4" t="s">
        <v>268</v>
      </c>
      <c r="F1" s="4"/>
      <c r="G1" s="5"/>
      <c r="H1" s="5"/>
      <c r="I1" s="5"/>
      <c r="J1" s="5"/>
      <c r="K1" s="5"/>
      <c r="L1" s="5"/>
      <c r="N1" s="7" t="s">
        <v>2</v>
      </c>
      <c r="O1" s="7"/>
      <c r="P1" s="1" t="s">
        <v>0</v>
      </c>
      <c r="Q1" s="7"/>
      <c r="R1" s="8" t="str">
        <f>$D$1</f>
        <v>平成20年度</v>
      </c>
      <c r="S1" s="4" t="s">
        <v>3</v>
      </c>
      <c r="T1" s="5"/>
      <c r="U1" s="3"/>
      <c r="V1" s="4"/>
      <c r="W1" s="4"/>
      <c r="X1" s="5"/>
      <c r="Y1" s="5"/>
      <c r="Z1" s="5"/>
      <c r="AA1" s="5"/>
      <c r="AB1" s="5"/>
      <c r="AC1" s="7" t="s">
        <v>2</v>
      </c>
      <c r="AD1" s="7"/>
      <c r="AE1" s="1" t="s">
        <v>0</v>
      </c>
      <c r="AF1" s="7"/>
      <c r="AG1" s="8" t="str">
        <f>$D$1</f>
        <v>平成20年度</v>
      </c>
      <c r="AH1" s="4" t="s">
        <v>3</v>
      </c>
      <c r="AJ1" s="5"/>
      <c r="AK1" s="3"/>
      <c r="AL1" s="4"/>
      <c r="AM1" s="4"/>
      <c r="AN1" s="5"/>
      <c r="AO1" s="7" t="s">
        <v>2</v>
      </c>
      <c r="AP1" s="7"/>
      <c r="AQ1" s="1" t="s">
        <v>0</v>
      </c>
      <c r="AS1" s="8" t="str">
        <f>$D$1</f>
        <v>平成20年度</v>
      </c>
      <c r="AT1" s="9" t="s">
        <v>4</v>
      </c>
      <c r="AU1" s="3"/>
      <c r="AV1" s="9"/>
      <c r="AW1" s="4"/>
      <c r="AX1" s="5"/>
      <c r="AY1" s="5"/>
      <c r="AZ1" s="5"/>
      <c r="BA1" s="7"/>
      <c r="BB1" s="5"/>
      <c r="BC1" s="7" t="s">
        <v>5</v>
      </c>
      <c r="BE1" s="1" t="s">
        <v>0</v>
      </c>
      <c r="BG1" s="8" t="str">
        <f>$D$1</f>
        <v>平成20年度</v>
      </c>
      <c r="BH1" s="9" t="s">
        <v>4</v>
      </c>
      <c r="BI1" s="3"/>
      <c r="BJ1" s="9"/>
      <c r="BK1" s="4"/>
      <c r="BL1" s="7"/>
      <c r="BM1" s="5"/>
      <c r="BN1" s="5"/>
      <c r="BO1" s="5"/>
      <c r="BP1" s="5"/>
      <c r="BR1" s="7" t="s">
        <v>5</v>
      </c>
      <c r="BS1" s="5"/>
      <c r="BT1" s="1" t="s">
        <v>0</v>
      </c>
      <c r="BU1" s="6"/>
      <c r="BV1" s="8" t="str">
        <f>$D$1</f>
        <v>平成20年度</v>
      </c>
      <c r="BW1" s="9" t="s">
        <v>4</v>
      </c>
      <c r="BX1" s="3"/>
      <c r="BY1" s="5"/>
      <c r="BZ1" s="3"/>
      <c r="CA1" s="9"/>
      <c r="CB1" s="4"/>
      <c r="CC1" s="5"/>
      <c r="CD1" s="7" t="s">
        <v>5</v>
      </c>
      <c r="CE1" s="1" t="s">
        <v>0</v>
      </c>
      <c r="CG1" s="8" t="str">
        <f>$D$1</f>
        <v>平成20年度</v>
      </c>
      <c r="CH1" s="4" t="s">
        <v>6</v>
      </c>
      <c r="CI1" s="3"/>
      <c r="CJ1" s="4"/>
      <c r="CK1" s="10"/>
      <c r="CL1" s="11"/>
      <c r="CM1" s="11"/>
      <c r="CN1" s="11"/>
      <c r="CO1" s="11"/>
      <c r="CP1" s="11"/>
      <c r="CQ1" s="7" t="s">
        <v>5</v>
      </c>
      <c r="CS1" s="1" t="s">
        <v>0</v>
      </c>
      <c r="CT1" s="7"/>
      <c r="CU1" s="8" t="str">
        <f>$D$1</f>
        <v>平成20年度</v>
      </c>
      <c r="CV1" s="4" t="s">
        <v>6</v>
      </c>
      <c r="CW1" s="5"/>
      <c r="CX1" s="3"/>
      <c r="CY1" s="4"/>
      <c r="CZ1" s="10"/>
      <c r="DA1" s="11"/>
      <c r="DB1" s="11"/>
      <c r="DC1" s="11"/>
      <c r="DD1" s="11"/>
      <c r="DE1" s="11"/>
      <c r="DF1" s="7" t="s">
        <v>5</v>
      </c>
      <c r="DH1" s="1" t="s">
        <v>0</v>
      </c>
      <c r="DI1" s="7"/>
      <c r="DJ1" s="8" t="str">
        <f>$D$1</f>
        <v>平成20年度</v>
      </c>
      <c r="DK1" s="4" t="s">
        <v>6</v>
      </c>
      <c r="DM1" s="5"/>
      <c r="DN1" s="3"/>
      <c r="DO1" s="4"/>
      <c r="DP1" s="7" t="s">
        <v>5</v>
      </c>
    </row>
    <row r="2" spans="2:121" ht="18" customHeight="1">
      <c r="B2" s="12"/>
      <c r="C2" s="13" t="s">
        <v>269</v>
      </c>
      <c r="D2" s="14"/>
      <c r="E2" s="14"/>
      <c r="F2" s="14"/>
      <c r="G2" s="15"/>
      <c r="H2" s="14" t="s">
        <v>270</v>
      </c>
      <c r="I2" s="14"/>
      <c r="J2" s="14"/>
      <c r="K2" s="14"/>
      <c r="L2" s="14"/>
      <c r="M2" s="16"/>
      <c r="N2" s="17"/>
      <c r="O2" s="5"/>
      <c r="P2" s="12"/>
      <c r="Q2" s="14"/>
      <c r="R2" s="14"/>
      <c r="S2" s="14"/>
      <c r="T2" s="14"/>
      <c r="U2" s="14"/>
      <c r="V2" s="14"/>
      <c r="W2" s="18"/>
      <c r="X2" s="18"/>
      <c r="Y2" s="15"/>
      <c r="Z2" s="19" t="s">
        <v>9</v>
      </c>
      <c r="AA2" s="14"/>
      <c r="AB2" s="14"/>
      <c r="AC2" s="15"/>
      <c r="AD2" s="5"/>
      <c r="AE2" s="12"/>
      <c r="AF2" s="14"/>
      <c r="AG2" s="14"/>
      <c r="AH2" s="14"/>
      <c r="AI2" s="14"/>
      <c r="AJ2" s="14"/>
      <c r="AK2" s="14"/>
      <c r="AL2" s="14"/>
      <c r="AM2" s="20" t="s">
        <v>10</v>
      </c>
      <c r="AN2" s="20" t="s">
        <v>271</v>
      </c>
      <c r="AO2" s="20" t="s">
        <v>12</v>
      </c>
      <c r="AP2" s="21"/>
      <c r="AQ2" s="12"/>
      <c r="AR2" s="22" t="s">
        <v>272</v>
      </c>
      <c r="AS2" s="14"/>
      <c r="AT2" s="14"/>
      <c r="AU2" s="14"/>
      <c r="AV2" s="14"/>
      <c r="AW2" s="23" t="s">
        <v>270</v>
      </c>
      <c r="AX2" s="14"/>
      <c r="AY2" s="14"/>
      <c r="AZ2" s="14"/>
      <c r="BA2" s="14"/>
      <c r="BB2" s="14"/>
      <c r="BC2" s="15"/>
      <c r="BE2" s="12"/>
      <c r="BF2" s="14"/>
      <c r="BG2" s="14"/>
      <c r="BH2" s="14"/>
      <c r="BI2" s="14"/>
      <c r="BJ2" s="14"/>
      <c r="BK2" s="14"/>
      <c r="BL2" s="18"/>
      <c r="BM2" s="18"/>
      <c r="BN2" s="15"/>
      <c r="BO2" s="19" t="s">
        <v>9</v>
      </c>
      <c r="BP2" s="14"/>
      <c r="BQ2" s="14"/>
      <c r="BR2" s="15"/>
      <c r="BS2" s="5"/>
      <c r="BT2" s="12"/>
      <c r="BU2" s="14"/>
      <c r="BV2" s="14"/>
      <c r="BW2" s="14"/>
      <c r="BX2" s="14"/>
      <c r="BY2" s="14"/>
      <c r="BZ2" s="14"/>
      <c r="CA2" s="14"/>
      <c r="CB2" s="24" t="s">
        <v>10</v>
      </c>
      <c r="CC2" s="20" t="s">
        <v>271</v>
      </c>
      <c r="CD2" s="20" t="s">
        <v>12</v>
      </c>
      <c r="CE2" s="12"/>
      <c r="CF2" s="25" t="s">
        <v>7</v>
      </c>
      <c r="CG2" s="14"/>
      <c r="CH2" s="14"/>
      <c r="CI2" s="14"/>
      <c r="CJ2" s="15"/>
      <c r="CK2" s="14" t="s">
        <v>270</v>
      </c>
      <c r="CL2" s="14"/>
      <c r="CM2" s="14"/>
      <c r="CN2" s="14"/>
      <c r="CO2" s="14"/>
      <c r="CP2" s="16"/>
      <c r="CQ2" s="17"/>
      <c r="CS2" s="12"/>
      <c r="CT2" s="14"/>
      <c r="CU2" s="14"/>
      <c r="CV2" s="14"/>
      <c r="CW2" s="14"/>
      <c r="CX2" s="14"/>
      <c r="CY2" s="14"/>
      <c r="CZ2" s="18"/>
      <c r="DA2" s="18"/>
      <c r="DB2" s="15"/>
      <c r="DC2" s="19" t="s">
        <v>9</v>
      </c>
      <c r="DD2" s="14"/>
      <c r="DE2" s="14"/>
      <c r="DF2" s="15"/>
      <c r="DH2" s="12"/>
      <c r="DI2" s="14"/>
      <c r="DJ2" s="14"/>
      <c r="DK2" s="14"/>
      <c r="DL2" s="14"/>
      <c r="DM2" s="14"/>
      <c r="DN2" s="14"/>
      <c r="DO2" s="14"/>
      <c r="DP2" s="24" t="s">
        <v>10</v>
      </c>
      <c r="DQ2" s="21"/>
    </row>
    <row r="3" spans="2:121" ht="15.75" customHeight="1">
      <c r="B3" s="26"/>
      <c r="C3" s="27"/>
      <c r="D3" s="12" t="s">
        <v>273</v>
      </c>
      <c r="E3" s="23" t="s">
        <v>274</v>
      </c>
      <c r="F3" s="14"/>
      <c r="G3" s="15"/>
      <c r="H3" s="28"/>
      <c r="I3" s="28"/>
      <c r="J3" s="28"/>
      <c r="K3" s="23" t="s">
        <v>275</v>
      </c>
      <c r="L3" s="14"/>
      <c r="M3" s="15"/>
      <c r="N3" s="12" t="s">
        <v>18</v>
      </c>
      <c r="O3" s="5"/>
      <c r="P3" s="26"/>
      <c r="Q3" s="14"/>
      <c r="R3" s="14"/>
      <c r="S3" s="14"/>
      <c r="T3" s="14"/>
      <c r="U3" s="14"/>
      <c r="V3" s="15"/>
      <c r="W3" s="23" t="s">
        <v>19</v>
      </c>
      <c r="X3" s="14"/>
      <c r="Y3" s="15"/>
      <c r="Z3" s="28"/>
      <c r="AA3" s="23" t="s">
        <v>20</v>
      </c>
      <c r="AB3" s="14"/>
      <c r="AC3" s="15"/>
      <c r="AD3" s="5"/>
      <c r="AE3" s="26"/>
      <c r="AF3" s="14" t="s">
        <v>21</v>
      </c>
      <c r="AG3" s="14"/>
      <c r="AH3" s="15"/>
      <c r="AI3" s="23" t="s">
        <v>276</v>
      </c>
      <c r="AJ3" s="14"/>
      <c r="AK3" s="14"/>
      <c r="AL3" s="14"/>
      <c r="AM3" s="26"/>
      <c r="AN3" s="26" t="s">
        <v>23</v>
      </c>
      <c r="AO3" s="29" t="s">
        <v>10</v>
      </c>
      <c r="AP3" s="21"/>
      <c r="AQ3" s="26"/>
      <c r="AR3" s="27"/>
      <c r="AS3" s="30" t="s">
        <v>277</v>
      </c>
      <c r="AT3" s="23" t="s">
        <v>16</v>
      </c>
      <c r="AU3" s="14"/>
      <c r="AV3" s="14"/>
      <c r="AW3" s="27"/>
      <c r="AX3" s="28"/>
      <c r="AY3" s="28"/>
      <c r="AZ3" s="23" t="s">
        <v>17</v>
      </c>
      <c r="BA3" s="14"/>
      <c r="BB3" s="15"/>
      <c r="BC3" s="15" t="s">
        <v>278</v>
      </c>
      <c r="BE3" s="26"/>
      <c r="BF3" s="14"/>
      <c r="BG3" s="14"/>
      <c r="BH3" s="14"/>
      <c r="BI3" s="14"/>
      <c r="BJ3" s="14"/>
      <c r="BK3" s="15"/>
      <c r="BL3" s="23" t="s">
        <v>19</v>
      </c>
      <c r="BM3" s="14"/>
      <c r="BN3" s="15"/>
      <c r="BO3" s="28"/>
      <c r="BP3" s="23" t="s">
        <v>20</v>
      </c>
      <c r="BQ3" s="14"/>
      <c r="BR3" s="15"/>
      <c r="BS3" s="5"/>
      <c r="BT3" s="26"/>
      <c r="BU3" s="14" t="s">
        <v>21</v>
      </c>
      <c r="BV3" s="14"/>
      <c r="BW3" s="15"/>
      <c r="BX3" s="23" t="s">
        <v>276</v>
      </c>
      <c r="BY3" s="14"/>
      <c r="BZ3" s="14"/>
      <c r="CA3" s="14"/>
      <c r="CB3" s="26"/>
      <c r="CC3" s="26"/>
      <c r="CD3" s="29" t="s">
        <v>10</v>
      </c>
      <c r="CE3" s="26"/>
      <c r="CF3" s="28"/>
      <c r="CG3" s="30" t="s">
        <v>273</v>
      </c>
      <c r="CH3" s="23" t="s">
        <v>274</v>
      </c>
      <c r="CI3" s="14"/>
      <c r="CJ3" s="15"/>
      <c r="CK3" s="28"/>
      <c r="CL3" s="28"/>
      <c r="CM3" s="28"/>
      <c r="CN3" s="23" t="s">
        <v>279</v>
      </c>
      <c r="CO3" s="14"/>
      <c r="CP3" s="15"/>
      <c r="CQ3" s="12" t="s">
        <v>18</v>
      </c>
      <c r="CS3" s="26"/>
      <c r="CT3" s="14"/>
      <c r="CU3" s="14"/>
      <c r="CV3" s="14"/>
      <c r="CW3" s="14"/>
      <c r="CX3" s="14"/>
      <c r="CY3" s="15"/>
      <c r="CZ3" s="23" t="s">
        <v>19</v>
      </c>
      <c r="DA3" s="14"/>
      <c r="DB3" s="15"/>
      <c r="DC3" s="28"/>
      <c r="DD3" s="23" t="s">
        <v>20</v>
      </c>
      <c r="DE3" s="14"/>
      <c r="DF3" s="15"/>
      <c r="DH3" s="26"/>
      <c r="DI3" s="14" t="s">
        <v>21</v>
      </c>
      <c r="DJ3" s="14"/>
      <c r="DK3" s="15"/>
      <c r="DL3" s="23" t="s">
        <v>276</v>
      </c>
      <c r="DM3" s="14"/>
      <c r="DN3" s="14"/>
      <c r="DO3" s="14"/>
      <c r="DP3" s="26"/>
      <c r="DQ3" s="21"/>
    </row>
    <row r="4" spans="2:121" ht="11.25" customHeight="1">
      <c r="B4" s="26"/>
      <c r="C4" s="31"/>
      <c r="D4" s="32"/>
      <c r="E4" s="31"/>
      <c r="F4" s="331" t="s">
        <v>28</v>
      </c>
      <c r="G4" s="331" t="s">
        <v>29</v>
      </c>
      <c r="H4" s="33"/>
      <c r="I4" s="34"/>
      <c r="J4" s="35"/>
      <c r="K4" s="31"/>
      <c r="L4" s="34"/>
      <c r="M4" s="35"/>
      <c r="N4" s="32"/>
      <c r="O4" s="36"/>
      <c r="P4" s="26"/>
      <c r="Q4" s="18" t="s">
        <v>30</v>
      </c>
      <c r="R4" s="25"/>
      <c r="S4" s="37"/>
      <c r="T4" s="38" t="s">
        <v>31</v>
      </c>
      <c r="U4" s="38" t="s">
        <v>32</v>
      </c>
      <c r="V4" s="24" t="s">
        <v>33</v>
      </c>
      <c r="W4" s="31"/>
      <c r="X4" s="34"/>
      <c r="Y4" s="35"/>
      <c r="Z4" s="33"/>
      <c r="AA4" s="31"/>
      <c r="AB4" s="20" t="s">
        <v>34</v>
      </c>
      <c r="AC4" s="20" t="s">
        <v>35</v>
      </c>
      <c r="AD4" s="39"/>
      <c r="AE4" s="26"/>
      <c r="AF4" s="33"/>
      <c r="AG4" s="20" t="s">
        <v>34</v>
      </c>
      <c r="AH4" s="20" t="s">
        <v>35</v>
      </c>
      <c r="AI4" s="31"/>
      <c r="AJ4" s="24" t="s">
        <v>36</v>
      </c>
      <c r="AK4" s="30" t="s">
        <v>37</v>
      </c>
      <c r="AL4" s="20" t="s">
        <v>38</v>
      </c>
      <c r="AM4" s="32"/>
      <c r="AN4" s="32"/>
      <c r="AO4" s="32"/>
      <c r="AP4" s="21"/>
      <c r="AQ4" s="26"/>
      <c r="AR4" s="31"/>
      <c r="AS4" s="32"/>
      <c r="AT4" s="31"/>
      <c r="AU4" s="33"/>
      <c r="AV4" s="33"/>
      <c r="AW4" s="31"/>
      <c r="AX4" s="34"/>
      <c r="AY4" s="35"/>
      <c r="AZ4" s="31"/>
      <c r="BA4" s="34"/>
      <c r="BB4" s="35"/>
      <c r="BC4" s="40"/>
      <c r="BE4" s="26"/>
      <c r="BF4" s="22" t="s">
        <v>30</v>
      </c>
      <c r="BG4" s="25"/>
      <c r="BH4" s="37"/>
      <c r="BI4" s="38" t="s">
        <v>31</v>
      </c>
      <c r="BJ4" s="38" t="s">
        <v>32</v>
      </c>
      <c r="BK4" s="24" t="s">
        <v>33</v>
      </c>
      <c r="BL4" s="31"/>
      <c r="BM4" s="34"/>
      <c r="BN4" s="35"/>
      <c r="BO4" s="33"/>
      <c r="BP4" s="31"/>
      <c r="BQ4" s="20" t="s">
        <v>34</v>
      </c>
      <c r="BR4" s="20" t="s">
        <v>35</v>
      </c>
      <c r="BS4" s="39"/>
      <c r="BT4" s="26"/>
      <c r="BU4" s="33"/>
      <c r="BV4" s="20" t="s">
        <v>34</v>
      </c>
      <c r="BW4" s="20" t="s">
        <v>35</v>
      </c>
      <c r="BX4" s="31"/>
      <c r="BY4" s="24" t="s">
        <v>36</v>
      </c>
      <c r="BZ4" s="30" t="s">
        <v>37</v>
      </c>
      <c r="CA4" s="20" t="s">
        <v>38</v>
      </c>
      <c r="CB4" s="32"/>
      <c r="CC4" s="32"/>
      <c r="CD4" s="32"/>
      <c r="CE4" s="26"/>
      <c r="CF4" s="33"/>
      <c r="CG4" s="32"/>
      <c r="CH4" s="31"/>
      <c r="CI4" s="33"/>
      <c r="CJ4" s="40"/>
      <c r="CK4" s="33"/>
      <c r="CL4" s="34"/>
      <c r="CM4" s="35"/>
      <c r="CN4" s="31"/>
      <c r="CO4" s="34"/>
      <c r="CP4" s="35"/>
      <c r="CQ4" s="32"/>
      <c r="CS4" s="26"/>
      <c r="CT4" s="22" t="s">
        <v>30</v>
      </c>
      <c r="CU4" s="25"/>
      <c r="CV4" s="37"/>
      <c r="CW4" s="38" t="s">
        <v>31</v>
      </c>
      <c r="CX4" s="38" t="s">
        <v>32</v>
      </c>
      <c r="CY4" s="24" t="s">
        <v>33</v>
      </c>
      <c r="CZ4" s="31"/>
      <c r="DA4" s="34"/>
      <c r="DB4" s="35"/>
      <c r="DC4" s="33"/>
      <c r="DD4" s="31"/>
      <c r="DE4" s="20" t="s">
        <v>34</v>
      </c>
      <c r="DF4" s="20" t="s">
        <v>35</v>
      </c>
      <c r="DH4" s="26"/>
      <c r="DI4" s="33"/>
      <c r="DJ4" s="20" t="s">
        <v>34</v>
      </c>
      <c r="DK4" s="20" t="s">
        <v>35</v>
      </c>
      <c r="DL4" s="31"/>
      <c r="DM4" s="24" t="s">
        <v>36</v>
      </c>
      <c r="DN4" s="30" t="s">
        <v>37</v>
      </c>
      <c r="DO4" s="20" t="s">
        <v>38</v>
      </c>
      <c r="DP4" s="32"/>
      <c r="DQ4" s="21"/>
    </row>
    <row r="5" spans="2:121" ht="12.75" customHeight="1">
      <c r="B5" s="41"/>
      <c r="C5" s="42"/>
      <c r="D5" s="41"/>
      <c r="E5" s="43"/>
      <c r="F5" s="332"/>
      <c r="G5" s="332"/>
      <c r="H5" s="44"/>
      <c r="I5" s="45" t="s">
        <v>39</v>
      </c>
      <c r="J5" s="45" t="s">
        <v>40</v>
      </c>
      <c r="K5" s="43"/>
      <c r="L5" s="45" t="s">
        <v>39</v>
      </c>
      <c r="M5" s="45" t="s">
        <v>40</v>
      </c>
      <c r="N5" s="41"/>
      <c r="O5" s="39"/>
      <c r="P5" s="41"/>
      <c r="Q5" s="44"/>
      <c r="R5" s="45" t="s">
        <v>39</v>
      </c>
      <c r="S5" s="45" t="s">
        <v>40</v>
      </c>
      <c r="T5" s="41"/>
      <c r="U5" s="46" t="s">
        <v>41</v>
      </c>
      <c r="V5" s="41"/>
      <c r="W5" s="43"/>
      <c r="X5" s="45" t="s">
        <v>39</v>
      </c>
      <c r="Y5" s="45" t="s">
        <v>40</v>
      </c>
      <c r="Z5" s="44"/>
      <c r="AA5" s="43"/>
      <c r="AB5" s="41" t="s">
        <v>280</v>
      </c>
      <c r="AC5" s="41"/>
      <c r="AD5" s="39"/>
      <c r="AE5" s="41"/>
      <c r="AF5" s="44"/>
      <c r="AG5" s="41" t="s">
        <v>281</v>
      </c>
      <c r="AH5" s="41"/>
      <c r="AI5" s="43"/>
      <c r="AJ5" s="41"/>
      <c r="AK5" s="47" t="s">
        <v>282</v>
      </c>
      <c r="AL5" s="41"/>
      <c r="AM5" s="41"/>
      <c r="AN5" s="41"/>
      <c r="AO5" s="41"/>
      <c r="AP5" s="21"/>
      <c r="AQ5" s="41"/>
      <c r="AR5" s="42"/>
      <c r="AS5" s="41"/>
      <c r="AT5" s="43"/>
      <c r="AU5" s="48" t="s">
        <v>45</v>
      </c>
      <c r="AV5" s="49" t="s">
        <v>46</v>
      </c>
      <c r="AW5" s="43"/>
      <c r="AX5" s="45" t="s">
        <v>39</v>
      </c>
      <c r="AY5" s="45" t="s">
        <v>40</v>
      </c>
      <c r="AZ5" s="43"/>
      <c r="BA5" s="45" t="s">
        <v>39</v>
      </c>
      <c r="BB5" s="45" t="s">
        <v>40</v>
      </c>
      <c r="BC5" s="50"/>
      <c r="BE5" s="41"/>
      <c r="BF5" s="43"/>
      <c r="BG5" s="45" t="s">
        <v>39</v>
      </c>
      <c r="BH5" s="45" t="s">
        <v>40</v>
      </c>
      <c r="BI5" s="41"/>
      <c r="BJ5" s="46" t="s">
        <v>41</v>
      </c>
      <c r="BK5" s="41"/>
      <c r="BL5" s="43"/>
      <c r="BM5" s="45" t="s">
        <v>39</v>
      </c>
      <c r="BN5" s="45" t="s">
        <v>40</v>
      </c>
      <c r="BO5" s="44"/>
      <c r="BP5" s="43"/>
      <c r="BQ5" s="41" t="s">
        <v>283</v>
      </c>
      <c r="BR5" s="41"/>
      <c r="BS5" s="39"/>
      <c r="BT5" s="41"/>
      <c r="BU5" s="44"/>
      <c r="BV5" s="41" t="s">
        <v>280</v>
      </c>
      <c r="BW5" s="41"/>
      <c r="BX5" s="43"/>
      <c r="BY5" s="41"/>
      <c r="BZ5" s="47" t="s">
        <v>282</v>
      </c>
      <c r="CA5" s="41"/>
      <c r="CB5" s="41"/>
      <c r="CC5" s="41"/>
      <c r="CD5" s="41"/>
      <c r="CE5" s="41"/>
      <c r="CF5" s="51"/>
      <c r="CG5" s="41"/>
      <c r="CH5" s="43"/>
      <c r="CI5" s="48" t="s">
        <v>45</v>
      </c>
      <c r="CJ5" s="48" t="s">
        <v>46</v>
      </c>
      <c r="CK5" s="44"/>
      <c r="CL5" s="45" t="s">
        <v>39</v>
      </c>
      <c r="CM5" s="45" t="s">
        <v>40</v>
      </c>
      <c r="CN5" s="43"/>
      <c r="CO5" s="45" t="s">
        <v>39</v>
      </c>
      <c r="CP5" s="45" t="s">
        <v>40</v>
      </c>
      <c r="CQ5" s="41"/>
      <c r="CS5" s="41"/>
      <c r="CT5" s="43"/>
      <c r="CU5" s="45" t="s">
        <v>39</v>
      </c>
      <c r="CV5" s="45" t="s">
        <v>40</v>
      </c>
      <c r="CW5" s="41"/>
      <c r="CX5" s="46" t="s">
        <v>41</v>
      </c>
      <c r="CY5" s="41"/>
      <c r="CZ5" s="43"/>
      <c r="DA5" s="45" t="s">
        <v>39</v>
      </c>
      <c r="DB5" s="45" t="s">
        <v>40</v>
      </c>
      <c r="DC5" s="44"/>
      <c r="DD5" s="43"/>
      <c r="DE5" s="41" t="s">
        <v>280</v>
      </c>
      <c r="DF5" s="41"/>
      <c r="DH5" s="41"/>
      <c r="DI5" s="44"/>
      <c r="DJ5" s="41" t="s">
        <v>283</v>
      </c>
      <c r="DK5" s="41"/>
      <c r="DL5" s="43"/>
      <c r="DM5" s="41"/>
      <c r="DN5" s="47" t="s">
        <v>282</v>
      </c>
      <c r="DO5" s="41"/>
      <c r="DP5" s="41"/>
      <c r="DQ5" s="21"/>
    </row>
    <row r="6" spans="2:121" ht="12">
      <c r="B6" s="12" t="s">
        <v>48</v>
      </c>
      <c r="C6" s="5">
        <v>1506430652</v>
      </c>
      <c r="D6" s="5">
        <v>1309202808</v>
      </c>
      <c r="E6" s="5">
        <v>197227844</v>
      </c>
      <c r="F6" s="5">
        <v>166455508</v>
      </c>
      <c r="G6" s="5">
        <v>30772336</v>
      </c>
      <c r="H6" s="5">
        <v>126660240</v>
      </c>
      <c r="I6" s="5">
        <v>192905263</v>
      </c>
      <c r="J6" s="5">
        <v>66245023</v>
      </c>
      <c r="K6" s="5">
        <v>13059290</v>
      </c>
      <c r="L6" s="5">
        <v>75078072</v>
      </c>
      <c r="M6" s="5">
        <v>62018782</v>
      </c>
      <c r="N6" s="52">
        <v>111024423</v>
      </c>
      <c r="O6" s="5"/>
      <c r="P6" s="12" t="s">
        <v>48</v>
      </c>
      <c r="Q6" s="5">
        <v>41326866</v>
      </c>
      <c r="R6" s="5">
        <v>45183578</v>
      </c>
      <c r="S6" s="5">
        <v>3856712</v>
      </c>
      <c r="T6" s="5">
        <v>10391499</v>
      </c>
      <c r="U6" s="5">
        <v>53456118</v>
      </c>
      <c r="V6" s="5">
        <v>5849940</v>
      </c>
      <c r="W6" s="5">
        <v>2576527</v>
      </c>
      <c r="X6" s="5">
        <v>2946056</v>
      </c>
      <c r="Y6" s="5">
        <v>369529</v>
      </c>
      <c r="Z6" s="5">
        <v>262634183</v>
      </c>
      <c r="AA6" s="5">
        <v>29472649</v>
      </c>
      <c r="AB6" s="5">
        <v>93772</v>
      </c>
      <c r="AC6" s="52">
        <v>29378877</v>
      </c>
      <c r="AD6" s="5">
        <v>0</v>
      </c>
      <c r="AE6" s="12" t="s">
        <v>48</v>
      </c>
      <c r="AF6" s="5">
        <v>31242814</v>
      </c>
      <c r="AG6" s="53">
        <v>15465701</v>
      </c>
      <c r="AH6" s="5">
        <v>15777113</v>
      </c>
      <c r="AI6" s="5">
        <v>201918720</v>
      </c>
      <c r="AJ6" s="5">
        <v>2818626</v>
      </c>
      <c r="AK6" s="5">
        <v>76596802</v>
      </c>
      <c r="AL6" s="5">
        <v>122503292</v>
      </c>
      <c r="AM6" s="53">
        <v>1895725075</v>
      </c>
      <c r="AN6" s="53">
        <v>731676</v>
      </c>
      <c r="AO6" s="160">
        <f>AM6/AN6</f>
        <v>2590.9351611915658</v>
      </c>
      <c r="AQ6" s="12" t="s">
        <v>48</v>
      </c>
      <c r="AR6" s="144"/>
      <c r="AS6" s="144"/>
      <c r="AT6" s="144"/>
      <c r="AU6" s="144"/>
      <c r="AV6" s="145"/>
      <c r="AW6" s="144"/>
      <c r="AX6" s="144"/>
      <c r="AY6" s="144"/>
      <c r="AZ6" s="144"/>
      <c r="BA6" s="144"/>
      <c r="BB6" s="144"/>
      <c r="BC6" s="146"/>
      <c r="BD6" s="5"/>
      <c r="BE6" s="12" t="s">
        <v>48</v>
      </c>
      <c r="BF6" s="144"/>
      <c r="BG6" s="144"/>
      <c r="BH6" s="144"/>
      <c r="BI6" s="144"/>
      <c r="BJ6" s="144"/>
      <c r="BK6" s="144"/>
      <c r="BL6" s="144"/>
      <c r="BM6" s="144"/>
      <c r="BN6" s="144"/>
      <c r="BO6" s="144"/>
      <c r="BP6" s="147"/>
      <c r="BQ6" s="148"/>
      <c r="BR6" s="146"/>
      <c r="BS6" s="5"/>
      <c r="BT6" s="12" t="s">
        <v>48</v>
      </c>
      <c r="BU6" s="144"/>
      <c r="BV6" s="144"/>
      <c r="BW6" s="144"/>
      <c r="BX6" s="144"/>
      <c r="BY6" s="144"/>
      <c r="BZ6" s="144"/>
      <c r="CA6" s="144"/>
      <c r="CB6" s="144"/>
      <c r="CC6" s="144"/>
      <c r="CD6" s="149"/>
      <c r="CE6" s="12" t="s">
        <v>48</v>
      </c>
      <c r="CF6" s="11">
        <f>C6/$AM6*100</f>
        <v>79.464616038799832</v>
      </c>
      <c r="CG6" s="11">
        <f t="shared" ref="CG6:CQ29" si="0">D6/$AM6*100</f>
        <v>69.060795010057035</v>
      </c>
      <c r="CH6" s="11">
        <f t="shared" si="0"/>
        <v>10.403821028742788</v>
      </c>
      <c r="CI6" s="11">
        <f t="shared" si="0"/>
        <v>8.7805721512651296</v>
      </c>
      <c r="CJ6" s="11">
        <f t="shared" si="0"/>
        <v>1.6232488774776586</v>
      </c>
      <c r="CK6" s="11">
        <f t="shared" si="0"/>
        <v>6.6813612200598227</v>
      </c>
      <c r="CL6" s="11">
        <f t="shared" si="0"/>
        <v>10.175803735676176</v>
      </c>
      <c r="CM6" s="11">
        <f t="shared" si="0"/>
        <v>3.4944425156163534</v>
      </c>
      <c r="CN6" s="11">
        <f t="shared" si="0"/>
        <v>0.68888100770624661</v>
      </c>
      <c r="CO6" s="11">
        <f t="shared" si="0"/>
        <v>3.9603881907823579</v>
      </c>
      <c r="CP6" s="54">
        <f t="shared" si="0"/>
        <v>3.2715071830761113</v>
      </c>
      <c r="CQ6" s="55">
        <f t="shared" si="0"/>
        <v>5.8565677304236745</v>
      </c>
      <c r="CS6" s="12" t="s">
        <v>48</v>
      </c>
      <c r="CT6" s="59">
        <f t="shared" ref="CT6:DF24" si="1">Q6/$AM6*100</f>
        <v>2.1800031315194794</v>
      </c>
      <c r="CU6" s="59">
        <f t="shared" si="1"/>
        <v>2.383445711398843</v>
      </c>
      <c r="CV6" s="59">
        <f t="shared" si="1"/>
        <v>0.20344257987936357</v>
      </c>
      <c r="CW6" s="59">
        <f t="shared" si="1"/>
        <v>0.54815432559491784</v>
      </c>
      <c r="CX6" s="59">
        <f t="shared" si="1"/>
        <v>2.8198243883016634</v>
      </c>
      <c r="CY6" s="59">
        <f t="shared" si="1"/>
        <v>0.3085858850076138</v>
      </c>
      <c r="CZ6" s="59">
        <f t="shared" si="1"/>
        <v>0.13591248192990221</v>
      </c>
      <c r="DA6" s="59">
        <f t="shared" si="1"/>
        <v>0.15540523459078051</v>
      </c>
      <c r="DB6" s="59">
        <f t="shared" si="1"/>
        <v>1.9492752660878319E-2</v>
      </c>
      <c r="DC6" s="59">
        <f t="shared" si="1"/>
        <v>13.854022741140351</v>
      </c>
      <c r="DD6" s="60">
        <f t="shared" si="1"/>
        <v>1.5546900438609224</v>
      </c>
      <c r="DE6" s="11">
        <f t="shared" si="1"/>
        <v>4.9464978459495242E-3</v>
      </c>
      <c r="DF6" s="55">
        <f t="shared" si="1"/>
        <v>1.5497435460149727</v>
      </c>
      <c r="DH6" s="12" t="s">
        <v>48</v>
      </c>
      <c r="DI6" s="11">
        <f t="shared" ref="DI6:DP35" si="2">AF6/$AM6*100</f>
        <v>1.6480667166361134</v>
      </c>
      <c r="DJ6" s="11">
        <f t="shared" si="2"/>
        <v>0.81581982556199506</v>
      </c>
      <c r="DK6" s="11">
        <f t="shared" si="2"/>
        <v>0.83224689107411853</v>
      </c>
      <c r="DL6" s="11">
        <f t="shared" si="2"/>
        <v>10.651265980643316</v>
      </c>
      <c r="DM6" s="11">
        <f t="shared" si="2"/>
        <v>0.1486832683267641</v>
      </c>
      <c r="DN6" s="11">
        <f t="shared" si="2"/>
        <v>4.0405016006870094</v>
      </c>
      <c r="DO6" s="11">
        <f t="shared" si="2"/>
        <v>6.4620811116295434</v>
      </c>
      <c r="DP6" s="131">
        <f t="shared" si="2"/>
        <v>100</v>
      </c>
      <c r="DQ6" s="62"/>
    </row>
    <row r="7" spans="2:121" ht="12">
      <c r="B7" s="63" t="s">
        <v>49</v>
      </c>
      <c r="C7" s="5">
        <v>211279687</v>
      </c>
      <c r="D7" s="5">
        <v>183616045</v>
      </c>
      <c r="E7" s="5">
        <v>27663642</v>
      </c>
      <c r="F7" s="5">
        <v>23362794</v>
      </c>
      <c r="G7" s="5">
        <v>4300848</v>
      </c>
      <c r="H7" s="5">
        <v>14455686</v>
      </c>
      <c r="I7" s="5">
        <v>19074113</v>
      </c>
      <c r="J7" s="5">
        <v>4618427</v>
      </c>
      <c r="K7" s="5">
        <v>-1003668</v>
      </c>
      <c r="L7" s="5">
        <v>2956321</v>
      </c>
      <c r="M7" s="5">
        <v>3959989</v>
      </c>
      <c r="N7" s="64">
        <v>15147744</v>
      </c>
      <c r="O7" s="5"/>
      <c r="P7" s="63" t="s">
        <v>49</v>
      </c>
      <c r="Q7" s="5">
        <v>4356946</v>
      </c>
      <c r="R7" s="5">
        <v>4970692</v>
      </c>
      <c r="S7" s="5">
        <v>613746</v>
      </c>
      <c r="T7" s="5">
        <v>1191042</v>
      </c>
      <c r="U7" s="5">
        <v>8579872</v>
      </c>
      <c r="V7" s="5">
        <v>1019884</v>
      </c>
      <c r="W7" s="5">
        <v>311610</v>
      </c>
      <c r="X7" s="5">
        <v>356302</v>
      </c>
      <c r="Y7" s="5">
        <v>44692</v>
      </c>
      <c r="Z7" s="5">
        <v>44362353</v>
      </c>
      <c r="AA7" s="5">
        <v>2954441</v>
      </c>
      <c r="AB7" s="5">
        <v>10452</v>
      </c>
      <c r="AC7" s="64">
        <v>2943989</v>
      </c>
      <c r="AD7" s="5">
        <v>0</v>
      </c>
      <c r="AE7" s="63" t="s">
        <v>49</v>
      </c>
      <c r="AF7" s="5">
        <v>4248054</v>
      </c>
      <c r="AG7" s="5">
        <v>3118000</v>
      </c>
      <c r="AH7" s="5">
        <v>1130054</v>
      </c>
      <c r="AI7" s="5">
        <v>37159858</v>
      </c>
      <c r="AJ7" s="5">
        <v>1863970</v>
      </c>
      <c r="AK7" s="5">
        <v>11487066</v>
      </c>
      <c r="AL7" s="5">
        <v>23808822</v>
      </c>
      <c r="AM7" s="5">
        <v>270097726</v>
      </c>
      <c r="AN7" s="5">
        <v>134061</v>
      </c>
      <c r="AO7" s="64">
        <v>2014.737515011823</v>
      </c>
      <c r="AQ7" s="63" t="s">
        <v>49</v>
      </c>
      <c r="AR7" s="11">
        <v>1.6010474310246741</v>
      </c>
      <c r="AS7" s="11">
        <v>2.0652794394593306</v>
      </c>
      <c r="AT7" s="11">
        <v>-1.376367220066347</v>
      </c>
      <c r="AU7" s="11">
        <v>-1.7390900218431937</v>
      </c>
      <c r="AV7" s="11">
        <v>0.64173365432496288</v>
      </c>
      <c r="AW7" s="11">
        <v>-11.83775257010792</v>
      </c>
      <c r="AX7" s="11">
        <v>-10.09581191970511</v>
      </c>
      <c r="AY7" s="11">
        <v>-4.1692880382457425</v>
      </c>
      <c r="AZ7" s="11">
        <v>-569.08077623044267</v>
      </c>
      <c r="BA7" s="11">
        <v>-23.751567488268662</v>
      </c>
      <c r="BB7" s="11">
        <v>-1.6696343813575039</v>
      </c>
      <c r="BC7" s="65">
        <v>-6.5974410546700932</v>
      </c>
      <c r="BD7" s="5"/>
      <c r="BE7" s="63" t="s">
        <v>49</v>
      </c>
      <c r="BF7" s="11">
        <v>14.501956307383089</v>
      </c>
      <c r="BG7" s="11">
        <v>9.6180288394213598</v>
      </c>
      <c r="BH7" s="11">
        <v>-15.859391386961583</v>
      </c>
      <c r="BI7" s="11">
        <v>-19.250130680003824</v>
      </c>
      <c r="BJ7" s="11">
        <v>-15.275936960406808</v>
      </c>
      <c r="BK7" s="11">
        <v>25.795127967930931</v>
      </c>
      <c r="BL7" s="11">
        <v>-5.2842748370036015</v>
      </c>
      <c r="BM7" s="11">
        <v>-9.036321442339359</v>
      </c>
      <c r="BN7" s="11">
        <v>-28.723166725144335</v>
      </c>
      <c r="BO7" s="11">
        <v>-25.816881125499556</v>
      </c>
      <c r="BP7" s="57">
        <v>-83.867732751711941</v>
      </c>
      <c r="BQ7" s="57">
        <v>-99.917713519128739</v>
      </c>
      <c r="BR7" s="65">
        <v>-47.540207445041752</v>
      </c>
      <c r="BS7" s="5"/>
      <c r="BT7" s="63" t="s">
        <v>49</v>
      </c>
      <c r="BU7" s="11">
        <v>37.034707275908517</v>
      </c>
      <c r="BV7" s="11">
        <v>26.745545918431642</v>
      </c>
      <c r="BW7" s="11">
        <v>76.588320412790637</v>
      </c>
      <c r="BX7" s="11">
        <v>-3.1975160116765711</v>
      </c>
      <c r="BY7" s="11">
        <v>-16.407903706095507</v>
      </c>
      <c r="BZ7" s="11">
        <v>-7.9596239370587503</v>
      </c>
      <c r="CA7" s="11">
        <v>0.55677675975252605</v>
      </c>
      <c r="CB7" s="11">
        <v>-4.9447469181321244</v>
      </c>
      <c r="CC7" s="11">
        <v>-0.69555555555555559</v>
      </c>
      <c r="CD7" s="66">
        <v>-4.2789538638965654</v>
      </c>
      <c r="CE7" s="63" t="s">
        <v>49</v>
      </c>
      <c r="CF7" s="11">
        <f t="shared" ref="CF7:CH51" si="3">C7/$AM7*100</f>
        <v>78.223423102792069</v>
      </c>
      <c r="CG7" s="11">
        <f t="shared" si="0"/>
        <v>67.981336873602558</v>
      </c>
      <c r="CH7" s="11">
        <f t="shared" si="0"/>
        <v>10.242086229189505</v>
      </c>
      <c r="CI7" s="11">
        <f t="shared" si="0"/>
        <v>8.6497559035354481</v>
      </c>
      <c r="CJ7" s="11">
        <f t="shared" si="0"/>
        <v>1.592330325654056</v>
      </c>
      <c r="CK7" s="11">
        <f t="shared" si="0"/>
        <v>5.3520206238241341</v>
      </c>
      <c r="CL7" s="11">
        <f t="shared" si="0"/>
        <v>7.0619302437222293</v>
      </c>
      <c r="CM7" s="11">
        <f t="shared" si="0"/>
        <v>1.7099096198980959</v>
      </c>
      <c r="CN7" s="11">
        <f t="shared" si="0"/>
        <v>-0.37159439098720887</v>
      </c>
      <c r="CO7" s="11">
        <f t="shared" si="0"/>
        <v>1.0945375378687936</v>
      </c>
      <c r="CP7" s="11">
        <f t="shared" si="0"/>
        <v>1.4661319288560022</v>
      </c>
      <c r="CQ7" s="65">
        <f t="shared" si="0"/>
        <v>5.6082456614240428</v>
      </c>
      <c r="CS7" s="63" t="s">
        <v>49</v>
      </c>
      <c r="CT7" s="59">
        <f t="shared" si="1"/>
        <v>1.6130998452019547</v>
      </c>
      <c r="CU7" s="59">
        <f t="shared" si="1"/>
        <v>1.8403309326639794</v>
      </c>
      <c r="CV7" s="59">
        <f t="shared" si="1"/>
        <v>0.22723108746202478</v>
      </c>
      <c r="CW7" s="59">
        <f t="shared" si="1"/>
        <v>0.44096705945610221</v>
      </c>
      <c r="CX7" s="59">
        <f t="shared" si="1"/>
        <v>3.176580612900088</v>
      </c>
      <c r="CY7" s="59">
        <f t="shared" si="1"/>
        <v>0.37759814386589835</v>
      </c>
      <c r="CZ7" s="59">
        <f t="shared" si="1"/>
        <v>0.11536935338729952</v>
      </c>
      <c r="DA7" s="59">
        <f t="shared" si="1"/>
        <v>0.13191595696736819</v>
      </c>
      <c r="DB7" s="59">
        <f t="shared" si="1"/>
        <v>1.6546603580068646E-2</v>
      </c>
      <c r="DC7" s="59">
        <f t="shared" si="1"/>
        <v>16.424556273383807</v>
      </c>
      <c r="DD7" s="59">
        <f t="shared" si="1"/>
        <v>1.0938414935044658</v>
      </c>
      <c r="DE7" s="11">
        <f t="shared" si="1"/>
        <v>3.8697104765702474E-3</v>
      </c>
      <c r="DF7" s="65">
        <f t="shared" si="1"/>
        <v>1.0899717830278957</v>
      </c>
      <c r="DH7" s="63" t="s">
        <v>49</v>
      </c>
      <c r="DI7" s="11">
        <f t="shared" si="2"/>
        <v>1.5727840670528268</v>
      </c>
      <c r="DJ7" s="11">
        <f t="shared" si="2"/>
        <v>1.154396982964603</v>
      </c>
      <c r="DK7" s="11">
        <f t="shared" si="2"/>
        <v>0.41838708408822373</v>
      </c>
      <c r="DL7" s="11">
        <f t="shared" si="2"/>
        <v>13.757930712826512</v>
      </c>
      <c r="DM7" s="11">
        <f t="shared" si="2"/>
        <v>0.69010947541261414</v>
      </c>
      <c r="DN7" s="11">
        <f t="shared" si="2"/>
        <v>4.2529295489144543</v>
      </c>
      <c r="DO7" s="11">
        <f t="shared" si="2"/>
        <v>8.8148916884994435</v>
      </c>
      <c r="DP7" s="132">
        <f t="shared" si="2"/>
        <v>100</v>
      </c>
      <c r="DQ7" s="62"/>
    </row>
    <row r="8" spans="2:121" ht="12">
      <c r="B8" s="63" t="s">
        <v>50</v>
      </c>
      <c r="C8" s="5">
        <v>58266662</v>
      </c>
      <c r="D8" s="5">
        <v>50649218</v>
      </c>
      <c r="E8" s="5">
        <v>7617444</v>
      </c>
      <c r="F8" s="5">
        <v>6430400</v>
      </c>
      <c r="G8" s="5">
        <v>1187044</v>
      </c>
      <c r="H8" s="5">
        <v>4471638</v>
      </c>
      <c r="I8" s="5">
        <v>5996407</v>
      </c>
      <c r="J8" s="5">
        <v>1524769</v>
      </c>
      <c r="K8" s="5">
        <v>-104293</v>
      </c>
      <c r="L8" s="5">
        <v>1225977</v>
      </c>
      <c r="M8" s="5">
        <v>1330270</v>
      </c>
      <c r="N8" s="64">
        <v>4494474</v>
      </c>
      <c r="O8" s="5"/>
      <c r="P8" s="63" t="s">
        <v>50</v>
      </c>
      <c r="Q8" s="5">
        <v>1222755</v>
      </c>
      <c r="R8" s="5">
        <v>1405571</v>
      </c>
      <c r="S8" s="5">
        <v>182816</v>
      </c>
      <c r="T8" s="5">
        <v>757317</v>
      </c>
      <c r="U8" s="5">
        <v>2446238</v>
      </c>
      <c r="V8" s="5">
        <v>68164</v>
      </c>
      <c r="W8" s="5">
        <v>81457</v>
      </c>
      <c r="X8" s="5">
        <v>93140</v>
      </c>
      <c r="Y8" s="5">
        <v>11683</v>
      </c>
      <c r="Z8" s="5">
        <v>12779868</v>
      </c>
      <c r="AA8" s="5">
        <v>1066181</v>
      </c>
      <c r="AB8" s="5">
        <v>3628</v>
      </c>
      <c r="AC8" s="64">
        <v>1062553</v>
      </c>
      <c r="AD8" s="5">
        <v>0</v>
      </c>
      <c r="AE8" s="63" t="s">
        <v>50</v>
      </c>
      <c r="AF8" s="5">
        <v>2362522</v>
      </c>
      <c r="AG8" s="5">
        <v>2117418</v>
      </c>
      <c r="AH8" s="5">
        <v>245104</v>
      </c>
      <c r="AI8" s="5">
        <v>9351165</v>
      </c>
      <c r="AJ8" s="5">
        <v>337672</v>
      </c>
      <c r="AK8" s="5">
        <v>3560969</v>
      </c>
      <c r="AL8" s="5">
        <v>5452524</v>
      </c>
      <c r="AM8" s="5">
        <v>75518168</v>
      </c>
      <c r="AN8" s="5">
        <v>36378</v>
      </c>
      <c r="AO8" s="64">
        <v>2075.9296277970202</v>
      </c>
      <c r="AQ8" s="63" t="s">
        <v>50</v>
      </c>
      <c r="AR8" s="11">
        <v>5.6816019679093721E-2</v>
      </c>
      <c r="AS8" s="11">
        <v>0.51588964435182771</v>
      </c>
      <c r="AT8" s="11">
        <v>-2.8921214367966797</v>
      </c>
      <c r="AU8" s="11">
        <v>-3.2193007540297698</v>
      </c>
      <c r="AV8" s="11">
        <v>-1.0805734280769093</v>
      </c>
      <c r="AW8" s="11">
        <v>-11.764524809948842</v>
      </c>
      <c r="AX8" s="11">
        <v>-11.173341842100742</v>
      </c>
      <c r="AY8" s="11">
        <v>-9.3930015842285464</v>
      </c>
      <c r="AZ8" s="11">
        <v>-179.6951056432201</v>
      </c>
      <c r="BA8" s="11">
        <v>-22.353296595071178</v>
      </c>
      <c r="BB8" s="11">
        <v>-8.1338239234502634</v>
      </c>
      <c r="BC8" s="65">
        <v>-7.3424307120645</v>
      </c>
      <c r="BD8" s="5"/>
      <c r="BE8" s="63" t="s">
        <v>50</v>
      </c>
      <c r="BF8" s="11">
        <v>5.8887867026223768</v>
      </c>
      <c r="BG8" s="11">
        <v>2.3660623574831239</v>
      </c>
      <c r="BH8" s="11">
        <v>-16.265819016255286</v>
      </c>
      <c r="BI8" s="11">
        <v>15.989958892108632</v>
      </c>
      <c r="BJ8" s="11">
        <v>-17.61882984319465</v>
      </c>
      <c r="BK8" s="11">
        <v>-7.3153486348308494</v>
      </c>
      <c r="BL8" s="11">
        <v>-5.6697509061642331</v>
      </c>
      <c r="BM8" s="11">
        <v>-9.405699834646434</v>
      </c>
      <c r="BN8" s="11">
        <v>-29.008932369204594</v>
      </c>
      <c r="BO8" s="11">
        <v>-27.975943040217565</v>
      </c>
      <c r="BP8" s="57">
        <v>-82.288463640534786</v>
      </c>
      <c r="BQ8" s="57">
        <v>-99.911022362375903</v>
      </c>
      <c r="BR8" s="65">
        <v>-45.293211187533757</v>
      </c>
      <c r="BS8" s="5"/>
      <c r="BT8" s="63" t="s">
        <v>50</v>
      </c>
      <c r="BU8" s="11">
        <v>26.78371623895114</v>
      </c>
      <c r="BV8" s="11">
        <v>23.844082012229894</v>
      </c>
      <c r="BW8" s="11">
        <v>59.487773454275718</v>
      </c>
      <c r="BX8" s="11">
        <v>-5.167936801645066</v>
      </c>
      <c r="BY8" s="11">
        <v>10.692170264378555</v>
      </c>
      <c r="BZ8" s="11">
        <v>-12.242142818592013</v>
      </c>
      <c r="CA8" s="11">
        <v>-0.8269026463685708</v>
      </c>
      <c r="CB8" s="11">
        <v>-6.8198172108910438</v>
      </c>
      <c r="CC8" s="11">
        <v>-1.0822275396998042</v>
      </c>
      <c r="CD8" s="66">
        <v>-5.8003627947586267</v>
      </c>
      <c r="CE8" s="63" t="s">
        <v>50</v>
      </c>
      <c r="CF8" s="11">
        <f t="shared" si="3"/>
        <v>77.155820305386641</v>
      </c>
      <c r="CG8" s="11">
        <f t="shared" si="0"/>
        <v>67.068917773534977</v>
      </c>
      <c r="CH8" s="11">
        <f t="shared" si="0"/>
        <v>10.086902531851672</v>
      </c>
      <c r="CI8" s="11">
        <f t="shared" si="0"/>
        <v>8.5150370702848619</v>
      </c>
      <c r="CJ8" s="11">
        <f t="shared" si="0"/>
        <v>1.5718654615668113</v>
      </c>
      <c r="CK8" s="11">
        <f t="shared" si="0"/>
        <v>5.9212744673573114</v>
      </c>
      <c r="CL8" s="11">
        <f t="shared" si="0"/>
        <v>7.9403501949358732</v>
      </c>
      <c r="CM8" s="11">
        <f t="shared" si="0"/>
        <v>2.0190757275785609</v>
      </c>
      <c r="CN8" s="11">
        <f t="shared" si="0"/>
        <v>-0.13810319127444934</v>
      </c>
      <c r="CO8" s="11">
        <f t="shared" si="0"/>
        <v>1.6234199431320948</v>
      </c>
      <c r="CP8" s="11">
        <f t="shared" si="0"/>
        <v>1.7615231344065445</v>
      </c>
      <c r="CQ8" s="65">
        <f t="shared" si="0"/>
        <v>5.9515135483689168</v>
      </c>
      <c r="CS8" s="63" t="s">
        <v>50</v>
      </c>
      <c r="CT8" s="59">
        <f t="shared" si="1"/>
        <v>1.6191534201412301</v>
      </c>
      <c r="CU8" s="59">
        <f t="shared" si="1"/>
        <v>1.8612355638711997</v>
      </c>
      <c r="CV8" s="59">
        <f t="shared" si="1"/>
        <v>0.24208214372996975</v>
      </c>
      <c r="CW8" s="59">
        <f t="shared" si="1"/>
        <v>1.0028275579990233</v>
      </c>
      <c r="CX8" s="59">
        <f t="shared" si="1"/>
        <v>3.2392708467186329</v>
      </c>
      <c r="CY8" s="59">
        <f t="shared" si="1"/>
        <v>9.0261723510030062E-2</v>
      </c>
      <c r="CZ8" s="59">
        <f t="shared" si="1"/>
        <v>0.1078641102628443</v>
      </c>
      <c r="DA8" s="59">
        <f t="shared" si="1"/>
        <v>0.12333455970489114</v>
      </c>
      <c r="DB8" s="59">
        <f t="shared" si="1"/>
        <v>1.5470449442046846E-2</v>
      </c>
      <c r="DC8" s="59">
        <f t="shared" si="1"/>
        <v>16.922905227256045</v>
      </c>
      <c r="DD8" s="59">
        <f t="shared" si="1"/>
        <v>1.4118205303921039</v>
      </c>
      <c r="DE8" s="11">
        <f t="shared" si="1"/>
        <v>4.8041419648845295E-3</v>
      </c>
      <c r="DF8" s="65">
        <f t="shared" si="1"/>
        <v>1.4070163884272191</v>
      </c>
      <c r="DH8" s="63" t="s">
        <v>50</v>
      </c>
      <c r="DI8" s="11">
        <f t="shared" si="2"/>
        <v>3.1284154032973897</v>
      </c>
      <c r="DJ8" s="11">
        <f t="shared" si="2"/>
        <v>2.8038524451493583</v>
      </c>
      <c r="DK8" s="11">
        <f t="shared" si="2"/>
        <v>0.32456295814803132</v>
      </c>
      <c r="DL8" s="11">
        <f t="shared" si="2"/>
        <v>12.382669293566549</v>
      </c>
      <c r="DM8" s="11">
        <f t="shared" si="2"/>
        <v>0.44714008422450074</v>
      </c>
      <c r="DN8" s="11">
        <f t="shared" si="2"/>
        <v>4.7153805426000268</v>
      </c>
      <c r="DO8" s="11">
        <f t="shared" si="2"/>
        <v>7.2201486667420216</v>
      </c>
      <c r="DP8" s="132">
        <f t="shared" si="2"/>
        <v>100</v>
      </c>
      <c r="DQ8" s="62"/>
    </row>
    <row r="9" spans="2:121" ht="12">
      <c r="B9" s="63" t="s">
        <v>51</v>
      </c>
      <c r="C9" s="5">
        <v>89604389</v>
      </c>
      <c r="D9" s="5">
        <v>77872639</v>
      </c>
      <c r="E9" s="5">
        <v>11731750</v>
      </c>
      <c r="F9" s="5">
        <v>9911458</v>
      </c>
      <c r="G9" s="5">
        <v>1820292</v>
      </c>
      <c r="H9" s="5">
        <v>5504088</v>
      </c>
      <c r="I9" s="5">
        <v>6517517</v>
      </c>
      <c r="J9" s="5">
        <v>1013429</v>
      </c>
      <c r="K9" s="5">
        <v>-271803</v>
      </c>
      <c r="L9" s="5">
        <v>457088</v>
      </c>
      <c r="M9" s="5">
        <v>728891</v>
      </c>
      <c r="N9" s="64">
        <v>5660395</v>
      </c>
      <c r="O9" s="5"/>
      <c r="P9" s="63" t="s">
        <v>51</v>
      </c>
      <c r="Q9" s="5">
        <v>2025633</v>
      </c>
      <c r="R9" s="5">
        <v>2293607</v>
      </c>
      <c r="S9" s="5">
        <v>267974</v>
      </c>
      <c r="T9" s="5">
        <v>362612</v>
      </c>
      <c r="U9" s="5">
        <v>3251709</v>
      </c>
      <c r="V9" s="5">
        <v>20441</v>
      </c>
      <c r="W9" s="5">
        <v>115496</v>
      </c>
      <c r="X9" s="5">
        <v>132060</v>
      </c>
      <c r="Y9" s="5">
        <v>16564</v>
      </c>
      <c r="Z9" s="5">
        <v>14476222</v>
      </c>
      <c r="AA9" s="5">
        <v>686607</v>
      </c>
      <c r="AB9" s="5">
        <v>3505</v>
      </c>
      <c r="AC9" s="64">
        <v>683102</v>
      </c>
      <c r="AD9" s="5">
        <v>0</v>
      </c>
      <c r="AE9" s="63" t="s">
        <v>51</v>
      </c>
      <c r="AF9" s="5">
        <v>-1125110</v>
      </c>
      <c r="AG9" s="5">
        <v>-1439509</v>
      </c>
      <c r="AH9" s="5">
        <v>314399</v>
      </c>
      <c r="AI9" s="5">
        <v>14914725</v>
      </c>
      <c r="AJ9" s="5">
        <v>176072</v>
      </c>
      <c r="AK9" s="5">
        <v>4281089</v>
      </c>
      <c r="AL9" s="5">
        <v>10457564</v>
      </c>
      <c r="AM9" s="5">
        <v>109584699</v>
      </c>
      <c r="AN9" s="5">
        <v>55562</v>
      </c>
      <c r="AO9" s="64">
        <v>1972.2957956877003</v>
      </c>
      <c r="AQ9" s="63" t="s">
        <v>51</v>
      </c>
      <c r="AR9" s="11">
        <v>1.8907541501192795</v>
      </c>
      <c r="AS9" s="11">
        <v>2.3581428558678597</v>
      </c>
      <c r="AT9" s="11">
        <v>-1.1066479463260319</v>
      </c>
      <c r="AU9" s="11">
        <v>-1.4686467859446364</v>
      </c>
      <c r="AV9" s="11">
        <v>0.91205428419372014</v>
      </c>
      <c r="AW9" s="11">
        <v>-7.5880204156021298</v>
      </c>
      <c r="AX9" s="11">
        <v>-7.8406835057241846</v>
      </c>
      <c r="AY9" s="11">
        <v>-9.1891596429320295</v>
      </c>
      <c r="AZ9" s="11">
        <v>-5.0868754977846171</v>
      </c>
      <c r="BA9" s="11">
        <v>-11.648036431886405</v>
      </c>
      <c r="BB9" s="11">
        <v>-6.0701422045245135</v>
      </c>
      <c r="BC9" s="65">
        <v>-7.1266464590977217</v>
      </c>
      <c r="BD9" s="5"/>
      <c r="BE9" s="63" t="s">
        <v>51</v>
      </c>
      <c r="BF9" s="11">
        <v>13.934087369417497</v>
      </c>
      <c r="BG9" s="11">
        <v>9.4787413038030568</v>
      </c>
      <c r="BH9" s="11">
        <v>-15.499202209847191</v>
      </c>
      <c r="BI9" s="11">
        <v>-18.399917187433193</v>
      </c>
      <c r="BJ9" s="11">
        <v>-15.530306474225474</v>
      </c>
      <c r="BK9" s="11">
        <v>-10.7886352725527</v>
      </c>
      <c r="BL9" s="11">
        <v>-3.6995655907881906</v>
      </c>
      <c r="BM9" s="11">
        <v>-7.5145318299600818</v>
      </c>
      <c r="BN9" s="11">
        <v>-27.532047075294219</v>
      </c>
      <c r="BO9" s="11">
        <v>-24.028423933576377</v>
      </c>
      <c r="BP9" s="57">
        <v>-87.434889840463526</v>
      </c>
      <c r="BQ9" s="57">
        <v>-99.91518882283053</v>
      </c>
      <c r="BR9" s="65">
        <v>-48.703858200487652</v>
      </c>
      <c r="BS9" s="5"/>
      <c r="BT9" s="63" t="s">
        <v>51</v>
      </c>
      <c r="BU9" s="11">
        <v>33.678329493929652</v>
      </c>
      <c r="BV9" s="11">
        <v>24.143424153383723</v>
      </c>
      <c r="BW9" s="11">
        <v>56.240185262488318</v>
      </c>
      <c r="BX9" s="11">
        <v>-2.4342051639456113</v>
      </c>
      <c r="BY9" s="11">
        <v>-11.81364226005339</v>
      </c>
      <c r="BZ9" s="11">
        <v>-11.972082508881259</v>
      </c>
      <c r="CA9" s="11">
        <v>2.2859886023344633</v>
      </c>
      <c r="CB9" s="11">
        <v>-2.9815643926410131</v>
      </c>
      <c r="CC9" s="11">
        <v>-0.24059178397012351</v>
      </c>
      <c r="CD9" s="66">
        <v>-2.7475830677897464</v>
      </c>
      <c r="CE9" s="63" t="s">
        <v>51</v>
      </c>
      <c r="CF9" s="11">
        <f t="shared" si="3"/>
        <v>81.767244713607326</v>
      </c>
      <c r="CG9" s="11">
        <f t="shared" si="0"/>
        <v>71.061598663514147</v>
      </c>
      <c r="CH9" s="11">
        <f t="shared" si="0"/>
        <v>10.705646050093181</v>
      </c>
      <c r="CI9" s="11">
        <f t="shared" si="0"/>
        <v>9.0445637853145904</v>
      </c>
      <c r="CJ9" s="11">
        <f t="shared" si="0"/>
        <v>1.6610822647785892</v>
      </c>
      <c r="CK9" s="11">
        <f t="shared" si="0"/>
        <v>5.0226793067159861</v>
      </c>
      <c r="CL9" s="11">
        <f t="shared" si="0"/>
        <v>5.9474699109225089</v>
      </c>
      <c r="CM9" s="11">
        <f t="shared" si="0"/>
        <v>0.92479060420652337</v>
      </c>
      <c r="CN9" s="11">
        <f t="shared" si="0"/>
        <v>-0.24803006485421839</v>
      </c>
      <c r="CO9" s="11">
        <f t="shared" si="0"/>
        <v>0.41710932654932054</v>
      </c>
      <c r="CP9" s="11">
        <f t="shared" si="0"/>
        <v>0.66513939140353895</v>
      </c>
      <c r="CQ9" s="65">
        <f t="shared" si="0"/>
        <v>5.1653150956777276</v>
      </c>
      <c r="CS9" s="63" t="s">
        <v>51</v>
      </c>
      <c r="CT9" s="59">
        <f t="shared" si="1"/>
        <v>1.8484633516217441</v>
      </c>
      <c r="CU9" s="59">
        <f t="shared" si="1"/>
        <v>2.0929993155340054</v>
      </c>
      <c r="CV9" s="59">
        <f t="shared" si="1"/>
        <v>0.24453596391226115</v>
      </c>
      <c r="CW9" s="59">
        <f t="shared" si="1"/>
        <v>0.33089656065944023</v>
      </c>
      <c r="CX9" s="59">
        <f t="shared" si="1"/>
        <v>2.9673020318283667</v>
      </c>
      <c r="CY9" s="59">
        <f t="shared" si="1"/>
        <v>1.8653151568176502E-2</v>
      </c>
      <c r="CZ9" s="59">
        <f t="shared" si="1"/>
        <v>0.10539427589247657</v>
      </c>
      <c r="DA9" s="59">
        <f t="shared" si="1"/>
        <v>0.12050952478319989</v>
      </c>
      <c r="DB9" s="59">
        <f t="shared" si="1"/>
        <v>1.511524889072333E-2</v>
      </c>
      <c r="DC9" s="59">
        <f t="shared" si="1"/>
        <v>13.210075979676688</v>
      </c>
      <c r="DD9" s="59">
        <f t="shared" si="1"/>
        <v>0.62655371257624204</v>
      </c>
      <c r="DE9" s="11">
        <f t="shared" si="1"/>
        <v>3.1984392273596519E-3</v>
      </c>
      <c r="DF9" s="65">
        <f t="shared" si="1"/>
        <v>0.62335527334888241</v>
      </c>
      <c r="DH9" s="63" t="s">
        <v>51</v>
      </c>
      <c r="DI9" s="11">
        <f t="shared" si="2"/>
        <v>-1.026703554663229</v>
      </c>
      <c r="DJ9" s="11">
        <f t="shared" si="2"/>
        <v>-1.313604009625468</v>
      </c>
      <c r="DK9" s="11">
        <f t="shared" si="2"/>
        <v>0.28690045496223887</v>
      </c>
      <c r="DL9" s="11">
        <f t="shared" si="2"/>
        <v>13.610225821763674</v>
      </c>
      <c r="DM9" s="11">
        <f t="shared" si="2"/>
        <v>0.16067206608835052</v>
      </c>
      <c r="DN9" s="11">
        <f t="shared" si="2"/>
        <v>3.906648500261884</v>
      </c>
      <c r="DO9" s="11">
        <f t="shared" si="2"/>
        <v>9.5429052554134408</v>
      </c>
      <c r="DP9" s="132">
        <f t="shared" si="2"/>
        <v>100</v>
      </c>
      <c r="DQ9" s="62"/>
    </row>
    <row r="10" spans="2:121" ht="12">
      <c r="B10" s="63" t="s">
        <v>52</v>
      </c>
      <c r="C10" s="5">
        <v>43651729</v>
      </c>
      <c r="D10" s="5">
        <v>37943816</v>
      </c>
      <c r="E10" s="5">
        <v>5707913</v>
      </c>
      <c r="F10" s="5">
        <v>4817636</v>
      </c>
      <c r="G10" s="5">
        <v>890277</v>
      </c>
      <c r="H10" s="5">
        <v>2796110</v>
      </c>
      <c r="I10" s="5">
        <v>3889766</v>
      </c>
      <c r="J10" s="5">
        <v>1093656</v>
      </c>
      <c r="K10" s="5">
        <v>-203006</v>
      </c>
      <c r="L10" s="5">
        <v>737534</v>
      </c>
      <c r="M10" s="5">
        <v>940540</v>
      </c>
      <c r="N10" s="64">
        <v>2936430</v>
      </c>
      <c r="O10" s="5"/>
      <c r="P10" s="63" t="s">
        <v>52</v>
      </c>
      <c r="Q10" s="5">
        <v>1042249</v>
      </c>
      <c r="R10" s="5">
        <v>1186374</v>
      </c>
      <c r="S10" s="5">
        <v>144125</v>
      </c>
      <c r="T10" s="5">
        <v>148492</v>
      </c>
      <c r="U10" s="5">
        <v>1734957</v>
      </c>
      <c r="V10" s="5">
        <v>10732</v>
      </c>
      <c r="W10" s="5">
        <v>62686</v>
      </c>
      <c r="X10" s="5">
        <v>71677</v>
      </c>
      <c r="Y10" s="5">
        <v>8991</v>
      </c>
      <c r="Z10" s="5">
        <v>7362578</v>
      </c>
      <c r="AA10" s="5">
        <v>600919</v>
      </c>
      <c r="AB10" s="5">
        <v>2037</v>
      </c>
      <c r="AC10" s="64">
        <v>598882</v>
      </c>
      <c r="AD10" s="5">
        <v>0</v>
      </c>
      <c r="AE10" s="63" t="s">
        <v>52</v>
      </c>
      <c r="AF10" s="5">
        <v>661937</v>
      </c>
      <c r="AG10" s="5">
        <v>429426</v>
      </c>
      <c r="AH10" s="5">
        <v>232511</v>
      </c>
      <c r="AI10" s="5">
        <v>6099722</v>
      </c>
      <c r="AJ10" s="5">
        <v>150073</v>
      </c>
      <c r="AK10" s="5">
        <v>1573919</v>
      </c>
      <c r="AL10" s="5">
        <v>4375730</v>
      </c>
      <c r="AM10" s="5">
        <v>53810417</v>
      </c>
      <c r="AN10" s="5">
        <v>27808</v>
      </c>
      <c r="AO10" s="64">
        <v>1935.069656214039</v>
      </c>
      <c r="AQ10" s="63" t="s">
        <v>52</v>
      </c>
      <c r="AR10" s="11">
        <v>-0.19824667268075113</v>
      </c>
      <c r="AS10" s="11">
        <v>0.25659036896342757</v>
      </c>
      <c r="AT10" s="11">
        <v>-3.1199813161965557</v>
      </c>
      <c r="AU10" s="11">
        <v>-3.4824666600687331</v>
      </c>
      <c r="AV10" s="11">
        <v>-1.1102200223932321</v>
      </c>
      <c r="AW10" s="11">
        <v>-12.355506684980593</v>
      </c>
      <c r="AX10" s="11">
        <v>-9.007873514739039</v>
      </c>
      <c r="AY10" s="11">
        <v>0.83942494228031483</v>
      </c>
      <c r="AZ10" s="11">
        <v>-128.2838732893272</v>
      </c>
      <c r="BA10" s="11">
        <v>-8.9314665247503608</v>
      </c>
      <c r="BB10" s="11">
        <v>4.6446682999663995</v>
      </c>
      <c r="BC10" s="65">
        <v>-8.6230015375600626</v>
      </c>
      <c r="BD10" s="5"/>
      <c r="BE10" s="63" t="s">
        <v>52</v>
      </c>
      <c r="BF10" s="11">
        <v>12.854426583103601</v>
      </c>
      <c r="BG10" s="11">
        <v>8.1694132063670359</v>
      </c>
      <c r="BH10" s="11">
        <v>-16.806164858000461</v>
      </c>
      <c r="BI10" s="11">
        <v>-24.146667892645151</v>
      </c>
      <c r="BJ10" s="11">
        <v>-16.818873522239876</v>
      </c>
      <c r="BK10" s="11">
        <v>26.571529661516692</v>
      </c>
      <c r="BL10" s="11">
        <v>-4.5584652862362969</v>
      </c>
      <c r="BM10" s="11">
        <v>-8.3390879562137137</v>
      </c>
      <c r="BN10" s="11">
        <v>-28.175427384566227</v>
      </c>
      <c r="BO10" s="11">
        <v>-28.95412313574699</v>
      </c>
      <c r="BP10" s="57">
        <v>-83.760964853018265</v>
      </c>
      <c r="BQ10" s="57">
        <v>-99.920837867247002</v>
      </c>
      <c r="BR10" s="65">
        <v>-46.872771144190338</v>
      </c>
      <c r="BS10" s="5"/>
      <c r="BT10" s="63" t="s">
        <v>52</v>
      </c>
      <c r="BU10" s="11">
        <v>231.7264950411691</v>
      </c>
      <c r="BV10" s="11">
        <v>705.35998949757129</v>
      </c>
      <c r="BW10" s="11">
        <v>59.012323726935755</v>
      </c>
      <c r="BX10" s="11">
        <v>-5.6227718803075106</v>
      </c>
      <c r="BY10" s="11">
        <v>-25.487694072202061</v>
      </c>
      <c r="BZ10" s="11">
        <v>-14.4473935823546</v>
      </c>
      <c r="CA10" s="11">
        <v>-1.0466500211555236</v>
      </c>
      <c r="CB10" s="11">
        <v>-6.0766750849077908</v>
      </c>
      <c r="CC10" s="11">
        <v>-1.529745042492918</v>
      </c>
      <c r="CD10" s="66">
        <v>-4.6175670453752922</v>
      </c>
      <c r="CE10" s="63" t="s">
        <v>52</v>
      </c>
      <c r="CF10" s="11">
        <f t="shared" si="3"/>
        <v>81.121335670006061</v>
      </c>
      <c r="CG10" s="11">
        <f t="shared" si="0"/>
        <v>70.513885815082972</v>
      </c>
      <c r="CH10" s="11">
        <f t="shared" si="0"/>
        <v>10.607449854923072</v>
      </c>
      <c r="CI10" s="11">
        <f t="shared" si="0"/>
        <v>8.9529802380085624</v>
      </c>
      <c r="CJ10" s="11">
        <f t="shared" si="0"/>
        <v>1.6544696169145094</v>
      </c>
      <c r="CK10" s="11">
        <f t="shared" si="0"/>
        <v>5.1962243667429675</v>
      </c>
      <c r="CL10" s="11">
        <f t="shared" si="0"/>
        <v>7.228648683395261</v>
      </c>
      <c r="CM10" s="11">
        <f t="shared" si="0"/>
        <v>2.0324243166522944</v>
      </c>
      <c r="CN10" s="11">
        <f t="shared" si="0"/>
        <v>-0.37726152540315755</v>
      </c>
      <c r="CO10" s="11">
        <f t="shared" si="0"/>
        <v>1.3706156560726894</v>
      </c>
      <c r="CP10" s="11">
        <f t="shared" si="0"/>
        <v>1.7478771814758469</v>
      </c>
      <c r="CQ10" s="65">
        <f t="shared" si="0"/>
        <v>5.4569917196516053</v>
      </c>
      <c r="CS10" s="63" t="s">
        <v>52</v>
      </c>
      <c r="CT10" s="59">
        <f t="shared" si="1"/>
        <v>1.9368907696812681</v>
      </c>
      <c r="CU10" s="59">
        <f t="shared" si="1"/>
        <v>2.2047292441535995</v>
      </c>
      <c r="CV10" s="59">
        <f t="shared" si="1"/>
        <v>0.26783847447233128</v>
      </c>
      <c r="CW10" s="59">
        <f t="shared" si="1"/>
        <v>0.27595400347854582</v>
      </c>
      <c r="CX10" s="59">
        <f t="shared" si="1"/>
        <v>3.2242028527673368</v>
      </c>
      <c r="CY10" s="59">
        <f t="shared" si="1"/>
        <v>1.9944093724454878E-2</v>
      </c>
      <c r="CZ10" s="59">
        <f t="shared" si="1"/>
        <v>0.11649417249451906</v>
      </c>
      <c r="DA10" s="59">
        <f t="shared" si="1"/>
        <v>0.13320283319863513</v>
      </c>
      <c r="DB10" s="59">
        <f t="shared" si="1"/>
        <v>1.6708660704116082E-2</v>
      </c>
      <c r="DC10" s="59">
        <f t="shared" si="1"/>
        <v>13.682439963250982</v>
      </c>
      <c r="DD10" s="59">
        <f t="shared" si="1"/>
        <v>1.1167335871045192</v>
      </c>
      <c r="DE10" s="11">
        <f t="shared" si="1"/>
        <v>3.7855123850833571E-3</v>
      </c>
      <c r="DF10" s="65">
        <f t="shared" si="1"/>
        <v>1.1129480747194358</v>
      </c>
      <c r="DH10" s="63" t="s">
        <v>52</v>
      </c>
      <c r="DI10" s="11">
        <f t="shared" si="2"/>
        <v>1.2301279880436533</v>
      </c>
      <c r="DJ10" s="11">
        <f t="shared" si="2"/>
        <v>0.79803507190810286</v>
      </c>
      <c r="DK10" s="11">
        <f t="shared" si="2"/>
        <v>0.43209291613555045</v>
      </c>
      <c r="DL10" s="11">
        <f t="shared" si="2"/>
        <v>11.335578388102808</v>
      </c>
      <c r="DM10" s="11">
        <f t="shared" si="2"/>
        <v>0.2788920963017254</v>
      </c>
      <c r="DN10" s="11">
        <f t="shared" si="2"/>
        <v>2.9249336610790437</v>
      </c>
      <c r="DO10" s="11">
        <f t="shared" si="2"/>
        <v>8.1317526307220405</v>
      </c>
      <c r="DP10" s="132">
        <f t="shared" si="2"/>
        <v>100</v>
      </c>
      <c r="DQ10" s="62"/>
    </row>
    <row r="11" spans="2:121" ht="12">
      <c r="B11" s="63" t="s">
        <v>53</v>
      </c>
      <c r="C11" s="5">
        <v>117615574</v>
      </c>
      <c r="D11" s="5">
        <v>102202978</v>
      </c>
      <c r="E11" s="5">
        <v>15412596</v>
      </c>
      <c r="F11" s="5">
        <v>13017073</v>
      </c>
      <c r="G11" s="5">
        <v>2395523</v>
      </c>
      <c r="H11" s="5">
        <v>7035987</v>
      </c>
      <c r="I11" s="5">
        <v>9318747</v>
      </c>
      <c r="J11" s="5">
        <v>2282760</v>
      </c>
      <c r="K11" s="5">
        <v>-531963</v>
      </c>
      <c r="L11" s="5">
        <v>1404779</v>
      </c>
      <c r="M11" s="5">
        <v>1936742</v>
      </c>
      <c r="N11" s="64">
        <v>7340146</v>
      </c>
      <c r="O11" s="5"/>
      <c r="P11" s="63" t="s">
        <v>53</v>
      </c>
      <c r="Q11" s="5">
        <v>2182116</v>
      </c>
      <c r="R11" s="5">
        <v>2495462</v>
      </c>
      <c r="S11" s="5">
        <v>313346</v>
      </c>
      <c r="T11" s="5">
        <v>199672</v>
      </c>
      <c r="U11" s="5">
        <v>4682616</v>
      </c>
      <c r="V11" s="5">
        <v>275742</v>
      </c>
      <c r="W11" s="5">
        <v>227804</v>
      </c>
      <c r="X11" s="5">
        <v>260476</v>
      </c>
      <c r="Y11" s="5">
        <v>32672</v>
      </c>
      <c r="Z11" s="5">
        <v>21739394</v>
      </c>
      <c r="AA11" s="5">
        <v>1680980</v>
      </c>
      <c r="AB11" s="5">
        <v>4052</v>
      </c>
      <c r="AC11" s="64">
        <v>1676928</v>
      </c>
      <c r="AD11" s="5">
        <v>0</v>
      </c>
      <c r="AE11" s="63" t="s">
        <v>53</v>
      </c>
      <c r="AF11" s="5">
        <v>39797</v>
      </c>
      <c r="AG11" s="5">
        <v>-377007</v>
      </c>
      <c r="AH11" s="5">
        <v>416804</v>
      </c>
      <c r="AI11" s="5">
        <v>20018617</v>
      </c>
      <c r="AJ11" s="5">
        <v>1197067</v>
      </c>
      <c r="AK11" s="5">
        <v>5728475</v>
      </c>
      <c r="AL11" s="5">
        <v>13093075</v>
      </c>
      <c r="AM11" s="5">
        <v>146390955</v>
      </c>
      <c r="AN11" s="5">
        <v>70438</v>
      </c>
      <c r="AO11" s="64">
        <v>2078.2951673812431</v>
      </c>
      <c r="AQ11" s="63" t="s">
        <v>53</v>
      </c>
      <c r="AR11" s="11">
        <v>0.61898144402209643</v>
      </c>
      <c r="AS11" s="11">
        <v>1.0794355983724273</v>
      </c>
      <c r="AT11" s="11">
        <v>-2.3313217777141269</v>
      </c>
      <c r="AU11" s="11">
        <v>-2.6971726051431997</v>
      </c>
      <c r="AV11" s="11">
        <v>-0.29422390484942929</v>
      </c>
      <c r="AW11" s="11">
        <v>-26.158255450928731</v>
      </c>
      <c r="AX11" s="11">
        <v>-21.620765753694961</v>
      </c>
      <c r="AY11" s="11">
        <v>-3.3072154887374734</v>
      </c>
      <c r="AZ11" s="11">
        <v>-239.4331327645944</v>
      </c>
      <c r="BA11" s="11">
        <v>-21.439049201432329</v>
      </c>
      <c r="BB11" s="11">
        <v>-0.41740793681807437</v>
      </c>
      <c r="BC11" s="65">
        <v>-22.342817689319471</v>
      </c>
      <c r="BD11" s="5"/>
      <c r="BE11" s="63" t="s">
        <v>53</v>
      </c>
      <c r="BF11" s="11">
        <v>13.238848097278519</v>
      </c>
      <c r="BG11" s="11">
        <v>8.5674533703191944</v>
      </c>
      <c r="BH11" s="11">
        <v>-15.661327526760745</v>
      </c>
      <c r="BI11" s="11">
        <v>-39.525403195275231</v>
      </c>
      <c r="BJ11" s="11">
        <v>-17.182085244185203</v>
      </c>
      <c r="BK11" s="11">
        <v>-82.10278717827893</v>
      </c>
      <c r="BL11" s="11">
        <v>-2.3151503196785632</v>
      </c>
      <c r="BM11" s="11">
        <v>-6.1848095430184982</v>
      </c>
      <c r="BN11" s="11">
        <v>-26.488918888513897</v>
      </c>
      <c r="BO11" s="11">
        <v>-25.617484470591812</v>
      </c>
      <c r="BP11" s="57">
        <v>-80.370260298583446</v>
      </c>
      <c r="BQ11" s="57">
        <v>-99.925441380769684</v>
      </c>
      <c r="BR11" s="65">
        <v>-46.403220419427988</v>
      </c>
      <c r="BS11" s="5"/>
      <c r="BT11" s="63" t="s">
        <v>53</v>
      </c>
      <c r="BU11" s="11">
        <v>113.88004366614236</v>
      </c>
      <c r="BV11" s="11">
        <v>31.109949767843016</v>
      </c>
      <c r="BW11" s="11">
        <v>59.978198957541707</v>
      </c>
      <c r="BX11" s="11">
        <v>-4.4446931875624411</v>
      </c>
      <c r="BY11" s="11">
        <v>-17.087876390968695</v>
      </c>
      <c r="BZ11" s="11">
        <v>-12.359726758817995</v>
      </c>
      <c r="CA11" s="11">
        <v>0.95170707102015617</v>
      </c>
      <c r="CB11" s="11">
        <v>-5.9468103031561439</v>
      </c>
      <c r="CC11" s="11">
        <v>-0.66283071021605466</v>
      </c>
      <c r="CD11" s="66">
        <v>-5.3192371301881902</v>
      </c>
      <c r="CE11" s="63" t="s">
        <v>53</v>
      </c>
      <c r="CF11" s="11">
        <f t="shared" si="3"/>
        <v>80.343470674127374</v>
      </c>
      <c r="CG11" s="11">
        <f t="shared" si="0"/>
        <v>69.815090693274044</v>
      </c>
      <c r="CH11" s="11">
        <f t="shared" si="0"/>
        <v>10.528379980853325</v>
      </c>
      <c r="CI11" s="11">
        <f t="shared" si="0"/>
        <v>8.8919926780995446</v>
      </c>
      <c r="CJ11" s="11">
        <f t="shared" si="0"/>
        <v>1.6363873027537799</v>
      </c>
      <c r="CK11" s="11">
        <f t="shared" si="0"/>
        <v>4.8062989957268876</v>
      </c>
      <c r="CL11" s="11">
        <f t="shared" si="0"/>
        <v>6.3656576323311773</v>
      </c>
      <c r="CM11" s="11">
        <f t="shared" si="0"/>
        <v>1.5593586366042902</v>
      </c>
      <c r="CN11" s="11">
        <f t="shared" si="0"/>
        <v>-0.36338515586567488</v>
      </c>
      <c r="CO11" s="11">
        <f t="shared" si="0"/>
        <v>0.95960778451100337</v>
      </c>
      <c r="CP11" s="11">
        <f t="shared" si="0"/>
        <v>1.3229929403766783</v>
      </c>
      <c r="CQ11" s="65">
        <f t="shared" si="0"/>
        <v>5.0140707122239903</v>
      </c>
      <c r="CS11" s="63" t="s">
        <v>53</v>
      </c>
      <c r="CT11" s="59">
        <f t="shared" si="1"/>
        <v>1.4906084873891285</v>
      </c>
      <c r="CU11" s="59">
        <f t="shared" si="1"/>
        <v>1.7046558648380974</v>
      </c>
      <c r="CV11" s="59">
        <f t="shared" si="1"/>
        <v>0.21404737744896876</v>
      </c>
      <c r="CW11" s="59">
        <f t="shared" si="1"/>
        <v>0.13639640509210421</v>
      </c>
      <c r="CX11" s="59">
        <f t="shared" si="1"/>
        <v>3.1987058216814011</v>
      </c>
      <c r="CY11" s="59">
        <f t="shared" si="1"/>
        <v>0.18835999806135564</v>
      </c>
      <c r="CZ11" s="59">
        <f t="shared" si="1"/>
        <v>0.155613439368573</v>
      </c>
      <c r="DA11" s="59">
        <f t="shared" si="1"/>
        <v>0.17793175814721612</v>
      </c>
      <c r="DB11" s="59">
        <f t="shared" si="1"/>
        <v>2.2318318778643122E-2</v>
      </c>
      <c r="DC11" s="59">
        <f t="shared" si="1"/>
        <v>14.850230330145738</v>
      </c>
      <c r="DD11" s="59">
        <f t="shared" si="1"/>
        <v>1.1482813265341427</v>
      </c>
      <c r="DE11" s="11">
        <f t="shared" si="1"/>
        <v>2.7679305733062536E-3</v>
      </c>
      <c r="DF11" s="65">
        <f t="shared" si="1"/>
        <v>1.1455133959608366</v>
      </c>
      <c r="DH11" s="63" t="s">
        <v>53</v>
      </c>
      <c r="DI11" s="11">
        <f t="shared" si="2"/>
        <v>2.7185422760579708E-2</v>
      </c>
      <c r="DJ11" s="11">
        <f t="shared" si="2"/>
        <v>-0.25753435381304807</v>
      </c>
      <c r="DK11" s="11">
        <f t="shared" si="2"/>
        <v>0.28471977657362779</v>
      </c>
      <c r="DL11" s="11">
        <f t="shared" si="2"/>
        <v>13.674763580851016</v>
      </c>
      <c r="DM11" s="11">
        <f t="shared" si="2"/>
        <v>0.81771923682033498</v>
      </c>
      <c r="DN11" s="11">
        <f t="shared" si="2"/>
        <v>3.9131345239191857</v>
      </c>
      <c r="DO11" s="11">
        <f t="shared" si="2"/>
        <v>8.9439098201114948</v>
      </c>
      <c r="DP11" s="132">
        <f t="shared" si="2"/>
        <v>100</v>
      </c>
      <c r="DQ11" s="62"/>
    </row>
    <row r="12" spans="2:121" ht="12">
      <c r="B12" s="63" t="s">
        <v>54</v>
      </c>
      <c r="C12" s="5">
        <v>84610221</v>
      </c>
      <c r="D12" s="5">
        <v>73520439</v>
      </c>
      <c r="E12" s="5">
        <v>11089782</v>
      </c>
      <c r="F12" s="5">
        <v>9365058</v>
      </c>
      <c r="G12" s="5">
        <v>1724724</v>
      </c>
      <c r="H12" s="5">
        <v>6957554</v>
      </c>
      <c r="I12" s="5">
        <v>8934698</v>
      </c>
      <c r="J12" s="5">
        <v>1977144</v>
      </c>
      <c r="K12" s="5">
        <v>-589203</v>
      </c>
      <c r="L12" s="5">
        <v>1117594</v>
      </c>
      <c r="M12" s="5">
        <v>1706797</v>
      </c>
      <c r="N12" s="64">
        <v>7410980</v>
      </c>
      <c r="O12" s="5"/>
      <c r="P12" s="63" t="s">
        <v>54</v>
      </c>
      <c r="Q12" s="5">
        <v>1969563</v>
      </c>
      <c r="R12" s="5">
        <v>2220437</v>
      </c>
      <c r="S12" s="5">
        <v>250874</v>
      </c>
      <c r="T12" s="5">
        <v>218647</v>
      </c>
      <c r="U12" s="5">
        <v>3759763</v>
      </c>
      <c r="V12" s="5">
        <v>1463007</v>
      </c>
      <c r="W12" s="5">
        <v>135777</v>
      </c>
      <c r="X12" s="5">
        <v>155250</v>
      </c>
      <c r="Y12" s="5">
        <v>19473</v>
      </c>
      <c r="Z12" s="5">
        <v>15591021</v>
      </c>
      <c r="AA12" s="5">
        <v>1035399</v>
      </c>
      <c r="AB12" s="5">
        <v>3278</v>
      </c>
      <c r="AC12" s="64">
        <v>1032121</v>
      </c>
      <c r="AD12" s="5">
        <v>0</v>
      </c>
      <c r="AE12" s="63" t="s">
        <v>54</v>
      </c>
      <c r="AF12" s="5">
        <v>499544</v>
      </c>
      <c r="AG12" s="5">
        <v>135375</v>
      </c>
      <c r="AH12" s="5">
        <v>364169</v>
      </c>
      <c r="AI12" s="5">
        <v>14056078</v>
      </c>
      <c r="AJ12" s="5">
        <v>647102</v>
      </c>
      <c r="AK12" s="5">
        <v>4219515</v>
      </c>
      <c r="AL12" s="5">
        <v>9189461</v>
      </c>
      <c r="AM12" s="5">
        <v>107158796</v>
      </c>
      <c r="AN12" s="5">
        <v>56299</v>
      </c>
      <c r="AO12" s="64">
        <v>1903.3872004831346</v>
      </c>
      <c r="AQ12" s="63" t="s">
        <v>54</v>
      </c>
      <c r="AR12" s="11">
        <v>0.83915933898262363</v>
      </c>
      <c r="AS12" s="11">
        <v>1.2998057044952953</v>
      </c>
      <c r="AT12" s="11">
        <v>-2.111874116043579</v>
      </c>
      <c r="AU12" s="11">
        <v>-2.4779811432217307</v>
      </c>
      <c r="AV12" s="11">
        <v>-7.4970249441199344E-2</v>
      </c>
      <c r="AW12" s="11">
        <v>-8.7744109324579238</v>
      </c>
      <c r="AX12" s="11">
        <v>-7.194473568695134</v>
      </c>
      <c r="AY12" s="11">
        <v>-1.1713120764659395</v>
      </c>
      <c r="AZ12" s="11">
        <v>-34.761218608480853</v>
      </c>
      <c r="BA12" s="11">
        <v>-9.7364202092646668</v>
      </c>
      <c r="BB12" s="11">
        <v>1.8761284854345175</v>
      </c>
      <c r="BC12" s="65">
        <v>-6.4943985438775371</v>
      </c>
      <c r="BD12" s="5"/>
      <c r="BE12" s="63" t="s">
        <v>54</v>
      </c>
      <c r="BF12" s="11">
        <v>1.7227496853383963</v>
      </c>
      <c r="BG12" s="11">
        <v>-0.65456650740223898</v>
      </c>
      <c r="BH12" s="11">
        <v>-16.056347453657231</v>
      </c>
      <c r="BI12" s="11">
        <v>-48.060280832282167</v>
      </c>
      <c r="BJ12" s="11">
        <v>-16.030535544549501</v>
      </c>
      <c r="BK12" s="11">
        <v>34.09767727068995</v>
      </c>
      <c r="BL12" s="11">
        <v>-1.80299414189629</v>
      </c>
      <c r="BM12" s="11">
        <v>-5.6930422422276488</v>
      </c>
      <c r="BN12" s="11">
        <v>-26.104280510018214</v>
      </c>
      <c r="BO12" s="11">
        <v>-27.311225768576335</v>
      </c>
      <c r="BP12" s="57">
        <v>-82.886787244908916</v>
      </c>
      <c r="BQ12" s="57">
        <v>-99.920768396693632</v>
      </c>
      <c r="BR12" s="65">
        <v>-46.048460784129233</v>
      </c>
      <c r="BS12" s="5"/>
      <c r="BT12" s="63" t="s">
        <v>54</v>
      </c>
      <c r="BU12" s="11">
        <v>86.814559407032888</v>
      </c>
      <c r="BV12" s="11">
        <v>236.82076035031847</v>
      </c>
      <c r="BW12" s="11">
        <v>60.27930231636951</v>
      </c>
      <c r="BX12" s="11">
        <v>-7.1060503193476148</v>
      </c>
      <c r="BY12" s="11">
        <v>-17.242340687841782</v>
      </c>
      <c r="BZ12" s="11">
        <v>-16.554189747919203</v>
      </c>
      <c r="CA12" s="11">
        <v>-1.1120329717630855</v>
      </c>
      <c r="CB12" s="11">
        <v>-5.1539981455433388</v>
      </c>
      <c r="CC12" s="11">
        <v>-0.83315719016416545</v>
      </c>
      <c r="CD12" s="66">
        <v>-4.3571428039358926</v>
      </c>
      <c r="CE12" s="63" t="s">
        <v>54</v>
      </c>
      <c r="CF12" s="11">
        <f t="shared" si="3"/>
        <v>78.957793628065772</v>
      </c>
      <c r="CG12" s="11">
        <f t="shared" si="0"/>
        <v>68.608869961547541</v>
      </c>
      <c r="CH12" s="11">
        <f t="shared" si="0"/>
        <v>10.348923666518239</v>
      </c>
      <c r="CI12" s="11">
        <f t="shared" si="0"/>
        <v>8.7394207004714755</v>
      </c>
      <c r="CJ12" s="11">
        <f t="shared" si="0"/>
        <v>1.6095029660467628</v>
      </c>
      <c r="CK12" s="11">
        <f t="shared" si="0"/>
        <v>6.4927511876859825</v>
      </c>
      <c r="CL12" s="11">
        <f t="shared" si="0"/>
        <v>8.3378111116515345</v>
      </c>
      <c r="CM12" s="11">
        <f t="shared" si="0"/>
        <v>1.8450599239655512</v>
      </c>
      <c r="CN12" s="11">
        <f t="shared" si="0"/>
        <v>-0.54984100418597459</v>
      </c>
      <c r="CO12" s="11">
        <f t="shared" si="0"/>
        <v>1.0429325839009986</v>
      </c>
      <c r="CP12" s="11">
        <f t="shared" si="0"/>
        <v>1.5927735880869733</v>
      </c>
      <c r="CQ12" s="65">
        <f t="shared" si="0"/>
        <v>6.91588584104659</v>
      </c>
      <c r="CS12" s="63" t="s">
        <v>54</v>
      </c>
      <c r="CT12" s="59">
        <f t="shared" si="1"/>
        <v>1.8379853763941134</v>
      </c>
      <c r="CU12" s="59">
        <f t="shared" si="1"/>
        <v>2.0720996156022506</v>
      </c>
      <c r="CV12" s="59">
        <f t="shared" si="1"/>
        <v>0.23411423920813743</v>
      </c>
      <c r="CW12" s="59">
        <f t="shared" si="1"/>
        <v>0.20404017977208327</v>
      </c>
      <c r="CX12" s="59">
        <f t="shared" si="1"/>
        <v>3.5085901861010087</v>
      </c>
      <c r="CY12" s="59">
        <f t="shared" si="1"/>
        <v>1.3652700987793853</v>
      </c>
      <c r="CZ12" s="59">
        <f t="shared" si="1"/>
        <v>0.12670635082536763</v>
      </c>
      <c r="DA12" s="59">
        <f t="shared" si="1"/>
        <v>0.144878447495808</v>
      </c>
      <c r="DB12" s="59">
        <f t="shared" si="1"/>
        <v>1.8172096670440379E-2</v>
      </c>
      <c r="DC12" s="59">
        <f t="shared" si="1"/>
        <v>14.549455184248245</v>
      </c>
      <c r="DD12" s="59">
        <f t="shared" si="1"/>
        <v>0.96622866124774309</v>
      </c>
      <c r="DE12" s="11">
        <f t="shared" si="1"/>
        <v>3.0590115999436949E-3</v>
      </c>
      <c r="DF12" s="65">
        <f t="shared" si="1"/>
        <v>0.96316964964779928</v>
      </c>
      <c r="DH12" s="63" t="s">
        <v>54</v>
      </c>
      <c r="DI12" s="11">
        <f t="shared" si="2"/>
        <v>0.46617171771881427</v>
      </c>
      <c r="DJ12" s="11">
        <f t="shared" si="2"/>
        <v>0.12633120663281808</v>
      </c>
      <c r="DK12" s="11">
        <f t="shared" si="2"/>
        <v>0.33984051108599617</v>
      </c>
      <c r="DL12" s="11">
        <f t="shared" si="2"/>
        <v>13.117054805281686</v>
      </c>
      <c r="DM12" s="11">
        <f t="shared" si="2"/>
        <v>0.60387203305270432</v>
      </c>
      <c r="DN12" s="11">
        <f t="shared" si="2"/>
        <v>3.9376282279244723</v>
      </c>
      <c r="DO12" s="11">
        <f t="shared" si="2"/>
        <v>8.5755545443045111</v>
      </c>
      <c r="DP12" s="132">
        <f t="shared" si="2"/>
        <v>100</v>
      </c>
      <c r="DQ12" s="62"/>
    </row>
    <row r="13" spans="2:121" ht="12">
      <c r="B13" s="63" t="s">
        <v>55</v>
      </c>
      <c r="C13" s="5">
        <v>81581084</v>
      </c>
      <c r="D13" s="5">
        <v>70884661</v>
      </c>
      <c r="E13" s="5">
        <v>10696423</v>
      </c>
      <c r="F13" s="5">
        <v>9029782</v>
      </c>
      <c r="G13" s="5">
        <v>1666641</v>
      </c>
      <c r="H13" s="5">
        <v>5787725</v>
      </c>
      <c r="I13" s="5">
        <v>7451881</v>
      </c>
      <c r="J13" s="5">
        <v>1664156</v>
      </c>
      <c r="K13" s="5">
        <v>-208927</v>
      </c>
      <c r="L13" s="5">
        <v>1222739</v>
      </c>
      <c r="M13" s="5">
        <v>1431666</v>
      </c>
      <c r="N13" s="64">
        <v>5883304</v>
      </c>
      <c r="O13" s="5"/>
      <c r="P13" s="63" t="s">
        <v>55</v>
      </c>
      <c r="Q13" s="5">
        <v>1388302</v>
      </c>
      <c r="R13" s="5">
        <v>1604535</v>
      </c>
      <c r="S13" s="5">
        <v>216233</v>
      </c>
      <c r="T13" s="5">
        <v>466190</v>
      </c>
      <c r="U13" s="5">
        <v>3146492</v>
      </c>
      <c r="V13" s="5">
        <v>882320</v>
      </c>
      <c r="W13" s="5">
        <v>113348</v>
      </c>
      <c r="X13" s="5">
        <v>129605</v>
      </c>
      <c r="Y13" s="5">
        <v>16257</v>
      </c>
      <c r="Z13" s="5">
        <v>14799685</v>
      </c>
      <c r="AA13" s="5">
        <v>933930</v>
      </c>
      <c r="AB13" s="5">
        <v>3425</v>
      </c>
      <c r="AC13" s="64">
        <v>930505</v>
      </c>
      <c r="AD13" s="5">
        <v>0</v>
      </c>
      <c r="AE13" s="63" t="s">
        <v>55</v>
      </c>
      <c r="AF13" s="5">
        <v>387778</v>
      </c>
      <c r="AG13" s="5">
        <v>111119</v>
      </c>
      <c r="AH13" s="5">
        <v>276659</v>
      </c>
      <c r="AI13" s="5">
        <v>13477977</v>
      </c>
      <c r="AJ13" s="5">
        <v>909923</v>
      </c>
      <c r="AK13" s="5">
        <v>3825532</v>
      </c>
      <c r="AL13" s="5">
        <v>8742522</v>
      </c>
      <c r="AM13" s="5">
        <v>102168494</v>
      </c>
      <c r="AN13" s="5">
        <v>50842</v>
      </c>
      <c r="AO13" s="64">
        <v>2009.5294048227843</v>
      </c>
      <c r="AQ13" s="63" t="s">
        <v>55</v>
      </c>
      <c r="AR13" s="11">
        <v>0.6348509252898793</v>
      </c>
      <c r="AS13" s="11">
        <v>1.0962041413459054</v>
      </c>
      <c r="AT13" s="11">
        <v>-2.3192239689793612</v>
      </c>
      <c r="AU13" s="11">
        <v>-2.6850731032722743</v>
      </c>
      <c r="AV13" s="11">
        <v>-0.2882511626070397</v>
      </c>
      <c r="AW13" s="11">
        <v>-6.9931072318544789</v>
      </c>
      <c r="AX13" s="11">
        <v>-6.5824332305080171</v>
      </c>
      <c r="AY13" s="11">
        <v>-5.1254803142423855</v>
      </c>
      <c r="AZ13" s="11">
        <v>-3318.8676157748328</v>
      </c>
      <c r="BA13" s="11">
        <v>-16.723433497674499</v>
      </c>
      <c r="BB13" s="11">
        <v>-2.8982676319419856</v>
      </c>
      <c r="BC13" s="65">
        <v>-3.7197789744223364</v>
      </c>
      <c r="BD13" s="5"/>
      <c r="BE13" s="63" t="s">
        <v>55</v>
      </c>
      <c r="BF13" s="11">
        <v>8.4079907732696562</v>
      </c>
      <c r="BG13" s="11">
        <v>4.3448657528046342</v>
      </c>
      <c r="BH13" s="11">
        <v>-15.894062918131748</v>
      </c>
      <c r="BI13" s="11">
        <v>4.4526648099893125</v>
      </c>
      <c r="BJ13" s="11">
        <v>-16.015631568593903</v>
      </c>
      <c r="BK13" s="11">
        <v>38.481338481338483</v>
      </c>
      <c r="BL13" s="11">
        <v>-4.2709345044550489</v>
      </c>
      <c r="BM13" s="11">
        <v>-8.0626511835767634</v>
      </c>
      <c r="BN13" s="11">
        <v>-27.957989896304174</v>
      </c>
      <c r="BO13" s="11">
        <v>-30.062879535093494</v>
      </c>
      <c r="BP13" s="57">
        <v>-85.835236897635838</v>
      </c>
      <c r="BQ13" s="57">
        <v>-99.930430635382592</v>
      </c>
      <c r="BR13" s="65">
        <v>-44.287442918136811</v>
      </c>
      <c r="BS13" s="5"/>
      <c r="BT13" s="63" t="s">
        <v>55</v>
      </c>
      <c r="BU13" s="11">
        <v>39.667343792770602</v>
      </c>
      <c r="BV13" s="11">
        <v>2.9155977067916385</v>
      </c>
      <c r="BW13" s="11">
        <v>63.054227838253581</v>
      </c>
      <c r="BX13" s="11">
        <v>-5.6853536829764293</v>
      </c>
      <c r="BY13" s="11">
        <v>-9.2257397730650972</v>
      </c>
      <c r="BZ13" s="11">
        <v>-15.028171185206606</v>
      </c>
      <c r="CA13" s="11">
        <v>-0.49393808433699427</v>
      </c>
      <c r="CB13" s="11">
        <v>-5.7927253761311084</v>
      </c>
      <c r="CC13" s="11">
        <v>-0.66235517086418783</v>
      </c>
      <c r="CD13" s="66">
        <v>-5.164578055067973</v>
      </c>
      <c r="CE13" s="63" t="s">
        <v>55</v>
      </c>
      <c r="CF13" s="11">
        <f t="shared" si="3"/>
        <v>79.8495512716474</v>
      </c>
      <c r="CG13" s="11">
        <f t="shared" si="0"/>
        <v>69.380156469762582</v>
      </c>
      <c r="CH13" s="11">
        <f t="shared" si="0"/>
        <v>10.469394801884816</v>
      </c>
      <c r="CI13" s="11">
        <f t="shared" si="0"/>
        <v>8.8381277304527952</v>
      </c>
      <c r="CJ13" s="11">
        <f t="shared" si="0"/>
        <v>1.6312670714320208</v>
      </c>
      <c r="CK13" s="11">
        <f t="shared" si="0"/>
        <v>5.6648823657907696</v>
      </c>
      <c r="CL13" s="11">
        <f t="shared" si="0"/>
        <v>7.2937171805625329</v>
      </c>
      <c r="CM13" s="11">
        <f t="shared" si="0"/>
        <v>1.6288348147717631</v>
      </c>
      <c r="CN13" s="11">
        <f t="shared" si="0"/>
        <v>-0.20449259044573956</v>
      </c>
      <c r="CO13" s="11">
        <f t="shared" si="0"/>
        <v>1.1967867511093977</v>
      </c>
      <c r="CP13" s="11">
        <f t="shared" si="0"/>
        <v>1.4012793415551374</v>
      </c>
      <c r="CQ13" s="65">
        <f t="shared" si="0"/>
        <v>5.7584327317186448</v>
      </c>
      <c r="CS13" s="63" t="s">
        <v>55</v>
      </c>
      <c r="CT13" s="59">
        <f t="shared" si="1"/>
        <v>1.3588357287521533</v>
      </c>
      <c r="CU13" s="59">
        <f t="shared" si="1"/>
        <v>1.570479251656582</v>
      </c>
      <c r="CV13" s="59">
        <f t="shared" si="1"/>
        <v>0.21164352290442881</v>
      </c>
      <c r="CW13" s="59">
        <f t="shared" si="1"/>
        <v>0.45629526456561059</v>
      </c>
      <c r="CX13" s="59">
        <f t="shared" si="1"/>
        <v>3.079708701588574</v>
      </c>
      <c r="CY13" s="59">
        <f t="shared" si="1"/>
        <v>0.86359303681230737</v>
      </c>
      <c r="CZ13" s="59">
        <f t="shared" si="1"/>
        <v>0.11094222451786359</v>
      </c>
      <c r="DA13" s="59">
        <f t="shared" si="1"/>
        <v>0.12685417483006065</v>
      </c>
      <c r="DB13" s="59">
        <f t="shared" si="1"/>
        <v>1.5911950312197026E-2</v>
      </c>
      <c r="DC13" s="59">
        <f t="shared" si="1"/>
        <v>14.485566362561828</v>
      </c>
      <c r="DD13" s="59">
        <f t="shared" si="1"/>
        <v>0.91410763087101976</v>
      </c>
      <c r="DE13" s="11">
        <f t="shared" si="1"/>
        <v>3.3523054572968457E-3</v>
      </c>
      <c r="DF13" s="65">
        <f t="shared" si="1"/>
        <v>0.91075532541372295</v>
      </c>
      <c r="DH13" s="63" t="s">
        <v>55</v>
      </c>
      <c r="DI13" s="11">
        <f t="shared" si="2"/>
        <v>0.37954753448749079</v>
      </c>
      <c r="DJ13" s="11">
        <f t="shared" si="2"/>
        <v>0.10876053433850165</v>
      </c>
      <c r="DK13" s="11">
        <f t="shared" si="2"/>
        <v>0.27078700014898915</v>
      </c>
      <c r="DL13" s="11">
        <f t="shared" si="2"/>
        <v>13.191911197203318</v>
      </c>
      <c r="DM13" s="11">
        <f t="shared" si="2"/>
        <v>0.89061017185982982</v>
      </c>
      <c r="DN13" s="11">
        <f t="shared" si="2"/>
        <v>3.7443362921645886</v>
      </c>
      <c r="DO13" s="11">
        <f t="shared" si="2"/>
        <v>8.5569647331788996</v>
      </c>
      <c r="DP13" s="132">
        <f t="shared" si="2"/>
        <v>100</v>
      </c>
      <c r="DQ13" s="62"/>
    </row>
    <row r="14" spans="2:121" ht="12">
      <c r="B14" s="63" t="s">
        <v>56</v>
      </c>
      <c r="C14" s="5">
        <v>65331221</v>
      </c>
      <c r="D14" s="5">
        <v>56769125</v>
      </c>
      <c r="E14" s="5">
        <v>8562096</v>
      </c>
      <c r="F14" s="5">
        <v>7230522</v>
      </c>
      <c r="G14" s="5">
        <v>1331574</v>
      </c>
      <c r="H14" s="5">
        <v>4163921</v>
      </c>
      <c r="I14" s="5">
        <v>4943412</v>
      </c>
      <c r="J14" s="5">
        <v>779491</v>
      </c>
      <c r="K14" s="5">
        <v>-124764</v>
      </c>
      <c r="L14" s="5">
        <v>483653</v>
      </c>
      <c r="M14" s="5">
        <v>608417</v>
      </c>
      <c r="N14" s="64">
        <v>4239985</v>
      </c>
      <c r="O14" s="5"/>
      <c r="P14" s="63" t="s">
        <v>56</v>
      </c>
      <c r="Q14" s="5">
        <v>1093821</v>
      </c>
      <c r="R14" s="5">
        <v>1257910</v>
      </c>
      <c r="S14" s="5">
        <v>164089</v>
      </c>
      <c r="T14" s="5">
        <v>88185</v>
      </c>
      <c r="U14" s="5">
        <v>2315702</v>
      </c>
      <c r="V14" s="5">
        <v>742277</v>
      </c>
      <c r="W14" s="5">
        <v>48700</v>
      </c>
      <c r="X14" s="5">
        <v>55685</v>
      </c>
      <c r="Y14" s="5">
        <v>6985</v>
      </c>
      <c r="Z14" s="5">
        <v>10913304</v>
      </c>
      <c r="AA14" s="5">
        <v>481352</v>
      </c>
      <c r="AB14" s="5">
        <v>2674</v>
      </c>
      <c r="AC14" s="64">
        <v>478678</v>
      </c>
      <c r="AD14" s="5">
        <v>0</v>
      </c>
      <c r="AE14" s="63" t="s">
        <v>56</v>
      </c>
      <c r="AF14" s="5">
        <v>212961</v>
      </c>
      <c r="AG14" s="5">
        <v>41127</v>
      </c>
      <c r="AH14" s="5">
        <v>171834</v>
      </c>
      <c r="AI14" s="5">
        <v>10218991</v>
      </c>
      <c r="AJ14" s="5">
        <v>244805</v>
      </c>
      <c r="AK14" s="5">
        <v>3206371</v>
      </c>
      <c r="AL14" s="5">
        <v>6767815</v>
      </c>
      <c r="AM14" s="5">
        <v>80408446</v>
      </c>
      <c r="AN14" s="5">
        <v>37835</v>
      </c>
      <c r="AO14" s="64">
        <v>2125.239751552795</v>
      </c>
      <c r="AQ14" s="63" t="s">
        <v>56</v>
      </c>
      <c r="AR14" s="11">
        <v>2.2164758364172679</v>
      </c>
      <c r="AS14" s="11">
        <v>2.6842607653906487</v>
      </c>
      <c r="AT14" s="11">
        <v>-0.7804212601463687</v>
      </c>
      <c r="AU14" s="11">
        <v>-1.1538329038005044</v>
      </c>
      <c r="AV14" s="11">
        <v>1.2975098096792892</v>
      </c>
      <c r="AW14" s="11">
        <v>-8.696955411079804</v>
      </c>
      <c r="AX14" s="11">
        <v>-8.020234978200584</v>
      </c>
      <c r="AY14" s="11">
        <v>-4.2283752669227157</v>
      </c>
      <c r="AZ14" s="11">
        <v>-481.43349799608535</v>
      </c>
      <c r="BA14" s="11">
        <v>-17.800468737518887</v>
      </c>
      <c r="BB14" s="11">
        <v>-0.23448504296979408</v>
      </c>
      <c r="BC14" s="65">
        <v>-6.398625821001751</v>
      </c>
      <c r="BD14" s="5"/>
      <c r="BE14" s="63" t="s">
        <v>56</v>
      </c>
      <c r="BF14" s="11">
        <v>18.987354164966959</v>
      </c>
      <c r="BG14" s="11">
        <v>12.980177655628305</v>
      </c>
      <c r="BH14" s="11">
        <v>-15.468150323261984</v>
      </c>
      <c r="BI14" s="11">
        <v>-60.837648438124504</v>
      </c>
      <c r="BJ14" s="11">
        <v>-15.156233741681236</v>
      </c>
      <c r="BK14" s="11">
        <v>13.150774305761981</v>
      </c>
      <c r="BL14" s="11">
        <v>-6.6620668506593068</v>
      </c>
      <c r="BM14" s="11">
        <v>-10.358982614294913</v>
      </c>
      <c r="BN14" s="11">
        <v>-29.756637168141591</v>
      </c>
      <c r="BO14" s="11">
        <v>-29.753059885763232</v>
      </c>
      <c r="BP14" s="57">
        <v>-88.565670453705948</v>
      </c>
      <c r="BQ14" s="57">
        <v>-99.919553736840243</v>
      </c>
      <c r="BR14" s="65">
        <v>-45.957949807564432</v>
      </c>
      <c r="BS14" s="5"/>
      <c r="BT14" s="63" t="s">
        <v>56</v>
      </c>
      <c r="BU14" s="11">
        <v>94.286209539101563</v>
      </c>
      <c r="BV14" s="11">
        <v>2219.6277495769882</v>
      </c>
      <c r="BW14" s="11">
        <v>59.343094798727734</v>
      </c>
      <c r="BX14" s="11">
        <v>-8.8916691660036431</v>
      </c>
      <c r="BY14" s="11">
        <v>-27.712355383370639</v>
      </c>
      <c r="BZ14" s="11">
        <v>-21.406137896903942</v>
      </c>
      <c r="CA14" s="11">
        <v>-0.4437786914147917</v>
      </c>
      <c r="CB14" s="11">
        <v>-4.2879072533920626</v>
      </c>
      <c r="CC14" s="11">
        <v>-0.16886989102614844</v>
      </c>
      <c r="CD14" s="66">
        <v>-4.1260049424159018</v>
      </c>
      <c r="CE14" s="63" t="s">
        <v>56</v>
      </c>
      <c r="CF14" s="11">
        <f t="shared" si="3"/>
        <v>81.249202353693036</v>
      </c>
      <c r="CG14" s="11">
        <f t="shared" si="0"/>
        <v>70.600947815855065</v>
      </c>
      <c r="CH14" s="11">
        <f t="shared" si="0"/>
        <v>10.648254537837978</v>
      </c>
      <c r="CI14" s="11">
        <f t="shared" si="0"/>
        <v>8.9922419343858468</v>
      </c>
      <c r="CJ14" s="11">
        <f t="shared" si="0"/>
        <v>1.6560126034521301</v>
      </c>
      <c r="CK14" s="11">
        <f t="shared" si="0"/>
        <v>5.1784622227371484</v>
      </c>
      <c r="CL14" s="11">
        <f t="shared" si="0"/>
        <v>6.1478765551569046</v>
      </c>
      <c r="CM14" s="11">
        <f t="shared" si="0"/>
        <v>0.96941433241975594</v>
      </c>
      <c r="CN14" s="11">
        <f t="shared" si="0"/>
        <v>-0.15516280466357973</v>
      </c>
      <c r="CO14" s="11">
        <f t="shared" si="0"/>
        <v>0.60149527078287279</v>
      </c>
      <c r="CP14" s="11">
        <f t="shared" si="0"/>
        <v>0.75665807544645247</v>
      </c>
      <c r="CQ14" s="65">
        <f t="shared" si="0"/>
        <v>5.2730592505170408</v>
      </c>
      <c r="CS14" s="63" t="s">
        <v>56</v>
      </c>
      <c r="CT14" s="59">
        <f t="shared" si="1"/>
        <v>1.3603309781661492</v>
      </c>
      <c r="CU14" s="59">
        <f t="shared" si="1"/>
        <v>1.5644003367506942</v>
      </c>
      <c r="CV14" s="59">
        <f t="shared" si="1"/>
        <v>0.2040693585845447</v>
      </c>
      <c r="CW14" s="59">
        <f t="shared" si="1"/>
        <v>0.10967131487654917</v>
      </c>
      <c r="CX14" s="59">
        <f t="shared" si="1"/>
        <v>2.8799238328769592</v>
      </c>
      <c r="CY14" s="59">
        <f t="shared" si="1"/>
        <v>0.92313312459738373</v>
      </c>
      <c r="CZ14" s="59">
        <f t="shared" si="1"/>
        <v>6.056577688368707E-2</v>
      </c>
      <c r="DA14" s="59">
        <f t="shared" si="1"/>
        <v>6.9252675272445871E-2</v>
      </c>
      <c r="DB14" s="59">
        <f t="shared" si="1"/>
        <v>8.6868983887588118E-3</v>
      </c>
      <c r="DC14" s="59">
        <f t="shared" si="1"/>
        <v>13.572335423569806</v>
      </c>
      <c r="DD14" s="59">
        <f t="shared" si="1"/>
        <v>0.59863363109890222</v>
      </c>
      <c r="DE14" s="11">
        <f t="shared" si="1"/>
        <v>3.3255213015806824E-3</v>
      </c>
      <c r="DF14" s="65">
        <f t="shared" si="1"/>
        <v>0.59530810979732152</v>
      </c>
      <c r="DH14" s="63" t="s">
        <v>56</v>
      </c>
      <c r="DI14" s="11">
        <f t="shared" si="2"/>
        <v>0.26484904334552117</v>
      </c>
      <c r="DJ14" s="11">
        <f t="shared" si="2"/>
        <v>5.1147612030706321E-2</v>
      </c>
      <c r="DK14" s="11">
        <f t="shared" si="2"/>
        <v>0.21370143131481484</v>
      </c>
      <c r="DL14" s="11">
        <f t="shared" si="2"/>
        <v>12.708852749125384</v>
      </c>
      <c r="DM14" s="11">
        <f t="shared" si="2"/>
        <v>0.30445184825484628</v>
      </c>
      <c r="DN14" s="11">
        <f t="shared" si="2"/>
        <v>3.987604734955331</v>
      </c>
      <c r="DO14" s="11">
        <f t="shared" si="2"/>
        <v>8.4167961659152084</v>
      </c>
      <c r="DP14" s="132">
        <f t="shared" si="2"/>
        <v>100</v>
      </c>
      <c r="DQ14" s="62"/>
    </row>
    <row r="15" spans="2:121" s="68" customFormat="1" ht="12">
      <c r="B15" s="63" t="s">
        <v>57</v>
      </c>
      <c r="C15" s="5">
        <v>43298666</v>
      </c>
      <c r="D15" s="5">
        <v>37626643</v>
      </c>
      <c r="E15" s="5">
        <v>5672023</v>
      </c>
      <c r="F15" s="5">
        <v>4790403</v>
      </c>
      <c r="G15" s="5">
        <v>881620</v>
      </c>
      <c r="H15" s="5">
        <v>2892421</v>
      </c>
      <c r="I15" s="5">
        <v>3678409</v>
      </c>
      <c r="J15" s="5">
        <v>785988</v>
      </c>
      <c r="K15" s="5">
        <v>-454391</v>
      </c>
      <c r="L15" s="5">
        <v>178683</v>
      </c>
      <c r="M15" s="5">
        <v>633074</v>
      </c>
      <c r="N15" s="64">
        <v>3293249</v>
      </c>
      <c r="O15" s="5"/>
      <c r="P15" s="63" t="s">
        <v>57</v>
      </c>
      <c r="Q15" s="5">
        <v>1110762</v>
      </c>
      <c r="R15" s="5">
        <v>1255994</v>
      </c>
      <c r="S15" s="5">
        <v>145232</v>
      </c>
      <c r="T15" s="5">
        <v>56940</v>
      </c>
      <c r="U15" s="5">
        <v>2007758</v>
      </c>
      <c r="V15" s="5">
        <v>117789</v>
      </c>
      <c r="W15" s="5">
        <v>53563</v>
      </c>
      <c r="X15" s="5">
        <v>61245</v>
      </c>
      <c r="Y15" s="5">
        <v>7682</v>
      </c>
      <c r="Z15" s="5">
        <v>10127814</v>
      </c>
      <c r="AA15" s="5">
        <v>492107</v>
      </c>
      <c r="AB15" s="5">
        <v>2306</v>
      </c>
      <c r="AC15" s="64">
        <v>489801</v>
      </c>
      <c r="AD15" s="5">
        <v>0</v>
      </c>
      <c r="AE15" s="63" t="s">
        <v>57</v>
      </c>
      <c r="AF15" s="5">
        <v>438745</v>
      </c>
      <c r="AG15" s="5">
        <v>204446</v>
      </c>
      <c r="AH15" s="5">
        <v>234299</v>
      </c>
      <c r="AI15" s="5">
        <v>9196962</v>
      </c>
      <c r="AJ15" s="5">
        <v>419694</v>
      </c>
      <c r="AK15" s="5">
        <v>2684101</v>
      </c>
      <c r="AL15" s="5">
        <v>6093167</v>
      </c>
      <c r="AM15" s="5">
        <v>56318901</v>
      </c>
      <c r="AN15" s="5">
        <v>30908</v>
      </c>
      <c r="AO15" s="64">
        <v>1822.1464022259609</v>
      </c>
      <c r="AQ15" s="63" t="s">
        <v>57</v>
      </c>
      <c r="AR15" s="11">
        <v>0.14313508413751172</v>
      </c>
      <c r="AS15" s="11">
        <v>0.60220456929297583</v>
      </c>
      <c r="AT15" s="11">
        <v>-2.7992402879749334</v>
      </c>
      <c r="AU15" s="11">
        <v>-3.1519077064783296</v>
      </c>
      <c r="AV15" s="11">
        <v>-0.83717351863703704</v>
      </c>
      <c r="AW15" s="11">
        <v>-8.5987176610744722</v>
      </c>
      <c r="AX15" s="11">
        <v>-7.4286653342037461</v>
      </c>
      <c r="AY15" s="11">
        <v>-2.8521847468185459</v>
      </c>
      <c r="AZ15" s="11">
        <v>-7.7442730081497446</v>
      </c>
      <c r="BA15" s="11">
        <v>-11.533872333262368</v>
      </c>
      <c r="BB15" s="11">
        <v>1.5013387632072599</v>
      </c>
      <c r="BC15" s="65">
        <v>-6.6796770618534058</v>
      </c>
      <c r="BD15" s="5"/>
      <c r="BE15" s="63" t="s">
        <v>57</v>
      </c>
      <c r="BF15" s="11">
        <v>18.139525979247235</v>
      </c>
      <c r="BG15" s="11">
        <v>12.68077455842562</v>
      </c>
      <c r="BH15" s="11">
        <v>-16.741956935494969</v>
      </c>
      <c r="BI15" s="11">
        <v>-33.578302712160976</v>
      </c>
      <c r="BJ15" s="11">
        <v>-16.86285064772391</v>
      </c>
      <c r="BK15" s="11">
        <v>33.788802944082867</v>
      </c>
      <c r="BL15" s="11">
        <v>-6.502234324814971</v>
      </c>
      <c r="BM15" s="11">
        <v>-10.205846992933173</v>
      </c>
      <c r="BN15" s="11">
        <v>-29.639128045429565</v>
      </c>
      <c r="BO15" s="11">
        <v>-24.087054738751011</v>
      </c>
      <c r="BP15" s="57">
        <v>-85.477078989577933</v>
      </c>
      <c r="BQ15" s="57">
        <v>-99.905275061749904</v>
      </c>
      <c r="BR15" s="65">
        <v>-48.661835424728636</v>
      </c>
      <c r="BS15" s="5"/>
      <c r="BT15" s="63" t="s">
        <v>57</v>
      </c>
      <c r="BU15" s="11">
        <v>38.927766237714053</v>
      </c>
      <c r="BV15" s="11">
        <v>21.386967492949385</v>
      </c>
      <c r="BW15" s="11">
        <v>58.972880182924762</v>
      </c>
      <c r="BX15" s="11">
        <v>-4.5667247064976246</v>
      </c>
      <c r="BY15" s="11">
        <v>18.231988168180855</v>
      </c>
      <c r="BZ15" s="11">
        <v>-13.685981220654259</v>
      </c>
      <c r="CA15" s="11">
        <v>-1.2835380513745724</v>
      </c>
      <c r="CB15" s="11">
        <v>-5.7308477482975233</v>
      </c>
      <c r="CC15" s="11">
        <v>-1.6670908628149657</v>
      </c>
      <c r="CD15" s="69">
        <v>-4.1326519485080881</v>
      </c>
      <c r="CE15" s="63" t="s">
        <v>57</v>
      </c>
      <c r="CF15" s="11">
        <f t="shared" si="3"/>
        <v>76.881233886293344</v>
      </c>
      <c r="CG15" s="11">
        <f t="shared" si="0"/>
        <v>66.809973795475869</v>
      </c>
      <c r="CH15" s="11">
        <f t="shared" si="0"/>
        <v>10.071260090817468</v>
      </c>
      <c r="CI15" s="11">
        <f t="shared" si="0"/>
        <v>8.5058531238029662</v>
      </c>
      <c r="CJ15" s="11">
        <f t="shared" si="0"/>
        <v>1.5654069670145019</v>
      </c>
      <c r="CK15" s="11">
        <f t="shared" si="0"/>
        <v>5.1357909132495321</v>
      </c>
      <c r="CL15" s="11">
        <f t="shared" si="0"/>
        <v>6.5313934304222308</v>
      </c>
      <c r="CM15" s="11">
        <f t="shared" si="0"/>
        <v>1.3956025171726985</v>
      </c>
      <c r="CN15" s="11">
        <f t="shared" si="0"/>
        <v>-0.80681794554194153</v>
      </c>
      <c r="CO15" s="11">
        <f t="shared" si="0"/>
        <v>0.31727004047895041</v>
      </c>
      <c r="CP15" s="11">
        <f t="shared" si="0"/>
        <v>1.1240879860208921</v>
      </c>
      <c r="CQ15" s="65">
        <f t="shared" si="0"/>
        <v>5.8475022444063667</v>
      </c>
      <c r="CS15" s="63" t="s">
        <v>57</v>
      </c>
      <c r="CT15" s="59">
        <f t="shared" si="1"/>
        <v>1.9722721506941339</v>
      </c>
      <c r="CU15" s="59">
        <f t="shared" si="1"/>
        <v>2.2301465009056196</v>
      </c>
      <c r="CV15" s="59">
        <f t="shared" si="1"/>
        <v>0.25787435021148586</v>
      </c>
      <c r="CW15" s="59">
        <f t="shared" si="1"/>
        <v>0.10110282514213123</v>
      </c>
      <c r="CX15" s="59">
        <f t="shared" si="1"/>
        <v>3.5649807868232375</v>
      </c>
      <c r="CY15" s="59">
        <f t="shared" si="1"/>
        <v>0.20914648174686504</v>
      </c>
      <c r="CZ15" s="59">
        <f t="shared" si="1"/>
        <v>9.5106614385106703E-2</v>
      </c>
      <c r="DA15" s="59">
        <f t="shared" si="1"/>
        <v>0.10874679532542726</v>
      </c>
      <c r="DB15" s="59">
        <f t="shared" si="1"/>
        <v>1.3640180940320551E-2</v>
      </c>
      <c r="DC15" s="59">
        <f t="shared" si="1"/>
        <v>17.982975200457123</v>
      </c>
      <c r="DD15" s="59">
        <f t="shared" si="1"/>
        <v>0.87378658187950087</v>
      </c>
      <c r="DE15" s="11">
        <f t="shared" si="1"/>
        <v>4.0945401260582132E-3</v>
      </c>
      <c r="DF15" s="65">
        <f t="shared" si="1"/>
        <v>0.86969204175344261</v>
      </c>
      <c r="DH15" s="63" t="s">
        <v>57</v>
      </c>
      <c r="DI15" s="11">
        <f t="shared" si="2"/>
        <v>0.77903686366323088</v>
      </c>
      <c r="DJ15" s="11">
        <f t="shared" si="2"/>
        <v>0.3630148961891142</v>
      </c>
      <c r="DK15" s="11">
        <f t="shared" si="2"/>
        <v>0.41602196747411674</v>
      </c>
      <c r="DL15" s="11">
        <f t="shared" si="2"/>
        <v>16.330151754914393</v>
      </c>
      <c r="DM15" s="11">
        <f t="shared" si="2"/>
        <v>0.7452098541482548</v>
      </c>
      <c r="DN15" s="11">
        <f t="shared" si="2"/>
        <v>4.7658973316968662</v>
      </c>
      <c r="DO15" s="11">
        <f t="shared" si="2"/>
        <v>10.819044569069272</v>
      </c>
      <c r="DP15" s="133">
        <f t="shared" si="2"/>
        <v>100</v>
      </c>
      <c r="DQ15" s="71"/>
    </row>
    <row r="16" spans="2:121" ht="12">
      <c r="B16" s="63" t="s">
        <v>58</v>
      </c>
      <c r="C16" s="5">
        <v>97680582</v>
      </c>
      <c r="D16" s="5">
        <v>84871785</v>
      </c>
      <c r="E16" s="5">
        <v>12808797</v>
      </c>
      <c r="F16" s="5">
        <v>10811173</v>
      </c>
      <c r="G16" s="5">
        <v>1997624</v>
      </c>
      <c r="H16" s="5">
        <v>6091894</v>
      </c>
      <c r="I16" s="5">
        <v>7970812</v>
      </c>
      <c r="J16" s="5">
        <v>1878918</v>
      </c>
      <c r="K16" s="5">
        <v>-722640</v>
      </c>
      <c r="L16" s="5">
        <v>865848</v>
      </c>
      <c r="M16" s="5">
        <v>1588488</v>
      </c>
      <c r="N16" s="64">
        <v>6685287</v>
      </c>
      <c r="O16" s="5"/>
      <c r="P16" s="63" t="s">
        <v>58</v>
      </c>
      <c r="Q16" s="5">
        <v>1822561</v>
      </c>
      <c r="R16" s="5">
        <v>2094454</v>
      </c>
      <c r="S16" s="5">
        <v>271893</v>
      </c>
      <c r="T16" s="5">
        <v>154959</v>
      </c>
      <c r="U16" s="5">
        <v>3960526</v>
      </c>
      <c r="V16" s="5">
        <v>747241</v>
      </c>
      <c r="W16" s="5">
        <v>129247</v>
      </c>
      <c r="X16" s="5">
        <v>147784</v>
      </c>
      <c r="Y16" s="5">
        <v>18537</v>
      </c>
      <c r="Z16" s="5">
        <v>19701207</v>
      </c>
      <c r="AA16" s="5">
        <v>878576</v>
      </c>
      <c r="AB16" s="5">
        <v>4553</v>
      </c>
      <c r="AC16" s="64">
        <v>874023</v>
      </c>
      <c r="AD16" s="5">
        <v>0</v>
      </c>
      <c r="AE16" s="63" t="s">
        <v>58</v>
      </c>
      <c r="AF16" s="72">
        <v>1880436</v>
      </c>
      <c r="AG16" s="5">
        <v>1523014</v>
      </c>
      <c r="AH16" s="5">
        <v>357422</v>
      </c>
      <c r="AI16" s="5">
        <v>16942195</v>
      </c>
      <c r="AJ16" s="5">
        <v>1028634</v>
      </c>
      <c r="AK16" s="5">
        <v>4444233</v>
      </c>
      <c r="AL16" s="5">
        <v>11469328</v>
      </c>
      <c r="AM16" s="5">
        <v>123473683</v>
      </c>
      <c r="AN16" s="5">
        <v>62344</v>
      </c>
      <c r="AO16" s="64">
        <v>1980.5223116899781</v>
      </c>
      <c r="AQ16" s="63" t="s">
        <v>58</v>
      </c>
      <c r="AR16" s="11">
        <v>1.0076601879345517</v>
      </c>
      <c r="AS16" s="11">
        <v>1.4710821508480638</v>
      </c>
      <c r="AT16" s="11">
        <v>-1.9591938957015747</v>
      </c>
      <c r="AU16" s="11">
        <v>-2.322387881700942</v>
      </c>
      <c r="AV16" s="11">
        <v>5.4243814677484709E-2</v>
      </c>
      <c r="AW16" s="11">
        <v>-10.195494778069039</v>
      </c>
      <c r="AX16" s="11">
        <v>-7.8743673075853975</v>
      </c>
      <c r="AY16" s="11">
        <v>0.55190904444759592</v>
      </c>
      <c r="AZ16" s="11">
        <v>-41.305941912510924</v>
      </c>
      <c r="BA16" s="11">
        <v>-14.152458684814812</v>
      </c>
      <c r="BB16" s="11">
        <v>4.5065457710549222</v>
      </c>
      <c r="BC16" s="65">
        <v>-6.6183188694555</v>
      </c>
      <c r="BD16" s="5"/>
      <c r="BE16" s="63" t="s">
        <v>58</v>
      </c>
      <c r="BF16" s="11">
        <v>17.601348321276774</v>
      </c>
      <c r="BG16" s="11">
        <v>11.852634322236653</v>
      </c>
      <c r="BH16" s="11">
        <v>-15.752959877050069</v>
      </c>
      <c r="BI16" s="11">
        <v>-59.543054968121936</v>
      </c>
      <c r="BJ16" s="11">
        <v>-16.338645757485693</v>
      </c>
      <c r="BK16" s="11">
        <v>51.785391457665128</v>
      </c>
      <c r="BL16" s="11">
        <v>-4.8310850612629599</v>
      </c>
      <c r="BM16" s="11">
        <v>-8.6009734617263796</v>
      </c>
      <c r="BN16" s="11">
        <v>-28.38156318819302</v>
      </c>
      <c r="BO16" s="11">
        <v>-25.299991264046913</v>
      </c>
      <c r="BP16" s="57">
        <v>-87.663833221028</v>
      </c>
      <c r="BQ16" s="57">
        <v>-99.916822286146683</v>
      </c>
      <c r="BR16" s="65">
        <v>-46.968839248821851</v>
      </c>
      <c r="BS16" s="5"/>
      <c r="BT16" s="63" t="s">
        <v>58</v>
      </c>
      <c r="BU16" s="11">
        <v>38.388748365293971</v>
      </c>
      <c r="BV16" s="11">
        <v>33.757054456097698</v>
      </c>
      <c r="BW16" s="11">
        <v>62.342788363273002</v>
      </c>
      <c r="BX16" s="11">
        <v>-5.3138801480444204</v>
      </c>
      <c r="BY16" s="11">
        <v>-14.309420570557437</v>
      </c>
      <c r="BZ16" s="11">
        <v>-13.513203724108353</v>
      </c>
      <c r="CA16" s="11">
        <v>-0.73263950586019</v>
      </c>
      <c r="CB16" s="11">
        <v>-4.9203275438981118</v>
      </c>
      <c r="CC16" s="11">
        <v>-0.39780806160433274</v>
      </c>
      <c r="CD16" s="66">
        <v>-4.5405822846659696</v>
      </c>
      <c r="CE16" s="63" t="s">
        <v>58</v>
      </c>
      <c r="CF16" s="11">
        <f t="shared" si="3"/>
        <v>79.110446555643762</v>
      </c>
      <c r="CG16" s="11">
        <f t="shared" si="0"/>
        <v>68.736740443710588</v>
      </c>
      <c r="CH16" s="11">
        <f t="shared" si="0"/>
        <v>10.373706111933179</v>
      </c>
      <c r="CI16" s="11">
        <f t="shared" si="0"/>
        <v>8.7558520466259999</v>
      </c>
      <c r="CJ16" s="11">
        <f t="shared" si="0"/>
        <v>1.6178540653071796</v>
      </c>
      <c r="CK16" s="11">
        <f t="shared" si="0"/>
        <v>4.9337590424025821</v>
      </c>
      <c r="CL16" s="11">
        <f t="shared" si="0"/>
        <v>6.4554744025899033</v>
      </c>
      <c r="CM16" s="11">
        <f t="shared" si="0"/>
        <v>1.5217153601873203</v>
      </c>
      <c r="CN16" s="11">
        <f t="shared" si="0"/>
        <v>-0.58525831775828696</v>
      </c>
      <c r="CO16" s="11">
        <f t="shared" si="0"/>
        <v>0.70124092759102352</v>
      </c>
      <c r="CP16" s="11">
        <f t="shared" si="0"/>
        <v>1.2864992453493107</v>
      </c>
      <c r="CQ16" s="65">
        <f t="shared" si="0"/>
        <v>5.4143416131840825</v>
      </c>
      <c r="CS16" s="63" t="s">
        <v>58</v>
      </c>
      <c r="CT16" s="59">
        <f t="shared" si="1"/>
        <v>1.4760724356136683</v>
      </c>
      <c r="CU16" s="59">
        <f t="shared" si="1"/>
        <v>1.6962756347034695</v>
      </c>
      <c r="CV16" s="59">
        <f t="shared" si="1"/>
        <v>0.22020319908980118</v>
      </c>
      <c r="CW16" s="59">
        <f t="shared" si="1"/>
        <v>0.12549961759867487</v>
      </c>
      <c r="CX16" s="59">
        <f t="shared" si="1"/>
        <v>3.207587158471656</v>
      </c>
      <c r="CY16" s="59">
        <f t="shared" si="1"/>
        <v>0.60518240150008318</v>
      </c>
      <c r="CZ16" s="59">
        <f t="shared" si="1"/>
        <v>0.10467574697678696</v>
      </c>
      <c r="DA16" s="59">
        <f t="shared" si="1"/>
        <v>0.11968866272499541</v>
      </c>
      <c r="DB16" s="59">
        <f t="shared" si="1"/>
        <v>1.5012915748208467E-2</v>
      </c>
      <c r="DC16" s="59">
        <f t="shared" si="1"/>
        <v>15.955794401953655</v>
      </c>
      <c r="DD16" s="59">
        <f t="shared" si="1"/>
        <v>0.71154919708679942</v>
      </c>
      <c r="DE16" s="11">
        <f t="shared" si="1"/>
        <v>3.6874254410958159E-3</v>
      </c>
      <c r="DF16" s="65">
        <f t="shared" si="1"/>
        <v>0.70786177164570363</v>
      </c>
      <c r="DH16" s="63" t="s">
        <v>58</v>
      </c>
      <c r="DI16" s="11">
        <f t="shared" si="2"/>
        <v>1.5229447719640792</v>
      </c>
      <c r="DJ16" s="11">
        <f t="shared" si="2"/>
        <v>1.2334725611124762</v>
      </c>
      <c r="DK16" s="11">
        <f t="shared" si="2"/>
        <v>0.28947221085160307</v>
      </c>
      <c r="DL16" s="11">
        <f t="shared" si="2"/>
        <v>13.721300432902774</v>
      </c>
      <c r="DM16" s="11">
        <f t="shared" si="2"/>
        <v>0.83307954780939031</v>
      </c>
      <c r="DN16" s="11">
        <f t="shared" si="2"/>
        <v>3.5993362245459224</v>
      </c>
      <c r="DO16" s="11">
        <f t="shared" si="2"/>
        <v>9.2888846605474633</v>
      </c>
      <c r="DP16" s="132">
        <f t="shared" si="2"/>
        <v>100</v>
      </c>
      <c r="DQ16" s="62"/>
    </row>
    <row r="17" spans="2:121" ht="12">
      <c r="B17" s="63" t="s">
        <v>59</v>
      </c>
      <c r="C17" s="5">
        <v>45193006</v>
      </c>
      <c r="D17" s="5">
        <v>39274667</v>
      </c>
      <c r="E17" s="5">
        <v>5918339</v>
      </c>
      <c r="F17" s="5">
        <v>4996798</v>
      </c>
      <c r="G17" s="5">
        <v>921541</v>
      </c>
      <c r="H17" s="5">
        <v>2974396</v>
      </c>
      <c r="I17" s="5">
        <v>3980978</v>
      </c>
      <c r="J17" s="5">
        <v>1006582</v>
      </c>
      <c r="K17" s="5">
        <v>-145640</v>
      </c>
      <c r="L17" s="5">
        <v>718185</v>
      </c>
      <c r="M17" s="5">
        <v>863825</v>
      </c>
      <c r="N17" s="64">
        <v>3034594</v>
      </c>
      <c r="O17" s="5"/>
      <c r="P17" s="63" t="s">
        <v>59</v>
      </c>
      <c r="Q17" s="5">
        <v>773211</v>
      </c>
      <c r="R17" s="5">
        <v>903714</v>
      </c>
      <c r="S17" s="5">
        <v>130503</v>
      </c>
      <c r="T17" s="5">
        <v>74729</v>
      </c>
      <c r="U17" s="5">
        <v>1956721</v>
      </c>
      <c r="V17" s="5">
        <v>229933</v>
      </c>
      <c r="W17" s="5">
        <v>85442</v>
      </c>
      <c r="X17" s="5">
        <v>97696</v>
      </c>
      <c r="Y17" s="5">
        <v>12254</v>
      </c>
      <c r="Z17" s="5">
        <v>7632227</v>
      </c>
      <c r="AA17" s="5">
        <v>464727</v>
      </c>
      <c r="AB17" s="5">
        <v>1180</v>
      </c>
      <c r="AC17" s="64">
        <v>463547</v>
      </c>
      <c r="AD17" s="5">
        <v>0</v>
      </c>
      <c r="AE17" s="63" t="s">
        <v>59</v>
      </c>
      <c r="AF17" s="5">
        <v>183021</v>
      </c>
      <c r="AG17" s="5">
        <v>22838</v>
      </c>
      <c r="AH17" s="5">
        <v>160183</v>
      </c>
      <c r="AI17" s="5">
        <v>6984479</v>
      </c>
      <c r="AJ17" s="5">
        <v>660280</v>
      </c>
      <c r="AK17" s="5">
        <v>1904079</v>
      </c>
      <c r="AL17" s="5">
        <v>4420120</v>
      </c>
      <c r="AM17" s="5">
        <v>55799629</v>
      </c>
      <c r="AN17" s="5">
        <v>28908</v>
      </c>
      <c r="AO17" s="64">
        <v>1930.2486854849869</v>
      </c>
      <c r="AQ17" s="63" t="s">
        <v>59</v>
      </c>
      <c r="AR17" s="11">
        <v>0.72496422874604471</v>
      </c>
      <c r="AS17" s="11">
        <v>1.1887739926027867</v>
      </c>
      <c r="AT17" s="11">
        <v>-2.2483733495241363</v>
      </c>
      <c r="AU17" s="11">
        <v>-2.6052824492769755</v>
      </c>
      <c r="AV17" s="11">
        <v>-0.26666522367303208</v>
      </c>
      <c r="AW17" s="11">
        <v>-42.760394465778681</v>
      </c>
      <c r="AX17" s="11">
        <v>-35.504703192818347</v>
      </c>
      <c r="AY17" s="11">
        <v>3.1213567267757663</v>
      </c>
      <c r="AZ17" s="11">
        <v>-637.19892294640545</v>
      </c>
      <c r="BA17" s="11">
        <v>-13.553758600268662</v>
      </c>
      <c r="BB17" s="11">
        <v>7.4841011998601426</v>
      </c>
      <c r="BC17" s="65">
        <v>-40.239322823893524</v>
      </c>
      <c r="BD17" s="5"/>
      <c r="BE17" s="63" t="s">
        <v>59</v>
      </c>
      <c r="BF17" s="11">
        <v>-3.8913423450444212E-2</v>
      </c>
      <c r="BG17" s="11">
        <v>-2.673030820626924</v>
      </c>
      <c r="BH17" s="11">
        <v>-15.816464759840541</v>
      </c>
      <c r="BI17" s="11">
        <v>-41.183276402159713</v>
      </c>
      <c r="BJ17" s="11">
        <v>-17.601443212056413</v>
      </c>
      <c r="BK17" s="11">
        <v>-87.24466643959255</v>
      </c>
      <c r="BL17" s="11">
        <v>-6.4909765466822797</v>
      </c>
      <c r="BM17" s="11">
        <v>-10.195977497518109</v>
      </c>
      <c r="BN17" s="11">
        <v>-29.635371805914438</v>
      </c>
      <c r="BO17" s="11">
        <v>-25.923895277827601</v>
      </c>
      <c r="BP17" s="57">
        <v>-83.870971100625141</v>
      </c>
      <c r="BQ17" s="57">
        <v>-99.941497795260133</v>
      </c>
      <c r="BR17" s="65">
        <v>-46.366728760022681</v>
      </c>
      <c r="BS17" s="5"/>
      <c r="BT17" s="63" t="s">
        <v>59</v>
      </c>
      <c r="BU17" s="11">
        <v>-18.440203029398265</v>
      </c>
      <c r="BV17" s="11">
        <v>-81.737051283076497</v>
      </c>
      <c r="BW17" s="11">
        <v>61.231001509813787</v>
      </c>
      <c r="BX17" s="11">
        <v>-2.959854894362846</v>
      </c>
      <c r="BY17" s="11">
        <v>17.184574401059184</v>
      </c>
      <c r="BZ17" s="11">
        <v>-13.930479144150068</v>
      </c>
      <c r="CA17" s="11">
        <v>-3.8106610309590769E-2</v>
      </c>
      <c r="CB17" s="11">
        <v>-7.5665421788433651</v>
      </c>
      <c r="CC17" s="11">
        <v>-0.82678651068647302</v>
      </c>
      <c r="CD17" s="66">
        <v>-6.7959436132248809</v>
      </c>
      <c r="CE17" s="63" t="s">
        <v>59</v>
      </c>
      <c r="CF17" s="11">
        <f t="shared" si="3"/>
        <v>80.991588671673782</v>
      </c>
      <c r="CG17" s="11">
        <f t="shared" si="0"/>
        <v>70.385175858427303</v>
      </c>
      <c r="CH17" s="11">
        <f t="shared" si="0"/>
        <v>10.606412813246482</v>
      </c>
      <c r="CI17" s="11">
        <f t="shared" si="0"/>
        <v>8.9548946642638079</v>
      </c>
      <c r="CJ17" s="11">
        <f t="shared" si="0"/>
        <v>1.6515181489826753</v>
      </c>
      <c r="CK17" s="11">
        <f t="shared" si="0"/>
        <v>5.3304942224615868</v>
      </c>
      <c r="CL17" s="11">
        <f t="shared" si="0"/>
        <v>7.1344166105477154</v>
      </c>
      <c r="CM17" s="11">
        <f t="shared" si="0"/>
        <v>1.8039223880861286</v>
      </c>
      <c r="CN17" s="11">
        <f t="shared" si="0"/>
        <v>-0.26100531958733991</v>
      </c>
      <c r="CO17" s="11">
        <f t="shared" si="0"/>
        <v>1.2870784499301957</v>
      </c>
      <c r="CP17" s="11">
        <f t="shared" si="0"/>
        <v>1.5480837695175358</v>
      </c>
      <c r="CQ17" s="65">
        <f t="shared" si="0"/>
        <v>5.4383766601745691</v>
      </c>
      <c r="CS17" s="63" t="s">
        <v>59</v>
      </c>
      <c r="CT17" s="59">
        <f t="shared" si="1"/>
        <v>1.38569200881246</v>
      </c>
      <c r="CU17" s="59">
        <f t="shared" si="1"/>
        <v>1.6195699078931152</v>
      </c>
      <c r="CV17" s="59">
        <f t="shared" si="1"/>
        <v>0.2338778990806552</v>
      </c>
      <c r="CW17" s="59">
        <f t="shared" si="1"/>
        <v>0.13392382949356169</v>
      </c>
      <c r="CX17" s="59">
        <f t="shared" si="1"/>
        <v>3.5066917738825825</v>
      </c>
      <c r="CY17" s="59">
        <f t="shared" si="1"/>
        <v>0.41206904798596422</v>
      </c>
      <c r="CZ17" s="59">
        <f t="shared" si="1"/>
        <v>0.15312288187435799</v>
      </c>
      <c r="DA17" s="59">
        <f t="shared" si="1"/>
        <v>0.17508360136229581</v>
      </c>
      <c r="DB17" s="59">
        <f t="shared" si="1"/>
        <v>2.1960719487937815E-2</v>
      </c>
      <c r="DC17" s="59">
        <f t="shared" si="1"/>
        <v>13.677917105864628</v>
      </c>
      <c r="DD17" s="59">
        <f t="shared" si="1"/>
        <v>0.83284962342670776</v>
      </c>
      <c r="DE17" s="11">
        <f t="shared" si="1"/>
        <v>2.1147094006664451E-3</v>
      </c>
      <c r="DF17" s="65">
        <f t="shared" si="1"/>
        <v>0.83073491402604127</v>
      </c>
      <c r="DH17" s="63" t="s">
        <v>59</v>
      </c>
      <c r="DI17" s="11">
        <f t="shared" si="2"/>
        <v>0.32799680442319784</v>
      </c>
      <c r="DJ17" s="11">
        <f t="shared" si="2"/>
        <v>4.0928587535949391E-2</v>
      </c>
      <c r="DK17" s="11">
        <f t="shared" si="2"/>
        <v>0.28706821688724848</v>
      </c>
      <c r="DL17" s="11">
        <f t="shared" si="2"/>
        <v>12.517070678014722</v>
      </c>
      <c r="DM17" s="11">
        <f t="shared" si="2"/>
        <v>1.1833053585356275</v>
      </c>
      <c r="DN17" s="11">
        <f t="shared" si="2"/>
        <v>3.4123506448403091</v>
      </c>
      <c r="DO17" s="11">
        <f t="shared" si="2"/>
        <v>7.921414674638787</v>
      </c>
      <c r="DP17" s="132">
        <f t="shared" si="2"/>
        <v>100</v>
      </c>
      <c r="DQ17" s="62"/>
    </row>
    <row r="18" spans="2:121" ht="12">
      <c r="B18" s="63" t="s">
        <v>60</v>
      </c>
      <c r="C18" s="5">
        <v>124333978</v>
      </c>
      <c r="D18" s="5">
        <v>108061705</v>
      </c>
      <c r="E18" s="5">
        <v>16272273</v>
      </c>
      <c r="F18" s="5">
        <v>13731306</v>
      </c>
      <c r="G18" s="5">
        <v>2540967</v>
      </c>
      <c r="H18" s="5">
        <v>9821822</v>
      </c>
      <c r="I18" s="5">
        <v>12617781</v>
      </c>
      <c r="J18" s="5">
        <v>2795959</v>
      </c>
      <c r="K18" s="5">
        <v>-601084</v>
      </c>
      <c r="L18" s="5">
        <v>1714018</v>
      </c>
      <c r="M18" s="5">
        <v>2315102</v>
      </c>
      <c r="N18" s="64">
        <v>10218802</v>
      </c>
      <c r="O18" s="5"/>
      <c r="P18" s="63" t="s">
        <v>60</v>
      </c>
      <c r="Q18" s="5">
        <v>3433646</v>
      </c>
      <c r="R18" s="5">
        <v>3885230</v>
      </c>
      <c r="S18" s="5">
        <v>451584</v>
      </c>
      <c r="T18" s="5">
        <v>406766</v>
      </c>
      <c r="U18" s="5">
        <v>5597455</v>
      </c>
      <c r="V18" s="5">
        <v>780935</v>
      </c>
      <c r="W18" s="5">
        <v>204104</v>
      </c>
      <c r="X18" s="5">
        <v>233377</v>
      </c>
      <c r="Y18" s="5">
        <v>29273</v>
      </c>
      <c r="Z18" s="5">
        <v>28772359</v>
      </c>
      <c r="AA18" s="5">
        <v>1873037</v>
      </c>
      <c r="AB18" s="5">
        <v>5294</v>
      </c>
      <c r="AC18" s="64">
        <v>1867743</v>
      </c>
      <c r="AD18" s="5">
        <v>0</v>
      </c>
      <c r="AE18" s="63" t="s">
        <v>60</v>
      </c>
      <c r="AF18" s="5">
        <v>1093331</v>
      </c>
      <c r="AG18" s="5">
        <v>387216</v>
      </c>
      <c r="AH18" s="5">
        <v>706115</v>
      </c>
      <c r="AI18" s="5">
        <v>25805991</v>
      </c>
      <c r="AJ18" s="5">
        <v>1301257</v>
      </c>
      <c r="AK18" s="5">
        <v>7832243</v>
      </c>
      <c r="AL18" s="5">
        <v>16672491</v>
      </c>
      <c r="AM18" s="5">
        <v>162928159</v>
      </c>
      <c r="AN18" s="5">
        <v>91934</v>
      </c>
      <c r="AO18" s="64">
        <v>1772.2296321273957</v>
      </c>
      <c r="AQ18" s="63" t="s">
        <v>60</v>
      </c>
      <c r="AR18" s="11">
        <v>0.97628673807553523</v>
      </c>
      <c r="AS18" s="11">
        <v>1.4363083293336587</v>
      </c>
      <c r="AT18" s="11">
        <v>-1.975882929650262</v>
      </c>
      <c r="AU18" s="11">
        <v>-2.3371283331664285</v>
      </c>
      <c r="AV18" s="11">
        <v>2.3461140124808544E-2</v>
      </c>
      <c r="AW18" s="11">
        <v>-12.505639978680991</v>
      </c>
      <c r="AX18" s="11">
        <v>-10.482625360730847</v>
      </c>
      <c r="AY18" s="11">
        <v>-2.5689623930194307</v>
      </c>
      <c r="AZ18" s="11">
        <v>-115.32806969779472</v>
      </c>
      <c r="BA18" s="11">
        <v>-14.611196078333691</v>
      </c>
      <c r="BB18" s="11">
        <v>1.2527673808134678</v>
      </c>
      <c r="BC18" s="65">
        <v>-9.4647534733905907</v>
      </c>
      <c r="BD18" s="5"/>
      <c r="BE18" s="63" t="s">
        <v>60</v>
      </c>
      <c r="BF18" s="11">
        <v>17.47362558109937</v>
      </c>
      <c r="BG18" s="11">
        <v>12.139597885723671</v>
      </c>
      <c r="BH18" s="11">
        <v>-16.640238938657522</v>
      </c>
      <c r="BI18" s="11">
        <v>-57.317045018121838</v>
      </c>
      <c r="BJ18" s="11">
        <v>-14.603505350234474</v>
      </c>
      <c r="BK18" s="11">
        <v>-8.82572706151565</v>
      </c>
      <c r="BL18" s="11">
        <v>-6.2508899330770324</v>
      </c>
      <c r="BM18" s="11">
        <v>-9.9646613118523497</v>
      </c>
      <c r="BN18" s="11">
        <v>-29.450750729038631</v>
      </c>
      <c r="BO18" s="11">
        <v>-25.144959587185795</v>
      </c>
      <c r="BP18" s="57">
        <v>-81.179589391567134</v>
      </c>
      <c r="BQ18" s="57">
        <v>-99.918481658527142</v>
      </c>
      <c r="BR18" s="65">
        <v>-45.986424185216869</v>
      </c>
      <c r="BS18" s="5"/>
      <c r="BT18" s="63" t="s">
        <v>60</v>
      </c>
      <c r="BU18" s="11">
        <v>35.089041578271704</v>
      </c>
      <c r="BV18" s="11">
        <v>5.3462652864119269</v>
      </c>
      <c r="BW18" s="11">
        <v>59.835527507152939</v>
      </c>
      <c r="BX18" s="11">
        <v>-6.7565803912409406</v>
      </c>
      <c r="BY18" s="11">
        <v>-34.529563799433369</v>
      </c>
      <c r="BZ18" s="11">
        <v>-13.310421962154178</v>
      </c>
      <c r="CA18" s="11">
        <v>0.11359123272878242</v>
      </c>
      <c r="CB18" s="11">
        <v>-5.7101197362483234</v>
      </c>
      <c r="CC18" s="11">
        <v>-1.5969858497634493</v>
      </c>
      <c r="CD18" s="69">
        <v>-4.179886075649228</v>
      </c>
      <c r="CE18" s="63" t="s">
        <v>60</v>
      </c>
      <c r="CF18" s="11">
        <f t="shared" si="3"/>
        <v>76.312148104490646</v>
      </c>
      <c r="CG18" s="11">
        <f t="shared" si="0"/>
        <v>66.324756667753178</v>
      </c>
      <c r="CH18" s="11">
        <f t="shared" si="0"/>
        <v>9.9873914367374645</v>
      </c>
      <c r="CI18" s="11">
        <f t="shared" si="0"/>
        <v>8.4278286112592742</v>
      </c>
      <c r="CJ18" s="11">
        <f t="shared" si="0"/>
        <v>1.5595628254781913</v>
      </c>
      <c r="CK18" s="11">
        <f t="shared" si="0"/>
        <v>6.0283146021431442</v>
      </c>
      <c r="CL18" s="11">
        <f t="shared" si="0"/>
        <v>7.7443832161633894</v>
      </c>
      <c r="CM18" s="11">
        <f t="shared" si="0"/>
        <v>1.7160686140202446</v>
      </c>
      <c r="CN18" s="11">
        <f t="shared" si="0"/>
        <v>-0.36892579139742199</v>
      </c>
      <c r="CO18" s="11">
        <f t="shared" si="0"/>
        <v>1.0520084499328322</v>
      </c>
      <c r="CP18" s="11">
        <f t="shared" si="0"/>
        <v>1.4209342413302539</v>
      </c>
      <c r="CQ18" s="65">
        <f t="shared" si="0"/>
        <v>6.2719680027809064</v>
      </c>
      <c r="CS18" s="63" t="s">
        <v>60</v>
      </c>
      <c r="CT18" s="59">
        <f t="shared" si="1"/>
        <v>2.1074601352366598</v>
      </c>
      <c r="CU18" s="59">
        <f t="shared" si="1"/>
        <v>2.384627693485446</v>
      </c>
      <c r="CV18" s="59">
        <f t="shared" si="1"/>
        <v>0.27716755824878619</v>
      </c>
      <c r="CW18" s="59">
        <f t="shared" si="1"/>
        <v>0.24965972886246141</v>
      </c>
      <c r="CX18" s="59">
        <f t="shared" si="1"/>
        <v>3.43553565838794</v>
      </c>
      <c r="CY18" s="59">
        <f t="shared" si="1"/>
        <v>0.47931248029384538</v>
      </c>
      <c r="CZ18" s="59">
        <f t="shared" si="1"/>
        <v>0.1252723907596599</v>
      </c>
      <c r="DA18" s="59">
        <f t="shared" si="1"/>
        <v>0.14323920520086403</v>
      </c>
      <c r="DB18" s="59">
        <f t="shared" si="1"/>
        <v>1.7966814441204113E-2</v>
      </c>
      <c r="DC18" s="59">
        <f t="shared" si="1"/>
        <v>17.659537293366213</v>
      </c>
      <c r="DD18" s="59">
        <f t="shared" si="1"/>
        <v>1.1496091353981357</v>
      </c>
      <c r="DE18" s="11">
        <f t="shared" si="1"/>
        <v>3.2492848581195839E-3</v>
      </c>
      <c r="DF18" s="65">
        <f t="shared" si="1"/>
        <v>1.1463598505400163</v>
      </c>
      <c r="DH18" s="63" t="s">
        <v>60</v>
      </c>
      <c r="DI18" s="11">
        <f t="shared" si="2"/>
        <v>0.67105097529519131</v>
      </c>
      <c r="DJ18" s="11">
        <f t="shared" si="2"/>
        <v>0.23766057529687057</v>
      </c>
      <c r="DK18" s="11">
        <f t="shared" si="2"/>
        <v>0.43339039999832074</v>
      </c>
      <c r="DL18" s="11">
        <f t="shared" si="2"/>
        <v>15.838877182672887</v>
      </c>
      <c r="DM18" s="11">
        <f t="shared" si="2"/>
        <v>0.79866918523273811</v>
      </c>
      <c r="DN18" s="11">
        <f t="shared" si="2"/>
        <v>4.8071757810753883</v>
      </c>
      <c r="DO18" s="11">
        <f t="shared" si="2"/>
        <v>10.23303221636476</v>
      </c>
      <c r="DP18" s="133">
        <f t="shared" si="2"/>
        <v>100</v>
      </c>
      <c r="DQ18" s="73"/>
    </row>
    <row r="19" spans="2:121" ht="12">
      <c r="B19" s="74" t="s">
        <v>61</v>
      </c>
      <c r="C19" s="75">
        <v>110343938</v>
      </c>
      <c r="D19" s="75">
        <v>95880146</v>
      </c>
      <c r="E19" s="75">
        <v>14463792</v>
      </c>
      <c r="F19" s="75">
        <v>12205903</v>
      </c>
      <c r="G19" s="75">
        <v>2257889</v>
      </c>
      <c r="H19" s="75">
        <v>7012464</v>
      </c>
      <c r="I19" s="75">
        <v>11737682</v>
      </c>
      <c r="J19" s="75">
        <v>4725218</v>
      </c>
      <c r="K19" s="75">
        <v>822933</v>
      </c>
      <c r="L19" s="75">
        <v>5288314</v>
      </c>
      <c r="M19" s="75">
        <v>4465381</v>
      </c>
      <c r="N19" s="76">
        <v>6038688</v>
      </c>
      <c r="O19" s="5"/>
      <c r="P19" s="74" t="s">
        <v>61</v>
      </c>
      <c r="Q19" s="75">
        <v>1565611</v>
      </c>
      <c r="R19" s="75">
        <v>1803814</v>
      </c>
      <c r="S19" s="75">
        <v>238203</v>
      </c>
      <c r="T19" s="75">
        <v>372994</v>
      </c>
      <c r="U19" s="75">
        <v>3541387</v>
      </c>
      <c r="V19" s="75">
        <v>558696</v>
      </c>
      <c r="W19" s="75">
        <v>150843</v>
      </c>
      <c r="X19" s="75">
        <v>172477</v>
      </c>
      <c r="Y19" s="75">
        <v>21634</v>
      </c>
      <c r="Z19" s="75">
        <v>21043461</v>
      </c>
      <c r="AA19" s="75">
        <v>366117</v>
      </c>
      <c r="AB19" s="75">
        <v>3894</v>
      </c>
      <c r="AC19" s="76">
        <v>362223</v>
      </c>
      <c r="AD19" s="5">
        <v>0</v>
      </c>
      <c r="AE19" s="74" t="s">
        <v>61</v>
      </c>
      <c r="AF19" s="77">
        <v>5094165</v>
      </c>
      <c r="AG19" s="75">
        <v>4907741</v>
      </c>
      <c r="AH19" s="75">
        <v>186424</v>
      </c>
      <c r="AI19" s="75">
        <v>15583179</v>
      </c>
      <c r="AJ19" s="75">
        <v>206559</v>
      </c>
      <c r="AK19" s="75">
        <v>4143760</v>
      </c>
      <c r="AL19" s="75">
        <v>11232860</v>
      </c>
      <c r="AM19" s="75">
        <v>138399863</v>
      </c>
      <c r="AN19" s="75">
        <v>53621</v>
      </c>
      <c r="AO19" s="76">
        <v>2581.0757539023889</v>
      </c>
      <c r="AQ19" s="74" t="s">
        <v>61</v>
      </c>
      <c r="AR19" s="78">
        <v>1.4308091089741846</v>
      </c>
      <c r="AS19" s="78">
        <v>1.8976029698791228</v>
      </c>
      <c r="AT19" s="78">
        <v>-1.5586007671515709</v>
      </c>
      <c r="AU19" s="78">
        <v>-1.9122994483949403</v>
      </c>
      <c r="AV19" s="78">
        <v>0.39850115188265339</v>
      </c>
      <c r="AW19" s="78">
        <v>-21.851963623671448</v>
      </c>
      <c r="AX19" s="78">
        <v>-14.774246196703144</v>
      </c>
      <c r="AY19" s="78">
        <v>-1.5405433169325158</v>
      </c>
      <c r="AZ19" s="78">
        <v>-62.848375624022033</v>
      </c>
      <c r="BA19" s="78">
        <v>-21.120964438824199</v>
      </c>
      <c r="BB19" s="78">
        <v>-0.53209120061444315</v>
      </c>
      <c r="BC19" s="79">
        <v>-8.4788378773207516</v>
      </c>
      <c r="BD19" s="68"/>
      <c r="BE19" s="74" t="s">
        <v>61</v>
      </c>
      <c r="BF19" s="78">
        <v>8.3768575223989483</v>
      </c>
      <c r="BG19" s="78">
        <v>4.6315851753542843</v>
      </c>
      <c r="BH19" s="78">
        <v>-14.735044815440565</v>
      </c>
      <c r="BI19" s="78">
        <v>-26.271782788829501</v>
      </c>
      <c r="BJ19" s="78">
        <v>-14.877175490574537</v>
      </c>
      <c r="BK19" s="78">
        <v>14.650403033835142</v>
      </c>
      <c r="BL19" s="78">
        <v>-5.7873073968359057</v>
      </c>
      <c r="BM19" s="78">
        <v>-9.5197876447876446</v>
      </c>
      <c r="BN19" s="78">
        <v>-29.103719482221855</v>
      </c>
      <c r="BO19" s="78">
        <v>-20.987080771452284</v>
      </c>
      <c r="BP19" s="80">
        <v>-93.670861348685293</v>
      </c>
      <c r="BQ19" s="80">
        <v>-99.924403982477401</v>
      </c>
      <c r="BR19" s="65">
        <v>-42.827446765189151</v>
      </c>
      <c r="BS19" s="5"/>
      <c r="BT19" s="74" t="s">
        <v>61</v>
      </c>
      <c r="BU19" s="78">
        <v>6.9872778731265228</v>
      </c>
      <c r="BV19" s="78">
        <v>5.6642970606637224</v>
      </c>
      <c r="BW19" s="78">
        <v>59.590460047597041</v>
      </c>
      <c r="BX19" s="78">
        <v>-3.1309064183693467</v>
      </c>
      <c r="BY19" s="78">
        <v>1.8334647998422402</v>
      </c>
      <c r="BZ19" s="78">
        <v>-12.848575936022439</v>
      </c>
      <c r="CA19" s="78">
        <v>0.93019026472019539</v>
      </c>
      <c r="CB19" s="78">
        <v>-4.1509999162497753</v>
      </c>
      <c r="CC19" s="78">
        <v>1.2538474611477235</v>
      </c>
      <c r="CD19" s="81">
        <v>-5.3379180277286835</v>
      </c>
      <c r="CE19" s="74" t="s">
        <v>61</v>
      </c>
      <c r="CF19" s="78">
        <f t="shared" si="3"/>
        <v>79.728357823591196</v>
      </c>
      <c r="CG19" s="78">
        <f t="shared" si="0"/>
        <v>69.277630715573764</v>
      </c>
      <c r="CH19" s="78">
        <f t="shared" si="0"/>
        <v>10.450727108017441</v>
      </c>
      <c r="CI19" s="78">
        <f t="shared" si="0"/>
        <v>8.8193028052347131</v>
      </c>
      <c r="CJ19" s="78">
        <f t="shared" si="0"/>
        <v>1.6314243027827273</v>
      </c>
      <c r="CK19" s="78">
        <f t="shared" si="0"/>
        <v>5.0668142641152762</v>
      </c>
      <c r="CL19" s="78">
        <f t="shared" si="0"/>
        <v>8.4809924992483552</v>
      </c>
      <c r="CM19" s="78">
        <f t="shared" si="0"/>
        <v>3.4141782351330794</v>
      </c>
      <c r="CN19" s="78">
        <f t="shared" si="0"/>
        <v>0.5946053573766904</v>
      </c>
      <c r="CO19" s="78">
        <f t="shared" si="0"/>
        <v>3.8210399095554015</v>
      </c>
      <c r="CP19" s="78">
        <f t="shared" si="0"/>
        <v>3.2264345521787114</v>
      </c>
      <c r="CQ19" s="65">
        <f t="shared" si="0"/>
        <v>4.3632181919139619</v>
      </c>
      <c r="CS19" s="74" t="s">
        <v>61</v>
      </c>
      <c r="CT19" s="82">
        <f t="shared" si="1"/>
        <v>1.1312229405891825</v>
      </c>
      <c r="CU19" s="82">
        <f t="shared" si="1"/>
        <v>1.3033351051799813</v>
      </c>
      <c r="CV19" s="82">
        <f t="shared" si="1"/>
        <v>0.17211216459079876</v>
      </c>
      <c r="CW19" s="82">
        <f t="shared" si="1"/>
        <v>0.26950460203851501</v>
      </c>
      <c r="CX19" s="82">
        <f t="shared" si="1"/>
        <v>2.5588081687624213</v>
      </c>
      <c r="CY19" s="82">
        <f t="shared" si="1"/>
        <v>0.4036824805238427</v>
      </c>
      <c r="CZ19" s="82">
        <f t="shared" si="1"/>
        <v>0.10899071482462377</v>
      </c>
      <c r="DA19" s="82">
        <f t="shared" si="1"/>
        <v>0.12462223318819325</v>
      </c>
      <c r="DB19" s="82">
        <f t="shared" si="1"/>
        <v>1.5631518363569477E-2</v>
      </c>
      <c r="DC19" s="82">
        <f t="shared" si="1"/>
        <v>15.204827912293526</v>
      </c>
      <c r="DD19" s="82">
        <f t="shared" si="1"/>
        <v>0.26453566648400512</v>
      </c>
      <c r="DE19" s="78">
        <f t="shared" si="1"/>
        <v>2.8135866001543657E-3</v>
      </c>
      <c r="DF19" s="65">
        <f t="shared" si="1"/>
        <v>0.26172207988385077</v>
      </c>
      <c r="DH19" s="74" t="s">
        <v>61</v>
      </c>
      <c r="DI19" s="78">
        <f t="shared" si="2"/>
        <v>3.6807587013290615</v>
      </c>
      <c r="DJ19" s="78">
        <f t="shared" si="2"/>
        <v>3.5460591460267561</v>
      </c>
      <c r="DK19" s="78">
        <f t="shared" si="2"/>
        <v>0.13469955530230546</v>
      </c>
      <c r="DL19" s="78">
        <f t="shared" si="2"/>
        <v>11.25953354448046</v>
      </c>
      <c r="DM19" s="78">
        <f t="shared" si="2"/>
        <v>0.1492479801081884</v>
      </c>
      <c r="DN19" s="78">
        <f t="shared" si="2"/>
        <v>2.9940492065371482</v>
      </c>
      <c r="DO19" s="78">
        <f t="shared" si="2"/>
        <v>8.1162363578351222</v>
      </c>
      <c r="DP19" s="132">
        <f t="shared" si="2"/>
        <v>100</v>
      </c>
      <c r="DQ19" s="62"/>
    </row>
    <row r="20" spans="2:121" ht="12">
      <c r="B20" s="74" t="s">
        <v>62</v>
      </c>
      <c r="C20" s="75">
        <v>15429650</v>
      </c>
      <c r="D20" s="75">
        <v>13405635</v>
      </c>
      <c r="E20" s="75">
        <v>2024015</v>
      </c>
      <c r="F20" s="75">
        <v>1709219</v>
      </c>
      <c r="G20" s="75">
        <v>314796</v>
      </c>
      <c r="H20" s="75">
        <v>1920252</v>
      </c>
      <c r="I20" s="75">
        <v>2107493</v>
      </c>
      <c r="J20" s="75">
        <v>187241</v>
      </c>
      <c r="K20" s="75">
        <v>16701</v>
      </c>
      <c r="L20" s="75">
        <v>150114</v>
      </c>
      <c r="M20" s="75">
        <v>133413</v>
      </c>
      <c r="N20" s="76">
        <v>1875287</v>
      </c>
      <c r="O20" s="5"/>
      <c r="P20" s="74" t="s">
        <v>62</v>
      </c>
      <c r="Q20" s="75">
        <v>332101</v>
      </c>
      <c r="R20" s="75">
        <v>381875</v>
      </c>
      <c r="S20" s="75">
        <v>49774</v>
      </c>
      <c r="T20" s="75">
        <v>105558</v>
      </c>
      <c r="U20" s="75">
        <v>712645</v>
      </c>
      <c r="V20" s="75">
        <v>724983</v>
      </c>
      <c r="W20" s="75">
        <v>28264</v>
      </c>
      <c r="X20" s="75">
        <v>32318</v>
      </c>
      <c r="Y20" s="75">
        <v>4054</v>
      </c>
      <c r="Z20" s="75">
        <v>2933581</v>
      </c>
      <c r="AA20" s="75">
        <v>99311</v>
      </c>
      <c r="AB20" s="75">
        <v>-362</v>
      </c>
      <c r="AC20" s="76">
        <v>99673</v>
      </c>
      <c r="AD20" s="5">
        <v>0</v>
      </c>
      <c r="AE20" s="74" t="s">
        <v>62</v>
      </c>
      <c r="AF20" s="75">
        <v>112335</v>
      </c>
      <c r="AG20" s="75">
        <v>24252</v>
      </c>
      <c r="AH20" s="75">
        <v>88083</v>
      </c>
      <c r="AI20" s="75">
        <v>2721935</v>
      </c>
      <c r="AJ20" s="75">
        <v>17922</v>
      </c>
      <c r="AK20" s="75">
        <v>846808</v>
      </c>
      <c r="AL20" s="75">
        <v>1857205</v>
      </c>
      <c r="AM20" s="75">
        <v>20283483</v>
      </c>
      <c r="AN20" s="75">
        <v>11724</v>
      </c>
      <c r="AO20" s="76">
        <v>1730.0821392016376</v>
      </c>
      <c r="AQ20" s="74" t="s">
        <v>62</v>
      </c>
      <c r="AR20" s="78">
        <v>1.1333550548849336</v>
      </c>
      <c r="AS20" s="78">
        <v>1.5977334130515035</v>
      </c>
      <c r="AT20" s="78">
        <v>-1.8383351439435087</v>
      </c>
      <c r="AU20" s="78">
        <v>-2.2012485051696813</v>
      </c>
      <c r="AV20" s="78">
        <v>0.18012283995799255</v>
      </c>
      <c r="AW20" s="78">
        <v>-6.6007575046413818</v>
      </c>
      <c r="AX20" s="78">
        <v>-6.0210495711067384</v>
      </c>
      <c r="AY20" s="78">
        <v>0.36771997534239237</v>
      </c>
      <c r="AZ20" s="78">
        <v>-68.326727227901145</v>
      </c>
      <c r="BA20" s="78">
        <v>-13.649175688268658</v>
      </c>
      <c r="BB20" s="78">
        <v>10.155804909464715</v>
      </c>
      <c r="BC20" s="79">
        <v>-4.935066646794799</v>
      </c>
      <c r="BD20" s="68"/>
      <c r="BE20" s="74" t="s">
        <v>62</v>
      </c>
      <c r="BF20" s="78">
        <v>18.536801264959827</v>
      </c>
      <c r="BG20" s="78">
        <v>12.38956024227584</v>
      </c>
      <c r="BH20" s="78">
        <v>-16.50198788814145</v>
      </c>
      <c r="BI20" s="78">
        <v>-43.842867706909118</v>
      </c>
      <c r="BJ20" s="78">
        <v>-17.408678378920261</v>
      </c>
      <c r="BK20" s="78">
        <v>12.988178821622547</v>
      </c>
      <c r="BL20" s="78">
        <v>-7.6158723932797283</v>
      </c>
      <c r="BM20" s="78">
        <v>-11.27522306108442</v>
      </c>
      <c r="BN20" s="78">
        <v>-30.475047161721829</v>
      </c>
      <c r="BO20" s="78">
        <v>-17.411677134322037</v>
      </c>
      <c r="BP20" s="80">
        <v>-77.479783938719137</v>
      </c>
      <c r="BQ20" s="80">
        <v>-100.16740813363054</v>
      </c>
      <c r="BR20" s="79">
        <v>-55.651218253332623</v>
      </c>
      <c r="BS20" s="5"/>
      <c r="BT20" s="74" t="s">
        <v>62</v>
      </c>
      <c r="BU20" s="78">
        <v>-1.4501526476471207</v>
      </c>
      <c r="BV20" s="78">
        <v>-58.566962226436367</v>
      </c>
      <c r="BW20" s="78">
        <v>58.836894779550988</v>
      </c>
      <c r="BX20" s="78">
        <v>-9.1804053213145185</v>
      </c>
      <c r="BY20" s="78">
        <v>-67.594836003326947</v>
      </c>
      <c r="BZ20" s="78">
        <v>-21.637345726138619</v>
      </c>
      <c r="CA20" s="78">
        <v>-0.21175125433469488</v>
      </c>
      <c r="CB20" s="78">
        <v>-2.7858851514690972</v>
      </c>
      <c r="CC20" s="78">
        <v>-1.4624306606152295</v>
      </c>
      <c r="CD20" s="81">
        <v>-1.3430963435840422</v>
      </c>
      <c r="CE20" s="74" t="s">
        <v>62</v>
      </c>
      <c r="CF20" s="78">
        <f t="shared" si="3"/>
        <v>76.070022096303674</v>
      </c>
      <c r="CG20" s="78">
        <f t="shared" si="0"/>
        <v>66.091385784187068</v>
      </c>
      <c r="CH20" s="78">
        <f t="shared" si="0"/>
        <v>9.9786363121166115</v>
      </c>
      <c r="CI20" s="78">
        <f t="shared" si="0"/>
        <v>8.4266543374232139</v>
      </c>
      <c r="CJ20" s="78">
        <f t="shared" si="0"/>
        <v>1.5519819746933996</v>
      </c>
      <c r="CK20" s="78">
        <f t="shared" si="0"/>
        <v>9.4670722971986621</v>
      </c>
      <c r="CL20" s="78">
        <f t="shared" si="0"/>
        <v>10.390192848042913</v>
      </c>
      <c r="CM20" s="78">
        <f t="shared" si="0"/>
        <v>0.92312055084425093</v>
      </c>
      <c r="CN20" s="78">
        <f t="shared" si="0"/>
        <v>8.2337929831873546E-2</v>
      </c>
      <c r="CO20" s="78">
        <f t="shared" si="0"/>
        <v>0.7400799951369299</v>
      </c>
      <c r="CP20" s="78">
        <f t="shared" si="0"/>
        <v>0.65774206530505641</v>
      </c>
      <c r="CQ20" s="79">
        <f t="shared" si="0"/>
        <v>9.2453894629438143</v>
      </c>
      <c r="CS20" s="74" t="s">
        <v>62</v>
      </c>
      <c r="CT20" s="82">
        <f t="shared" si="1"/>
        <v>1.6372976968501909</v>
      </c>
      <c r="CU20" s="82">
        <f t="shared" si="1"/>
        <v>1.8826894769502851</v>
      </c>
      <c r="CV20" s="82">
        <f t="shared" si="1"/>
        <v>0.24539178010009427</v>
      </c>
      <c r="CW20" s="82">
        <f t="shared" si="1"/>
        <v>0.52041357985706893</v>
      </c>
      <c r="CX20" s="82">
        <f t="shared" si="1"/>
        <v>3.5134251844222217</v>
      </c>
      <c r="CY20" s="82">
        <f t="shared" si="1"/>
        <v>3.5742530018143337</v>
      </c>
      <c r="CZ20" s="82">
        <f t="shared" si="1"/>
        <v>0.13934490442297312</v>
      </c>
      <c r="DA20" s="82">
        <f t="shared" si="1"/>
        <v>0.15933160986207348</v>
      </c>
      <c r="DB20" s="82">
        <f t="shared" si="1"/>
        <v>1.9986705439100375E-2</v>
      </c>
      <c r="DC20" s="82">
        <f t="shared" si="1"/>
        <v>14.462905606497662</v>
      </c>
      <c r="DD20" s="82">
        <f t="shared" si="1"/>
        <v>0.48961512182104033</v>
      </c>
      <c r="DE20" s="78">
        <f t="shared" si="1"/>
        <v>-1.7847033470533636E-3</v>
      </c>
      <c r="DF20" s="79">
        <f t="shared" si="1"/>
        <v>0.49139982516809366</v>
      </c>
      <c r="DH20" s="74" t="s">
        <v>62</v>
      </c>
      <c r="DI20" s="78">
        <f t="shared" si="2"/>
        <v>0.5538250013570154</v>
      </c>
      <c r="DJ20" s="78">
        <f t="shared" si="2"/>
        <v>0.11956526401308888</v>
      </c>
      <c r="DK20" s="78">
        <f t="shared" si="2"/>
        <v>0.43425973734392659</v>
      </c>
      <c r="DL20" s="78">
        <f t="shared" si="2"/>
        <v>13.419465483319607</v>
      </c>
      <c r="DM20" s="78">
        <f t="shared" si="2"/>
        <v>8.8357606038371214E-2</v>
      </c>
      <c r="DN20" s="78">
        <f t="shared" si="2"/>
        <v>4.1748648395347088</v>
      </c>
      <c r="DO20" s="78">
        <f t="shared" si="2"/>
        <v>9.1562430377465258</v>
      </c>
      <c r="DP20" s="136">
        <f t="shared" si="2"/>
        <v>100</v>
      </c>
      <c r="DQ20" s="62"/>
    </row>
    <row r="21" spans="2:121" ht="12">
      <c r="B21" s="63" t="s">
        <v>63</v>
      </c>
      <c r="C21" s="5">
        <v>7982538</v>
      </c>
      <c r="D21" s="5">
        <v>6935895</v>
      </c>
      <c r="E21" s="5">
        <v>1046643</v>
      </c>
      <c r="F21" s="5">
        <v>884008</v>
      </c>
      <c r="G21" s="5">
        <v>162635</v>
      </c>
      <c r="H21" s="5">
        <v>659178</v>
      </c>
      <c r="I21" s="5">
        <v>727683</v>
      </c>
      <c r="J21" s="5">
        <v>68505</v>
      </c>
      <c r="K21" s="5">
        <v>-3060</v>
      </c>
      <c r="L21" s="5">
        <v>39828</v>
      </c>
      <c r="M21" s="5">
        <v>42888</v>
      </c>
      <c r="N21" s="64">
        <v>646976</v>
      </c>
      <c r="O21" s="5"/>
      <c r="P21" s="63" t="s">
        <v>63</v>
      </c>
      <c r="Q21" s="5">
        <v>161713</v>
      </c>
      <c r="R21" s="5">
        <v>185141</v>
      </c>
      <c r="S21" s="5">
        <v>23428</v>
      </c>
      <c r="T21" s="5">
        <v>1841</v>
      </c>
      <c r="U21" s="5">
        <v>353048</v>
      </c>
      <c r="V21" s="5">
        <v>130374</v>
      </c>
      <c r="W21" s="5">
        <v>15262</v>
      </c>
      <c r="X21" s="5">
        <v>17451</v>
      </c>
      <c r="Y21" s="5">
        <v>2189</v>
      </c>
      <c r="Z21" s="5">
        <v>1734166</v>
      </c>
      <c r="AA21" s="5">
        <v>63714</v>
      </c>
      <c r="AB21" s="5">
        <v>92</v>
      </c>
      <c r="AC21" s="64">
        <v>63622</v>
      </c>
      <c r="AD21" s="5">
        <v>0</v>
      </c>
      <c r="AE21" s="63" t="s">
        <v>63</v>
      </c>
      <c r="AF21" s="72">
        <v>118277</v>
      </c>
      <c r="AG21" s="5">
        <v>75554</v>
      </c>
      <c r="AH21" s="5">
        <v>42723</v>
      </c>
      <c r="AI21" s="5">
        <v>1552175</v>
      </c>
      <c r="AJ21" s="5">
        <v>122867</v>
      </c>
      <c r="AK21" s="5">
        <v>303918</v>
      </c>
      <c r="AL21" s="5">
        <v>1125390</v>
      </c>
      <c r="AM21" s="5">
        <v>10375882</v>
      </c>
      <c r="AN21" s="5">
        <v>5582</v>
      </c>
      <c r="AO21" s="64">
        <v>1858.8108204944465</v>
      </c>
      <c r="AQ21" s="63" t="s">
        <v>63</v>
      </c>
      <c r="AR21" s="11">
        <v>0.67412561800944026</v>
      </c>
      <c r="AS21" s="11">
        <v>1.1352663837674857</v>
      </c>
      <c r="AT21" s="11">
        <v>-2.2786093620453984</v>
      </c>
      <c r="AU21" s="11">
        <v>-2.6373582802652997</v>
      </c>
      <c r="AV21" s="11">
        <v>-0.28143279335843135</v>
      </c>
      <c r="AW21" s="11">
        <v>-7.5114386856981703</v>
      </c>
      <c r="AX21" s="11">
        <v>-5.4733716280991089</v>
      </c>
      <c r="AY21" s="11">
        <v>19.963225636984504</v>
      </c>
      <c r="AZ21" s="11">
        <v>-119.69872537659327</v>
      </c>
      <c r="BA21" s="11">
        <v>-4.7518832954681338</v>
      </c>
      <c r="BB21" s="11">
        <v>63.190137361592022</v>
      </c>
      <c r="BC21" s="65">
        <v>-4.9956240565289658</v>
      </c>
      <c r="BD21" s="68"/>
      <c r="BE21" s="63" t="s">
        <v>63</v>
      </c>
      <c r="BF21" s="11">
        <v>12.901266459080945</v>
      </c>
      <c r="BG21" s="11">
        <v>8.2860551896779633</v>
      </c>
      <c r="BH21" s="11">
        <v>-15.544340302811824</v>
      </c>
      <c r="BI21" s="11">
        <v>-66.133186166298756</v>
      </c>
      <c r="BJ21" s="11">
        <v>-16.580304759474409</v>
      </c>
      <c r="BK21" s="11">
        <v>19.491874948445105</v>
      </c>
      <c r="BL21" s="11">
        <v>-5.6911573873818204</v>
      </c>
      <c r="BM21" s="11">
        <v>-9.4254424663933154</v>
      </c>
      <c r="BN21" s="11">
        <v>-29.020752269779511</v>
      </c>
      <c r="BO21" s="11">
        <v>-12.036103339061768</v>
      </c>
      <c r="BP21" s="57">
        <v>-80.51345102213088</v>
      </c>
      <c r="BQ21" s="57">
        <v>-99.95287923254611</v>
      </c>
      <c r="BR21" s="65">
        <v>-51.699425300445633</v>
      </c>
      <c r="BS21" s="5"/>
      <c r="BT21" s="63" t="s">
        <v>63</v>
      </c>
      <c r="BU21" s="11">
        <v>71.338963654010513</v>
      </c>
      <c r="BV21" s="11">
        <v>79.38222654858852</v>
      </c>
      <c r="BW21" s="11">
        <v>58.750743162901308</v>
      </c>
      <c r="BX21" s="11">
        <v>-1.4777934275578453</v>
      </c>
      <c r="BY21" s="11">
        <v>-13.836799955118584</v>
      </c>
      <c r="BZ21" s="11">
        <v>-7.6029258860655595</v>
      </c>
      <c r="CA21" s="11">
        <v>1.943686799832961</v>
      </c>
      <c r="CB21" s="11">
        <v>-2.2365343097981949</v>
      </c>
      <c r="CC21" s="11">
        <v>-0.25017869907076484</v>
      </c>
      <c r="CD21" s="66">
        <v>-1.9913375130115831</v>
      </c>
      <c r="CE21" s="63" t="s">
        <v>63</v>
      </c>
      <c r="CF21" s="11">
        <f t="shared" si="3"/>
        <v>76.933585019567502</v>
      </c>
      <c r="CG21" s="11">
        <f t="shared" si="0"/>
        <v>66.846317257655784</v>
      </c>
      <c r="CH21" s="11">
        <f t="shared" si="0"/>
        <v>10.087267761911709</v>
      </c>
      <c r="CI21" s="11">
        <f t="shared" si="0"/>
        <v>8.5198347475424256</v>
      </c>
      <c r="CJ21" s="11">
        <f t="shared" si="0"/>
        <v>1.5674330143692845</v>
      </c>
      <c r="CK21" s="11">
        <f t="shared" si="0"/>
        <v>6.3529828114853277</v>
      </c>
      <c r="CL21" s="11">
        <f t="shared" si="0"/>
        <v>7.0132158403497655</v>
      </c>
      <c r="CM21" s="11">
        <f t="shared" si="0"/>
        <v>0.6602330288644378</v>
      </c>
      <c r="CN21" s="11">
        <f t="shared" si="0"/>
        <v>-2.9491468773449818E-2</v>
      </c>
      <c r="CO21" s="11">
        <f t="shared" si="0"/>
        <v>0.38385170532972523</v>
      </c>
      <c r="CP21" s="11">
        <f t="shared" si="0"/>
        <v>0.41334317410317506</v>
      </c>
      <c r="CQ21" s="65">
        <f t="shared" si="0"/>
        <v>6.2353831703174727</v>
      </c>
      <c r="CS21" s="63" t="s">
        <v>63</v>
      </c>
      <c r="CT21" s="59">
        <f t="shared" si="1"/>
        <v>1.5585470227976763</v>
      </c>
      <c r="CU21" s="59">
        <f t="shared" si="1"/>
        <v>1.7843398758775399</v>
      </c>
      <c r="CV21" s="59">
        <f t="shared" si="1"/>
        <v>0.22579285307986349</v>
      </c>
      <c r="CW21" s="59">
        <f t="shared" si="1"/>
        <v>1.7743069938536308E-2</v>
      </c>
      <c r="CX21" s="59">
        <f t="shared" si="1"/>
        <v>3.4025830286042189</v>
      </c>
      <c r="CY21" s="59">
        <f t="shared" si="1"/>
        <v>1.2565100489770413</v>
      </c>
      <c r="CZ21" s="59">
        <f t="shared" si="1"/>
        <v>0.14709110994130425</v>
      </c>
      <c r="DA21" s="59">
        <f t="shared" si="1"/>
        <v>0.1681881116227035</v>
      </c>
      <c r="DB21" s="59">
        <f t="shared" si="1"/>
        <v>2.1097001681399229E-2</v>
      </c>
      <c r="DC21" s="59">
        <f t="shared" si="1"/>
        <v>16.713432168947179</v>
      </c>
      <c r="DD21" s="59">
        <f t="shared" si="1"/>
        <v>0.61405864099071295</v>
      </c>
      <c r="DE21" s="11">
        <f t="shared" si="1"/>
        <v>8.8667161018215123E-4</v>
      </c>
      <c r="DF21" s="65">
        <f t="shared" si="1"/>
        <v>0.61317196938053076</v>
      </c>
      <c r="DH21" s="63" t="s">
        <v>63</v>
      </c>
      <c r="DI21" s="11">
        <f t="shared" si="2"/>
        <v>1.1399223699729815</v>
      </c>
      <c r="DJ21" s="11">
        <f t="shared" si="2"/>
        <v>0.72816942212719837</v>
      </c>
      <c r="DK21" s="11">
        <f t="shared" si="2"/>
        <v>0.41175294784578315</v>
      </c>
      <c r="DL21" s="11">
        <f t="shared" si="2"/>
        <v>14.959451157983485</v>
      </c>
      <c r="DM21" s="11">
        <f t="shared" si="2"/>
        <v>1.1841595731331562</v>
      </c>
      <c r="DN21" s="11">
        <f t="shared" si="2"/>
        <v>2.9290811132971637</v>
      </c>
      <c r="DO21" s="11">
        <f t="shared" si="2"/>
        <v>10.846210471553166</v>
      </c>
      <c r="DP21" s="132">
        <f t="shared" si="2"/>
        <v>100</v>
      </c>
      <c r="DQ21" s="62"/>
    </row>
    <row r="22" spans="2:121" ht="12">
      <c r="B22" s="63" t="s">
        <v>64</v>
      </c>
      <c r="C22" s="5">
        <v>15367510</v>
      </c>
      <c r="D22" s="5">
        <v>13353648</v>
      </c>
      <c r="E22" s="5">
        <v>2013862</v>
      </c>
      <c r="F22" s="5">
        <v>1701736</v>
      </c>
      <c r="G22" s="5">
        <v>312126</v>
      </c>
      <c r="H22" s="5">
        <v>1090429</v>
      </c>
      <c r="I22" s="5">
        <v>1244701</v>
      </c>
      <c r="J22" s="5">
        <v>154272</v>
      </c>
      <c r="K22" s="5">
        <v>-15914</v>
      </c>
      <c r="L22" s="5">
        <v>87585</v>
      </c>
      <c r="M22" s="5">
        <v>103499</v>
      </c>
      <c r="N22" s="64">
        <v>1084938</v>
      </c>
      <c r="O22" s="5"/>
      <c r="P22" s="63" t="s">
        <v>64</v>
      </c>
      <c r="Q22" s="5">
        <v>352174</v>
      </c>
      <c r="R22" s="5">
        <v>399877</v>
      </c>
      <c r="S22" s="5">
        <v>47703</v>
      </c>
      <c r="T22" s="5">
        <v>28450</v>
      </c>
      <c r="U22" s="5">
        <v>683530</v>
      </c>
      <c r="V22" s="5">
        <v>20784</v>
      </c>
      <c r="W22" s="5">
        <v>21405</v>
      </c>
      <c r="X22" s="5">
        <v>24475</v>
      </c>
      <c r="Y22" s="5">
        <v>3070</v>
      </c>
      <c r="Z22" s="5">
        <v>4277669</v>
      </c>
      <c r="AA22" s="5">
        <v>136907</v>
      </c>
      <c r="AB22" s="5">
        <v>472</v>
      </c>
      <c r="AC22" s="64">
        <v>136435</v>
      </c>
      <c r="AD22" s="5">
        <v>0</v>
      </c>
      <c r="AE22" s="63" t="s">
        <v>64</v>
      </c>
      <c r="AF22" s="72">
        <v>1271450</v>
      </c>
      <c r="AG22" s="5">
        <v>1217483</v>
      </c>
      <c r="AH22" s="5">
        <v>53967</v>
      </c>
      <c r="AI22" s="5">
        <v>2869312</v>
      </c>
      <c r="AJ22" s="5">
        <v>116407</v>
      </c>
      <c r="AK22" s="5">
        <v>753102</v>
      </c>
      <c r="AL22" s="5">
        <v>1999803</v>
      </c>
      <c r="AM22" s="5">
        <v>20735608</v>
      </c>
      <c r="AN22" s="5">
        <v>10812</v>
      </c>
      <c r="AO22" s="64">
        <v>1917.8327783943766</v>
      </c>
      <c r="AQ22" s="63" t="s">
        <v>64</v>
      </c>
      <c r="AR22" s="11">
        <v>-8.0988475527189074E-2</v>
      </c>
      <c r="AS22" s="11">
        <v>0.37860584918863249</v>
      </c>
      <c r="AT22" s="11">
        <v>-3.0251578838389066</v>
      </c>
      <c r="AU22" s="11">
        <v>-3.3845629772617598</v>
      </c>
      <c r="AV22" s="11">
        <v>-1.0176478982669224</v>
      </c>
      <c r="AW22" s="11">
        <v>-13.41829823522219</v>
      </c>
      <c r="AX22" s="11">
        <v>-11.617776124108509</v>
      </c>
      <c r="AY22" s="11">
        <v>3.611965559391245</v>
      </c>
      <c r="AZ22" s="11">
        <v>-308.21666884731127</v>
      </c>
      <c r="BA22" s="11">
        <v>-8.0192394534818998</v>
      </c>
      <c r="BB22" s="11">
        <v>18.179223092557493</v>
      </c>
      <c r="BC22" s="65">
        <v>-11.638055307150641</v>
      </c>
      <c r="BD22" s="68"/>
      <c r="BE22" s="63" t="s">
        <v>64</v>
      </c>
      <c r="BF22" s="11">
        <v>13.807901863329953</v>
      </c>
      <c r="BG22" s="11">
        <v>9.1966389859065707</v>
      </c>
      <c r="BH22" s="11">
        <v>-15.94629358800416</v>
      </c>
      <c r="BI22" s="11">
        <v>-22.828622579070146</v>
      </c>
      <c r="BJ22" s="11">
        <v>-14.904132850791848</v>
      </c>
      <c r="BK22" s="11">
        <v>-73.447460875119774</v>
      </c>
      <c r="BL22" s="11">
        <v>-10.607642514094801</v>
      </c>
      <c r="BM22" s="11">
        <v>-14.14690613161218</v>
      </c>
      <c r="BN22" s="11">
        <v>-32.719701950471183</v>
      </c>
      <c r="BO22" s="11">
        <v>-13.296550768007155</v>
      </c>
      <c r="BP22" s="57">
        <v>-83.873088045610089</v>
      </c>
      <c r="BQ22" s="57">
        <v>-99.921226200966657</v>
      </c>
      <c r="BR22" s="65">
        <v>-45.37159010374333</v>
      </c>
      <c r="BS22" s="5"/>
      <c r="BT22" s="63" t="s">
        <v>64</v>
      </c>
      <c r="BU22" s="11">
        <v>24.414475506068321</v>
      </c>
      <c r="BV22" s="11">
        <v>23.21442848453751</v>
      </c>
      <c r="BW22" s="11">
        <v>59.44867931217869</v>
      </c>
      <c r="BX22" s="11">
        <v>-6.3172343179238837</v>
      </c>
      <c r="BY22" s="11">
        <v>28.291967906894726</v>
      </c>
      <c r="BZ22" s="11">
        <v>-19.671776186600763</v>
      </c>
      <c r="CA22" s="11">
        <v>-1.7068323921654593</v>
      </c>
      <c r="CB22" s="11">
        <v>-3.8819609600230209</v>
      </c>
      <c r="CC22" s="11">
        <v>-1.1790512750205648</v>
      </c>
      <c r="CD22" s="66">
        <v>-2.7351586074372816</v>
      </c>
      <c r="CE22" s="63" t="s">
        <v>64</v>
      </c>
      <c r="CF22" s="11">
        <f t="shared" si="3"/>
        <v>74.1116923120846</v>
      </c>
      <c r="CG22" s="11">
        <f t="shared" si="0"/>
        <v>64.399597060283924</v>
      </c>
      <c r="CH22" s="11">
        <f t="shared" si="0"/>
        <v>9.7120952518006707</v>
      </c>
      <c r="CI22" s="11">
        <f t="shared" si="0"/>
        <v>8.2068295272557243</v>
      </c>
      <c r="CJ22" s="11">
        <f t="shared" si="0"/>
        <v>1.505265724544947</v>
      </c>
      <c r="CK22" s="11">
        <f t="shared" si="0"/>
        <v>5.2587269203777387</v>
      </c>
      <c r="CL22" s="11">
        <f t="shared" si="0"/>
        <v>6.0027224665898391</v>
      </c>
      <c r="CM22" s="11">
        <f t="shared" si="0"/>
        <v>0.7439955462121004</v>
      </c>
      <c r="CN22" s="11">
        <f t="shared" si="0"/>
        <v>-7.6747207026676048E-2</v>
      </c>
      <c r="CO22" s="11">
        <f t="shared" si="0"/>
        <v>0.42238935072460859</v>
      </c>
      <c r="CP22" s="11">
        <f t="shared" si="0"/>
        <v>0.49913655775128468</v>
      </c>
      <c r="CQ22" s="65">
        <f t="shared" si="0"/>
        <v>5.2322459027967732</v>
      </c>
      <c r="CS22" s="63" t="s">
        <v>64</v>
      </c>
      <c r="CT22" s="59">
        <f t="shared" si="1"/>
        <v>1.6984020917062088</v>
      </c>
      <c r="CU22" s="59">
        <f t="shared" si="1"/>
        <v>1.9284556305269658</v>
      </c>
      <c r="CV22" s="59">
        <f t="shared" si="1"/>
        <v>0.23005353882075702</v>
      </c>
      <c r="CW22" s="59">
        <f t="shared" si="1"/>
        <v>0.13720359682725483</v>
      </c>
      <c r="CX22" s="59">
        <f t="shared" si="1"/>
        <v>3.2964068379379081</v>
      </c>
      <c r="CY22" s="59">
        <f t="shared" si="1"/>
        <v>0.10023337632540121</v>
      </c>
      <c r="CZ22" s="59">
        <f t="shared" si="1"/>
        <v>0.10322822460764113</v>
      </c>
      <c r="DA22" s="59">
        <f t="shared" si="1"/>
        <v>0.11803367424769991</v>
      </c>
      <c r="DB22" s="59">
        <f t="shared" si="1"/>
        <v>1.4805449640058782E-2</v>
      </c>
      <c r="DC22" s="59">
        <f t="shared" si="1"/>
        <v>20.629580767537657</v>
      </c>
      <c r="DD22" s="59">
        <f t="shared" si="1"/>
        <v>0.66025071461613272</v>
      </c>
      <c r="DE22" s="11">
        <f t="shared" si="1"/>
        <v>2.2762775993836301E-3</v>
      </c>
      <c r="DF22" s="65">
        <f t="shared" si="1"/>
        <v>0.65797443701674918</v>
      </c>
      <c r="DH22" s="63" t="s">
        <v>64</v>
      </c>
      <c r="DI22" s="11">
        <f t="shared" si="2"/>
        <v>6.1317227833396544</v>
      </c>
      <c r="DJ22" s="11">
        <f t="shared" si="2"/>
        <v>5.8714603401067382</v>
      </c>
      <c r="DK22" s="11">
        <f t="shared" si="2"/>
        <v>0.26026244323291609</v>
      </c>
      <c r="DL22" s="11">
        <f t="shared" si="2"/>
        <v>13.83760726958187</v>
      </c>
      <c r="DM22" s="11">
        <f t="shared" si="2"/>
        <v>0.56138696294798784</v>
      </c>
      <c r="DN22" s="11">
        <f t="shared" si="2"/>
        <v>3.6319262979894296</v>
      </c>
      <c r="DO22" s="11">
        <f t="shared" si="2"/>
        <v>9.6442940086444544</v>
      </c>
      <c r="DP22" s="132">
        <f t="shared" si="2"/>
        <v>100</v>
      </c>
      <c r="DQ22" s="62"/>
    </row>
    <row r="23" spans="2:121" s="68" customFormat="1" ht="12">
      <c r="B23" s="63" t="s">
        <v>65</v>
      </c>
      <c r="C23" s="5">
        <v>29896181</v>
      </c>
      <c r="D23" s="5">
        <v>25991568</v>
      </c>
      <c r="E23" s="5">
        <v>3904613</v>
      </c>
      <c r="F23" s="5">
        <v>3299922</v>
      </c>
      <c r="G23" s="5">
        <v>604691</v>
      </c>
      <c r="H23" s="5">
        <v>1833441</v>
      </c>
      <c r="I23" s="5">
        <v>2338033</v>
      </c>
      <c r="J23" s="5">
        <v>504592</v>
      </c>
      <c r="K23" s="5">
        <v>-381014</v>
      </c>
      <c r="L23" s="5">
        <v>39807</v>
      </c>
      <c r="M23" s="5">
        <v>420821</v>
      </c>
      <c r="N23" s="64">
        <v>2176086</v>
      </c>
      <c r="O23" s="5"/>
      <c r="P23" s="63" t="s">
        <v>65</v>
      </c>
      <c r="Q23" s="5">
        <v>551331</v>
      </c>
      <c r="R23" s="5">
        <v>629599</v>
      </c>
      <c r="S23" s="5">
        <v>78268</v>
      </c>
      <c r="T23" s="5">
        <v>62813</v>
      </c>
      <c r="U23" s="5">
        <v>1074405</v>
      </c>
      <c r="V23" s="5">
        <v>487537</v>
      </c>
      <c r="W23" s="5">
        <v>38369</v>
      </c>
      <c r="X23" s="5">
        <v>43872</v>
      </c>
      <c r="Y23" s="5">
        <v>5503</v>
      </c>
      <c r="Z23" s="5">
        <v>5212147</v>
      </c>
      <c r="AA23" s="5">
        <v>229615</v>
      </c>
      <c r="AB23" s="5">
        <v>1523</v>
      </c>
      <c r="AC23" s="64">
        <v>228092</v>
      </c>
      <c r="AD23" s="5">
        <v>0</v>
      </c>
      <c r="AE23" s="63" t="s">
        <v>65</v>
      </c>
      <c r="AF23" s="72">
        <v>157889</v>
      </c>
      <c r="AG23" s="5">
        <v>50603</v>
      </c>
      <c r="AH23" s="5">
        <v>107286</v>
      </c>
      <c r="AI23" s="5">
        <v>4824643</v>
      </c>
      <c r="AJ23" s="5">
        <v>22502</v>
      </c>
      <c r="AK23" s="5">
        <v>1346579</v>
      </c>
      <c r="AL23" s="5">
        <v>3455562</v>
      </c>
      <c r="AM23" s="5">
        <v>36941769</v>
      </c>
      <c r="AN23" s="5">
        <v>16900</v>
      </c>
      <c r="AO23" s="64">
        <v>2185.9034911242602</v>
      </c>
      <c r="AQ23" s="63" t="s">
        <v>65</v>
      </c>
      <c r="AR23" s="11">
        <v>0.18343618191896296</v>
      </c>
      <c r="AS23" s="11">
        <v>0.65008130324349811</v>
      </c>
      <c r="AT23" s="11">
        <v>-2.8158809362857005</v>
      </c>
      <c r="AU23" s="11">
        <v>-3.155503069162692</v>
      </c>
      <c r="AV23" s="11">
        <v>-0.91970558934563762</v>
      </c>
      <c r="AW23" s="11">
        <v>-4.2448048458336141</v>
      </c>
      <c r="AX23" s="11">
        <v>-5.0868739191504222</v>
      </c>
      <c r="AY23" s="11">
        <v>-8.0257298727906043</v>
      </c>
      <c r="AZ23" s="11">
        <v>4.138016056921308</v>
      </c>
      <c r="BA23" s="11">
        <v>-20.925289525436522</v>
      </c>
      <c r="BB23" s="11">
        <v>-6.0252075694168408</v>
      </c>
      <c r="BC23" s="65">
        <v>-4.1931453256820026</v>
      </c>
      <c r="BE23" s="63" t="s">
        <v>65</v>
      </c>
      <c r="BF23" s="11">
        <v>13.058519309916313</v>
      </c>
      <c r="BG23" s="11">
        <v>8.4233131158664065</v>
      </c>
      <c r="BH23" s="11">
        <v>-15.872521094211855</v>
      </c>
      <c r="BI23" s="11">
        <v>-17.770039404610731</v>
      </c>
      <c r="BJ23" s="11">
        <v>-16.785426054467187</v>
      </c>
      <c r="BK23" s="11">
        <v>17.150773016277316</v>
      </c>
      <c r="BL23" s="11">
        <v>-6.078037794967198</v>
      </c>
      <c r="BM23" s="11">
        <v>-9.7989226530696172</v>
      </c>
      <c r="BN23" s="11">
        <v>-29.321859748266121</v>
      </c>
      <c r="BO23" s="11">
        <v>-33.987073381962666</v>
      </c>
      <c r="BP23" s="57">
        <v>-91.53362307394211</v>
      </c>
      <c r="BQ23" s="57">
        <v>-99.932873334229527</v>
      </c>
      <c r="BR23" s="65">
        <v>-48.539378570332737</v>
      </c>
      <c r="BS23" s="5"/>
      <c r="BT23" s="63" t="s">
        <v>65</v>
      </c>
      <c r="BU23" s="11">
        <v>78.591303954393268</v>
      </c>
      <c r="BV23" s="11">
        <v>140.07495967359333</v>
      </c>
      <c r="BW23" s="11">
        <v>59.343531858012774</v>
      </c>
      <c r="BX23" s="11">
        <v>-5.3092377722609916</v>
      </c>
      <c r="BY23" s="11">
        <v>-33.230467938636835</v>
      </c>
      <c r="BZ23" s="11">
        <v>-14.644583529304381</v>
      </c>
      <c r="CA23" s="11">
        <v>-0.81174749027079873</v>
      </c>
      <c r="CB23" s="11">
        <v>-6.8345818515596415</v>
      </c>
      <c r="CC23" s="11">
        <v>-0.93786635404454854</v>
      </c>
      <c r="CD23" s="66">
        <v>-5.952542389799258</v>
      </c>
      <c r="CE23" s="63" t="s">
        <v>65</v>
      </c>
      <c r="CF23" s="11">
        <f t="shared" si="3"/>
        <v>80.927854321215648</v>
      </c>
      <c r="CG23" s="11">
        <f t="shared" si="0"/>
        <v>70.358211595118789</v>
      </c>
      <c r="CH23" s="11">
        <f t="shared" si="0"/>
        <v>10.569642726096848</v>
      </c>
      <c r="CI23" s="11">
        <f t="shared" si="0"/>
        <v>8.9327665927422153</v>
      </c>
      <c r="CJ23" s="11">
        <f t="shared" si="0"/>
        <v>1.6368761333546318</v>
      </c>
      <c r="CK23" s="11">
        <f t="shared" si="0"/>
        <v>4.9630568584844976</v>
      </c>
      <c r="CL23" s="11">
        <f t="shared" si="0"/>
        <v>6.3289687074812253</v>
      </c>
      <c r="CM23" s="11">
        <f t="shared" si="0"/>
        <v>1.3659118489967279</v>
      </c>
      <c r="CN23" s="11">
        <f t="shared" si="0"/>
        <v>-1.0313907815297096</v>
      </c>
      <c r="CO23" s="11">
        <f t="shared" si="0"/>
        <v>0.1077560741609315</v>
      </c>
      <c r="CP23" s="11">
        <f t="shared" si="0"/>
        <v>1.1391468556906412</v>
      </c>
      <c r="CQ23" s="65">
        <f t="shared" si="0"/>
        <v>5.8905841785757476</v>
      </c>
      <c r="CS23" s="63" t="s">
        <v>65</v>
      </c>
      <c r="CT23" s="59">
        <f t="shared" si="1"/>
        <v>1.4924325903288496</v>
      </c>
      <c r="CU23" s="59">
        <f t="shared" si="1"/>
        <v>1.7043011665196652</v>
      </c>
      <c r="CV23" s="59">
        <f t="shared" si="1"/>
        <v>0.21186857619081534</v>
      </c>
      <c r="CW23" s="59">
        <f t="shared" si="1"/>
        <v>0.17003246379457354</v>
      </c>
      <c r="CX23" s="59">
        <f t="shared" si="1"/>
        <v>2.9083745285722511</v>
      </c>
      <c r="CY23" s="59">
        <f t="shared" si="1"/>
        <v>1.3197445958800729</v>
      </c>
      <c r="CZ23" s="59">
        <f t="shared" si="1"/>
        <v>0.10386346143846008</v>
      </c>
      <c r="DA23" s="59">
        <f t="shared" si="1"/>
        <v>0.11875987855373142</v>
      </c>
      <c r="DB23" s="59">
        <f t="shared" si="1"/>
        <v>1.4896417115271333E-2</v>
      </c>
      <c r="DC23" s="59">
        <f t="shared" si="1"/>
        <v>14.109088820299862</v>
      </c>
      <c r="DD23" s="59">
        <f t="shared" si="1"/>
        <v>0.62155929782355579</v>
      </c>
      <c r="DE23" s="11">
        <f t="shared" si="1"/>
        <v>4.1227045732433656E-3</v>
      </c>
      <c r="DF23" s="65">
        <f t="shared" si="1"/>
        <v>0.61743659325031242</v>
      </c>
      <c r="DH23" s="63" t="s">
        <v>65</v>
      </c>
      <c r="DI23" s="11">
        <f t="shared" si="2"/>
        <v>0.42739967325333011</v>
      </c>
      <c r="DJ23" s="11">
        <f t="shared" si="2"/>
        <v>0.13698044617191993</v>
      </c>
      <c r="DK23" s="11">
        <f t="shared" si="2"/>
        <v>0.29041922708141021</v>
      </c>
      <c r="DL23" s="11">
        <f t="shared" si="2"/>
        <v>13.060129849222976</v>
      </c>
      <c r="DM23" s="11">
        <f t="shared" si="2"/>
        <v>6.0912080306711899E-2</v>
      </c>
      <c r="DN23" s="11">
        <f t="shared" si="2"/>
        <v>3.6451394625958491</v>
      </c>
      <c r="DO23" s="11">
        <f t="shared" si="2"/>
        <v>9.3540783063204156</v>
      </c>
      <c r="DP23" s="132">
        <f t="shared" si="2"/>
        <v>100</v>
      </c>
      <c r="DQ23" s="85"/>
    </row>
    <row r="24" spans="2:121" ht="12">
      <c r="B24" s="74" t="s">
        <v>66</v>
      </c>
      <c r="C24" s="75">
        <v>15669762</v>
      </c>
      <c r="D24" s="75">
        <v>13615880</v>
      </c>
      <c r="E24" s="75">
        <v>2053882</v>
      </c>
      <c r="F24" s="75">
        <v>1735211</v>
      </c>
      <c r="G24" s="75">
        <v>318671</v>
      </c>
      <c r="H24" s="75">
        <v>1733927</v>
      </c>
      <c r="I24" s="75">
        <v>1910164</v>
      </c>
      <c r="J24" s="75">
        <v>176237</v>
      </c>
      <c r="K24" s="75">
        <v>-59240</v>
      </c>
      <c r="L24" s="75">
        <v>65684</v>
      </c>
      <c r="M24" s="75">
        <v>124924</v>
      </c>
      <c r="N24" s="76">
        <v>1766093</v>
      </c>
      <c r="O24" s="5"/>
      <c r="P24" s="74" t="s">
        <v>66</v>
      </c>
      <c r="Q24" s="75">
        <v>339440</v>
      </c>
      <c r="R24" s="75">
        <v>386870</v>
      </c>
      <c r="S24" s="75">
        <v>47430</v>
      </c>
      <c r="T24" s="75">
        <v>22088</v>
      </c>
      <c r="U24" s="75">
        <v>725120</v>
      </c>
      <c r="V24" s="75">
        <v>679445</v>
      </c>
      <c r="W24" s="75">
        <v>27074</v>
      </c>
      <c r="X24" s="75">
        <v>30957</v>
      </c>
      <c r="Y24" s="75">
        <v>3883</v>
      </c>
      <c r="Z24" s="75">
        <v>4132227</v>
      </c>
      <c r="AA24" s="75">
        <v>115395</v>
      </c>
      <c r="AB24" s="75">
        <v>585</v>
      </c>
      <c r="AC24" s="76">
        <v>114810</v>
      </c>
      <c r="AD24" s="5">
        <v>0</v>
      </c>
      <c r="AE24" s="74" t="s">
        <v>66</v>
      </c>
      <c r="AF24" s="77">
        <v>915725</v>
      </c>
      <c r="AG24" s="75">
        <v>819587</v>
      </c>
      <c r="AH24" s="75">
        <v>96138</v>
      </c>
      <c r="AI24" s="75">
        <v>3101107</v>
      </c>
      <c r="AJ24" s="75">
        <v>135918</v>
      </c>
      <c r="AK24" s="75">
        <v>884883</v>
      </c>
      <c r="AL24" s="75">
        <v>2080306</v>
      </c>
      <c r="AM24" s="75">
        <v>21535916</v>
      </c>
      <c r="AN24" s="75">
        <v>11501</v>
      </c>
      <c r="AO24" s="76">
        <v>1872.5255195200418</v>
      </c>
      <c r="AQ24" s="74" t="s">
        <v>66</v>
      </c>
      <c r="AR24" s="78">
        <v>0.51706455436073639</v>
      </c>
      <c r="AS24" s="78">
        <v>0.98923746075099095</v>
      </c>
      <c r="AT24" s="78">
        <v>-2.5048299432748675</v>
      </c>
      <c r="AU24" s="78">
        <v>-2.8036749746816159</v>
      </c>
      <c r="AV24" s="78">
        <v>-0.84477855289278314</v>
      </c>
      <c r="AW24" s="78">
        <v>16.606892470334266</v>
      </c>
      <c r="AX24" s="78">
        <v>13.95793225275489</v>
      </c>
      <c r="AY24" s="78">
        <v>-6.8593565026213428</v>
      </c>
      <c r="AZ24" s="78">
        <v>-5.6819195433056819</v>
      </c>
      <c r="BA24" s="78">
        <v>-7.4782020762610397</v>
      </c>
      <c r="BB24" s="78">
        <v>-1.6718090800327434</v>
      </c>
      <c r="BC24" s="79">
        <v>16.627528722804303</v>
      </c>
      <c r="BD24" s="68"/>
      <c r="BE24" s="74" t="s">
        <v>66</v>
      </c>
      <c r="BF24" s="78">
        <v>12.090401450333028</v>
      </c>
      <c r="BG24" s="78">
        <v>7.6079639962394099</v>
      </c>
      <c r="BH24" s="78">
        <v>-16.335926337513893</v>
      </c>
      <c r="BI24" s="78">
        <v>142.77863266652011</v>
      </c>
      <c r="BJ24" s="78">
        <v>-16.987499813968292</v>
      </c>
      <c r="BK24" s="78">
        <v>106.59987228996259</v>
      </c>
      <c r="BL24" s="78">
        <v>-5.7902428839863598</v>
      </c>
      <c r="BM24" s="78">
        <v>-9.52213941253836</v>
      </c>
      <c r="BN24" s="78">
        <v>-29.103523826912543</v>
      </c>
      <c r="BO24" s="78">
        <v>-27.074863811142038</v>
      </c>
      <c r="BP24" s="80">
        <v>-93.052344483780075</v>
      </c>
      <c r="BQ24" s="80">
        <v>-99.958514316106729</v>
      </c>
      <c r="BR24" s="79">
        <v>-54.221575390258977</v>
      </c>
      <c r="BS24" s="5"/>
      <c r="BT24" s="74" t="s">
        <v>66</v>
      </c>
      <c r="BU24" s="78">
        <v>34.134033695916472</v>
      </c>
      <c r="BV24" s="78">
        <v>31.724467131041891</v>
      </c>
      <c r="BW24" s="78">
        <v>58.916291986247025</v>
      </c>
      <c r="BX24" s="78">
        <v>-6.6713675468327445</v>
      </c>
      <c r="BY24" s="78">
        <v>-42.212963159796772</v>
      </c>
      <c r="BZ24" s="78">
        <v>-13.533714095868124</v>
      </c>
      <c r="CA24" s="78">
        <v>0.78064443617647972</v>
      </c>
      <c r="CB24" s="78">
        <v>-5.3055690312826576</v>
      </c>
      <c r="CC24" s="78">
        <v>-1.1262035763411278</v>
      </c>
      <c r="CD24" s="81">
        <v>-4.2269697393165693</v>
      </c>
      <c r="CE24" s="74" t="s">
        <v>66</v>
      </c>
      <c r="CF24" s="78">
        <f t="shared" si="3"/>
        <v>72.761065747098939</v>
      </c>
      <c r="CG24" s="78">
        <f t="shared" si="0"/>
        <v>63.224057894728048</v>
      </c>
      <c r="CH24" s="78">
        <f t="shared" si="0"/>
        <v>9.5370078523708948</v>
      </c>
      <c r="CI24" s="78">
        <f t="shared" si="0"/>
        <v>8.0572890421749417</v>
      </c>
      <c r="CJ24" s="78">
        <f t="shared" si="0"/>
        <v>1.4797188101959535</v>
      </c>
      <c r="CK24" s="78">
        <f t="shared" si="0"/>
        <v>8.0513269089645423</v>
      </c>
      <c r="CL24" s="78">
        <f t="shared" si="0"/>
        <v>8.8696668393394553</v>
      </c>
      <c r="CM24" s="78">
        <f t="shared" si="0"/>
        <v>0.81833993037491415</v>
      </c>
      <c r="CN24" s="78">
        <f t="shared" si="0"/>
        <v>-0.2750753671216028</v>
      </c>
      <c r="CO24" s="78">
        <f t="shared" si="0"/>
        <v>0.30499747491585683</v>
      </c>
      <c r="CP24" s="78">
        <f t="shared" si="0"/>
        <v>0.58007284203745968</v>
      </c>
      <c r="CQ24" s="79">
        <f t="shared" si="0"/>
        <v>8.2006867040157481</v>
      </c>
      <c r="CS24" s="74" t="s">
        <v>66</v>
      </c>
      <c r="CT24" s="142">
        <f t="shared" si="1"/>
        <v>1.5761577078959632</v>
      </c>
      <c r="CU24" s="82">
        <f t="shared" si="1"/>
        <v>1.7963944510184755</v>
      </c>
      <c r="CV24" s="82">
        <f t="shared" si="1"/>
        <v>0.22023674312251218</v>
      </c>
      <c r="CW24" s="82">
        <f t="shared" si="1"/>
        <v>0.10256355011785893</v>
      </c>
      <c r="CX24" s="82">
        <f t="shared" si="1"/>
        <v>3.3670265058611855</v>
      </c>
      <c r="CY24" s="82">
        <f t="shared" si="1"/>
        <v>3.1549389401407399</v>
      </c>
      <c r="CZ24" s="82">
        <f t="shared" si="1"/>
        <v>0.12571557207039627</v>
      </c>
      <c r="DA24" s="82">
        <f t="shared" si="1"/>
        <v>0.14374591728533859</v>
      </c>
      <c r="DB24" s="82">
        <f t="shared" ref="DB24:DF51" si="4">Y24/$AM24*100</f>
        <v>1.8030345214942334E-2</v>
      </c>
      <c r="DC24" s="82">
        <f t="shared" si="4"/>
        <v>19.18760734393652</v>
      </c>
      <c r="DD24" s="82">
        <f t="shared" si="4"/>
        <v>0.53582582695809178</v>
      </c>
      <c r="DE24" s="78">
        <f t="shared" si="4"/>
        <v>2.7163924673554636E-3</v>
      </c>
      <c r="DF24" s="79">
        <f t="shared" si="4"/>
        <v>0.53310943449073633</v>
      </c>
      <c r="DH24" s="74" t="s">
        <v>66</v>
      </c>
      <c r="DI24" s="143">
        <f t="shared" si="2"/>
        <v>4.2520828925967207</v>
      </c>
      <c r="DJ24" s="78">
        <f t="shared" si="2"/>
        <v>3.8056751335768588</v>
      </c>
      <c r="DK24" s="78">
        <f t="shared" si="2"/>
        <v>0.44640775901986246</v>
      </c>
      <c r="DL24" s="78">
        <f t="shared" si="2"/>
        <v>14.399698624381706</v>
      </c>
      <c r="DM24" s="78">
        <f t="shared" si="2"/>
        <v>0.63112244680003393</v>
      </c>
      <c r="DN24" s="78">
        <f t="shared" si="2"/>
        <v>4.108870966992999</v>
      </c>
      <c r="DO24" s="78">
        <f t="shared" si="2"/>
        <v>9.6597052105886743</v>
      </c>
      <c r="DP24" s="136">
        <f t="shared" si="2"/>
        <v>100</v>
      </c>
      <c r="DQ24" s="62"/>
    </row>
    <row r="25" spans="2:121" ht="12">
      <c r="B25" s="63" t="s">
        <v>67</v>
      </c>
      <c r="C25" s="5">
        <v>62662750</v>
      </c>
      <c r="D25" s="5">
        <v>54455225</v>
      </c>
      <c r="E25" s="5">
        <v>8207525</v>
      </c>
      <c r="F25" s="5">
        <v>6930039</v>
      </c>
      <c r="G25" s="5">
        <v>1277486</v>
      </c>
      <c r="H25" s="5">
        <v>3321204</v>
      </c>
      <c r="I25" s="5">
        <v>4140250</v>
      </c>
      <c r="J25" s="5">
        <v>819046</v>
      </c>
      <c r="K25" s="5">
        <v>-322606</v>
      </c>
      <c r="L25" s="5">
        <v>349332</v>
      </c>
      <c r="M25" s="5">
        <v>671938</v>
      </c>
      <c r="N25" s="64">
        <v>3595314</v>
      </c>
      <c r="O25" s="5"/>
      <c r="P25" s="63" t="s">
        <v>67</v>
      </c>
      <c r="Q25" s="5">
        <v>909399</v>
      </c>
      <c r="R25" s="5">
        <v>1049552</v>
      </c>
      <c r="S25" s="5">
        <v>140153</v>
      </c>
      <c r="T25" s="5">
        <v>119853</v>
      </c>
      <c r="U25" s="5">
        <v>2002297</v>
      </c>
      <c r="V25" s="5">
        <v>563765</v>
      </c>
      <c r="W25" s="5">
        <v>48496</v>
      </c>
      <c r="X25" s="5">
        <v>55451</v>
      </c>
      <c r="Y25" s="5">
        <v>6955</v>
      </c>
      <c r="Z25" s="5">
        <v>8466664</v>
      </c>
      <c r="AA25" s="5">
        <v>418439</v>
      </c>
      <c r="AB25" s="5">
        <v>465</v>
      </c>
      <c r="AC25" s="64">
        <v>417974</v>
      </c>
      <c r="AD25" s="5">
        <v>0</v>
      </c>
      <c r="AE25" s="63" t="s">
        <v>67</v>
      </c>
      <c r="AF25" s="72">
        <v>521409</v>
      </c>
      <c r="AG25" s="5">
        <v>411020</v>
      </c>
      <c r="AH25" s="5">
        <v>110389</v>
      </c>
      <c r="AI25" s="5">
        <v>7526816</v>
      </c>
      <c r="AJ25" s="5">
        <v>216928</v>
      </c>
      <c r="AK25" s="5">
        <v>1873367</v>
      </c>
      <c r="AL25" s="5">
        <v>5436521</v>
      </c>
      <c r="AM25" s="5">
        <v>74450618</v>
      </c>
      <c r="AN25" s="5">
        <v>30357</v>
      </c>
      <c r="AO25" s="64">
        <v>2452.5024870705274</v>
      </c>
      <c r="AQ25" s="63" t="s">
        <v>67</v>
      </c>
      <c r="AR25" s="11">
        <v>3.5288847451249223</v>
      </c>
      <c r="AS25" s="11">
        <v>4.0034129709128745</v>
      </c>
      <c r="AT25" s="11">
        <v>0.48693930876705016</v>
      </c>
      <c r="AU25" s="11">
        <v>0.10476995822202217</v>
      </c>
      <c r="AV25" s="11">
        <v>2.6120371062044212</v>
      </c>
      <c r="AW25" s="11">
        <v>-9.0131200994137028</v>
      </c>
      <c r="AX25" s="11">
        <v>-8.1777420762065418</v>
      </c>
      <c r="AY25" s="11">
        <v>-4.6270182654037928</v>
      </c>
      <c r="AZ25" s="11">
        <v>-3.4086392368545897</v>
      </c>
      <c r="BA25" s="11">
        <v>-6.9619039502279794</v>
      </c>
      <c r="BB25" s="11">
        <v>-2.2556019108465564</v>
      </c>
      <c r="BC25" s="65">
        <v>-8.1031383807525739</v>
      </c>
      <c r="BD25" s="68"/>
      <c r="BE25" s="63" t="s">
        <v>67</v>
      </c>
      <c r="BF25" s="11">
        <v>10.43324513074344</v>
      </c>
      <c r="BG25" s="11">
        <v>6.5185730973498028</v>
      </c>
      <c r="BH25" s="11">
        <v>-13.400271873455264</v>
      </c>
      <c r="BI25" s="11">
        <v>-57.862632456035492</v>
      </c>
      <c r="BJ25" s="11">
        <v>-12.551955519044206</v>
      </c>
      <c r="BK25" s="11">
        <v>9.5284815045073046</v>
      </c>
      <c r="BL25" s="11">
        <v>-2.6907719164476194</v>
      </c>
      <c r="BM25" s="11">
        <v>-6.5458835425971182</v>
      </c>
      <c r="BN25" s="11">
        <v>-26.774057696357129</v>
      </c>
      <c r="BO25" s="11">
        <v>-35.200875308892932</v>
      </c>
      <c r="BP25" s="57">
        <v>-91.884792638346639</v>
      </c>
      <c r="BQ25" s="57">
        <v>-99.989475082767726</v>
      </c>
      <c r="BR25" s="65">
        <v>-43.375158843914349</v>
      </c>
      <c r="BS25" s="5"/>
      <c r="BT25" s="63" t="s">
        <v>67</v>
      </c>
      <c r="BU25" s="11">
        <v>58.740630689325535</v>
      </c>
      <c r="BV25" s="11">
        <v>58.236766121270456</v>
      </c>
      <c r="BW25" s="11">
        <v>60.645264567204151</v>
      </c>
      <c r="BX25" s="11">
        <v>-0.7188856500790034</v>
      </c>
      <c r="BY25" s="11">
        <v>-1.0161757660103581</v>
      </c>
      <c r="BZ25" s="11">
        <v>-12.878686060576749</v>
      </c>
      <c r="CA25" s="11">
        <v>4.3104723549055857</v>
      </c>
      <c r="CB25" s="11">
        <v>-3.615117710597763</v>
      </c>
      <c r="CC25" s="11">
        <v>1.4063335114911812</v>
      </c>
      <c r="CD25" s="66">
        <v>-4.9518122273101541</v>
      </c>
      <c r="CE25" s="63" t="s">
        <v>67</v>
      </c>
      <c r="CF25" s="11">
        <f t="shared" si="3"/>
        <v>84.166863463779436</v>
      </c>
      <c r="CG25" s="11">
        <f t="shared" si="0"/>
        <v>73.142744093809938</v>
      </c>
      <c r="CH25" s="11">
        <f t="shared" si="0"/>
        <v>11.024119369969501</v>
      </c>
      <c r="CI25" s="11">
        <f t="shared" si="0"/>
        <v>9.3082356952362701</v>
      </c>
      <c r="CJ25" s="11">
        <f t="shared" si="0"/>
        <v>1.7158836747332304</v>
      </c>
      <c r="CK25" s="11">
        <f t="shared" si="0"/>
        <v>4.4609488668045714</v>
      </c>
      <c r="CL25" s="11">
        <f t="shared" si="0"/>
        <v>5.5610686804507115</v>
      </c>
      <c r="CM25" s="11">
        <f t="shared" si="0"/>
        <v>1.1001198136461408</v>
      </c>
      <c r="CN25" s="11">
        <f t="shared" si="0"/>
        <v>-0.43331540914811478</v>
      </c>
      <c r="CO25" s="11">
        <f t="shared" si="0"/>
        <v>0.46921302923234293</v>
      </c>
      <c r="CP25" s="11">
        <f t="shared" si="0"/>
        <v>0.90252843838045782</v>
      </c>
      <c r="CQ25" s="65">
        <f t="shared" si="0"/>
        <v>4.8291257971827717</v>
      </c>
      <c r="CS25" s="63" t="s">
        <v>67</v>
      </c>
      <c r="CT25" s="59">
        <f t="shared" ref="CT25:DA39" si="5">Q25/$AM25*100</f>
        <v>1.2214794509832008</v>
      </c>
      <c r="CU25" s="59">
        <f t="shared" si="5"/>
        <v>1.4097290636324873</v>
      </c>
      <c r="CV25" s="59">
        <f t="shared" si="5"/>
        <v>0.18824961264928655</v>
      </c>
      <c r="CW25" s="59">
        <f t="shared" si="5"/>
        <v>0.16098321709028662</v>
      </c>
      <c r="CX25" s="59">
        <f t="shared" si="5"/>
        <v>2.6894296565812255</v>
      </c>
      <c r="CY25" s="59">
        <f t="shared" si="5"/>
        <v>0.75723347252805884</v>
      </c>
      <c r="CZ25" s="59">
        <f t="shared" si="5"/>
        <v>6.5138478769914313E-2</v>
      </c>
      <c r="DA25" s="59">
        <f t="shared" si="5"/>
        <v>7.4480241386310597E-2</v>
      </c>
      <c r="DB25" s="59">
        <f t="shared" si="4"/>
        <v>9.3417626163962812E-3</v>
      </c>
      <c r="DC25" s="59">
        <f t="shared" si="4"/>
        <v>11.372187669415988</v>
      </c>
      <c r="DD25" s="59">
        <f t="shared" si="4"/>
        <v>0.56203563011390989</v>
      </c>
      <c r="DE25" s="11">
        <f t="shared" si="4"/>
        <v>6.2457507068645153E-4</v>
      </c>
      <c r="DF25" s="65">
        <f t="shared" si="4"/>
        <v>0.56141105504322342</v>
      </c>
      <c r="DH25" s="63" t="s">
        <v>67</v>
      </c>
      <c r="DI25" s="11">
        <f t="shared" si="2"/>
        <v>0.70034207103559565</v>
      </c>
      <c r="DJ25" s="11">
        <f t="shared" si="2"/>
        <v>0.55207063559902214</v>
      </c>
      <c r="DK25" s="11">
        <f t="shared" si="2"/>
        <v>0.14827143543657353</v>
      </c>
      <c r="DL25" s="11">
        <f t="shared" si="2"/>
        <v>10.109809968266482</v>
      </c>
      <c r="DM25" s="11">
        <f t="shared" si="2"/>
        <v>0.29137165792230224</v>
      </c>
      <c r="DN25" s="11">
        <f t="shared" si="2"/>
        <v>2.5162544654767003</v>
      </c>
      <c r="DO25" s="11">
        <f t="shared" si="2"/>
        <v>7.3021838448674794</v>
      </c>
      <c r="DP25" s="132">
        <f t="shared" si="2"/>
        <v>100</v>
      </c>
      <c r="DQ25" s="62"/>
    </row>
    <row r="26" spans="2:121" ht="12">
      <c r="B26" s="74" t="s">
        <v>68</v>
      </c>
      <c r="C26" s="75">
        <v>76550728</v>
      </c>
      <c r="D26" s="75">
        <v>66525298</v>
      </c>
      <c r="E26" s="75">
        <v>10025430</v>
      </c>
      <c r="F26" s="75">
        <v>8465774</v>
      </c>
      <c r="G26" s="75">
        <v>1559656</v>
      </c>
      <c r="H26" s="75">
        <v>3465338</v>
      </c>
      <c r="I26" s="75">
        <v>4271147</v>
      </c>
      <c r="J26" s="75">
        <v>805809</v>
      </c>
      <c r="K26" s="75">
        <v>-518284</v>
      </c>
      <c r="L26" s="75">
        <v>114648</v>
      </c>
      <c r="M26" s="75">
        <v>632932</v>
      </c>
      <c r="N26" s="76">
        <v>3951407</v>
      </c>
      <c r="O26" s="5"/>
      <c r="P26" s="74" t="s">
        <v>68</v>
      </c>
      <c r="Q26" s="75">
        <v>1023897</v>
      </c>
      <c r="R26" s="75">
        <v>1192154</v>
      </c>
      <c r="S26" s="75">
        <v>168257</v>
      </c>
      <c r="T26" s="75">
        <v>167942</v>
      </c>
      <c r="U26" s="75">
        <v>2395040</v>
      </c>
      <c r="V26" s="75">
        <v>364528</v>
      </c>
      <c r="W26" s="75">
        <v>32215</v>
      </c>
      <c r="X26" s="75">
        <v>36835</v>
      </c>
      <c r="Y26" s="75">
        <v>4620</v>
      </c>
      <c r="Z26" s="75">
        <v>9853425</v>
      </c>
      <c r="AA26" s="75">
        <v>233990</v>
      </c>
      <c r="AB26" s="75">
        <v>3191</v>
      </c>
      <c r="AC26" s="76">
        <v>230799</v>
      </c>
      <c r="AD26" s="5">
        <v>0</v>
      </c>
      <c r="AE26" s="74" t="s">
        <v>68</v>
      </c>
      <c r="AF26" s="77">
        <v>150621</v>
      </c>
      <c r="AG26" s="75">
        <v>103836</v>
      </c>
      <c r="AH26" s="75">
        <v>46785</v>
      </c>
      <c r="AI26" s="75">
        <v>9468814</v>
      </c>
      <c r="AJ26" s="75">
        <v>182475</v>
      </c>
      <c r="AK26" s="75">
        <v>2879013</v>
      </c>
      <c r="AL26" s="75">
        <v>6407326</v>
      </c>
      <c r="AM26" s="75">
        <v>89869491</v>
      </c>
      <c r="AN26" s="75">
        <v>35508</v>
      </c>
      <c r="AO26" s="76">
        <v>2530.964599526867</v>
      </c>
      <c r="AQ26" s="74" t="s">
        <v>68</v>
      </c>
      <c r="AR26" s="78">
        <v>4.2607482717974907</v>
      </c>
      <c r="AS26" s="78">
        <v>4.7444166595039805</v>
      </c>
      <c r="AT26" s="78">
        <v>1.1610877584491868</v>
      </c>
      <c r="AU26" s="78">
        <v>0.79185509587506708</v>
      </c>
      <c r="AV26" s="78">
        <v>3.2134249400105093</v>
      </c>
      <c r="AW26" s="78">
        <v>-9.9343507549832104</v>
      </c>
      <c r="AX26" s="78">
        <v>-8.0104008635654456</v>
      </c>
      <c r="AY26" s="78">
        <v>1.2950231739004181</v>
      </c>
      <c r="AZ26" s="78">
        <v>-8.7039231519447959</v>
      </c>
      <c r="BA26" s="78">
        <v>-4.6728971962616823</v>
      </c>
      <c r="BB26" s="78">
        <v>6.009349253751342</v>
      </c>
      <c r="BC26" s="79">
        <v>-7.8947362286977532</v>
      </c>
      <c r="BE26" s="74" t="s">
        <v>68</v>
      </c>
      <c r="BF26" s="78">
        <v>10.896936705488109</v>
      </c>
      <c r="BG26" s="78">
        <v>6.8993160044906254</v>
      </c>
      <c r="BH26" s="78">
        <v>-12.331900481959099</v>
      </c>
      <c r="BI26" s="78">
        <v>-40.106276747503564</v>
      </c>
      <c r="BJ26" s="78">
        <v>-13.91108871359075</v>
      </c>
      <c r="BK26" s="78">
        <v>19.769481991601996</v>
      </c>
      <c r="BL26" s="78">
        <v>-5.9553349875930524</v>
      </c>
      <c r="BM26" s="78">
        <v>-9.6827187132208703</v>
      </c>
      <c r="BN26" s="78">
        <v>-29.238780824015929</v>
      </c>
      <c r="BO26" s="78">
        <v>-34.614026050140176</v>
      </c>
      <c r="BP26" s="80">
        <v>-95.595924211274436</v>
      </c>
      <c r="BQ26" s="80">
        <v>-99.935311033107737</v>
      </c>
      <c r="BR26" s="79">
        <v>-39.295051525783933</v>
      </c>
      <c r="BS26" s="5"/>
      <c r="BT26" s="74" t="s">
        <v>68</v>
      </c>
      <c r="BU26" s="78">
        <v>30.329932767437633</v>
      </c>
      <c r="BV26" s="78">
        <v>19.48494298240567</v>
      </c>
      <c r="BW26" s="78">
        <v>63.207283890323026</v>
      </c>
      <c r="BX26" s="78">
        <v>-1.7862719840382184</v>
      </c>
      <c r="BY26" s="78">
        <v>-17.494099454708227</v>
      </c>
      <c r="BZ26" s="78">
        <v>-10.179860974402157</v>
      </c>
      <c r="CA26" s="78">
        <v>3.1019442424991399</v>
      </c>
      <c r="CB26" s="78">
        <v>-2.6750109392412798</v>
      </c>
      <c r="CC26" s="78">
        <v>3.0621426290889038</v>
      </c>
      <c r="CD26" s="81">
        <v>-5.5666934744192913</v>
      </c>
      <c r="CE26" s="74" t="s">
        <v>68</v>
      </c>
      <c r="CF26" s="78">
        <f t="shared" si="3"/>
        <v>85.179883793934025</v>
      </c>
      <c r="CG26" s="78">
        <f t="shared" si="0"/>
        <v>74.024340473898974</v>
      </c>
      <c r="CH26" s="78">
        <f t="shared" si="0"/>
        <v>11.155543320035049</v>
      </c>
      <c r="CI26" s="78">
        <f t="shared" si="0"/>
        <v>9.4200756071935476</v>
      </c>
      <c r="CJ26" s="78">
        <f t="shared" si="0"/>
        <v>1.7354677128415024</v>
      </c>
      <c r="CK26" s="78">
        <f t="shared" si="0"/>
        <v>3.8559670934377497</v>
      </c>
      <c r="CL26" s="78">
        <f t="shared" si="0"/>
        <v>4.7526106495918619</v>
      </c>
      <c r="CM26" s="78">
        <f t="shared" si="0"/>
        <v>0.8966435561541124</v>
      </c>
      <c r="CN26" s="78">
        <f t="shared" si="0"/>
        <v>-0.5767073945038812</v>
      </c>
      <c r="CO26" s="78">
        <f t="shared" si="0"/>
        <v>0.12757165832840869</v>
      </c>
      <c r="CP26" s="78">
        <f t="shared" si="0"/>
        <v>0.70427905283228986</v>
      </c>
      <c r="CQ26" s="79">
        <f t="shared" si="0"/>
        <v>4.3968280625957927</v>
      </c>
      <c r="CS26" s="74" t="s">
        <v>68</v>
      </c>
      <c r="CT26" s="82">
        <f t="shared" si="5"/>
        <v>1.1393154546741562</v>
      </c>
      <c r="CU26" s="82">
        <f t="shared" si="5"/>
        <v>1.3265391700059812</v>
      </c>
      <c r="CV26" s="82">
        <f t="shared" si="5"/>
        <v>0.18722371533182491</v>
      </c>
      <c r="CW26" s="82">
        <f t="shared" si="5"/>
        <v>0.18687320705977961</v>
      </c>
      <c r="CX26" s="82">
        <f t="shared" si="5"/>
        <v>2.6650201012043118</v>
      </c>
      <c r="CY26" s="82">
        <f t="shared" si="5"/>
        <v>0.40561929965754456</v>
      </c>
      <c r="CZ26" s="82">
        <f t="shared" si="5"/>
        <v>3.5846425345838442E-2</v>
      </c>
      <c r="DA26" s="82">
        <f t="shared" si="5"/>
        <v>4.0987213335836076E-2</v>
      </c>
      <c r="DB26" s="82">
        <f t="shared" si="4"/>
        <v>5.140787989997629E-3</v>
      </c>
      <c r="DC26" s="82">
        <f t="shared" si="4"/>
        <v>10.964149112628222</v>
      </c>
      <c r="DD26" s="82">
        <f t="shared" si="4"/>
        <v>0.26036644627262884</v>
      </c>
      <c r="DE26" s="78">
        <f t="shared" si="4"/>
        <v>3.5507044320524745E-3</v>
      </c>
      <c r="DF26" s="65">
        <f t="shared" si="4"/>
        <v>0.25681574184057632</v>
      </c>
      <c r="DH26" s="74" t="s">
        <v>68</v>
      </c>
      <c r="DI26" s="78">
        <f t="shared" si="2"/>
        <v>0.16759970299598115</v>
      </c>
      <c r="DJ26" s="78">
        <f t="shared" si="2"/>
        <v>0.11554087916220644</v>
      </c>
      <c r="DK26" s="78">
        <f t="shared" si="2"/>
        <v>5.2058823833774692E-2</v>
      </c>
      <c r="DL26" s="78">
        <f t="shared" si="2"/>
        <v>10.536182963359613</v>
      </c>
      <c r="DM26" s="78">
        <f t="shared" si="2"/>
        <v>0.20304443473480893</v>
      </c>
      <c r="DN26" s="78">
        <f t="shared" si="2"/>
        <v>3.2035487994474123</v>
      </c>
      <c r="DO26" s="78">
        <f t="shared" si="2"/>
        <v>7.1295897291773906</v>
      </c>
      <c r="DP26" s="132">
        <f t="shared" si="2"/>
        <v>100</v>
      </c>
      <c r="DQ26" s="62"/>
    </row>
    <row r="27" spans="2:121" ht="12">
      <c r="B27" s="63" t="s">
        <v>69</v>
      </c>
      <c r="C27" s="5">
        <v>6332633</v>
      </c>
      <c r="D27" s="5">
        <v>5504526</v>
      </c>
      <c r="E27" s="5">
        <v>828107</v>
      </c>
      <c r="F27" s="5">
        <v>699659</v>
      </c>
      <c r="G27" s="5">
        <v>128448</v>
      </c>
      <c r="H27" s="5">
        <v>696754</v>
      </c>
      <c r="I27" s="5">
        <v>796401</v>
      </c>
      <c r="J27" s="5">
        <v>99647</v>
      </c>
      <c r="K27" s="5">
        <v>-9823</v>
      </c>
      <c r="L27" s="5">
        <v>66710</v>
      </c>
      <c r="M27" s="5">
        <v>76533</v>
      </c>
      <c r="N27" s="64">
        <v>699052</v>
      </c>
      <c r="O27" s="5"/>
      <c r="P27" s="63" t="s">
        <v>69</v>
      </c>
      <c r="Q27" s="5">
        <v>115918</v>
      </c>
      <c r="R27" s="5">
        <v>137953</v>
      </c>
      <c r="S27" s="5">
        <v>22035</v>
      </c>
      <c r="T27" s="5">
        <v>23994</v>
      </c>
      <c r="U27" s="5">
        <v>365645</v>
      </c>
      <c r="V27" s="5">
        <v>193495</v>
      </c>
      <c r="W27" s="5">
        <v>7525</v>
      </c>
      <c r="X27" s="5">
        <v>8604</v>
      </c>
      <c r="Y27" s="5">
        <v>1079</v>
      </c>
      <c r="Z27" s="5">
        <v>1441660</v>
      </c>
      <c r="AA27" s="5">
        <v>22968</v>
      </c>
      <c r="AB27" s="5">
        <v>271</v>
      </c>
      <c r="AC27" s="64">
        <v>22697</v>
      </c>
      <c r="AD27" s="5">
        <v>0</v>
      </c>
      <c r="AE27" s="63" t="s">
        <v>69</v>
      </c>
      <c r="AF27" s="5">
        <v>72831</v>
      </c>
      <c r="AG27" s="5">
        <v>43232</v>
      </c>
      <c r="AH27" s="5">
        <v>29599</v>
      </c>
      <c r="AI27" s="5">
        <v>1345861</v>
      </c>
      <c r="AJ27" s="5">
        <v>150109</v>
      </c>
      <c r="AK27" s="5">
        <v>343906</v>
      </c>
      <c r="AL27" s="5">
        <v>851846</v>
      </c>
      <c r="AM27" s="5">
        <v>8471047</v>
      </c>
      <c r="AN27" s="5">
        <v>4529</v>
      </c>
      <c r="AO27" s="64">
        <v>1870.4011923161845</v>
      </c>
      <c r="AQ27" s="63" t="s">
        <v>69</v>
      </c>
      <c r="AR27" s="11">
        <v>-1.104050721117094</v>
      </c>
      <c r="AS27" s="11">
        <v>-0.64819773306772255</v>
      </c>
      <c r="AT27" s="11">
        <v>-4.0309888861847973</v>
      </c>
      <c r="AU27" s="11">
        <v>-4.3721844384184738</v>
      </c>
      <c r="AV27" s="11">
        <v>-2.1288916657777235</v>
      </c>
      <c r="AW27" s="11">
        <v>-10.494586029399485</v>
      </c>
      <c r="AX27" s="11">
        <v>-8.6331471734132421</v>
      </c>
      <c r="AY27" s="11">
        <v>6.9139405383946873</v>
      </c>
      <c r="AZ27" s="11">
        <v>-229.53975998945006</v>
      </c>
      <c r="BA27" s="11">
        <v>-8.706481278738778</v>
      </c>
      <c r="BB27" s="11">
        <v>16.863900807769244</v>
      </c>
      <c r="BC27" s="65">
        <v>-8.3627516395817256</v>
      </c>
      <c r="BE27" s="63" t="s">
        <v>69</v>
      </c>
      <c r="BF27" s="11">
        <v>0.28289399693747785</v>
      </c>
      <c r="BG27" s="11">
        <v>-2.6971934799015354</v>
      </c>
      <c r="BH27" s="11">
        <v>-15.851981975101198</v>
      </c>
      <c r="BI27" s="11">
        <v>-28.269058295964129</v>
      </c>
      <c r="BJ27" s="11">
        <v>-17.324080920176456</v>
      </c>
      <c r="BK27" s="11">
        <v>12.796791475023756</v>
      </c>
      <c r="BL27" s="11">
        <v>-6.1603691233320861</v>
      </c>
      <c r="BM27" s="11">
        <v>-9.8774484131140685</v>
      </c>
      <c r="BN27" s="11">
        <v>-29.3848167539267</v>
      </c>
      <c r="BO27" s="11">
        <v>-22.348619504680649</v>
      </c>
      <c r="BP27" s="57">
        <v>-93.495161304026439</v>
      </c>
      <c r="BQ27" s="57">
        <v>-99.907946180785544</v>
      </c>
      <c r="BR27" s="65">
        <v>-61.332583733687684</v>
      </c>
      <c r="BS27" s="5"/>
      <c r="BT27" s="63" t="s">
        <v>69</v>
      </c>
      <c r="BU27" s="11">
        <v>30.304331490526543</v>
      </c>
      <c r="BV27" s="11">
        <v>15.816545220745819</v>
      </c>
      <c r="BW27" s="11">
        <v>59.434419606786967</v>
      </c>
      <c r="BX27" s="11">
        <v>-7.0278586014329969</v>
      </c>
      <c r="BY27" s="11">
        <v>6.4874719786612189</v>
      </c>
      <c r="BZ27" s="11">
        <v>-21.934111632953719</v>
      </c>
      <c r="CA27" s="11">
        <v>-1.6456548269886007</v>
      </c>
      <c r="CB27" s="11">
        <v>-6.2767042420758283</v>
      </c>
      <c r="CC27" s="11">
        <v>-1.1351233355162629</v>
      </c>
      <c r="CD27" s="66">
        <v>-5.2006142929894885</v>
      </c>
      <c r="CE27" s="63" t="s">
        <v>69</v>
      </c>
      <c r="CF27" s="11">
        <f t="shared" si="3"/>
        <v>74.756201919314108</v>
      </c>
      <c r="CG27" s="11">
        <f t="shared" si="0"/>
        <v>64.980468175893719</v>
      </c>
      <c r="CH27" s="11">
        <f t="shared" si="0"/>
        <v>9.7757337434203819</v>
      </c>
      <c r="CI27" s="11">
        <f t="shared" si="0"/>
        <v>8.2594158667753828</v>
      </c>
      <c r="CJ27" s="11">
        <f t="shared" si="0"/>
        <v>1.5163178766450003</v>
      </c>
      <c r="CK27" s="11">
        <f t="shared" si="0"/>
        <v>8.2251225852010972</v>
      </c>
      <c r="CL27" s="11">
        <f t="shared" si="0"/>
        <v>9.4014470702381896</v>
      </c>
      <c r="CM27" s="11">
        <f t="shared" si="0"/>
        <v>1.1763244850370917</v>
      </c>
      <c r="CN27" s="11">
        <f t="shared" si="0"/>
        <v>-0.11595969187752117</v>
      </c>
      <c r="CO27" s="11">
        <f t="shared" si="0"/>
        <v>0.78750596000706874</v>
      </c>
      <c r="CP27" s="11">
        <f t="shared" si="0"/>
        <v>0.90346565188458983</v>
      </c>
      <c r="CQ27" s="65">
        <f t="shared" si="0"/>
        <v>8.2522502826392063</v>
      </c>
      <c r="CS27" s="63" t="s">
        <v>69</v>
      </c>
      <c r="CT27" s="59">
        <f t="shared" si="5"/>
        <v>1.3684022766016999</v>
      </c>
      <c r="CU27" s="59">
        <f t="shared" si="5"/>
        <v>1.6285236051694671</v>
      </c>
      <c r="CV27" s="59">
        <f t="shared" si="5"/>
        <v>0.26012132856776737</v>
      </c>
      <c r="CW27" s="59">
        <f t="shared" si="5"/>
        <v>0.28324715941252598</v>
      </c>
      <c r="CX27" s="59">
        <f t="shared" si="5"/>
        <v>4.3164085856211161</v>
      </c>
      <c r="CY27" s="59">
        <f t="shared" si="5"/>
        <v>2.2841922610038643</v>
      </c>
      <c r="CZ27" s="59">
        <f t="shared" si="5"/>
        <v>8.8831994439412268E-2</v>
      </c>
      <c r="DA27" s="59">
        <f t="shared" si="5"/>
        <v>0.1015694990241466</v>
      </c>
      <c r="DB27" s="59">
        <f t="shared" si="4"/>
        <v>1.2737504584734331E-2</v>
      </c>
      <c r="DC27" s="59">
        <f t="shared" si="4"/>
        <v>17.018675495484796</v>
      </c>
      <c r="DD27" s="59">
        <f t="shared" si="4"/>
        <v>0.27113531538663405</v>
      </c>
      <c r="DE27" s="11">
        <f t="shared" si="4"/>
        <v>3.1991322914392993E-3</v>
      </c>
      <c r="DF27" s="86">
        <f t="shared" si="4"/>
        <v>0.26793618309519474</v>
      </c>
      <c r="DH27" s="63" t="s">
        <v>69</v>
      </c>
      <c r="DI27" s="11">
        <f t="shared" si="2"/>
        <v>0.85976385209526052</v>
      </c>
      <c r="DJ27" s="11">
        <f t="shared" si="2"/>
        <v>0.51035013735610246</v>
      </c>
      <c r="DK27" s="11">
        <f t="shared" si="2"/>
        <v>0.349413714739158</v>
      </c>
      <c r="DL27" s="11">
        <f t="shared" si="2"/>
        <v>15.887776328002904</v>
      </c>
      <c r="DM27" s="11">
        <f t="shared" si="2"/>
        <v>1.7720241665522571</v>
      </c>
      <c r="DN27" s="11">
        <f t="shared" si="2"/>
        <v>4.059781512249903</v>
      </c>
      <c r="DO27" s="11">
        <f t="shared" si="2"/>
        <v>10.055970649200741</v>
      </c>
      <c r="DP27" s="135">
        <f t="shared" si="2"/>
        <v>100</v>
      </c>
      <c r="DQ27" s="62"/>
    </row>
    <row r="28" spans="2:121" ht="12">
      <c r="B28" s="63" t="s">
        <v>70</v>
      </c>
      <c r="C28" s="5">
        <v>10219354</v>
      </c>
      <c r="D28" s="5">
        <v>8884949</v>
      </c>
      <c r="E28" s="5">
        <v>1334405</v>
      </c>
      <c r="F28" s="5">
        <v>1126727</v>
      </c>
      <c r="G28" s="5">
        <v>207678</v>
      </c>
      <c r="H28" s="5">
        <v>1041083</v>
      </c>
      <c r="I28" s="5">
        <v>1244232</v>
      </c>
      <c r="J28" s="5">
        <v>203149</v>
      </c>
      <c r="K28" s="5">
        <v>-48852</v>
      </c>
      <c r="L28" s="5">
        <v>114198</v>
      </c>
      <c r="M28" s="5">
        <v>163050</v>
      </c>
      <c r="N28" s="64">
        <v>1074125</v>
      </c>
      <c r="O28" s="5"/>
      <c r="P28" s="63" t="s">
        <v>70</v>
      </c>
      <c r="Q28" s="5">
        <v>218280</v>
      </c>
      <c r="R28" s="5">
        <v>256112</v>
      </c>
      <c r="S28" s="5">
        <v>37832</v>
      </c>
      <c r="T28" s="5">
        <v>29635</v>
      </c>
      <c r="U28" s="5">
        <v>532659</v>
      </c>
      <c r="V28" s="5">
        <v>293551</v>
      </c>
      <c r="W28" s="5">
        <v>15810</v>
      </c>
      <c r="X28" s="5">
        <v>18077</v>
      </c>
      <c r="Y28" s="5">
        <v>2267</v>
      </c>
      <c r="Z28" s="5">
        <v>2272904</v>
      </c>
      <c r="AA28" s="5">
        <v>202595</v>
      </c>
      <c r="AB28" s="5">
        <v>269</v>
      </c>
      <c r="AC28" s="64">
        <v>202326</v>
      </c>
      <c r="AD28" s="5">
        <v>0</v>
      </c>
      <c r="AE28" s="63" t="s">
        <v>70</v>
      </c>
      <c r="AF28" s="5">
        <v>29228</v>
      </c>
      <c r="AG28" s="5">
        <v>-39786</v>
      </c>
      <c r="AH28" s="5">
        <v>69014</v>
      </c>
      <c r="AI28" s="5">
        <v>2041081</v>
      </c>
      <c r="AJ28" s="5">
        <v>182355</v>
      </c>
      <c r="AK28" s="5">
        <v>826714</v>
      </c>
      <c r="AL28" s="5">
        <v>1032012</v>
      </c>
      <c r="AM28" s="5">
        <v>13533341</v>
      </c>
      <c r="AN28" s="5">
        <v>8165</v>
      </c>
      <c r="AO28" s="64">
        <v>1657.482057562768</v>
      </c>
      <c r="AQ28" s="63" t="s">
        <v>70</v>
      </c>
      <c r="AR28" s="11">
        <v>0.23995352181793803</v>
      </c>
      <c r="AS28" s="11">
        <v>0.69722318871459288</v>
      </c>
      <c r="AT28" s="11">
        <v>-2.7019361104690547</v>
      </c>
      <c r="AU28" s="11">
        <v>-3.0558153501462257</v>
      </c>
      <c r="AV28" s="11">
        <v>-0.73607433394832189</v>
      </c>
      <c r="AW28" s="11">
        <v>-12.928537675686751</v>
      </c>
      <c r="AX28" s="11">
        <v>-10.679876497035542</v>
      </c>
      <c r="AY28" s="11">
        <v>2.9446938754826744</v>
      </c>
      <c r="AZ28" s="11">
        <v>-64.595687331536382</v>
      </c>
      <c r="BA28" s="11">
        <v>-4.0264226104934071</v>
      </c>
      <c r="BB28" s="11">
        <v>9.6731665646503302</v>
      </c>
      <c r="BC28" s="65">
        <v>-11.078171734924579</v>
      </c>
      <c r="BE28" s="63" t="s">
        <v>70</v>
      </c>
      <c r="BF28" s="11">
        <v>0.71656969366991652</v>
      </c>
      <c r="BG28" s="11">
        <v>-2.2767944016880404</v>
      </c>
      <c r="BH28" s="11">
        <v>-16.581407655671192</v>
      </c>
      <c r="BI28" s="11">
        <v>-41.708137453529773</v>
      </c>
      <c r="BJ28" s="11">
        <v>-18.709166411039433</v>
      </c>
      <c r="BK28" s="11">
        <v>2.954834003212615</v>
      </c>
      <c r="BL28" s="11">
        <v>-9.1483737501436604</v>
      </c>
      <c r="BM28" s="11">
        <v>-12.751580674742991</v>
      </c>
      <c r="BN28" s="11">
        <v>-31.655110039192042</v>
      </c>
      <c r="BO28" s="11">
        <v>-19.934253840623334</v>
      </c>
      <c r="BP28" s="57">
        <v>-65.02985309068815</v>
      </c>
      <c r="BQ28" s="57">
        <v>-99.871077818195758</v>
      </c>
      <c r="BR28" s="65">
        <v>-45.418199868351479</v>
      </c>
      <c r="BS28" s="5"/>
      <c r="BT28" s="63" t="s">
        <v>70</v>
      </c>
      <c r="BU28" s="11">
        <v>101.35023422430423</v>
      </c>
      <c r="BV28" s="11">
        <v>-41.693080237900212</v>
      </c>
      <c r="BW28" s="11">
        <v>62.023711703251564</v>
      </c>
      <c r="BX28" s="11">
        <v>-9.0809837572785774</v>
      </c>
      <c r="BY28" s="11">
        <v>-26.365838885523925</v>
      </c>
      <c r="BZ28" s="11">
        <v>-13.586461725001175</v>
      </c>
      <c r="CA28" s="11">
        <v>-0.82519779473168819</v>
      </c>
      <c r="CB28" s="11">
        <v>-4.8913819201758502</v>
      </c>
      <c r="CC28" s="11">
        <v>-1.7921578061101755</v>
      </c>
      <c r="CD28" s="66">
        <v>-3.1557806839365634</v>
      </c>
      <c r="CE28" s="63" t="s">
        <v>70</v>
      </c>
      <c r="CF28" s="11">
        <f t="shared" si="3"/>
        <v>75.512425202320699</v>
      </c>
      <c r="CG28" s="11">
        <f t="shared" si="0"/>
        <v>65.65229532012826</v>
      </c>
      <c r="CH28" s="11">
        <f t="shared" si="0"/>
        <v>9.8601298821924317</v>
      </c>
      <c r="CI28" s="11">
        <f t="shared" si="0"/>
        <v>8.3255642490645876</v>
      </c>
      <c r="CJ28" s="11">
        <f t="shared" si="0"/>
        <v>1.5345656331278432</v>
      </c>
      <c r="CK28" s="11">
        <f t="shared" si="0"/>
        <v>7.6927271691447068</v>
      </c>
      <c r="CL28" s="11">
        <f t="shared" si="0"/>
        <v>9.1938273039894582</v>
      </c>
      <c r="CM28" s="11">
        <f t="shared" si="0"/>
        <v>1.5011001348447512</v>
      </c>
      <c r="CN28" s="11">
        <f t="shared" si="0"/>
        <v>-0.36097516496480803</v>
      </c>
      <c r="CO28" s="11">
        <f t="shared" si="0"/>
        <v>0.84382710817676143</v>
      </c>
      <c r="CP28" s="11">
        <f t="shared" si="0"/>
        <v>1.2048022731415693</v>
      </c>
      <c r="CQ28" s="65">
        <f t="shared" si="0"/>
        <v>7.9368797401912801</v>
      </c>
      <c r="CS28" s="63" t="s">
        <v>70</v>
      </c>
      <c r="CT28" s="59">
        <f t="shared" si="5"/>
        <v>1.6129054902259539</v>
      </c>
      <c r="CU28" s="59">
        <f t="shared" si="5"/>
        <v>1.8924521298916506</v>
      </c>
      <c r="CV28" s="59">
        <f t="shared" si="5"/>
        <v>0.27954663966569676</v>
      </c>
      <c r="CW28" s="59">
        <f t="shared" si="5"/>
        <v>0.21897770846090406</v>
      </c>
      <c r="CX28" s="59">
        <f t="shared" si="5"/>
        <v>3.9359017111886856</v>
      </c>
      <c r="CY28" s="59">
        <f t="shared" si="5"/>
        <v>2.1690948303157365</v>
      </c>
      <c r="CZ28" s="59">
        <f t="shared" si="5"/>
        <v>0.11682259391823496</v>
      </c>
      <c r="DA28" s="59">
        <f t="shared" si="5"/>
        <v>0.13357381595572004</v>
      </c>
      <c r="DB28" s="59">
        <f t="shared" si="4"/>
        <v>1.6751222037485053E-2</v>
      </c>
      <c r="DC28" s="59">
        <f t="shared" si="4"/>
        <v>16.794847628534594</v>
      </c>
      <c r="DD28" s="59">
        <f t="shared" si="4"/>
        <v>1.4970065411046689</v>
      </c>
      <c r="DE28" s="11">
        <f t="shared" si="4"/>
        <v>1.9876836030363826E-3</v>
      </c>
      <c r="DF28" s="65">
        <f t="shared" si="4"/>
        <v>1.4950188575016323</v>
      </c>
      <c r="DH28" s="63" t="s">
        <v>70</v>
      </c>
      <c r="DI28" s="11">
        <f t="shared" si="2"/>
        <v>0.21597032100203489</v>
      </c>
      <c r="DJ28" s="11">
        <f t="shared" si="2"/>
        <v>-0.29398505513161899</v>
      </c>
      <c r="DK28" s="11">
        <f t="shared" si="2"/>
        <v>0.50995537613365394</v>
      </c>
      <c r="DL28" s="11">
        <f t="shared" si="2"/>
        <v>15.08187076642789</v>
      </c>
      <c r="DM28" s="11">
        <f t="shared" si="2"/>
        <v>1.347449975582526</v>
      </c>
      <c r="DN28" s="11">
        <f t="shared" si="2"/>
        <v>6.1087206773257252</v>
      </c>
      <c r="DO28" s="11">
        <f t="shared" si="2"/>
        <v>7.6257001135196401</v>
      </c>
      <c r="DP28" s="132">
        <f t="shared" si="2"/>
        <v>100</v>
      </c>
      <c r="DQ28" s="62"/>
    </row>
    <row r="29" spans="2:121" ht="12">
      <c r="B29" s="63" t="s">
        <v>71</v>
      </c>
      <c r="C29" s="5">
        <v>1665996</v>
      </c>
      <c r="D29" s="5">
        <v>1448268</v>
      </c>
      <c r="E29" s="5">
        <v>217728</v>
      </c>
      <c r="F29" s="5">
        <v>183852</v>
      </c>
      <c r="G29" s="5">
        <v>33876</v>
      </c>
      <c r="H29" s="5">
        <v>141220</v>
      </c>
      <c r="I29" s="5">
        <v>193080</v>
      </c>
      <c r="J29" s="5">
        <v>51860</v>
      </c>
      <c r="K29" s="5">
        <v>-363</v>
      </c>
      <c r="L29" s="5">
        <v>43931</v>
      </c>
      <c r="M29" s="5">
        <v>44294</v>
      </c>
      <c r="N29" s="64">
        <v>140679</v>
      </c>
      <c r="O29" s="5"/>
      <c r="P29" s="63" t="s">
        <v>71</v>
      </c>
      <c r="Q29" s="5">
        <v>40318</v>
      </c>
      <c r="R29" s="5">
        <v>47754</v>
      </c>
      <c r="S29" s="5">
        <v>7436</v>
      </c>
      <c r="T29" s="5">
        <v>262</v>
      </c>
      <c r="U29" s="5">
        <v>82518</v>
      </c>
      <c r="V29" s="5">
        <v>17581</v>
      </c>
      <c r="W29" s="5">
        <v>904</v>
      </c>
      <c r="X29" s="5">
        <v>1034</v>
      </c>
      <c r="Y29" s="5">
        <v>130</v>
      </c>
      <c r="Z29" s="5">
        <v>502896</v>
      </c>
      <c r="AA29" s="5">
        <v>7411</v>
      </c>
      <c r="AB29" s="5">
        <v>-140</v>
      </c>
      <c r="AC29" s="64">
        <v>7551</v>
      </c>
      <c r="AD29" s="5">
        <v>0</v>
      </c>
      <c r="AE29" s="63" t="s">
        <v>71</v>
      </c>
      <c r="AF29" s="5">
        <v>27489</v>
      </c>
      <c r="AG29" s="5">
        <v>9847</v>
      </c>
      <c r="AH29" s="5">
        <v>17642</v>
      </c>
      <c r="AI29" s="5">
        <v>467996</v>
      </c>
      <c r="AJ29" s="5">
        <v>111292</v>
      </c>
      <c r="AK29" s="5">
        <v>132012</v>
      </c>
      <c r="AL29" s="5">
        <v>224692</v>
      </c>
      <c r="AM29" s="5">
        <v>2310112</v>
      </c>
      <c r="AN29" s="5">
        <v>1646</v>
      </c>
      <c r="AO29" s="64">
        <v>1403.4702308626975</v>
      </c>
      <c r="AQ29" s="63" t="s">
        <v>71</v>
      </c>
      <c r="AR29" s="11">
        <v>0.94987638760967563</v>
      </c>
      <c r="AS29" s="11">
        <v>1.4019303410829373</v>
      </c>
      <c r="AT29" s="11">
        <v>-1.9574468085106382</v>
      </c>
      <c r="AU29" s="11">
        <v>-2.3186126577974244</v>
      </c>
      <c r="AV29" s="11">
        <v>5.0208216426947047E-2</v>
      </c>
      <c r="AW29" s="11">
        <v>-10.903894563509839</v>
      </c>
      <c r="AX29" s="11">
        <v>-8.4178022739022982</v>
      </c>
      <c r="AY29" s="11">
        <v>-0.88678235608898404</v>
      </c>
      <c r="AZ29" s="11">
        <v>-111.95652173913044</v>
      </c>
      <c r="BA29" s="11">
        <v>-5.1657887919868752</v>
      </c>
      <c r="BB29" s="11">
        <v>2.3239696913694328</v>
      </c>
      <c r="BC29" s="65">
        <v>-8.9485777159315223</v>
      </c>
      <c r="BE29" s="63" t="s">
        <v>71</v>
      </c>
      <c r="BF29" s="11">
        <v>3.4989089975612888</v>
      </c>
      <c r="BG29" s="11">
        <v>-0.11295180722891565</v>
      </c>
      <c r="BH29" s="11">
        <v>-16.005873715124817</v>
      </c>
      <c r="BI29" s="11">
        <v>4266.6666666666661</v>
      </c>
      <c r="BJ29" s="11">
        <v>-17.366312837973162</v>
      </c>
      <c r="BK29" s="11">
        <v>12.095128793675084</v>
      </c>
      <c r="BL29" s="11">
        <v>-6.0291060291060292</v>
      </c>
      <c r="BM29" s="11">
        <v>-9.6943231441048034</v>
      </c>
      <c r="BN29" s="11">
        <v>-28.961748633879779</v>
      </c>
      <c r="BO29" s="11">
        <v>-19.890403976041799</v>
      </c>
      <c r="BP29" s="57">
        <v>-91.427018022811922</v>
      </c>
      <c r="BQ29" s="57">
        <v>-100.23378922231684</v>
      </c>
      <c r="BR29" s="65">
        <v>-71.573240974287543</v>
      </c>
      <c r="BS29" s="5"/>
      <c r="BT29" s="63" t="s">
        <v>71</v>
      </c>
      <c r="BU29" s="11">
        <v>6.9278045744515317</v>
      </c>
      <c r="BV29" s="11">
        <v>-32.503941325656314</v>
      </c>
      <c r="BW29" s="11">
        <v>58.665347603201724</v>
      </c>
      <c r="BX29" s="11">
        <v>-9.2337947968022096</v>
      </c>
      <c r="BY29" s="11">
        <v>6.8830732292917167</v>
      </c>
      <c r="BZ29" s="11">
        <v>-26.681995401379588</v>
      </c>
      <c r="CA29" s="11">
        <v>-2.9102049458360519</v>
      </c>
      <c r="CB29" s="11">
        <v>-5.1905065413326774</v>
      </c>
      <c r="CC29" s="11">
        <v>-1.2004801920768309</v>
      </c>
      <c r="CD29" s="66">
        <v>-4.0385078358810693</v>
      </c>
      <c r="CE29" s="63" t="s">
        <v>71</v>
      </c>
      <c r="CF29" s="11">
        <f t="shared" si="3"/>
        <v>72.117542352924886</v>
      </c>
      <c r="CG29" s="11">
        <f t="shared" si="0"/>
        <v>62.692544777049775</v>
      </c>
      <c r="CH29" s="11">
        <f t="shared" si="0"/>
        <v>9.4249975758751088</v>
      </c>
      <c r="CI29" s="11">
        <f t="shared" ref="CI29:CQ51" si="6">F29/$AM29*100</f>
        <v>7.9585751686498316</v>
      </c>
      <c r="CJ29" s="11">
        <f t="shared" si="6"/>
        <v>1.4664224072252774</v>
      </c>
      <c r="CK29" s="11">
        <f t="shared" si="6"/>
        <v>6.1131235195522988</v>
      </c>
      <c r="CL29" s="11">
        <f t="shared" si="6"/>
        <v>8.3580363203169377</v>
      </c>
      <c r="CM29" s="11">
        <f t="shared" si="6"/>
        <v>2.2449128007646384</v>
      </c>
      <c r="CN29" s="11">
        <f t="shared" si="6"/>
        <v>-1.5713523846462855E-2</v>
      </c>
      <c r="CO29" s="11">
        <f t="shared" si="6"/>
        <v>1.9016826889778504</v>
      </c>
      <c r="CP29" s="11">
        <f t="shared" si="6"/>
        <v>1.9173962128243134</v>
      </c>
      <c r="CQ29" s="65">
        <f t="shared" si="6"/>
        <v>6.089704741588287</v>
      </c>
      <c r="CS29" s="63" t="s">
        <v>71</v>
      </c>
      <c r="CT29" s="59">
        <f t="shared" si="5"/>
        <v>1.7452833455693924</v>
      </c>
      <c r="CU29" s="59">
        <f t="shared" si="5"/>
        <v>2.0671725007272377</v>
      </c>
      <c r="CV29" s="59">
        <f t="shared" si="5"/>
        <v>0.32188915515784516</v>
      </c>
      <c r="CW29" s="59">
        <f t="shared" si="5"/>
        <v>1.1341441453920848E-2</v>
      </c>
      <c r="CX29" s="59">
        <f t="shared" si="5"/>
        <v>3.5720346026512999</v>
      </c>
      <c r="CY29" s="59">
        <f t="shared" si="5"/>
        <v>0.7610453519136734</v>
      </c>
      <c r="CZ29" s="59">
        <f t="shared" si="5"/>
        <v>3.9132301810474994E-2</v>
      </c>
      <c r="DA29" s="59">
        <f t="shared" si="5"/>
        <v>4.4759734592954799E-2</v>
      </c>
      <c r="DB29" s="59">
        <f t="shared" si="4"/>
        <v>5.6274327824798109E-3</v>
      </c>
      <c r="DC29" s="59">
        <f t="shared" si="4"/>
        <v>21.769334127522821</v>
      </c>
      <c r="DD29" s="59">
        <f t="shared" si="4"/>
        <v>0.3208069565458298</v>
      </c>
      <c r="DE29" s="11">
        <f t="shared" si="4"/>
        <v>-6.0603122272859496E-3</v>
      </c>
      <c r="DF29" s="65">
        <f t="shared" si="4"/>
        <v>0.32686726877311573</v>
      </c>
      <c r="DH29" s="63" t="s">
        <v>71</v>
      </c>
      <c r="DI29" s="11">
        <f t="shared" si="2"/>
        <v>1.1899423058275964</v>
      </c>
      <c r="DJ29" s="11">
        <f t="shared" si="2"/>
        <v>0.42625638930060533</v>
      </c>
      <c r="DK29" s="11">
        <f t="shared" si="2"/>
        <v>0.76368591652699092</v>
      </c>
      <c r="DL29" s="11">
        <f t="shared" si="2"/>
        <v>20.258584865149395</v>
      </c>
      <c r="DM29" s="11">
        <f t="shared" si="2"/>
        <v>4.8176019171364857</v>
      </c>
      <c r="DN29" s="11">
        <f t="shared" si="2"/>
        <v>5.7145281267748063</v>
      </c>
      <c r="DO29" s="11">
        <f t="shared" si="2"/>
        <v>9.7264548212381055</v>
      </c>
      <c r="DP29" s="132">
        <f t="shared" si="2"/>
        <v>100</v>
      </c>
      <c r="DQ29" s="62"/>
    </row>
    <row r="30" spans="2:121" ht="12">
      <c r="B30" s="63" t="s">
        <v>72</v>
      </c>
      <c r="C30" s="5">
        <v>8944841</v>
      </c>
      <c r="D30" s="5">
        <v>7773504</v>
      </c>
      <c r="E30" s="5">
        <v>1171337</v>
      </c>
      <c r="F30" s="5">
        <v>989000</v>
      </c>
      <c r="G30" s="5">
        <v>182337</v>
      </c>
      <c r="H30" s="5">
        <v>965506</v>
      </c>
      <c r="I30" s="5">
        <v>1127537</v>
      </c>
      <c r="J30" s="5">
        <v>162031</v>
      </c>
      <c r="K30" s="5">
        <v>-36203</v>
      </c>
      <c r="L30" s="5">
        <v>90258</v>
      </c>
      <c r="M30" s="5">
        <v>126461</v>
      </c>
      <c r="N30" s="64">
        <v>982794</v>
      </c>
      <c r="O30" s="5"/>
      <c r="P30" s="63" t="s">
        <v>72</v>
      </c>
      <c r="Q30" s="5">
        <v>191838</v>
      </c>
      <c r="R30" s="5">
        <v>224695</v>
      </c>
      <c r="S30" s="5">
        <v>32857</v>
      </c>
      <c r="T30" s="5">
        <v>12734</v>
      </c>
      <c r="U30" s="5">
        <v>407880</v>
      </c>
      <c r="V30" s="5">
        <v>370342</v>
      </c>
      <c r="W30" s="5">
        <v>18915</v>
      </c>
      <c r="X30" s="5">
        <v>21628</v>
      </c>
      <c r="Y30" s="5">
        <v>2713</v>
      </c>
      <c r="Z30" s="5">
        <v>1909763</v>
      </c>
      <c r="AA30" s="5">
        <v>100766</v>
      </c>
      <c r="AB30" s="5">
        <v>363</v>
      </c>
      <c r="AC30" s="64">
        <v>100403</v>
      </c>
      <c r="AD30" s="5">
        <v>0</v>
      </c>
      <c r="AE30" s="63" t="s">
        <v>72</v>
      </c>
      <c r="AF30" s="5">
        <v>81581</v>
      </c>
      <c r="AG30" s="5">
        <v>30624</v>
      </c>
      <c r="AH30" s="5">
        <v>50957</v>
      </c>
      <c r="AI30" s="5">
        <v>1727416</v>
      </c>
      <c r="AJ30" s="5">
        <v>142390</v>
      </c>
      <c r="AK30" s="5">
        <v>470814</v>
      </c>
      <c r="AL30" s="5">
        <v>1114212</v>
      </c>
      <c r="AM30" s="5">
        <v>11820110</v>
      </c>
      <c r="AN30" s="5">
        <v>6858</v>
      </c>
      <c r="AO30" s="64">
        <v>1723.5505978419365</v>
      </c>
      <c r="AP30" s="68"/>
      <c r="AQ30" s="63" t="s">
        <v>72</v>
      </c>
      <c r="AR30" s="11">
        <v>-0.80584347693398228</v>
      </c>
      <c r="AS30" s="11">
        <v>-0.34905694118744995</v>
      </c>
      <c r="AT30" s="11">
        <v>-3.7342976310328533</v>
      </c>
      <c r="AU30" s="11">
        <v>-4.082366963988699</v>
      </c>
      <c r="AV30" s="11">
        <v>-1.8014670242672959</v>
      </c>
      <c r="AW30" s="11">
        <v>-4.4202039880929398</v>
      </c>
      <c r="AX30" s="11">
        <v>-3.4828080915988711</v>
      </c>
      <c r="AY30" s="11">
        <v>2.5077973264501763</v>
      </c>
      <c r="AZ30" s="11">
        <v>-162.91212781408859</v>
      </c>
      <c r="BA30" s="11">
        <v>-10.885341074020319</v>
      </c>
      <c r="BB30" s="11">
        <v>9.9154302799579312</v>
      </c>
      <c r="BC30" s="65">
        <v>-2.0966467797190989</v>
      </c>
      <c r="BD30" s="68"/>
      <c r="BE30" s="63" t="s">
        <v>72</v>
      </c>
      <c r="BF30" s="11">
        <v>-1.5104220145805525</v>
      </c>
      <c r="BG30" s="11">
        <v>-3.9625415658685452</v>
      </c>
      <c r="BH30" s="11">
        <v>-16.151176440565507</v>
      </c>
      <c r="BI30" s="11">
        <v>-42.848166599344736</v>
      </c>
      <c r="BJ30" s="11">
        <v>-13.395573806343942</v>
      </c>
      <c r="BK30" s="11">
        <v>17.266972968009348</v>
      </c>
      <c r="BL30" s="11">
        <v>-5.8299312954296525</v>
      </c>
      <c r="BM30" s="11">
        <v>-9.5592539934766236</v>
      </c>
      <c r="BN30" s="11">
        <v>-29.127481713688606</v>
      </c>
      <c r="BO30" s="11">
        <v>-22.213428850261412</v>
      </c>
      <c r="BP30" s="57">
        <v>-83.044561744172555</v>
      </c>
      <c r="BQ30" s="57">
        <v>-99.909099787398674</v>
      </c>
      <c r="BR30" s="65">
        <v>-48.500718096019696</v>
      </c>
      <c r="BS30" s="5"/>
      <c r="BT30" s="63" t="s">
        <v>72</v>
      </c>
      <c r="BU30" s="88">
        <v>23.988935665759836</v>
      </c>
      <c r="BV30" s="11">
        <v>-9.2487775966809913</v>
      </c>
      <c r="BW30" s="11">
        <v>58.982278796954944</v>
      </c>
      <c r="BX30" s="11">
        <v>-3.7670553682488817</v>
      </c>
      <c r="BY30" s="11">
        <v>28.364855849845842</v>
      </c>
      <c r="BZ30" s="11">
        <v>-16.158133736978005</v>
      </c>
      <c r="CA30" s="11">
        <v>-0.74365735461801596</v>
      </c>
      <c r="CB30" s="11">
        <v>-5.3088021859203511</v>
      </c>
      <c r="CC30" s="11">
        <v>-1.0675129832660126</v>
      </c>
      <c r="CD30" s="66">
        <v>-4.2870540613589796</v>
      </c>
      <c r="CE30" s="63" t="s">
        <v>72</v>
      </c>
      <c r="CF30" s="11">
        <f t="shared" si="3"/>
        <v>75.674769524141482</v>
      </c>
      <c r="CG30" s="11">
        <f t="shared" si="3"/>
        <v>65.765073252279379</v>
      </c>
      <c r="CH30" s="11">
        <f t="shared" si="3"/>
        <v>9.9096962718621064</v>
      </c>
      <c r="CI30" s="11">
        <f t="shared" si="6"/>
        <v>8.3670964145003737</v>
      </c>
      <c r="CJ30" s="11">
        <f t="shared" si="6"/>
        <v>1.5425998573617337</v>
      </c>
      <c r="CK30" s="11">
        <f t="shared" si="6"/>
        <v>8.1683334588256784</v>
      </c>
      <c r="CL30" s="11">
        <f t="shared" si="6"/>
        <v>9.5391413447082982</v>
      </c>
      <c r="CM30" s="11">
        <f t="shared" si="6"/>
        <v>1.3708078858826187</v>
      </c>
      <c r="CN30" s="11">
        <f t="shared" si="6"/>
        <v>-0.30628310565637712</v>
      </c>
      <c r="CO30" s="11">
        <f t="shared" si="6"/>
        <v>0.76359695468147082</v>
      </c>
      <c r="CP30" s="11">
        <f t="shared" si="6"/>
        <v>1.0698800603378478</v>
      </c>
      <c r="CQ30" s="65">
        <f t="shared" si="6"/>
        <v>8.3145926729954294</v>
      </c>
      <c r="CS30" s="63" t="s">
        <v>72</v>
      </c>
      <c r="CT30" s="59">
        <f t="shared" si="5"/>
        <v>1.6229798199847549</v>
      </c>
      <c r="CU30" s="59">
        <f t="shared" si="5"/>
        <v>1.9009552364571902</v>
      </c>
      <c r="CV30" s="59">
        <f t="shared" si="5"/>
        <v>0.27797541647243557</v>
      </c>
      <c r="CW30" s="59">
        <f t="shared" si="5"/>
        <v>0.10773165393553868</v>
      </c>
      <c r="CX30" s="59">
        <f t="shared" si="5"/>
        <v>3.4507293079336825</v>
      </c>
      <c r="CY30" s="59">
        <f t="shared" si="5"/>
        <v>3.1331518911414529</v>
      </c>
      <c r="CZ30" s="59">
        <f t="shared" si="5"/>
        <v>0.16002389148662743</v>
      </c>
      <c r="DA30" s="59">
        <f t="shared" si="5"/>
        <v>0.18297630055896266</v>
      </c>
      <c r="DB30" s="59">
        <f t="shared" si="4"/>
        <v>2.2952409072335197E-2</v>
      </c>
      <c r="DC30" s="59">
        <f t="shared" si="4"/>
        <v>16.156897017032836</v>
      </c>
      <c r="DD30" s="59">
        <f t="shared" si="4"/>
        <v>0.85249629656576797</v>
      </c>
      <c r="DE30" s="11">
        <f t="shared" si="4"/>
        <v>3.0710374099733417E-3</v>
      </c>
      <c r="DF30" s="65">
        <f t="shared" si="4"/>
        <v>0.84942525915579459</v>
      </c>
      <c r="DH30" s="63" t="s">
        <v>72</v>
      </c>
      <c r="DI30" s="11">
        <f t="shared" si="2"/>
        <v>0.69018816237750746</v>
      </c>
      <c r="DJ30" s="11">
        <f t="shared" si="2"/>
        <v>0.25908388331411464</v>
      </c>
      <c r="DK30" s="11">
        <f t="shared" si="2"/>
        <v>0.43110427906339283</v>
      </c>
      <c r="DL30" s="11">
        <f t="shared" si="2"/>
        <v>14.614212558089562</v>
      </c>
      <c r="DM30" s="11">
        <f t="shared" si="2"/>
        <v>1.2046419195760445</v>
      </c>
      <c r="DN30" s="11">
        <f t="shared" si="2"/>
        <v>3.9831609012098874</v>
      </c>
      <c r="DO30" s="11">
        <f t="shared" si="2"/>
        <v>9.4264097373036293</v>
      </c>
      <c r="DP30" s="132">
        <f t="shared" si="2"/>
        <v>100</v>
      </c>
      <c r="DQ30" s="62"/>
    </row>
    <row r="31" spans="2:121" s="68" customFormat="1" ht="12">
      <c r="B31" s="63" t="s">
        <v>73</v>
      </c>
      <c r="C31" s="5">
        <v>11058672</v>
      </c>
      <c r="D31" s="5">
        <v>9608281</v>
      </c>
      <c r="E31" s="5">
        <v>1450391</v>
      </c>
      <c r="F31" s="5">
        <v>1224722</v>
      </c>
      <c r="G31" s="5">
        <v>225669</v>
      </c>
      <c r="H31" s="5">
        <v>772847</v>
      </c>
      <c r="I31" s="5">
        <v>866399</v>
      </c>
      <c r="J31" s="5">
        <v>93552</v>
      </c>
      <c r="K31" s="5">
        <v>-19771</v>
      </c>
      <c r="L31" s="5">
        <v>44595</v>
      </c>
      <c r="M31" s="5">
        <v>64366</v>
      </c>
      <c r="N31" s="64">
        <v>782169</v>
      </c>
      <c r="O31" s="5"/>
      <c r="P31" s="63" t="s">
        <v>73</v>
      </c>
      <c r="Q31" s="5">
        <v>161727</v>
      </c>
      <c r="R31" s="5">
        <v>189414</v>
      </c>
      <c r="S31" s="5">
        <v>27687</v>
      </c>
      <c r="T31" s="5">
        <v>30842</v>
      </c>
      <c r="U31" s="5">
        <v>486007</v>
      </c>
      <c r="V31" s="5">
        <v>103593</v>
      </c>
      <c r="W31" s="5">
        <v>10449</v>
      </c>
      <c r="X31" s="5">
        <v>11948</v>
      </c>
      <c r="Y31" s="5">
        <v>1499</v>
      </c>
      <c r="Z31" s="5">
        <v>2376002</v>
      </c>
      <c r="AA31" s="5">
        <v>13689</v>
      </c>
      <c r="AB31" s="5">
        <v>478</v>
      </c>
      <c r="AC31" s="64">
        <v>13211</v>
      </c>
      <c r="AD31" s="5">
        <v>0</v>
      </c>
      <c r="AE31" s="63" t="s">
        <v>73</v>
      </c>
      <c r="AF31" s="5">
        <v>69797</v>
      </c>
      <c r="AG31" s="5">
        <v>41682</v>
      </c>
      <c r="AH31" s="5">
        <v>28115</v>
      </c>
      <c r="AI31" s="5">
        <v>2292516</v>
      </c>
      <c r="AJ31" s="5">
        <v>96258</v>
      </c>
      <c r="AK31" s="5">
        <v>658923</v>
      </c>
      <c r="AL31" s="5">
        <v>1537335</v>
      </c>
      <c r="AM31" s="5">
        <v>14207521</v>
      </c>
      <c r="AN31" s="5">
        <v>6610</v>
      </c>
      <c r="AO31" s="64">
        <v>2149.3980332829046</v>
      </c>
      <c r="AP31" s="6"/>
      <c r="AQ31" s="63" t="s">
        <v>73</v>
      </c>
      <c r="AR31" s="11">
        <v>3.3345272115940681</v>
      </c>
      <c r="AS31" s="11">
        <v>3.8084755067024627</v>
      </c>
      <c r="AT31" s="11">
        <v>0.30089070841747118</v>
      </c>
      <c r="AU31" s="11">
        <v>-7.2127584231800435E-2</v>
      </c>
      <c r="AV31" s="11">
        <v>2.3748605024633225</v>
      </c>
      <c r="AW31" s="11">
        <v>-6.7249761033493938</v>
      </c>
      <c r="AX31" s="11">
        <v>-5.8683502605354994</v>
      </c>
      <c r="AY31" s="11">
        <v>1.8596751012586559</v>
      </c>
      <c r="AZ31" s="11">
        <v>-102.21949473253554</v>
      </c>
      <c r="BA31" s="11">
        <v>-6.4525602567598748</v>
      </c>
      <c r="BB31" s="11">
        <v>12.042194680406629</v>
      </c>
      <c r="BC31" s="65">
        <v>-5.4546443529817052</v>
      </c>
      <c r="BD31" s="6"/>
      <c r="BE31" s="63" t="s">
        <v>73</v>
      </c>
      <c r="BF31" s="11">
        <v>2.2255793079908477</v>
      </c>
      <c r="BG31" s="11">
        <v>-0.56799092894338987</v>
      </c>
      <c r="BH31" s="11">
        <v>-14.255187364509137</v>
      </c>
      <c r="BI31" s="11">
        <v>-0.91560381662222512</v>
      </c>
      <c r="BJ31" s="11">
        <v>-11.955413124251587</v>
      </c>
      <c r="BK31" s="11">
        <v>20.511627365898487</v>
      </c>
      <c r="BL31" s="11">
        <v>-5.4389140271493215</v>
      </c>
      <c r="BM31" s="11">
        <v>-9.1821222256004873</v>
      </c>
      <c r="BN31" s="11">
        <v>-28.822412155745493</v>
      </c>
      <c r="BO31" s="11">
        <v>-29.035250574646732</v>
      </c>
      <c r="BP31" s="57">
        <v>-98.452900430258467</v>
      </c>
      <c r="BQ31" s="57">
        <v>-99.94314221345698</v>
      </c>
      <c r="BR31" s="65">
        <v>-70.058699544455266</v>
      </c>
      <c r="BS31" s="5"/>
      <c r="BT31" s="63" t="s">
        <v>73</v>
      </c>
      <c r="BU31" s="11">
        <v>37.827057127623867</v>
      </c>
      <c r="BV31" s="11">
        <v>25.961741863346528</v>
      </c>
      <c r="BW31" s="11">
        <v>60.199430199430203</v>
      </c>
      <c r="BX31" s="11">
        <v>-4.9807558878362119</v>
      </c>
      <c r="BY31" s="11">
        <v>-17.567567567567568</v>
      </c>
      <c r="BZ31" s="11">
        <v>-15.783977914674981</v>
      </c>
      <c r="CA31" s="11">
        <v>1.5752292377769583</v>
      </c>
      <c r="CB31" s="11">
        <v>-4.5099082039629046</v>
      </c>
      <c r="CC31" s="11">
        <v>1.3337421431856507</v>
      </c>
      <c r="CD31" s="66">
        <v>-5.7667369462102966</v>
      </c>
      <c r="CE31" s="63" t="s">
        <v>73</v>
      </c>
      <c r="CF31" s="11">
        <f t="shared" si="3"/>
        <v>77.836745763036348</v>
      </c>
      <c r="CG31" s="11">
        <f t="shared" si="3"/>
        <v>67.62813160719594</v>
      </c>
      <c r="CH31" s="11">
        <f t="shared" si="3"/>
        <v>10.208614155840417</v>
      </c>
      <c r="CI31" s="11">
        <f t="shared" si="6"/>
        <v>8.6202371265191164</v>
      </c>
      <c r="CJ31" s="11">
        <f t="shared" si="6"/>
        <v>1.5883770293213011</v>
      </c>
      <c r="CK31" s="11">
        <f t="shared" si="6"/>
        <v>5.4397033796395586</v>
      </c>
      <c r="CL31" s="11">
        <f t="shared" si="6"/>
        <v>6.0981715247860624</v>
      </c>
      <c r="CM31" s="11">
        <f t="shared" si="6"/>
        <v>0.65846814514650376</v>
      </c>
      <c r="CN31" s="11">
        <f t="shared" si="6"/>
        <v>-0.13915868926042763</v>
      </c>
      <c r="CO31" s="11">
        <f t="shared" si="6"/>
        <v>0.31388304828125896</v>
      </c>
      <c r="CP31" s="11">
        <f t="shared" si="6"/>
        <v>0.45304173754168653</v>
      </c>
      <c r="CQ31" s="65">
        <f t="shared" si="6"/>
        <v>5.5053165151049219</v>
      </c>
      <c r="CS31" s="63" t="s">
        <v>73</v>
      </c>
      <c r="CT31" s="59">
        <f t="shared" si="5"/>
        <v>1.1383196266259257</v>
      </c>
      <c r="CU31" s="59">
        <f t="shared" si="5"/>
        <v>1.3331952843849395</v>
      </c>
      <c r="CV31" s="59">
        <f t="shared" si="5"/>
        <v>0.19487565775901369</v>
      </c>
      <c r="CW31" s="59">
        <f t="shared" si="5"/>
        <v>0.21708220596682559</v>
      </c>
      <c r="CX31" s="59">
        <f t="shared" si="5"/>
        <v>3.42077270200762</v>
      </c>
      <c r="CY31" s="59">
        <f t="shared" si="5"/>
        <v>0.72914198050455103</v>
      </c>
      <c r="CZ31" s="59">
        <f t="shared" si="5"/>
        <v>7.3545553795063903E-2</v>
      </c>
      <c r="DA31" s="59">
        <f t="shared" si="5"/>
        <v>8.4096303640867398E-2</v>
      </c>
      <c r="DB31" s="59">
        <f t="shared" si="4"/>
        <v>1.0550749845803502E-2</v>
      </c>
      <c r="DC31" s="59">
        <f t="shared" si="4"/>
        <v>16.723550857324092</v>
      </c>
      <c r="DD31" s="59">
        <f t="shared" si="4"/>
        <v>9.6350376677254254E-2</v>
      </c>
      <c r="DE31" s="11">
        <f t="shared" si="4"/>
        <v>3.3644152276811694E-3</v>
      </c>
      <c r="DF31" s="65">
        <f t="shared" si="4"/>
        <v>9.2985961449573079E-2</v>
      </c>
      <c r="DH31" s="63" t="s">
        <v>73</v>
      </c>
      <c r="DI31" s="11">
        <f t="shared" si="2"/>
        <v>0.4912679699716791</v>
      </c>
      <c r="DJ31" s="11">
        <f t="shared" si="2"/>
        <v>0.29337982326403039</v>
      </c>
      <c r="DK31" s="11">
        <f t="shared" si="2"/>
        <v>0.19788814670764873</v>
      </c>
      <c r="DL31" s="11">
        <f t="shared" si="2"/>
        <v>16.135932510675154</v>
      </c>
      <c r="DM31" s="11">
        <f t="shared" si="2"/>
        <v>0.67751439536848124</v>
      </c>
      <c r="DN31" s="11">
        <f t="shared" si="2"/>
        <v>4.6378463913584929</v>
      </c>
      <c r="DO31" s="11">
        <f t="shared" si="2"/>
        <v>10.820571723948182</v>
      </c>
      <c r="DP31" s="132">
        <f t="shared" si="2"/>
        <v>100</v>
      </c>
      <c r="DQ31" s="85"/>
    </row>
    <row r="32" spans="2:121" ht="12">
      <c r="B32" s="74" t="s">
        <v>74</v>
      </c>
      <c r="C32" s="77">
        <v>16603979</v>
      </c>
      <c r="D32" s="75">
        <v>14426353</v>
      </c>
      <c r="E32" s="75">
        <v>2177626</v>
      </c>
      <c r="F32" s="75">
        <v>1838494</v>
      </c>
      <c r="G32" s="75">
        <v>339132</v>
      </c>
      <c r="H32" s="75">
        <v>1496794</v>
      </c>
      <c r="I32" s="75">
        <v>1754906</v>
      </c>
      <c r="J32" s="75">
        <v>258112</v>
      </c>
      <c r="K32" s="75">
        <v>-16656</v>
      </c>
      <c r="L32" s="75">
        <v>174521</v>
      </c>
      <c r="M32" s="75">
        <v>191177</v>
      </c>
      <c r="N32" s="76">
        <v>1460265</v>
      </c>
      <c r="O32" s="5"/>
      <c r="P32" s="74" t="s">
        <v>74</v>
      </c>
      <c r="Q32" s="75">
        <v>304315</v>
      </c>
      <c r="R32" s="75">
        <v>363622</v>
      </c>
      <c r="S32" s="75">
        <v>59307</v>
      </c>
      <c r="T32" s="75">
        <v>93896</v>
      </c>
      <c r="U32" s="75">
        <v>728740</v>
      </c>
      <c r="V32" s="75">
        <v>333314</v>
      </c>
      <c r="W32" s="75">
        <v>53185</v>
      </c>
      <c r="X32" s="75">
        <v>60813</v>
      </c>
      <c r="Y32" s="75">
        <v>7628</v>
      </c>
      <c r="Z32" s="75">
        <v>3362110</v>
      </c>
      <c r="AA32" s="75">
        <v>108851</v>
      </c>
      <c r="AB32" s="75">
        <v>-405</v>
      </c>
      <c r="AC32" s="76">
        <v>109256</v>
      </c>
      <c r="AD32" s="5">
        <v>0</v>
      </c>
      <c r="AE32" s="74" t="s">
        <v>74</v>
      </c>
      <c r="AF32" s="75">
        <v>109185</v>
      </c>
      <c r="AG32" s="75">
        <v>32985</v>
      </c>
      <c r="AH32" s="75">
        <v>76200</v>
      </c>
      <c r="AI32" s="75">
        <v>3144074</v>
      </c>
      <c r="AJ32" s="75">
        <v>156493</v>
      </c>
      <c r="AK32" s="75">
        <v>720838</v>
      </c>
      <c r="AL32" s="75">
        <v>2266743</v>
      </c>
      <c r="AM32" s="75">
        <v>21462883</v>
      </c>
      <c r="AN32" s="75">
        <v>12081</v>
      </c>
      <c r="AO32" s="76">
        <v>1776.5816571475871</v>
      </c>
      <c r="AQ32" s="74" t="s">
        <v>74</v>
      </c>
      <c r="AR32" s="78">
        <v>1.6297505495719566</v>
      </c>
      <c r="AS32" s="78">
        <v>2.0892904897158489</v>
      </c>
      <c r="AT32" s="78">
        <v>-1.3131502645243682</v>
      </c>
      <c r="AU32" s="78">
        <v>-1.7288509213518222</v>
      </c>
      <c r="AV32" s="78">
        <v>1.0030855005301342</v>
      </c>
      <c r="AW32" s="78">
        <v>-9.2723452901805459</v>
      </c>
      <c r="AX32" s="78">
        <v>-7.7166671048826014</v>
      </c>
      <c r="AY32" s="78">
        <v>2.4725667370694446</v>
      </c>
      <c r="AZ32" s="78">
        <v>-160.166889426724</v>
      </c>
      <c r="BA32" s="78">
        <v>-12.083643984121546</v>
      </c>
      <c r="BB32" s="78">
        <v>11.913947021805942</v>
      </c>
      <c r="BC32" s="79">
        <v>-6.733631688970954</v>
      </c>
      <c r="BE32" s="74" t="s">
        <v>74</v>
      </c>
      <c r="BF32" s="78">
        <v>1.49415511864859</v>
      </c>
      <c r="BG32" s="78">
        <v>-1.7628131526123403</v>
      </c>
      <c r="BH32" s="78">
        <v>-15.651666856297645</v>
      </c>
      <c r="BI32" s="78">
        <v>-25.157423201390106</v>
      </c>
      <c r="BJ32" s="78">
        <v>-16.027332542087734</v>
      </c>
      <c r="BK32" s="78">
        <v>22.285651392302892</v>
      </c>
      <c r="BL32" s="78">
        <v>-5.6836318496187266</v>
      </c>
      <c r="BM32" s="78">
        <v>-9.4195451092542104</v>
      </c>
      <c r="BN32" s="78">
        <v>-29.022052665860237</v>
      </c>
      <c r="BO32" s="78">
        <v>-17.358579518625788</v>
      </c>
      <c r="BP32" s="80">
        <v>-85.403704220214976</v>
      </c>
      <c r="BQ32" s="80">
        <v>-100.07826207941379</v>
      </c>
      <c r="BR32" s="65">
        <v>-52.133606715384751</v>
      </c>
      <c r="BS32" s="5"/>
      <c r="BT32" s="74" t="s">
        <v>74</v>
      </c>
      <c r="BU32" s="78">
        <v>40.429062005633369</v>
      </c>
      <c r="BV32" s="78">
        <v>5.7957534158701645</v>
      </c>
      <c r="BW32" s="78">
        <v>63.614111180297591</v>
      </c>
      <c r="BX32" s="78">
        <v>-3.1047060911928446</v>
      </c>
      <c r="BY32" s="78">
        <v>-11.448295374168907</v>
      </c>
      <c r="BZ32" s="78">
        <v>-16.439402633503857</v>
      </c>
      <c r="CA32" s="78">
        <v>2.7797199467860807</v>
      </c>
      <c r="CB32" s="78">
        <v>-2.6882235741069738</v>
      </c>
      <c r="CC32" s="78">
        <v>-0.46959960454770144</v>
      </c>
      <c r="CD32" s="81">
        <v>-2.2290917757230782</v>
      </c>
      <c r="CE32" s="74" t="s">
        <v>74</v>
      </c>
      <c r="CF32" s="78">
        <f t="shared" si="3"/>
        <v>77.361363801871349</v>
      </c>
      <c r="CG32" s="78">
        <f t="shared" si="3"/>
        <v>67.215354992150864</v>
      </c>
      <c r="CH32" s="78">
        <f t="shared" si="3"/>
        <v>10.146008809720483</v>
      </c>
      <c r="CI32" s="78">
        <f t="shared" si="6"/>
        <v>8.565922853886871</v>
      </c>
      <c r="CJ32" s="78">
        <f t="shared" si="6"/>
        <v>1.5800859558336127</v>
      </c>
      <c r="CK32" s="78">
        <f t="shared" si="6"/>
        <v>6.9738720562377381</v>
      </c>
      <c r="CL32" s="78">
        <f t="shared" si="6"/>
        <v>8.1764691164742409</v>
      </c>
      <c r="CM32" s="78">
        <f t="shared" si="6"/>
        <v>1.2025970602365024</v>
      </c>
      <c r="CN32" s="78">
        <f t="shared" si="6"/>
        <v>-7.7603740373555594E-2</v>
      </c>
      <c r="CO32" s="78">
        <f t="shared" si="6"/>
        <v>0.81312934520492886</v>
      </c>
      <c r="CP32" s="78">
        <f t="shared" si="6"/>
        <v>0.89073308557848452</v>
      </c>
      <c r="CQ32" s="65">
        <f t="shared" si="6"/>
        <v>6.8036759087770262</v>
      </c>
      <c r="CS32" s="74" t="s">
        <v>74</v>
      </c>
      <c r="CT32" s="82">
        <f t="shared" si="5"/>
        <v>1.4178663695832474</v>
      </c>
      <c r="CU32" s="82">
        <f t="shared" si="5"/>
        <v>1.6941899184746054</v>
      </c>
      <c r="CV32" s="82">
        <f t="shared" si="5"/>
        <v>0.27632354889135818</v>
      </c>
      <c r="CW32" s="82">
        <f t="shared" si="5"/>
        <v>0.43748083610202787</v>
      </c>
      <c r="CX32" s="82">
        <f t="shared" si="5"/>
        <v>3.395350009595635</v>
      </c>
      <c r="CY32" s="82">
        <f t="shared" si="5"/>
        <v>1.5529786934961161</v>
      </c>
      <c r="CZ32" s="82">
        <f t="shared" si="5"/>
        <v>0.24779988783426721</v>
      </c>
      <c r="DA32" s="82">
        <f t="shared" si="5"/>
        <v>0.28334031360092676</v>
      </c>
      <c r="DB32" s="82">
        <f t="shared" si="4"/>
        <v>3.554042576665959E-2</v>
      </c>
      <c r="DC32" s="82">
        <f t="shared" si="4"/>
        <v>15.664764141890911</v>
      </c>
      <c r="DD32" s="82">
        <f t="shared" si="4"/>
        <v>0.50715926653469623</v>
      </c>
      <c r="DE32" s="78">
        <f t="shared" si="4"/>
        <v>-1.8869785573541074E-3</v>
      </c>
      <c r="DF32" s="79">
        <f t="shared" si="4"/>
        <v>0.50904624509205032</v>
      </c>
      <c r="DH32" s="74" t="s">
        <v>74</v>
      </c>
      <c r="DI32" s="78">
        <f t="shared" si="2"/>
        <v>0.50871544144372405</v>
      </c>
      <c r="DJ32" s="78">
        <f t="shared" si="2"/>
        <v>0.15368392028228456</v>
      </c>
      <c r="DK32" s="78">
        <f t="shared" si="2"/>
        <v>0.35503152116143949</v>
      </c>
      <c r="DL32" s="78">
        <f t="shared" si="2"/>
        <v>14.64888943391249</v>
      </c>
      <c r="DM32" s="78">
        <f t="shared" si="2"/>
        <v>0.72913317376794162</v>
      </c>
      <c r="DN32" s="78">
        <f t="shared" si="2"/>
        <v>3.3585329612988151</v>
      </c>
      <c r="DO32" s="78">
        <f t="shared" si="2"/>
        <v>10.561223298845732</v>
      </c>
      <c r="DP32" s="136">
        <f t="shared" si="2"/>
        <v>100</v>
      </c>
      <c r="DQ32" s="62"/>
    </row>
    <row r="33" spans="2:121" ht="12">
      <c r="B33" s="63" t="s">
        <v>75</v>
      </c>
      <c r="C33" s="5">
        <v>27708310</v>
      </c>
      <c r="D33" s="5">
        <v>24075359</v>
      </c>
      <c r="E33" s="5">
        <v>3632951</v>
      </c>
      <c r="F33" s="5">
        <v>3066930</v>
      </c>
      <c r="G33" s="5">
        <v>566021</v>
      </c>
      <c r="H33" s="5">
        <v>1785147</v>
      </c>
      <c r="I33" s="5">
        <v>2385782</v>
      </c>
      <c r="J33" s="5">
        <v>600635</v>
      </c>
      <c r="K33" s="5">
        <v>-176368</v>
      </c>
      <c r="L33" s="5">
        <v>337413</v>
      </c>
      <c r="M33" s="5">
        <v>513781</v>
      </c>
      <c r="N33" s="64">
        <v>1912819</v>
      </c>
      <c r="O33" s="5"/>
      <c r="P33" s="63" t="s">
        <v>75</v>
      </c>
      <c r="Q33" s="5">
        <v>608542</v>
      </c>
      <c r="R33" s="5">
        <v>688412</v>
      </c>
      <c r="S33" s="5">
        <v>79870</v>
      </c>
      <c r="T33" s="5">
        <v>69031</v>
      </c>
      <c r="U33" s="5">
        <v>1185477</v>
      </c>
      <c r="V33" s="5">
        <v>49769</v>
      </c>
      <c r="W33" s="5">
        <v>48696</v>
      </c>
      <c r="X33" s="5">
        <v>55680</v>
      </c>
      <c r="Y33" s="5">
        <v>6984</v>
      </c>
      <c r="Z33" s="5">
        <v>5305256</v>
      </c>
      <c r="AA33" s="5">
        <v>267589</v>
      </c>
      <c r="AB33" s="5">
        <v>513</v>
      </c>
      <c r="AC33" s="64">
        <v>267076</v>
      </c>
      <c r="AD33" s="5">
        <v>0</v>
      </c>
      <c r="AE33" s="63" t="s">
        <v>75</v>
      </c>
      <c r="AF33" s="5">
        <v>460993</v>
      </c>
      <c r="AG33" s="5">
        <v>370096</v>
      </c>
      <c r="AH33" s="5">
        <v>90897</v>
      </c>
      <c r="AI33" s="5">
        <v>4576674</v>
      </c>
      <c r="AJ33" s="5">
        <v>131500</v>
      </c>
      <c r="AK33" s="5">
        <v>1443457</v>
      </c>
      <c r="AL33" s="5">
        <v>3001717</v>
      </c>
      <c r="AM33" s="5">
        <v>34798713</v>
      </c>
      <c r="AN33" s="5">
        <v>17974</v>
      </c>
      <c r="AO33" s="64">
        <v>1936.0583620785578</v>
      </c>
      <c r="AQ33" s="63" t="s">
        <v>75</v>
      </c>
      <c r="AR33" s="11">
        <v>1.4392326377042861</v>
      </c>
      <c r="AS33" s="11">
        <v>1.9060356129511138</v>
      </c>
      <c r="AT33" s="11">
        <v>-1.5493517291017862</v>
      </c>
      <c r="AU33" s="11">
        <v>-1.9016544038270422</v>
      </c>
      <c r="AV33" s="11">
        <v>0.40444104650894652</v>
      </c>
      <c r="AW33" s="11">
        <v>-15.031397715984538</v>
      </c>
      <c r="AX33" s="11">
        <v>-12.219751771862351</v>
      </c>
      <c r="AY33" s="11">
        <v>-2.6450918544980659</v>
      </c>
      <c r="AZ33" s="11">
        <v>-59.585942306996273</v>
      </c>
      <c r="BA33" s="11">
        <v>-16.1016885936012</v>
      </c>
      <c r="BB33" s="11">
        <v>0.21377649043759817</v>
      </c>
      <c r="BC33" s="65">
        <v>-11.464305121115146</v>
      </c>
      <c r="BE33" s="63" t="s">
        <v>75</v>
      </c>
      <c r="BF33" s="11">
        <v>0.28344390941659997</v>
      </c>
      <c r="BG33" s="11">
        <v>-1.8487864620982379</v>
      </c>
      <c r="BH33" s="11">
        <v>-15.532430174392164</v>
      </c>
      <c r="BI33" s="11">
        <v>-36.789429345835472</v>
      </c>
      <c r="BJ33" s="11">
        <v>-14.38652112213247</v>
      </c>
      <c r="BK33" s="11">
        <v>-16.761719991303039</v>
      </c>
      <c r="BL33" s="11">
        <v>-4.4408249769422472</v>
      </c>
      <c r="BM33" s="11">
        <v>-8.2263354815315388</v>
      </c>
      <c r="BN33" s="11">
        <v>-28.088962108731469</v>
      </c>
      <c r="BO33" s="11">
        <v>-20.749581658648395</v>
      </c>
      <c r="BP33" s="57">
        <v>-81.831705520306073</v>
      </c>
      <c r="BQ33" s="57">
        <v>-99.948206197890684</v>
      </c>
      <c r="BR33" s="86">
        <v>-44.632428700849353</v>
      </c>
      <c r="BS33" s="5"/>
      <c r="BT33" s="63" t="s">
        <v>75</v>
      </c>
      <c r="BU33" s="11">
        <v>32.253770437247361</v>
      </c>
      <c r="BV33" s="11">
        <v>25.620216214381479</v>
      </c>
      <c r="BW33" s="11">
        <v>68.477535587188612</v>
      </c>
      <c r="BX33" s="11">
        <v>-6.0788952433175201</v>
      </c>
      <c r="BY33" s="11">
        <v>5.1957921683132673</v>
      </c>
      <c r="BZ33" s="11">
        <v>-16.10071469092059</v>
      </c>
      <c r="CA33" s="11">
        <v>-0.84910499788103611</v>
      </c>
      <c r="CB33" s="11">
        <v>-3.6324995796227708</v>
      </c>
      <c r="CC33" s="11">
        <v>-0.26080683646856445</v>
      </c>
      <c r="CD33" s="69">
        <v>-3.3805093426272381</v>
      </c>
      <c r="CE33" s="63" t="s">
        <v>75</v>
      </c>
      <c r="CF33" s="11">
        <f t="shared" si="3"/>
        <v>79.624525194365674</v>
      </c>
      <c r="CG33" s="11">
        <f t="shared" si="3"/>
        <v>69.184624730230681</v>
      </c>
      <c r="CH33" s="11">
        <f t="shared" si="3"/>
        <v>10.439900464134981</v>
      </c>
      <c r="CI33" s="11">
        <f t="shared" si="6"/>
        <v>8.8133431831228926</v>
      </c>
      <c r="CJ33" s="11">
        <f t="shared" si="6"/>
        <v>1.6265572810120879</v>
      </c>
      <c r="CK33" s="11">
        <f t="shared" si="6"/>
        <v>5.1299224773054108</v>
      </c>
      <c r="CL33" s="11">
        <f t="shared" si="6"/>
        <v>6.8559489542041403</v>
      </c>
      <c r="CM33" s="11">
        <f t="shared" si="6"/>
        <v>1.7260264768987292</v>
      </c>
      <c r="CN33" s="11">
        <f t="shared" si="6"/>
        <v>-0.50682334142644869</v>
      </c>
      <c r="CO33" s="11">
        <f t="shared" si="6"/>
        <v>0.96961344518689518</v>
      </c>
      <c r="CP33" s="11">
        <f t="shared" si="6"/>
        <v>1.4764367866133439</v>
      </c>
      <c r="CQ33" s="86">
        <f t="shared" si="6"/>
        <v>5.4968096090220344</v>
      </c>
      <c r="CS33" s="63" t="s">
        <v>75</v>
      </c>
      <c r="CT33" s="59">
        <f t="shared" si="5"/>
        <v>1.7487485815926584</v>
      </c>
      <c r="CU33" s="59">
        <f t="shared" si="5"/>
        <v>1.9782685641276447</v>
      </c>
      <c r="CV33" s="59">
        <f t="shared" si="5"/>
        <v>0.22951998253498626</v>
      </c>
      <c r="CW33" s="59">
        <f t="shared" si="5"/>
        <v>0.19837227888284259</v>
      </c>
      <c r="CX33" s="59">
        <f t="shared" si="5"/>
        <v>3.4066690914689861</v>
      </c>
      <c r="CY33" s="59">
        <f t="shared" si="5"/>
        <v>0.14301965707754766</v>
      </c>
      <c r="CZ33" s="59">
        <f t="shared" si="5"/>
        <v>0.13993620970982459</v>
      </c>
      <c r="DA33" s="59">
        <f t="shared" si="5"/>
        <v>0.1600059174602233</v>
      </c>
      <c r="DB33" s="59">
        <f t="shared" si="4"/>
        <v>2.0069707750398701E-2</v>
      </c>
      <c r="DC33" s="59">
        <f t="shared" si="4"/>
        <v>15.245552328328923</v>
      </c>
      <c r="DD33" s="59">
        <f t="shared" si="4"/>
        <v>0.76896234639482219</v>
      </c>
      <c r="DE33" s="11">
        <f t="shared" si="4"/>
        <v>1.4741924507380489E-3</v>
      </c>
      <c r="DF33" s="65">
        <f t="shared" si="4"/>
        <v>0.76748815394408409</v>
      </c>
      <c r="DH33" s="63" t="s">
        <v>75</v>
      </c>
      <c r="DI33" s="11">
        <f t="shared" si="2"/>
        <v>1.3247415213315505</v>
      </c>
      <c r="DJ33" s="11">
        <f t="shared" si="2"/>
        <v>1.0635335852794325</v>
      </c>
      <c r="DK33" s="11">
        <f t="shared" si="2"/>
        <v>0.26120793605211778</v>
      </c>
      <c r="DL33" s="11">
        <f t="shared" si="2"/>
        <v>13.151848460602553</v>
      </c>
      <c r="DM33" s="11">
        <f t="shared" si="2"/>
        <v>0.37788753854201446</v>
      </c>
      <c r="DN33" s="11">
        <f t="shared" si="2"/>
        <v>4.1480183476900425</v>
      </c>
      <c r="DO33" s="11">
        <f t="shared" si="2"/>
        <v>8.6259425743704945</v>
      </c>
      <c r="DP33" s="132">
        <f t="shared" si="2"/>
        <v>100</v>
      </c>
      <c r="DQ33" s="62"/>
    </row>
    <row r="34" spans="2:121" ht="12">
      <c r="B34" s="63" t="s">
        <v>76</v>
      </c>
      <c r="C34" s="5">
        <v>15785385</v>
      </c>
      <c r="D34" s="5">
        <v>13714513</v>
      </c>
      <c r="E34" s="5">
        <v>2070872</v>
      </c>
      <c r="F34" s="5">
        <v>1748526</v>
      </c>
      <c r="G34" s="5">
        <v>322346</v>
      </c>
      <c r="H34" s="5">
        <v>1470362</v>
      </c>
      <c r="I34" s="5">
        <v>1608182</v>
      </c>
      <c r="J34" s="5">
        <v>137820</v>
      </c>
      <c r="K34" s="5">
        <v>-80427</v>
      </c>
      <c r="L34" s="5">
        <v>18550</v>
      </c>
      <c r="M34" s="5">
        <v>98977</v>
      </c>
      <c r="N34" s="64">
        <v>1538375</v>
      </c>
      <c r="O34" s="5"/>
      <c r="P34" s="63" t="s">
        <v>76</v>
      </c>
      <c r="Q34" s="5">
        <v>270636</v>
      </c>
      <c r="R34" s="5">
        <v>307699</v>
      </c>
      <c r="S34" s="5">
        <v>37063</v>
      </c>
      <c r="T34" s="5">
        <v>37953</v>
      </c>
      <c r="U34" s="5">
        <v>672978</v>
      </c>
      <c r="V34" s="5">
        <v>556808</v>
      </c>
      <c r="W34" s="5">
        <v>12414</v>
      </c>
      <c r="X34" s="5">
        <v>14194</v>
      </c>
      <c r="Y34" s="5">
        <v>1780</v>
      </c>
      <c r="Z34" s="5">
        <v>3025160</v>
      </c>
      <c r="AA34" s="5">
        <v>101085</v>
      </c>
      <c r="AB34" s="5">
        <v>1637</v>
      </c>
      <c r="AC34" s="64">
        <v>99448</v>
      </c>
      <c r="AD34" s="5">
        <v>0</v>
      </c>
      <c r="AE34" s="63" t="s">
        <v>76</v>
      </c>
      <c r="AF34" s="5">
        <v>220151</v>
      </c>
      <c r="AG34" s="5">
        <v>186902</v>
      </c>
      <c r="AH34" s="5">
        <v>33249</v>
      </c>
      <c r="AI34" s="5">
        <v>2703924</v>
      </c>
      <c r="AJ34" s="5">
        <v>20060</v>
      </c>
      <c r="AK34" s="5">
        <v>767756</v>
      </c>
      <c r="AL34" s="5">
        <v>1916108</v>
      </c>
      <c r="AM34" s="5">
        <v>20280907</v>
      </c>
      <c r="AN34" s="5">
        <v>8600</v>
      </c>
      <c r="AO34" s="64">
        <v>2358.2449999999999</v>
      </c>
      <c r="AQ34" s="63" t="s">
        <v>76</v>
      </c>
      <c r="AR34" s="11">
        <v>3.0464514370271956</v>
      </c>
      <c r="AS34" s="11">
        <v>3.5185166594494248</v>
      </c>
      <c r="AT34" s="11">
        <v>2.5647948816161205E-2</v>
      </c>
      <c r="AU34" s="11">
        <v>-0.35168464982843195</v>
      </c>
      <c r="AV34" s="11">
        <v>2.1232781234555387</v>
      </c>
      <c r="AW34" s="11">
        <v>0.31109249407491596</v>
      </c>
      <c r="AX34" s="11">
        <v>3.7310602056311645E-3</v>
      </c>
      <c r="AY34" s="11">
        <v>-3.1618887015177064</v>
      </c>
      <c r="AZ34" s="11">
        <v>-10.837479156043713</v>
      </c>
      <c r="BA34" s="11">
        <v>-21.627445181460985</v>
      </c>
      <c r="BB34" s="11">
        <v>2.8524815030343338</v>
      </c>
      <c r="BC34" s="65">
        <v>0.86818600857367279</v>
      </c>
      <c r="BE34" s="63" t="s">
        <v>76</v>
      </c>
      <c r="BF34" s="11">
        <v>0.55547092416242783</v>
      </c>
      <c r="BG34" s="11">
        <v>-1.601499166951811</v>
      </c>
      <c r="BH34" s="11">
        <v>-14.926777762475323</v>
      </c>
      <c r="BI34" s="11">
        <v>-20.238320408549271</v>
      </c>
      <c r="BJ34" s="11">
        <v>-12.256235812881936</v>
      </c>
      <c r="BK34" s="11">
        <v>26.137612164130587</v>
      </c>
      <c r="BL34" s="11">
        <v>-6.1748922983901444</v>
      </c>
      <c r="BM34" s="11">
        <v>-9.8965276455278364</v>
      </c>
      <c r="BN34" s="11">
        <v>-29.42109436954798</v>
      </c>
      <c r="BO34" s="11">
        <v>-46.798026091330208</v>
      </c>
      <c r="BP34" s="57">
        <v>-96.15732738384645</v>
      </c>
      <c r="BQ34" s="57">
        <v>-99.933375660342037</v>
      </c>
      <c r="BR34" s="65">
        <v>-42.691507569252757</v>
      </c>
      <c r="BS34" s="5"/>
      <c r="BT34" s="63" t="s">
        <v>76</v>
      </c>
      <c r="BU34" s="11">
        <v>25.119207970310253</v>
      </c>
      <c r="BV34" s="11">
        <v>20.323434170459592</v>
      </c>
      <c r="BW34" s="11">
        <v>61.246362754607176</v>
      </c>
      <c r="BX34" s="11">
        <v>-6.1018823212378237</v>
      </c>
      <c r="BY34" s="11">
        <v>-44.256099594286667</v>
      </c>
      <c r="BZ34" s="11">
        <v>-18.474045694528805</v>
      </c>
      <c r="CA34" s="11">
        <v>0.74608894810396664</v>
      </c>
      <c r="CB34" s="11">
        <v>-9.7450634582204643</v>
      </c>
      <c r="CC34" s="11">
        <v>0.42036431574030825</v>
      </c>
      <c r="CD34" s="69">
        <v>-10.122874820488386</v>
      </c>
      <c r="CE34" s="63" t="s">
        <v>76</v>
      </c>
      <c r="CF34" s="11">
        <f t="shared" si="3"/>
        <v>77.83372311701838</v>
      </c>
      <c r="CG34" s="11">
        <f t="shared" si="3"/>
        <v>67.622779395418547</v>
      </c>
      <c r="CH34" s="11">
        <f t="shared" si="3"/>
        <v>10.210943721599827</v>
      </c>
      <c r="CI34" s="11">
        <f t="shared" si="6"/>
        <v>8.6215374884367844</v>
      </c>
      <c r="CJ34" s="11">
        <f t="shared" si="6"/>
        <v>1.5894062331630436</v>
      </c>
      <c r="CK34" s="11">
        <f t="shared" si="6"/>
        <v>7.2499814727221032</v>
      </c>
      <c r="CL34" s="11">
        <f t="shared" si="6"/>
        <v>7.9295368791938143</v>
      </c>
      <c r="CM34" s="11">
        <f t="shared" si="6"/>
        <v>0.67955540647171253</v>
      </c>
      <c r="CN34" s="11">
        <f t="shared" si="6"/>
        <v>-0.39656510431214942</v>
      </c>
      <c r="CO34" s="11">
        <f t="shared" si="6"/>
        <v>9.1465337324410589E-2</v>
      </c>
      <c r="CP34" s="11">
        <f t="shared" si="6"/>
        <v>0.48803044163655995</v>
      </c>
      <c r="CQ34" s="65">
        <f t="shared" si="6"/>
        <v>7.5853362968431339</v>
      </c>
      <c r="CS34" s="63" t="s">
        <v>76</v>
      </c>
      <c r="CT34" s="59">
        <f t="shared" si="5"/>
        <v>1.3344373602225976</v>
      </c>
      <c r="CU34" s="59">
        <f t="shared" si="5"/>
        <v>1.5171855972713648</v>
      </c>
      <c r="CV34" s="59">
        <f t="shared" si="5"/>
        <v>0.18274823704876711</v>
      </c>
      <c r="CW34" s="59">
        <f t="shared" si="5"/>
        <v>0.18713660094195986</v>
      </c>
      <c r="CX34" s="59">
        <f t="shared" si="5"/>
        <v>3.3182835461944573</v>
      </c>
      <c r="CY34" s="59">
        <f t="shared" si="5"/>
        <v>2.7454787894841193</v>
      </c>
      <c r="CZ34" s="59">
        <f t="shared" si="5"/>
        <v>6.121028019111769E-2</v>
      </c>
      <c r="DA34" s="59">
        <f t="shared" si="5"/>
        <v>6.9987007977503179E-2</v>
      </c>
      <c r="DB34" s="59">
        <f t="shared" si="4"/>
        <v>8.7767277863854912E-3</v>
      </c>
      <c r="DC34" s="59">
        <f t="shared" si="4"/>
        <v>14.916295410259512</v>
      </c>
      <c r="DD34" s="59">
        <f t="shared" si="4"/>
        <v>0.49842445409369512</v>
      </c>
      <c r="DE34" s="11">
        <f t="shared" si="4"/>
        <v>8.0716311159062058E-3</v>
      </c>
      <c r="DF34" s="65">
        <f t="shared" si="4"/>
        <v>0.49035282297778893</v>
      </c>
      <c r="DH34" s="63" t="s">
        <v>76</v>
      </c>
      <c r="DI34" s="11">
        <f t="shared" si="2"/>
        <v>1.0855086510677259</v>
      </c>
      <c r="DJ34" s="11">
        <f t="shared" si="2"/>
        <v>0.92156627906237132</v>
      </c>
      <c r="DK34" s="11">
        <f t="shared" si="2"/>
        <v>0.16394237200535461</v>
      </c>
      <c r="DL34" s="11">
        <f t="shared" si="2"/>
        <v>13.332362305098092</v>
      </c>
      <c r="DM34" s="11">
        <f t="shared" si="2"/>
        <v>9.8910763704996046E-2</v>
      </c>
      <c r="DN34" s="11">
        <f t="shared" si="2"/>
        <v>3.785609785597853</v>
      </c>
      <c r="DO34" s="11">
        <f t="shared" si="2"/>
        <v>9.4478417557952419</v>
      </c>
      <c r="DP34" s="133">
        <f t="shared" si="2"/>
        <v>100</v>
      </c>
      <c r="DQ34" s="73"/>
    </row>
    <row r="35" spans="2:121" ht="12">
      <c r="B35" s="63" t="s">
        <v>77</v>
      </c>
      <c r="C35" s="5">
        <v>57325950</v>
      </c>
      <c r="D35" s="5">
        <v>49797623</v>
      </c>
      <c r="E35" s="5">
        <v>7528327</v>
      </c>
      <c r="F35" s="5">
        <v>6348537</v>
      </c>
      <c r="G35" s="5">
        <v>1179790</v>
      </c>
      <c r="H35" s="5">
        <v>5553231</v>
      </c>
      <c r="I35" s="5">
        <v>8253520</v>
      </c>
      <c r="J35" s="5">
        <v>2700289</v>
      </c>
      <c r="K35" s="5">
        <v>577766</v>
      </c>
      <c r="L35" s="5">
        <v>3130473</v>
      </c>
      <c r="M35" s="5">
        <v>2552707</v>
      </c>
      <c r="N35" s="64">
        <v>4924027</v>
      </c>
      <c r="O35" s="5"/>
      <c r="P35" s="63" t="s">
        <v>77</v>
      </c>
      <c r="Q35" s="5">
        <v>1087356</v>
      </c>
      <c r="R35" s="5">
        <v>1227561</v>
      </c>
      <c r="S35" s="5">
        <v>140205</v>
      </c>
      <c r="T35" s="5">
        <v>144211</v>
      </c>
      <c r="U35" s="5">
        <v>2136651</v>
      </c>
      <c r="V35" s="5">
        <v>1555809</v>
      </c>
      <c r="W35" s="5">
        <v>51438</v>
      </c>
      <c r="X35" s="5">
        <v>58815</v>
      </c>
      <c r="Y35" s="5">
        <v>7377</v>
      </c>
      <c r="Z35" s="5">
        <v>9804729</v>
      </c>
      <c r="AA35" s="5">
        <v>265068</v>
      </c>
      <c r="AB35" s="5">
        <v>5846</v>
      </c>
      <c r="AC35" s="64">
        <v>259222</v>
      </c>
      <c r="AD35" s="5">
        <v>0</v>
      </c>
      <c r="AE35" s="63" t="s">
        <v>77</v>
      </c>
      <c r="AF35" s="5">
        <v>638269</v>
      </c>
      <c r="AG35" s="5">
        <v>531860</v>
      </c>
      <c r="AH35" s="5">
        <v>106409</v>
      </c>
      <c r="AI35" s="5">
        <v>8901392</v>
      </c>
      <c r="AJ35" s="5">
        <v>217962</v>
      </c>
      <c r="AK35" s="5">
        <v>2783153</v>
      </c>
      <c r="AL35" s="5">
        <v>5900277</v>
      </c>
      <c r="AM35" s="5">
        <v>72683910</v>
      </c>
      <c r="AN35" s="5">
        <v>32710</v>
      </c>
      <c r="AO35" s="64">
        <v>2222.0700091715071</v>
      </c>
      <c r="AQ35" s="63" t="s">
        <v>77</v>
      </c>
      <c r="AR35" s="11">
        <v>1.2936768401646195</v>
      </c>
      <c r="AS35" s="11">
        <v>1.7532222319008188</v>
      </c>
      <c r="AT35" s="11">
        <v>-1.6445729315359425</v>
      </c>
      <c r="AU35" s="11">
        <v>-2.0522846593804545</v>
      </c>
      <c r="AV35" s="11">
        <v>0.60896312536829011</v>
      </c>
      <c r="AW35" s="11">
        <v>-15.531785376609438</v>
      </c>
      <c r="AX35" s="11">
        <v>-9.8703199374755872</v>
      </c>
      <c r="AY35" s="11">
        <v>4.5392268564276419</v>
      </c>
      <c r="AZ35" s="11">
        <v>-56.904617698043069</v>
      </c>
      <c r="BA35" s="11">
        <v>-16.457071427484887</v>
      </c>
      <c r="BB35" s="11">
        <v>6.0766058238710148</v>
      </c>
      <c r="BC35" s="65">
        <v>-4.9021843987519933</v>
      </c>
      <c r="BE35" s="63" t="s">
        <v>77</v>
      </c>
      <c r="BF35" s="11">
        <v>0.25410289507652589</v>
      </c>
      <c r="BG35" s="11">
        <v>-1.8363487335319166</v>
      </c>
      <c r="BH35" s="11">
        <v>-15.500979358143741</v>
      </c>
      <c r="BI35" s="11">
        <v>-20.20682672037448</v>
      </c>
      <c r="BJ35" s="11">
        <v>-15.564745585887485</v>
      </c>
      <c r="BK35" s="11">
        <v>12.57630223935676</v>
      </c>
      <c r="BL35" s="11">
        <v>-7.8518836996829151</v>
      </c>
      <c r="BM35" s="11">
        <v>-11.503159795365633</v>
      </c>
      <c r="BN35" s="11">
        <v>-30.660776388758343</v>
      </c>
      <c r="BO35" s="11">
        <v>-39.321044055934365</v>
      </c>
      <c r="BP35" s="57">
        <v>-95.821598057305096</v>
      </c>
      <c r="BQ35" s="57">
        <v>-99.900158011986505</v>
      </c>
      <c r="BR35" s="65">
        <v>-46.93651960132074</v>
      </c>
      <c r="BS35" s="5"/>
      <c r="BT35" s="63" t="s">
        <v>77</v>
      </c>
      <c r="BU35" s="11">
        <v>28.028411130969218</v>
      </c>
      <c r="BV35" s="11">
        <v>23.091521344179963</v>
      </c>
      <c r="BW35" s="11">
        <v>60.12911575272377</v>
      </c>
      <c r="BX35" s="11">
        <v>-4.451170698017811</v>
      </c>
      <c r="BY35" s="11">
        <v>-11.424925632731352</v>
      </c>
      <c r="BZ35" s="11">
        <v>-12.9170708202179</v>
      </c>
      <c r="CA35" s="11">
        <v>0.4471732257861325</v>
      </c>
      <c r="CB35" s="11">
        <v>-8.3737581281296833</v>
      </c>
      <c r="CC35" s="11">
        <v>-7.6370856881014207E-2</v>
      </c>
      <c r="CD35" s="69">
        <v>-8.3037289001628078</v>
      </c>
      <c r="CE35" s="63" t="s">
        <v>77</v>
      </c>
      <c r="CF35" s="11">
        <f t="shared" si="3"/>
        <v>78.870206624822472</v>
      </c>
      <c r="CG35" s="11">
        <f t="shared" si="3"/>
        <v>68.512581395249654</v>
      </c>
      <c r="CH35" s="11">
        <f t="shared" si="3"/>
        <v>10.357625229572816</v>
      </c>
      <c r="CI35" s="11">
        <f t="shared" si="6"/>
        <v>8.7344461793538617</v>
      </c>
      <c r="CJ35" s="11">
        <f t="shared" si="6"/>
        <v>1.6231790502189549</v>
      </c>
      <c r="CK35" s="11">
        <f t="shared" si="6"/>
        <v>7.6402480273832269</v>
      </c>
      <c r="CL35" s="11">
        <f t="shared" si="6"/>
        <v>11.355360491751201</v>
      </c>
      <c r="CM35" s="11">
        <f t="shared" si="6"/>
        <v>3.7151124643679734</v>
      </c>
      <c r="CN35" s="11">
        <f t="shared" si="6"/>
        <v>0.79490220050077109</v>
      </c>
      <c r="CO35" s="11">
        <f t="shared" si="6"/>
        <v>4.3069683510422045</v>
      </c>
      <c r="CP35" s="11">
        <f t="shared" si="6"/>
        <v>3.5120661505414335</v>
      </c>
      <c r="CQ35" s="65">
        <f t="shared" si="6"/>
        <v>6.7745763814852564</v>
      </c>
      <c r="CS35" s="63" t="s">
        <v>77</v>
      </c>
      <c r="CT35" s="59">
        <f t="shared" si="5"/>
        <v>1.4960064751607336</v>
      </c>
      <c r="CU35" s="59">
        <f t="shared" si="5"/>
        <v>1.6889033625186098</v>
      </c>
      <c r="CV35" s="59">
        <f t="shared" si="5"/>
        <v>0.19289688735787605</v>
      </c>
      <c r="CW35" s="59">
        <f t="shared" si="5"/>
        <v>0.19840842354243185</v>
      </c>
      <c r="CX35" s="59">
        <f t="shared" si="5"/>
        <v>2.9396478532869241</v>
      </c>
      <c r="CY35" s="59">
        <f t="shared" si="5"/>
        <v>2.1405136294951661</v>
      </c>
      <c r="CZ35" s="59">
        <f t="shared" si="5"/>
        <v>7.0769445397200009E-2</v>
      </c>
      <c r="DA35" s="59">
        <f t="shared" si="5"/>
        <v>8.091887186586412E-2</v>
      </c>
      <c r="DB35" s="59">
        <f t="shared" si="4"/>
        <v>1.0149426468664109E-2</v>
      </c>
      <c r="DC35" s="59">
        <f t="shared" si="4"/>
        <v>13.489545347794305</v>
      </c>
      <c r="DD35" s="59">
        <f t="shared" si="4"/>
        <v>0.36468593943281258</v>
      </c>
      <c r="DE35" s="11">
        <f t="shared" si="4"/>
        <v>8.0430455653802881E-3</v>
      </c>
      <c r="DF35" s="65">
        <f t="shared" si="4"/>
        <v>0.35664289386743225</v>
      </c>
      <c r="DH35" s="63" t="s">
        <v>77</v>
      </c>
      <c r="DI35" s="11">
        <f t="shared" si="2"/>
        <v>0.87814345705947838</v>
      </c>
      <c r="DJ35" s="11">
        <f t="shared" si="2"/>
        <v>0.7317437930898324</v>
      </c>
      <c r="DK35" s="11">
        <f t="shared" si="2"/>
        <v>0.1463996639696461</v>
      </c>
      <c r="DL35" s="11">
        <f t="shared" si="2"/>
        <v>12.246715951302015</v>
      </c>
      <c r="DM35" s="11">
        <f t="shared" si="2"/>
        <v>0.29987654764307536</v>
      </c>
      <c r="DN35" s="11">
        <f t="shared" si="2"/>
        <v>3.8291184390052768</v>
      </c>
      <c r="DO35" s="11">
        <f t="shared" si="2"/>
        <v>8.1177209646536639</v>
      </c>
      <c r="DP35" s="133">
        <f t="shared" ref="DP35:DP51" si="7">AM35/$AM35*100</f>
        <v>100</v>
      </c>
      <c r="DQ35" s="73"/>
    </row>
    <row r="36" spans="2:121" ht="12">
      <c r="B36" s="63" t="s">
        <v>78</v>
      </c>
      <c r="C36" s="5">
        <v>15361463</v>
      </c>
      <c r="D36" s="5">
        <v>13346717</v>
      </c>
      <c r="E36" s="5">
        <v>2014746</v>
      </c>
      <c r="F36" s="5">
        <v>1701613</v>
      </c>
      <c r="G36" s="5">
        <v>313133</v>
      </c>
      <c r="H36" s="5">
        <v>1280513</v>
      </c>
      <c r="I36" s="5">
        <v>1480080</v>
      </c>
      <c r="J36" s="5">
        <v>199567</v>
      </c>
      <c r="K36" s="5">
        <v>-92864</v>
      </c>
      <c r="L36" s="5">
        <v>55644</v>
      </c>
      <c r="M36" s="5">
        <v>148508</v>
      </c>
      <c r="N36" s="64">
        <v>1350248</v>
      </c>
      <c r="O36" s="5"/>
      <c r="P36" s="63" t="s">
        <v>78</v>
      </c>
      <c r="Q36" s="5">
        <v>368472</v>
      </c>
      <c r="R36" s="5">
        <v>416214</v>
      </c>
      <c r="S36" s="5">
        <v>47742</v>
      </c>
      <c r="T36" s="5">
        <v>73247</v>
      </c>
      <c r="U36" s="5">
        <v>656171</v>
      </c>
      <c r="V36" s="5">
        <v>252358</v>
      </c>
      <c r="W36" s="5">
        <v>23129</v>
      </c>
      <c r="X36" s="5">
        <v>26446</v>
      </c>
      <c r="Y36" s="5">
        <v>3317</v>
      </c>
      <c r="Z36" s="5">
        <v>3680810</v>
      </c>
      <c r="AA36" s="5">
        <v>246678</v>
      </c>
      <c r="AB36" s="5">
        <v>438</v>
      </c>
      <c r="AC36" s="64">
        <v>246240</v>
      </c>
      <c r="AD36" s="5">
        <v>0</v>
      </c>
      <c r="AE36" s="63" t="s">
        <v>78</v>
      </c>
      <c r="AF36" s="5">
        <v>251778</v>
      </c>
      <c r="AG36" s="5">
        <v>196156</v>
      </c>
      <c r="AH36" s="5">
        <v>55622</v>
      </c>
      <c r="AI36" s="5">
        <v>3182354</v>
      </c>
      <c r="AJ36" s="5">
        <v>138525</v>
      </c>
      <c r="AK36" s="5">
        <v>929688</v>
      </c>
      <c r="AL36" s="5">
        <v>2114141</v>
      </c>
      <c r="AM36" s="5">
        <v>20322786</v>
      </c>
      <c r="AN36" s="5">
        <v>11345</v>
      </c>
      <c r="AO36" s="64">
        <v>1791.3429704715734</v>
      </c>
      <c r="AQ36" s="63" t="s">
        <v>78</v>
      </c>
      <c r="AR36" s="11">
        <v>0.25349449027030035</v>
      </c>
      <c r="AS36" s="11">
        <v>0.71248025908263302</v>
      </c>
      <c r="AT36" s="11">
        <v>-2.6845073524723668</v>
      </c>
      <c r="AU36" s="11">
        <v>-3.0479605813431423</v>
      </c>
      <c r="AV36" s="11">
        <v>-0.66081670981168472</v>
      </c>
      <c r="AW36" s="11">
        <v>-30.512530680264838</v>
      </c>
      <c r="AX36" s="11">
        <v>-27.964653971609877</v>
      </c>
      <c r="AY36" s="11">
        <v>-5.8028613100098649</v>
      </c>
      <c r="AZ36" s="11">
        <v>1.9677392112152687</v>
      </c>
      <c r="BA36" s="11">
        <v>-4.311273981461522E-2</v>
      </c>
      <c r="BB36" s="11">
        <v>-1.2553525359717015</v>
      </c>
      <c r="BC36" s="65">
        <v>-29.4067702680377</v>
      </c>
      <c r="BE36" s="63" t="s">
        <v>78</v>
      </c>
      <c r="BF36" s="11">
        <v>-0.26768725251109049</v>
      </c>
      <c r="BG36" s="11">
        <v>-2.3425731702166597</v>
      </c>
      <c r="BH36" s="11">
        <v>-15.853851983714332</v>
      </c>
      <c r="BI36" s="11">
        <v>-59.133995770962464</v>
      </c>
      <c r="BJ36" s="11">
        <v>-15.5540769930672</v>
      </c>
      <c r="BK36" s="11">
        <v>-57.007906478337681</v>
      </c>
      <c r="BL36" s="11">
        <v>-6.7717360635253341</v>
      </c>
      <c r="BM36" s="11">
        <v>-10.464840708264212</v>
      </c>
      <c r="BN36" s="11">
        <v>-29.843485617597292</v>
      </c>
      <c r="BO36" s="11">
        <v>-25.558993649637991</v>
      </c>
      <c r="BP36" s="57">
        <v>-82.938988476046745</v>
      </c>
      <c r="BQ36" s="57">
        <v>-99.956724157010285</v>
      </c>
      <c r="BR36" s="65">
        <v>-43.229447649084953</v>
      </c>
      <c r="BS36" s="5"/>
      <c r="BT36" s="63" t="s">
        <v>78</v>
      </c>
      <c r="BU36" s="11">
        <v>26.327355925059958</v>
      </c>
      <c r="BV36" s="11">
        <v>19.309044462015692</v>
      </c>
      <c r="BW36" s="11">
        <v>59.393626776707933</v>
      </c>
      <c r="BX36" s="11">
        <v>-3.5485458726885444</v>
      </c>
      <c r="BY36" s="11">
        <v>13.963571146505199</v>
      </c>
      <c r="BZ36" s="11">
        <v>-10.667995245558085</v>
      </c>
      <c r="CA36" s="11">
        <v>-1.0776853347857192</v>
      </c>
      <c r="CB36" s="11">
        <v>-8.0833584124626228</v>
      </c>
      <c r="CC36" s="11">
        <v>-0.75234012772285885</v>
      </c>
      <c r="CD36" s="69">
        <v>-7.3865905696659535</v>
      </c>
      <c r="CE36" s="63" t="s">
        <v>78</v>
      </c>
      <c r="CF36" s="11">
        <f t="shared" si="3"/>
        <v>75.587387477287805</v>
      </c>
      <c r="CG36" s="11">
        <f t="shared" si="3"/>
        <v>65.67365812935293</v>
      </c>
      <c r="CH36" s="11">
        <f t="shared" si="3"/>
        <v>9.9137293479348738</v>
      </c>
      <c r="CI36" s="11">
        <f t="shared" si="6"/>
        <v>8.3729317427246439</v>
      </c>
      <c r="CJ36" s="11">
        <f t="shared" si="6"/>
        <v>1.5407976052102306</v>
      </c>
      <c r="CK36" s="11">
        <f t="shared" si="6"/>
        <v>6.3008733153023408</v>
      </c>
      <c r="CL36" s="11">
        <f t="shared" si="6"/>
        <v>7.2828597417696566</v>
      </c>
      <c r="CM36" s="11">
        <f t="shared" si="6"/>
        <v>0.98198642646731615</v>
      </c>
      <c r="CN36" s="11">
        <f t="shared" si="6"/>
        <v>-0.45694522394714981</v>
      </c>
      <c r="CO36" s="11">
        <f t="shared" si="6"/>
        <v>0.27380104282946244</v>
      </c>
      <c r="CP36" s="11">
        <f t="shared" si="6"/>
        <v>0.73074626677661225</v>
      </c>
      <c r="CQ36" s="65">
        <f t="shared" si="6"/>
        <v>6.6440103241750412</v>
      </c>
      <c r="CS36" s="63" t="s">
        <v>78</v>
      </c>
      <c r="CT36" s="59">
        <f t="shared" si="5"/>
        <v>1.8130978695539086</v>
      </c>
      <c r="CU36" s="59">
        <f t="shared" si="5"/>
        <v>2.0480164481385574</v>
      </c>
      <c r="CV36" s="59">
        <f t="shared" si="5"/>
        <v>0.23491857858464879</v>
      </c>
      <c r="CW36" s="59">
        <f t="shared" si="5"/>
        <v>0.36041810409261799</v>
      </c>
      <c r="CX36" s="59">
        <f t="shared" si="5"/>
        <v>3.2287453108053201</v>
      </c>
      <c r="CY36" s="59">
        <f t="shared" si="5"/>
        <v>1.2417490397231954</v>
      </c>
      <c r="CZ36" s="59">
        <f t="shared" si="5"/>
        <v>0.11380821507444895</v>
      </c>
      <c r="DA36" s="59">
        <f t="shared" si="5"/>
        <v>0.13012979618050399</v>
      </c>
      <c r="DB36" s="59">
        <f t="shared" si="4"/>
        <v>1.6321581106055045E-2</v>
      </c>
      <c r="DC36" s="59">
        <f t="shared" si="4"/>
        <v>18.111739207409848</v>
      </c>
      <c r="DD36" s="59">
        <f t="shared" si="4"/>
        <v>1.2138001157912108</v>
      </c>
      <c r="DE36" s="11">
        <f t="shared" si="4"/>
        <v>2.1552163172903556E-3</v>
      </c>
      <c r="DF36" s="65">
        <f t="shared" si="4"/>
        <v>1.2116448994739206</v>
      </c>
      <c r="DH36" s="63" t="s">
        <v>78</v>
      </c>
      <c r="DI36" s="11">
        <f t="shared" ref="DI36:DO51" si="8">AF36/$AM36*100</f>
        <v>1.2388951003076054</v>
      </c>
      <c r="DJ36" s="11">
        <f t="shared" si="8"/>
        <v>0.96520231035252746</v>
      </c>
      <c r="DK36" s="11">
        <f t="shared" si="8"/>
        <v>0.27369278995507801</v>
      </c>
      <c r="DL36" s="11">
        <f t="shared" si="8"/>
        <v>15.659043991311034</v>
      </c>
      <c r="DM36" s="11">
        <f t="shared" si="8"/>
        <v>0.68162406473206971</v>
      </c>
      <c r="DN36" s="11">
        <f t="shared" si="8"/>
        <v>4.5746090127603569</v>
      </c>
      <c r="DO36" s="11">
        <f t="shared" si="8"/>
        <v>10.402810913818607</v>
      </c>
      <c r="DP36" s="133">
        <f t="shared" si="7"/>
        <v>100</v>
      </c>
      <c r="DQ36" s="73"/>
    </row>
    <row r="37" spans="2:121" ht="12">
      <c r="B37" s="74" t="s">
        <v>79</v>
      </c>
      <c r="C37" s="75">
        <v>20545837</v>
      </c>
      <c r="D37" s="75">
        <v>17856013</v>
      </c>
      <c r="E37" s="75">
        <v>2689824</v>
      </c>
      <c r="F37" s="75">
        <v>2270747</v>
      </c>
      <c r="G37" s="75">
        <v>419077</v>
      </c>
      <c r="H37" s="75">
        <v>1904165</v>
      </c>
      <c r="I37" s="75">
        <v>2295656</v>
      </c>
      <c r="J37" s="75">
        <v>391491</v>
      </c>
      <c r="K37" s="75">
        <v>-122398</v>
      </c>
      <c r="L37" s="75">
        <v>184947</v>
      </c>
      <c r="M37" s="75">
        <v>307345</v>
      </c>
      <c r="N37" s="76">
        <v>1984672</v>
      </c>
      <c r="O37" s="5"/>
      <c r="P37" s="74" t="s">
        <v>79</v>
      </c>
      <c r="Q37" s="75">
        <v>603299</v>
      </c>
      <c r="R37" s="75">
        <v>681437</v>
      </c>
      <c r="S37" s="75">
        <v>78138</v>
      </c>
      <c r="T37" s="75">
        <v>87520</v>
      </c>
      <c r="U37" s="75">
        <v>1017984</v>
      </c>
      <c r="V37" s="75">
        <v>275869</v>
      </c>
      <c r="W37" s="75">
        <v>41891</v>
      </c>
      <c r="X37" s="75">
        <v>47899</v>
      </c>
      <c r="Y37" s="75">
        <v>6008</v>
      </c>
      <c r="Z37" s="75">
        <v>3830215</v>
      </c>
      <c r="AA37" s="75">
        <v>216984</v>
      </c>
      <c r="AB37" s="75">
        <v>-80</v>
      </c>
      <c r="AC37" s="76">
        <v>217064</v>
      </c>
      <c r="AD37" s="5">
        <v>0</v>
      </c>
      <c r="AE37" s="74" t="s">
        <v>79</v>
      </c>
      <c r="AF37" s="75">
        <v>64140</v>
      </c>
      <c r="AG37" s="75">
        <v>-53086</v>
      </c>
      <c r="AH37" s="75">
        <v>117226</v>
      </c>
      <c r="AI37" s="75">
        <v>3549091</v>
      </c>
      <c r="AJ37" s="75">
        <v>330531</v>
      </c>
      <c r="AK37" s="75">
        <v>1031718</v>
      </c>
      <c r="AL37" s="75">
        <v>2186842</v>
      </c>
      <c r="AM37" s="75">
        <v>26280217</v>
      </c>
      <c r="AN37" s="75">
        <v>17668</v>
      </c>
      <c r="AO37" s="76">
        <v>1487.4471926647045</v>
      </c>
      <c r="AQ37" s="74" t="s">
        <v>79</v>
      </c>
      <c r="AR37" s="78">
        <v>-0.70677273042061539</v>
      </c>
      <c r="AS37" s="78">
        <v>-0.25060230302734399</v>
      </c>
      <c r="AT37" s="78">
        <v>-3.6323314978091936</v>
      </c>
      <c r="AU37" s="78">
        <v>-3.9913764418224815</v>
      </c>
      <c r="AV37" s="78">
        <v>-1.6392018983197241</v>
      </c>
      <c r="AW37" s="78">
        <v>-10.809019499468366</v>
      </c>
      <c r="AX37" s="78">
        <v>-8.355802034837998</v>
      </c>
      <c r="AY37" s="78">
        <v>5.7980845106962571</v>
      </c>
      <c r="AZ37" s="78">
        <v>-157.8319851702056</v>
      </c>
      <c r="BA37" s="78">
        <v>-15.961449330679681</v>
      </c>
      <c r="BB37" s="78">
        <v>14.875572798696298</v>
      </c>
      <c r="BC37" s="79">
        <v>-7.1469809126270096</v>
      </c>
      <c r="BE37" s="74" t="s">
        <v>79</v>
      </c>
      <c r="BF37" s="78">
        <v>-0.7909766176787385</v>
      </c>
      <c r="BG37" s="78">
        <v>-2.9332121607511938</v>
      </c>
      <c r="BH37" s="78">
        <v>-16.80366269165247</v>
      </c>
      <c r="BI37" s="78">
        <v>-21.45177792536483</v>
      </c>
      <c r="BJ37" s="78">
        <v>-16.106488745895913</v>
      </c>
      <c r="BK37" s="78">
        <v>34.913120662757549</v>
      </c>
      <c r="BL37" s="78">
        <v>-6.8426436577121512</v>
      </c>
      <c r="BM37" s="78">
        <v>-10.532705741716164</v>
      </c>
      <c r="BN37" s="78">
        <v>-29.894982497082843</v>
      </c>
      <c r="BO37" s="78">
        <v>-16.776972633545906</v>
      </c>
      <c r="BP37" s="80">
        <v>-71.089846591681265</v>
      </c>
      <c r="BQ37" s="80">
        <v>-100.02449306999202</v>
      </c>
      <c r="BR37" s="79">
        <v>-48.796361603404392</v>
      </c>
      <c r="BS37" s="5"/>
      <c r="BT37" s="74" t="s">
        <v>79</v>
      </c>
      <c r="BU37" s="11">
        <v>0.8871272178180446</v>
      </c>
      <c r="BV37" s="11">
        <v>-435.41099344427636</v>
      </c>
      <c r="BW37" s="11">
        <v>59.510688383611601</v>
      </c>
      <c r="BX37" s="11">
        <v>-6.3126348255701608</v>
      </c>
      <c r="BY37" s="11">
        <v>-20.406718439588225</v>
      </c>
      <c r="BZ37" s="11">
        <v>-11.084547924049586</v>
      </c>
      <c r="CA37" s="11">
        <v>-1.1649101493841907</v>
      </c>
      <c r="CB37" s="11">
        <v>-4.1894738860687362</v>
      </c>
      <c r="CC37" s="11">
        <v>-1.9805825242718444</v>
      </c>
      <c r="CD37" s="66">
        <v>-2.2535242696620492</v>
      </c>
      <c r="CE37" s="74" t="s">
        <v>79</v>
      </c>
      <c r="CF37" s="11">
        <f t="shared" si="3"/>
        <v>78.179860539203304</v>
      </c>
      <c r="CG37" s="11">
        <f t="shared" si="3"/>
        <v>67.94469391177401</v>
      </c>
      <c r="CH37" s="11">
        <f t="shared" si="3"/>
        <v>10.235166627429294</v>
      </c>
      <c r="CI37" s="11">
        <f t="shared" si="6"/>
        <v>8.6405184553841394</v>
      </c>
      <c r="CJ37" s="11">
        <f t="shared" si="6"/>
        <v>1.5946481720451549</v>
      </c>
      <c r="CK37" s="11">
        <f t="shared" si="6"/>
        <v>7.2456212975714775</v>
      </c>
      <c r="CL37" s="11">
        <f t="shared" si="6"/>
        <v>8.7353007777675504</v>
      </c>
      <c r="CM37" s="11">
        <f t="shared" si="6"/>
        <v>1.4896794801960731</v>
      </c>
      <c r="CN37" s="11">
        <f t="shared" si="6"/>
        <v>-0.46574196856898098</v>
      </c>
      <c r="CO37" s="11">
        <f t="shared" si="6"/>
        <v>0.70374989673791499</v>
      </c>
      <c r="CP37" s="11">
        <f t="shared" si="6"/>
        <v>1.169491865306896</v>
      </c>
      <c r="CQ37" s="79">
        <f t="shared" si="6"/>
        <v>7.5519619948343646</v>
      </c>
      <c r="CS37" s="74" t="s">
        <v>79</v>
      </c>
      <c r="CT37" s="82">
        <f t="shared" si="5"/>
        <v>2.2956393396599424</v>
      </c>
      <c r="CU37" s="82">
        <f t="shared" si="5"/>
        <v>2.5929656516915367</v>
      </c>
      <c r="CV37" s="82">
        <f t="shared" si="5"/>
        <v>0.29732631203159393</v>
      </c>
      <c r="CW37" s="82">
        <f t="shared" si="5"/>
        <v>0.33302616945666774</v>
      </c>
      <c r="CX37" s="82">
        <f t="shared" si="5"/>
        <v>3.873575320934374</v>
      </c>
      <c r="CY37" s="82">
        <f t="shared" si="5"/>
        <v>1.0497211647833806</v>
      </c>
      <c r="CZ37" s="82">
        <f t="shared" si="5"/>
        <v>0.15940127130609311</v>
      </c>
      <c r="DA37" s="82">
        <f t="shared" si="5"/>
        <v>0.18226257416367606</v>
      </c>
      <c r="DB37" s="82">
        <f t="shared" si="4"/>
        <v>2.2861302857582949E-2</v>
      </c>
      <c r="DC37" s="82">
        <f t="shared" si="4"/>
        <v>14.574518163225211</v>
      </c>
      <c r="DD37" s="82">
        <f t="shared" si="4"/>
        <v>0.82565528283118816</v>
      </c>
      <c r="DE37" s="78">
        <f t="shared" si="4"/>
        <v>-3.0441148944850796E-4</v>
      </c>
      <c r="DF37" s="65">
        <f t="shared" si="4"/>
        <v>0.82595969432063665</v>
      </c>
      <c r="DH37" s="74" t="s">
        <v>79</v>
      </c>
      <c r="DI37" s="78">
        <f t="shared" si="8"/>
        <v>0.24406191166534127</v>
      </c>
      <c r="DJ37" s="78">
        <f t="shared" si="8"/>
        <v>-0.20199985411079369</v>
      </c>
      <c r="DK37" s="78">
        <f t="shared" si="8"/>
        <v>0.44606176577613499</v>
      </c>
      <c r="DL37" s="78">
        <f t="shared" si="8"/>
        <v>13.504800968728684</v>
      </c>
      <c r="DM37" s="78">
        <f t="shared" si="8"/>
        <v>1.2577179252363098</v>
      </c>
      <c r="DN37" s="78">
        <f t="shared" si="8"/>
        <v>3.9258351633854471</v>
      </c>
      <c r="DO37" s="78">
        <f t="shared" si="8"/>
        <v>8.3212478801069256</v>
      </c>
      <c r="DP37" s="132">
        <f t="shared" si="7"/>
        <v>100</v>
      </c>
      <c r="DQ37" s="62"/>
    </row>
    <row r="38" spans="2:121" ht="12">
      <c r="B38" s="90" t="s">
        <v>80</v>
      </c>
      <c r="C38" s="91">
        <v>16833162</v>
      </c>
      <c r="D38" s="91">
        <v>14625930</v>
      </c>
      <c r="E38" s="91">
        <v>2207232</v>
      </c>
      <c r="F38" s="91">
        <v>1863938</v>
      </c>
      <c r="G38" s="91">
        <v>343294</v>
      </c>
      <c r="H38" s="91">
        <v>1535127</v>
      </c>
      <c r="I38" s="91">
        <v>1814320</v>
      </c>
      <c r="J38" s="91">
        <v>279193</v>
      </c>
      <c r="K38" s="91">
        <v>-152058</v>
      </c>
      <c r="L38" s="91">
        <v>69717</v>
      </c>
      <c r="M38" s="91">
        <v>221775</v>
      </c>
      <c r="N38" s="92">
        <v>1646508</v>
      </c>
      <c r="O38" s="5"/>
      <c r="P38" s="90" t="s">
        <v>80</v>
      </c>
      <c r="Q38" s="75">
        <v>371730</v>
      </c>
      <c r="R38" s="75">
        <v>423314</v>
      </c>
      <c r="S38" s="75">
        <v>51584</v>
      </c>
      <c r="T38" s="75">
        <v>20741</v>
      </c>
      <c r="U38" s="75">
        <v>739527</v>
      </c>
      <c r="V38" s="75">
        <v>514510</v>
      </c>
      <c r="W38" s="75">
        <v>40677</v>
      </c>
      <c r="X38" s="75">
        <v>46511</v>
      </c>
      <c r="Y38" s="75">
        <v>5834</v>
      </c>
      <c r="Z38" s="75">
        <v>4781301</v>
      </c>
      <c r="AA38" s="75">
        <v>125450</v>
      </c>
      <c r="AB38" s="75">
        <v>583</v>
      </c>
      <c r="AC38" s="76">
        <v>124867</v>
      </c>
      <c r="AD38" s="5">
        <v>0</v>
      </c>
      <c r="AE38" s="90" t="s">
        <v>80</v>
      </c>
      <c r="AF38" s="75">
        <v>933049</v>
      </c>
      <c r="AG38" s="75">
        <v>844638</v>
      </c>
      <c r="AH38" s="75">
        <v>88411</v>
      </c>
      <c r="AI38" s="75">
        <v>3722802</v>
      </c>
      <c r="AJ38" s="75">
        <v>335394</v>
      </c>
      <c r="AK38" s="75">
        <v>995996</v>
      </c>
      <c r="AL38" s="75">
        <v>2391412</v>
      </c>
      <c r="AM38" s="75">
        <v>23149590</v>
      </c>
      <c r="AN38" s="75">
        <v>12916</v>
      </c>
      <c r="AO38" s="76">
        <v>1792.3188293589346</v>
      </c>
      <c r="AQ38" s="90" t="s">
        <v>80</v>
      </c>
      <c r="AR38" s="78">
        <v>1.4087627822277264</v>
      </c>
      <c r="AS38" s="78">
        <v>1.8770728053991623</v>
      </c>
      <c r="AT38" s="78">
        <v>-1.5888585507484165</v>
      </c>
      <c r="AU38" s="78">
        <v>-1.9253576633886338</v>
      </c>
      <c r="AV38" s="78">
        <v>0.27925617372304568</v>
      </c>
      <c r="AW38" s="78">
        <v>-1.4842243406887832</v>
      </c>
      <c r="AX38" s="78">
        <v>0.44694883922298562</v>
      </c>
      <c r="AY38" s="78">
        <v>12.581454240459369</v>
      </c>
      <c r="AZ38" s="78">
        <v>-53.524155686809024</v>
      </c>
      <c r="BA38" s="78">
        <v>-12.361881057434854</v>
      </c>
      <c r="BB38" s="78">
        <v>24.176913256735872</v>
      </c>
      <c r="BC38" s="79">
        <v>1.9148635901092619</v>
      </c>
      <c r="BE38" s="90" t="s">
        <v>80</v>
      </c>
      <c r="BF38" s="78">
        <v>15.156922333435563</v>
      </c>
      <c r="BG38" s="78">
        <v>10.167444813999365</v>
      </c>
      <c r="BH38" s="78">
        <v>-16.045765994498968</v>
      </c>
      <c r="BI38" s="78">
        <v>-26.458178207992056</v>
      </c>
      <c r="BJ38" s="78">
        <v>-14.715752618978426</v>
      </c>
      <c r="BK38" s="78">
        <v>29.457972896128666</v>
      </c>
      <c r="BL38" s="78">
        <v>-2.5186924846625764</v>
      </c>
      <c r="BM38" s="78">
        <v>-6.3807089229282825</v>
      </c>
      <c r="BN38" s="78">
        <v>-26.644033697975605</v>
      </c>
      <c r="BO38" s="78">
        <v>-14.920260337222684</v>
      </c>
      <c r="BP38" s="80">
        <v>-85.905159531797366</v>
      </c>
      <c r="BQ38" s="80">
        <v>-99.907226764521468</v>
      </c>
      <c r="BR38" s="65">
        <v>-52.273074747351203</v>
      </c>
      <c r="BS38" s="5"/>
      <c r="BT38" s="90" t="s">
        <v>80</v>
      </c>
      <c r="BU38" s="11">
        <v>29.445052559145513</v>
      </c>
      <c r="BV38" s="11">
        <v>26.990508465402428</v>
      </c>
      <c r="BW38" s="11">
        <v>58.761313029737103</v>
      </c>
      <c r="BX38" s="11">
        <v>-7.1374745287967709</v>
      </c>
      <c r="BY38" s="11">
        <v>-22.592214770057375</v>
      </c>
      <c r="BZ38" s="11">
        <v>-17.131196984761566</v>
      </c>
      <c r="CA38" s="11">
        <v>0.74354547760053458</v>
      </c>
      <c r="CB38" s="11">
        <v>-2.6402005941786642</v>
      </c>
      <c r="CC38" s="11">
        <v>-0.80638967821211882</v>
      </c>
      <c r="CD38" s="69">
        <v>-1.8487187934964739</v>
      </c>
      <c r="CE38" s="90" t="s">
        <v>80</v>
      </c>
      <c r="CF38" s="93">
        <f t="shared" si="3"/>
        <v>72.714730584861329</v>
      </c>
      <c r="CG38" s="93">
        <f t="shared" si="3"/>
        <v>63.180082239037496</v>
      </c>
      <c r="CH38" s="93">
        <f t="shared" si="3"/>
        <v>9.534648345823836</v>
      </c>
      <c r="CI38" s="93">
        <f t="shared" si="6"/>
        <v>8.0517106350479644</v>
      </c>
      <c r="CJ38" s="93">
        <f t="shared" si="6"/>
        <v>1.4829377107758712</v>
      </c>
      <c r="CK38" s="93">
        <f t="shared" si="6"/>
        <v>6.631335587368933</v>
      </c>
      <c r="CL38" s="93">
        <f t="shared" si="6"/>
        <v>7.8373742256342336</v>
      </c>
      <c r="CM38" s="93">
        <f t="shared" si="6"/>
        <v>1.2060386382652997</v>
      </c>
      <c r="CN38" s="93">
        <f t="shared" si="6"/>
        <v>-0.65684964614924068</v>
      </c>
      <c r="CO38" s="93">
        <f t="shared" si="6"/>
        <v>0.30115868142805119</v>
      </c>
      <c r="CP38" s="93">
        <f t="shared" si="6"/>
        <v>0.95800832757729182</v>
      </c>
      <c r="CQ38" s="65">
        <f t="shared" si="6"/>
        <v>7.1124715383728176</v>
      </c>
      <c r="CS38" s="90" t="s">
        <v>80</v>
      </c>
      <c r="CT38" s="82">
        <f t="shared" si="5"/>
        <v>1.6057735795752754</v>
      </c>
      <c r="CU38" s="82">
        <f t="shared" si="5"/>
        <v>1.8286025800024968</v>
      </c>
      <c r="CV38" s="82">
        <f t="shared" si="5"/>
        <v>0.2228290004272214</v>
      </c>
      <c r="CW38" s="82">
        <f t="shared" si="5"/>
        <v>8.9595539273049751E-2</v>
      </c>
      <c r="CX38" s="82">
        <f t="shared" si="5"/>
        <v>3.194557657392636</v>
      </c>
      <c r="CY38" s="82">
        <f t="shared" si="5"/>
        <v>2.2225447621318564</v>
      </c>
      <c r="CZ38" s="82">
        <f t="shared" si="5"/>
        <v>0.17571369514535679</v>
      </c>
      <c r="DA38" s="82">
        <f t="shared" si="5"/>
        <v>0.20091500540614327</v>
      </c>
      <c r="DB38" s="82">
        <f t="shared" si="4"/>
        <v>2.5201310260786473E-2</v>
      </c>
      <c r="DC38" s="82">
        <f t="shared" si="4"/>
        <v>20.653933827769734</v>
      </c>
      <c r="DD38" s="82">
        <f t="shared" si="4"/>
        <v>0.54191024549462863</v>
      </c>
      <c r="DE38" s="78">
        <f t="shared" si="4"/>
        <v>2.5184031337056076E-3</v>
      </c>
      <c r="DF38" s="83">
        <f t="shared" si="4"/>
        <v>0.53939184236092308</v>
      </c>
      <c r="DH38" s="90" t="s">
        <v>80</v>
      </c>
      <c r="DI38" s="78">
        <f t="shared" si="8"/>
        <v>4.0305206269311897</v>
      </c>
      <c r="DJ38" s="78">
        <f t="shared" si="8"/>
        <v>3.64860889544912</v>
      </c>
      <c r="DK38" s="78">
        <f t="shared" si="8"/>
        <v>0.38191173148206947</v>
      </c>
      <c r="DL38" s="78">
        <f t="shared" si="8"/>
        <v>16.081502955343918</v>
      </c>
      <c r="DM38" s="78">
        <f t="shared" si="8"/>
        <v>1.4488118364083338</v>
      </c>
      <c r="DN38" s="78">
        <f t="shared" si="8"/>
        <v>4.3024347299455412</v>
      </c>
      <c r="DO38" s="78">
        <f t="shared" si="8"/>
        <v>10.330256388990042</v>
      </c>
      <c r="DP38" s="137">
        <f t="shared" si="7"/>
        <v>100</v>
      </c>
      <c r="DQ38" s="73"/>
    </row>
    <row r="39" spans="2:121" ht="12">
      <c r="B39" s="63" t="s">
        <v>81</v>
      </c>
      <c r="C39" s="5">
        <v>26472236</v>
      </c>
      <c r="D39" s="5">
        <v>23003857</v>
      </c>
      <c r="E39" s="5">
        <v>3468379</v>
      </c>
      <c r="F39" s="5">
        <v>2928252</v>
      </c>
      <c r="G39" s="5">
        <v>540127</v>
      </c>
      <c r="H39" s="5">
        <v>1948355</v>
      </c>
      <c r="I39" s="5">
        <v>2406981</v>
      </c>
      <c r="J39" s="5">
        <v>458626</v>
      </c>
      <c r="K39" s="5">
        <v>-166179</v>
      </c>
      <c r="L39" s="5">
        <v>194222</v>
      </c>
      <c r="M39" s="5">
        <v>360401</v>
      </c>
      <c r="N39" s="64">
        <v>2054469</v>
      </c>
      <c r="O39" s="5"/>
      <c r="P39" s="63" t="s">
        <v>81</v>
      </c>
      <c r="Q39" s="5">
        <v>646021</v>
      </c>
      <c r="R39" s="5">
        <v>735632</v>
      </c>
      <c r="S39" s="5">
        <v>89611</v>
      </c>
      <c r="T39" s="5">
        <v>98623</v>
      </c>
      <c r="U39" s="5">
        <v>1172923</v>
      </c>
      <c r="V39" s="5">
        <v>136902</v>
      </c>
      <c r="W39" s="5">
        <v>60065</v>
      </c>
      <c r="X39" s="5">
        <v>68679</v>
      </c>
      <c r="Y39" s="5">
        <v>8614</v>
      </c>
      <c r="Z39" s="5">
        <v>5216689</v>
      </c>
      <c r="AA39" s="5">
        <v>212298</v>
      </c>
      <c r="AB39" s="5">
        <v>-897</v>
      </c>
      <c r="AC39" s="64">
        <v>213195</v>
      </c>
      <c r="AD39" s="5">
        <v>0</v>
      </c>
      <c r="AE39" s="63" t="s">
        <v>81</v>
      </c>
      <c r="AF39" s="5">
        <v>169768</v>
      </c>
      <c r="AG39" s="5">
        <v>59693</v>
      </c>
      <c r="AH39" s="5">
        <v>110075</v>
      </c>
      <c r="AI39" s="5">
        <v>4834623</v>
      </c>
      <c r="AJ39" s="5">
        <v>206819</v>
      </c>
      <c r="AK39" s="5">
        <v>1392483</v>
      </c>
      <c r="AL39" s="5">
        <v>3235321</v>
      </c>
      <c r="AM39" s="5">
        <v>33637280</v>
      </c>
      <c r="AN39" s="5">
        <v>19907</v>
      </c>
      <c r="AO39" s="64">
        <v>1689.7212035967248</v>
      </c>
      <c r="AQ39" s="63" t="s">
        <v>81</v>
      </c>
      <c r="AR39" s="11">
        <v>0.21222983359474515</v>
      </c>
      <c r="AS39" s="11">
        <v>0.67091164107647294</v>
      </c>
      <c r="AT39" s="11">
        <v>-2.7272653334354193</v>
      </c>
      <c r="AU39" s="11">
        <v>-3.0915054504682349</v>
      </c>
      <c r="AV39" s="11">
        <v>-0.703917228599372</v>
      </c>
      <c r="AW39" s="11">
        <v>-11.87219816638917</v>
      </c>
      <c r="AX39" s="11">
        <v>-9.8039428766286569</v>
      </c>
      <c r="AY39" s="11">
        <v>0.18458607936982968</v>
      </c>
      <c r="AZ39" s="11">
        <v>-39.546542385690891</v>
      </c>
      <c r="BA39" s="11">
        <v>-11.305650313500381</v>
      </c>
      <c r="BB39" s="11">
        <v>6.6073287898149466</v>
      </c>
      <c r="BC39" s="65">
        <v>-9.3360358619009673</v>
      </c>
      <c r="BE39" s="63" t="s">
        <v>81</v>
      </c>
      <c r="BF39" s="11">
        <v>12.375125896058128</v>
      </c>
      <c r="BG39" s="11">
        <v>7.7975440344655782</v>
      </c>
      <c r="BH39" s="11">
        <v>-16.672710873062364</v>
      </c>
      <c r="BI39" s="11">
        <v>-36.699379336461256</v>
      </c>
      <c r="BJ39" s="11">
        <v>-18.245658301572742</v>
      </c>
      <c r="BK39" s="11">
        <v>36.012478391320762</v>
      </c>
      <c r="BL39" s="11">
        <v>-5.9839093413473581</v>
      </c>
      <c r="BM39" s="11">
        <v>-9.7089293226756403</v>
      </c>
      <c r="BN39" s="11">
        <v>-29.254270696452039</v>
      </c>
      <c r="BO39" s="11">
        <v>-3.2928190683745884</v>
      </c>
      <c r="BP39" s="57">
        <v>-6.3454531017019438</v>
      </c>
      <c r="BQ39" s="57">
        <v>99.519290028349559</v>
      </c>
      <c r="BR39" s="86">
        <v>-48.414033067089946</v>
      </c>
      <c r="BS39" s="5"/>
      <c r="BT39" s="63" t="s">
        <v>81</v>
      </c>
      <c r="BU39" s="11">
        <v>30.507445246496466</v>
      </c>
      <c r="BV39" s="11">
        <v>-2.9934183797838627</v>
      </c>
      <c r="BW39" s="11">
        <v>60.580906809826693</v>
      </c>
      <c r="BX39" s="11">
        <v>-4.0282685091499859</v>
      </c>
      <c r="BY39" s="11">
        <v>-6.000763560007635</v>
      </c>
      <c r="BZ39" s="11">
        <v>-10.835093174463115</v>
      </c>
      <c r="CA39" s="11">
        <v>-0.63000774302613194</v>
      </c>
      <c r="CB39" s="11">
        <v>-1.1288099496209965</v>
      </c>
      <c r="CC39" s="11">
        <v>-1.5138772077375946</v>
      </c>
      <c r="CD39" s="69">
        <v>0.39098631076058199</v>
      </c>
      <c r="CE39" s="63" t="s">
        <v>81</v>
      </c>
      <c r="CF39" s="11">
        <f t="shared" si="3"/>
        <v>78.699098143488413</v>
      </c>
      <c r="CG39" s="11">
        <f t="shared" si="3"/>
        <v>68.38798202470592</v>
      </c>
      <c r="CH39" s="11">
        <f t="shared" si="3"/>
        <v>10.311116118782495</v>
      </c>
      <c r="CI39" s="11">
        <f t="shared" si="6"/>
        <v>8.7053768913538789</v>
      </c>
      <c r="CJ39" s="11">
        <f t="shared" si="6"/>
        <v>1.6057392274286149</v>
      </c>
      <c r="CK39" s="11">
        <f t="shared" si="6"/>
        <v>5.7922489571094928</v>
      </c>
      <c r="CL39" s="11">
        <f t="shared" si="6"/>
        <v>7.1556945151332094</v>
      </c>
      <c r="CM39" s="11">
        <f t="shared" si="6"/>
        <v>1.3634455580237166</v>
      </c>
      <c r="CN39" s="11">
        <f t="shared" si="6"/>
        <v>-0.49403221663582786</v>
      </c>
      <c r="CO39" s="11">
        <f t="shared" si="6"/>
        <v>0.57740102648014346</v>
      </c>
      <c r="CP39" s="11">
        <f t="shared" si="6"/>
        <v>1.0714332431159714</v>
      </c>
      <c r="CQ39" s="86">
        <f t="shared" si="6"/>
        <v>6.1077144168612918</v>
      </c>
      <c r="CS39" s="63" t="s">
        <v>81</v>
      </c>
      <c r="CT39" s="59">
        <f t="shared" si="5"/>
        <v>1.9205506509444283</v>
      </c>
      <c r="CU39" s="59">
        <f t="shared" si="5"/>
        <v>2.186954474321348</v>
      </c>
      <c r="CV39" s="59">
        <f t="shared" si="5"/>
        <v>0.26640382337691992</v>
      </c>
      <c r="CW39" s="59">
        <f t="shared" si="5"/>
        <v>0.29319552591648312</v>
      </c>
      <c r="CX39" s="59">
        <f t="shared" si="5"/>
        <v>3.4869733819143525</v>
      </c>
      <c r="CY39" s="59">
        <f t="shared" si="5"/>
        <v>0.40699485808602837</v>
      </c>
      <c r="CZ39" s="59">
        <f t="shared" si="5"/>
        <v>0.17856675688402868</v>
      </c>
      <c r="DA39" s="59">
        <f t="shared" si="5"/>
        <v>0.20417524841485399</v>
      </c>
      <c r="DB39" s="59">
        <f t="shared" si="4"/>
        <v>2.5608491530825325E-2</v>
      </c>
      <c r="DC39" s="59">
        <f t="shared" si="4"/>
        <v>15.508652899402092</v>
      </c>
      <c r="DD39" s="59">
        <f t="shared" si="4"/>
        <v>0.63113902194232119</v>
      </c>
      <c r="DE39" s="11">
        <f t="shared" si="4"/>
        <v>-2.6666841076329597E-3</v>
      </c>
      <c r="DF39" s="65">
        <f t="shared" si="4"/>
        <v>0.63380570604995412</v>
      </c>
      <c r="DH39" s="63" t="s">
        <v>81</v>
      </c>
      <c r="DI39" s="11">
        <f t="shared" si="8"/>
        <v>0.5047019259583414</v>
      </c>
      <c r="DJ39" s="11">
        <f t="shared" si="8"/>
        <v>0.17746084106681634</v>
      </c>
      <c r="DK39" s="11">
        <f t="shared" si="8"/>
        <v>0.32724108489152515</v>
      </c>
      <c r="DL39" s="11">
        <f t="shared" si="8"/>
        <v>14.372811951501429</v>
      </c>
      <c r="DM39" s="11">
        <f t="shared" si="8"/>
        <v>0.61485054677429329</v>
      </c>
      <c r="DN39" s="11">
        <f t="shared" si="8"/>
        <v>4.139701545428168</v>
      </c>
      <c r="DO39" s="11">
        <f t="shared" si="8"/>
        <v>9.6182598592989681</v>
      </c>
      <c r="DP39" s="133">
        <f t="shared" si="7"/>
        <v>100</v>
      </c>
      <c r="DQ39" s="73"/>
    </row>
    <row r="40" spans="2:121" ht="12">
      <c r="B40" s="74" t="s">
        <v>82</v>
      </c>
      <c r="C40" s="75">
        <v>5892241</v>
      </c>
      <c r="D40" s="75">
        <v>5119347</v>
      </c>
      <c r="E40" s="75">
        <v>772894</v>
      </c>
      <c r="F40" s="75">
        <v>652824</v>
      </c>
      <c r="G40" s="75">
        <v>120070</v>
      </c>
      <c r="H40" s="75">
        <v>503582</v>
      </c>
      <c r="I40" s="75">
        <v>594572</v>
      </c>
      <c r="J40" s="75">
        <v>90990</v>
      </c>
      <c r="K40" s="75">
        <v>-7073</v>
      </c>
      <c r="L40" s="75">
        <v>58685</v>
      </c>
      <c r="M40" s="75">
        <v>65758</v>
      </c>
      <c r="N40" s="64">
        <v>502162</v>
      </c>
      <c r="O40" s="5"/>
      <c r="P40" s="74" t="s">
        <v>82</v>
      </c>
      <c r="Q40" s="75">
        <v>170898</v>
      </c>
      <c r="R40" s="75">
        <v>194912</v>
      </c>
      <c r="S40" s="75">
        <v>24014</v>
      </c>
      <c r="T40" s="75">
        <v>16740</v>
      </c>
      <c r="U40" s="75">
        <v>283873</v>
      </c>
      <c r="V40" s="75">
        <v>30651</v>
      </c>
      <c r="W40" s="75">
        <v>8493</v>
      </c>
      <c r="X40" s="75">
        <v>9711</v>
      </c>
      <c r="Y40" s="75">
        <v>1218</v>
      </c>
      <c r="Z40" s="75">
        <v>1695931</v>
      </c>
      <c r="AA40" s="75">
        <v>37933</v>
      </c>
      <c r="AB40" s="75">
        <v>156</v>
      </c>
      <c r="AC40" s="76">
        <v>37777</v>
      </c>
      <c r="AD40" s="5">
        <v>0</v>
      </c>
      <c r="AE40" s="74" t="s">
        <v>82</v>
      </c>
      <c r="AF40" s="75">
        <v>38929</v>
      </c>
      <c r="AG40" s="75">
        <v>12860</v>
      </c>
      <c r="AH40" s="75">
        <v>26069</v>
      </c>
      <c r="AI40" s="75">
        <v>1619069</v>
      </c>
      <c r="AJ40" s="75">
        <v>97173</v>
      </c>
      <c r="AK40" s="75">
        <v>415062</v>
      </c>
      <c r="AL40" s="75">
        <v>1106834</v>
      </c>
      <c r="AM40" s="75">
        <v>8091754</v>
      </c>
      <c r="AN40" s="5">
        <v>5203</v>
      </c>
      <c r="AO40" s="64">
        <v>1555.2093023255813</v>
      </c>
      <c r="AQ40" s="74" t="s">
        <v>82</v>
      </c>
      <c r="AR40" s="78">
        <v>0.7794178943881056</v>
      </c>
      <c r="AS40" s="78">
        <v>1.2425348826999134</v>
      </c>
      <c r="AT40" s="78">
        <v>-2.18426051663412</v>
      </c>
      <c r="AU40" s="78">
        <v>-2.5443818782207837</v>
      </c>
      <c r="AV40" s="78">
        <v>-0.17874215405079602</v>
      </c>
      <c r="AW40" s="78">
        <v>-8.2180246121544389</v>
      </c>
      <c r="AX40" s="78">
        <v>-6.1915543179003336</v>
      </c>
      <c r="AY40" s="78">
        <v>6.8672703569289313</v>
      </c>
      <c r="AZ40" s="78">
        <v>-247.87790089901733</v>
      </c>
      <c r="BA40" s="78">
        <v>-1.235295107625507</v>
      </c>
      <c r="BB40" s="78">
        <v>20.356541474485688</v>
      </c>
      <c r="BC40" s="79">
        <v>-6.1072313373533405</v>
      </c>
      <c r="BE40" s="74" t="s">
        <v>82</v>
      </c>
      <c r="BF40" s="78">
        <v>14.161083240369008</v>
      </c>
      <c r="BG40" s="78">
        <v>9.2072456703589776</v>
      </c>
      <c r="BH40" s="78">
        <v>-16.560111188325227</v>
      </c>
      <c r="BI40" s="78">
        <v>-24.129804205946336</v>
      </c>
      <c r="BJ40" s="78">
        <v>-16.546231728971414</v>
      </c>
      <c r="BK40" s="78">
        <v>33.812101632759976</v>
      </c>
      <c r="BL40" s="78">
        <v>-6.2996469549867609</v>
      </c>
      <c r="BM40" s="78">
        <v>-10.008340283569641</v>
      </c>
      <c r="BN40" s="78">
        <v>-29.47307469600463</v>
      </c>
      <c r="BO40" s="78">
        <v>-17.731678909589938</v>
      </c>
      <c r="BP40" s="57">
        <v>-86.775877035492783</v>
      </c>
      <c r="BQ40" s="57">
        <v>-99.925103342983476</v>
      </c>
      <c r="BR40" s="79">
        <v>-51.913187372708755</v>
      </c>
      <c r="BS40" s="5"/>
      <c r="BT40" s="74" t="s">
        <v>82</v>
      </c>
      <c r="BU40" s="78">
        <v>-24.739976027529675</v>
      </c>
      <c r="BV40" s="78">
        <v>-63.585910069090502</v>
      </c>
      <c r="BW40" s="78">
        <v>58.860450944546002</v>
      </c>
      <c r="BX40" s="78">
        <v>-6.0259796040374018</v>
      </c>
      <c r="BY40" s="78">
        <v>-12.115511581003718</v>
      </c>
      <c r="BZ40" s="78">
        <v>-19.268271334792122</v>
      </c>
      <c r="CA40" s="78">
        <v>0.78656269008446578</v>
      </c>
      <c r="CB40" s="78">
        <v>-4.3166651806840548</v>
      </c>
      <c r="CC40" s="78">
        <v>-1.3649289099526067</v>
      </c>
      <c r="CD40" s="69">
        <v>-2.9925828998862922</v>
      </c>
      <c r="CE40" s="74" t="s">
        <v>82</v>
      </c>
      <c r="CF40" s="78">
        <f t="shared" si="3"/>
        <v>72.817846415004709</v>
      </c>
      <c r="CG40" s="78">
        <f t="shared" si="3"/>
        <v>63.266221390319075</v>
      </c>
      <c r="CH40" s="78">
        <f t="shared" si="3"/>
        <v>9.5516250246856238</v>
      </c>
      <c r="CI40" s="78">
        <f t="shared" si="6"/>
        <v>8.0677687433404426</v>
      </c>
      <c r="CJ40" s="78">
        <f t="shared" si="6"/>
        <v>1.4838562813451817</v>
      </c>
      <c r="CK40" s="78">
        <f t="shared" si="6"/>
        <v>6.2233973005111132</v>
      </c>
      <c r="CL40" s="78">
        <f t="shared" si="6"/>
        <v>7.3478753802945569</v>
      </c>
      <c r="CM40" s="78">
        <f t="shared" si="6"/>
        <v>1.1244780797834437</v>
      </c>
      <c r="CN40" s="78">
        <f t="shared" si="6"/>
        <v>-8.7409973165274185E-2</v>
      </c>
      <c r="CO40" s="78">
        <f t="shared" si="6"/>
        <v>0.72524448963722821</v>
      </c>
      <c r="CP40" s="78">
        <f t="shared" si="6"/>
        <v>0.81265446280250242</v>
      </c>
      <c r="CQ40" s="79">
        <f t="shared" si="6"/>
        <v>6.2058485712739166</v>
      </c>
      <c r="CS40" s="74" t="s">
        <v>82</v>
      </c>
      <c r="CT40" s="82">
        <f t="shared" ref="CT40:DA51" si="9">Q40/$AM40*100</f>
        <v>2.1120019219565993</v>
      </c>
      <c r="CU40" s="82">
        <f t="shared" si="9"/>
        <v>2.4087731782256356</v>
      </c>
      <c r="CV40" s="82">
        <f t="shared" si="9"/>
        <v>0.29677125626903633</v>
      </c>
      <c r="CW40" s="82">
        <f t="shared" si="9"/>
        <v>0.20687727283849708</v>
      </c>
      <c r="CX40" s="82">
        <f t="shared" si="9"/>
        <v>3.5081763484159305</v>
      </c>
      <c r="CY40" s="82">
        <f t="shared" si="9"/>
        <v>0.37879302806288973</v>
      </c>
      <c r="CZ40" s="82">
        <f t="shared" si="9"/>
        <v>0.10495870240247046</v>
      </c>
      <c r="DA40" s="82">
        <f t="shared" si="9"/>
        <v>0.12001106311437545</v>
      </c>
      <c r="DB40" s="82">
        <f t="shared" si="4"/>
        <v>1.5052360711904984E-2</v>
      </c>
      <c r="DC40" s="82">
        <f t="shared" si="4"/>
        <v>20.958756284484178</v>
      </c>
      <c r="DD40" s="59">
        <f t="shared" si="4"/>
        <v>0.46878587757363854</v>
      </c>
      <c r="DE40" s="11">
        <f t="shared" si="4"/>
        <v>1.9278885640863527E-3</v>
      </c>
      <c r="DF40" s="65">
        <f t="shared" si="4"/>
        <v>0.46685798900955217</v>
      </c>
      <c r="DH40" s="74" t="s">
        <v>82</v>
      </c>
      <c r="DI40" s="11">
        <f t="shared" si="8"/>
        <v>0.4810947045597283</v>
      </c>
      <c r="DJ40" s="78">
        <f t="shared" si="8"/>
        <v>0.15892722393686215</v>
      </c>
      <c r="DK40" s="78">
        <f t="shared" si="8"/>
        <v>0.32216748062286621</v>
      </c>
      <c r="DL40" s="78">
        <f t="shared" si="8"/>
        <v>20.00887570235081</v>
      </c>
      <c r="DM40" s="78">
        <f t="shared" si="8"/>
        <v>1.2008892015254049</v>
      </c>
      <c r="DN40" s="78">
        <f t="shared" si="8"/>
        <v>5.1294441229923695</v>
      </c>
      <c r="DO40" s="78">
        <f t="shared" si="8"/>
        <v>13.67854237783304</v>
      </c>
      <c r="DP40" s="133">
        <f t="shared" si="7"/>
        <v>100</v>
      </c>
      <c r="DQ40" s="73"/>
    </row>
    <row r="41" spans="2:121" ht="12">
      <c r="B41" s="63" t="s">
        <v>83</v>
      </c>
      <c r="C41" s="5">
        <v>16016507</v>
      </c>
      <c r="D41" s="5">
        <v>13919105</v>
      </c>
      <c r="E41" s="5">
        <v>2097402</v>
      </c>
      <c r="F41" s="5">
        <v>1771748</v>
      </c>
      <c r="G41" s="5">
        <v>325654</v>
      </c>
      <c r="H41" s="5">
        <v>1746855</v>
      </c>
      <c r="I41" s="5">
        <v>2213617</v>
      </c>
      <c r="J41" s="5">
        <v>466762</v>
      </c>
      <c r="K41" s="5">
        <v>-16524</v>
      </c>
      <c r="L41" s="5">
        <v>400937</v>
      </c>
      <c r="M41" s="5">
        <v>417461</v>
      </c>
      <c r="N41" s="95">
        <v>1744427</v>
      </c>
      <c r="O41" s="5"/>
      <c r="P41" s="63" t="s">
        <v>83</v>
      </c>
      <c r="Q41" s="5">
        <v>288166</v>
      </c>
      <c r="R41" s="5">
        <v>334749</v>
      </c>
      <c r="S41" s="5">
        <v>46583</v>
      </c>
      <c r="T41" s="5">
        <v>28184</v>
      </c>
      <c r="U41" s="5">
        <v>692914</v>
      </c>
      <c r="V41" s="5">
        <v>735163</v>
      </c>
      <c r="W41" s="5">
        <v>18952</v>
      </c>
      <c r="X41" s="5">
        <v>21670</v>
      </c>
      <c r="Y41" s="5">
        <v>2718</v>
      </c>
      <c r="Z41" s="5">
        <v>3020426</v>
      </c>
      <c r="AA41" s="5">
        <v>89759</v>
      </c>
      <c r="AB41" s="5">
        <v>1266</v>
      </c>
      <c r="AC41" s="64">
        <v>88493</v>
      </c>
      <c r="AD41" s="5">
        <v>0</v>
      </c>
      <c r="AE41" s="63" t="s">
        <v>83</v>
      </c>
      <c r="AF41" s="5">
        <v>44702</v>
      </c>
      <c r="AG41" s="5">
        <v>-838</v>
      </c>
      <c r="AH41" s="5">
        <v>45540</v>
      </c>
      <c r="AI41" s="5">
        <v>2885965</v>
      </c>
      <c r="AJ41" s="5">
        <v>107481</v>
      </c>
      <c r="AK41" s="5">
        <v>854535</v>
      </c>
      <c r="AL41" s="5">
        <v>1923949</v>
      </c>
      <c r="AM41" s="5">
        <v>20783788</v>
      </c>
      <c r="AN41" s="96">
        <v>11297</v>
      </c>
      <c r="AO41" s="95">
        <v>1839.7617066477826</v>
      </c>
      <c r="AQ41" s="63" t="s">
        <v>83</v>
      </c>
      <c r="AR41" s="11">
        <v>3.4363864104720476E-2</v>
      </c>
      <c r="AS41" s="11">
        <v>0.49188598577977261</v>
      </c>
      <c r="AT41" s="11">
        <v>-2.8994491282763999</v>
      </c>
      <c r="AU41" s="11">
        <v>-3.2613532560296901</v>
      </c>
      <c r="AV41" s="11">
        <v>-0.88205215612749277</v>
      </c>
      <c r="AW41" s="11">
        <v>-8.4358208673582507</v>
      </c>
      <c r="AX41" s="11">
        <v>-6.243310632721494</v>
      </c>
      <c r="AY41" s="11">
        <v>2.9856805595393068</v>
      </c>
      <c r="AZ41" s="11">
        <v>-118.19863873653604</v>
      </c>
      <c r="BA41" s="11">
        <v>-17.345870148718351</v>
      </c>
      <c r="BB41" s="11">
        <v>5.8793243380338849</v>
      </c>
      <c r="BC41" s="65">
        <v>-2.9908108516923515</v>
      </c>
      <c r="BE41" s="63" t="s">
        <v>83</v>
      </c>
      <c r="BF41" s="11">
        <v>7.3124045730458427</v>
      </c>
      <c r="BG41" s="11">
        <v>3.3494905835134299</v>
      </c>
      <c r="BH41" s="11">
        <v>-15.869604478959726</v>
      </c>
      <c r="BI41" s="11">
        <v>-50.53095325856107</v>
      </c>
      <c r="BJ41" s="11">
        <v>-16.921866888235851</v>
      </c>
      <c r="BK41" s="11">
        <v>15.111312228530629</v>
      </c>
      <c r="BL41" s="11">
        <v>0.87826688667695751</v>
      </c>
      <c r="BM41" s="11">
        <v>-3.1161979702239906</v>
      </c>
      <c r="BN41" s="11">
        <v>-24.078212290502794</v>
      </c>
      <c r="BO41" s="11">
        <v>-37.346076146140618</v>
      </c>
      <c r="BP41" s="97">
        <v>-94.023823743447679</v>
      </c>
      <c r="BQ41" s="97">
        <v>-99.904871038641446</v>
      </c>
      <c r="BR41" s="65">
        <v>-48.286602540877269</v>
      </c>
      <c r="BS41" s="5"/>
      <c r="BT41" s="63" t="s">
        <v>83</v>
      </c>
      <c r="BU41" s="11">
        <v>44.237222509034588</v>
      </c>
      <c r="BV41" s="11">
        <v>-127.26089785296031</v>
      </c>
      <c r="BW41" s="11">
        <v>63.12056737588653</v>
      </c>
      <c r="BX41" s="11">
        <v>-12.223871381776043</v>
      </c>
      <c r="BY41" s="11">
        <v>-50.042297252073034</v>
      </c>
      <c r="BZ41" s="11">
        <v>-22.93627374944538</v>
      </c>
      <c r="CA41" s="11">
        <v>-2.0321734056128293</v>
      </c>
      <c r="CB41" s="11">
        <v>-8.600935803332046</v>
      </c>
      <c r="CC41" s="11">
        <v>-1.0163848243231404</v>
      </c>
      <c r="CD41" s="98">
        <v>-7.6624307624527432</v>
      </c>
      <c r="CE41" s="63" t="s">
        <v>83</v>
      </c>
      <c r="CF41" s="11">
        <f t="shared" si="3"/>
        <v>77.06250179226231</v>
      </c>
      <c r="CG41" s="11">
        <f t="shared" si="3"/>
        <v>66.970972760114762</v>
      </c>
      <c r="CH41" s="11">
        <f t="shared" si="3"/>
        <v>10.091529032147555</v>
      </c>
      <c r="CI41" s="11">
        <f t="shared" si="6"/>
        <v>8.5246635502633126</v>
      </c>
      <c r="CJ41" s="11">
        <f t="shared" si="6"/>
        <v>1.5668654818842456</v>
      </c>
      <c r="CK41" s="11">
        <f t="shared" si="6"/>
        <v>8.4048923131817936</v>
      </c>
      <c r="CL41" s="11">
        <f t="shared" si="6"/>
        <v>10.650690817285088</v>
      </c>
      <c r="CM41" s="11">
        <f t="shared" si="6"/>
        <v>2.2457985041032944</v>
      </c>
      <c r="CN41" s="11">
        <f t="shared" si="6"/>
        <v>-7.950427515908072E-2</v>
      </c>
      <c r="CO41" s="11">
        <f t="shared" si="6"/>
        <v>1.9290853043728122</v>
      </c>
      <c r="CP41" s="11">
        <f t="shared" si="6"/>
        <v>2.0085895795318929</v>
      </c>
      <c r="CQ41" s="65">
        <f t="shared" si="6"/>
        <v>8.3932101308962537</v>
      </c>
      <c r="CS41" s="63" t="s">
        <v>83</v>
      </c>
      <c r="CT41" s="59">
        <f t="shared" si="9"/>
        <v>1.3864941270571081</v>
      </c>
      <c r="CU41" s="59">
        <f t="shared" si="9"/>
        <v>1.6106255510304472</v>
      </c>
      <c r="CV41" s="59">
        <f t="shared" si="9"/>
        <v>0.22413142397333924</v>
      </c>
      <c r="CW41" s="59">
        <f t="shared" si="9"/>
        <v>0.13560569420742746</v>
      </c>
      <c r="CX41" s="59">
        <f t="shared" si="9"/>
        <v>3.3339158386334584</v>
      </c>
      <c r="CY41" s="59">
        <f t="shared" si="9"/>
        <v>3.5371944709982608</v>
      </c>
      <c r="CZ41" s="59">
        <f t="shared" si="9"/>
        <v>9.1186457444619812E-2</v>
      </c>
      <c r="DA41" s="59">
        <f t="shared" si="9"/>
        <v>0.10426395804268211</v>
      </c>
      <c r="DB41" s="59">
        <f t="shared" si="4"/>
        <v>1.3077500598062296E-2</v>
      </c>
      <c r="DC41" s="59">
        <f t="shared" si="4"/>
        <v>14.532605894555891</v>
      </c>
      <c r="DD41" s="99">
        <f t="shared" si="4"/>
        <v>0.4318702634957593</v>
      </c>
      <c r="DE41" s="100">
        <f t="shared" si="4"/>
        <v>6.0912861505323284E-3</v>
      </c>
      <c r="DF41" s="86">
        <f t="shared" si="4"/>
        <v>0.42577897734522696</v>
      </c>
      <c r="DH41" s="63" t="s">
        <v>83</v>
      </c>
      <c r="DI41" s="100">
        <f t="shared" si="8"/>
        <v>0.21508110071176631</v>
      </c>
      <c r="DJ41" s="11">
        <f t="shared" si="8"/>
        <v>-4.0319887789463599E-3</v>
      </c>
      <c r="DK41" s="11">
        <f t="shared" si="8"/>
        <v>0.21911308949071265</v>
      </c>
      <c r="DL41" s="11">
        <f t="shared" si="8"/>
        <v>13.885654530348365</v>
      </c>
      <c r="DM41" s="11">
        <f t="shared" si="8"/>
        <v>0.5171386467182979</v>
      </c>
      <c r="DN41" s="11">
        <f t="shared" si="8"/>
        <v>4.1115459799724672</v>
      </c>
      <c r="DO41" s="11">
        <f t="shared" si="8"/>
        <v>9.2569699036576019</v>
      </c>
      <c r="DP41" s="138">
        <f t="shared" si="7"/>
        <v>100</v>
      </c>
      <c r="DQ41" s="73"/>
    </row>
    <row r="42" spans="2:121" ht="12">
      <c r="B42" s="63" t="s">
        <v>84</v>
      </c>
      <c r="C42" s="5">
        <v>14083612</v>
      </c>
      <c r="D42" s="5">
        <v>12241298</v>
      </c>
      <c r="E42" s="5">
        <v>1842314</v>
      </c>
      <c r="F42" s="5">
        <v>1555500</v>
      </c>
      <c r="G42" s="5">
        <v>286814</v>
      </c>
      <c r="H42" s="5">
        <v>3623783</v>
      </c>
      <c r="I42" s="5">
        <v>3898717</v>
      </c>
      <c r="J42" s="5">
        <v>274934</v>
      </c>
      <c r="K42" s="5">
        <v>-94630</v>
      </c>
      <c r="L42" s="5">
        <v>129804</v>
      </c>
      <c r="M42" s="5">
        <v>224434</v>
      </c>
      <c r="N42" s="64">
        <v>3698819</v>
      </c>
      <c r="O42" s="5"/>
      <c r="P42" s="63" t="s">
        <v>84</v>
      </c>
      <c r="Q42" s="5">
        <v>300475</v>
      </c>
      <c r="R42" s="5">
        <v>348165</v>
      </c>
      <c r="S42" s="5">
        <v>47690</v>
      </c>
      <c r="T42" s="5">
        <v>1402491</v>
      </c>
      <c r="U42" s="5">
        <v>691967</v>
      </c>
      <c r="V42" s="5">
        <v>1303886</v>
      </c>
      <c r="W42" s="5">
        <v>19594</v>
      </c>
      <c r="X42" s="5">
        <v>22404</v>
      </c>
      <c r="Y42" s="5">
        <v>2810</v>
      </c>
      <c r="Z42" s="5">
        <v>2955888</v>
      </c>
      <c r="AA42" s="5">
        <v>216890</v>
      </c>
      <c r="AB42" s="5">
        <v>32</v>
      </c>
      <c r="AC42" s="64">
        <v>216858</v>
      </c>
      <c r="AD42" s="5">
        <v>0</v>
      </c>
      <c r="AE42" s="63" t="s">
        <v>84</v>
      </c>
      <c r="AF42" s="5">
        <v>120594</v>
      </c>
      <c r="AG42" s="5">
        <v>67681</v>
      </c>
      <c r="AH42" s="5">
        <v>52913</v>
      </c>
      <c r="AI42" s="5">
        <v>2618404</v>
      </c>
      <c r="AJ42" s="5">
        <v>69455</v>
      </c>
      <c r="AK42" s="5">
        <v>777378</v>
      </c>
      <c r="AL42" s="5">
        <v>1771571</v>
      </c>
      <c r="AM42" s="5">
        <v>20663283</v>
      </c>
      <c r="AN42" s="5">
        <v>10881</v>
      </c>
      <c r="AO42" s="64">
        <v>1899.0242624758753</v>
      </c>
      <c r="AQ42" s="63" t="s">
        <v>84</v>
      </c>
      <c r="AR42" s="11">
        <v>-1.5812218730230012</v>
      </c>
      <c r="AS42" s="11">
        <v>-1.1318476199491223</v>
      </c>
      <c r="AT42" s="11">
        <v>-4.4663941847477195</v>
      </c>
      <c r="AU42" s="11">
        <v>-4.8252467935500212</v>
      </c>
      <c r="AV42" s="11">
        <v>-2.4720828062730376</v>
      </c>
      <c r="AW42" s="11">
        <v>-10.485639544793209</v>
      </c>
      <c r="AX42" s="11">
        <v>-9.8621940519526454</v>
      </c>
      <c r="AY42" s="11">
        <v>-0.75122285796798005</v>
      </c>
      <c r="AZ42" s="11">
        <v>-26.909407899148398</v>
      </c>
      <c r="BA42" s="11">
        <v>-8.051937012559236</v>
      </c>
      <c r="BB42" s="11">
        <v>4.0317795824526268</v>
      </c>
      <c r="BC42" s="65">
        <v>-9.8222052536316689</v>
      </c>
      <c r="BE42" s="63" t="s">
        <v>84</v>
      </c>
      <c r="BF42" s="11">
        <v>5.9129362002114911</v>
      </c>
      <c r="BG42" s="11">
        <v>2.1161460624725033</v>
      </c>
      <c r="BH42" s="11">
        <v>-16.698689956331876</v>
      </c>
      <c r="BI42" s="11">
        <v>-23.409320148911807</v>
      </c>
      <c r="BJ42" s="11">
        <v>-15.512601676642026</v>
      </c>
      <c r="BK42" s="11">
        <v>11.650612633549319</v>
      </c>
      <c r="BL42" s="11">
        <v>-7.3087657883532806</v>
      </c>
      <c r="BM42" s="11">
        <v>-10.982199618563255</v>
      </c>
      <c r="BN42" s="11">
        <v>-30.255646562422438</v>
      </c>
      <c r="BO42" s="11">
        <v>-24.856889658990898</v>
      </c>
      <c r="BP42" s="57">
        <v>-76.252755037352443</v>
      </c>
      <c r="BQ42" s="57">
        <v>-99.994014652877922</v>
      </c>
      <c r="BR42" s="65">
        <v>-42.734388203481494</v>
      </c>
      <c r="BS42" s="5"/>
      <c r="BT42" s="63" t="s">
        <v>84</v>
      </c>
      <c r="BU42" s="11">
        <v>119.05073293008554</v>
      </c>
      <c r="BV42" s="11">
        <v>209.1162365836949</v>
      </c>
      <c r="BW42" s="11">
        <v>59.578382290849873</v>
      </c>
      <c r="BX42" s="11">
        <v>-11.698453241461735</v>
      </c>
      <c r="BY42" s="11">
        <v>-34.092785363863243</v>
      </c>
      <c r="BZ42" s="11">
        <v>-26.267986558275453</v>
      </c>
      <c r="CA42" s="11">
        <v>-1.8838759272612879</v>
      </c>
      <c r="CB42" s="11">
        <v>-7.3055820313728388</v>
      </c>
      <c r="CC42" s="11">
        <v>-1.5383223237716044</v>
      </c>
      <c r="CD42" s="69">
        <v>-5.8573648588090519</v>
      </c>
      <c r="CE42" s="63" t="s">
        <v>84</v>
      </c>
      <c r="CF42" s="11">
        <f t="shared" si="3"/>
        <v>68.157668846717144</v>
      </c>
      <c r="CG42" s="11">
        <f t="shared" si="3"/>
        <v>59.241786506045536</v>
      </c>
      <c r="CH42" s="11">
        <f t="shared" si="3"/>
        <v>8.9158823406716152</v>
      </c>
      <c r="CI42" s="11">
        <f t="shared" si="6"/>
        <v>7.5278454057857118</v>
      </c>
      <c r="CJ42" s="11">
        <f t="shared" si="6"/>
        <v>1.3880369348859036</v>
      </c>
      <c r="CK42" s="11">
        <f t="shared" si="6"/>
        <v>17.53730518040139</v>
      </c>
      <c r="CL42" s="11">
        <f t="shared" si="6"/>
        <v>18.867848831185245</v>
      </c>
      <c r="CM42" s="11">
        <f t="shared" si="6"/>
        <v>1.3305436507838564</v>
      </c>
      <c r="CN42" s="11">
        <f t="shared" si="6"/>
        <v>-0.45796207698457214</v>
      </c>
      <c r="CO42" s="11">
        <f t="shared" si="6"/>
        <v>0.62818672134529641</v>
      </c>
      <c r="CP42" s="11">
        <f t="shared" si="6"/>
        <v>1.0861487983298685</v>
      </c>
      <c r="CQ42" s="65">
        <f t="shared" si="6"/>
        <v>17.900442054633817</v>
      </c>
      <c r="CS42" s="63" t="s">
        <v>84</v>
      </c>
      <c r="CT42" s="59">
        <f t="shared" si="9"/>
        <v>1.4541493721012291</v>
      </c>
      <c r="CU42" s="59">
        <f t="shared" si="9"/>
        <v>1.6849452238543121</v>
      </c>
      <c r="CV42" s="59">
        <f t="shared" si="9"/>
        <v>0.23079585175308301</v>
      </c>
      <c r="CW42" s="59">
        <f t="shared" si="9"/>
        <v>6.7873580398623012</v>
      </c>
      <c r="CX42" s="59">
        <f t="shared" si="9"/>
        <v>3.3487757003570056</v>
      </c>
      <c r="CY42" s="59">
        <f t="shared" si="9"/>
        <v>6.3101589423132802</v>
      </c>
      <c r="CZ42" s="59">
        <f t="shared" si="9"/>
        <v>9.4825202752147369E-2</v>
      </c>
      <c r="DA42" s="59">
        <f t="shared" si="9"/>
        <v>0.10842420345305245</v>
      </c>
      <c r="DB42" s="59">
        <f t="shared" si="4"/>
        <v>1.3599000700905079E-2</v>
      </c>
      <c r="DC42" s="59">
        <f t="shared" si="4"/>
        <v>14.305025972881463</v>
      </c>
      <c r="DD42" s="59">
        <f t="shared" si="4"/>
        <v>1.0496395950246629</v>
      </c>
      <c r="DE42" s="11">
        <f t="shared" si="4"/>
        <v>1.5486406492133898E-4</v>
      </c>
      <c r="DF42" s="65">
        <f t="shared" si="4"/>
        <v>1.0494847309597415</v>
      </c>
      <c r="DH42" s="63" t="s">
        <v>84</v>
      </c>
      <c r="DI42" s="11">
        <f t="shared" si="8"/>
        <v>0.58361490766012358</v>
      </c>
      <c r="DJ42" s="11">
        <f t="shared" si="8"/>
        <v>0.32754233681066069</v>
      </c>
      <c r="DK42" s="11">
        <f t="shared" si="8"/>
        <v>0.25607257084946278</v>
      </c>
      <c r="DL42" s="11">
        <f t="shared" si="8"/>
        <v>12.671771470196678</v>
      </c>
      <c r="DM42" s="11">
        <f t="shared" si="8"/>
        <v>0.33612761340973746</v>
      </c>
      <c r="DN42" s="11">
        <f t="shared" si="8"/>
        <v>3.7621224081381452</v>
      </c>
      <c r="DO42" s="11">
        <f t="shared" si="8"/>
        <v>8.5735214486487941</v>
      </c>
      <c r="DP42" s="133">
        <f t="shared" si="7"/>
        <v>100</v>
      </c>
      <c r="DQ42" s="73"/>
    </row>
    <row r="43" spans="2:121" ht="12">
      <c r="B43" s="63" t="s">
        <v>85</v>
      </c>
      <c r="C43" s="5">
        <v>5248907</v>
      </c>
      <c r="D43" s="5">
        <v>4560934</v>
      </c>
      <c r="E43" s="5">
        <v>687973</v>
      </c>
      <c r="F43" s="5">
        <v>581011</v>
      </c>
      <c r="G43" s="5">
        <v>106962</v>
      </c>
      <c r="H43" s="5">
        <v>529031</v>
      </c>
      <c r="I43" s="5">
        <v>613124</v>
      </c>
      <c r="J43" s="5">
        <v>84093</v>
      </c>
      <c r="K43" s="5">
        <v>-30365</v>
      </c>
      <c r="L43" s="5">
        <v>32829</v>
      </c>
      <c r="M43" s="5">
        <v>63194</v>
      </c>
      <c r="N43" s="64">
        <v>553148</v>
      </c>
      <c r="O43" s="5"/>
      <c r="P43" s="63" t="s">
        <v>85</v>
      </c>
      <c r="Q43" s="5">
        <v>130642</v>
      </c>
      <c r="R43" s="5">
        <v>150645</v>
      </c>
      <c r="S43" s="5">
        <v>20003</v>
      </c>
      <c r="T43" s="5">
        <v>18655</v>
      </c>
      <c r="U43" s="5">
        <v>233550</v>
      </c>
      <c r="V43" s="5">
        <v>170301</v>
      </c>
      <c r="W43" s="5">
        <v>6248</v>
      </c>
      <c r="X43" s="5">
        <v>7144</v>
      </c>
      <c r="Y43" s="5">
        <v>896</v>
      </c>
      <c r="Z43" s="5">
        <v>1219590</v>
      </c>
      <c r="AA43" s="5">
        <v>36020</v>
      </c>
      <c r="AB43" s="5">
        <v>169</v>
      </c>
      <c r="AC43" s="64">
        <v>35851</v>
      </c>
      <c r="AD43" s="5">
        <v>0</v>
      </c>
      <c r="AE43" s="63" t="s">
        <v>85</v>
      </c>
      <c r="AF43" s="5">
        <v>85046</v>
      </c>
      <c r="AG43" s="5">
        <v>62059</v>
      </c>
      <c r="AH43" s="5">
        <v>22987</v>
      </c>
      <c r="AI43" s="5">
        <v>1098524</v>
      </c>
      <c r="AJ43" s="5">
        <v>169994</v>
      </c>
      <c r="AK43" s="5">
        <v>246810</v>
      </c>
      <c r="AL43" s="5">
        <v>681720</v>
      </c>
      <c r="AM43" s="5">
        <v>6997528</v>
      </c>
      <c r="AN43" s="5">
        <v>4511</v>
      </c>
      <c r="AO43" s="64">
        <v>1551.2143648858346</v>
      </c>
      <c r="AQ43" s="63" t="s">
        <v>85</v>
      </c>
      <c r="AR43" s="11">
        <v>-0.39967969457131636</v>
      </c>
      <c r="AS43" s="11">
        <v>6.2021361060633287E-2</v>
      </c>
      <c r="AT43" s="11">
        <v>-3.355982822537483</v>
      </c>
      <c r="AU43" s="11">
        <v>-3.6795058404591465</v>
      </c>
      <c r="AV43" s="11">
        <v>-1.5599547198983958</v>
      </c>
      <c r="AW43" s="11">
        <v>-3.3793335208407145</v>
      </c>
      <c r="AX43" s="11">
        <v>-4.5957498455635104</v>
      </c>
      <c r="AY43" s="11">
        <v>-11.597371879106438</v>
      </c>
      <c r="AZ43" s="11">
        <v>12.148478185395209</v>
      </c>
      <c r="BA43" s="11">
        <v>-6.809923924151243</v>
      </c>
      <c r="BB43" s="11">
        <v>-9.4538055937643275</v>
      </c>
      <c r="BC43" s="65">
        <v>-3.8413197854827072</v>
      </c>
      <c r="BE43" s="63" t="s">
        <v>85</v>
      </c>
      <c r="BF43" s="11">
        <v>5.2486566178188472</v>
      </c>
      <c r="BG43" s="11">
        <v>1.6813585863358398</v>
      </c>
      <c r="BH43" s="11">
        <v>-16.747825363133142</v>
      </c>
      <c r="BI43" s="11">
        <v>10.332387035722734</v>
      </c>
      <c r="BJ43" s="11">
        <v>-18.702724529116292</v>
      </c>
      <c r="BK43" s="11">
        <v>15.905424995406007</v>
      </c>
      <c r="BL43" s="11">
        <v>-8.8282504012841088</v>
      </c>
      <c r="BM43" s="11">
        <v>-12.44025003064101</v>
      </c>
      <c r="BN43" s="11">
        <v>-31.393568147013784</v>
      </c>
      <c r="BO43" s="11">
        <v>-10.156005401291978</v>
      </c>
      <c r="BP43" s="57">
        <v>-87.515250665483578</v>
      </c>
      <c r="BQ43" s="57">
        <v>-99.921410335703413</v>
      </c>
      <c r="BR43" s="65">
        <v>-51.203876359379898</v>
      </c>
      <c r="BS43" s="5"/>
      <c r="BT43" s="63" t="s">
        <v>85</v>
      </c>
      <c r="BU43" s="11">
        <v>250.76301245566279</v>
      </c>
      <c r="BV43" s="11">
        <v>533.9019407558734</v>
      </c>
      <c r="BW43" s="11">
        <v>59.01355838406198</v>
      </c>
      <c r="BX43" s="11">
        <v>5.1526043486376407</v>
      </c>
      <c r="BY43" s="11">
        <v>121.50209782920282</v>
      </c>
      <c r="BZ43" s="11">
        <v>-8.8804713804713806</v>
      </c>
      <c r="CA43" s="11">
        <v>-2.2041788304152288</v>
      </c>
      <c r="CB43" s="11">
        <v>-2.4728928689049985</v>
      </c>
      <c r="CC43" s="11">
        <v>-1.5280506439641999</v>
      </c>
      <c r="CD43" s="69">
        <v>-0.95950393093633368</v>
      </c>
      <c r="CE43" s="63" t="s">
        <v>85</v>
      </c>
      <c r="CF43" s="11">
        <f t="shared" si="3"/>
        <v>75.010875269095038</v>
      </c>
      <c r="CG43" s="11">
        <f t="shared" si="3"/>
        <v>65.179217575120816</v>
      </c>
      <c r="CH43" s="11">
        <f t="shared" si="3"/>
        <v>9.8316576939742149</v>
      </c>
      <c r="CI43" s="11">
        <f t="shared" si="6"/>
        <v>8.3030893195425595</v>
      </c>
      <c r="CJ43" s="11">
        <f t="shared" si="6"/>
        <v>1.5285683744316565</v>
      </c>
      <c r="CK43" s="11">
        <f t="shared" si="6"/>
        <v>7.5602555645365053</v>
      </c>
      <c r="CL43" s="11">
        <f t="shared" si="6"/>
        <v>8.7620085264396224</v>
      </c>
      <c r="CM43" s="11">
        <f t="shared" si="6"/>
        <v>1.2017529619031178</v>
      </c>
      <c r="CN43" s="11">
        <f t="shared" si="6"/>
        <v>-0.43393895672871902</v>
      </c>
      <c r="CO43" s="11">
        <f t="shared" si="6"/>
        <v>0.46915139174862897</v>
      </c>
      <c r="CP43" s="11">
        <f t="shared" si="6"/>
        <v>0.90309034847734804</v>
      </c>
      <c r="CQ43" s="65">
        <f t="shared" si="6"/>
        <v>7.9049058467504523</v>
      </c>
      <c r="CS43" s="63" t="s">
        <v>85</v>
      </c>
      <c r="CT43" s="59">
        <f t="shared" si="9"/>
        <v>1.8669735941035177</v>
      </c>
      <c r="CU43" s="59">
        <f t="shared" si="9"/>
        <v>2.1528316857038656</v>
      </c>
      <c r="CV43" s="59">
        <f t="shared" si="9"/>
        <v>0.28585809160034797</v>
      </c>
      <c r="CW43" s="59">
        <f t="shared" si="9"/>
        <v>0.26659414581835189</v>
      </c>
      <c r="CX43" s="59">
        <f t="shared" si="9"/>
        <v>3.3376072235795271</v>
      </c>
      <c r="CY43" s="59">
        <f t="shared" si="9"/>
        <v>2.4337308832490563</v>
      </c>
      <c r="CZ43" s="59">
        <f t="shared" si="9"/>
        <v>8.9288674514771502E-2</v>
      </c>
      <c r="DA43" s="59">
        <f t="shared" si="9"/>
        <v>0.10209319634019327</v>
      </c>
      <c r="DB43" s="59">
        <f t="shared" si="4"/>
        <v>1.2804521825421779E-2</v>
      </c>
      <c r="DC43" s="59">
        <f t="shared" si="4"/>
        <v>17.428869166368465</v>
      </c>
      <c r="DD43" s="59">
        <f t="shared" si="4"/>
        <v>0.51475320999072816</v>
      </c>
      <c r="DE43" s="11">
        <f t="shared" si="4"/>
        <v>2.415138603232456E-3</v>
      </c>
      <c r="DF43" s="65">
        <f t="shared" si="4"/>
        <v>0.51233807138749565</v>
      </c>
      <c r="DH43" s="63" t="s">
        <v>85</v>
      </c>
      <c r="DI43" s="11">
        <f t="shared" si="8"/>
        <v>1.2153720571035942</v>
      </c>
      <c r="DJ43" s="11">
        <f t="shared" si="8"/>
        <v>0.88687033478108268</v>
      </c>
      <c r="DK43" s="11">
        <f t="shared" si="8"/>
        <v>0.32850172232251162</v>
      </c>
      <c r="DL43" s="11">
        <f t="shared" si="8"/>
        <v>15.698743899274142</v>
      </c>
      <c r="DM43" s="11">
        <f t="shared" si="8"/>
        <v>2.4293436196325331</v>
      </c>
      <c r="DN43" s="11">
        <f t="shared" si="8"/>
        <v>3.5271027139869968</v>
      </c>
      <c r="DO43" s="11">
        <f t="shared" si="8"/>
        <v>9.7422975656546154</v>
      </c>
      <c r="DP43" s="133">
        <f t="shared" si="7"/>
        <v>100</v>
      </c>
      <c r="DQ43" s="73"/>
    </row>
    <row r="44" spans="2:121" ht="12">
      <c r="B44" s="63" t="s">
        <v>86</v>
      </c>
      <c r="C44" s="5">
        <v>2823147</v>
      </c>
      <c r="D44" s="5">
        <v>2453009</v>
      </c>
      <c r="E44" s="5">
        <v>370138</v>
      </c>
      <c r="F44" s="5">
        <v>312493</v>
      </c>
      <c r="G44" s="5">
        <v>57645</v>
      </c>
      <c r="H44" s="5">
        <v>267240</v>
      </c>
      <c r="I44" s="5">
        <v>373029</v>
      </c>
      <c r="J44" s="5">
        <v>105789</v>
      </c>
      <c r="K44" s="5">
        <v>-31612</v>
      </c>
      <c r="L44" s="5">
        <v>62149</v>
      </c>
      <c r="M44" s="5">
        <v>93761</v>
      </c>
      <c r="N44" s="64">
        <v>293352</v>
      </c>
      <c r="O44" s="5"/>
      <c r="P44" s="63" t="s">
        <v>86</v>
      </c>
      <c r="Q44" s="5">
        <v>72488</v>
      </c>
      <c r="R44" s="5">
        <v>83727</v>
      </c>
      <c r="S44" s="5">
        <v>11239</v>
      </c>
      <c r="T44" s="5">
        <v>21029</v>
      </c>
      <c r="U44" s="5">
        <v>114330</v>
      </c>
      <c r="V44" s="5">
        <v>85505</v>
      </c>
      <c r="W44" s="5">
        <v>5500</v>
      </c>
      <c r="X44" s="5">
        <v>6289</v>
      </c>
      <c r="Y44" s="5">
        <v>789</v>
      </c>
      <c r="Z44" s="5">
        <v>656983</v>
      </c>
      <c r="AA44" s="5">
        <v>8220</v>
      </c>
      <c r="AB44" s="5">
        <v>-13</v>
      </c>
      <c r="AC44" s="64">
        <v>8233</v>
      </c>
      <c r="AD44" s="5">
        <v>0</v>
      </c>
      <c r="AE44" s="63" t="s">
        <v>86</v>
      </c>
      <c r="AF44" s="5">
        <v>43821</v>
      </c>
      <c r="AG44" s="5">
        <v>24692</v>
      </c>
      <c r="AH44" s="5">
        <v>19129</v>
      </c>
      <c r="AI44" s="5">
        <v>604942</v>
      </c>
      <c r="AJ44" s="5">
        <v>131943</v>
      </c>
      <c r="AK44" s="5">
        <v>135436</v>
      </c>
      <c r="AL44" s="5">
        <v>337563</v>
      </c>
      <c r="AM44" s="5">
        <v>3747370</v>
      </c>
      <c r="AN44" s="5">
        <v>2479</v>
      </c>
      <c r="AO44" s="64">
        <v>1511.6458249294071</v>
      </c>
      <c r="AQ44" s="63" t="s">
        <v>86</v>
      </c>
      <c r="AR44" s="11">
        <v>2.5969150572303255</v>
      </c>
      <c r="AS44" s="11">
        <v>3.0633179544212239</v>
      </c>
      <c r="AT44" s="11">
        <v>-0.39048518659056108</v>
      </c>
      <c r="AU44" s="11">
        <v>-0.74293591502769729</v>
      </c>
      <c r="AV44" s="11">
        <v>1.5645647232940429</v>
      </c>
      <c r="AW44" s="11">
        <v>-16.138163035394314</v>
      </c>
      <c r="AX44" s="11">
        <v>-13.75131790688641</v>
      </c>
      <c r="AY44" s="11">
        <v>-7.0697576359180223</v>
      </c>
      <c r="AZ44" s="11">
        <v>8.4850765712300618</v>
      </c>
      <c r="BA44" s="11">
        <v>-3.962109622486981</v>
      </c>
      <c r="BB44" s="11">
        <v>-5.5361892480051589</v>
      </c>
      <c r="BC44" s="65">
        <v>-15.547648247629247</v>
      </c>
      <c r="BE44" s="63" t="s">
        <v>86</v>
      </c>
      <c r="BF44" s="11">
        <v>6.4512812981863581</v>
      </c>
      <c r="BG44" s="11">
        <v>2.6556810240188322</v>
      </c>
      <c r="BH44" s="11">
        <v>-16.537947423139759</v>
      </c>
      <c r="BI44" s="11">
        <v>-30.328330517178543</v>
      </c>
      <c r="BJ44" s="11">
        <v>-13.900352441485678</v>
      </c>
      <c r="BK44" s="11">
        <v>-26.47387610497713</v>
      </c>
      <c r="BL44" s="11">
        <v>-6.0150375939849621</v>
      </c>
      <c r="BM44" s="11">
        <v>-9.7315917898665134</v>
      </c>
      <c r="BN44" s="11">
        <v>-29.237668161434975</v>
      </c>
      <c r="BO44" s="11">
        <v>-14.639619155521025</v>
      </c>
      <c r="BP44" s="57">
        <v>-92.968649758350793</v>
      </c>
      <c r="BQ44" s="57">
        <v>-100.01477642137809</v>
      </c>
      <c r="BR44" s="65">
        <v>-71.538700867701451</v>
      </c>
      <c r="BS44" s="5"/>
      <c r="BT44" s="63" t="s">
        <v>86</v>
      </c>
      <c r="BU44" s="11">
        <v>5.9117824773413892</v>
      </c>
      <c r="BV44" s="11">
        <v>-15.793063465538998</v>
      </c>
      <c r="BW44" s="11">
        <v>58.720544307998665</v>
      </c>
      <c r="BX44" s="11">
        <v>-1.0527038918639531</v>
      </c>
      <c r="BY44" s="11">
        <v>35.269271383315733</v>
      </c>
      <c r="BZ44" s="11">
        <v>-19.036346245815398</v>
      </c>
      <c r="CA44" s="11">
        <v>-2.5952440724036738</v>
      </c>
      <c r="CB44" s="11">
        <v>-2.4125699574454562</v>
      </c>
      <c r="CC44" s="11">
        <v>-1.5488482922954727</v>
      </c>
      <c r="CD44" s="69">
        <v>-0.87730986399662225</v>
      </c>
      <c r="CE44" s="63" t="s">
        <v>86</v>
      </c>
      <c r="CF44" s="11">
        <f t="shared" si="3"/>
        <v>75.336756178333076</v>
      </c>
      <c r="CG44" s="11">
        <f t="shared" si="3"/>
        <v>65.459482250218144</v>
      </c>
      <c r="CH44" s="11">
        <f t="shared" si="3"/>
        <v>9.8772739281149189</v>
      </c>
      <c r="CI44" s="11">
        <f t="shared" si="6"/>
        <v>8.3389950818840948</v>
      </c>
      <c r="CJ44" s="11">
        <f t="shared" si="6"/>
        <v>1.5382788462308232</v>
      </c>
      <c r="CK44" s="11">
        <f t="shared" si="6"/>
        <v>7.1314014895780238</v>
      </c>
      <c r="CL44" s="11">
        <f t="shared" si="6"/>
        <v>9.9544213675190871</v>
      </c>
      <c r="CM44" s="11">
        <f t="shared" si="6"/>
        <v>2.8230198779410629</v>
      </c>
      <c r="CN44" s="11">
        <f t="shared" si="6"/>
        <v>-0.84357829624509983</v>
      </c>
      <c r="CO44" s="11">
        <f t="shared" si="6"/>
        <v>1.6584698068245196</v>
      </c>
      <c r="CP44" s="11">
        <f t="shared" si="6"/>
        <v>2.5020481030696198</v>
      </c>
      <c r="CQ44" s="65">
        <f t="shared" si="6"/>
        <v>7.8282101847428995</v>
      </c>
      <c r="CS44" s="63" t="s">
        <v>86</v>
      </c>
      <c r="CT44" s="59">
        <f t="shared" si="9"/>
        <v>1.9343699714733265</v>
      </c>
      <c r="CU44" s="59">
        <f t="shared" si="9"/>
        <v>2.2342869799352614</v>
      </c>
      <c r="CV44" s="59">
        <f t="shared" si="9"/>
        <v>0.29991700846193464</v>
      </c>
      <c r="CW44" s="59">
        <f t="shared" si="9"/>
        <v>0.56116689838473377</v>
      </c>
      <c r="CX44" s="59">
        <f t="shared" si="9"/>
        <v>3.0509397257276438</v>
      </c>
      <c r="CY44" s="59">
        <f t="shared" si="9"/>
        <v>2.2817335891571955</v>
      </c>
      <c r="CZ44" s="59">
        <f t="shared" si="9"/>
        <v>0.14676960108022427</v>
      </c>
      <c r="DA44" s="59">
        <f t="shared" si="9"/>
        <v>0.16782436748973278</v>
      </c>
      <c r="DB44" s="59">
        <f t="shared" si="4"/>
        <v>2.1054766409508534E-2</v>
      </c>
      <c r="DC44" s="59">
        <f t="shared" si="4"/>
        <v>17.531842332088903</v>
      </c>
      <c r="DD44" s="59">
        <f t="shared" si="4"/>
        <v>0.21935384015989881</v>
      </c>
      <c r="DE44" s="11">
        <f t="shared" si="4"/>
        <v>-3.4690996618962099E-4</v>
      </c>
      <c r="DF44" s="65">
        <f t="shared" si="4"/>
        <v>0.21970075012608842</v>
      </c>
      <c r="DH44" s="63" t="s">
        <v>86</v>
      </c>
      <c r="DI44" s="11">
        <f t="shared" si="8"/>
        <v>1.1693801252611831</v>
      </c>
      <c r="DJ44" s="11">
        <f t="shared" si="8"/>
        <v>0.65891545270416318</v>
      </c>
      <c r="DK44" s="11">
        <f t="shared" si="8"/>
        <v>0.51046467255701999</v>
      </c>
      <c r="DL44" s="11">
        <f t="shared" si="8"/>
        <v>16.143108366667825</v>
      </c>
      <c r="DM44" s="11">
        <f t="shared" si="8"/>
        <v>3.5209493591505514</v>
      </c>
      <c r="DN44" s="11">
        <f t="shared" si="8"/>
        <v>3.6141613985275005</v>
      </c>
      <c r="DO44" s="11">
        <f t="shared" si="8"/>
        <v>9.007997608989772</v>
      </c>
      <c r="DP44" s="133">
        <f t="shared" si="7"/>
        <v>100</v>
      </c>
      <c r="DQ44" s="73"/>
    </row>
    <row r="45" spans="2:121" ht="12">
      <c r="B45" s="63" t="s">
        <v>87</v>
      </c>
      <c r="C45" s="5">
        <v>5919382</v>
      </c>
      <c r="D45" s="5">
        <v>5143275</v>
      </c>
      <c r="E45" s="5">
        <v>776107</v>
      </c>
      <c r="F45" s="5">
        <v>655534</v>
      </c>
      <c r="G45" s="5">
        <v>120573</v>
      </c>
      <c r="H45" s="5">
        <v>531382</v>
      </c>
      <c r="I45" s="5">
        <v>895659</v>
      </c>
      <c r="J45" s="5">
        <v>364277</v>
      </c>
      <c r="K45" s="5">
        <v>24887</v>
      </c>
      <c r="L45" s="5">
        <v>367215</v>
      </c>
      <c r="M45" s="5">
        <v>342328</v>
      </c>
      <c r="N45" s="64">
        <v>493559</v>
      </c>
      <c r="O45" s="5"/>
      <c r="P45" s="63" t="s">
        <v>87</v>
      </c>
      <c r="Q45" s="5">
        <v>131965</v>
      </c>
      <c r="R45" s="5">
        <v>152059</v>
      </c>
      <c r="S45" s="5">
        <v>20094</v>
      </c>
      <c r="T45" s="5">
        <v>8094</v>
      </c>
      <c r="U45" s="5">
        <v>301208</v>
      </c>
      <c r="V45" s="5">
        <v>52292</v>
      </c>
      <c r="W45" s="5">
        <v>12936</v>
      </c>
      <c r="X45" s="5">
        <v>14791</v>
      </c>
      <c r="Y45" s="5">
        <v>1855</v>
      </c>
      <c r="Z45" s="5">
        <v>1384936</v>
      </c>
      <c r="AA45" s="5">
        <v>10142</v>
      </c>
      <c r="AB45" s="5">
        <v>318</v>
      </c>
      <c r="AC45" s="64">
        <v>9824</v>
      </c>
      <c r="AD45" s="5">
        <v>0</v>
      </c>
      <c r="AE45" s="63" t="s">
        <v>87</v>
      </c>
      <c r="AF45" s="5">
        <v>38364</v>
      </c>
      <c r="AG45" s="5">
        <v>16447</v>
      </c>
      <c r="AH45" s="5">
        <v>21917</v>
      </c>
      <c r="AI45" s="5">
        <v>1336430</v>
      </c>
      <c r="AJ45" s="5">
        <v>104990</v>
      </c>
      <c r="AK45" s="5">
        <v>396401</v>
      </c>
      <c r="AL45" s="5">
        <v>835039</v>
      </c>
      <c r="AM45" s="5">
        <v>7835700</v>
      </c>
      <c r="AN45" s="5">
        <v>5114</v>
      </c>
      <c r="AO45" s="64">
        <v>1532.2057098161908</v>
      </c>
      <c r="AQ45" s="63" t="s">
        <v>87</v>
      </c>
      <c r="AR45" s="11">
        <v>-0.83013175556364183</v>
      </c>
      <c r="AS45" s="11">
        <v>-0.37461635237181157</v>
      </c>
      <c r="AT45" s="11">
        <v>-3.7466653933874641</v>
      </c>
      <c r="AU45" s="11">
        <v>-4.1028116679832642</v>
      </c>
      <c r="AV45" s="11">
        <v>-1.7631195157124584</v>
      </c>
      <c r="AW45" s="11">
        <v>-29.821007130395504</v>
      </c>
      <c r="AX45" s="11">
        <v>-18.319979280394985</v>
      </c>
      <c r="AY45" s="11">
        <v>7.3407687887672557</v>
      </c>
      <c r="AZ45" s="11">
        <v>-84.602010827532865</v>
      </c>
      <c r="BA45" s="11">
        <v>-22.575360488480602</v>
      </c>
      <c r="BB45" s="11">
        <v>9.4882013164375589</v>
      </c>
      <c r="BC45" s="65">
        <v>-15.161354643307746</v>
      </c>
      <c r="BE45" s="63" t="s">
        <v>87</v>
      </c>
      <c r="BF45" s="11">
        <v>5.76321990158206</v>
      </c>
      <c r="BG45" s="11">
        <v>2.1572342255186499</v>
      </c>
      <c r="BH45" s="11">
        <v>-16.532358561103262</v>
      </c>
      <c r="BI45" s="11">
        <v>-75.0777473288789</v>
      </c>
      <c r="BJ45" s="11">
        <v>-15.163191041110396</v>
      </c>
      <c r="BK45" s="11">
        <v>-24.723969654656166</v>
      </c>
      <c r="BL45" s="11">
        <v>-6.2200956937799043</v>
      </c>
      <c r="BM45" s="11">
        <v>-9.9372830786092674</v>
      </c>
      <c r="BN45" s="11">
        <v>-29.440852034994297</v>
      </c>
      <c r="BO45" s="11">
        <v>-19.912981577978002</v>
      </c>
      <c r="BP45" s="57">
        <v>-97.29607234646106</v>
      </c>
      <c r="BQ45" s="57">
        <v>-99.906825746566028</v>
      </c>
      <c r="BR45" s="65">
        <v>-70.924588611341306</v>
      </c>
      <c r="BS45" s="5"/>
      <c r="BT45" s="63" t="s">
        <v>87</v>
      </c>
      <c r="BU45" s="11">
        <v>37.264302837310815</v>
      </c>
      <c r="BV45" s="11">
        <v>15.872904043962238</v>
      </c>
      <c r="BW45" s="11">
        <v>59.338422391857506</v>
      </c>
      <c r="BX45" s="11">
        <v>0.76712188295472372</v>
      </c>
      <c r="BY45" s="11">
        <v>-4.9236146956813096</v>
      </c>
      <c r="BZ45" s="11">
        <v>9.6184105370569579</v>
      </c>
      <c r="CA45" s="11">
        <v>-2.2442958991348729</v>
      </c>
      <c r="CB45" s="11">
        <v>-7.329066081068647</v>
      </c>
      <c r="CC45" s="11">
        <v>-1.7671917018824435</v>
      </c>
      <c r="CD45" s="69">
        <v>-5.6619315639506</v>
      </c>
      <c r="CE45" s="63" t="s">
        <v>87</v>
      </c>
      <c r="CF45" s="11">
        <f t="shared" si="3"/>
        <v>75.543754865551264</v>
      </c>
      <c r="CG45" s="11">
        <f t="shared" si="3"/>
        <v>65.638998430261495</v>
      </c>
      <c r="CH45" s="11">
        <f t="shared" si="3"/>
        <v>9.9047564352897624</v>
      </c>
      <c r="CI45" s="11">
        <f t="shared" si="6"/>
        <v>8.3659915514886993</v>
      </c>
      <c r="CJ45" s="11">
        <f t="shared" si="6"/>
        <v>1.5387648838010644</v>
      </c>
      <c r="CK45" s="11">
        <f t="shared" si="6"/>
        <v>6.7815511058361091</v>
      </c>
      <c r="CL45" s="11">
        <f t="shared" si="6"/>
        <v>11.430491213293005</v>
      </c>
      <c r="CM45" s="11">
        <f t="shared" si="6"/>
        <v>4.6489401074568963</v>
      </c>
      <c r="CN45" s="11">
        <f t="shared" si="6"/>
        <v>0.31761042408463824</v>
      </c>
      <c r="CO45" s="11">
        <f t="shared" si="6"/>
        <v>4.6864351621425016</v>
      </c>
      <c r="CP45" s="11">
        <f t="shared" si="6"/>
        <v>4.3688247380578629</v>
      </c>
      <c r="CQ45" s="65">
        <f t="shared" si="6"/>
        <v>6.2988501346401726</v>
      </c>
      <c r="CS45" s="63" t="s">
        <v>87</v>
      </c>
      <c r="CT45" s="59">
        <f t="shared" si="9"/>
        <v>1.6841507459448422</v>
      </c>
      <c r="CU45" s="59">
        <f t="shared" si="9"/>
        <v>1.9405924167591917</v>
      </c>
      <c r="CV45" s="59">
        <f t="shared" si="9"/>
        <v>0.25644167081434971</v>
      </c>
      <c r="CW45" s="59">
        <f t="shared" si="9"/>
        <v>0.10329645085952754</v>
      </c>
      <c r="CX45" s="59">
        <f t="shared" si="9"/>
        <v>3.8440471176793398</v>
      </c>
      <c r="CY45" s="59">
        <f t="shared" si="9"/>
        <v>0.66735582015646333</v>
      </c>
      <c r="CZ45" s="59">
        <f t="shared" si="9"/>
        <v>0.16509054711129828</v>
      </c>
      <c r="DA45" s="59">
        <f t="shared" si="9"/>
        <v>0.18876424569598121</v>
      </c>
      <c r="DB45" s="59">
        <f t="shared" si="4"/>
        <v>2.3673698584682924E-2</v>
      </c>
      <c r="DC45" s="59">
        <f t="shared" si="4"/>
        <v>17.674694028612631</v>
      </c>
      <c r="DD45" s="59">
        <f t="shared" si="4"/>
        <v>0.12943323506515053</v>
      </c>
      <c r="DE45" s="11">
        <f t="shared" si="4"/>
        <v>4.0583483288027869E-3</v>
      </c>
      <c r="DF45" s="65">
        <f t="shared" si="4"/>
        <v>0.12537488673634772</v>
      </c>
      <c r="DH45" s="63" t="s">
        <v>87</v>
      </c>
      <c r="DI45" s="11">
        <f t="shared" si="8"/>
        <v>0.48960526819556643</v>
      </c>
      <c r="DJ45" s="11">
        <f t="shared" si="8"/>
        <v>0.20989828604974667</v>
      </c>
      <c r="DK45" s="11">
        <f t="shared" si="8"/>
        <v>0.27970698214581974</v>
      </c>
      <c r="DL45" s="11">
        <f t="shared" si="8"/>
        <v>17.055655525351916</v>
      </c>
      <c r="DM45" s="11">
        <f t="shared" si="8"/>
        <v>1.3398930535880649</v>
      </c>
      <c r="DN45" s="11">
        <f t="shared" si="8"/>
        <v>5.0589098612759553</v>
      </c>
      <c r="DO45" s="11">
        <f t="shared" si="8"/>
        <v>10.656852610487896</v>
      </c>
      <c r="DP45" s="133">
        <f t="shared" si="7"/>
        <v>100</v>
      </c>
      <c r="DQ45" s="73"/>
    </row>
    <row r="46" spans="2:121" ht="12">
      <c r="B46" s="63" t="s">
        <v>88</v>
      </c>
      <c r="C46" s="5">
        <v>1873472</v>
      </c>
      <c r="D46" s="5">
        <v>1628433</v>
      </c>
      <c r="E46" s="5">
        <v>245039</v>
      </c>
      <c r="F46" s="5">
        <v>206897</v>
      </c>
      <c r="G46" s="5">
        <v>38142</v>
      </c>
      <c r="H46" s="5">
        <v>67636</v>
      </c>
      <c r="I46" s="5">
        <v>223694</v>
      </c>
      <c r="J46" s="5">
        <v>156058</v>
      </c>
      <c r="K46" s="5">
        <v>-68544</v>
      </c>
      <c r="L46" s="5">
        <v>80771</v>
      </c>
      <c r="M46" s="5">
        <v>149315</v>
      </c>
      <c r="N46" s="64">
        <v>135746</v>
      </c>
      <c r="O46" s="5"/>
      <c r="P46" s="63" t="s">
        <v>88</v>
      </c>
      <c r="Q46" s="5">
        <v>42927</v>
      </c>
      <c r="R46" s="5">
        <v>49608</v>
      </c>
      <c r="S46" s="5">
        <v>6681</v>
      </c>
      <c r="T46" s="5">
        <v>6153</v>
      </c>
      <c r="U46" s="5">
        <v>81779</v>
      </c>
      <c r="V46" s="5">
        <v>4887</v>
      </c>
      <c r="W46" s="5">
        <v>434</v>
      </c>
      <c r="X46" s="5">
        <v>496</v>
      </c>
      <c r="Y46" s="5">
        <v>62</v>
      </c>
      <c r="Z46" s="5">
        <v>393462</v>
      </c>
      <c r="AA46" s="5">
        <v>8569</v>
      </c>
      <c r="AB46" s="5">
        <v>-265</v>
      </c>
      <c r="AC46" s="64">
        <v>8834</v>
      </c>
      <c r="AD46" s="5">
        <v>0</v>
      </c>
      <c r="AE46" s="63" t="s">
        <v>88</v>
      </c>
      <c r="AF46" s="5">
        <v>20239</v>
      </c>
      <c r="AG46" s="5">
        <v>-446</v>
      </c>
      <c r="AH46" s="5">
        <v>20685</v>
      </c>
      <c r="AI46" s="5">
        <v>364654</v>
      </c>
      <c r="AJ46" s="5">
        <v>10401</v>
      </c>
      <c r="AK46" s="5">
        <v>56612</v>
      </c>
      <c r="AL46" s="5">
        <v>297641</v>
      </c>
      <c r="AM46" s="5">
        <v>2334570</v>
      </c>
      <c r="AN46" s="5">
        <v>1264</v>
      </c>
      <c r="AO46" s="64">
        <v>1846.9699367088608</v>
      </c>
      <c r="AQ46" s="63" t="s">
        <v>88</v>
      </c>
      <c r="AR46" s="11">
        <v>2.3291634554619791</v>
      </c>
      <c r="AS46" s="11">
        <v>2.7960281288269977</v>
      </c>
      <c r="AT46" s="11">
        <v>-0.6688583601214485</v>
      </c>
      <c r="AU46" s="11">
        <v>-1.0317908291637568</v>
      </c>
      <c r="AV46" s="11">
        <v>1.3471502590673576</v>
      </c>
      <c r="AW46" s="11">
        <v>-55.140806770398079</v>
      </c>
      <c r="AX46" s="11">
        <v>-17.494449075337666</v>
      </c>
      <c r="AY46" s="11">
        <v>29.66797394310024</v>
      </c>
      <c r="AZ46" s="11">
        <v>-8732.745591939547</v>
      </c>
      <c r="BA46" s="11">
        <v>-28.52629902307801</v>
      </c>
      <c r="BB46" s="11">
        <v>33.062719446771347</v>
      </c>
      <c r="BC46" s="65">
        <v>-9.1969631091340851</v>
      </c>
      <c r="BE46" s="63" t="s">
        <v>88</v>
      </c>
      <c r="BF46" s="11">
        <v>7.2531481111333198</v>
      </c>
      <c r="BG46" s="11">
        <v>3.2016476315296765</v>
      </c>
      <c r="BH46" s="11">
        <v>-16.954630205096333</v>
      </c>
      <c r="BI46" s="11">
        <v>-19.505494505494507</v>
      </c>
      <c r="BJ46" s="11">
        <v>-16.214333282106448</v>
      </c>
      <c r="BK46" s="11">
        <v>15.750828990999526</v>
      </c>
      <c r="BL46" s="11">
        <v>-10.515463917525773</v>
      </c>
      <c r="BM46" s="11">
        <v>-14.186851211072666</v>
      </c>
      <c r="BN46" s="11">
        <v>-33.333333333333329</v>
      </c>
      <c r="BO46" s="11">
        <v>59.320222057555185</v>
      </c>
      <c r="BP46" s="57">
        <v>104.35120395665554</v>
      </c>
      <c r="BQ46" s="57">
        <v>99.883808621838725</v>
      </c>
      <c r="BR46" s="65">
        <v>-71.629520200398218</v>
      </c>
      <c r="BS46" s="5"/>
      <c r="BT46" s="63" t="s">
        <v>88</v>
      </c>
      <c r="BU46" s="11">
        <v>46.013996104177188</v>
      </c>
      <c r="BV46" s="11">
        <v>-154.39024390243904</v>
      </c>
      <c r="BW46" s="11">
        <v>58.615136876006446</v>
      </c>
      <c r="BX46" s="11">
        <v>-15.203843399157279</v>
      </c>
      <c r="BY46" s="11">
        <v>-69.892317489723837</v>
      </c>
      <c r="BZ46" s="11">
        <v>-37.272717199809421</v>
      </c>
      <c r="CA46" s="11">
        <v>-2.4891969898997179</v>
      </c>
      <c r="CB46" s="11">
        <v>4.7566013301827272</v>
      </c>
      <c r="CC46" s="11">
        <v>-2.3938223938223939</v>
      </c>
      <c r="CD46" s="69">
        <v>7.325790128628662</v>
      </c>
      <c r="CE46" s="63" t="s">
        <v>88</v>
      </c>
      <c r="CF46" s="11">
        <f t="shared" si="3"/>
        <v>80.249125106550665</v>
      </c>
      <c r="CG46" s="11">
        <f t="shared" si="3"/>
        <v>69.75301661547951</v>
      </c>
      <c r="CH46" s="11">
        <f t="shared" si="3"/>
        <v>10.496108491071162</v>
      </c>
      <c r="CI46" s="11">
        <f t="shared" si="6"/>
        <v>8.8623172575677742</v>
      </c>
      <c r="CJ46" s="11">
        <f t="shared" si="6"/>
        <v>1.6337912335033862</v>
      </c>
      <c r="CK46" s="11">
        <f t="shared" si="6"/>
        <v>2.8971502246666407</v>
      </c>
      <c r="CL46" s="11">
        <f t="shared" si="6"/>
        <v>9.5818073563868289</v>
      </c>
      <c r="CM46" s="11">
        <f t="shared" si="6"/>
        <v>6.6846571317201882</v>
      </c>
      <c r="CN46" s="11">
        <f t="shared" si="6"/>
        <v>-2.9360438967347307</v>
      </c>
      <c r="CO46" s="11">
        <f t="shared" si="6"/>
        <v>3.4597806019952286</v>
      </c>
      <c r="CP46" s="11">
        <f t="shared" si="6"/>
        <v>6.3958244987299588</v>
      </c>
      <c r="CQ46" s="65">
        <f t="shared" si="6"/>
        <v>5.8146039741793993</v>
      </c>
      <c r="CS46" s="63" t="s">
        <v>88</v>
      </c>
      <c r="CT46" s="59">
        <f t="shared" si="9"/>
        <v>1.8387540317917217</v>
      </c>
      <c r="CU46" s="59">
        <f t="shared" si="9"/>
        <v>2.1249309294645267</v>
      </c>
      <c r="CV46" s="59">
        <f t="shared" si="9"/>
        <v>0.28617689767280485</v>
      </c>
      <c r="CW46" s="59">
        <f t="shared" si="9"/>
        <v>0.26356031303409194</v>
      </c>
      <c r="CX46" s="59">
        <f t="shared" si="9"/>
        <v>3.5029577181236804</v>
      </c>
      <c r="CY46" s="59">
        <f t="shared" si="9"/>
        <v>0.2093319112299053</v>
      </c>
      <c r="CZ46" s="59">
        <f t="shared" si="9"/>
        <v>1.8590147221972355E-2</v>
      </c>
      <c r="DA46" s="59">
        <f t="shared" si="9"/>
        <v>2.1245882539396976E-2</v>
      </c>
      <c r="DB46" s="59">
        <f t="shared" si="4"/>
        <v>2.655735317424622E-3</v>
      </c>
      <c r="DC46" s="59">
        <f t="shared" si="4"/>
        <v>16.853724668782689</v>
      </c>
      <c r="DD46" s="59">
        <f t="shared" si="4"/>
        <v>0.36704832153244499</v>
      </c>
      <c r="DE46" s="11">
        <f t="shared" si="4"/>
        <v>-1.1351126759960079E-2</v>
      </c>
      <c r="DF46" s="65">
        <f t="shared" si="4"/>
        <v>0.37839944829240502</v>
      </c>
      <c r="DH46" s="63" t="s">
        <v>88</v>
      </c>
      <c r="DI46" s="11">
        <f t="shared" si="8"/>
        <v>0.86692624337672464</v>
      </c>
      <c r="DJ46" s="11">
        <f t="shared" si="8"/>
        <v>-1.9104160509215828E-2</v>
      </c>
      <c r="DK46" s="11">
        <f t="shared" si="8"/>
        <v>0.88603040388594045</v>
      </c>
      <c r="DL46" s="11">
        <f t="shared" si="8"/>
        <v>15.619750103873519</v>
      </c>
      <c r="DM46" s="11">
        <f t="shared" si="8"/>
        <v>0.44552101671828215</v>
      </c>
      <c r="DN46" s="11">
        <f t="shared" si="8"/>
        <v>2.4249433514523018</v>
      </c>
      <c r="DO46" s="11">
        <f t="shared" si="8"/>
        <v>12.749285735702934</v>
      </c>
      <c r="DP46" s="133">
        <f t="shared" si="7"/>
        <v>100</v>
      </c>
      <c r="DQ46" s="73"/>
    </row>
    <row r="47" spans="2:121" ht="12">
      <c r="B47" s="63" t="s">
        <v>89</v>
      </c>
      <c r="C47" s="5">
        <v>4628023</v>
      </c>
      <c r="D47" s="5">
        <v>4020658</v>
      </c>
      <c r="E47" s="5">
        <v>607365</v>
      </c>
      <c r="F47" s="5">
        <v>512850</v>
      </c>
      <c r="G47" s="5">
        <v>94515</v>
      </c>
      <c r="H47" s="5">
        <v>317216</v>
      </c>
      <c r="I47" s="5">
        <v>412530</v>
      </c>
      <c r="J47" s="5">
        <v>95314</v>
      </c>
      <c r="K47" s="5">
        <v>-24932</v>
      </c>
      <c r="L47" s="5">
        <v>54877</v>
      </c>
      <c r="M47" s="5">
        <v>79809</v>
      </c>
      <c r="N47" s="64">
        <v>339372</v>
      </c>
      <c r="O47" s="5"/>
      <c r="P47" s="63" t="s">
        <v>89</v>
      </c>
      <c r="Q47" s="5">
        <v>97429</v>
      </c>
      <c r="R47" s="5">
        <v>112536</v>
      </c>
      <c r="S47" s="5">
        <v>15107</v>
      </c>
      <c r="T47" s="5">
        <v>4</v>
      </c>
      <c r="U47" s="5">
        <v>186974</v>
      </c>
      <c r="V47" s="5">
        <v>54965</v>
      </c>
      <c r="W47" s="5">
        <v>2776</v>
      </c>
      <c r="X47" s="5">
        <v>3174</v>
      </c>
      <c r="Y47" s="5">
        <v>398</v>
      </c>
      <c r="Z47" s="5">
        <v>3109763</v>
      </c>
      <c r="AA47" s="5">
        <v>7254</v>
      </c>
      <c r="AB47" s="5">
        <v>371</v>
      </c>
      <c r="AC47" s="64">
        <v>6883</v>
      </c>
      <c r="AD47" s="5">
        <v>0</v>
      </c>
      <c r="AE47" s="63" t="s">
        <v>89</v>
      </c>
      <c r="AF47" s="5">
        <v>2365081</v>
      </c>
      <c r="AG47" s="5">
        <v>2349223</v>
      </c>
      <c r="AH47" s="5">
        <v>15858</v>
      </c>
      <c r="AI47" s="5">
        <v>737428</v>
      </c>
      <c r="AJ47" s="5">
        <v>10486</v>
      </c>
      <c r="AK47" s="5">
        <v>221547</v>
      </c>
      <c r="AL47" s="5">
        <v>505395</v>
      </c>
      <c r="AM47" s="5">
        <v>8055002</v>
      </c>
      <c r="AN47" s="5">
        <v>3766</v>
      </c>
      <c r="AO47" s="64">
        <v>2138.8746680828467</v>
      </c>
      <c r="AQ47" s="63" t="s">
        <v>89</v>
      </c>
      <c r="AR47" s="11">
        <v>0.53124023175941615</v>
      </c>
      <c r="AS47" s="11">
        <v>0.99394939272882188</v>
      </c>
      <c r="AT47" s="11">
        <v>-2.4280337168000847</v>
      </c>
      <c r="AU47" s="11">
        <v>-2.7846229669788074</v>
      </c>
      <c r="AV47" s="11">
        <v>-0.44660255532499815</v>
      </c>
      <c r="AW47" s="11">
        <v>-3.7587415239453281</v>
      </c>
      <c r="AX47" s="11">
        <v>-5.5323124695149186</v>
      </c>
      <c r="AY47" s="11">
        <v>-10.991371259945463</v>
      </c>
      <c r="AZ47" s="11">
        <v>17.867966794044008</v>
      </c>
      <c r="BA47" s="11">
        <v>-5.646395350836471</v>
      </c>
      <c r="BB47" s="11">
        <v>-9.8376583029248614</v>
      </c>
      <c r="BC47" s="65">
        <v>-4.9356848332735748</v>
      </c>
      <c r="BE47" s="63" t="s">
        <v>89</v>
      </c>
      <c r="BF47" s="11">
        <v>6.3809575803898024</v>
      </c>
      <c r="BG47" s="11">
        <v>2.6919497016042198</v>
      </c>
      <c r="BH47" s="11">
        <v>-16.076884617521248</v>
      </c>
      <c r="BI47" s="11">
        <v>-96.491228070175438</v>
      </c>
      <c r="BJ47" s="11">
        <v>-18.472298528809006</v>
      </c>
      <c r="BK47" s="11">
        <v>52.871645111945483</v>
      </c>
      <c r="BL47" s="11">
        <v>-6.5005052206130012</v>
      </c>
      <c r="BM47" s="11">
        <v>-10.212164073550213</v>
      </c>
      <c r="BN47" s="11">
        <v>-29.681978798586574</v>
      </c>
      <c r="BO47" s="11">
        <v>-2.9173529569694421</v>
      </c>
      <c r="BP47" s="57">
        <v>-98.376193119750724</v>
      </c>
      <c r="BQ47" s="57">
        <v>-99.912228197223953</v>
      </c>
      <c r="BR47" s="65">
        <v>-71.369743355101704</v>
      </c>
      <c r="BS47" s="5"/>
      <c r="BT47" s="63" t="s">
        <v>89</v>
      </c>
      <c r="BU47" s="11">
        <v>23.655637379845082</v>
      </c>
      <c r="BV47" s="11">
        <v>23.470911406336313</v>
      </c>
      <c r="BW47" s="11">
        <v>58.865958725706271</v>
      </c>
      <c r="BX47" s="11">
        <v>-12.611379524061769</v>
      </c>
      <c r="BY47" s="11">
        <v>-40.636322463768117</v>
      </c>
      <c r="BZ47" s="11">
        <v>-30.067676340427145</v>
      </c>
      <c r="CA47" s="11">
        <v>-0.78290794942116237</v>
      </c>
      <c r="CB47" s="11">
        <v>-1.0002231949721154</v>
      </c>
      <c r="CC47" s="11">
        <v>-1.1548556430446193</v>
      </c>
      <c r="CD47" s="69">
        <v>0.15643909377490792</v>
      </c>
      <c r="CE47" s="63" t="s">
        <v>89</v>
      </c>
      <c r="CF47" s="11">
        <f t="shared" si="3"/>
        <v>57.45526816753118</v>
      </c>
      <c r="CG47" s="11">
        <f t="shared" si="3"/>
        <v>49.915046576028161</v>
      </c>
      <c r="CH47" s="11">
        <f t="shared" si="3"/>
        <v>7.5402215915030188</v>
      </c>
      <c r="CI47" s="11">
        <f t="shared" si="6"/>
        <v>6.366851305561438</v>
      </c>
      <c r="CJ47" s="11">
        <f t="shared" si="6"/>
        <v>1.17337028594158</v>
      </c>
      <c r="CK47" s="11">
        <f t="shared" si="6"/>
        <v>3.938124410149122</v>
      </c>
      <c r="CL47" s="11">
        <f t="shared" si="6"/>
        <v>5.1214139984074496</v>
      </c>
      <c r="CM47" s="11">
        <f t="shared" si="6"/>
        <v>1.183289588258327</v>
      </c>
      <c r="CN47" s="11">
        <f t="shared" si="6"/>
        <v>-0.30952195915035158</v>
      </c>
      <c r="CO47" s="11">
        <f t="shared" si="6"/>
        <v>0.68127853971979158</v>
      </c>
      <c r="CP47" s="11">
        <f t="shared" si="6"/>
        <v>0.9908004988701431</v>
      </c>
      <c r="CQ47" s="65">
        <f t="shared" si="6"/>
        <v>4.2131833114380361</v>
      </c>
      <c r="CS47" s="63" t="s">
        <v>89</v>
      </c>
      <c r="CT47" s="59">
        <f t="shared" si="9"/>
        <v>1.2095465649791273</v>
      </c>
      <c r="CU47" s="59">
        <f t="shared" si="9"/>
        <v>1.3970946251782432</v>
      </c>
      <c r="CV47" s="59">
        <f t="shared" si="9"/>
        <v>0.18754806019911605</v>
      </c>
      <c r="CW47" s="59">
        <f t="shared" si="9"/>
        <v>4.9658584814752375E-5</v>
      </c>
      <c r="CX47" s="59">
        <f t="shared" si="9"/>
        <v>2.3212160592883775</v>
      </c>
      <c r="CY47" s="59">
        <f t="shared" si="9"/>
        <v>0.68237102858571597</v>
      </c>
      <c r="CZ47" s="59">
        <f t="shared" si="9"/>
        <v>3.4463057861438148E-2</v>
      </c>
      <c r="DA47" s="59">
        <f t="shared" si="9"/>
        <v>3.9404087050506006E-2</v>
      </c>
      <c r="DB47" s="59">
        <f t="shared" si="4"/>
        <v>4.9410291890678608E-3</v>
      </c>
      <c r="DC47" s="59">
        <f t="shared" si="4"/>
        <v>38.606607422319698</v>
      </c>
      <c r="DD47" s="59">
        <f t="shared" si="4"/>
        <v>9.0055843561553425E-2</v>
      </c>
      <c r="DE47" s="11">
        <f t="shared" si="4"/>
        <v>4.6058337415682826E-3</v>
      </c>
      <c r="DF47" s="65">
        <f t="shared" si="4"/>
        <v>8.5450009819985143E-2</v>
      </c>
      <c r="DH47" s="63" t="s">
        <v>89</v>
      </c>
      <c r="DI47" s="11">
        <f t="shared" si="8"/>
        <v>29.361643858064841</v>
      </c>
      <c r="DJ47" s="11">
        <f t="shared" si="8"/>
        <v>29.16477239856675</v>
      </c>
      <c r="DK47" s="11">
        <f t="shared" si="8"/>
        <v>0.19687145949808579</v>
      </c>
      <c r="DL47" s="11">
        <f t="shared" si="8"/>
        <v>9.1549077206933038</v>
      </c>
      <c r="DM47" s="11">
        <f t="shared" si="8"/>
        <v>0.13017998009187334</v>
      </c>
      <c r="DN47" s="11">
        <f t="shared" si="8"/>
        <v>2.7504276224884863</v>
      </c>
      <c r="DO47" s="11">
        <f t="shared" si="8"/>
        <v>6.2743001181129436</v>
      </c>
      <c r="DP47" s="133">
        <f t="shared" si="7"/>
        <v>100</v>
      </c>
      <c r="DQ47" s="73"/>
    </row>
    <row r="48" spans="2:121" ht="12">
      <c r="B48" s="63" t="s">
        <v>90</v>
      </c>
      <c r="C48" s="5">
        <v>4975076</v>
      </c>
      <c r="D48" s="5">
        <v>4322437</v>
      </c>
      <c r="E48" s="5">
        <v>652639</v>
      </c>
      <c r="F48" s="5">
        <v>550994</v>
      </c>
      <c r="G48" s="5">
        <v>101645</v>
      </c>
      <c r="H48" s="5">
        <v>365682</v>
      </c>
      <c r="I48" s="5">
        <v>479097</v>
      </c>
      <c r="J48" s="5">
        <v>113415</v>
      </c>
      <c r="K48" s="5">
        <v>-41764</v>
      </c>
      <c r="L48" s="5">
        <v>50231</v>
      </c>
      <c r="M48" s="5">
        <v>91995</v>
      </c>
      <c r="N48" s="64">
        <v>396112</v>
      </c>
      <c r="O48" s="5"/>
      <c r="P48" s="63" t="s">
        <v>90</v>
      </c>
      <c r="Q48" s="5">
        <v>128871</v>
      </c>
      <c r="R48" s="5">
        <v>148666</v>
      </c>
      <c r="S48" s="5">
        <v>19795</v>
      </c>
      <c r="T48" s="5">
        <v>9096</v>
      </c>
      <c r="U48" s="5">
        <v>201193</v>
      </c>
      <c r="V48" s="5">
        <v>56952</v>
      </c>
      <c r="W48" s="5">
        <v>11334</v>
      </c>
      <c r="X48" s="5">
        <v>12959</v>
      </c>
      <c r="Y48" s="5">
        <v>1625</v>
      </c>
      <c r="Z48" s="5">
        <v>927894</v>
      </c>
      <c r="AA48" s="5">
        <v>11476</v>
      </c>
      <c r="AB48" s="5">
        <v>-859</v>
      </c>
      <c r="AC48" s="64">
        <v>12335</v>
      </c>
      <c r="AD48" s="5">
        <v>0</v>
      </c>
      <c r="AE48" s="63" t="s">
        <v>90</v>
      </c>
      <c r="AF48" s="5">
        <v>27804</v>
      </c>
      <c r="AG48" s="5">
        <v>-917</v>
      </c>
      <c r="AH48" s="5">
        <v>28721</v>
      </c>
      <c r="AI48" s="5">
        <v>888614</v>
      </c>
      <c r="AJ48" s="5">
        <v>40894</v>
      </c>
      <c r="AK48" s="5">
        <v>162269</v>
      </c>
      <c r="AL48" s="5">
        <v>685451</v>
      </c>
      <c r="AM48" s="5">
        <v>6268652</v>
      </c>
      <c r="AN48" s="5">
        <v>4455</v>
      </c>
      <c r="AO48" s="64">
        <v>1407.1048260381594</v>
      </c>
      <c r="AP48" s="68"/>
      <c r="AQ48" s="63" t="s">
        <v>90</v>
      </c>
      <c r="AR48" s="11">
        <v>-0.77838417823320416</v>
      </c>
      <c r="AS48" s="11">
        <v>-0.32599466768006263</v>
      </c>
      <c r="AT48" s="11">
        <v>-3.6739278350363302</v>
      </c>
      <c r="AU48" s="11">
        <v>-4.0518091045550637</v>
      </c>
      <c r="AV48" s="11">
        <v>-1.5725919685481606</v>
      </c>
      <c r="AW48" s="11">
        <v>-12.087853967780788</v>
      </c>
      <c r="AX48" s="11">
        <v>-9.0092947463981421</v>
      </c>
      <c r="AY48" s="11">
        <v>2.5721029926472583</v>
      </c>
      <c r="AZ48" s="11">
        <v>-73.835587929240376</v>
      </c>
      <c r="BA48" s="11">
        <v>-16.808545876117918</v>
      </c>
      <c r="BB48" s="11">
        <v>8.9923582726141813</v>
      </c>
      <c r="BC48" s="65">
        <v>-7.4227806446787818</v>
      </c>
      <c r="BE48" s="63" t="s">
        <v>90</v>
      </c>
      <c r="BF48" s="11">
        <v>5.1107214224542226</v>
      </c>
      <c r="BG48" s="11">
        <v>1.5048271906706177</v>
      </c>
      <c r="BH48" s="11">
        <v>-17.026449260175212</v>
      </c>
      <c r="BI48" s="11">
        <v>-46.075409058572447</v>
      </c>
      <c r="BJ48" s="11">
        <v>-18.11603345475265</v>
      </c>
      <c r="BK48" s="11">
        <v>33.395793319904435</v>
      </c>
      <c r="BL48" s="11">
        <v>-6.4542753383955098</v>
      </c>
      <c r="BM48" s="11">
        <v>-10.162911611785095</v>
      </c>
      <c r="BN48" s="11">
        <v>-29.623213512343007</v>
      </c>
      <c r="BO48" s="11">
        <v>9.9380935172953091</v>
      </c>
      <c r="BP48" s="57">
        <v>106.43277148414509</v>
      </c>
      <c r="BQ48" s="57">
        <v>99.61261285638264</v>
      </c>
      <c r="BR48" s="65">
        <v>-71.540963938813647</v>
      </c>
      <c r="BS48" s="5"/>
      <c r="BT48" s="63" t="s">
        <v>90</v>
      </c>
      <c r="BU48" s="11">
        <v>18.224338804320094</v>
      </c>
      <c r="BV48" s="11">
        <v>-116.91569821066223</v>
      </c>
      <c r="BW48" s="11">
        <v>58.705862850196169</v>
      </c>
      <c r="BX48" s="11">
        <v>-11.040388589002259</v>
      </c>
      <c r="BY48" s="11">
        <v>-10.76634371999651</v>
      </c>
      <c r="BZ48" s="11">
        <v>-36.438629820403847</v>
      </c>
      <c r="CA48" s="11">
        <v>-1.7659038111248213</v>
      </c>
      <c r="CB48" s="11">
        <v>-8.6562450640197144E-2</v>
      </c>
      <c r="CC48" s="11">
        <v>-2.3668639053254439</v>
      </c>
      <c r="CD48" s="69">
        <v>2.3355814899503571</v>
      </c>
      <c r="CE48" s="63" t="s">
        <v>90</v>
      </c>
      <c r="CF48" s="11">
        <f t="shared" si="3"/>
        <v>79.364367331285905</v>
      </c>
      <c r="CG48" s="11">
        <f t="shared" si="3"/>
        <v>68.95321354575114</v>
      </c>
      <c r="CH48" s="11">
        <f t="shared" si="3"/>
        <v>10.411153785534752</v>
      </c>
      <c r="CI48" s="11">
        <f t="shared" si="6"/>
        <v>8.7896728036585845</v>
      </c>
      <c r="CJ48" s="11">
        <f t="shared" si="6"/>
        <v>1.6214809818761673</v>
      </c>
      <c r="CK48" s="11">
        <f t="shared" si="6"/>
        <v>5.8335029604450845</v>
      </c>
      <c r="CL48" s="11">
        <f t="shared" si="6"/>
        <v>7.6427436073975716</v>
      </c>
      <c r="CM48" s="11">
        <f t="shared" si="6"/>
        <v>1.8092406469524869</v>
      </c>
      <c r="CN48" s="11">
        <f t="shared" si="6"/>
        <v>-0.66623573935831815</v>
      </c>
      <c r="CO48" s="11">
        <f t="shared" si="6"/>
        <v>0.80130465050540378</v>
      </c>
      <c r="CP48" s="11">
        <f t="shared" si="6"/>
        <v>1.4675403898637218</v>
      </c>
      <c r="CQ48" s="65">
        <f t="shared" si="6"/>
        <v>6.3189342780553144</v>
      </c>
      <c r="CS48" s="63" t="s">
        <v>90</v>
      </c>
      <c r="CT48" s="59">
        <f t="shared" si="9"/>
        <v>2.0558008324596742</v>
      </c>
      <c r="CU48" s="59">
        <f t="shared" si="9"/>
        <v>2.3715784509971205</v>
      </c>
      <c r="CV48" s="59">
        <f t="shared" si="9"/>
        <v>0.31577761853744635</v>
      </c>
      <c r="CW48" s="59">
        <f t="shared" si="9"/>
        <v>0.14510296631556513</v>
      </c>
      <c r="CX48" s="59">
        <f t="shared" si="9"/>
        <v>3.2095097957264183</v>
      </c>
      <c r="CY48" s="59">
        <f t="shared" si="9"/>
        <v>0.90852068355365712</v>
      </c>
      <c r="CZ48" s="59">
        <f t="shared" si="9"/>
        <v>0.18080442174808875</v>
      </c>
      <c r="DA48" s="59">
        <f t="shared" si="9"/>
        <v>0.20672706029940727</v>
      </c>
      <c r="DB48" s="59">
        <f t="shared" si="4"/>
        <v>2.5922638551318527E-2</v>
      </c>
      <c r="DC48" s="59">
        <f t="shared" si="4"/>
        <v>14.802129708269018</v>
      </c>
      <c r="DD48" s="59">
        <f t="shared" si="4"/>
        <v>0.18306966154765011</v>
      </c>
      <c r="DE48" s="11">
        <f t="shared" si="4"/>
        <v>-1.3703105548050843E-2</v>
      </c>
      <c r="DF48" s="65">
        <f t="shared" si="4"/>
        <v>0.19677276709570093</v>
      </c>
      <c r="DH48" s="63" t="s">
        <v>90</v>
      </c>
      <c r="DI48" s="11">
        <f t="shared" si="8"/>
        <v>0.4435403337112987</v>
      </c>
      <c r="DJ48" s="11">
        <f t="shared" si="8"/>
        <v>-1.4628344339420979E-2</v>
      </c>
      <c r="DK48" s="11">
        <f t="shared" si="8"/>
        <v>0.4581686780507197</v>
      </c>
      <c r="DL48" s="11">
        <f t="shared" si="8"/>
        <v>14.17551971301007</v>
      </c>
      <c r="DM48" s="11">
        <f t="shared" si="8"/>
        <v>0.65235715748776613</v>
      </c>
      <c r="DN48" s="11">
        <f t="shared" si="8"/>
        <v>2.5885788523593267</v>
      </c>
      <c r="DO48" s="11">
        <f t="shared" si="8"/>
        <v>10.934583703162977</v>
      </c>
      <c r="DP48" s="133">
        <f t="shared" si="7"/>
        <v>100</v>
      </c>
      <c r="DQ48" s="73"/>
    </row>
    <row r="49" spans="2:121" ht="12">
      <c r="B49" s="74" t="s">
        <v>91</v>
      </c>
      <c r="C49" s="75">
        <v>21932984</v>
      </c>
      <c r="D49" s="75">
        <v>19058531</v>
      </c>
      <c r="E49" s="75">
        <v>2874453</v>
      </c>
      <c r="F49" s="75">
        <v>2428040</v>
      </c>
      <c r="G49" s="75">
        <v>446413</v>
      </c>
      <c r="H49" s="75">
        <v>2812370</v>
      </c>
      <c r="I49" s="75">
        <v>3203613</v>
      </c>
      <c r="J49" s="75">
        <v>391243</v>
      </c>
      <c r="K49" s="75">
        <v>-166891</v>
      </c>
      <c r="L49" s="75">
        <v>147946</v>
      </c>
      <c r="M49" s="75">
        <v>314837</v>
      </c>
      <c r="N49" s="76">
        <v>2938306</v>
      </c>
      <c r="O49" s="5"/>
      <c r="P49" s="74" t="s">
        <v>91</v>
      </c>
      <c r="Q49" s="75">
        <v>449076</v>
      </c>
      <c r="R49" s="75">
        <v>519608</v>
      </c>
      <c r="S49" s="75">
        <v>70532</v>
      </c>
      <c r="T49" s="75">
        <v>243183</v>
      </c>
      <c r="U49" s="75">
        <v>1175849</v>
      </c>
      <c r="V49" s="75">
        <v>1070198</v>
      </c>
      <c r="W49" s="75">
        <v>40955</v>
      </c>
      <c r="X49" s="75">
        <v>46829</v>
      </c>
      <c r="Y49" s="75">
        <v>5874</v>
      </c>
      <c r="Z49" s="75">
        <v>4529833</v>
      </c>
      <c r="AA49" s="75">
        <v>220954</v>
      </c>
      <c r="AB49" s="75">
        <v>1012</v>
      </c>
      <c r="AC49" s="76">
        <v>219942</v>
      </c>
      <c r="AD49" s="72">
        <v>0</v>
      </c>
      <c r="AE49" s="74" t="s">
        <v>91</v>
      </c>
      <c r="AF49" s="75">
        <v>119605</v>
      </c>
      <c r="AG49" s="75">
        <v>29704</v>
      </c>
      <c r="AH49" s="75">
        <v>89901</v>
      </c>
      <c r="AI49" s="75">
        <v>4189274</v>
      </c>
      <c r="AJ49" s="75">
        <v>320504</v>
      </c>
      <c r="AK49" s="75">
        <v>1052515</v>
      </c>
      <c r="AL49" s="75">
        <v>2816255</v>
      </c>
      <c r="AM49" s="75">
        <v>29275187</v>
      </c>
      <c r="AN49" s="75">
        <v>16896</v>
      </c>
      <c r="AO49" s="76">
        <v>1732.6696851325758</v>
      </c>
      <c r="AP49" s="102"/>
      <c r="AQ49" s="74" t="s">
        <v>91</v>
      </c>
      <c r="AR49" s="78">
        <v>1.2492961869292432</v>
      </c>
      <c r="AS49" s="78">
        <v>1.7199033853295891</v>
      </c>
      <c r="AT49" s="78">
        <v>-1.7641055995888004</v>
      </c>
      <c r="AU49" s="78">
        <v>-2.0651094952927087</v>
      </c>
      <c r="AV49" s="78">
        <v>-9.3994848187130317E-2</v>
      </c>
      <c r="AW49" s="78">
        <v>-7.905222598633195E-2</v>
      </c>
      <c r="AX49" s="78">
        <v>0.54635530356646855</v>
      </c>
      <c r="AY49" s="78">
        <v>5.2832270391001313</v>
      </c>
      <c r="AZ49" s="78">
        <v>-33.363432955090303</v>
      </c>
      <c r="BA49" s="78">
        <v>-3.8824859344343237</v>
      </c>
      <c r="BB49" s="78">
        <v>12.819731815868876</v>
      </c>
      <c r="BC49" s="79">
        <v>1.4778723224961094</v>
      </c>
      <c r="BE49" s="74" t="s">
        <v>91</v>
      </c>
      <c r="BF49" s="78">
        <v>6.4514293841558805</v>
      </c>
      <c r="BG49" s="78">
        <v>2.6933870903988302</v>
      </c>
      <c r="BH49" s="78">
        <v>-16.153114598193056</v>
      </c>
      <c r="BI49" s="78">
        <v>44.118692884827368</v>
      </c>
      <c r="BJ49" s="78">
        <v>-13.859803478430319</v>
      </c>
      <c r="BK49" s="78">
        <v>13.865992818193909</v>
      </c>
      <c r="BL49" s="78">
        <v>-7.3856312611655097</v>
      </c>
      <c r="BM49" s="78">
        <v>-11.054341013124656</v>
      </c>
      <c r="BN49" s="78">
        <v>-30.303749406739438</v>
      </c>
      <c r="BO49" s="78">
        <v>-27.277066290441383</v>
      </c>
      <c r="BP49" s="80">
        <v>-86.382643562055989</v>
      </c>
      <c r="BQ49" s="80">
        <v>-99.916371860949212</v>
      </c>
      <c r="BR49" s="65">
        <v>-46.677107779437151</v>
      </c>
      <c r="BS49" s="64"/>
      <c r="BT49" s="74" t="s">
        <v>91</v>
      </c>
      <c r="BU49" s="78">
        <v>43.920341736357621</v>
      </c>
      <c r="BV49" s="78">
        <v>1.9739778227882865</v>
      </c>
      <c r="BW49" s="78">
        <v>66.557358826144949</v>
      </c>
      <c r="BX49" s="78">
        <v>-7.3824348978023506</v>
      </c>
      <c r="BY49" s="78">
        <v>-15.233007140967997</v>
      </c>
      <c r="BZ49" s="78">
        <v>-18.195539796816938</v>
      </c>
      <c r="CA49" s="78">
        <v>-1.4769424094612753</v>
      </c>
      <c r="CB49" s="78">
        <v>-4.6592335973569075</v>
      </c>
      <c r="CC49" s="78">
        <v>-0.78684674104521435</v>
      </c>
      <c r="CD49" s="103">
        <v>-3.903098257752609</v>
      </c>
      <c r="CE49" s="74" t="s">
        <v>91</v>
      </c>
      <c r="CF49" s="78">
        <f t="shared" si="3"/>
        <v>74.920047479116008</v>
      </c>
      <c r="CG49" s="78">
        <f t="shared" si="3"/>
        <v>65.101312589395249</v>
      </c>
      <c r="CH49" s="78">
        <f t="shared" si="3"/>
        <v>9.8187348897207727</v>
      </c>
      <c r="CI49" s="78">
        <f t="shared" si="6"/>
        <v>8.2938496686630909</v>
      </c>
      <c r="CJ49" s="78">
        <f t="shared" si="6"/>
        <v>1.5248852210576826</v>
      </c>
      <c r="CK49" s="78">
        <f t="shared" si="6"/>
        <v>9.6066679266643114</v>
      </c>
      <c r="CL49" s="78">
        <f t="shared" si="6"/>
        <v>10.943100038951075</v>
      </c>
      <c r="CM49" s="78">
        <f t="shared" si="6"/>
        <v>1.3364321122867635</v>
      </c>
      <c r="CN49" s="78">
        <f t="shared" si="6"/>
        <v>-0.57007663179060131</v>
      </c>
      <c r="CO49" s="78">
        <f t="shared" si="6"/>
        <v>0.505363125434519</v>
      </c>
      <c r="CP49" s="78">
        <f t="shared" si="6"/>
        <v>1.0754397572251204</v>
      </c>
      <c r="CQ49" s="65">
        <f t="shared" si="6"/>
        <v>10.036847928588807</v>
      </c>
      <c r="CS49" s="74" t="s">
        <v>91</v>
      </c>
      <c r="CT49" s="82">
        <f t="shared" si="9"/>
        <v>1.5339816616713668</v>
      </c>
      <c r="CU49" s="82">
        <f t="shared" si="9"/>
        <v>1.7749092431074822</v>
      </c>
      <c r="CV49" s="82">
        <f t="shared" si="9"/>
        <v>0.24092758143611517</v>
      </c>
      <c r="CW49" s="82">
        <f t="shared" si="9"/>
        <v>0.8306795785796347</v>
      </c>
      <c r="CX49" s="82">
        <f t="shared" si="9"/>
        <v>4.0165379643860177</v>
      </c>
      <c r="CY49" s="82">
        <f t="shared" si="9"/>
        <v>3.655648723951789</v>
      </c>
      <c r="CZ49" s="82">
        <f t="shared" si="9"/>
        <v>0.13989662986610471</v>
      </c>
      <c r="DA49" s="82">
        <f t="shared" si="9"/>
        <v>0.15996140349163268</v>
      </c>
      <c r="DB49" s="82">
        <f t="shared" si="4"/>
        <v>2.0064773625527995E-2</v>
      </c>
      <c r="DC49" s="82">
        <f t="shared" si="4"/>
        <v>15.473284594219672</v>
      </c>
      <c r="DD49" s="82">
        <f t="shared" si="4"/>
        <v>0.75474838128275668</v>
      </c>
      <c r="DE49" s="78">
        <f t="shared" si="4"/>
        <v>3.4568523849224258E-3</v>
      </c>
      <c r="DF49" s="79">
        <f t="shared" si="4"/>
        <v>0.75129152889783424</v>
      </c>
      <c r="DH49" s="74" t="s">
        <v>91</v>
      </c>
      <c r="DI49" s="78">
        <f t="shared" si="8"/>
        <v>0.40855417934648891</v>
      </c>
      <c r="DJ49" s="78">
        <f t="shared" si="8"/>
        <v>0.10146476604914599</v>
      </c>
      <c r="DK49" s="78">
        <f t="shared" si="8"/>
        <v>0.30708941329734291</v>
      </c>
      <c r="DL49" s="78">
        <f t="shared" si="8"/>
        <v>14.309982033590426</v>
      </c>
      <c r="DM49" s="78">
        <f t="shared" si="8"/>
        <v>1.094797447408278</v>
      </c>
      <c r="DN49" s="78">
        <f t="shared" si="8"/>
        <v>3.5952460354907378</v>
      </c>
      <c r="DO49" s="78">
        <f t="shared" si="8"/>
        <v>9.6199385506914084</v>
      </c>
      <c r="DP49" s="139">
        <f t="shared" si="7"/>
        <v>100</v>
      </c>
      <c r="DQ49" s="71"/>
    </row>
    <row r="50" spans="2:121" ht="12">
      <c r="B50" s="90" t="s">
        <v>92</v>
      </c>
      <c r="C50" s="91">
        <v>11189799</v>
      </c>
      <c r="D50" s="91">
        <v>9728259</v>
      </c>
      <c r="E50" s="91">
        <v>1461540</v>
      </c>
      <c r="F50" s="91">
        <v>1234390</v>
      </c>
      <c r="G50" s="91">
        <v>227150</v>
      </c>
      <c r="H50" s="91">
        <v>972205</v>
      </c>
      <c r="I50" s="91">
        <v>1273957</v>
      </c>
      <c r="J50" s="91">
        <v>301752</v>
      </c>
      <c r="K50" s="91">
        <v>-166978</v>
      </c>
      <c r="L50" s="91">
        <v>89200</v>
      </c>
      <c r="M50" s="91">
        <v>256178</v>
      </c>
      <c r="N50" s="92">
        <v>1097186</v>
      </c>
      <c r="O50" s="5"/>
      <c r="P50" s="90" t="s">
        <v>92</v>
      </c>
      <c r="Q50" s="75">
        <v>289512</v>
      </c>
      <c r="R50" s="75">
        <v>329063</v>
      </c>
      <c r="S50" s="75">
        <v>39551</v>
      </c>
      <c r="T50" s="75">
        <v>23093</v>
      </c>
      <c r="U50" s="75">
        <v>598799</v>
      </c>
      <c r="V50" s="75">
        <v>185782</v>
      </c>
      <c r="W50" s="75">
        <v>41997</v>
      </c>
      <c r="X50" s="75">
        <v>48020</v>
      </c>
      <c r="Y50" s="75">
        <v>6023</v>
      </c>
      <c r="Z50" s="75">
        <v>2542249</v>
      </c>
      <c r="AA50" s="75">
        <v>106959</v>
      </c>
      <c r="AB50" s="75">
        <v>2922</v>
      </c>
      <c r="AC50" s="76">
        <v>104037</v>
      </c>
      <c r="AD50" s="5">
        <v>0</v>
      </c>
      <c r="AE50" s="90" t="s">
        <v>92</v>
      </c>
      <c r="AF50" s="75">
        <v>143861</v>
      </c>
      <c r="AG50" s="75">
        <v>85453</v>
      </c>
      <c r="AH50" s="75">
        <v>58408</v>
      </c>
      <c r="AI50" s="75">
        <v>2291429</v>
      </c>
      <c r="AJ50" s="75">
        <v>77236</v>
      </c>
      <c r="AK50" s="75">
        <v>618156</v>
      </c>
      <c r="AL50" s="75">
        <v>1596037</v>
      </c>
      <c r="AM50" s="75">
        <v>14704253</v>
      </c>
      <c r="AN50" s="75">
        <v>8552</v>
      </c>
      <c r="AO50" s="76">
        <v>1719.3934752104772</v>
      </c>
      <c r="AQ50" s="90" t="s">
        <v>92</v>
      </c>
      <c r="AR50" s="93">
        <v>1.5431201666897918</v>
      </c>
      <c r="AS50" s="93">
        <v>2.007602551715995</v>
      </c>
      <c r="AT50" s="93">
        <v>-1.4439432672512211</v>
      </c>
      <c r="AU50" s="93">
        <v>-1.8012270172915248</v>
      </c>
      <c r="AV50" s="93">
        <v>0.54399546744215899</v>
      </c>
      <c r="AW50" s="93">
        <v>-6.1722187424902941</v>
      </c>
      <c r="AX50" s="93">
        <v>-4.7676109244357061</v>
      </c>
      <c r="AY50" s="93">
        <v>5.8360081704114379E-2</v>
      </c>
      <c r="AZ50" s="93">
        <v>-17.731916603797533</v>
      </c>
      <c r="BA50" s="93">
        <v>-14.100267714412279</v>
      </c>
      <c r="BB50" s="93">
        <v>4.276858074416598</v>
      </c>
      <c r="BC50" s="83">
        <v>-3.2136956308876807</v>
      </c>
      <c r="BE50" s="90" t="s">
        <v>92</v>
      </c>
      <c r="BF50" s="93">
        <v>17.400031629785527</v>
      </c>
      <c r="BG50" s="93">
        <v>11.906397507923769</v>
      </c>
      <c r="BH50" s="93">
        <v>-16.645240152584879</v>
      </c>
      <c r="BI50" s="93">
        <v>-45.993919550982227</v>
      </c>
      <c r="BJ50" s="93">
        <v>-12.155251329116153</v>
      </c>
      <c r="BK50" s="93">
        <v>14.258477964058599</v>
      </c>
      <c r="BL50" s="93">
        <v>-5.3503414392283251</v>
      </c>
      <c r="BM50" s="93">
        <v>-9.0995135063509185</v>
      </c>
      <c r="BN50" s="93">
        <v>-28.772469252601702</v>
      </c>
      <c r="BO50" s="93">
        <v>-51.731936088862263</v>
      </c>
      <c r="BP50" s="105">
        <v>-96.05544264388125</v>
      </c>
      <c r="BQ50" s="105">
        <v>-99.883388625961231</v>
      </c>
      <c r="BR50" s="83">
        <v>-49.447521865889208</v>
      </c>
      <c r="BS50" s="5"/>
      <c r="BT50" s="90" t="s">
        <v>92</v>
      </c>
      <c r="BU50" s="93">
        <v>30.380916992178648</v>
      </c>
      <c r="BV50" s="93">
        <v>16.063618830304513</v>
      </c>
      <c r="BW50" s="93">
        <v>59.093509111214019</v>
      </c>
      <c r="BX50" s="93">
        <v>-6.2825557046101501</v>
      </c>
      <c r="BY50" s="93">
        <v>-12.45763768460902</v>
      </c>
      <c r="BZ50" s="93">
        <v>-14.253731032732105</v>
      </c>
      <c r="CA50" s="93">
        <v>-2.4367626383030747</v>
      </c>
      <c r="CB50" s="93">
        <v>-15.116423119339267</v>
      </c>
      <c r="CC50" s="93">
        <v>-1.4292300599354542</v>
      </c>
      <c r="CD50" s="106">
        <v>-13.885650956897505</v>
      </c>
      <c r="CE50" s="90" t="s">
        <v>92</v>
      </c>
      <c r="CF50" s="93">
        <f t="shared" si="3"/>
        <v>76.099064671969401</v>
      </c>
      <c r="CG50" s="93">
        <f t="shared" si="3"/>
        <v>66.159491407009924</v>
      </c>
      <c r="CH50" s="93">
        <f t="shared" si="3"/>
        <v>9.9395732649594635</v>
      </c>
      <c r="CI50" s="93">
        <f t="shared" si="6"/>
        <v>8.3947821082784682</v>
      </c>
      <c r="CJ50" s="93">
        <f t="shared" si="6"/>
        <v>1.5447911566809958</v>
      </c>
      <c r="CK50" s="93">
        <f t="shared" si="6"/>
        <v>6.6117265528551501</v>
      </c>
      <c r="CL50" s="93">
        <f t="shared" si="6"/>
        <v>8.6638675218659529</v>
      </c>
      <c r="CM50" s="93">
        <f t="shared" si="6"/>
        <v>2.0521409690108023</v>
      </c>
      <c r="CN50" s="93">
        <f t="shared" si="6"/>
        <v>-1.1355762173025723</v>
      </c>
      <c r="CO50" s="93">
        <f t="shared" si="6"/>
        <v>0.60662721186856616</v>
      </c>
      <c r="CP50" s="93">
        <f t="shared" si="6"/>
        <v>1.7422034291711384</v>
      </c>
      <c r="CQ50" s="83">
        <f t="shared" si="6"/>
        <v>7.4616915255742668</v>
      </c>
      <c r="CS50" s="90" t="s">
        <v>92</v>
      </c>
      <c r="CT50" s="107">
        <f t="shared" si="9"/>
        <v>1.9688997462162818</v>
      </c>
      <c r="CU50" s="107">
        <f t="shared" si="9"/>
        <v>2.2378763477478252</v>
      </c>
      <c r="CV50" s="107">
        <f t="shared" si="9"/>
        <v>0.26897660153154329</v>
      </c>
      <c r="CW50" s="107">
        <f t="shared" si="9"/>
        <v>0.15704980048969505</v>
      </c>
      <c r="CX50" s="107">
        <f t="shared" si="9"/>
        <v>4.0722843928215875</v>
      </c>
      <c r="CY50" s="107">
        <f t="shared" si="9"/>
        <v>1.2634575860467037</v>
      </c>
      <c r="CZ50" s="107">
        <f t="shared" si="9"/>
        <v>0.28561124458345488</v>
      </c>
      <c r="DA50" s="107">
        <f t="shared" si="9"/>
        <v>0.32657218289157564</v>
      </c>
      <c r="DB50" s="107">
        <f t="shared" si="4"/>
        <v>4.0960938308120788E-2</v>
      </c>
      <c r="DC50" s="107">
        <f t="shared" si="4"/>
        <v>17.289208775175453</v>
      </c>
      <c r="DD50" s="107">
        <f t="shared" si="4"/>
        <v>0.72740179320908038</v>
      </c>
      <c r="DE50" s="93">
        <f t="shared" si="4"/>
        <v>1.9871801716142942E-2</v>
      </c>
      <c r="DF50" s="83">
        <f t="shared" si="4"/>
        <v>0.70752999149293749</v>
      </c>
      <c r="DH50" s="90" t="s">
        <v>92</v>
      </c>
      <c r="DI50" s="93">
        <f t="shared" si="8"/>
        <v>0.97836319872896638</v>
      </c>
      <c r="DJ50" s="93">
        <f t="shared" si="8"/>
        <v>0.58114478851798868</v>
      </c>
      <c r="DK50" s="93">
        <f t="shared" si="8"/>
        <v>0.39721841021097776</v>
      </c>
      <c r="DL50" s="93">
        <f t="shared" si="8"/>
        <v>15.583443783237408</v>
      </c>
      <c r="DM50" s="93">
        <f t="shared" si="8"/>
        <v>0.52526299703901991</v>
      </c>
      <c r="DN50" s="93">
        <f t="shared" si="8"/>
        <v>4.2039265782491642</v>
      </c>
      <c r="DO50" s="93">
        <f t="shared" si="8"/>
        <v>10.854254207949223</v>
      </c>
      <c r="DP50" s="137">
        <f t="shared" si="7"/>
        <v>100</v>
      </c>
      <c r="DQ50" s="73"/>
    </row>
    <row r="51" spans="2:121" ht="12">
      <c r="B51" s="108" t="s">
        <v>93</v>
      </c>
      <c r="C51" s="109">
        <v>3232221476</v>
      </c>
      <c r="D51" s="109">
        <v>2808921003</v>
      </c>
      <c r="E51" s="109">
        <v>423300473</v>
      </c>
      <c r="F51" s="109">
        <v>357335001</v>
      </c>
      <c r="G51" s="109">
        <v>65965472</v>
      </c>
      <c r="H51" s="109">
        <v>252977801</v>
      </c>
      <c r="I51" s="109">
        <v>356165622</v>
      </c>
      <c r="J51" s="109">
        <v>103187821</v>
      </c>
      <c r="K51" s="109">
        <v>6668802</v>
      </c>
      <c r="L51" s="109">
        <v>100295626</v>
      </c>
      <c r="M51" s="109">
        <v>93626824</v>
      </c>
      <c r="N51" s="110">
        <v>241246993</v>
      </c>
      <c r="O51" s="5"/>
      <c r="P51" s="108" t="s">
        <v>93</v>
      </c>
      <c r="Q51" s="109">
        <v>76074998</v>
      </c>
      <c r="R51" s="109">
        <v>84909997</v>
      </c>
      <c r="S51" s="109">
        <v>8834999</v>
      </c>
      <c r="T51" s="109">
        <v>17898000</v>
      </c>
      <c r="U51" s="109">
        <v>123130995</v>
      </c>
      <c r="V51" s="109">
        <v>24143000</v>
      </c>
      <c r="W51" s="109">
        <v>5062006</v>
      </c>
      <c r="X51" s="109">
        <v>5788004</v>
      </c>
      <c r="Y51" s="109">
        <v>725998</v>
      </c>
      <c r="Z51" s="109">
        <v>598492005</v>
      </c>
      <c r="AA51" s="109">
        <v>46930001</v>
      </c>
      <c r="AB51" s="109">
        <v>164001</v>
      </c>
      <c r="AC51" s="110">
        <v>46766000</v>
      </c>
      <c r="AD51" s="5">
        <v>0</v>
      </c>
      <c r="AE51" s="108" t="s">
        <v>93</v>
      </c>
      <c r="AF51" s="109">
        <v>56644006</v>
      </c>
      <c r="AG51" s="109">
        <v>34250001</v>
      </c>
      <c r="AH51" s="109">
        <v>22394005</v>
      </c>
      <c r="AI51" s="109">
        <v>494917998</v>
      </c>
      <c r="AJ51" s="109">
        <v>16136998</v>
      </c>
      <c r="AK51" s="109">
        <v>161810003</v>
      </c>
      <c r="AL51" s="109">
        <v>316970997</v>
      </c>
      <c r="AM51" s="109">
        <v>4083691282</v>
      </c>
      <c r="AN51" s="109">
        <v>1826425</v>
      </c>
      <c r="AO51" s="110">
        <v>2235.8932241948069</v>
      </c>
      <c r="AQ51" s="108" t="s">
        <v>93</v>
      </c>
      <c r="AR51" s="111">
        <v>1.7774848236929812</v>
      </c>
      <c r="AS51" s="111">
        <v>2.2430033692939939</v>
      </c>
      <c r="AT51" s="111">
        <v>-1.2073399452287383</v>
      </c>
      <c r="AU51" s="111">
        <v>-1.5741630629389891</v>
      </c>
      <c r="AV51" s="111">
        <v>0.82824233198029473</v>
      </c>
      <c r="AW51" s="111">
        <v>-17.232560120984292</v>
      </c>
      <c r="AX51" s="111">
        <v>-13.147918771819759</v>
      </c>
      <c r="AY51" s="111">
        <v>-1.1933299847452072</v>
      </c>
      <c r="AZ51" s="111">
        <v>-78.030590338101106</v>
      </c>
      <c r="BA51" s="111">
        <v>-18.706033132148605</v>
      </c>
      <c r="BB51" s="111">
        <v>0.65337036015143779</v>
      </c>
      <c r="BC51" s="112">
        <v>-10.671756357827684</v>
      </c>
      <c r="BE51" s="108" t="s">
        <v>93</v>
      </c>
      <c r="BF51" s="111">
        <v>3.835392174582466</v>
      </c>
      <c r="BG51" s="111">
        <v>1.4650339722057735</v>
      </c>
      <c r="BH51" s="111">
        <v>-15.203004127075534</v>
      </c>
      <c r="BI51" s="111">
        <v>-37.700583462682886</v>
      </c>
      <c r="BJ51" s="111">
        <v>-15.13474330376458</v>
      </c>
      <c r="BK51" s="111">
        <v>5.0426429273687319</v>
      </c>
      <c r="BL51" s="111">
        <v>-3.1380961702471275</v>
      </c>
      <c r="BM51" s="111">
        <v>-6.9752147299213334</v>
      </c>
      <c r="BN51" s="111">
        <v>-27.108561353977262</v>
      </c>
      <c r="BO51" s="111">
        <v>-28.261936637238477</v>
      </c>
      <c r="BP51" s="113">
        <v>-83.111596663192728</v>
      </c>
      <c r="BQ51" s="113">
        <v>-99.915079948194318</v>
      </c>
      <c r="BR51" s="112">
        <v>-44.82473577199994</v>
      </c>
      <c r="BS51" s="5"/>
      <c r="BT51" s="108" t="s">
        <v>93</v>
      </c>
      <c r="BU51" s="111">
        <v>42.809637375398957</v>
      </c>
      <c r="BV51" s="111">
        <v>16.496621853166982</v>
      </c>
      <c r="BW51" s="111">
        <v>118.18011673617661</v>
      </c>
      <c r="BX51" s="111">
        <v>-4.2206048596999679</v>
      </c>
      <c r="BY51" s="111">
        <v>-12.284632028631622</v>
      </c>
      <c r="BZ51" s="111">
        <v>-12.937035921346476</v>
      </c>
      <c r="CA51" s="111">
        <v>1.4385098421591092</v>
      </c>
      <c r="CB51" s="111">
        <v>-5.3758252033131724</v>
      </c>
      <c r="CC51" s="111">
        <v>-0.28188653780216949</v>
      </c>
      <c r="CD51" s="114">
        <v>-5.1083383837200884</v>
      </c>
      <c r="CE51" s="108" t="s">
        <v>93</v>
      </c>
      <c r="CF51" s="111">
        <f t="shared" si="3"/>
        <v>79.149505993435682</v>
      </c>
      <c r="CG51" s="111">
        <f t="shared" si="3"/>
        <v>68.783872458260902</v>
      </c>
      <c r="CH51" s="111">
        <f t="shared" si="3"/>
        <v>10.365633535174759</v>
      </c>
      <c r="CI51" s="111">
        <f t="shared" si="6"/>
        <v>8.7502941903334595</v>
      </c>
      <c r="CJ51" s="111">
        <f t="shared" si="6"/>
        <v>1.6153393448412978</v>
      </c>
      <c r="CK51" s="111">
        <f t="shared" si="6"/>
        <v>6.1948316738601097</v>
      </c>
      <c r="CL51" s="111">
        <f t="shared" si="6"/>
        <v>8.7216588474721046</v>
      </c>
      <c r="CM51" s="111">
        <f t="shared" si="6"/>
        <v>2.5268271736119936</v>
      </c>
      <c r="CN51" s="111">
        <f t="shared" si="6"/>
        <v>0.16330328468742464</v>
      </c>
      <c r="CO51" s="111">
        <f t="shared" si="6"/>
        <v>2.4560041167186348</v>
      </c>
      <c r="CP51" s="111">
        <f t="shared" si="6"/>
        <v>2.2927008320312101</v>
      </c>
      <c r="CQ51" s="112">
        <f t="shared" si="6"/>
        <v>5.9075717614444292</v>
      </c>
      <c r="CS51" s="108" t="s">
        <v>93</v>
      </c>
      <c r="CT51" s="115">
        <f t="shared" si="9"/>
        <v>1.8628978722099201</v>
      </c>
      <c r="CU51" s="115">
        <f t="shared" si="9"/>
        <v>2.079246229367639</v>
      </c>
      <c r="CV51" s="115">
        <f t="shared" si="9"/>
        <v>0.21634835715771916</v>
      </c>
      <c r="CW51" s="115">
        <f t="shared" si="9"/>
        <v>0.43827994733319803</v>
      </c>
      <c r="CX51" s="115">
        <f t="shared" si="9"/>
        <v>3.0151886246331587</v>
      </c>
      <c r="CY51" s="115">
        <f t="shared" si="9"/>
        <v>0.59120531726815295</v>
      </c>
      <c r="CZ51" s="115">
        <f t="shared" si="9"/>
        <v>0.12395662772825637</v>
      </c>
      <c r="DA51" s="115">
        <f t="shared" si="9"/>
        <v>0.1417346121513208</v>
      </c>
      <c r="DB51" s="115">
        <f t="shared" si="4"/>
        <v>1.7777984423064427E-2</v>
      </c>
      <c r="DC51" s="115">
        <f t="shared" si="4"/>
        <v>14.655662332704219</v>
      </c>
      <c r="DD51" s="115">
        <f t="shared" si="4"/>
        <v>1.1492054065608968</v>
      </c>
      <c r="DE51" s="111">
        <f t="shared" si="4"/>
        <v>4.0159989743318702E-3</v>
      </c>
      <c r="DF51" s="112">
        <f t="shared" si="4"/>
        <v>1.145189407586565</v>
      </c>
      <c r="DH51" s="108" t="s">
        <v>93</v>
      </c>
      <c r="DI51" s="111">
        <f t="shared" si="8"/>
        <v>1.387078554387158</v>
      </c>
      <c r="DJ51" s="111">
        <f t="shared" si="8"/>
        <v>0.83870201332226957</v>
      </c>
      <c r="DK51" s="111">
        <f t="shared" si="8"/>
        <v>0.54837654106488842</v>
      </c>
      <c r="DL51" s="111">
        <f t="shared" si="8"/>
        <v>12.119378371756163</v>
      </c>
      <c r="DM51" s="111">
        <f t="shared" si="8"/>
        <v>0.39515714792467993</v>
      </c>
      <c r="DN51" s="111">
        <f t="shared" si="8"/>
        <v>3.9623466081587115</v>
      </c>
      <c r="DO51" s="111">
        <f t="shared" si="8"/>
        <v>7.761874615672772</v>
      </c>
      <c r="DP51" s="140">
        <f t="shared" si="7"/>
        <v>100</v>
      </c>
      <c r="DQ51" s="73"/>
    </row>
    <row r="52" spans="2:121" s="73" customFormat="1" ht="12">
      <c r="C52" s="117"/>
      <c r="D52" s="118"/>
      <c r="E52" s="118"/>
      <c r="F52" s="118"/>
      <c r="G52" s="118"/>
      <c r="H52" s="118"/>
      <c r="I52" s="118"/>
      <c r="J52" s="118"/>
      <c r="K52" s="118"/>
      <c r="L52" s="118"/>
      <c r="M52" s="118"/>
      <c r="N52" s="119"/>
      <c r="O52" s="119"/>
      <c r="P52" s="120"/>
      <c r="Q52" s="119"/>
      <c r="R52" s="118"/>
      <c r="S52" s="118"/>
      <c r="T52" s="118"/>
      <c r="U52" s="118"/>
      <c r="V52" s="118"/>
      <c r="W52" s="118"/>
      <c r="X52" s="118"/>
      <c r="Y52" s="118"/>
      <c r="Z52" s="118"/>
      <c r="AA52" s="118"/>
      <c r="AB52" s="118"/>
      <c r="AC52" s="118"/>
      <c r="AD52" s="119"/>
      <c r="AE52" s="118"/>
      <c r="AF52" s="121"/>
      <c r="AG52" s="120"/>
      <c r="AH52" s="118"/>
      <c r="AI52" s="118"/>
      <c r="AJ52" s="118"/>
      <c r="AK52" s="118"/>
      <c r="AL52" s="118"/>
      <c r="AM52" s="118"/>
      <c r="AN52" s="118"/>
      <c r="AO52" s="118"/>
      <c r="BC52" s="85"/>
      <c r="BE52" s="62"/>
      <c r="BU52" s="85"/>
      <c r="BV52" s="85"/>
      <c r="CP52" s="85"/>
      <c r="CQ52" s="85"/>
      <c r="CS52" s="85"/>
      <c r="DF52" s="62"/>
      <c r="DH52" s="85"/>
      <c r="DI52" s="85"/>
    </row>
    <row r="53" spans="2:121" s="73" customFormat="1" ht="12">
      <c r="C53" s="117" t="s">
        <v>292</v>
      </c>
      <c r="D53" s="117"/>
      <c r="E53" s="117"/>
      <c r="F53" s="117"/>
      <c r="G53" s="117"/>
      <c r="H53" s="117"/>
      <c r="I53" s="117"/>
      <c r="J53" s="117"/>
      <c r="K53" s="117"/>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c r="AM53" s="117"/>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7"/>
      <c r="BR53" s="117"/>
      <c r="BU53" s="85"/>
      <c r="BV53" s="85"/>
      <c r="CP53" s="85"/>
      <c r="CQ53" s="85"/>
      <c r="CS53" s="85"/>
      <c r="DF53" s="62"/>
      <c r="DH53" s="85"/>
      <c r="DI53" s="85"/>
    </row>
    <row r="54" spans="2:121" s="73" customFormat="1" ht="9" customHeight="1">
      <c r="N54" s="62"/>
      <c r="O54" s="62"/>
      <c r="P54" s="85"/>
      <c r="Q54" s="62"/>
      <c r="AD54" s="62"/>
      <c r="AF54" s="71"/>
      <c r="AG54" s="85"/>
      <c r="BC54" s="85"/>
      <c r="BE54" s="62"/>
      <c r="BU54" s="85"/>
      <c r="BV54" s="85"/>
      <c r="CP54" s="85"/>
      <c r="CQ54" s="85"/>
      <c r="CS54" s="85"/>
      <c r="DF54" s="62"/>
      <c r="DH54" s="85"/>
      <c r="DI54" s="85"/>
    </row>
    <row r="55" spans="2:121" s="73" customFormat="1" ht="9" customHeight="1">
      <c r="N55" s="62"/>
      <c r="O55" s="62"/>
      <c r="P55" s="85"/>
      <c r="Q55" s="62"/>
      <c r="AD55" s="62"/>
      <c r="AF55" s="71"/>
      <c r="AG55" s="85"/>
      <c r="BC55" s="85"/>
      <c r="BE55" s="62"/>
      <c r="BU55" s="85"/>
      <c r="BV55" s="85"/>
      <c r="CP55" s="85"/>
      <c r="CQ55" s="85"/>
      <c r="CS55" s="85"/>
      <c r="DF55" s="62"/>
      <c r="DH55" s="85"/>
      <c r="DI55" s="85"/>
    </row>
    <row r="56" spans="2:121" s="73" customFormat="1" ht="9" customHeight="1">
      <c r="N56" s="62"/>
      <c r="O56" s="62"/>
      <c r="P56" s="85"/>
      <c r="Q56" s="62"/>
      <c r="AD56" s="62"/>
      <c r="AF56" s="71"/>
      <c r="AG56" s="85"/>
      <c r="BC56" s="85"/>
      <c r="BE56" s="62"/>
      <c r="BU56" s="85"/>
      <c r="BV56" s="85"/>
      <c r="CP56" s="85"/>
      <c r="CQ56" s="85"/>
      <c r="CS56" s="85"/>
      <c r="DF56" s="62"/>
      <c r="DH56" s="85"/>
      <c r="DI56" s="85"/>
    </row>
    <row r="57" spans="2:121" s="73" customFormat="1" ht="9" customHeight="1">
      <c r="N57" s="62"/>
      <c r="O57" s="62"/>
      <c r="P57" s="85"/>
      <c r="Q57" s="62"/>
      <c r="AD57" s="62"/>
      <c r="AF57" s="71"/>
      <c r="AG57" s="85"/>
      <c r="BC57" s="85"/>
      <c r="BE57" s="62"/>
      <c r="BU57" s="85"/>
      <c r="BV57" s="85"/>
      <c r="CP57" s="85"/>
      <c r="CQ57" s="85"/>
      <c r="CS57" s="85"/>
      <c r="DF57" s="62"/>
      <c r="DH57" s="85"/>
      <c r="DI57" s="85"/>
    </row>
    <row r="58" spans="2:121" s="73" customFormat="1" ht="9" customHeight="1">
      <c r="N58" s="62"/>
      <c r="O58" s="62"/>
      <c r="P58" s="85"/>
      <c r="Q58" s="62"/>
      <c r="AD58" s="62"/>
      <c r="AF58" s="71"/>
      <c r="AG58" s="85"/>
      <c r="BC58" s="85"/>
      <c r="BE58" s="62"/>
      <c r="BU58" s="85"/>
      <c r="BV58" s="85"/>
      <c r="CP58" s="85"/>
      <c r="CQ58" s="85"/>
      <c r="CS58" s="85"/>
      <c r="DF58" s="62"/>
      <c r="DH58" s="85"/>
      <c r="DI58" s="85"/>
    </row>
    <row r="59" spans="2:121" s="73" customFormat="1" ht="9" customHeight="1">
      <c r="N59" s="62"/>
      <c r="O59" s="62"/>
      <c r="P59" s="85"/>
      <c r="Q59" s="62"/>
      <c r="AD59" s="62"/>
      <c r="AF59" s="71"/>
      <c r="AG59" s="85"/>
      <c r="BC59" s="85"/>
      <c r="BE59" s="62"/>
      <c r="BU59" s="85"/>
      <c r="BV59" s="85"/>
      <c r="CP59" s="85"/>
      <c r="CQ59" s="85"/>
      <c r="CS59" s="85"/>
      <c r="DF59" s="62"/>
      <c r="DH59" s="85"/>
      <c r="DI59" s="85"/>
    </row>
    <row r="60" spans="2:121" s="73" customFormat="1" ht="9" customHeight="1">
      <c r="N60" s="62"/>
      <c r="O60" s="62"/>
      <c r="P60" s="85"/>
      <c r="Q60" s="62"/>
      <c r="AD60" s="62"/>
      <c r="AF60" s="71"/>
      <c r="AG60" s="85"/>
      <c r="BC60" s="85"/>
      <c r="BE60" s="62"/>
      <c r="BU60" s="85"/>
      <c r="BV60" s="85"/>
      <c r="CP60" s="85"/>
      <c r="CQ60" s="85"/>
      <c r="CS60" s="85"/>
      <c r="DF60" s="62"/>
      <c r="DH60" s="85"/>
      <c r="DI60" s="85"/>
    </row>
    <row r="61" spans="2:121" s="73" customFormat="1" ht="9" customHeight="1">
      <c r="N61" s="62"/>
      <c r="O61" s="62"/>
      <c r="P61" s="85"/>
      <c r="Q61" s="62"/>
      <c r="AD61" s="62"/>
      <c r="AF61" s="71"/>
      <c r="AG61" s="85"/>
      <c r="BC61" s="85"/>
      <c r="BE61" s="62"/>
      <c r="BU61" s="85"/>
      <c r="BV61" s="85"/>
      <c r="CP61" s="85"/>
      <c r="CQ61" s="85"/>
      <c r="CS61" s="85"/>
      <c r="DF61" s="62"/>
      <c r="DH61" s="85"/>
      <c r="DI61" s="85"/>
    </row>
    <row r="62" spans="2:121" s="73" customFormat="1" ht="9" customHeight="1">
      <c r="N62" s="62"/>
      <c r="O62" s="62"/>
      <c r="P62" s="85"/>
      <c r="Q62" s="62"/>
      <c r="AD62" s="62"/>
      <c r="AF62" s="71"/>
      <c r="AG62" s="85"/>
      <c r="BC62" s="85"/>
      <c r="BE62" s="62"/>
      <c r="BU62" s="85"/>
      <c r="BV62" s="85"/>
      <c r="CP62" s="85"/>
      <c r="CQ62" s="85"/>
      <c r="CS62" s="85"/>
      <c r="DF62" s="62"/>
      <c r="DH62" s="85"/>
      <c r="DI62" s="85"/>
    </row>
    <row r="63" spans="2:121" s="73" customFormat="1" ht="9" customHeight="1">
      <c r="N63" s="62"/>
      <c r="O63" s="62"/>
      <c r="P63" s="85"/>
      <c r="Q63" s="62"/>
      <c r="AD63" s="62"/>
      <c r="AF63" s="71"/>
      <c r="AG63" s="85"/>
      <c r="BC63" s="85"/>
      <c r="BE63" s="62"/>
      <c r="BU63" s="85"/>
      <c r="BV63" s="85"/>
      <c r="CP63" s="85"/>
      <c r="CQ63" s="85"/>
      <c r="CS63" s="85"/>
      <c r="DF63" s="62"/>
      <c r="DH63" s="85"/>
      <c r="DI63" s="85"/>
    </row>
    <row r="64" spans="2:121" s="73" customFormat="1" ht="9" customHeight="1">
      <c r="N64" s="62"/>
      <c r="O64" s="62"/>
      <c r="P64" s="85"/>
      <c r="Q64" s="62"/>
      <c r="AD64" s="62"/>
      <c r="AF64" s="71"/>
      <c r="AG64" s="85"/>
      <c r="BC64" s="85"/>
      <c r="BE64" s="62"/>
      <c r="BU64" s="85"/>
      <c r="BV64" s="85"/>
      <c r="CP64" s="85"/>
      <c r="CQ64" s="85"/>
      <c r="CS64" s="85"/>
      <c r="DF64" s="62"/>
      <c r="DH64" s="85"/>
      <c r="DI64" s="85"/>
    </row>
    <row r="65" spans="14:113" s="73" customFormat="1" ht="9" customHeight="1">
      <c r="N65" s="62"/>
      <c r="O65" s="62"/>
      <c r="P65" s="85"/>
      <c r="Q65" s="62"/>
      <c r="AD65" s="62"/>
      <c r="AF65" s="71"/>
      <c r="AG65" s="85"/>
      <c r="BC65" s="85"/>
      <c r="BE65" s="62"/>
      <c r="BU65" s="85"/>
      <c r="BV65" s="85"/>
      <c r="CP65" s="85"/>
      <c r="CQ65" s="85"/>
      <c r="CS65" s="85"/>
      <c r="DF65" s="62"/>
      <c r="DH65" s="85"/>
      <c r="DI65" s="85"/>
    </row>
    <row r="66" spans="14:113" s="73" customFormat="1" ht="9" customHeight="1">
      <c r="N66" s="62"/>
      <c r="O66" s="62"/>
      <c r="P66" s="85"/>
      <c r="Q66" s="62"/>
      <c r="AD66" s="62"/>
      <c r="AF66" s="71"/>
      <c r="AG66" s="85"/>
      <c r="BC66" s="85"/>
      <c r="BE66" s="62"/>
      <c r="BU66" s="85"/>
      <c r="BV66" s="85"/>
      <c r="CP66" s="85"/>
      <c r="CQ66" s="85"/>
      <c r="CS66" s="85"/>
      <c r="DF66" s="62"/>
      <c r="DH66" s="85"/>
      <c r="DI66" s="85"/>
    </row>
    <row r="67" spans="14:113" s="73" customFormat="1" ht="9" customHeight="1">
      <c r="N67" s="62"/>
      <c r="O67" s="62"/>
      <c r="P67" s="85"/>
      <c r="Q67" s="62"/>
      <c r="AD67" s="62"/>
      <c r="AF67" s="71"/>
      <c r="AG67" s="85"/>
      <c r="BC67" s="85"/>
      <c r="BE67" s="62"/>
      <c r="BU67" s="85"/>
      <c r="BV67" s="85"/>
      <c r="CP67" s="85"/>
      <c r="CQ67" s="85"/>
      <c r="CS67" s="85"/>
      <c r="DF67" s="62"/>
      <c r="DH67" s="85"/>
      <c r="DI67" s="85"/>
    </row>
    <row r="68" spans="14:113" s="73" customFormat="1" ht="9" customHeight="1">
      <c r="N68" s="62"/>
      <c r="O68" s="62"/>
      <c r="P68" s="85"/>
      <c r="Q68" s="62"/>
      <c r="AD68" s="62"/>
      <c r="AF68" s="71"/>
      <c r="AG68" s="85"/>
      <c r="BC68" s="85"/>
      <c r="BE68" s="62"/>
      <c r="BU68" s="85"/>
      <c r="BV68" s="85"/>
      <c r="CP68" s="85"/>
      <c r="CQ68" s="85"/>
      <c r="CS68" s="85"/>
      <c r="DF68" s="62"/>
      <c r="DH68" s="85"/>
      <c r="DI68" s="85"/>
    </row>
    <row r="69" spans="14:113" s="73" customFormat="1" ht="9" customHeight="1">
      <c r="N69" s="62"/>
      <c r="O69" s="62"/>
      <c r="P69" s="85"/>
      <c r="Q69" s="62"/>
      <c r="AD69" s="62"/>
      <c r="AF69" s="71"/>
      <c r="AG69" s="85"/>
      <c r="BC69" s="85"/>
      <c r="BE69" s="62"/>
      <c r="BU69" s="85"/>
      <c r="BV69" s="85"/>
      <c r="CP69" s="85"/>
      <c r="CQ69" s="85"/>
      <c r="CS69" s="85"/>
      <c r="DF69" s="62"/>
      <c r="DH69" s="85"/>
      <c r="DI69" s="85"/>
    </row>
    <row r="70" spans="14:113" s="73" customFormat="1" ht="9" customHeight="1">
      <c r="N70" s="62"/>
      <c r="O70" s="62"/>
      <c r="P70" s="85"/>
      <c r="Q70" s="62"/>
      <c r="AD70" s="62"/>
      <c r="AF70" s="71"/>
      <c r="AG70" s="85"/>
      <c r="BC70" s="85"/>
      <c r="BE70" s="62"/>
      <c r="BU70" s="85"/>
      <c r="BV70" s="85"/>
      <c r="CP70" s="85"/>
      <c r="CQ70" s="85"/>
      <c r="CS70" s="85"/>
      <c r="DF70" s="62"/>
      <c r="DH70" s="85"/>
      <c r="DI70" s="85"/>
    </row>
    <row r="71" spans="14:113" s="73" customFormat="1" ht="9" customHeight="1">
      <c r="N71" s="62"/>
      <c r="O71" s="62"/>
      <c r="P71" s="85"/>
      <c r="Q71" s="62"/>
      <c r="AD71" s="62"/>
      <c r="AF71" s="71"/>
      <c r="AG71" s="85"/>
      <c r="BC71" s="85"/>
      <c r="BE71" s="62"/>
      <c r="BU71" s="85"/>
      <c r="BV71" s="85"/>
      <c r="CP71" s="85"/>
      <c r="CQ71" s="85"/>
      <c r="CS71" s="85"/>
      <c r="DF71" s="62"/>
      <c r="DH71" s="85"/>
      <c r="DI71" s="85"/>
    </row>
    <row r="72" spans="14:113" s="73" customFormat="1" ht="9" customHeight="1">
      <c r="N72" s="62"/>
      <c r="O72" s="62"/>
      <c r="P72" s="85"/>
      <c r="Q72" s="62"/>
      <c r="AD72" s="62"/>
      <c r="AF72" s="71"/>
      <c r="AG72" s="85"/>
      <c r="BC72" s="85"/>
      <c r="BE72" s="62"/>
      <c r="BU72" s="85"/>
      <c r="BV72" s="85"/>
      <c r="CP72" s="85"/>
      <c r="CQ72" s="85"/>
      <c r="CS72" s="85"/>
      <c r="DF72" s="62"/>
      <c r="DH72" s="85"/>
      <c r="DI72" s="85"/>
    </row>
    <row r="73" spans="14:113" s="73" customFormat="1" ht="9" customHeight="1">
      <c r="N73" s="62"/>
      <c r="O73" s="62"/>
      <c r="P73" s="85"/>
      <c r="Q73" s="62"/>
      <c r="AD73" s="62"/>
      <c r="AF73" s="71"/>
      <c r="AG73" s="85"/>
      <c r="BC73" s="85"/>
      <c r="BE73" s="62"/>
      <c r="BU73" s="85"/>
      <c r="BV73" s="85"/>
      <c r="CP73" s="85"/>
      <c r="CQ73" s="85"/>
      <c r="CS73" s="85"/>
      <c r="DF73" s="62"/>
      <c r="DH73" s="85"/>
      <c r="DI73" s="85"/>
    </row>
    <row r="74" spans="14:113" s="73" customFormat="1" ht="9" customHeight="1">
      <c r="N74" s="62"/>
      <c r="O74" s="62"/>
      <c r="P74" s="85"/>
      <c r="Q74" s="62"/>
      <c r="AD74" s="62"/>
      <c r="AF74" s="71"/>
      <c r="AG74" s="85"/>
      <c r="BC74" s="85"/>
      <c r="BE74" s="62"/>
      <c r="BU74" s="85"/>
      <c r="BV74" s="85"/>
      <c r="CP74" s="85"/>
      <c r="CQ74" s="85"/>
      <c r="CS74" s="85"/>
      <c r="DF74" s="62"/>
      <c r="DH74" s="85"/>
      <c r="DI74" s="85"/>
    </row>
    <row r="75" spans="14:113" s="73" customFormat="1" ht="9" customHeight="1">
      <c r="N75" s="62"/>
      <c r="O75" s="62"/>
      <c r="P75" s="85"/>
      <c r="Q75" s="62"/>
      <c r="AD75" s="62"/>
      <c r="AF75" s="71"/>
      <c r="AG75" s="85"/>
      <c r="BC75" s="85"/>
      <c r="BE75" s="62"/>
      <c r="BU75" s="85"/>
      <c r="BV75" s="85"/>
      <c r="CP75" s="85"/>
      <c r="CQ75" s="85"/>
      <c r="CS75" s="85"/>
      <c r="DF75" s="62"/>
      <c r="DH75" s="85"/>
      <c r="DI75" s="85"/>
    </row>
    <row r="76" spans="14:113" s="73" customFormat="1" ht="9" customHeight="1">
      <c r="N76" s="62"/>
      <c r="O76" s="62"/>
      <c r="P76" s="85"/>
      <c r="Q76" s="62"/>
      <c r="AD76" s="62"/>
      <c r="AF76" s="71"/>
      <c r="AG76" s="85"/>
      <c r="BC76" s="85"/>
      <c r="BE76" s="62"/>
      <c r="BU76" s="85"/>
      <c r="BV76" s="85"/>
      <c r="CP76" s="85"/>
      <c r="CQ76" s="85"/>
      <c r="CS76" s="85"/>
      <c r="DF76" s="62"/>
      <c r="DH76" s="85"/>
      <c r="DI76" s="85"/>
    </row>
    <row r="77" spans="14:113" s="73" customFormat="1" ht="9" customHeight="1">
      <c r="N77" s="62"/>
      <c r="O77" s="62"/>
      <c r="P77" s="85"/>
      <c r="Q77" s="62"/>
      <c r="AD77" s="62"/>
      <c r="AF77" s="71"/>
      <c r="AG77" s="85"/>
      <c r="BC77" s="85"/>
      <c r="BE77" s="62"/>
      <c r="BU77" s="85"/>
      <c r="BV77" s="85"/>
      <c r="CP77" s="85"/>
      <c r="CQ77" s="85"/>
      <c r="CS77" s="85"/>
      <c r="DF77" s="62"/>
      <c r="DH77" s="85"/>
      <c r="DI77" s="85"/>
    </row>
    <row r="78" spans="14:113" s="73" customFormat="1" ht="9" customHeight="1">
      <c r="N78" s="62"/>
      <c r="O78" s="62"/>
      <c r="P78" s="85"/>
      <c r="Q78" s="62"/>
      <c r="AD78" s="62"/>
      <c r="AF78" s="71"/>
      <c r="AG78" s="85"/>
      <c r="BC78" s="85"/>
      <c r="BE78" s="62"/>
      <c r="BU78" s="85"/>
      <c r="BV78" s="85"/>
      <c r="CP78" s="85"/>
      <c r="CQ78" s="85"/>
      <c r="CS78" s="85"/>
      <c r="DF78" s="62"/>
      <c r="DH78" s="85"/>
      <c r="DI78" s="85"/>
    </row>
    <row r="79" spans="14:113" s="73" customFormat="1" ht="9" customHeight="1">
      <c r="N79" s="62"/>
      <c r="O79" s="62"/>
      <c r="P79" s="85"/>
      <c r="Q79" s="62"/>
      <c r="AD79" s="62"/>
      <c r="AF79" s="71"/>
      <c r="AG79" s="85"/>
      <c r="BC79" s="85"/>
      <c r="BE79" s="62"/>
      <c r="BU79" s="85"/>
      <c r="BV79" s="85"/>
      <c r="CP79" s="85"/>
      <c r="CQ79" s="85"/>
      <c r="CS79" s="85"/>
      <c r="DF79" s="62"/>
      <c r="DH79" s="85"/>
      <c r="DI79" s="85"/>
    </row>
    <row r="80" spans="14:113" s="73" customFormat="1" ht="9" customHeight="1">
      <c r="N80" s="62"/>
      <c r="O80" s="62"/>
      <c r="P80" s="85"/>
      <c r="Q80" s="62"/>
      <c r="AD80" s="62"/>
      <c r="AF80" s="71"/>
      <c r="AG80" s="85"/>
      <c r="BC80" s="85"/>
      <c r="BE80" s="62"/>
      <c r="BU80" s="85"/>
      <c r="BV80" s="85"/>
      <c r="CP80" s="85"/>
      <c r="CQ80" s="85"/>
      <c r="CS80" s="85"/>
      <c r="DF80" s="62"/>
      <c r="DH80" s="85"/>
      <c r="DI80" s="85"/>
    </row>
    <row r="81" spans="14:113" s="73" customFormat="1" ht="9" customHeight="1">
      <c r="N81" s="62"/>
      <c r="O81" s="62"/>
      <c r="P81" s="85"/>
      <c r="Q81" s="62"/>
      <c r="AD81" s="62"/>
      <c r="AF81" s="71"/>
      <c r="AG81" s="85"/>
      <c r="BC81" s="85"/>
      <c r="BE81" s="62"/>
      <c r="BU81" s="85"/>
      <c r="BV81" s="85"/>
      <c r="CP81" s="85"/>
      <c r="CQ81" s="85"/>
      <c r="CS81" s="85"/>
      <c r="DF81" s="62"/>
      <c r="DH81" s="85"/>
      <c r="DI81" s="85"/>
    </row>
    <row r="82" spans="14:113" s="73" customFormat="1" ht="9" customHeight="1">
      <c r="N82" s="62"/>
      <c r="O82" s="62"/>
      <c r="P82" s="85"/>
      <c r="Q82" s="62"/>
      <c r="AD82" s="62"/>
      <c r="AF82" s="71"/>
      <c r="AG82" s="85"/>
      <c r="BC82" s="85"/>
      <c r="BE82" s="62"/>
      <c r="BU82" s="85"/>
      <c r="BV82" s="85"/>
      <c r="CP82" s="85"/>
      <c r="CQ82" s="85"/>
      <c r="CS82" s="85"/>
      <c r="DF82" s="62"/>
      <c r="DH82" s="85"/>
      <c r="DI82" s="85"/>
    </row>
    <row r="83" spans="14:113" s="73" customFormat="1" ht="9" customHeight="1">
      <c r="N83" s="62"/>
      <c r="O83" s="62"/>
      <c r="P83" s="85"/>
      <c r="Q83" s="62"/>
      <c r="AD83" s="62"/>
      <c r="AF83" s="71"/>
      <c r="AG83" s="85"/>
      <c r="BC83" s="85"/>
      <c r="BE83" s="62"/>
      <c r="BU83" s="85"/>
      <c r="BV83" s="85"/>
      <c r="CP83" s="85"/>
      <c r="CQ83" s="85"/>
      <c r="CS83" s="85"/>
      <c r="DF83" s="62"/>
      <c r="DH83" s="85"/>
      <c r="DI83" s="85"/>
    </row>
    <row r="84" spans="14:113" s="73" customFormat="1" ht="9" customHeight="1">
      <c r="N84" s="62"/>
      <c r="O84" s="62"/>
      <c r="P84" s="85"/>
      <c r="Q84" s="62"/>
      <c r="AD84" s="62"/>
      <c r="AF84" s="71"/>
      <c r="AG84" s="85"/>
      <c r="BC84" s="85"/>
      <c r="BE84" s="62"/>
      <c r="BU84" s="85"/>
      <c r="BV84" s="85"/>
      <c r="CP84" s="85"/>
      <c r="CQ84" s="85"/>
      <c r="CS84" s="85"/>
      <c r="DF84" s="62"/>
      <c r="DH84" s="85"/>
      <c r="DI84" s="85"/>
    </row>
    <row r="85" spans="14:113" s="73" customFormat="1" ht="9" customHeight="1">
      <c r="N85" s="62"/>
      <c r="O85" s="62"/>
      <c r="P85" s="85"/>
      <c r="Q85" s="62"/>
      <c r="AD85" s="62"/>
      <c r="AF85" s="71"/>
      <c r="AG85" s="85"/>
      <c r="BC85" s="85"/>
      <c r="BE85" s="62"/>
      <c r="BU85" s="85"/>
      <c r="BV85" s="85"/>
      <c r="CP85" s="85"/>
      <c r="CQ85" s="85"/>
      <c r="CS85" s="85"/>
      <c r="DF85" s="62"/>
      <c r="DH85" s="85"/>
      <c r="DI85" s="85"/>
    </row>
    <row r="86" spans="14:113" s="73" customFormat="1" ht="9" customHeight="1">
      <c r="N86" s="62"/>
      <c r="O86" s="62"/>
      <c r="P86" s="85"/>
      <c r="Q86" s="62"/>
      <c r="AD86" s="62"/>
      <c r="AF86" s="71"/>
      <c r="AG86" s="85"/>
      <c r="BC86" s="85"/>
      <c r="BE86" s="62"/>
      <c r="BU86" s="85"/>
      <c r="BV86" s="85"/>
      <c r="CP86" s="85"/>
      <c r="CQ86" s="85"/>
      <c r="CS86" s="85"/>
      <c r="DF86" s="62"/>
      <c r="DH86" s="85"/>
      <c r="DI86" s="85"/>
    </row>
    <row r="87" spans="14:113" s="73" customFormat="1" ht="9" customHeight="1">
      <c r="N87" s="62"/>
      <c r="O87" s="62"/>
      <c r="P87" s="85"/>
      <c r="Q87" s="62"/>
      <c r="AD87" s="62"/>
      <c r="AF87" s="71"/>
      <c r="AG87" s="85"/>
      <c r="BC87" s="85"/>
      <c r="BE87" s="62"/>
      <c r="BU87" s="85"/>
      <c r="BV87" s="85"/>
      <c r="CP87" s="85"/>
      <c r="CQ87" s="85"/>
      <c r="CS87" s="85"/>
      <c r="DF87" s="62"/>
      <c r="DH87" s="85"/>
      <c r="DI87" s="85"/>
    </row>
    <row r="88" spans="14:113" s="73" customFormat="1" ht="9" customHeight="1">
      <c r="N88" s="62"/>
      <c r="O88" s="62"/>
      <c r="P88" s="85"/>
      <c r="Q88" s="62"/>
      <c r="AD88" s="62"/>
      <c r="AF88" s="71"/>
      <c r="AG88" s="85"/>
      <c r="BC88" s="85"/>
      <c r="BE88" s="62"/>
      <c r="BU88" s="85"/>
      <c r="BV88" s="85"/>
      <c r="CP88" s="85"/>
      <c r="CQ88" s="85"/>
      <c r="CS88" s="85"/>
      <c r="DF88" s="62"/>
      <c r="DH88" s="85"/>
      <c r="DI88" s="85"/>
    </row>
    <row r="89" spans="14:113" s="73" customFormat="1" ht="9" customHeight="1">
      <c r="N89" s="62"/>
      <c r="O89" s="62"/>
      <c r="P89" s="85"/>
      <c r="Q89" s="62"/>
      <c r="AD89" s="62"/>
      <c r="AF89" s="71"/>
      <c r="AG89" s="85"/>
      <c r="BC89" s="85"/>
      <c r="BE89" s="62"/>
      <c r="BU89" s="85"/>
      <c r="BV89" s="85"/>
      <c r="CP89" s="85"/>
      <c r="CQ89" s="85"/>
      <c r="CS89" s="85"/>
      <c r="DF89" s="62"/>
      <c r="DH89" s="85"/>
      <c r="DI89" s="85"/>
    </row>
    <row r="90" spans="14:113" s="73" customFormat="1" ht="9" customHeight="1">
      <c r="N90" s="62"/>
      <c r="O90" s="62"/>
      <c r="P90" s="85"/>
      <c r="Q90" s="62"/>
      <c r="AD90" s="62"/>
      <c r="AF90" s="71"/>
      <c r="AG90" s="85"/>
      <c r="BC90" s="85"/>
      <c r="BE90" s="62"/>
      <c r="BU90" s="85"/>
      <c r="BV90" s="85"/>
      <c r="CP90" s="85"/>
      <c r="CQ90" s="85"/>
      <c r="CS90" s="85"/>
      <c r="DF90" s="62"/>
      <c r="DH90" s="85"/>
      <c r="DI90" s="85"/>
    </row>
    <row r="91" spans="14:113" s="73" customFormat="1" ht="9" customHeight="1">
      <c r="N91" s="62"/>
      <c r="O91" s="62"/>
      <c r="P91" s="85"/>
      <c r="Q91" s="62"/>
      <c r="AD91" s="62"/>
      <c r="AF91" s="71"/>
      <c r="AG91" s="85"/>
      <c r="BC91" s="85"/>
      <c r="BE91" s="62"/>
      <c r="BU91" s="85"/>
      <c r="BV91" s="85"/>
      <c r="CP91" s="85"/>
      <c r="CQ91" s="85"/>
      <c r="CS91" s="85"/>
      <c r="DF91" s="62"/>
      <c r="DH91" s="85"/>
      <c r="DI91" s="85"/>
    </row>
    <row r="92" spans="14:113" s="73" customFormat="1" ht="9" customHeight="1">
      <c r="N92" s="62"/>
      <c r="O92" s="62"/>
      <c r="P92" s="85"/>
      <c r="Q92" s="62"/>
      <c r="AD92" s="62"/>
      <c r="AF92" s="71"/>
      <c r="AG92" s="85"/>
      <c r="BC92" s="85"/>
      <c r="BE92" s="62"/>
      <c r="BU92" s="85"/>
      <c r="BV92" s="85"/>
      <c r="CP92" s="85"/>
      <c r="CQ92" s="85"/>
      <c r="CS92" s="85"/>
      <c r="DF92" s="62"/>
      <c r="DH92" s="85"/>
      <c r="DI92" s="85"/>
    </row>
    <row r="93" spans="14:113" s="73" customFormat="1" ht="9" customHeight="1">
      <c r="N93" s="62"/>
      <c r="O93" s="62"/>
      <c r="P93" s="85"/>
      <c r="Q93" s="62"/>
      <c r="AD93" s="62"/>
      <c r="AF93" s="71"/>
      <c r="AG93" s="85"/>
      <c r="BC93" s="85"/>
      <c r="BE93" s="62"/>
      <c r="BU93" s="85"/>
      <c r="BV93" s="85"/>
      <c r="CP93" s="85"/>
      <c r="CQ93" s="85"/>
      <c r="CS93" s="85"/>
      <c r="DF93" s="62"/>
      <c r="DH93" s="85"/>
      <c r="DI93" s="85"/>
    </row>
    <row r="94" spans="14:113" s="73" customFormat="1" ht="9" customHeight="1">
      <c r="N94" s="62"/>
      <c r="O94" s="62"/>
      <c r="P94" s="85"/>
      <c r="Q94" s="62"/>
      <c r="AD94" s="62"/>
      <c r="AF94" s="71"/>
      <c r="AG94" s="85"/>
      <c r="BC94" s="85"/>
      <c r="BE94" s="62"/>
      <c r="BU94" s="85"/>
      <c r="BV94" s="85"/>
      <c r="CP94" s="85"/>
      <c r="CQ94" s="85"/>
      <c r="CS94" s="85"/>
      <c r="DF94" s="62"/>
      <c r="DH94" s="85"/>
      <c r="DI94" s="85"/>
    </row>
    <row r="95" spans="14:113" s="73" customFormat="1" ht="9" customHeight="1">
      <c r="N95" s="62"/>
      <c r="O95" s="62"/>
      <c r="P95" s="85"/>
      <c r="Q95" s="62"/>
      <c r="AD95" s="62"/>
      <c r="AF95" s="71"/>
      <c r="AG95" s="85"/>
      <c r="BC95" s="85"/>
      <c r="BE95" s="62"/>
      <c r="BU95" s="85"/>
      <c r="BV95" s="85"/>
      <c r="CP95" s="85"/>
      <c r="CQ95" s="85"/>
      <c r="CS95" s="85"/>
      <c r="DF95" s="62"/>
      <c r="DH95" s="85"/>
      <c r="DI95" s="85"/>
    </row>
    <row r="96" spans="14:113" s="73" customFormat="1" ht="9" customHeight="1">
      <c r="N96" s="62"/>
      <c r="O96" s="62"/>
      <c r="P96" s="85"/>
      <c r="Q96" s="62"/>
      <c r="AD96" s="62"/>
      <c r="AF96" s="71"/>
      <c r="AG96" s="85"/>
      <c r="BC96" s="85"/>
      <c r="BE96" s="62"/>
      <c r="BU96" s="85"/>
      <c r="BV96" s="85"/>
      <c r="CP96" s="85"/>
      <c r="CQ96" s="85"/>
      <c r="CS96" s="85"/>
      <c r="DF96" s="62"/>
      <c r="DH96" s="85"/>
      <c r="DI96" s="85"/>
    </row>
    <row r="97" spans="14:113" s="73" customFormat="1" ht="9" customHeight="1">
      <c r="N97" s="62"/>
      <c r="O97" s="62"/>
      <c r="P97" s="85"/>
      <c r="Q97" s="62"/>
      <c r="AD97" s="62"/>
      <c r="AF97" s="71"/>
      <c r="AG97" s="85"/>
      <c r="BC97" s="85"/>
      <c r="BE97" s="62"/>
      <c r="BU97" s="85"/>
      <c r="BV97" s="85"/>
      <c r="CP97" s="85"/>
      <c r="CQ97" s="85"/>
      <c r="CS97" s="85"/>
      <c r="DF97" s="62"/>
      <c r="DH97" s="85"/>
      <c r="DI97" s="85"/>
    </row>
    <row r="98" spans="14:113" s="73" customFormat="1" ht="9" customHeight="1">
      <c r="N98" s="62"/>
      <c r="O98" s="62"/>
      <c r="P98" s="85"/>
      <c r="Q98" s="62"/>
      <c r="AD98" s="62"/>
      <c r="AF98" s="71"/>
      <c r="AG98" s="85"/>
      <c r="BC98" s="85"/>
      <c r="BE98" s="62"/>
      <c r="BU98" s="85"/>
      <c r="BV98" s="85"/>
      <c r="CP98" s="85"/>
      <c r="CQ98" s="85"/>
      <c r="CS98" s="85"/>
      <c r="DF98" s="62"/>
      <c r="DH98" s="85"/>
      <c r="DI98" s="85"/>
    </row>
    <row r="99" spans="14:113" s="73" customFormat="1" ht="9" customHeight="1">
      <c r="N99" s="62"/>
      <c r="O99" s="62"/>
      <c r="P99" s="85"/>
      <c r="Q99" s="62"/>
      <c r="AD99" s="62"/>
      <c r="AF99" s="71"/>
      <c r="AG99" s="85"/>
      <c r="BC99" s="85"/>
      <c r="BE99" s="62"/>
      <c r="BU99" s="85"/>
      <c r="BV99" s="85"/>
      <c r="CP99" s="85"/>
      <c r="CQ99" s="85"/>
      <c r="CS99" s="85"/>
      <c r="DF99" s="62"/>
      <c r="DH99" s="85"/>
      <c r="DI99" s="85"/>
    </row>
    <row r="100" spans="14:113" s="73" customFormat="1" ht="9" customHeight="1">
      <c r="N100" s="62"/>
      <c r="O100" s="62"/>
      <c r="P100" s="85"/>
      <c r="Q100" s="62"/>
      <c r="AD100" s="62"/>
      <c r="AF100" s="71"/>
      <c r="AG100" s="85"/>
      <c r="BC100" s="85"/>
      <c r="BE100" s="62"/>
      <c r="BU100" s="85"/>
      <c r="BV100" s="85"/>
      <c r="CP100" s="85"/>
      <c r="CQ100" s="85"/>
      <c r="CS100" s="85"/>
      <c r="DF100" s="62"/>
      <c r="DH100" s="85"/>
      <c r="DI100" s="85"/>
    </row>
    <row r="101" spans="14:113" s="73" customFormat="1" ht="9" customHeight="1">
      <c r="N101" s="62"/>
      <c r="O101" s="62"/>
      <c r="P101" s="85"/>
      <c r="Q101" s="62"/>
      <c r="AD101" s="62"/>
      <c r="AF101" s="71"/>
      <c r="AG101" s="85"/>
      <c r="BC101" s="85"/>
      <c r="BE101" s="62"/>
      <c r="BU101" s="85"/>
      <c r="BV101" s="85"/>
      <c r="CP101" s="85"/>
      <c r="CQ101" s="85"/>
      <c r="CS101" s="85"/>
      <c r="DF101" s="62"/>
      <c r="DH101" s="85"/>
      <c r="DI101" s="85"/>
    </row>
    <row r="102" spans="14:113" s="73" customFormat="1" ht="9" customHeight="1">
      <c r="N102" s="62"/>
      <c r="O102" s="62"/>
      <c r="P102" s="85"/>
      <c r="Q102" s="62"/>
      <c r="AD102" s="62"/>
      <c r="AF102" s="71"/>
      <c r="AG102" s="85"/>
      <c r="BC102" s="85"/>
      <c r="BE102" s="62"/>
      <c r="BU102" s="85"/>
      <c r="BV102" s="85"/>
      <c r="CP102" s="85"/>
      <c r="CQ102" s="85"/>
      <c r="CS102" s="85"/>
      <c r="DF102" s="62"/>
      <c r="DH102" s="85"/>
      <c r="DI102" s="85"/>
    </row>
    <row r="103" spans="14:113" s="73" customFormat="1" ht="9" customHeight="1">
      <c r="N103" s="62"/>
      <c r="O103" s="62"/>
      <c r="P103" s="85"/>
      <c r="Q103" s="62"/>
      <c r="AD103" s="62"/>
      <c r="AF103" s="71"/>
      <c r="AG103" s="85"/>
      <c r="BC103" s="85"/>
      <c r="BE103" s="62"/>
      <c r="BU103" s="85"/>
      <c r="BV103" s="85"/>
      <c r="CP103" s="85"/>
      <c r="CQ103" s="85"/>
      <c r="CS103" s="85"/>
      <c r="DF103" s="62"/>
      <c r="DH103" s="85"/>
      <c r="DI103" s="85"/>
    </row>
    <row r="104" spans="14:113" s="73" customFormat="1" ht="9" customHeight="1">
      <c r="N104" s="62"/>
      <c r="O104" s="62"/>
      <c r="P104" s="85"/>
      <c r="Q104" s="62"/>
      <c r="AD104" s="62"/>
      <c r="AF104" s="71"/>
      <c r="AG104" s="85"/>
      <c r="BC104" s="85"/>
      <c r="BE104" s="62"/>
      <c r="BU104" s="85"/>
      <c r="BV104" s="85"/>
      <c r="CP104" s="85"/>
      <c r="CQ104" s="85"/>
      <c r="CS104" s="85"/>
      <c r="DF104" s="62"/>
      <c r="DH104" s="85"/>
      <c r="DI104" s="85"/>
    </row>
    <row r="105" spans="14:113" s="73" customFormat="1" ht="9" customHeight="1">
      <c r="N105" s="62"/>
      <c r="O105" s="62"/>
      <c r="P105" s="85"/>
      <c r="Q105" s="62"/>
      <c r="AD105" s="62"/>
      <c r="AF105" s="71"/>
      <c r="AG105" s="85"/>
      <c r="BC105" s="85"/>
      <c r="BE105" s="62"/>
      <c r="BU105" s="85"/>
      <c r="BV105" s="85"/>
      <c r="CP105" s="85"/>
      <c r="CQ105" s="85"/>
      <c r="CS105" s="85"/>
      <c r="DF105" s="62"/>
      <c r="DH105" s="85"/>
      <c r="DI105" s="85"/>
    </row>
    <row r="106" spans="14:113" s="73" customFormat="1" ht="9" customHeight="1">
      <c r="N106" s="62"/>
      <c r="O106" s="62"/>
      <c r="P106" s="85"/>
      <c r="Q106" s="62"/>
      <c r="AD106" s="62"/>
      <c r="AF106" s="71"/>
      <c r="AG106" s="85"/>
      <c r="BC106" s="85"/>
      <c r="BE106" s="62"/>
      <c r="BU106" s="85"/>
      <c r="BV106" s="85"/>
      <c r="CP106" s="85"/>
      <c r="CQ106" s="85"/>
      <c r="CS106" s="85"/>
      <c r="DF106" s="62"/>
      <c r="DH106" s="85"/>
      <c r="DI106" s="85"/>
    </row>
    <row r="107" spans="14:113" s="73" customFormat="1" ht="9" customHeight="1">
      <c r="N107" s="62"/>
      <c r="O107" s="62"/>
      <c r="P107" s="85"/>
      <c r="Q107" s="62"/>
      <c r="AD107" s="62"/>
      <c r="AF107" s="71"/>
      <c r="AG107" s="85"/>
      <c r="BC107" s="85"/>
      <c r="BE107" s="62"/>
      <c r="BU107" s="85"/>
      <c r="BV107" s="85"/>
      <c r="CP107" s="85"/>
      <c r="CQ107" s="85"/>
      <c r="CS107" s="85"/>
      <c r="DF107" s="62"/>
      <c r="DH107" s="85"/>
      <c r="DI107" s="85"/>
    </row>
    <row r="108" spans="14:113" s="73" customFormat="1" ht="9" customHeight="1">
      <c r="N108" s="62"/>
      <c r="O108" s="62"/>
      <c r="P108" s="85"/>
      <c r="Q108" s="62"/>
      <c r="AD108" s="62"/>
      <c r="AF108" s="71"/>
      <c r="AG108" s="85"/>
      <c r="BC108" s="85"/>
      <c r="BE108" s="62"/>
      <c r="BU108" s="85"/>
      <c r="BV108" s="85"/>
      <c r="CP108" s="85"/>
      <c r="CQ108" s="85"/>
      <c r="CS108" s="85"/>
      <c r="DF108" s="62"/>
      <c r="DH108" s="85"/>
      <c r="DI108" s="85"/>
    </row>
    <row r="109" spans="14:113" s="73" customFormat="1" ht="9" customHeight="1">
      <c r="N109" s="62"/>
      <c r="O109" s="62"/>
      <c r="P109" s="85"/>
      <c r="Q109" s="62"/>
      <c r="AD109" s="62"/>
      <c r="AF109" s="71"/>
      <c r="AG109" s="85"/>
      <c r="BC109" s="85"/>
      <c r="BE109" s="62"/>
      <c r="BU109" s="85"/>
      <c r="BV109" s="85"/>
      <c r="CP109" s="85"/>
      <c r="CQ109" s="85"/>
      <c r="CS109" s="85"/>
      <c r="DF109" s="62"/>
      <c r="DH109" s="85"/>
      <c r="DI109" s="85"/>
    </row>
    <row r="110" spans="14:113" s="73" customFormat="1" ht="9" customHeight="1">
      <c r="N110" s="62"/>
      <c r="O110" s="62"/>
      <c r="P110" s="85"/>
      <c r="Q110" s="62"/>
      <c r="AD110" s="62"/>
      <c r="AF110" s="71"/>
      <c r="AG110" s="85"/>
      <c r="BC110" s="85"/>
      <c r="BE110" s="62"/>
      <c r="BU110" s="85"/>
      <c r="BV110" s="85"/>
      <c r="CP110" s="85"/>
      <c r="CQ110" s="85"/>
      <c r="CS110" s="85"/>
      <c r="DF110" s="62"/>
      <c r="DH110" s="85"/>
      <c r="DI110" s="85"/>
    </row>
    <row r="111" spans="14:113" s="73" customFormat="1" ht="9" customHeight="1">
      <c r="N111" s="62"/>
      <c r="O111" s="62"/>
      <c r="P111" s="85"/>
      <c r="Q111" s="62"/>
      <c r="AD111" s="62"/>
      <c r="AF111" s="71"/>
      <c r="AG111" s="85"/>
      <c r="BC111" s="85"/>
      <c r="BE111" s="62"/>
      <c r="BU111" s="85"/>
      <c r="BV111" s="85"/>
      <c r="CP111" s="85"/>
      <c r="CQ111" s="85"/>
      <c r="CS111" s="85"/>
      <c r="DF111" s="62"/>
      <c r="DH111" s="85"/>
      <c r="DI111" s="85"/>
    </row>
    <row r="112" spans="14:113" s="73" customFormat="1" ht="9" customHeight="1">
      <c r="N112" s="62"/>
      <c r="O112" s="62"/>
      <c r="P112" s="85"/>
      <c r="Q112" s="62"/>
      <c r="AD112" s="62"/>
      <c r="AF112" s="71"/>
      <c r="AG112" s="85"/>
      <c r="BC112" s="85"/>
      <c r="BE112" s="62"/>
      <c r="BU112" s="85"/>
      <c r="BV112" s="85"/>
      <c r="CP112" s="85"/>
      <c r="CQ112" s="85"/>
      <c r="CS112" s="85"/>
      <c r="DF112" s="62"/>
      <c r="DH112" s="85"/>
      <c r="DI112" s="85"/>
    </row>
    <row r="113" spans="14:113" s="73" customFormat="1" ht="9" customHeight="1">
      <c r="N113" s="62"/>
      <c r="O113" s="62"/>
      <c r="P113" s="85"/>
      <c r="Q113" s="62"/>
      <c r="AD113" s="62"/>
      <c r="AF113" s="71"/>
      <c r="AG113" s="85"/>
      <c r="BC113" s="85"/>
      <c r="BE113" s="62"/>
      <c r="BU113" s="85"/>
      <c r="BV113" s="85"/>
      <c r="CP113" s="85"/>
      <c r="CQ113" s="85"/>
      <c r="CS113" s="85"/>
      <c r="DF113" s="62"/>
      <c r="DH113" s="85"/>
      <c r="DI113" s="85"/>
    </row>
    <row r="114" spans="14:113" s="73" customFormat="1" ht="9" customHeight="1">
      <c r="N114" s="62"/>
      <c r="O114" s="62"/>
      <c r="P114" s="85"/>
      <c r="Q114" s="62"/>
      <c r="AD114" s="62"/>
      <c r="AF114" s="71"/>
      <c r="AG114" s="85"/>
      <c r="BC114" s="85"/>
      <c r="BE114" s="62"/>
      <c r="BU114" s="85"/>
      <c r="BV114" s="85"/>
      <c r="CP114" s="85"/>
      <c r="CQ114" s="85"/>
      <c r="CS114" s="85"/>
      <c r="DF114" s="62"/>
      <c r="DH114" s="85"/>
      <c r="DI114" s="85"/>
    </row>
    <row r="115" spans="14:113" s="73" customFormat="1" ht="9" customHeight="1">
      <c r="N115" s="62"/>
      <c r="O115" s="62"/>
      <c r="P115" s="85"/>
      <c r="Q115" s="62"/>
      <c r="AD115" s="62"/>
      <c r="AF115" s="71"/>
      <c r="AG115" s="85"/>
      <c r="BC115" s="85"/>
      <c r="BE115" s="62"/>
      <c r="BU115" s="85"/>
      <c r="BV115" s="85"/>
      <c r="CP115" s="85"/>
      <c r="CQ115" s="85"/>
      <c r="CS115" s="85"/>
      <c r="DF115" s="62"/>
      <c r="DH115" s="85"/>
      <c r="DI115" s="85"/>
    </row>
    <row r="116" spans="14:113" s="73" customFormat="1" ht="9" customHeight="1">
      <c r="N116" s="62"/>
      <c r="O116" s="62"/>
      <c r="P116" s="85"/>
      <c r="Q116" s="62"/>
      <c r="AD116" s="62"/>
      <c r="AF116" s="71"/>
      <c r="AG116" s="85"/>
      <c r="BC116" s="85"/>
      <c r="BE116" s="62"/>
      <c r="BU116" s="85"/>
      <c r="BV116" s="85"/>
      <c r="CP116" s="85"/>
      <c r="CQ116" s="85"/>
      <c r="CS116" s="85"/>
      <c r="DF116" s="62"/>
      <c r="DH116" s="85"/>
      <c r="DI116" s="85"/>
    </row>
    <row r="117" spans="14:113" s="73" customFormat="1" ht="9" customHeight="1">
      <c r="N117" s="62"/>
      <c r="O117" s="62"/>
      <c r="P117" s="85"/>
      <c r="Q117" s="62"/>
      <c r="AD117" s="62"/>
      <c r="AF117" s="71"/>
      <c r="AG117" s="85"/>
      <c r="BC117" s="85"/>
      <c r="BE117" s="62"/>
      <c r="BU117" s="85"/>
      <c r="BV117" s="85"/>
      <c r="CP117" s="85"/>
      <c r="CQ117" s="85"/>
      <c r="CS117" s="85"/>
      <c r="DF117" s="62"/>
      <c r="DH117" s="85"/>
      <c r="DI117" s="85"/>
    </row>
    <row r="118" spans="14:113" s="73" customFormat="1" ht="9" customHeight="1">
      <c r="N118" s="62"/>
      <c r="O118" s="62"/>
      <c r="P118" s="85"/>
      <c r="Q118" s="62"/>
      <c r="AD118" s="62"/>
      <c r="AF118" s="71"/>
      <c r="AG118" s="85"/>
      <c r="BC118" s="85"/>
      <c r="BE118" s="62"/>
      <c r="BU118" s="85"/>
      <c r="BV118" s="85"/>
      <c r="CP118" s="85"/>
      <c r="CQ118" s="85"/>
      <c r="CS118" s="85"/>
      <c r="DF118" s="62"/>
      <c r="DH118" s="85"/>
      <c r="DI118" s="85"/>
    </row>
    <row r="119" spans="14:113" s="73" customFormat="1" ht="9" customHeight="1">
      <c r="N119" s="62"/>
      <c r="O119" s="62"/>
      <c r="P119" s="85"/>
      <c r="Q119" s="62"/>
      <c r="AD119" s="62"/>
      <c r="AF119" s="71"/>
      <c r="AG119" s="85"/>
      <c r="BC119" s="85"/>
      <c r="BE119" s="62"/>
      <c r="BU119" s="85"/>
      <c r="BV119" s="85"/>
      <c r="CP119" s="85"/>
      <c r="CQ119" s="85"/>
      <c r="CS119" s="85"/>
      <c r="DF119" s="62"/>
      <c r="DH119" s="85"/>
      <c r="DI119" s="85"/>
    </row>
    <row r="120" spans="14:113" s="73" customFormat="1" ht="9" customHeight="1">
      <c r="N120" s="62"/>
      <c r="O120" s="62"/>
      <c r="P120" s="85"/>
      <c r="Q120" s="62"/>
      <c r="AD120" s="62"/>
      <c r="AF120" s="71"/>
      <c r="AG120" s="85"/>
      <c r="BC120" s="85"/>
      <c r="BE120" s="62"/>
      <c r="BU120" s="85"/>
      <c r="BV120" s="85"/>
      <c r="CP120" s="85"/>
      <c r="CQ120" s="85"/>
      <c r="CS120" s="85"/>
      <c r="DF120" s="62"/>
      <c r="DH120" s="85"/>
      <c r="DI120" s="85"/>
    </row>
    <row r="121" spans="14:113" s="73" customFormat="1" ht="9" customHeight="1">
      <c r="N121" s="62"/>
      <c r="O121" s="62"/>
      <c r="P121" s="85"/>
      <c r="Q121" s="62"/>
      <c r="AD121" s="62"/>
      <c r="AF121" s="71"/>
      <c r="AG121" s="85"/>
      <c r="BC121" s="85"/>
      <c r="BE121" s="62"/>
      <c r="BU121" s="85"/>
      <c r="BV121" s="85"/>
      <c r="CP121" s="85"/>
      <c r="CQ121" s="85"/>
      <c r="CS121" s="85"/>
      <c r="DF121" s="62"/>
      <c r="DH121" s="85"/>
      <c r="DI121" s="85"/>
    </row>
    <row r="122" spans="14:113" s="73" customFormat="1" ht="9" customHeight="1">
      <c r="N122" s="62"/>
      <c r="O122" s="62"/>
      <c r="P122" s="85"/>
      <c r="Q122" s="62"/>
      <c r="AD122" s="62"/>
      <c r="AF122" s="71"/>
      <c r="AG122" s="85"/>
      <c r="BC122" s="85"/>
      <c r="BE122" s="62"/>
      <c r="BU122" s="85"/>
      <c r="BV122" s="85"/>
      <c r="CP122" s="85"/>
      <c r="CQ122" s="85"/>
      <c r="CS122" s="85"/>
      <c r="DF122" s="62"/>
      <c r="DH122" s="85"/>
      <c r="DI122" s="85"/>
    </row>
    <row r="123" spans="14:113" s="73" customFormat="1" ht="9" customHeight="1">
      <c r="N123" s="62"/>
      <c r="O123" s="62"/>
      <c r="P123" s="85"/>
      <c r="Q123" s="62"/>
      <c r="AD123" s="62"/>
      <c r="AF123" s="71"/>
      <c r="AG123" s="85"/>
      <c r="BC123" s="85"/>
      <c r="BE123" s="62"/>
      <c r="BU123" s="85"/>
      <c r="BV123" s="85"/>
      <c r="CP123" s="85"/>
      <c r="CQ123" s="85"/>
      <c r="CS123" s="85"/>
      <c r="DF123" s="62"/>
      <c r="DH123" s="85"/>
      <c r="DI123" s="85"/>
    </row>
    <row r="124" spans="14:113" s="73" customFormat="1" ht="9" customHeight="1">
      <c r="N124" s="62"/>
      <c r="O124" s="62"/>
      <c r="P124" s="85"/>
      <c r="Q124" s="62"/>
      <c r="AD124" s="62"/>
      <c r="AF124" s="71"/>
      <c r="AG124" s="85"/>
      <c r="BC124" s="85"/>
      <c r="BE124" s="62"/>
      <c r="BU124" s="85"/>
      <c r="BV124" s="85"/>
      <c r="CP124" s="85"/>
      <c r="CQ124" s="85"/>
      <c r="CS124" s="85"/>
      <c r="DF124" s="62"/>
      <c r="DH124" s="85"/>
      <c r="DI124" s="85"/>
    </row>
    <row r="125" spans="14:113" s="73" customFormat="1" ht="9" customHeight="1">
      <c r="N125" s="62"/>
      <c r="O125" s="62"/>
      <c r="P125" s="85"/>
      <c r="Q125" s="62"/>
      <c r="AD125" s="62"/>
      <c r="AF125" s="71"/>
      <c r="AG125" s="85"/>
      <c r="BC125" s="85"/>
      <c r="BE125" s="62"/>
      <c r="BU125" s="85"/>
      <c r="BV125" s="85"/>
      <c r="CP125" s="85"/>
      <c r="CQ125" s="85"/>
      <c r="CS125" s="85"/>
      <c r="DF125" s="62"/>
      <c r="DH125" s="85"/>
      <c r="DI125" s="85"/>
    </row>
    <row r="126" spans="14:113" s="73" customFormat="1" ht="9" customHeight="1">
      <c r="N126" s="62"/>
      <c r="O126" s="62"/>
      <c r="P126" s="85"/>
      <c r="Q126" s="62"/>
      <c r="AD126" s="62"/>
      <c r="AF126" s="71"/>
      <c r="AG126" s="85"/>
      <c r="BC126" s="85"/>
      <c r="BE126" s="62"/>
      <c r="BU126" s="85"/>
      <c r="BV126" s="85"/>
      <c r="CP126" s="85"/>
      <c r="CQ126" s="85"/>
      <c r="CS126" s="85"/>
      <c r="DF126" s="62"/>
      <c r="DH126" s="85"/>
      <c r="DI126" s="85"/>
    </row>
    <row r="127" spans="14:113" s="73" customFormat="1" ht="9" customHeight="1">
      <c r="N127" s="62"/>
      <c r="O127" s="62"/>
      <c r="P127" s="85"/>
      <c r="Q127" s="62"/>
      <c r="AD127" s="62"/>
      <c r="AF127" s="71"/>
      <c r="AG127" s="85"/>
      <c r="BC127" s="85"/>
      <c r="BE127" s="62"/>
      <c r="BU127" s="85"/>
      <c r="BV127" s="85"/>
      <c r="CP127" s="85"/>
      <c r="CQ127" s="85"/>
      <c r="CS127" s="85"/>
      <c r="DF127" s="62"/>
      <c r="DH127" s="85"/>
      <c r="DI127" s="85"/>
    </row>
    <row r="128" spans="14:113" s="73" customFormat="1" ht="9" customHeight="1">
      <c r="N128" s="62"/>
      <c r="O128" s="62"/>
      <c r="P128" s="85"/>
      <c r="Q128" s="62"/>
      <c r="AD128" s="62"/>
      <c r="AF128" s="71"/>
      <c r="AG128" s="85"/>
      <c r="BC128" s="85"/>
      <c r="BE128" s="62"/>
      <c r="BU128" s="85"/>
      <c r="BV128" s="85"/>
      <c r="CP128" s="85"/>
      <c r="CQ128" s="85"/>
      <c r="CS128" s="85"/>
      <c r="DF128" s="62"/>
      <c r="DH128" s="85"/>
      <c r="DI128" s="85"/>
    </row>
    <row r="129" spans="14:113" s="73" customFormat="1" ht="9" customHeight="1">
      <c r="N129" s="62"/>
      <c r="O129" s="62"/>
      <c r="P129" s="85"/>
      <c r="Q129" s="62"/>
      <c r="AD129" s="62"/>
      <c r="AF129" s="71"/>
      <c r="AG129" s="85"/>
      <c r="BC129" s="85"/>
      <c r="BE129" s="62"/>
      <c r="BU129" s="85"/>
      <c r="BV129" s="85"/>
      <c r="CP129" s="85"/>
      <c r="CQ129" s="85"/>
      <c r="CS129" s="85"/>
      <c r="DF129" s="62"/>
      <c r="DH129" s="85"/>
      <c r="DI129" s="85"/>
    </row>
    <row r="130" spans="14:113" s="73" customFormat="1" ht="9" customHeight="1">
      <c r="N130" s="62"/>
      <c r="O130" s="62"/>
      <c r="P130" s="85"/>
      <c r="Q130" s="62"/>
      <c r="AD130" s="62"/>
      <c r="AF130" s="71"/>
      <c r="AG130" s="85"/>
      <c r="BC130" s="85"/>
      <c r="BE130" s="62"/>
      <c r="BU130" s="85"/>
      <c r="BV130" s="85"/>
      <c r="CP130" s="85"/>
      <c r="CQ130" s="85"/>
      <c r="CS130" s="85"/>
      <c r="DF130" s="62"/>
      <c r="DH130" s="85"/>
      <c r="DI130" s="85"/>
    </row>
    <row r="131" spans="14:113" s="73" customFormat="1" ht="9" customHeight="1">
      <c r="N131" s="62"/>
      <c r="O131" s="62"/>
      <c r="P131" s="85"/>
      <c r="Q131" s="62"/>
      <c r="AD131" s="62"/>
      <c r="AF131" s="71"/>
      <c r="AG131" s="85"/>
      <c r="BC131" s="85"/>
      <c r="BE131" s="62"/>
      <c r="BU131" s="85"/>
      <c r="BV131" s="85"/>
      <c r="CP131" s="85"/>
      <c r="CQ131" s="85"/>
      <c r="CS131" s="85"/>
      <c r="DF131" s="62"/>
      <c r="DH131" s="85"/>
      <c r="DI131" s="85"/>
    </row>
    <row r="132" spans="14:113" s="73" customFormat="1" ht="9" customHeight="1">
      <c r="N132" s="62"/>
      <c r="O132" s="62"/>
      <c r="P132" s="85"/>
      <c r="Q132" s="62"/>
      <c r="AD132" s="62"/>
      <c r="AF132" s="71"/>
      <c r="AG132" s="85"/>
      <c r="BC132" s="85"/>
      <c r="BE132" s="62"/>
      <c r="BU132" s="85"/>
      <c r="BV132" s="85"/>
      <c r="CP132" s="85"/>
      <c r="CQ132" s="85"/>
      <c r="CS132" s="85"/>
      <c r="DF132" s="62"/>
      <c r="DH132" s="85"/>
      <c r="DI132" s="85"/>
    </row>
    <row r="133" spans="14:113" s="73" customFormat="1" ht="9" customHeight="1">
      <c r="N133" s="62"/>
      <c r="O133" s="62"/>
      <c r="P133" s="85"/>
      <c r="Q133" s="62"/>
      <c r="AD133" s="62"/>
      <c r="AF133" s="71"/>
      <c r="AG133" s="85"/>
      <c r="BC133" s="85"/>
      <c r="BE133" s="62"/>
      <c r="BU133" s="85"/>
      <c r="BV133" s="85"/>
      <c r="CP133" s="85"/>
      <c r="CQ133" s="85"/>
      <c r="CS133" s="85"/>
      <c r="DF133" s="62"/>
      <c r="DH133" s="85"/>
      <c r="DI133" s="85"/>
    </row>
    <row r="134" spans="14:113" s="73" customFormat="1" ht="9" customHeight="1">
      <c r="N134" s="62"/>
      <c r="O134" s="62"/>
      <c r="P134" s="85"/>
      <c r="Q134" s="62"/>
      <c r="AD134" s="62"/>
      <c r="AF134" s="71"/>
      <c r="AG134" s="85"/>
      <c r="BC134" s="85"/>
      <c r="BE134" s="62"/>
      <c r="BU134" s="85"/>
      <c r="BV134" s="85"/>
      <c r="CP134" s="85"/>
      <c r="CQ134" s="85"/>
      <c r="CS134" s="85"/>
      <c r="DF134" s="62"/>
      <c r="DH134" s="85"/>
      <c r="DI134" s="85"/>
    </row>
    <row r="135" spans="14:113" s="73" customFormat="1" ht="9" customHeight="1">
      <c r="N135" s="62"/>
      <c r="O135" s="62"/>
      <c r="P135" s="85"/>
      <c r="Q135" s="62"/>
      <c r="AD135" s="62"/>
      <c r="AF135" s="71"/>
      <c r="AG135" s="85"/>
      <c r="BC135" s="85"/>
      <c r="BE135" s="62"/>
      <c r="BU135" s="85"/>
      <c r="BV135" s="85"/>
      <c r="CP135" s="85"/>
      <c r="CQ135" s="85"/>
      <c r="CS135" s="85"/>
      <c r="DF135" s="62"/>
      <c r="DH135" s="85"/>
      <c r="DI135" s="85"/>
    </row>
    <row r="136" spans="14:113" s="73" customFormat="1" ht="9" customHeight="1">
      <c r="N136" s="62"/>
      <c r="O136" s="62"/>
      <c r="P136" s="85"/>
      <c r="Q136" s="62"/>
      <c r="AD136" s="62"/>
      <c r="AF136" s="71"/>
      <c r="AG136" s="85"/>
      <c r="BC136" s="85"/>
      <c r="BE136" s="62"/>
      <c r="BU136" s="85"/>
      <c r="BV136" s="85"/>
      <c r="CP136" s="85"/>
      <c r="CQ136" s="85"/>
      <c r="CS136" s="85"/>
      <c r="DF136" s="62"/>
      <c r="DH136" s="85"/>
      <c r="DI136" s="85"/>
    </row>
    <row r="137" spans="14:113" s="73" customFormat="1" ht="9" customHeight="1">
      <c r="N137" s="62"/>
      <c r="O137" s="62"/>
      <c r="P137" s="85"/>
      <c r="Q137" s="62"/>
      <c r="AD137" s="62"/>
      <c r="AF137" s="71"/>
      <c r="AG137" s="85"/>
      <c r="BC137" s="85"/>
      <c r="BE137" s="62"/>
      <c r="BU137" s="85"/>
      <c r="BV137" s="85"/>
      <c r="CP137" s="85"/>
      <c r="CQ137" s="85"/>
      <c r="CS137" s="85"/>
      <c r="DF137" s="62"/>
      <c r="DH137" s="85"/>
      <c r="DI137" s="85"/>
    </row>
    <row r="138" spans="14:113" s="73" customFormat="1" ht="9" customHeight="1">
      <c r="N138" s="62"/>
      <c r="O138" s="62"/>
      <c r="P138" s="85"/>
      <c r="Q138" s="62"/>
      <c r="AD138" s="62"/>
      <c r="AF138" s="71"/>
      <c r="AG138" s="85"/>
      <c r="BC138" s="85"/>
      <c r="BE138" s="62"/>
      <c r="BU138" s="85"/>
      <c r="BV138" s="85"/>
      <c r="CP138" s="85"/>
      <c r="CQ138" s="85"/>
      <c r="CS138" s="85"/>
      <c r="DF138" s="62"/>
      <c r="DH138" s="85"/>
      <c r="DI138" s="85"/>
    </row>
    <row r="139" spans="14:113" s="73" customFormat="1" ht="9" customHeight="1">
      <c r="N139" s="62"/>
      <c r="O139" s="62"/>
      <c r="P139" s="85"/>
      <c r="Q139" s="62"/>
      <c r="AD139" s="62"/>
      <c r="AF139" s="71"/>
      <c r="AG139" s="85"/>
      <c r="BC139" s="85"/>
      <c r="BE139" s="62"/>
      <c r="BU139" s="85"/>
      <c r="BV139" s="85"/>
      <c r="CP139" s="85"/>
      <c r="CQ139" s="85"/>
      <c r="CS139" s="85"/>
      <c r="DF139" s="62"/>
      <c r="DH139" s="85"/>
      <c r="DI139" s="85"/>
    </row>
    <row r="140" spans="14:113" s="73" customFormat="1" ht="9" customHeight="1">
      <c r="N140" s="62"/>
      <c r="O140" s="62"/>
      <c r="P140" s="85"/>
      <c r="Q140" s="62"/>
      <c r="AD140" s="62"/>
      <c r="AF140" s="71"/>
      <c r="AG140" s="85"/>
      <c r="BC140" s="85"/>
      <c r="BE140" s="62"/>
      <c r="BU140" s="85"/>
      <c r="BV140" s="85"/>
      <c r="CP140" s="85"/>
      <c r="CQ140" s="85"/>
      <c r="CS140" s="85"/>
      <c r="DF140" s="62"/>
      <c r="DH140" s="85"/>
      <c r="DI140" s="85"/>
    </row>
    <row r="141" spans="14:113" s="73" customFormat="1" ht="9" customHeight="1">
      <c r="N141" s="62"/>
      <c r="O141" s="62"/>
      <c r="P141" s="85"/>
      <c r="Q141" s="62"/>
      <c r="AD141" s="62"/>
      <c r="AF141" s="71"/>
      <c r="AG141" s="85"/>
      <c r="BC141" s="85"/>
      <c r="BE141" s="62"/>
      <c r="BU141" s="85"/>
      <c r="BV141" s="85"/>
      <c r="CP141" s="85"/>
      <c r="CQ141" s="85"/>
      <c r="CS141" s="85"/>
      <c r="DF141" s="62"/>
      <c r="DH141" s="85"/>
      <c r="DI141" s="85"/>
    </row>
    <row r="142" spans="14:113" s="73" customFormat="1" ht="9" customHeight="1">
      <c r="N142" s="62"/>
      <c r="O142" s="62"/>
      <c r="P142" s="85"/>
      <c r="Q142" s="62"/>
      <c r="AD142" s="62"/>
      <c r="AF142" s="71"/>
      <c r="AG142" s="85"/>
      <c r="BC142" s="85"/>
      <c r="BE142" s="62"/>
      <c r="BU142" s="85"/>
      <c r="BV142" s="85"/>
      <c r="CP142" s="85"/>
      <c r="CQ142" s="85"/>
      <c r="CS142" s="85"/>
      <c r="DF142" s="62"/>
      <c r="DH142" s="85"/>
      <c r="DI142" s="85"/>
    </row>
    <row r="143" spans="14:113" s="73" customFormat="1" ht="9" customHeight="1">
      <c r="N143" s="62"/>
      <c r="O143" s="62"/>
      <c r="P143" s="85"/>
      <c r="Q143" s="62"/>
      <c r="AD143" s="62"/>
      <c r="AF143" s="71"/>
      <c r="AG143" s="85"/>
      <c r="BC143" s="85"/>
      <c r="BE143" s="62"/>
      <c r="BU143" s="85"/>
      <c r="BV143" s="85"/>
      <c r="CP143" s="85"/>
      <c r="CQ143" s="85"/>
      <c r="CS143" s="85"/>
      <c r="DF143" s="62"/>
      <c r="DH143" s="85"/>
      <c r="DI143" s="85"/>
    </row>
    <row r="144" spans="14:113" s="73" customFormat="1" ht="9" customHeight="1">
      <c r="N144" s="62"/>
      <c r="O144" s="62"/>
      <c r="P144" s="85"/>
      <c r="Q144" s="62"/>
      <c r="AD144" s="62"/>
      <c r="AF144" s="71"/>
      <c r="AG144" s="85"/>
      <c r="BC144" s="85"/>
      <c r="BE144" s="62"/>
      <c r="BU144" s="85"/>
      <c r="BV144" s="85"/>
      <c r="CP144" s="85"/>
      <c r="CQ144" s="85"/>
      <c r="CS144" s="85"/>
      <c r="DF144" s="62"/>
      <c r="DH144" s="85"/>
      <c r="DI144" s="85"/>
    </row>
    <row r="145" spans="14:113" s="73" customFormat="1" ht="9" customHeight="1">
      <c r="N145" s="62"/>
      <c r="O145" s="62"/>
      <c r="P145" s="85"/>
      <c r="Q145" s="62"/>
      <c r="AD145" s="62"/>
      <c r="AF145" s="71"/>
      <c r="AG145" s="85"/>
      <c r="BC145" s="85"/>
      <c r="BE145" s="62"/>
      <c r="BU145" s="85"/>
      <c r="BV145" s="85"/>
      <c r="CP145" s="85"/>
      <c r="CQ145" s="85"/>
      <c r="CS145" s="85"/>
      <c r="DF145" s="62"/>
      <c r="DH145" s="85"/>
      <c r="DI145" s="85"/>
    </row>
    <row r="146" spans="14:113" s="73" customFormat="1" ht="9" customHeight="1">
      <c r="N146" s="62"/>
      <c r="O146" s="62"/>
      <c r="P146" s="85"/>
      <c r="Q146" s="62"/>
      <c r="AD146" s="62"/>
      <c r="AF146" s="71"/>
      <c r="AG146" s="85"/>
      <c r="BC146" s="85"/>
      <c r="BE146" s="62"/>
      <c r="BU146" s="85"/>
      <c r="BV146" s="85"/>
      <c r="CP146" s="85"/>
      <c r="CQ146" s="85"/>
      <c r="CS146" s="85"/>
      <c r="DF146" s="62"/>
      <c r="DH146" s="85"/>
      <c r="DI146" s="85"/>
    </row>
    <row r="147" spans="14:113" s="73" customFormat="1" ht="9" customHeight="1">
      <c r="N147" s="62"/>
      <c r="O147" s="62"/>
      <c r="P147" s="85"/>
      <c r="Q147" s="62"/>
      <c r="AD147" s="62"/>
      <c r="AF147" s="71"/>
      <c r="AG147" s="85"/>
      <c r="BC147" s="85"/>
      <c r="BE147" s="62"/>
      <c r="BU147" s="85"/>
      <c r="BV147" s="85"/>
      <c r="CP147" s="85"/>
      <c r="CQ147" s="85"/>
      <c r="CS147" s="85"/>
      <c r="DF147" s="62"/>
      <c r="DH147" s="85"/>
      <c r="DI147" s="85"/>
    </row>
    <row r="148" spans="14:113" s="73" customFormat="1" ht="9" customHeight="1">
      <c r="N148" s="62"/>
      <c r="O148" s="62"/>
      <c r="P148" s="85"/>
      <c r="Q148" s="62"/>
      <c r="AD148" s="62"/>
      <c r="AF148" s="71"/>
      <c r="AG148" s="85"/>
      <c r="BC148" s="85"/>
      <c r="BE148" s="62"/>
      <c r="BU148" s="85"/>
      <c r="BV148" s="85"/>
      <c r="CP148" s="85"/>
      <c r="CQ148" s="85"/>
      <c r="CS148" s="85"/>
      <c r="DF148" s="62"/>
      <c r="DH148" s="85"/>
      <c r="DI148" s="85"/>
    </row>
    <row r="149" spans="14:113" s="73" customFormat="1" ht="9" customHeight="1">
      <c r="N149" s="62"/>
      <c r="O149" s="62"/>
      <c r="P149" s="85"/>
      <c r="Q149" s="62"/>
      <c r="AD149" s="62"/>
      <c r="AF149" s="71"/>
      <c r="AG149" s="85"/>
      <c r="BC149" s="85"/>
      <c r="BE149" s="62"/>
      <c r="BU149" s="85"/>
      <c r="BV149" s="85"/>
      <c r="CP149" s="85"/>
      <c r="CQ149" s="85"/>
      <c r="CS149" s="85"/>
      <c r="DF149" s="62"/>
      <c r="DH149" s="85"/>
      <c r="DI149" s="85"/>
    </row>
    <row r="150" spans="14:113" s="73" customFormat="1" ht="9" customHeight="1">
      <c r="N150" s="62"/>
      <c r="O150" s="62"/>
      <c r="P150" s="85"/>
      <c r="Q150" s="62"/>
      <c r="AD150" s="62"/>
      <c r="AF150" s="71"/>
      <c r="AG150" s="85"/>
      <c r="BC150" s="85"/>
      <c r="BE150" s="62"/>
      <c r="BU150" s="85"/>
      <c r="BV150" s="85"/>
      <c r="CP150" s="85"/>
      <c r="CQ150" s="85"/>
      <c r="CS150" s="85"/>
      <c r="DF150" s="62"/>
      <c r="DH150" s="85"/>
      <c r="DI150" s="85"/>
    </row>
    <row r="151" spans="14:113" s="73" customFormat="1" ht="9" customHeight="1">
      <c r="N151" s="62"/>
      <c r="O151" s="62"/>
      <c r="P151" s="85"/>
      <c r="Q151" s="62"/>
      <c r="AD151" s="62"/>
      <c r="AF151" s="71"/>
      <c r="AG151" s="85"/>
      <c r="BC151" s="85"/>
      <c r="BE151" s="62"/>
      <c r="BU151" s="85"/>
      <c r="BV151" s="85"/>
      <c r="CP151" s="85"/>
      <c r="CQ151" s="85"/>
      <c r="CS151" s="85"/>
      <c r="DF151" s="62"/>
      <c r="DH151" s="85"/>
      <c r="DI151" s="85"/>
    </row>
    <row r="152" spans="14:113" s="73" customFormat="1" ht="9" customHeight="1">
      <c r="N152" s="62"/>
      <c r="O152" s="62"/>
      <c r="P152" s="85"/>
      <c r="Q152" s="62"/>
      <c r="AD152" s="62"/>
      <c r="AF152" s="71"/>
      <c r="AG152" s="85"/>
      <c r="BC152" s="85"/>
      <c r="BE152" s="62"/>
      <c r="BU152" s="85"/>
      <c r="BV152" s="85"/>
      <c r="CP152" s="85"/>
      <c r="CQ152" s="85"/>
      <c r="CS152" s="85"/>
      <c r="DF152" s="62"/>
      <c r="DH152" s="85"/>
      <c r="DI152" s="85"/>
    </row>
    <row r="153" spans="14:113" s="73" customFormat="1" ht="9" customHeight="1">
      <c r="N153" s="62"/>
      <c r="O153" s="62"/>
      <c r="P153" s="85"/>
      <c r="Q153" s="62"/>
      <c r="AD153" s="62"/>
      <c r="AF153" s="71"/>
      <c r="AG153" s="85"/>
      <c r="BC153" s="85"/>
      <c r="BE153" s="62"/>
      <c r="BU153" s="85"/>
      <c r="BV153" s="85"/>
      <c r="CP153" s="85"/>
      <c r="CQ153" s="85"/>
      <c r="CS153" s="85"/>
      <c r="DF153" s="62"/>
      <c r="DH153" s="85"/>
      <c r="DI153" s="85"/>
    </row>
    <row r="154" spans="14:113" s="73" customFormat="1" ht="9" customHeight="1">
      <c r="N154" s="62"/>
      <c r="O154" s="62"/>
      <c r="P154" s="85"/>
      <c r="Q154" s="62"/>
      <c r="AD154" s="62"/>
      <c r="AF154" s="71"/>
      <c r="AG154" s="85"/>
      <c r="BC154" s="85"/>
      <c r="BE154" s="62"/>
      <c r="BU154" s="85"/>
      <c r="BV154" s="85"/>
      <c r="CP154" s="85"/>
      <c r="CQ154" s="85"/>
      <c r="CS154" s="85"/>
      <c r="DF154" s="62"/>
      <c r="DH154" s="85"/>
      <c r="DI154" s="85"/>
    </row>
    <row r="155" spans="14:113" s="73" customFormat="1" ht="9" customHeight="1">
      <c r="N155" s="62"/>
      <c r="O155" s="62"/>
      <c r="P155" s="85"/>
      <c r="Q155" s="62"/>
      <c r="AD155" s="62"/>
      <c r="AF155" s="71"/>
      <c r="AG155" s="85"/>
      <c r="BC155" s="85"/>
      <c r="BE155" s="62"/>
      <c r="BU155" s="85"/>
      <c r="BV155" s="85"/>
      <c r="CP155" s="85"/>
      <c r="CQ155" s="85"/>
      <c r="CS155" s="85"/>
      <c r="DF155" s="62"/>
      <c r="DH155" s="85"/>
      <c r="DI155" s="85"/>
    </row>
    <row r="156" spans="14:113" s="73" customFormat="1" ht="9" customHeight="1">
      <c r="N156" s="62"/>
      <c r="O156" s="62"/>
      <c r="P156" s="85"/>
      <c r="Q156" s="62"/>
      <c r="AD156" s="62"/>
      <c r="AF156" s="71"/>
      <c r="AG156" s="85"/>
      <c r="BC156" s="85"/>
      <c r="BE156" s="62"/>
      <c r="BU156" s="85"/>
      <c r="BV156" s="85"/>
      <c r="CP156" s="85"/>
      <c r="CQ156" s="85"/>
      <c r="CS156" s="85"/>
      <c r="DF156" s="62"/>
      <c r="DH156" s="85"/>
      <c r="DI156" s="85"/>
    </row>
    <row r="157" spans="14:113" s="73" customFormat="1" ht="9" customHeight="1">
      <c r="N157" s="62"/>
      <c r="O157" s="62"/>
      <c r="P157" s="85"/>
      <c r="Q157" s="62"/>
      <c r="AD157" s="62"/>
      <c r="AF157" s="71"/>
      <c r="AG157" s="85"/>
      <c r="BC157" s="85"/>
      <c r="BE157" s="62"/>
      <c r="BU157" s="85"/>
      <c r="BV157" s="85"/>
      <c r="CP157" s="85"/>
      <c r="CQ157" s="85"/>
      <c r="CS157" s="85"/>
      <c r="DF157" s="62"/>
      <c r="DH157" s="85"/>
      <c r="DI157" s="85"/>
    </row>
    <row r="158" spans="14:113" s="73" customFormat="1" ht="9" customHeight="1">
      <c r="N158" s="62"/>
      <c r="O158" s="62"/>
      <c r="P158" s="85"/>
      <c r="Q158" s="62"/>
      <c r="AD158" s="62"/>
      <c r="AF158" s="71"/>
      <c r="AG158" s="85"/>
      <c r="BC158" s="85"/>
      <c r="BE158" s="62"/>
      <c r="BU158" s="85"/>
      <c r="BV158" s="85"/>
      <c r="CP158" s="85"/>
      <c r="CQ158" s="85"/>
      <c r="CS158" s="85"/>
      <c r="DF158" s="62"/>
      <c r="DH158" s="85"/>
      <c r="DI158" s="85"/>
    </row>
    <row r="159" spans="14:113" s="73" customFormat="1" ht="9" customHeight="1">
      <c r="N159" s="62"/>
      <c r="O159" s="62"/>
      <c r="P159" s="85"/>
      <c r="Q159" s="62"/>
      <c r="AD159" s="62"/>
      <c r="AF159" s="71"/>
      <c r="AG159" s="85"/>
      <c r="BC159" s="85"/>
      <c r="BE159" s="62"/>
      <c r="BU159" s="85"/>
      <c r="BV159" s="85"/>
      <c r="CP159" s="85"/>
      <c r="CQ159" s="85"/>
      <c r="CS159" s="85"/>
      <c r="DF159" s="62"/>
      <c r="DH159" s="85"/>
      <c r="DI159" s="85"/>
    </row>
    <row r="160" spans="14:113" s="73" customFormat="1" ht="9" customHeight="1">
      <c r="N160" s="62"/>
      <c r="O160" s="62"/>
      <c r="P160" s="85"/>
      <c r="Q160" s="62"/>
      <c r="AD160" s="62"/>
      <c r="AF160" s="71"/>
      <c r="AG160" s="85"/>
      <c r="BC160" s="85"/>
      <c r="BE160" s="62"/>
      <c r="BU160" s="85"/>
      <c r="BV160" s="85"/>
      <c r="CP160" s="85"/>
      <c r="CQ160" s="85"/>
      <c r="CS160" s="85"/>
      <c r="DF160" s="62"/>
      <c r="DH160" s="85"/>
      <c r="DI160" s="85"/>
    </row>
    <row r="161" spans="14:122" s="73" customFormat="1" ht="12" customHeight="1">
      <c r="N161" s="62"/>
      <c r="O161" s="62"/>
      <c r="P161" s="85"/>
      <c r="Q161" s="62"/>
      <c r="AD161" s="62"/>
      <c r="AF161" s="71"/>
      <c r="AG161" s="85"/>
      <c r="BC161" s="85"/>
      <c r="BE161" s="62"/>
      <c r="BU161" s="85"/>
      <c r="BV161" s="85"/>
      <c r="CP161" s="85"/>
      <c r="CQ161" s="85"/>
      <c r="CS161" s="85"/>
      <c r="DF161" s="62"/>
      <c r="DH161" s="85"/>
      <c r="DI161" s="85"/>
    </row>
    <row r="162" spans="14:122" s="62" customFormat="1" ht="9" customHeight="1">
      <c r="P162" s="85"/>
      <c r="AF162" s="85"/>
      <c r="AG162" s="85"/>
      <c r="AQ162" s="73"/>
      <c r="AR162" s="73"/>
      <c r="AS162" s="73"/>
      <c r="AT162" s="73"/>
      <c r="AU162" s="73"/>
      <c r="AV162" s="73"/>
      <c r="AW162" s="73"/>
      <c r="AX162" s="73"/>
      <c r="AY162" s="73"/>
      <c r="AZ162" s="73"/>
      <c r="BA162" s="73"/>
      <c r="BB162" s="73"/>
      <c r="BC162" s="85"/>
      <c r="BD162" s="73"/>
      <c r="BF162" s="73"/>
      <c r="BG162" s="73"/>
      <c r="BH162" s="73"/>
      <c r="BI162" s="73"/>
      <c r="BJ162" s="73"/>
      <c r="BK162" s="73"/>
      <c r="BL162" s="73"/>
      <c r="BM162" s="73"/>
      <c r="BN162" s="73"/>
      <c r="BO162" s="73"/>
      <c r="BP162" s="73"/>
      <c r="BQ162" s="73"/>
      <c r="BR162" s="73"/>
      <c r="BS162" s="73"/>
      <c r="BT162" s="73"/>
      <c r="BU162" s="85"/>
      <c r="BV162" s="85"/>
      <c r="BW162" s="73"/>
      <c r="BX162" s="73"/>
      <c r="BY162" s="73"/>
      <c r="BZ162" s="73"/>
      <c r="CA162" s="73"/>
      <c r="CB162" s="73"/>
      <c r="CC162" s="73"/>
      <c r="CD162" s="73"/>
      <c r="CE162" s="73"/>
      <c r="CF162" s="73"/>
      <c r="CG162" s="73"/>
      <c r="CH162" s="73"/>
      <c r="CI162" s="73"/>
      <c r="CJ162" s="73"/>
      <c r="CK162" s="73"/>
      <c r="CL162" s="73"/>
      <c r="CM162" s="73"/>
      <c r="CN162" s="73"/>
      <c r="CO162" s="73"/>
      <c r="CP162" s="85"/>
      <c r="CQ162" s="85"/>
      <c r="CR162" s="73"/>
      <c r="CS162" s="85"/>
      <c r="CT162" s="73"/>
      <c r="CU162" s="73"/>
      <c r="CV162" s="73"/>
      <c r="CW162" s="73"/>
      <c r="CX162" s="73"/>
      <c r="CY162" s="73"/>
      <c r="CZ162" s="73"/>
      <c r="DA162" s="73"/>
      <c r="DB162" s="73"/>
      <c r="DC162" s="73"/>
      <c r="DD162" s="73"/>
      <c r="DE162" s="73"/>
      <c r="DG162" s="73"/>
      <c r="DH162" s="85"/>
      <c r="DI162" s="85"/>
      <c r="DJ162" s="73"/>
      <c r="DK162" s="73"/>
      <c r="DL162" s="73"/>
      <c r="DM162" s="73"/>
      <c r="DN162" s="73"/>
      <c r="DO162" s="73"/>
      <c r="DP162" s="73"/>
      <c r="DQ162" s="73"/>
      <c r="DR162" s="73"/>
    </row>
    <row r="163" spans="14:122" s="62" customFormat="1" ht="9" customHeight="1">
      <c r="P163" s="85"/>
      <c r="AF163" s="85"/>
      <c r="AG163" s="85"/>
      <c r="AQ163" s="73"/>
      <c r="AR163" s="73"/>
      <c r="AS163" s="73"/>
      <c r="AT163" s="73"/>
      <c r="AU163" s="73"/>
      <c r="AV163" s="73"/>
      <c r="AW163" s="73"/>
      <c r="AX163" s="73"/>
      <c r="AY163" s="73"/>
      <c r="AZ163" s="73"/>
      <c r="BA163" s="73"/>
      <c r="BB163" s="73"/>
      <c r="BC163" s="85"/>
      <c r="BD163" s="73"/>
      <c r="BF163" s="73"/>
      <c r="BG163" s="73"/>
      <c r="BH163" s="73"/>
      <c r="BI163" s="73"/>
      <c r="BJ163" s="73"/>
      <c r="BK163" s="73"/>
      <c r="BL163" s="73"/>
      <c r="BM163" s="73"/>
      <c r="BN163" s="73"/>
      <c r="BO163" s="73"/>
      <c r="BP163" s="73"/>
      <c r="BQ163" s="73"/>
      <c r="BR163" s="73"/>
      <c r="BS163" s="73"/>
      <c r="BT163" s="73"/>
      <c r="BU163" s="85"/>
      <c r="BV163" s="85"/>
      <c r="BW163" s="73"/>
      <c r="BX163" s="73"/>
      <c r="BY163" s="73"/>
      <c r="BZ163" s="73"/>
      <c r="CA163" s="73"/>
      <c r="CB163" s="73"/>
      <c r="CC163" s="73"/>
      <c r="CD163" s="73"/>
      <c r="CE163" s="73"/>
      <c r="CF163" s="73"/>
      <c r="CG163" s="73"/>
      <c r="CH163" s="73"/>
      <c r="CI163" s="73"/>
      <c r="CJ163" s="73"/>
      <c r="CK163" s="73"/>
      <c r="CL163" s="73"/>
      <c r="CM163" s="73"/>
      <c r="CN163" s="73"/>
      <c r="CO163" s="73"/>
      <c r="CP163" s="85"/>
      <c r="CQ163" s="85"/>
      <c r="CR163" s="73"/>
      <c r="CS163" s="85"/>
      <c r="CT163" s="73"/>
      <c r="CU163" s="73"/>
      <c r="CV163" s="73"/>
      <c r="CW163" s="73"/>
      <c r="CX163" s="73"/>
      <c r="CY163" s="73"/>
      <c r="CZ163" s="73"/>
      <c r="DA163" s="73"/>
      <c r="DB163" s="73"/>
      <c r="DC163" s="73"/>
      <c r="DD163" s="73"/>
      <c r="DE163" s="73"/>
      <c r="DG163" s="73"/>
      <c r="DH163" s="85"/>
      <c r="DI163" s="85"/>
      <c r="DJ163" s="73"/>
      <c r="DK163" s="73"/>
      <c r="DL163" s="73"/>
      <c r="DM163" s="73"/>
      <c r="DN163" s="73"/>
      <c r="DO163" s="73"/>
      <c r="DP163" s="73"/>
      <c r="DQ163" s="73"/>
      <c r="DR163" s="73"/>
    </row>
    <row r="164" spans="14:122" s="62" customFormat="1" ht="9" customHeight="1">
      <c r="P164" s="85"/>
      <c r="AF164" s="85"/>
      <c r="AG164" s="85"/>
      <c r="BC164" s="85"/>
      <c r="BU164" s="85"/>
      <c r="BV164" s="85"/>
      <c r="CP164" s="85"/>
      <c r="CQ164" s="85"/>
      <c r="CS164" s="85"/>
      <c r="DH164" s="85"/>
      <c r="DI164" s="85"/>
    </row>
    <row r="165" spans="14:122" s="62" customFormat="1" ht="9" customHeight="1">
      <c r="P165" s="85"/>
      <c r="AF165" s="85"/>
      <c r="AG165" s="85"/>
      <c r="BC165" s="85"/>
      <c r="BU165" s="85"/>
      <c r="BV165" s="85"/>
      <c r="CP165" s="85"/>
      <c r="CQ165" s="85"/>
      <c r="CS165" s="85"/>
      <c r="DH165" s="85"/>
      <c r="DI165" s="85"/>
    </row>
    <row r="166" spans="14:122" s="62" customFormat="1" ht="9" customHeight="1">
      <c r="P166" s="85"/>
      <c r="AF166" s="85"/>
      <c r="AG166" s="85"/>
      <c r="BC166" s="85"/>
      <c r="BU166" s="85"/>
      <c r="BV166" s="85"/>
      <c r="CP166" s="85"/>
      <c r="CQ166" s="85"/>
      <c r="CS166" s="85"/>
      <c r="DH166" s="85"/>
      <c r="DI166" s="85"/>
    </row>
    <row r="167" spans="14:122" s="62" customFormat="1" ht="9" customHeight="1">
      <c r="P167" s="85"/>
      <c r="AF167" s="85"/>
      <c r="AG167" s="85"/>
      <c r="BC167" s="85"/>
      <c r="BU167" s="85"/>
      <c r="BV167" s="85"/>
      <c r="CP167" s="85"/>
      <c r="CQ167" s="85"/>
      <c r="CS167" s="85"/>
      <c r="DH167" s="85"/>
      <c r="DI167" s="85"/>
    </row>
    <row r="168" spans="14:122" s="62" customFormat="1" ht="9" customHeight="1">
      <c r="P168" s="85"/>
      <c r="AF168" s="85"/>
      <c r="AG168" s="85"/>
      <c r="BC168" s="85"/>
      <c r="BU168" s="85"/>
      <c r="BV168" s="85"/>
      <c r="CP168" s="85"/>
      <c r="CQ168" s="85"/>
      <c r="CS168" s="85"/>
      <c r="DH168" s="85"/>
      <c r="DI168" s="85"/>
    </row>
    <row r="169" spans="14:122" s="62" customFormat="1" ht="9" customHeight="1">
      <c r="P169" s="85"/>
      <c r="AF169" s="85"/>
      <c r="AG169" s="85"/>
      <c r="BC169" s="85"/>
      <c r="BU169" s="85"/>
      <c r="BV169" s="85"/>
      <c r="CP169" s="85"/>
      <c r="CQ169" s="85"/>
      <c r="CS169" s="85"/>
      <c r="DH169" s="85"/>
      <c r="DI169" s="85"/>
    </row>
    <row r="170" spans="14:122" s="62" customFormat="1" ht="9" customHeight="1">
      <c r="P170" s="85"/>
      <c r="AF170" s="85"/>
      <c r="AG170" s="85"/>
      <c r="BC170" s="85"/>
      <c r="BU170" s="85"/>
      <c r="BV170" s="85"/>
      <c r="CP170" s="85"/>
      <c r="CQ170" s="85"/>
      <c r="CS170" s="85"/>
      <c r="DH170" s="85"/>
      <c r="DI170" s="85"/>
    </row>
    <row r="171" spans="14:122" s="62" customFormat="1" ht="9" customHeight="1">
      <c r="P171" s="85"/>
      <c r="AF171" s="85"/>
      <c r="AG171" s="85"/>
      <c r="BC171" s="85"/>
      <c r="BU171" s="85"/>
      <c r="BV171" s="85"/>
      <c r="CP171" s="85"/>
      <c r="CQ171" s="85"/>
      <c r="CS171" s="85"/>
      <c r="DH171" s="85"/>
      <c r="DI171" s="85"/>
    </row>
    <row r="172" spans="14:122" s="62" customFormat="1" ht="9" customHeight="1">
      <c r="P172" s="85"/>
      <c r="AF172" s="85"/>
      <c r="AG172" s="85"/>
      <c r="BC172" s="85"/>
      <c r="BU172" s="85"/>
      <c r="BV172" s="85"/>
      <c r="CP172" s="85"/>
      <c r="CQ172" s="85"/>
      <c r="CS172" s="85"/>
      <c r="DH172" s="85"/>
      <c r="DI172" s="85"/>
    </row>
    <row r="173" spans="14:122" s="62" customFormat="1" ht="9" customHeight="1">
      <c r="P173" s="85"/>
      <c r="AF173" s="85"/>
      <c r="AG173" s="85"/>
      <c r="BC173" s="85"/>
      <c r="BU173" s="85"/>
      <c r="BV173" s="85"/>
      <c r="CP173" s="85"/>
      <c r="CQ173" s="85"/>
      <c r="CS173" s="85"/>
      <c r="DH173" s="85"/>
      <c r="DI173" s="85"/>
    </row>
    <row r="174" spans="14:122" s="62" customFormat="1" ht="9" customHeight="1">
      <c r="P174" s="85"/>
      <c r="AF174" s="85"/>
      <c r="AG174" s="85"/>
      <c r="BC174" s="85"/>
      <c r="BU174" s="85"/>
      <c r="BV174" s="85"/>
      <c r="CP174" s="85"/>
      <c r="CQ174" s="85"/>
      <c r="CS174" s="85"/>
      <c r="DH174" s="85"/>
      <c r="DI174" s="85"/>
    </row>
    <row r="175" spans="14:122" s="62" customFormat="1" ht="9" customHeight="1">
      <c r="P175" s="85"/>
      <c r="AF175" s="85"/>
      <c r="AG175" s="85"/>
      <c r="BC175" s="85"/>
      <c r="BU175" s="85"/>
      <c r="BV175" s="85"/>
      <c r="CP175" s="85"/>
      <c r="CQ175" s="85"/>
      <c r="CS175" s="85"/>
      <c r="DH175" s="85"/>
      <c r="DI175" s="85"/>
    </row>
    <row r="176" spans="14:122" s="62" customFormat="1" ht="9" customHeight="1">
      <c r="P176" s="85"/>
      <c r="AF176" s="85"/>
      <c r="AG176" s="85"/>
      <c r="BC176" s="85"/>
      <c r="BU176" s="85"/>
      <c r="BV176" s="85"/>
      <c r="CP176" s="85"/>
      <c r="CQ176" s="85"/>
      <c r="CS176" s="85"/>
      <c r="DH176" s="85"/>
      <c r="DI176" s="85"/>
    </row>
    <row r="177" spans="16:113" s="62" customFormat="1" ht="9" customHeight="1">
      <c r="P177" s="85"/>
      <c r="AF177" s="85"/>
      <c r="AG177" s="85"/>
      <c r="BC177" s="85"/>
      <c r="BU177" s="85"/>
      <c r="BV177" s="85"/>
      <c r="CP177" s="85"/>
      <c r="CQ177" s="85"/>
      <c r="CS177" s="85"/>
      <c r="DH177" s="85"/>
      <c r="DI177" s="85"/>
    </row>
    <row r="178" spans="16:113" s="62" customFormat="1" ht="9" customHeight="1">
      <c r="P178" s="85"/>
      <c r="AF178" s="85"/>
      <c r="AG178" s="85"/>
      <c r="BC178" s="85"/>
      <c r="BU178" s="85"/>
      <c r="BV178" s="85"/>
      <c r="CP178" s="85"/>
      <c r="CQ178" s="85"/>
      <c r="CS178" s="85"/>
      <c r="DH178" s="85"/>
      <c r="DI178" s="85"/>
    </row>
    <row r="179" spans="16:113" s="62" customFormat="1" ht="9" customHeight="1">
      <c r="P179" s="85"/>
      <c r="AF179" s="85"/>
      <c r="AG179" s="85"/>
      <c r="BC179" s="85"/>
      <c r="BU179" s="85"/>
      <c r="BV179" s="85"/>
      <c r="CP179" s="85"/>
      <c r="CQ179" s="85"/>
      <c r="CS179" s="85"/>
      <c r="DH179" s="85"/>
      <c r="DI179" s="85"/>
    </row>
    <row r="180" spans="16:113" s="62" customFormat="1" ht="9" customHeight="1">
      <c r="P180" s="85"/>
      <c r="AF180" s="85"/>
      <c r="AG180" s="85"/>
      <c r="BC180" s="85"/>
      <c r="BU180" s="85"/>
      <c r="BV180" s="85"/>
      <c r="CP180" s="85"/>
      <c r="CQ180" s="85"/>
      <c r="CS180" s="85"/>
      <c r="DH180" s="85"/>
      <c r="DI180" s="85"/>
    </row>
    <row r="181" spans="16:113" s="62" customFormat="1" ht="9" customHeight="1">
      <c r="P181" s="85"/>
      <c r="AF181" s="85"/>
      <c r="AG181" s="85"/>
      <c r="BC181" s="85"/>
      <c r="BU181" s="85"/>
      <c r="BV181" s="85"/>
      <c r="CP181" s="85"/>
      <c r="CQ181" s="85"/>
      <c r="CS181" s="85"/>
      <c r="DH181" s="85"/>
      <c r="DI181" s="85"/>
    </row>
    <row r="182" spans="16:113" s="62" customFormat="1" ht="9" customHeight="1">
      <c r="P182" s="85"/>
      <c r="AF182" s="85"/>
      <c r="AG182" s="85"/>
      <c r="BC182" s="85"/>
      <c r="BU182" s="85"/>
      <c r="BV182" s="85"/>
      <c r="CP182" s="85"/>
      <c r="CQ182" s="85"/>
      <c r="CS182" s="85"/>
      <c r="DH182" s="85"/>
      <c r="DI182" s="85"/>
    </row>
    <row r="183" spans="16:113" s="62" customFormat="1" ht="9" customHeight="1">
      <c r="P183" s="85"/>
      <c r="AF183" s="85"/>
      <c r="AG183" s="85"/>
      <c r="BC183" s="85"/>
      <c r="BU183" s="85"/>
      <c r="BV183" s="85"/>
      <c r="CP183" s="85"/>
      <c r="CQ183" s="85"/>
      <c r="CS183" s="85"/>
      <c r="DH183" s="85"/>
      <c r="DI183" s="85"/>
    </row>
    <row r="184" spans="16:113" s="62" customFormat="1" ht="9" customHeight="1">
      <c r="P184" s="85"/>
      <c r="AF184" s="85"/>
      <c r="AG184" s="85"/>
      <c r="BC184" s="85"/>
      <c r="BU184" s="85"/>
      <c r="BV184" s="85"/>
      <c r="CP184" s="85"/>
      <c r="CQ184" s="85"/>
      <c r="CS184" s="85"/>
      <c r="DH184" s="85"/>
      <c r="DI184" s="85"/>
    </row>
    <row r="185" spans="16:113" s="62" customFormat="1" ht="9" customHeight="1">
      <c r="P185" s="85"/>
      <c r="AF185" s="85"/>
      <c r="AG185" s="85"/>
      <c r="BC185" s="85"/>
      <c r="BU185" s="85"/>
      <c r="BV185" s="85"/>
      <c r="CP185" s="85"/>
      <c r="CQ185" s="85"/>
      <c r="CS185" s="85"/>
      <c r="DH185" s="85"/>
      <c r="DI185" s="85"/>
    </row>
    <row r="186" spans="16:113" s="62" customFormat="1" ht="9" customHeight="1">
      <c r="P186" s="85"/>
      <c r="AF186" s="85"/>
      <c r="AG186" s="85"/>
      <c r="BC186" s="85"/>
      <c r="BU186" s="85"/>
      <c r="BV186" s="85"/>
      <c r="CP186" s="85"/>
      <c r="CQ186" s="85"/>
      <c r="CS186" s="85"/>
      <c r="DH186" s="85"/>
      <c r="DI186" s="85"/>
    </row>
    <row r="187" spans="16:113" s="62" customFormat="1" ht="9" customHeight="1">
      <c r="P187" s="85"/>
      <c r="AF187" s="85"/>
      <c r="AG187" s="85"/>
      <c r="BC187" s="85"/>
      <c r="BU187" s="85"/>
      <c r="BV187" s="85"/>
      <c r="CP187" s="85"/>
      <c r="CQ187" s="85"/>
      <c r="CS187" s="85"/>
      <c r="DH187" s="85"/>
      <c r="DI187" s="85"/>
    </row>
    <row r="188" spans="16:113" s="62" customFormat="1" ht="9" customHeight="1">
      <c r="P188" s="85"/>
      <c r="AF188" s="85"/>
      <c r="AG188" s="85"/>
      <c r="BC188" s="85"/>
      <c r="BU188" s="85"/>
      <c r="BV188" s="85"/>
      <c r="CP188" s="85"/>
      <c r="CQ188" s="85"/>
      <c r="CS188" s="85"/>
      <c r="DH188" s="85"/>
      <c r="DI188" s="85"/>
    </row>
    <row r="189" spans="16:113" s="62" customFormat="1" ht="9" customHeight="1">
      <c r="P189" s="85"/>
      <c r="AF189" s="85"/>
      <c r="AG189" s="85"/>
      <c r="BC189" s="85"/>
      <c r="BU189" s="85"/>
      <c r="BV189" s="85"/>
      <c r="CP189" s="85"/>
      <c r="CQ189" s="85"/>
      <c r="CS189" s="85"/>
      <c r="DH189" s="85"/>
      <c r="DI189" s="85"/>
    </row>
    <row r="190" spans="16:113" s="62" customFormat="1" ht="9" customHeight="1">
      <c r="P190" s="85"/>
      <c r="AF190" s="85"/>
      <c r="AG190" s="85"/>
      <c r="BC190" s="85"/>
      <c r="BU190" s="85"/>
      <c r="BV190" s="85"/>
      <c r="CP190" s="85"/>
      <c r="CQ190" s="85"/>
      <c r="CS190" s="85"/>
      <c r="DH190" s="85"/>
      <c r="DI190" s="85"/>
    </row>
    <row r="191" spans="16:113" s="62" customFormat="1" ht="9" customHeight="1">
      <c r="P191" s="85"/>
      <c r="AF191" s="85"/>
      <c r="AG191" s="85"/>
      <c r="BC191" s="85"/>
      <c r="BU191" s="85"/>
      <c r="BV191" s="85"/>
      <c r="CP191" s="85"/>
      <c r="CQ191" s="85"/>
      <c r="CS191" s="85"/>
      <c r="DH191" s="85"/>
      <c r="DI191" s="85"/>
    </row>
    <row r="192" spans="16:113" s="62" customFormat="1" ht="9" customHeight="1">
      <c r="P192" s="85"/>
      <c r="AF192" s="85"/>
      <c r="AG192" s="85"/>
      <c r="BC192" s="85"/>
      <c r="BU192" s="85"/>
      <c r="BV192" s="85"/>
      <c r="CP192" s="85"/>
      <c r="CQ192" s="85"/>
      <c r="CS192" s="85"/>
      <c r="DH192" s="85"/>
      <c r="DI192" s="85"/>
    </row>
    <row r="193" spans="16:113" s="62" customFormat="1" ht="9" customHeight="1">
      <c r="P193" s="85"/>
      <c r="AF193" s="85"/>
      <c r="AG193" s="85"/>
      <c r="BC193" s="85"/>
      <c r="BU193" s="85"/>
      <c r="BV193" s="85"/>
      <c r="CP193" s="85"/>
      <c r="CQ193" s="85"/>
      <c r="CS193" s="85"/>
      <c r="DH193" s="85"/>
      <c r="DI193" s="85"/>
    </row>
    <row r="194" spans="16:113" s="62" customFormat="1" ht="9" customHeight="1">
      <c r="P194" s="85"/>
      <c r="AF194" s="85"/>
      <c r="AG194" s="85"/>
      <c r="BC194" s="85"/>
      <c r="BU194" s="85"/>
      <c r="BV194" s="85"/>
      <c r="CP194" s="85"/>
      <c r="CQ194" s="85"/>
      <c r="CS194" s="85"/>
      <c r="DH194" s="85"/>
      <c r="DI194" s="85"/>
    </row>
    <row r="195" spans="16:113" s="62" customFormat="1" ht="9" customHeight="1">
      <c r="P195" s="85"/>
      <c r="AF195" s="85"/>
      <c r="AG195" s="85"/>
      <c r="BC195" s="85"/>
      <c r="BU195" s="85"/>
      <c r="BV195" s="85"/>
      <c r="CP195" s="85"/>
      <c r="CQ195" s="85"/>
      <c r="CS195" s="85"/>
      <c r="DH195" s="85"/>
      <c r="DI195" s="85"/>
    </row>
    <row r="196" spans="16:113" s="62" customFormat="1" ht="9" customHeight="1">
      <c r="P196" s="85"/>
      <c r="AF196" s="85"/>
      <c r="AG196" s="85"/>
      <c r="BC196" s="85"/>
      <c r="BU196" s="85"/>
      <c r="BV196" s="85"/>
      <c r="CP196" s="85"/>
      <c r="CQ196" s="85"/>
      <c r="CS196" s="85"/>
      <c r="DH196" s="85"/>
      <c r="DI196" s="85"/>
    </row>
    <row r="197" spans="16:113" s="62" customFormat="1" ht="9" customHeight="1">
      <c r="P197" s="85"/>
      <c r="AF197" s="85"/>
      <c r="AG197" s="85"/>
      <c r="BC197" s="85"/>
      <c r="BU197" s="85"/>
      <c r="BV197" s="85"/>
      <c r="CP197" s="85"/>
      <c r="CQ197" s="85"/>
      <c r="CS197" s="85"/>
      <c r="DH197" s="85"/>
      <c r="DI197" s="85"/>
    </row>
    <row r="198" spans="16:113" s="62" customFormat="1" ht="9" customHeight="1">
      <c r="P198" s="85"/>
      <c r="AF198" s="85"/>
      <c r="AG198" s="85"/>
      <c r="BC198" s="85"/>
      <c r="BU198" s="85"/>
      <c r="BV198" s="85"/>
      <c r="CP198" s="85"/>
      <c r="CQ198" s="85"/>
      <c r="CS198" s="85"/>
      <c r="DH198" s="85"/>
      <c r="DI198" s="85"/>
    </row>
    <row r="199" spans="16:113" s="62" customFormat="1" ht="9" customHeight="1">
      <c r="P199" s="85"/>
      <c r="AF199" s="85"/>
      <c r="AG199" s="85"/>
      <c r="BC199" s="85"/>
      <c r="BU199" s="85"/>
      <c r="BV199" s="85"/>
      <c r="CP199" s="85"/>
      <c r="CQ199" s="85"/>
      <c r="CS199" s="85"/>
      <c r="DH199" s="85"/>
      <c r="DI199" s="85"/>
    </row>
    <row r="200" spans="16:113" s="62" customFormat="1" ht="9" customHeight="1">
      <c r="P200" s="85"/>
      <c r="AF200" s="85"/>
      <c r="AG200" s="85"/>
      <c r="BC200" s="85"/>
      <c r="BU200" s="85"/>
      <c r="BV200" s="85"/>
      <c r="CP200" s="85"/>
      <c r="CQ200" s="85"/>
      <c r="CS200" s="85"/>
      <c r="DH200" s="85"/>
      <c r="DI200" s="85"/>
    </row>
    <row r="201" spans="16:113" s="62" customFormat="1" ht="9" customHeight="1">
      <c r="P201" s="85"/>
      <c r="AF201" s="85"/>
      <c r="AG201" s="85"/>
      <c r="BC201" s="85"/>
      <c r="BU201" s="85"/>
      <c r="BV201" s="85"/>
      <c r="CP201" s="85"/>
      <c r="CQ201" s="85"/>
      <c r="CS201" s="85"/>
      <c r="DH201" s="85"/>
      <c r="DI201" s="85"/>
    </row>
    <row r="202" spans="16:113" s="62" customFormat="1" ht="9" customHeight="1">
      <c r="P202" s="85"/>
      <c r="AF202" s="85"/>
      <c r="AG202" s="85"/>
      <c r="BC202" s="85"/>
      <c r="BU202" s="85"/>
      <c r="BV202" s="85"/>
      <c r="CP202" s="85"/>
      <c r="CQ202" s="85"/>
      <c r="CS202" s="85"/>
      <c r="DH202" s="85"/>
      <c r="DI202" s="85"/>
    </row>
    <row r="203" spans="16:113" s="62" customFormat="1" ht="9" customHeight="1">
      <c r="P203" s="85"/>
      <c r="AF203" s="85"/>
      <c r="AG203" s="85"/>
      <c r="BC203" s="85"/>
      <c r="BU203" s="85"/>
      <c r="BV203" s="85"/>
      <c r="CP203" s="85"/>
      <c r="CQ203" s="85"/>
      <c r="CS203" s="85"/>
      <c r="DH203" s="85"/>
      <c r="DI203" s="85"/>
    </row>
    <row r="204" spans="16:113" s="62" customFormat="1" ht="9" customHeight="1">
      <c r="P204" s="85"/>
      <c r="AF204" s="85"/>
      <c r="AG204" s="85"/>
      <c r="BC204" s="85"/>
      <c r="BU204" s="85"/>
      <c r="BV204" s="85"/>
      <c r="CP204" s="85"/>
      <c r="CQ204" s="85"/>
      <c r="CS204" s="85"/>
      <c r="DH204" s="85"/>
      <c r="DI204" s="85"/>
    </row>
    <row r="205" spans="16:113" s="62" customFormat="1" ht="9" customHeight="1">
      <c r="P205" s="85"/>
      <c r="AF205" s="85"/>
      <c r="AG205" s="85"/>
      <c r="BC205" s="85"/>
      <c r="BU205" s="85"/>
      <c r="BV205" s="85"/>
      <c r="CP205" s="85"/>
      <c r="CQ205" s="85"/>
      <c r="CS205" s="85"/>
      <c r="DH205" s="85"/>
      <c r="DI205" s="85"/>
    </row>
    <row r="206" spans="16:113" s="62" customFormat="1" ht="9" customHeight="1">
      <c r="P206" s="85"/>
      <c r="AF206" s="85"/>
      <c r="AG206" s="85"/>
      <c r="BC206" s="85"/>
      <c r="BU206" s="85"/>
      <c r="BV206" s="85"/>
      <c r="CP206" s="85"/>
      <c r="CQ206" s="85"/>
      <c r="CS206" s="85"/>
      <c r="DH206" s="85"/>
      <c r="DI206" s="85"/>
    </row>
    <row r="207" spans="16:113" s="62" customFormat="1" ht="9" customHeight="1">
      <c r="P207" s="85"/>
      <c r="AF207" s="85"/>
      <c r="AG207" s="85"/>
      <c r="BC207" s="85"/>
      <c r="BU207" s="85"/>
      <c r="BV207" s="85"/>
      <c r="CP207" s="85"/>
      <c r="CQ207" s="85"/>
      <c r="CS207" s="85"/>
      <c r="DH207" s="85"/>
      <c r="DI207" s="85"/>
    </row>
    <row r="208" spans="16:113" s="62" customFormat="1" ht="9" customHeight="1">
      <c r="P208" s="85"/>
      <c r="AF208" s="85"/>
      <c r="AG208" s="85"/>
      <c r="BC208" s="85"/>
      <c r="BU208" s="85"/>
      <c r="BV208" s="85"/>
      <c r="CP208" s="85"/>
      <c r="CQ208" s="85"/>
      <c r="CS208" s="85"/>
      <c r="DH208" s="85"/>
      <c r="DI208" s="85"/>
    </row>
    <row r="209" spans="16:113" s="62" customFormat="1" ht="9" customHeight="1">
      <c r="P209" s="85"/>
      <c r="AF209" s="85"/>
      <c r="AG209" s="85"/>
      <c r="BC209" s="85"/>
      <c r="BU209" s="85"/>
      <c r="BV209" s="85"/>
      <c r="CP209" s="85"/>
      <c r="CQ209" s="85"/>
      <c r="CS209" s="85"/>
      <c r="DH209" s="85"/>
      <c r="DI209" s="85"/>
    </row>
    <row r="210" spans="16:113" s="62" customFormat="1" ht="9" customHeight="1">
      <c r="P210" s="85"/>
      <c r="AF210" s="85"/>
      <c r="AG210" s="85"/>
      <c r="BC210" s="85"/>
      <c r="BU210" s="85"/>
      <c r="BV210" s="85"/>
      <c r="CP210" s="85"/>
      <c r="CQ210" s="85"/>
      <c r="CS210" s="85"/>
      <c r="DH210" s="85"/>
      <c r="DI210" s="85"/>
    </row>
    <row r="211" spans="16:113" s="62" customFormat="1" ht="9" customHeight="1">
      <c r="P211" s="85"/>
      <c r="AF211" s="85"/>
      <c r="AG211" s="85"/>
      <c r="BC211" s="85"/>
      <c r="BU211" s="85"/>
      <c r="BV211" s="85"/>
      <c r="CP211" s="85"/>
      <c r="CQ211" s="85"/>
      <c r="CS211" s="85"/>
      <c r="DH211" s="85"/>
      <c r="DI211" s="85"/>
    </row>
    <row r="212" spans="16:113" s="62" customFormat="1" ht="9" customHeight="1">
      <c r="P212" s="85"/>
      <c r="AF212" s="85"/>
      <c r="AG212" s="85"/>
      <c r="BC212" s="85"/>
      <c r="BU212" s="85"/>
      <c r="BV212" s="85"/>
      <c r="CP212" s="85"/>
      <c r="CQ212" s="85"/>
      <c r="CS212" s="85"/>
      <c r="DH212" s="85"/>
      <c r="DI212" s="85"/>
    </row>
    <row r="213" spans="16:113" s="62" customFormat="1" ht="9" customHeight="1">
      <c r="P213" s="85"/>
      <c r="AF213" s="85"/>
      <c r="AG213" s="85"/>
      <c r="BC213" s="85"/>
      <c r="BU213" s="85"/>
      <c r="BV213" s="85"/>
      <c r="CP213" s="85"/>
      <c r="CQ213" s="85"/>
      <c r="CS213" s="85"/>
      <c r="DH213" s="85"/>
      <c r="DI213" s="85"/>
    </row>
    <row r="214" spans="16:113" s="62" customFormat="1" ht="9" customHeight="1">
      <c r="P214" s="85"/>
      <c r="AF214" s="85"/>
      <c r="AG214" s="85"/>
      <c r="BC214" s="85"/>
      <c r="BU214" s="85"/>
      <c r="BV214" s="85"/>
      <c r="CP214" s="85"/>
      <c r="CQ214" s="85"/>
      <c r="CS214" s="85"/>
      <c r="DH214" s="85"/>
      <c r="DI214" s="85"/>
    </row>
    <row r="215" spans="16:113" s="62" customFormat="1" ht="9" customHeight="1">
      <c r="P215" s="85"/>
      <c r="AF215" s="85"/>
      <c r="AG215" s="85"/>
      <c r="BC215" s="85"/>
      <c r="BU215" s="85"/>
      <c r="BV215" s="85"/>
      <c r="CP215" s="85"/>
      <c r="CQ215" s="85"/>
      <c r="CS215" s="85"/>
      <c r="DH215" s="85"/>
      <c r="DI215" s="85"/>
    </row>
    <row r="216" spans="16:113" s="62" customFormat="1" ht="9" customHeight="1">
      <c r="P216" s="85"/>
      <c r="AF216" s="85"/>
      <c r="AG216" s="85"/>
      <c r="BC216" s="85"/>
      <c r="BU216" s="85"/>
      <c r="BV216" s="85"/>
      <c r="CP216" s="85"/>
      <c r="CQ216" s="85"/>
      <c r="CS216" s="85"/>
      <c r="DH216" s="85"/>
      <c r="DI216" s="85"/>
    </row>
    <row r="217" spans="16:113" s="62" customFormat="1" ht="9" customHeight="1">
      <c r="P217" s="85"/>
      <c r="AF217" s="85"/>
      <c r="AG217" s="85"/>
      <c r="BC217" s="85"/>
      <c r="BU217" s="85"/>
      <c r="BV217" s="85"/>
      <c r="CP217" s="85"/>
      <c r="CQ217" s="85"/>
      <c r="CS217" s="85"/>
      <c r="DH217" s="85"/>
      <c r="DI217" s="85"/>
    </row>
    <row r="218" spans="16:113" s="62" customFormat="1" ht="9" customHeight="1">
      <c r="P218" s="85"/>
      <c r="AF218" s="85"/>
      <c r="AG218" s="85"/>
      <c r="BC218" s="85"/>
      <c r="BU218" s="85"/>
      <c r="BV218" s="85"/>
      <c r="CP218" s="85"/>
      <c r="CQ218" s="85"/>
      <c r="CS218" s="85"/>
      <c r="DH218" s="85"/>
      <c r="DI218" s="85"/>
    </row>
    <row r="219" spans="16:113" s="62" customFormat="1" ht="9" customHeight="1">
      <c r="P219" s="85"/>
      <c r="AF219" s="85"/>
      <c r="AG219" s="85"/>
      <c r="BC219" s="85"/>
      <c r="BU219" s="85"/>
      <c r="BV219" s="85"/>
      <c r="CP219" s="85"/>
      <c r="CQ219" s="85"/>
      <c r="CS219" s="85"/>
      <c r="DH219" s="85"/>
      <c r="DI219" s="85"/>
    </row>
    <row r="220" spans="16:113" s="62" customFormat="1" ht="9" customHeight="1">
      <c r="P220" s="85"/>
      <c r="AF220" s="85"/>
      <c r="AG220" s="85"/>
      <c r="BC220" s="85"/>
      <c r="BU220" s="85"/>
      <c r="BV220" s="85"/>
      <c r="CP220" s="85"/>
      <c r="CQ220" s="85"/>
      <c r="CS220" s="85"/>
      <c r="DH220" s="85"/>
      <c r="DI220" s="85"/>
    </row>
    <row r="221" spans="16:113" s="62" customFormat="1" ht="9" customHeight="1">
      <c r="P221" s="85"/>
      <c r="AF221" s="85"/>
      <c r="AG221" s="85"/>
      <c r="BC221" s="85"/>
      <c r="BU221" s="85"/>
      <c r="BV221" s="85"/>
      <c r="CP221" s="85"/>
      <c r="CQ221" s="85"/>
      <c r="CS221" s="85"/>
      <c r="DH221" s="85"/>
      <c r="DI221" s="85"/>
    </row>
    <row r="222" spans="16:113" s="62" customFormat="1" ht="9" customHeight="1">
      <c r="P222" s="85"/>
      <c r="AF222" s="85"/>
      <c r="AG222" s="85"/>
      <c r="BC222" s="85"/>
      <c r="BU222" s="85"/>
      <c r="BV222" s="85"/>
      <c r="CP222" s="85"/>
      <c r="CQ222" s="85"/>
      <c r="CS222" s="85"/>
      <c r="DH222" s="85"/>
      <c r="DI222" s="85"/>
    </row>
    <row r="223" spans="16:113" s="62" customFormat="1" ht="9" customHeight="1">
      <c r="P223" s="85"/>
      <c r="AF223" s="85"/>
      <c r="AG223" s="85"/>
      <c r="BC223" s="85"/>
      <c r="BU223" s="85"/>
      <c r="BV223" s="85"/>
      <c r="CP223" s="85"/>
      <c r="CQ223" s="85"/>
      <c r="CS223" s="85"/>
      <c r="DH223" s="85"/>
      <c r="DI223" s="85"/>
    </row>
    <row r="224" spans="16:113" s="62" customFormat="1" ht="9" customHeight="1">
      <c r="P224" s="85"/>
      <c r="AF224" s="85"/>
      <c r="AG224" s="85"/>
      <c r="BC224" s="85"/>
      <c r="BU224" s="85"/>
      <c r="BV224" s="85"/>
      <c r="CP224" s="85"/>
      <c r="CQ224" s="85"/>
      <c r="CS224" s="85"/>
      <c r="DH224" s="85"/>
      <c r="DI224" s="85"/>
    </row>
    <row r="225" spans="16:113" s="62" customFormat="1" ht="9" customHeight="1">
      <c r="P225" s="85"/>
      <c r="AF225" s="85"/>
      <c r="AG225" s="85"/>
      <c r="BC225" s="85"/>
      <c r="BU225" s="85"/>
      <c r="BV225" s="85"/>
      <c r="CP225" s="85"/>
      <c r="CQ225" s="85"/>
      <c r="CS225" s="85"/>
      <c r="DH225" s="85"/>
      <c r="DI225" s="85"/>
    </row>
    <row r="226" spans="16:113" s="62" customFormat="1" ht="9" customHeight="1">
      <c r="P226" s="85"/>
      <c r="AF226" s="85"/>
      <c r="AG226" s="85"/>
      <c r="BC226" s="85"/>
      <c r="BU226" s="85"/>
      <c r="BV226" s="85"/>
      <c r="CP226" s="85"/>
      <c r="CQ226" s="85"/>
      <c r="CS226" s="85"/>
      <c r="DH226" s="85"/>
      <c r="DI226" s="85"/>
    </row>
    <row r="227" spans="16:113" s="62" customFormat="1" ht="9" customHeight="1">
      <c r="P227" s="85"/>
      <c r="AF227" s="85"/>
      <c r="AG227" s="85"/>
      <c r="BC227" s="85"/>
      <c r="BU227" s="85"/>
      <c r="BV227" s="85"/>
      <c r="CP227" s="85"/>
      <c r="CQ227" s="85"/>
      <c r="CS227" s="85"/>
      <c r="DH227" s="85"/>
      <c r="DI227" s="85"/>
    </row>
    <row r="228" spans="16:113" s="62" customFormat="1" ht="9" customHeight="1">
      <c r="P228" s="85"/>
      <c r="AF228" s="85"/>
      <c r="AG228" s="85"/>
      <c r="BC228" s="85"/>
      <c r="BU228" s="85"/>
      <c r="BV228" s="85"/>
      <c r="CP228" s="85"/>
      <c r="CQ228" s="85"/>
      <c r="CS228" s="85"/>
      <c r="DH228" s="85"/>
      <c r="DI228" s="85"/>
    </row>
    <row r="229" spans="16:113" s="62" customFormat="1" ht="9" customHeight="1">
      <c r="P229" s="85"/>
      <c r="AF229" s="85"/>
      <c r="AG229" s="85"/>
      <c r="BC229" s="85"/>
      <c r="BU229" s="85"/>
      <c r="BV229" s="85"/>
      <c r="CP229" s="85"/>
      <c r="CQ229" s="85"/>
      <c r="CS229" s="85"/>
      <c r="DH229" s="85"/>
      <c r="DI229" s="85"/>
    </row>
    <row r="230" spans="16:113" s="62" customFormat="1" ht="9" customHeight="1">
      <c r="P230" s="85"/>
      <c r="AF230" s="85"/>
      <c r="AG230" s="85"/>
      <c r="BC230" s="85"/>
      <c r="BU230" s="85"/>
      <c r="BV230" s="85"/>
      <c r="CP230" s="85"/>
      <c r="CQ230" s="85"/>
      <c r="CS230" s="85"/>
      <c r="DH230" s="85"/>
      <c r="DI230" s="85"/>
    </row>
    <row r="231" spans="16:113" s="62" customFormat="1" ht="9" customHeight="1">
      <c r="P231" s="85"/>
      <c r="AF231" s="85"/>
      <c r="AG231" s="85"/>
      <c r="BC231" s="85"/>
      <c r="BU231" s="85"/>
      <c r="BV231" s="85"/>
      <c r="CP231" s="85"/>
      <c r="CQ231" s="85"/>
      <c r="CS231" s="85"/>
      <c r="DH231" s="85"/>
      <c r="DI231" s="85"/>
    </row>
    <row r="232" spans="16:113" s="62" customFormat="1" ht="9" customHeight="1">
      <c r="P232" s="85"/>
      <c r="AF232" s="85"/>
      <c r="AG232" s="85"/>
      <c r="BC232" s="85"/>
      <c r="BU232" s="85"/>
      <c r="BV232" s="85"/>
      <c r="CP232" s="85"/>
      <c r="CQ232" s="85"/>
      <c r="CS232" s="85"/>
      <c r="DH232" s="85"/>
      <c r="DI232" s="85"/>
    </row>
    <row r="233" spans="16:113" s="62" customFormat="1" ht="9" customHeight="1">
      <c r="P233" s="85"/>
      <c r="AF233" s="85"/>
      <c r="AG233" s="85"/>
      <c r="BC233" s="85"/>
      <c r="BU233" s="85"/>
      <c r="BV233" s="85"/>
      <c r="CP233" s="85"/>
      <c r="CQ233" s="85"/>
      <c r="CS233" s="85"/>
      <c r="DH233" s="85"/>
      <c r="DI233" s="85"/>
    </row>
    <row r="234" spans="16:113" s="62" customFormat="1" ht="9" customHeight="1">
      <c r="P234" s="85"/>
      <c r="AF234" s="85"/>
      <c r="AG234" s="85"/>
      <c r="BC234" s="85"/>
      <c r="BU234" s="85"/>
      <c r="BV234" s="85"/>
      <c r="CP234" s="85"/>
      <c r="CQ234" s="85"/>
      <c r="CS234" s="85"/>
      <c r="DH234" s="85"/>
      <c r="DI234" s="85"/>
    </row>
    <row r="235" spans="16:113" s="62" customFormat="1" ht="9" customHeight="1">
      <c r="P235" s="85"/>
      <c r="AF235" s="85"/>
      <c r="AG235" s="85"/>
      <c r="BC235" s="85"/>
      <c r="BU235" s="85"/>
      <c r="BV235" s="85"/>
      <c r="CP235" s="85"/>
      <c r="CQ235" s="85"/>
      <c r="CS235" s="85"/>
      <c r="DH235" s="85"/>
      <c r="DI235" s="85"/>
    </row>
    <row r="236" spans="16:113" s="62" customFormat="1" ht="9" customHeight="1">
      <c r="P236" s="85"/>
      <c r="AF236" s="85"/>
      <c r="AG236" s="85"/>
      <c r="BC236" s="85"/>
      <c r="BU236" s="85"/>
      <c r="BV236" s="85"/>
      <c r="CP236" s="85"/>
      <c r="CQ236" s="85"/>
      <c r="CS236" s="85"/>
      <c r="DH236" s="85"/>
      <c r="DI236" s="85"/>
    </row>
    <row r="237" spans="16:113" s="62" customFormat="1" ht="9" customHeight="1">
      <c r="P237" s="85"/>
      <c r="AF237" s="85"/>
      <c r="AG237" s="85"/>
      <c r="BC237" s="85"/>
      <c r="BU237" s="85"/>
      <c r="BV237" s="85"/>
      <c r="CP237" s="85"/>
      <c r="CQ237" s="85"/>
      <c r="CS237" s="85"/>
      <c r="DH237" s="85"/>
      <c r="DI237" s="85"/>
    </row>
    <row r="238" spans="16:113" s="62" customFormat="1" ht="9" customHeight="1">
      <c r="P238" s="85"/>
      <c r="AF238" s="85"/>
      <c r="AG238" s="85"/>
      <c r="BC238" s="85"/>
      <c r="BU238" s="85"/>
      <c r="BV238" s="85"/>
      <c r="CP238" s="85"/>
      <c r="CQ238" s="85"/>
      <c r="CS238" s="85"/>
      <c r="DH238" s="85"/>
      <c r="DI238" s="85"/>
    </row>
    <row r="239" spans="16:113" s="62" customFormat="1" ht="9" customHeight="1">
      <c r="P239" s="85"/>
      <c r="AF239" s="85"/>
      <c r="AG239" s="85"/>
      <c r="BC239" s="85"/>
      <c r="BU239" s="85"/>
      <c r="BV239" s="85"/>
      <c r="CP239" s="85"/>
      <c r="CQ239" s="85"/>
      <c r="CS239" s="85"/>
      <c r="DH239" s="85"/>
      <c r="DI239" s="85"/>
    </row>
    <row r="240" spans="16:113" s="62" customFormat="1" ht="9" customHeight="1">
      <c r="P240" s="85"/>
      <c r="AF240" s="85"/>
      <c r="AG240" s="85"/>
      <c r="BC240" s="85"/>
      <c r="BU240" s="85"/>
      <c r="BV240" s="85"/>
      <c r="CP240" s="85"/>
      <c r="CQ240" s="85"/>
      <c r="CS240" s="85"/>
      <c r="DH240" s="85"/>
      <c r="DI240" s="85"/>
    </row>
    <row r="241" spans="16:113" s="62" customFormat="1" ht="9" customHeight="1">
      <c r="P241" s="85"/>
      <c r="AF241" s="85"/>
      <c r="AG241" s="85"/>
      <c r="BC241" s="85"/>
      <c r="BU241" s="85"/>
      <c r="BV241" s="85"/>
      <c r="CP241" s="85"/>
      <c r="CQ241" s="85"/>
      <c r="CS241" s="85"/>
      <c r="DH241" s="85"/>
      <c r="DI241" s="85"/>
    </row>
    <row r="242" spans="16:113" s="62" customFormat="1" ht="9" customHeight="1">
      <c r="P242" s="85"/>
      <c r="AF242" s="85"/>
      <c r="AG242" s="85"/>
      <c r="BC242" s="85"/>
      <c r="BU242" s="85"/>
      <c r="BV242" s="85"/>
      <c r="CP242" s="85"/>
      <c r="CQ242" s="85"/>
      <c r="CS242" s="85"/>
      <c r="DH242" s="85"/>
      <c r="DI242" s="85"/>
    </row>
    <row r="243" spans="16:113" s="62" customFormat="1" ht="9" customHeight="1">
      <c r="P243" s="85"/>
      <c r="AF243" s="85"/>
      <c r="AG243" s="85"/>
      <c r="BC243" s="85"/>
      <c r="BU243" s="85"/>
      <c r="BV243" s="85"/>
      <c r="CP243" s="85"/>
      <c r="CQ243" s="85"/>
      <c r="CS243" s="85"/>
      <c r="DH243" s="85"/>
      <c r="DI243" s="85"/>
    </row>
    <row r="244" spans="16:113" s="62" customFormat="1" ht="9" customHeight="1">
      <c r="P244" s="85"/>
      <c r="AF244" s="85"/>
      <c r="AG244" s="85"/>
      <c r="BC244" s="85"/>
      <c r="BU244" s="85"/>
      <c r="BV244" s="85"/>
      <c r="CP244" s="85"/>
      <c r="CQ244" s="85"/>
      <c r="CS244" s="85"/>
      <c r="DH244" s="85"/>
      <c r="DI244" s="85"/>
    </row>
    <row r="245" spans="16:113" s="62" customFormat="1" ht="9" customHeight="1">
      <c r="P245" s="85"/>
      <c r="AF245" s="85"/>
      <c r="AG245" s="85"/>
      <c r="BC245" s="85"/>
      <c r="BU245" s="85"/>
      <c r="BV245" s="85"/>
      <c r="CP245" s="85"/>
      <c r="CQ245" s="85"/>
      <c r="CS245" s="85"/>
      <c r="DH245" s="85"/>
      <c r="DI245" s="85"/>
    </row>
    <row r="246" spans="16:113" s="62" customFormat="1" ht="9" customHeight="1">
      <c r="P246" s="85"/>
      <c r="AF246" s="85"/>
      <c r="AG246" s="85"/>
      <c r="BC246" s="85"/>
      <c r="BU246" s="85"/>
      <c r="BV246" s="85"/>
      <c r="CP246" s="85"/>
      <c r="CQ246" s="85"/>
      <c r="CS246" s="85"/>
      <c r="DH246" s="85"/>
      <c r="DI246" s="85"/>
    </row>
    <row r="247" spans="16:113" s="62" customFormat="1" ht="9" customHeight="1">
      <c r="P247" s="85"/>
      <c r="AF247" s="85"/>
      <c r="AG247" s="85"/>
      <c r="BC247" s="85"/>
      <c r="BU247" s="85"/>
      <c r="BV247" s="85"/>
      <c r="CP247" s="85"/>
      <c r="CQ247" s="85"/>
      <c r="CS247" s="85"/>
      <c r="DH247" s="85"/>
      <c r="DI247" s="85"/>
    </row>
    <row r="248" spans="16:113" s="62" customFormat="1" ht="9" customHeight="1">
      <c r="P248" s="85"/>
      <c r="AF248" s="85"/>
      <c r="AG248" s="85"/>
      <c r="BC248" s="85"/>
      <c r="BU248" s="85"/>
      <c r="BV248" s="85"/>
      <c r="CP248" s="85"/>
      <c r="CQ248" s="85"/>
      <c r="CS248" s="85"/>
      <c r="DH248" s="85"/>
      <c r="DI248" s="85"/>
    </row>
    <row r="249" spans="16:113" s="62" customFormat="1" ht="9" customHeight="1">
      <c r="P249" s="85"/>
      <c r="AF249" s="85"/>
      <c r="AG249" s="85"/>
      <c r="BC249" s="85"/>
      <c r="BU249" s="85"/>
      <c r="BV249" s="85"/>
      <c r="CP249" s="85"/>
      <c r="CQ249" s="85"/>
      <c r="CS249" s="85"/>
      <c r="DH249" s="85"/>
      <c r="DI249" s="85"/>
    </row>
    <row r="250" spans="16:113" s="62" customFormat="1" ht="9" customHeight="1">
      <c r="P250" s="85"/>
      <c r="AF250" s="85"/>
      <c r="AG250" s="85"/>
      <c r="BC250" s="85"/>
      <c r="BU250" s="85"/>
      <c r="BV250" s="85"/>
      <c r="CP250" s="85"/>
      <c r="CQ250" s="85"/>
      <c r="CS250" s="85"/>
      <c r="DH250" s="85"/>
      <c r="DI250" s="85"/>
    </row>
    <row r="251" spans="16:113" s="62" customFormat="1" ht="9" customHeight="1">
      <c r="P251" s="85"/>
      <c r="AF251" s="85"/>
      <c r="AG251" s="85"/>
      <c r="BC251" s="85"/>
      <c r="BU251" s="85"/>
      <c r="BV251" s="85"/>
      <c r="CP251" s="85"/>
      <c r="CQ251" s="85"/>
      <c r="CS251" s="85"/>
      <c r="DH251" s="85"/>
      <c r="DI251" s="85"/>
    </row>
    <row r="252" spans="16:113" s="62" customFormat="1" ht="9" customHeight="1">
      <c r="P252" s="85"/>
      <c r="AF252" s="85"/>
      <c r="AG252" s="85"/>
      <c r="BC252" s="85"/>
      <c r="BU252" s="85"/>
      <c r="BV252" s="85"/>
      <c r="CP252" s="85"/>
      <c r="CQ252" s="85"/>
      <c r="CS252" s="85"/>
      <c r="DH252" s="85"/>
      <c r="DI252" s="85"/>
    </row>
    <row r="253" spans="16:113" s="62" customFormat="1" ht="9" customHeight="1">
      <c r="P253" s="85"/>
      <c r="AF253" s="85"/>
      <c r="AG253" s="85"/>
      <c r="BC253" s="85"/>
      <c r="BU253" s="85"/>
      <c r="BV253" s="85"/>
      <c r="CP253" s="85"/>
      <c r="CQ253" s="85"/>
      <c r="CS253" s="85"/>
      <c r="DH253" s="85"/>
      <c r="DI253" s="85"/>
    </row>
    <row r="254" spans="16:113" s="62" customFormat="1" ht="9" customHeight="1">
      <c r="P254" s="85"/>
      <c r="AF254" s="85"/>
      <c r="AG254" s="85"/>
      <c r="BC254" s="85"/>
      <c r="BU254" s="85"/>
      <c r="BV254" s="85"/>
      <c r="CP254" s="85"/>
      <c r="CQ254" s="85"/>
      <c r="CS254" s="85"/>
      <c r="DH254" s="85"/>
      <c r="DI254" s="85"/>
    </row>
    <row r="255" spans="16:113" s="62" customFormat="1" ht="9" customHeight="1">
      <c r="P255" s="85"/>
      <c r="AF255" s="85"/>
      <c r="AG255" s="85"/>
      <c r="BC255" s="85"/>
      <c r="BU255" s="85"/>
      <c r="BV255" s="85"/>
      <c r="CP255" s="85"/>
      <c r="CQ255" s="85"/>
      <c r="CS255" s="85"/>
      <c r="DH255" s="85"/>
      <c r="DI255" s="85"/>
    </row>
    <row r="256" spans="16:113" s="62" customFormat="1" ht="9" customHeight="1">
      <c r="P256" s="85"/>
      <c r="AF256" s="85"/>
      <c r="AG256" s="85"/>
      <c r="BC256" s="85"/>
      <c r="BU256" s="85"/>
      <c r="BV256" s="85"/>
      <c r="CP256" s="85"/>
      <c r="CQ256" s="85"/>
      <c r="CS256" s="85"/>
      <c r="DH256" s="85"/>
      <c r="DI256" s="85"/>
    </row>
    <row r="257" spans="16:113" s="62" customFormat="1" ht="9" customHeight="1">
      <c r="P257" s="85"/>
      <c r="AF257" s="85"/>
      <c r="AG257" s="85"/>
      <c r="BC257" s="85"/>
      <c r="BU257" s="85"/>
      <c r="BV257" s="85"/>
      <c r="CP257" s="85"/>
      <c r="CQ257" s="85"/>
      <c r="CS257" s="85"/>
      <c r="DH257" s="85"/>
      <c r="DI257" s="85"/>
    </row>
    <row r="258" spans="16:113" s="62" customFormat="1" ht="9" customHeight="1">
      <c r="P258" s="85"/>
      <c r="AF258" s="85"/>
      <c r="AG258" s="85"/>
      <c r="BC258" s="85"/>
      <c r="BU258" s="85"/>
      <c r="BV258" s="85"/>
      <c r="CP258" s="85"/>
      <c r="CQ258" s="85"/>
      <c r="CS258" s="85"/>
      <c r="DH258" s="85"/>
      <c r="DI258" s="85"/>
    </row>
    <row r="259" spans="16:113" s="62" customFormat="1" ht="9" customHeight="1">
      <c r="P259" s="85"/>
      <c r="AF259" s="85"/>
      <c r="AG259" s="85"/>
      <c r="BC259" s="85"/>
      <c r="BU259" s="85"/>
      <c r="BV259" s="85"/>
      <c r="CP259" s="85"/>
      <c r="CQ259" s="85"/>
      <c r="CS259" s="85"/>
      <c r="DH259" s="85"/>
      <c r="DI259" s="85"/>
    </row>
    <row r="260" spans="16:113" s="62" customFormat="1" ht="9" customHeight="1">
      <c r="P260" s="85"/>
      <c r="AF260" s="85"/>
      <c r="AG260" s="85"/>
      <c r="BC260" s="85"/>
      <c r="BU260" s="85"/>
      <c r="BV260" s="85"/>
      <c r="CP260" s="85"/>
      <c r="CQ260" s="85"/>
      <c r="CS260" s="85"/>
      <c r="DH260" s="85"/>
      <c r="DI260" s="85"/>
    </row>
    <row r="261" spans="16:113" s="62" customFormat="1" ht="9" customHeight="1">
      <c r="P261" s="85"/>
      <c r="AF261" s="85"/>
      <c r="AG261" s="85"/>
      <c r="BC261" s="85"/>
      <c r="BU261" s="85"/>
      <c r="BV261" s="85"/>
      <c r="CP261" s="85"/>
      <c r="CQ261" s="85"/>
      <c r="CS261" s="85"/>
      <c r="DH261" s="85"/>
      <c r="DI261" s="85"/>
    </row>
    <row r="262" spans="16:113" s="62" customFormat="1" ht="9" customHeight="1">
      <c r="P262" s="85"/>
      <c r="AF262" s="85"/>
      <c r="AG262" s="85"/>
      <c r="BC262" s="85"/>
      <c r="BU262" s="85"/>
      <c r="BV262" s="85"/>
      <c r="CP262" s="85"/>
      <c r="CQ262" s="85"/>
      <c r="CS262" s="85"/>
      <c r="DH262" s="85"/>
      <c r="DI262" s="85"/>
    </row>
    <row r="263" spans="16:113" s="62" customFormat="1" ht="9" customHeight="1">
      <c r="P263" s="85"/>
      <c r="AF263" s="85"/>
      <c r="AG263" s="85"/>
      <c r="BC263" s="85"/>
      <c r="BU263" s="85"/>
      <c r="BV263" s="85"/>
      <c r="CP263" s="85"/>
      <c r="CQ263" s="85"/>
      <c r="CS263" s="85"/>
      <c r="DH263" s="85"/>
      <c r="DI263" s="85"/>
    </row>
    <row r="264" spans="16:113" s="62" customFormat="1" ht="9" customHeight="1">
      <c r="P264" s="85"/>
      <c r="AF264" s="85"/>
      <c r="AG264" s="85"/>
      <c r="BC264" s="85"/>
      <c r="BU264" s="85"/>
      <c r="BV264" s="85"/>
      <c r="CP264" s="85"/>
      <c r="CQ264" s="85"/>
      <c r="CS264" s="85"/>
      <c r="DH264" s="85"/>
      <c r="DI264" s="85"/>
    </row>
    <row r="265" spans="16:113" s="62" customFormat="1" ht="9" customHeight="1">
      <c r="P265" s="85"/>
      <c r="AF265" s="85"/>
      <c r="AG265" s="85"/>
      <c r="BC265" s="85"/>
      <c r="BU265" s="85"/>
      <c r="BV265" s="85"/>
      <c r="CP265" s="85"/>
      <c r="CQ265" s="85"/>
      <c r="CS265" s="85"/>
      <c r="DH265" s="85"/>
      <c r="DI265" s="85"/>
    </row>
    <row r="266" spans="16:113" s="62" customFormat="1" ht="9" customHeight="1">
      <c r="P266" s="85"/>
      <c r="AF266" s="85"/>
      <c r="AG266" s="85"/>
      <c r="BC266" s="85"/>
      <c r="BU266" s="85"/>
      <c r="BV266" s="85"/>
      <c r="CP266" s="85"/>
      <c r="CQ266" s="85"/>
      <c r="CS266" s="85"/>
      <c r="DH266" s="85"/>
      <c r="DI266" s="85"/>
    </row>
    <row r="267" spans="16:113" s="62" customFormat="1" ht="9" customHeight="1">
      <c r="P267" s="85"/>
      <c r="AF267" s="85"/>
      <c r="AG267" s="85"/>
      <c r="BC267" s="85"/>
      <c r="BU267" s="85"/>
      <c r="BV267" s="85"/>
      <c r="CP267" s="85"/>
      <c r="CQ267" s="85"/>
      <c r="CS267" s="85"/>
      <c r="DH267" s="85"/>
      <c r="DI267" s="85"/>
    </row>
    <row r="268" spans="16:113" s="62" customFormat="1" ht="9" customHeight="1">
      <c r="P268" s="85"/>
      <c r="AF268" s="85"/>
      <c r="AG268" s="85"/>
      <c r="BC268" s="85"/>
      <c r="BU268" s="85"/>
      <c r="BV268" s="85"/>
      <c r="CP268" s="85"/>
      <c r="CQ268" s="85"/>
      <c r="CS268" s="85"/>
      <c r="DH268" s="85"/>
      <c r="DI268" s="85"/>
    </row>
    <row r="269" spans="16:113" s="62" customFormat="1" ht="9" customHeight="1">
      <c r="P269" s="85"/>
      <c r="AF269" s="85"/>
      <c r="AG269" s="85"/>
      <c r="BC269" s="85"/>
      <c r="BU269" s="85"/>
      <c r="BV269" s="85"/>
      <c r="CP269" s="85"/>
      <c r="CQ269" s="85"/>
      <c r="CS269" s="85"/>
      <c r="DH269" s="85"/>
      <c r="DI269" s="85"/>
    </row>
    <row r="270" spans="16:113" s="62" customFormat="1" ht="9" customHeight="1">
      <c r="P270" s="85"/>
      <c r="AF270" s="85"/>
      <c r="AG270" s="85"/>
      <c r="BC270" s="85"/>
      <c r="BU270" s="85"/>
      <c r="BV270" s="85"/>
      <c r="CP270" s="85"/>
      <c r="CQ270" s="85"/>
      <c r="CS270" s="85"/>
      <c r="DH270" s="85"/>
      <c r="DI270" s="85"/>
    </row>
    <row r="271" spans="16:113" s="62" customFormat="1" ht="9" customHeight="1">
      <c r="P271" s="85"/>
      <c r="AF271" s="85"/>
      <c r="AG271" s="85"/>
      <c r="BC271" s="85"/>
      <c r="BU271" s="85"/>
      <c r="BV271" s="85"/>
      <c r="CP271" s="85"/>
      <c r="CQ271" s="85"/>
      <c r="CS271" s="85"/>
      <c r="DH271" s="85"/>
      <c r="DI271" s="85"/>
    </row>
    <row r="272" spans="16:113" s="62" customFormat="1" ht="9" customHeight="1">
      <c r="P272" s="85"/>
      <c r="AF272" s="85"/>
      <c r="AG272" s="85"/>
      <c r="BC272" s="85"/>
      <c r="BU272" s="85"/>
      <c r="BV272" s="85"/>
      <c r="CP272" s="85"/>
      <c r="CQ272" s="85"/>
      <c r="CS272" s="85"/>
      <c r="DH272" s="85"/>
      <c r="DI272" s="85"/>
    </row>
    <row r="273" spans="14:113" s="62" customFormat="1" ht="9" customHeight="1">
      <c r="P273" s="85"/>
      <c r="AF273" s="85"/>
      <c r="AG273" s="85"/>
      <c r="BC273" s="85"/>
      <c r="BU273" s="85"/>
      <c r="BV273" s="85"/>
      <c r="CP273" s="85"/>
      <c r="CQ273" s="85"/>
      <c r="CS273" s="85"/>
      <c r="DH273" s="85"/>
      <c r="DI273" s="85"/>
    </row>
    <row r="274" spans="14:113" s="62" customFormat="1" ht="9" customHeight="1">
      <c r="P274" s="85"/>
      <c r="AF274" s="85"/>
      <c r="AG274" s="85"/>
      <c r="BC274" s="85"/>
      <c r="BU274" s="85"/>
      <c r="BV274" s="85"/>
      <c r="CP274" s="85"/>
      <c r="CQ274" s="85"/>
      <c r="CS274" s="85"/>
      <c r="DH274" s="85"/>
      <c r="DI274" s="85"/>
    </row>
    <row r="275" spans="14:113" s="62" customFormat="1" ht="9" customHeight="1">
      <c r="P275" s="85"/>
      <c r="AF275" s="85"/>
      <c r="AG275" s="85"/>
      <c r="BC275" s="85"/>
      <c r="BU275" s="85"/>
      <c r="BV275" s="85"/>
      <c r="CP275" s="85"/>
      <c r="CQ275" s="85"/>
      <c r="CS275" s="85"/>
      <c r="DH275" s="85"/>
      <c r="DI275" s="85"/>
    </row>
    <row r="276" spans="14:113" s="62" customFormat="1" ht="9" customHeight="1">
      <c r="P276" s="85"/>
      <c r="AF276" s="85"/>
      <c r="AG276" s="85"/>
      <c r="BC276" s="85"/>
      <c r="BU276" s="85"/>
      <c r="BV276" s="85"/>
      <c r="CP276" s="85"/>
      <c r="CQ276" s="85"/>
      <c r="CS276" s="85"/>
      <c r="DH276" s="85"/>
      <c r="DI276" s="85"/>
    </row>
    <row r="277" spans="14:113" s="62" customFormat="1" ht="9" customHeight="1">
      <c r="P277" s="85"/>
      <c r="AF277" s="85"/>
      <c r="AG277" s="85"/>
      <c r="BC277" s="85"/>
      <c r="BU277" s="85"/>
      <c r="BV277" s="85"/>
      <c r="CP277" s="85"/>
      <c r="CQ277" s="85"/>
      <c r="CS277" s="85"/>
      <c r="DH277" s="85"/>
      <c r="DI277" s="85"/>
    </row>
    <row r="278" spans="14:113" s="62" customFormat="1" ht="9" customHeight="1">
      <c r="P278" s="85"/>
      <c r="AF278" s="85"/>
      <c r="AG278" s="85"/>
      <c r="BC278" s="85"/>
      <c r="BU278" s="85"/>
      <c r="BV278" s="85"/>
      <c r="CP278" s="85"/>
      <c r="CQ278" s="85"/>
      <c r="CS278" s="85"/>
      <c r="DH278" s="85"/>
      <c r="DI278" s="85"/>
    </row>
    <row r="279" spans="14:113" s="62" customFormat="1" ht="9" customHeight="1">
      <c r="P279" s="85"/>
      <c r="AF279" s="85"/>
      <c r="AG279" s="85"/>
      <c r="BC279" s="85"/>
      <c r="BU279" s="85"/>
      <c r="BV279" s="85"/>
      <c r="CP279" s="85"/>
      <c r="CQ279" s="85"/>
      <c r="CS279" s="85"/>
      <c r="DH279" s="85"/>
      <c r="DI279" s="85"/>
    </row>
    <row r="280" spans="14:113" s="73" customFormat="1" ht="9" customHeight="1">
      <c r="N280" s="62"/>
      <c r="O280" s="62"/>
      <c r="P280" s="85"/>
      <c r="Q280" s="62"/>
      <c r="AD280" s="62"/>
      <c r="AF280" s="71"/>
      <c r="AG280" s="85"/>
      <c r="BC280" s="85"/>
      <c r="BE280" s="62"/>
      <c r="BU280" s="85"/>
      <c r="BV280" s="85"/>
      <c r="CP280" s="85"/>
      <c r="CQ280" s="85"/>
      <c r="CS280" s="85"/>
      <c r="DF280" s="62"/>
      <c r="DH280" s="85"/>
      <c r="DI280" s="85"/>
    </row>
    <row r="281" spans="14:113" s="73" customFormat="1" ht="9" customHeight="1">
      <c r="N281" s="62"/>
      <c r="O281" s="62"/>
      <c r="P281" s="85"/>
      <c r="Q281" s="62"/>
      <c r="AD281" s="62"/>
      <c r="AF281" s="71"/>
      <c r="AG281" s="85"/>
      <c r="BC281" s="85"/>
      <c r="BE281" s="62"/>
      <c r="BU281" s="85"/>
      <c r="BV281" s="85"/>
      <c r="CP281" s="85"/>
      <c r="CQ281" s="85"/>
      <c r="CS281" s="85"/>
      <c r="DF281" s="62"/>
      <c r="DH281" s="85"/>
      <c r="DI281" s="85"/>
    </row>
    <row r="282" spans="14:113" s="73" customFormat="1" ht="9" customHeight="1">
      <c r="N282" s="62"/>
      <c r="O282" s="62"/>
      <c r="P282" s="85"/>
      <c r="Q282" s="62"/>
      <c r="AD282" s="62"/>
      <c r="AF282" s="71"/>
      <c r="AG282" s="85"/>
      <c r="BC282" s="85"/>
      <c r="BE282" s="62"/>
      <c r="BU282" s="85"/>
      <c r="BV282" s="85"/>
      <c r="CP282" s="85"/>
      <c r="CQ282" s="85"/>
      <c r="CS282" s="85"/>
      <c r="DF282" s="62"/>
      <c r="DH282" s="85"/>
      <c r="DI282" s="85"/>
    </row>
    <row r="283" spans="14:113" s="73" customFormat="1" ht="9" customHeight="1">
      <c r="N283" s="62"/>
      <c r="O283" s="62"/>
      <c r="P283" s="85"/>
      <c r="Q283" s="62"/>
      <c r="AD283" s="62"/>
      <c r="AF283" s="71"/>
      <c r="AG283" s="85"/>
      <c r="BC283" s="85"/>
      <c r="BE283" s="62"/>
      <c r="BU283" s="85"/>
      <c r="BV283" s="85"/>
      <c r="CP283" s="85"/>
      <c r="CQ283" s="85"/>
      <c r="CS283" s="85"/>
      <c r="DF283" s="62"/>
      <c r="DH283" s="85"/>
      <c r="DI283" s="85"/>
    </row>
    <row r="284" spans="14:113" s="73" customFormat="1" ht="9" customHeight="1">
      <c r="N284" s="62"/>
      <c r="O284" s="62"/>
      <c r="P284" s="85"/>
      <c r="Q284" s="62"/>
      <c r="AD284" s="62"/>
      <c r="AF284" s="71"/>
      <c r="AG284" s="85"/>
      <c r="BC284" s="85"/>
      <c r="BE284" s="62"/>
      <c r="BU284" s="85"/>
      <c r="BV284" s="85"/>
      <c r="CP284" s="85"/>
      <c r="CQ284" s="85"/>
      <c r="CS284" s="85"/>
      <c r="DF284" s="62"/>
      <c r="DH284" s="85"/>
      <c r="DI284" s="85"/>
    </row>
    <row r="285" spans="14:113" s="73" customFormat="1" ht="9" customHeight="1">
      <c r="N285" s="62"/>
      <c r="O285" s="62"/>
      <c r="P285" s="85"/>
      <c r="Q285" s="62"/>
      <c r="AD285" s="62"/>
      <c r="AF285" s="71"/>
      <c r="AG285" s="85"/>
      <c r="BC285" s="85"/>
      <c r="BE285" s="62"/>
      <c r="BU285" s="85"/>
      <c r="BV285" s="85"/>
      <c r="CP285" s="85"/>
      <c r="CQ285" s="85"/>
      <c r="CS285" s="85"/>
      <c r="DF285" s="62"/>
      <c r="DH285" s="85"/>
      <c r="DI285" s="85"/>
    </row>
    <row r="286" spans="14:113" s="73" customFormat="1" ht="9" customHeight="1">
      <c r="N286" s="62"/>
      <c r="O286" s="62"/>
      <c r="P286" s="85"/>
      <c r="Q286" s="62"/>
      <c r="AD286" s="62"/>
      <c r="AF286" s="71"/>
      <c r="AG286" s="85"/>
      <c r="BC286" s="85"/>
      <c r="BE286" s="62"/>
      <c r="BU286" s="85"/>
      <c r="BV286" s="85"/>
      <c r="CP286" s="85"/>
      <c r="CQ286" s="85"/>
      <c r="CS286" s="85"/>
      <c r="DF286" s="62"/>
      <c r="DH286" s="85"/>
      <c r="DI286" s="85"/>
    </row>
    <row r="287" spans="14:113" s="73" customFormat="1" ht="9" customHeight="1">
      <c r="N287" s="62"/>
      <c r="O287" s="62"/>
      <c r="P287" s="85"/>
      <c r="Q287" s="62"/>
      <c r="AD287" s="62"/>
      <c r="AF287" s="71"/>
      <c r="AG287" s="85"/>
      <c r="BC287" s="85"/>
      <c r="BE287" s="62"/>
      <c r="BU287" s="85"/>
      <c r="BV287" s="85"/>
      <c r="CP287" s="85"/>
      <c r="CQ287" s="85"/>
      <c r="CS287" s="85"/>
      <c r="DF287" s="62"/>
      <c r="DH287" s="85"/>
      <c r="DI287" s="85"/>
    </row>
    <row r="288" spans="14:113" s="73" customFormat="1" ht="9" customHeight="1">
      <c r="N288" s="62"/>
      <c r="O288" s="62"/>
      <c r="P288" s="85"/>
      <c r="Q288" s="62"/>
      <c r="AD288" s="62"/>
      <c r="AF288" s="71"/>
      <c r="AG288" s="85"/>
      <c r="BC288" s="85"/>
      <c r="BE288" s="62"/>
      <c r="BU288" s="85"/>
      <c r="BV288" s="85"/>
      <c r="CP288" s="85"/>
      <c r="CQ288" s="85"/>
      <c r="CS288" s="85"/>
      <c r="DF288" s="62"/>
      <c r="DH288" s="85"/>
      <c r="DI288" s="85"/>
    </row>
    <row r="289" spans="14:113" s="73" customFormat="1" ht="9" customHeight="1">
      <c r="N289" s="62"/>
      <c r="O289" s="62"/>
      <c r="P289" s="85"/>
      <c r="Q289" s="62"/>
      <c r="AD289" s="62"/>
      <c r="AF289" s="71"/>
      <c r="AG289" s="85"/>
      <c r="BC289" s="85"/>
      <c r="BE289" s="62"/>
      <c r="BU289" s="85"/>
      <c r="BV289" s="85"/>
      <c r="CP289" s="85"/>
      <c r="CQ289" s="85"/>
      <c r="CS289" s="85"/>
      <c r="DF289" s="62"/>
      <c r="DH289" s="85"/>
      <c r="DI289" s="85"/>
    </row>
    <row r="290" spans="14:113" s="73" customFormat="1" ht="9" customHeight="1">
      <c r="N290" s="62"/>
      <c r="O290" s="62"/>
      <c r="P290" s="85"/>
      <c r="Q290" s="62"/>
      <c r="AD290" s="62"/>
      <c r="AF290" s="71"/>
      <c r="AG290" s="85"/>
      <c r="BC290" s="85"/>
      <c r="BE290" s="62"/>
      <c r="BU290" s="85"/>
      <c r="BV290" s="85"/>
      <c r="CP290" s="85"/>
      <c r="CQ290" s="85"/>
      <c r="CS290" s="85"/>
      <c r="DF290" s="62"/>
      <c r="DH290" s="85"/>
      <c r="DI290" s="85"/>
    </row>
    <row r="291" spans="14:113" s="73" customFormat="1" ht="9" customHeight="1">
      <c r="N291" s="62"/>
      <c r="O291" s="62"/>
      <c r="P291" s="85"/>
      <c r="Q291" s="62"/>
      <c r="AD291" s="62"/>
      <c r="AF291" s="71"/>
      <c r="AG291" s="85"/>
      <c r="BC291" s="85"/>
      <c r="BE291" s="62"/>
      <c r="BU291" s="85"/>
      <c r="BV291" s="85"/>
      <c r="CP291" s="85"/>
      <c r="CQ291" s="85"/>
      <c r="CS291" s="85"/>
      <c r="DF291" s="62"/>
      <c r="DH291" s="85"/>
      <c r="DI291" s="85"/>
    </row>
    <row r="292" spans="14:113" s="73" customFormat="1" ht="9" customHeight="1">
      <c r="N292" s="62"/>
      <c r="O292" s="62"/>
      <c r="P292" s="85"/>
      <c r="Q292" s="62"/>
      <c r="AD292" s="62"/>
      <c r="AF292" s="71"/>
      <c r="AG292" s="85"/>
      <c r="BC292" s="85"/>
      <c r="BE292" s="62"/>
      <c r="BU292" s="85"/>
      <c r="BV292" s="85"/>
      <c r="CP292" s="85"/>
      <c r="CQ292" s="85"/>
      <c r="CS292" s="85"/>
      <c r="DF292" s="62"/>
      <c r="DH292" s="85"/>
      <c r="DI292" s="85"/>
    </row>
    <row r="293" spans="14:113" s="73" customFormat="1" ht="9" customHeight="1">
      <c r="N293" s="62"/>
      <c r="O293" s="62"/>
      <c r="P293" s="85"/>
      <c r="Q293" s="62"/>
      <c r="AD293" s="62"/>
      <c r="AF293" s="71"/>
      <c r="AG293" s="85"/>
      <c r="BC293" s="85"/>
      <c r="BE293" s="62"/>
      <c r="BU293" s="85"/>
      <c r="BV293" s="85"/>
      <c r="CP293" s="85"/>
      <c r="CQ293" s="85"/>
      <c r="CS293" s="85"/>
      <c r="DF293" s="62"/>
      <c r="DH293" s="85"/>
      <c r="DI293" s="85"/>
    </row>
    <row r="294" spans="14:113" s="73" customFormat="1" ht="9" customHeight="1">
      <c r="N294" s="62"/>
      <c r="O294" s="62"/>
      <c r="P294" s="85"/>
      <c r="Q294" s="62"/>
      <c r="AD294" s="62"/>
      <c r="AF294" s="71"/>
      <c r="AG294" s="85"/>
      <c r="BC294" s="85"/>
      <c r="BE294" s="62"/>
      <c r="BU294" s="85"/>
      <c r="BV294" s="85"/>
      <c r="CP294" s="85"/>
      <c r="CQ294" s="85"/>
      <c r="CS294" s="85"/>
      <c r="DF294" s="62"/>
      <c r="DH294" s="85"/>
      <c r="DI294" s="85"/>
    </row>
    <row r="295" spans="14:113" s="73" customFormat="1" ht="9" customHeight="1">
      <c r="N295" s="62"/>
      <c r="O295" s="62"/>
      <c r="P295" s="85"/>
      <c r="Q295" s="62"/>
      <c r="AD295" s="62"/>
      <c r="AF295" s="71"/>
      <c r="AG295" s="85"/>
      <c r="BC295" s="85"/>
      <c r="BE295" s="62"/>
      <c r="BU295" s="85"/>
      <c r="BV295" s="85"/>
      <c r="CP295" s="85"/>
      <c r="CQ295" s="85"/>
      <c r="CS295" s="85"/>
      <c r="DF295" s="62"/>
      <c r="DH295" s="85"/>
      <c r="DI295" s="85"/>
    </row>
    <row r="296" spans="14:113" s="73" customFormat="1" ht="9" customHeight="1">
      <c r="N296" s="62"/>
      <c r="O296" s="62"/>
      <c r="P296" s="85"/>
      <c r="Q296" s="62"/>
      <c r="AD296" s="62"/>
      <c r="AF296" s="71"/>
      <c r="AG296" s="85"/>
      <c r="BC296" s="85"/>
      <c r="BE296" s="62"/>
      <c r="BU296" s="85"/>
      <c r="BV296" s="85"/>
      <c r="CP296" s="85"/>
      <c r="CQ296" s="85"/>
      <c r="CS296" s="85"/>
      <c r="DF296" s="62"/>
      <c r="DH296" s="85"/>
      <c r="DI296" s="85"/>
    </row>
    <row r="297" spans="14:113" s="73" customFormat="1" ht="9" customHeight="1">
      <c r="N297" s="62"/>
      <c r="O297" s="62"/>
      <c r="P297" s="85"/>
      <c r="Q297" s="62"/>
      <c r="AD297" s="62"/>
      <c r="AF297" s="71"/>
      <c r="AG297" s="85"/>
      <c r="BC297" s="85"/>
      <c r="BE297" s="62"/>
      <c r="BU297" s="85"/>
      <c r="BV297" s="85"/>
      <c r="CP297" s="85"/>
      <c r="CQ297" s="85"/>
      <c r="CS297" s="85"/>
      <c r="DF297" s="62"/>
      <c r="DH297" s="85"/>
      <c r="DI297" s="85"/>
    </row>
    <row r="298" spans="14:113" s="73" customFormat="1" ht="9" customHeight="1">
      <c r="N298" s="62"/>
      <c r="O298" s="62"/>
      <c r="P298" s="85"/>
      <c r="Q298" s="62"/>
      <c r="AD298" s="62"/>
      <c r="AF298" s="71"/>
      <c r="AG298" s="85"/>
      <c r="BC298" s="85"/>
      <c r="BE298" s="62"/>
      <c r="BU298" s="85"/>
      <c r="BV298" s="85"/>
      <c r="CP298" s="85"/>
      <c r="CQ298" s="85"/>
      <c r="CS298" s="85"/>
      <c r="DF298" s="62"/>
      <c r="DH298" s="85"/>
      <c r="DI298" s="85"/>
    </row>
    <row r="299" spans="14:113" s="73" customFormat="1" ht="9" customHeight="1">
      <c r="N299" s="62"/>
      <c r="O299" s="62"/>
      <c r="P299" s="85"/>
      <c r="Q299" s="62"/>
      <c r="AD299" s="62"/>
      <c r="AF299" s="71"/>
      <c r="AG299" s="85"/>
      <c r="BC299" s="85"/>
      <c r="BE299" s="62"/>
      <c r="BU299" s="85"/>
      <c r="BV299" s="85"/>
      <c r="CP299" s="85"/>
      <c r="CQ299" s="85"/>
      <c r="CS299" s="85"/>
      <c r="DF299" s="62"/>
      <c r="DH299" s="85"/>
      <c r="DI299" s="85"/>
    </row>
    <row r="300" spans="14:113" s="73" customFormat="1" ht="9" customHeight="1">
      <c r="N300" s="62"/>
      <c r="O300" s="62"/>
      <c r="P300" s="85"/>
      <c r="Q300" s="62"/>
      <c r="AD300" s="62"/>
      <c r="AF300" s="71"/>
      <c r="AG300" s="85"/>
      <c r="BC300" s="85"/>
      <c r="BE300" s="62"/>
      <c r="BU300" s="85"/>
      <c r="BV300" s="85"/>
      <c r="CP300" s="85"/>
      <c r="CQ300" s="85"/>
      <c r="CS300" s="85"/>
      <c r="DF300" s="62"/>
      <c r="DH300" s="85"/>
      <c r="DI300" s="85"/>
    </row>
    <row r="301" spans="14:113" s="73" customFormat="1" ht="9" customHeight="1">
      <c r="N301" s="62"/>
      <c r="O301" s="62"/>
      <c r="P301" s="85"/>
      <c r="Q301" s="62"/>
      <c r="AD301" s="62"/>
      <c r="AF301" s="71"/>
      <c r="AG301" s="85"/>
      <c r="BC301" s="85"/>
      <c r="BE301" s="62"/>
      <c r="BU301" s="85"/>
      <c r="BV301" s="85"/>
      <c r="CP301" s="85"/>
      <c r="CQ301" s="85"/>
      <c r="CS301" s="85"/>
      <c r="DF301" s="62"/>
      <c r="DH301" s="85"/>
      <c r="DI301" s="85"/>
    </row>
    <row r="302" spans="14:113" s="73" customFormat="1" ht="9" customHeight="1">
      <c r="N302" s="62"/>
      <c r="O302" s="62"/>
      <c r="P302" s="85"/>
      <c r="Q302" s="62"/>
      <c r="AD302" s="62"/>
      <c r="AF302" s="71"/>
      <c r="AG302" s="85"/>
      <c r="BC302" s="85"/>
      <c r="BE302" s="62"/>
      <c r="BU302" s="85"/>
      <c r="BV302" s="85"/>
      <c r="CP302" s="85"/>
      <c r="CQ302" s="85"/>
      <c r="CS302" s="85"/>
      <c r="DF302" s="62"/>
      <c r="DH302" s="85"/>
      <c r="DI302" s="85"/>
    </row>
    <row r="303" spans="14:113" s="73" customFormat="1" ht="9" customHeight="1">
      <c r="N303" s="62"/>
      <c r="O303" s="62"/>
      <c r="P303" s="85"/>
      <c r="Q303" s="62"/>
      <c r="AD303" s="62"/>
      <c r="AF303" s="71"/>
      <c r="AG303" s="85"/>
      <c r="BC303" s="85"/>
      <c r="BE303" s="62"/>
      <c r="BU303" s="85"/>
      <c r="BV303" s="85"/>
      <c r="CP303" s="85"/>
      <c r="CQ303" s="85"/>
      <c r="CS303" s="85"/>
      <c r="DF303" s="62"/>
      <c r="DH303" s="85"/>
      <c r="DI303" s="85"/>
    </row>
    <row r="304" spans="14:113" s="73" customFormat="1" ht="9" customHeight="1">
      <c r="N304" s="62"/>
      <c r="O304" s="62"/>
      <c r="P304" s="85"/>
      <c r="Q304" s="62"/>
      <c r="AD304" s="62"/>
      <c r="AF304" s="71"/>
      <c r="AG304" s="85"/>
      <c r="BC304" s="85"/>
      <c r="BE304" s="62"/>
      <c r="BU304" s="85"/>
      <c r="BV304" s="85"/>
      <c r="CP304" s="85"/>
      <c r="CQ304" s="85"/>
      <c r="CS304" s="85"/>
      <c r="DF304" s="62"/>
      <c r="DH304" s="85"/>
      <c r="DI304" s="85"/>
    </row>
    <row r="305" spans="14:113" s="73" customFormat="1" ht="9" customHeight="1">
      <c r="N305" s="62"/>
      <c r="O305" s="62"/>
      <c r="P305" s="85"/>
      <c r="Q305" s="62"/>
      <c r="AD305" s="62"/>
      <c r="AF305" s="71"/>
      <c r="AG305" s="85"/>
      <c r="BC305" s="85"/>
      <c r="BE305" s="62"/>
      <c r="BU305" s="85"/>
      <c r="BV305" s="85"/>
      <c r="CP305" s="85"/>
      <c r="CQ305" s="85"/>
      <c r="CS305" s="85"/>
      <c r="DF305" s="62"/>
      <c r="DH305" s="85"/>
      <c r="DI305" s="85"/>
    </row>
    <row r="306" spans="14:113" s="73" customFormat="1" ht="9" customHeight="1">
      <c r="N306" s="62"/>
      <c r="O306" s="62"/>
      <c r="P306" s="85"/>
      <c r="Q306" s="62"/>
      <c r="AD306" s="62"/>
      <c r="AF306" s="71"/>
      <c r="AG306" s="85"/>
      <c r="BC306" s="85"/>
      <c r="BE306" s="62"/>
      <c r="BU306" s="85"/>
      <c r="BV306" s="85"/>
      <c r="CP306" s="85"/>
      <c r="CQ306" s="85"/>
      <c r="CS306" s="85"/>
      <c r="DF306" s="62"/>
      <c r="DH306" s="85"/>
      <c r="DI306" s="85"/>
    </row>
    <row r="307" spans="14:113" s="73" customFormat="1" ht="9" customHeight="1">
      <c r="N307" s="62"/>
      <c r="O307" s="62"/>
      <c r="P307" s="85"/>
      <c r="Q307" s="62"/>
      <c r="AD307" s="62"/>
      <c r="AF307" s="71"/>
      <c r="AG307" s="85"/>
      <c r="BC307" s="85"/>
      <c r="BE307" s="62"/>
      <c r="BU307" s="85"/>
      <c r="BV307" s="85"/>
      <c r="CP307" s="85"/>
      <c r="CQ307" s="85"/>
      <c r="CS307" s="85"/>
      <c r="DF307" s="62"/>
      <c r="DH307" s="85"/>
      <c r="DI307" s="85"/>
    </row>
    <row r="308" spans="14:113" s="73" customFormat="1" ht="9" customHeight="1">
      <c r="N308" s="62"/>
      <c r="O308" s="62"/>
      <c r="P308" s="85"/>
      <c r="Q308" s="62"/>
      <c r="AD308" s="62"/>
      <c r="AF308" s="71"/>
      <c r="AG308" s="85"/>
      <c r="BC308" s="85"/>
      <c r="BE308" s="62"/>
      <c r="BU308" s="85"/>
      <c r="BV308" s="85"/>
      <c r="CP308" s="85"/>
      <c r="CQ308" s="85"/>
      <c r="CS308" s="85"/>
      <c r="DF308" s="62"/>
      <c r="DH308" s="85"/>
      <c r="DI308" s="85"/>
    </row>
    <row r="309" spans="14:113" s="73" customFormat="1" ht="9" customHeight="1">
      <c r="N309" s="62"/>
      <c r="O309" s="62"/>
      <c r="P309" s="85"/>
      <c r="Q309" s="62"/>
      <c r="AD309" s="62"/>
      <c r="AF309" s="71"/>
      <c r="AG309" s="85"/>
      <c r="BC309" s="85"/>
      <c r="BE309" s="62"/>
      <c r="BU309" s="85"/>
      <c r="BV309" s="85"/>
      <c r="CP309" s="85"/>
      <c r="CQ309" s="85"/>
      <c r="CS309" s="85"/>
      <c r="DF309" s="62"/>
      <c r="DH309" s="85"/>
      <c r="DI309" s="85"/>
    </row>
    <row r="310" spans="14:113" s="73" customFormat="1" ht="9" customHeight="1">
      <c r="N310" s="62"/>
      <c r="O310" s="62"/>
      <c r="P310" s="85"/>
      <c r="Q310" s="62"/>
      <c r="AD310" s="62"/>
      <c r="AF310" s="71"/>
      <c r="AG310" s="85"/>
      <c r="BC310" s="85"/>
      <c r="BE310" s="62"/>
      <c r="BU310" s="85"/>
      <c r="BV310" s="85"/>
      <c r="CP310" s="85"/>
      <c r="CQ310" s="85"/>
      <c r="CS310" s="85"/>
      <c r="DF310" s="62"/>
      <c r="DH310" s="85"/>
      <c r="DI310" s="85"/>
    </row>
    <row r="311" spans="14:113" s="73" customFormat="1" ht="9" customHeight="1">
      <c r="N311" s="62"/>
      <c r="O311" s="62"/>
      <c r="P311" s="85"/>
      <c r="Q311" s="62"/>
      <c r="AD311" s="62"/>
      <c r="AF311" s="71"/>
      <c r="AG311" s="85"/>
      <c r="BC311" s="85"/>
      <c r="BE311" s="62"/>
      <c r="BU311" s="85"/>
      <c r="BV311" s="85"/>
      <c r="CP311" s="85"/>
      <c r="CQ311" s="85"/>
      <c r="CS311" s="85"/>
      <c r="DF311" s="62"/>
      <c r="DH311" s="85"/>
      <c r="DI311" s="85"/>
    </row>
    <row r="312" spans="14:113" s="73" customFormat="1" ht="9" customHeight="1">
      <c r="N312" s="62"/>
      <c r="O312" s="62"/>
      <c r="P312" s="85"/>
      <c r="Q312" s="62"/>
      <c r="AD312" s="62"/>
      <c r="AF312" s="71"/>
      <c r="AG312" s="85"/>
      <c r="BC312" s="85"/>
      <c r="BE312" s="62"/>
      <c r="BU312" s="85"/>
      <c r="BV312" s="85"/>
      <c r="CP312" s="85"/>
      <c r="CQ312" s="85"/>
      <c r="CS312" s="85"/>
      <c r="DF312" s="62"/>
      <c r="DH312" s="85"/>
      <c r="DI312" s="85"/>
    </row>
    <row r="313" spans="14:113" s="73" customFormat="1" ht="9" customHeight="1">
      <c r="N313" s="62"/>
      <c r="O313" s="62"/>
      <c r="P313" s="85"/>
      <c r="Q313" s="62"/>
      <c r="AD313" s="62"/>
      <c r="AF313" s="71"/>
      <c r="AG313" s="85"/>
      <c r="BC313" s="85"/>
      <c r="BE313" s="62"/>
      <c r="BU313" s="85"/>
      <c r="BV313" s="85"/>
      <c r="CP313" s="85"/>
      <c r="CQ313" s="85"/>
      <c r="CS313" s="85"/>
      <c r="DF313" s="62"/>
      <c r="DH313" s="85"/>
      <c r="DI313" s="85"/>
    </row>
    <row r="314" spans="14:113" s="73" customFormat="1" ht="9" customHeight="1">
      <c r="N314" s="62"/>
      <c r="O314" s="62"/>
      <c r="P314" s="85"/>
      <c r="Q314" s="62"/>
      <c r="AD314" s="62"/>
      <c r="AF314" s="71"/>
      <c r="AG314" s="85"/>
      <c r="BC314" s="85"/>
      <c r="BE314" s="62"/>
      <c r="BU314" s="85"/>
      <c r="BV314" s="85"/>
      <c r="CP314" s="85"/>
      <c r="CQ314" s="85"/>
      <c r="CS314" s="85"/>
      <c r="DF314" s="62"/>
      <c r="DH314" s="85"/>
      <c r="DI314" s="85"/>
    </row>
    <row r="315" spans="14:113" s="73" customFormat="1" ht="9" customHeight="1">
      <c r="N315" s="62"/>
      <c r="O315" s="62"/>
      <c r="P315" s="85"/>
      <c r="Q315" s="62"/>
      <c r="AD315" s="62"/>
      <c r="AF315" s="71"/>
      <c r="AG315" s="85"/>
      <c r="BC315" s="85"/>
      <c r="BE315" s="62"/>
      <c r="BU315" s="85"/>
      <c r="BV315" s="85"/>
      <c r="CP315" s="85"/>
      <c r="CQ315" s="85"/>
      <c r="CS315" s="85"/>
      <c r="DF315" s="62"/>
      <c r="DH315" s="85"/>
      <c r="DI315" s="85"/>
    </row>
    <row r="316" spans="14:113" s="73" customFormat="1" ht="9" customHeight="1">
      <c r="N316" s="62"/>
      <c r="O316" s="62"/>
      <c r="P316" s="85"/>
      <c r="Q316" s="62"/>
      <c r="AD316" s="62"/>
      <c r="AF316" s="71"/>
      <c r="AG316" s="85"/>
      <c r="BC316" s="85"/>
      <c r="BE316" s="62"/>
      <c r="BU316" s="85"/>
      <c r="BV316" s="85"/>
      <c r="CP316" s="85"/>
      <c r="CQ316" s="85"/>
      <c r="CS316" s="85"/>
      <c r="DF316" s="62"/>
      <c r="DH316" s="85"/>
      <c r="DI316" s="85"/>
    </row>
    <row r="317" spans="14:113" s="73" customFormat="1" ht="9" customHeight="1">
      <c r="N317" s="62"/>
      <c r="O317" s="62"/>
      <c r="P317" s="85"/>
      <c r="Q317" s="62"/>
      <c r="AD317" s="62"/>
      <c r="AF317" s="71"/>
      <c r="AG317" s="85"/>
      <c r="BC317" s="85"/>
      <c r="BE317" s="62"/>
      <c r="BU317" s="85"/>
      <c r="BV317" s="85"/>
      <c r="CP317" s="85"/>
      <c r="CQ317" s="85"/>
      <c r="CS317" s="85"/>
      <c r="DF317" s="62"/>
      <c r="DH317" s="85"/>
      <c r="DI317" s="85"/>
    </row>
    <row r="318" spans="14:113" s="73" customFormat="1" ht="9" customHeight="1">
      <c r="N318" s="62"/>
      <c r="O318" s="62"/>
      <c r="P318" s="85"/>
      <c r="Q318" s="62"/>
      <c r="AD318" s="62"/>
      <c r="AF318" s="71"/>
      <c r="AG318" s="85"/>
      <c r="BC318" s="85"/>
      <c r="BE318" s="62"/>
      <c r="BU318" s="85"/>
      <c r="BV318" s="85"/>
      <c r="CP318" s="85"/>
      <c r="CQ318" s="85"/>
      <c r="CS318" s="85"/>
      <c r="DF318" s="62"/>
      <c r="DH318" s="85"/>
      <c r="DI318" s="85"/>
    </row>
    <row r="319" spans="14:113" s="73" customFormat="1" ht="9" customHeight="1">
      <c r="N319" s="62"/>
      <c r="O319" s="62"/>
      <c r="P319" s="85"/>
      <c r="Q319" s="62"/>
      <c r="AD319" s="62"/>
      <c r="AF319" s="71"/>
      <c r="AG319" s="85"/>
      <c r="BC319" s="85"/>
      <c r="BE319" s="62"/>
      <c r="BU319" s="85"/>
      <c r="BV319" s="85"/>
      <c r="CP319" s="85"/>
      <c r="CQ319" s="85"/>
      <c r="CS319" s="85"/>
      <c r="DF319" s="62"/>
      <c r="DH319" s="85"/>
      <c r="DI319" s="85"/>
    </row>
    <row r="320" spans="14:113" s="73" customFormat="1" ht="9" customHeight="1">
      <c r="N320" s="62"/>
      <c r="O320" s="62"/>
      <c r="P320" s="85"/>
      <c r="Q320" s="62"/>
      <c r="AD320" s="62"/>
      <c r="AF320" s="71"/>
      <c r="AG320" s="85"/>
      <c r="BC320" s="85"/>
      <c r="BE320" s="62"/>
      <c r="BU320" s="85"/>
      <c r="BV320" s="85"/>
      <c r="CP320" s="85"/>
      <c r="CQ320" s="85"/>
      <c r="CS320" s="85"/>
      <c r="DF320" s="62"/>
      <c r="DH320" s="85"/>
      <c r="DI320" s="85"/>
    </row>
    <row r="321" spans="14:113" s="73" customFormat="1" ht="9" customHeight="1">
      <c r="N321" s="62"/>
      <c r="O321" s="62"/>
      <c r="P321" s="85"/>
      <c r="Q321" s="62"/>
      <c r="AD321" s="62"/>
      <c r="AF321" s="71"/>
      <c r="AG321" s="85"/>
      <c r="BC321" s="85"/>
      <c r="BE321" s="62"/>
      <c r="BU321" s="85"/>
      <c r="BV321" s="85"/>
      <c r="CP321" s="85"/>
      <c r="CQ321" s="85"/>
      <c r="CS321" s="85"/>
      <c r="DF321" s="62"/>
      <c r="DH321" s="85"/>
      <c r="DI321" s="85"/>
    </row>
    <row r="322" spans="14:113" s="73" customFormat="1" ht="9" customHeight="1">
      <c r="N322" s="62"/>
      <c r="O322" s="62"/>
      <c r="P322" s="85"/>
      <c r="Q322" s="62"/>
      <c r="AD322" s="62"/>
      <c r="AF322" s="71"/>
      <c r="AG322" s="85"/>
      <c r="BC322" s="85"/>
      <c r="BE322" s="62"/>
      <c r="BU322" s="85"/>
      <c r="BV322" s="85"/>
      <c r="CP322" s="85"/>
      <c r="CQ322" s="85"/>
      <c r="CS322" s="85"/>
      <c r="DF322" s="62"/>
      <c r="DH322" s="85"/>
      <c r="DI322" s="85"/>
    </row>
    <row r="323" spans="14:113" s="73" customFormat="1" ht="9" customHeight="1">
      <c r="N323" s="62"/>
      <c r="O323" s="62"/>
      <c r="P323" s="85"/>
      <c r="Q323" s="62"/>
      <c r="AD323" s="62"/>
      <c r="AF323" s="71"/>
      <c r="AG323" s="85"/>
      <c r="BC323" s="85"/>
      <c r="BE323" s="62"/>
      <c r="BU323" s="85"/>
      <c r="BV323" s="85"/>
      <c r="CP323" s="85"/>
      <c r="CQ323" s="85"/>
      <c r="CS323" s="85"/>
      <c r="DF323" s="62"/>
      <c r="DH323" s="85"/>
      <c r="DI323" s="85"/>
    </row>
    <row r="324" spans="14:113" s="73" customFormat="1" ht="9" customHeight="1">
      <c r="N324" s="62"/>
      <c r="O324" s="62"/>
      <c r="P324" s="85"/>
      <c r="Q324" s="62"/>
      <c r="AD324" s="62"/>
      <c r="AF324" s="71"/>
      <c r="AG324" s="85"/>
      <c r="BC324" s="85"/>
      <c r="BE324" s="62"/>
      <c r="BU324" s="85"/>
      <c r="BV324" s="85"/>
      <c r="CP324" s="85"/>
      <c r="CQ324" s="85"/>
      <c r="CS324" s="85"/>
      <c r="DF324" s="62"/>
      <c r="DH324" s="85"/>
      <c r="DI324" s="85"/>
    </row>
    <row r="325" spans="14:113" s="73" customFormat="1" ht="9" customHeight="1">
      <c r="N325" s="62"/>
      <c r="O325" s="62"/>
      <c r="P325" s="85"/>
      <c r="Q325" s="62"/>
      <c r="AD325" s="62"/>
      <c r="AF325" s="71"/>
      <c r="AG325" s="85"/>
      <c r="BC325" s="85"/>
      <c r="BE325" s="62"/>
      <c r="BU325" s="85"/>
      <c r="BV325" s="85"/>
      <c r="CP325" s="85"/>
      <c r="CQ325" s="85"/>
      <c r="CS325" s="85"/>
      <c r="DF325" s="62"/>
      <c r="DH325" s="85"/>
      <c r="DI325" s="85"/>
    </row>
    <row r="326" spans="14:113" s="73" customFormat="1" ht="9" customHeight="1">
      <c r="N326" s="62"/>
      <c r="O326" s="62"/>
      <c r="P326" s="85"/>
      <c r="Q326" s="62"/>
      <c r="AD326" s="62"/>
      <c r="AF326" s="71"/>
      <c r="AG326" s="85"/>
      <c r="BC326" s="85"/>
      <c r="BE326" s="62"/>
      <c r="BU326" s="85"/>
      <c r="BV326" s="85"/>
      <c r="CP326" s="85"/>
      <c r="CQ326" s="85"/>
      <c r="CS326" s="85"/>
      <c r="DF326" s="62"/>
      <c r="DH326" s="85"/>
      <c r="DI326" s="85"/>
    </row>
    <row r="327" spans="14:113" s="73" customFormat="1" ht="9" customHeight="1">
      <c r="N327" s="62"/>
      <c r="O327" s="62"/>
      <c r="P327" s="85"/>
      <c r="Q327" s="62"/>
      <c r="AD327" s="62"/>
      <c r="AF327" s="71"/>
      <c r="AG327" s="85"/>
      <c r="BC327" s="85"/>
      <c r="BE327" s="62"/>
      <c r="BU327" s="85"/>
      <c r="BV327" s="85"/>
      <c r="CP327" s="85"/>
      <c r="CQ327" s="85"/>
      <c r="CS327" s="85"/>
      <c r="DF327" s="62"/>
      <c r="DH327" s="85"/>
      <c r="DI327" s="85"/>
    </row>
    <row r="328" spans="14:113" s="73" customFormat="1" ht="9" customHeight="1">
      <c r="N328" s="62"/>
      <c r="O328" s="62"/>
      <c r="P328" s="85"/>
      <c r="Q328" s="62"/>
      <c r="AD328" s="62"/>
      <c r="AF328" s="71"/>
      <c r="AG328" s="85"/>
      <c r="BC328" s="85"/>
      <c r="BE328" s="62"/>
      <c r="BU328" s="85"/>
      <c r="BV328" s="85"/>
      <c r="CP328" s="85"/>
      <c r="CQ328" s="85"/>
      <c r="CS328" s="85"/>
      <c r="DF328" s="62"/>
      <c r="DH328" s="85"/>
      <c r="DI328" s="85"/>
    </row>
    <row r="329" spans="14:113" s="73" customFormat="1" ht="9" customHeight="1">
      <c r="N329" s="62"/>
      <c r="O329" s="62"/>
      <c r="P329" s="85"/>
      <c r="Q329" s="62"/>
      <c r="AD329" s="62"/>
      <c r="AF329" s="71"/>
      <c r="AG329" s="85"/>
      <c r="BC329" s="85"/>
      <c r="BE329" s="62"/>
      <c r="BU329" s="85"/>
      <c r="BV329" s="85"/>
      <c r="CP329" s="85"/>
      <c r="CQ329" s="85"/>
      <c r="CS329" s="85"/>
      <c r="DF329" s="62"/>
      <c r="DH329" s="85"/>
      <c r="DI329" s="85"/>
    </row>
    <row r="330" spans="14:113" s="73" customFormat="1" ht="9" customHeight="1">
      <c r="N330" s="62"/>
      <c r="O330" s="62"/>
      <c r="P330" s="85"/>
      <c r="Q330" s="62"/>
      <c r="AD330" s="62"/>
      <c r="AF330" s="71"/>
      <c r="AG330" s="85"/>
      <c r="BC330" s="85"/>
      <c r="BE330" s="62"/>
      <c r="BU330" s="85"/>
      <c r="BV330" s="85"/>
      <c r="CP330" s="85"/>
      <c r="CQ330" s="85"/>
      <c r="CS330" s="85"/>
      <c r="DF330" s="62"/>
      <c r="DH330" s="85"/>
      <c r="DI330" s="85"/>
    </row>
    <row r="331" spans="14:113" s="73" customFormat="1" ht="9" customHeight="1">
      <c r="N331" s="62"/>
      <c r="O331" s="62"/>
      <c r="P331" s="85"/>
      <c r="Q331" s="62"/>
      <c r="AD331" s="62"/>
      <c r="AF331" s="71"/>
      <c r="AG331" s="85"/>
      <c r="BC331" s="85"/>
      <c r="BE331" s="62"/>
      <c r="BU331" s="85"/>
      <c r="BV331" s="85"/>
      <c r="CP331" s="85"/>
      <c r="CQ331" s="85"/>
      <c r="CS331" s="85"/>
      <c r="DF331" s="62"/>
      <c r="DH331" s="85"/>
      <c r="DI331" s="85"/>
    </row>
    <row r="332" spans="14:113" s="73" customFormat="1" ht="9" customHeight="1">
      <c r="N332" s="62"/>
      <c r="O332" s="62"/>
      <c r="P332" s="85"/>
      <c r="Q332" s="62"/>
      <c r="AD332" s="62"/>
      <c r="AF332" s="71"/>
      <c r="AG332" s="85"/>
      <c r="BC332" s="85"/>
      <c r="BE332" s="62"/>
      <c r="BU332" s="85"/>
      <c r="BV332" s="85"/>
      <c r="CP332" s="85"/>
      <c r="CQ332" s="85"/>
      <c r="CS332" s="85"/>
      <c r="DF332" s="62"/>
      <c r="DH332" s="85"/>
      <c r="DI332" s="85"/>
    </row>
    <row r="333" spans="14:113" s="73" customFormat="1" ht="9" customHeight="1">
      <c r="N333" s="62"/>
      <c r="O333" s="62"/>
      <c r="P333" s="85"/>
      <c r="Q333" s="62"/>
      <c r="AD333" s="62"/>
      <c r="AF333" s="71"/>
      <c r="AG333" s="85"/>
      <c r="BC333" s="85"/>
      <c r="BE333" s="62"/>
      <c r="BU333" s="85"/>
      <c r="BV333" s="85"/>
      <c r="CP333" s="85"/>
      <c r="CQ333" s="85"/>
      <c r="CS333" s="85"/>
      <c r="DF333" s="62"/>
      <c r="DH333" s="85"/>
      <c r="DI333" s="85"/>
    </row>
    <row r="334" spans="14:113" s="73" customFormat="1" ht="9" customHeight="1">
      <c r="N334" s="62"/>
      <c r="O334" s="62"/>
      <c r="P334" s="85"/>
      <c r="Q334" s="62"/>
      <c r="AD334" s="62"/>
      <c r="AF334" s="71"/>
      <c r="AG334" s="85"/>
      <c r="BC334" s="85"/>
      <c r="BE334" s="62"/>
      <c r="BU334" s="85"/>
      <c r="BV334" s="85"/>
      <c r="CP334" s="85"/>
      <c r="CQ334" s="85"/>
      <c r="CS334" s="85"/>
      <c r="DF334" s="62"/>
      <c r="DH334" s="85"/>
      <c r="DI334" s="85"/>
    </row>
    <row r="335" spans="14:113" s="73" customFormat="1" ht="9" customHeight="1">
      <c r="N335" s="62"/>
      <c r="O335" s="62"/>
      <c r="P335" s="85"/>
      <c r="Q335" s="62"/>
      <c r="AD335" s="62"/>
      <c r="AF335" s="71"/>
      <c r="AG335" s="85"/>
      <c r="BC335" s="85"/>
      <c r="BE335" s="62"/>
      <c r="BU335" s="85"/>
      <c r="BV335" s="85"/>
      <c r="CP335" s="85"/>
      <c r="CQ335" s="85"/>
      <c r="CS335" s="85"/>
      <c r="DF335" s="62"/>
      <c r="DH335" s="85"/>
      <c r="DI335" s="85"/>
    </row>
    <row r="336" spans="14:113" s="73" customFormat="1" ht="9" customHeight="1">
      <c r="N336" s="62"/>
      <c r="O336" s="62"/>
      <c r="P336" s="85"/>
      <c r="Q336" s="62"/>
      <c r="AD336" s="62"/>
      <c r="AF336" s="71"/>
      <c r="AG336" s="85"/>
      <c r="BC336" s="85"/>
      <c r="BE336" s="62"/>
      <c r="BU336" s="85"/>
      <c r="BV336" s="85"/>
      <c r="CP336" s="85"/>
      <c r="CQ336" s="85"/>
      <c r="CS336" s="85"/>
      <c r="DF336" s="62"/>
      <c r="DH336" s="85"/>
      <c r="DI336" s="85"/>
    </row>
    <row r="337" spans="14:113" s="73" customFormat="1" ht="9" customHeight="1">
      <c r="N337" s="62"/>
      <c r="O337" s="62"/>
      <c r="P337" s="85"/>
      <c r="Q337" s="62"/>
      <c r="AD337" s="62"/>
      <c r="AF337" s="71"/>
      <c r="AG337" s="85"/>
      <c r="BC337" s="85"/>
      <c r="BE337" s="62"/>
      <c r="BU337" s="85"/>
      <c r="BV337" s="85"/>
      <c r="CP337" s="85"/>
      <c r="CQ337" s="85"/>
      <c r="CS337" s="85"/>
      <c r="DF337" s="62"/>
      <c r="DH337" s="85"/>
      <c r="DI337" s="85"/>
    </row>
    <row r="338" spans="14:113" s="73" customFormat="1" ht="9" customHeight="1">
      <c r="N338" s="62"/>
      <c r="O338" s="62"/>
      <c r="P338" s="85"/>
      <c r="Q338" s="62"/>
      <c r="AD338" s="62"/>
      <c r="AF338" s="71"/>
      <c r="AG338" s="85"/>
      <c r="BC338" s="85"/>
      <c r="BE338" s="62"/>
      <c r="BU338" s="85"/>
      <c r="BV338" s="85"/>
      <c r="CP338" s="85"/>
      <c r="CQ338" s="85"/>
      <c r="CS338" s="85"/>
      <c r="DF338" s="62"/>
      <c r="DH338" s="85"/>
      <c r="DI338" s="85"/>
    </row>
    <row r="339" spans="14:113" s="73" customFormat="1" ht="9" customHeight="1">
      <c r="N339" s="62"/>
      <c r="O339" s="62"/>
      <c r="P339" s="85"/>
      <c r="Q339" s="62"/>
      <c r="AD339" s="62"/>
      <c r="AF339" s="71"/>
      <c r="AG339" s="85"/>
      <c r="BC339" s="85"/>
      <c r="BE339" s="62"/>
      <c r="BU339" s="85"/>
      <c r="BV339" s="85"/>
      <c r="CP339" s="85"/>
      <c r="CQ339" s="85"/>
      <c r="CS339" s="85"/>
      <c r="DF339" s="62"/>
      <c r="DH339" s="85"/>
      <c r="DI339" s="85"/>
    </row>
    <row r="340" spans="14:113" s="73" customFormat="1" ht="9" customHeight="1">
      <c r="N340" s="62"/>
      <c r="O340" s="62"/>
      <c r="P340" s="85"/>
      <c r="Q340" s="62"/>
      <c r="AD340" s="62"/>
      <c r="AF340" s="71"/>
      <c r="AG340" s="85"/>
      <c r="BC340" s="85"/>
      <c r="BE340" s="62"/>
      <c r="BU340" s="85"/>
      <c r="BV340" s="85"/>
      <c r="CP340" s="85"/>
      <c r="CQ340" s="85"/>
      <c r="CS340" s="85"/>
      <c r="DF340" s="62"/>
      <c r="DH340" s="85"/>
      <c r="DI340" s="85"/>
    </row>
    <row r="341" spans="14:113" s="73" customFormat="1" ht="9" customHeight="1">
      <c r="N341" s="62"/>
      <c r="O341" s="62"/>
      <c r="P341" s="85"/>
      <c r="Q341" s="62"/>
      <c r="AD341" s="62"/>
      <c r="AF341" s="71"/>
      <c r="AG341" s="85"/>
      <c r="BC341" s="85"/>
      <c r="BE341" s="62"/>
      <c r="BU341" s="85"/>
      <c r="BV341" s="85"/>
      <c r="CP341" s="85"/>
      <c r="CQ341" s="85"/>
      <c r="CS341" s="85"/>
      <c r="DF341" s="62"/>
      <c r="DH341" s="85"/>
      <c r="DI341" s="85"/>
    </row>
    <row r="342" spans="14:113" s="73" customFormat="1" ht="9" customHeight="1">
      <c r="N342" s="62"/>
      <c r="O342" s="62"/>
      <c r="P342" s="85"/>
      <c r="Q342" s="62"/>
      <c r="AD342" s="62"/>
      <c r="AF342" s="71"/>
      <c r="AG342" s="85"/>
      <c r="BC342" s="85"/>
      <c r="BE342" s="62"/>
      <c r="BU342" s="85"/>
      <c r="BV342" s="85"/>
      <c r="CP342" s="85"/>
      <c r="CQ342" s="85"/>
      <c r="CS342" s="85"/>
      <c r="DF342" s="62"/>
      <c r="DH342" s="85"/>
      <c r="DI342" s="85"/>
    </row>
    <row r="343" spans="14:113" s="73" customFormat="1" ht="9" customHeight="1">
      <c r="N343" s="62"/>
      <c r="O343" s="62"/>
      <c r="P343" s="85"/>
      <c r="Q343" s="62"/>
      <c r="AD343" s="62"/>
      <c r="AF343" s="71"/>
      <c r="AG343" s="85"/>
      <c r="BC343" s="85"/>
      <c r="BE343" s="62"/>
      <c r="BU343" s="85"/>
      <c r="BV343" s="85"/>
      <c r="CP343" s="85"/>
      <c r="CQ343" s="85"/>
      <c r="CS343" s="85"/>
      <c r="DF343" s="62"/>
      <c r="DH343" s="85"/>
      <c r="DI343" s="85"/>
    </row>
    <row r="344" spans="14:113" s="73" customFormat="1" ht="9" customHeight="1">
      <c r="N344" s="62"/>
      <c r="O344" s="62"/>
      <c r="P344" s="85"/>
      <c r="Q344" s="62"/>
      <c r="AD344" s="62"/>
      <c r="AF344" s="71"/>
      <c r="AG344" s="85"/>
      <c r="BC344" s="85"/>
      <c r="BE344" s="62"/>
      <c r="BU344" s="85"/>
      <c r="BV344" s="85"/>
      <c r="CP344" s="85"/>
      <c r="CQ344" s="85"/>
      <c r="CS344" s="85"/>
      <c r="DF344" s="62"/>
      <c r="DH344" s="85"/>
      <c r="DI344" s="85"/>
    </row>
    <row r="345" spans="14:113" s="73" customFormat="1" ht="9" customHeight="1">
      <c r="N345" s="62"/>
      <c r="O345" s="62"/>
      <c r="P345" s="85"/>
      <c r="Q345" s="62"/>
      <c r="AD345" s="62"/>
      <c r="AF345" s="71"/>
      <c r="AG345" s="85"/>
      <c r="BC345" s="85"/>
      <c r="BE345" s="62"/>
      <c r="BU345" s="85"/>
      <c r="BV345" s="85"/>
      <c r="CP345" s="85"/>
      <c r="CQ345" s="85"/>
      <c r="CS345" s="85"/>
      <c r="DF345" s="62"/>
      <c r="DH345" s="85"/>
      <c r="DI345" s="85"/>
    </row>
    <row r="346" spans="14:113" s="73" customFormat="1" ht="9" customHeight="1">
      <c r="N346" s="62"/>
      <c r="O346" s="62"/>
      <c r="P346" s="85"/>
      <c r="Q346" s="62"/>
      <c r="AD346" s="62"/>
      <c r="AF346" s="71"/>
      <c r="AG346" s="85"/>
      <c r="BC346" s="85"/>
      <c r="BE346" s="62"/>
      <c r="BU346" s="85"/>
      <c r="BV346" s="85"/>
      <c r="CP346" s="85"/>
      <c r="CQ346" s="85"/>
      <c r="CS346" s="85"/>
      <c r="DF346" s="62"/>
      <c r="DH346" s="85"/>
      <c r="DI346" s="85"/>
    </row>
    <row r="347" spans="14:113" s="73" customFormat="1" ht="9" customHeight="1">
      <c r="N347" s="62"/>
      <c r="O347" s="62"/>
      <c r="P347" s="85"/>
      <c r="Q347" s="62"/>
      <c r="AD347" s="62"/>
      <c r="AF347" s="71"/>
      <c r="AG347" s="85"/>
      <c r="BC347" s="85"/>
      <c r="BE347" s="62"/>
      <c r="BU347" s="85"/>
      <c r="BV347" s="85"/>
      <c r="CP347" s="85"/>
      <c r="CQ347" s="85"/>
      <c r="CS347" s="85"/>
      <c r="DF347" s="62"/>
      <c r="DH347" s="85"/>
      <c r="DI347" s="85"/>
    </row>
    <row r="348" spans="14:113" s="73" customFormat="1" ht="9" customHeight="1">
      <c r="N348" s="62"/>
      <c r="O348" s="62"/>
      <c r="P348" s="85"/>
      <c r="Q348" s="62"/>
      <c r="AD348" s="62"/>
      <c r="AF348" s="71"/>
      <c r="AG348" s="85"/>
      <c r="BC348" s="85"/>
      <c r="BE348" s="62"/>
      <c r="BU348" s="85"/>
      <c r="BV348" s="85"/>
      <c r="CP348" s="85"/>
      <c r="CQ348" s="85"/>
      <c r="CS348" s="85"/>
      <c r="DF348" s="62"/>
      <c r="DH348" s="85"/>
      <c r="DI348" s="85"/>
    </row>
    <row r="349" spans="14:113" s="73" customFormat="1" ht="9" customHeight="1">
      <c r="N349" s="62"/>
      <c r="O349" s="62"/>
      <c r="P349" s="85"/>
      <c r="Q349" s="62"/>
      <c r="AD349" s="62"/>
      <c r="AF349" s="71"/>
      <c r="AG349" s="85"/>
      <c r="BC349" s="85"/>
      <c r="BE349" s="62"/>
      <c r="BU349" s="85"/>
      <c r="BV349" s="85"/>
      <c r="CP349" s="85"/>
      <c r="CQ349" s="85"/>
      <c r="CS349" s="85"/>
      <c r="DF349" s="62"/>
      <c r="DH349" s="85"/>
      <c r="DI349" s="85"/>
    </row>
    <row r="350" spans="14:113" s="73" customFormat="1" ht="9" customHeight="1">
      <c r="N350" s="62"/>
      <c r="O350" s="62"/>
      <c r="P350" s="85"/>
      <c r="Q350" s="62"/>
      <c r="AD350" s="62"/>
      <c r="AF350" s="71"/>
      <c r="AG350" s="85"/>
      <c r="BC350" s="85"/>
      <c r="BE350" s="62"/>
      <c r="BU350" s="85"/>
      <c r="BV350" s="85"/>
      <c r="CP350" s="85"/>
      <c r="CQ350" s="85"/>
      <c r="CS350" s="85"/>
      <c r="DF350" s="62"/>
      <c r="DH350" s="85"/>
      <c r="DI350" s="85"/>
    </row>
    <row r="351" spans="14:113" s="73" customFormat="1" ht="9" customHeight="1">
      <c r="N351" s="62"/>
      <c r="O351" s="62"/>
      <c r="P351" s="85"/>
      <c r="Q351" s="62"/>
      <c r="AD351" s="62"/>
      <c r="AF351" s="71"/>
      <c r="AG351" s="85"/>
      <c r="BC351" s="85"/>
      <c r="BE351" s="62"/>
      <c r="BU351" s="85"/>
      <c r="BV351" s="85"/>
      <c r="CP351" s="85"/>
      <c r="CQ351" s="85"/>
      <c r="CS351" s="85"/>
      <c r="DF351" s="62"/>
      <c r="DH351" s="85"/>
      <c r="DI351" s="85"/>
    </row>
    <row r="352" spans="14:113" s="73" customFormat="1" ht="9" customHeight="1">
      <c r="N352" s="62"/>
      <c r="O352" s="62"/>
      <c r="P352" s="85"/>
      <c r="Q352" s="62"/>
      <c r="AD352" s="62"/>
      <c r="AF352" s="71"/>
      <c r="AG352" s="85"/>
      <c r="BC352" s="85"/>
      <c r="BE352" s="62"/>
      <c r="BU352" s="85"/>
      <c r="BV352" s="85"/>
      <c r="CP352" s="85"/>
      <c r="CQ352" s="85"/>
      <c r="CS352" s="85"/>
      <c r="DF352" s="62"/>
      <c r="DH352" s="85"/>
      <c r="DI352" s="85"/>
    </row>
    <row r="353" spans="14:113" s="73" customFormat="1" ht="9" customHeight="1">
      <c r="N353" s="62"/>
      <c r="O353" s="62"/>
      <c r="P353" s="85"/>
      <c r="Q353" s="62"/>
      <c r="AD353" s="62"/>
      <c r="AF353" s="71"/>
      <c r="AG353" s="85"/>
      <c r="BC353" s="85"/>
      <c r="BE353" s="62"/>
      <c r="BU353" s="85"/>
      <c r="BV353" s="85"/>
      <c r="CP353" s="85"/>
      <c r="CQ353" s="85"/>
      <c r="CS353" s="85"/>
      <c r="DF353" s="62"/>
      <c r="DH353" s="85"/>
      <c r="DI353" s="85"/>
    </row>
    <row r="354" spans="14:113" s="73" customFormat="1" ht="9" customHeight="1">
      <c r="N354" s="62"/>
      <c r="O354" s="62"/>
      <c r="P354" s="85"/>
      <c r="Q354" s="62"/>
      <c r="AD354" s="62"/>
      <c r="AF354" s="71"/>
      <c r="AG354" s="85"/>
      <c r="BC354" s="85"/>
      <c r="BE354" s="62"/>
      <c r="BU354" s="85"/>
      <c r="BV354" s="85"/>
      <c r="CP354" s="85"/>
      <c r="CQ354" s="85"/>
      <c r="CS354" s="85"/>
      <c r="DF354" s="62"/>
      <c r="DH354" s="85"/>
      <c r="DI354" s="85"/>
    </row>
    <row r="355" spans="14:113" s="73" customFormat="1" ht="9" customHeight="1">
      <c r="N355" s="62"/>
      <c r="O355" s="62"/>
      <c r="P355" s="85"/>
      <c r="Q355" s="62"/>
      <c r="AD355" s="62"/>
      <c r="AF355" s="71"/>
      <c r="AG355" s="85"/>
      <c r="BC355" s="85"/>
      <c r="BE355" s="62"/>
      <c r="BU355" s="85"/>
      <c r="BV355" s="85"/>
      <c r="CP355" s="85"/>
      <c r="CQ355" s="85"/>
      <c r="CS355" s="85"/>
      <c r="DF355" s="62"/>
      <c r="DH355" s="85"/>
      <c r="DI355" s="85"/>
    </row>
    <row r="356" spans="14:113" s="73" customFormat="1" ht="9" customHeight="1">
      <c r="N356" s="62"/>
      <c r="O356" s="62"/>
      <c r="P356" s="85"/>
      <c r="Q356" s="62"/>
      <c r="AD356" s="62"/>
      <c r="AF356" s="71"/>
      <c r="AG356" s="85"/>
      <c r="BC356" s="85"/>
      <c r="BE356" s="62"/>
      <c r="BU356" s="85"/>
      <c r="BV356" s="85"/>
      <c r="CP356" s="85"/>
      <c r="CQ356" s="85"/>
      <c r="CS356" s="85"/>
      <c r="DF356" s="62"/>
      <c r="DH356" s="85"/>
      <c r="DI356" s="85"/>
    </row>
    <row r="357" spans="14:113" s="73" customFormat="1" ht="9" customHeight="1">
      <c r="N357" s="62"/>
      <c r="O357" s="62"/>
      <c r="P357" s="85"/>
      <c r="Q357" s="62"/>
      <c r="AD357" s="62"/>
      <c r="AF357" s="71"/>
      <c r="AG357" s="85"/>
      <c r="BC357" s="85"/>
      <c r="BE357" s="62"/>
      <c r="BU357" s="85"/>
      <c r="BV357" s="85"/>
      <c r="CP357" s="85"/>
      <c r="CQ357" s="85"/>
      <c r="CS357" s="85"/>
      <c r="DF357" s="62"/>
      <c r="DH357" s="85"/>
      <c r="DI357" s="85"/>
    </row>
    <row r="358" spans="14:113" s="73" customFormat="1" ht="9" customHeight="1">
      <c r="N358" s="62"/>
      <c r="O358" s="62"/>
      <c r="P358" s="85"/>
      <c r="Q358" s="62"/>
      <c r="AD358" s="62"/>
      <c r="AF358" s="71"/>
      <c r="AG358" s="85"/>
      <c r="BC358" s="85"/>
      <c r="BE358" s="62"/>
      <c r="BU358" s="85"/>
      <c r="BV358" s="85"/>
      <c r="CP358" s="85"/>
      <c r="CQ358" s="85"/>
      <c r="CS358" s="85"/>
      <c r="DF358" s="62"/>
      <c r="DH358" s="85"/>
      <c r="DI358" s="85"/>
    </row>
    <row r="359" spans="14:113" s="73" customFormat="1" ht="9" customHeight="1">
      <c r="N359" s="62"/>
      <c r="O359" s="62"/>
      <c r="P359" s="85"/>
      <c r="Q359" s="62"/>
      <c r="AD359" s="62"/>
      <c r="AF359" s="71"/>
      <c r="AG359" s="85"/>
      <c r="BC359" s="85"/>
      <c r="BE359" s="62"/>
      <c r="BU359" s="85"/>
      <c r="BV359" s="85"/>
      <c r="CP359" s="85"/>
      <c r="CQ359" s="85"/>
      <c r="CS359" s="85"/>
      <c r="DF359" s="62"/>
      <c r="DH359" s="85"/>
      <c r="DI359" s="85"/>
    </row>
    <row r="360" spans="14:113" s="73" customFormat="1" ht="9" customHeight="1">
      <c r="N360" s="62"/>
      <c r="O360" s="62"/>
      <c r="P360" s="85"/>
      <c r="Q360" s="62"/>
      <c r="AD360" s="62"/>
      <c r="AF360" s="71"/>
      <c r="AG360" s="85"/>
      <c r="BC360" s="85"/>
      <c r="BE360" s="62"/>
      <c r="BU360" s="85"/>
      <c r="BV360" s="85"/>
      <c r="CP360" s="85"/>
      <c r="CQ360" s="85"/>
      <c r="CS360" s="85"/>
      <c r="DF360" s="62"/>
      <c r="DH360" s="85"/>
      <c r="DI360" s="85"/>
    </row>
    <row r="361" spans="14:113" s="73" customFormat="1" ht="9" customHeight="1">
      <c r="N361" s="62"/>
      <c r="O361" s="62"/>
      <c r="P361" s="85"/>
      <c r="Q361" s="62"/>
      <c r="AD361" s="62"/>
      <c r="AF361" s="71"/>
      <c r="AG361" s="85"/>
      <c r="BC361" s="85"/>
      <c r="BE361" s="62"/>
      <c r="BU361" s="85"/>
      <c r="BV361" s="85"/>
      <c r="CP361" s="85"/>
      <c r="CQ361" s="85"/>
      <c r="CS361" s="85"/>
      <c r="DF361" s="62"/>
      <c r="DH361" s="85"/>
      <c r="DI361" s="85"/>
    </row>
    <row r="362" spans="14:113" s="73" customFormat="1" ht="9" customHeight="1">
      <c r="N362" s="62"/>
      <c r="O362" s="62"/>
      <c r="P362" s="85"/>
      <c r="Q362" s="62"/>
      <c r="AD362" s="62"/>
      <c r="AF362" s="71"/>
      <c r="AG362" s="85"/>
      <c r="BC362" s="85"/>
      <c r="BE362" s="62"/>
      <c r="BU362" s="85"/>
      <c r="BV362" s="85"/>
      <c r="CP362" s="85"/>
      <c r="CQ362" s="85"/>
      <c r="CS362" s="85"/>
      <c r="DF362" s="62"/>
      <c r="DH362" s="85"/>
      <c r="DI362" s="85"/>
    </row>
    <row r="363" spans="14:113" s="73" customFormat="1" ht="9" customHeight="1">
      <c r="N363" s="62"/>
      <c r="O363" s="62"/>
      <c r="P363" s="85"/>
      <c r="Q363" s="62"/>
      <c r="AD363" s="62"/>
      <c r="AF363" s="71"/>
      <c r="AG363" s="85"/>
      <c r="BC363" s="85"/>
      <c r="BE363" s="62"/>
      <c r="BU363" s="85"/>
      <c r="BV363" s="85"/>
      <c r="CP363" s="85"/>
      <c r="CQ363" s="85"/>
      <c r="CS363" s="85"/>
      <c r="DF363" s="62"/>
      <c r="DH363" s="85"/>
      <c r="DI363" s="85"/>
    </row>
    <row r="364" spans="14:113" s="73" customFormat="1" ht="9" customHeight="1">
      <c r="N364" s="62"/>
      <c r="O364" s="62"/>
      <c r="P364" s="85"/>
      <c r="Q364" s="62"/>
      <c r="AD364" s="62"/>
      <c r="AF364" s="71"/>
      <c r="AG364" s="85"/>
      <c r="BC364" s="85"/>
      <c r="BE364" s="62"/>
      <c r="BU364" s="85"/>
      <c r="BV364" s="85"/>
      <c r="CP364" s="85"/>
      <c r="CQ364" s="85"/>
      <c r="CS364" s="85"/>
      <c r="DF364" s="62"/>
      <c r="DH364" s="85"/>
      <c r="DI364" s="85"/>
    </row>
    <row r="365" spans="14:113" s="73" customFormat="1" ht="9" customHeight="1">
      <c r="N365" s="62"/>
      <c r="O365" s="62"/>
      <c r="P365" s="85"/>
      <c r="Q365" s="62"/>
      <c r="AD365" s="62"/>
      <c r="AF365" s="71"/>
      <c r="AG365" s="85"/>
      <c r="BC365" s="85"/>
      <c r="BE365" s="62"/>
      <c r="BU365" s="85"/>
      <c r="BV365" s="85"/>
      <c r="CP365" s="85"/>
      <c r="CQ365" s="85"/>
      <c r="CS365" s="85"/>
      <c r="DF365" s="62"/>
      <c r="DH365" s="85"/>
      <c r="DI365" s="85"/>
    </row>
    <row r="366" spans="14:113" s="73" customFormat="1" ht="9" customHeight="1">
      <c r="N366" s="62"/>
      <c r="O366" s="62"/>
      <c r="P366" s="85"/>
      <c r="Q366" s="62"/>
      <c r="AD366" s="62"/>
      <c r="AF366" s="71"/>
      <c r="AG366" s="85"/>
      <c r="BC366" s="85"/>
      <c r="BE366" s="62"/>
      <c r="BU366" s="85"/>
      <c r="BV366" s="85"/>
      <c r="CP366" s="85"/>
      <c r="CQ366" s="85"/>
      <c r="CS366" s="85"/>
      <c r="DF366" s="62"/>
      <c r="DH366" s="85"/>
      <c r="DI366" s="85"/>
    </row>
    <row r="367" spans="14:113" s="73" customFormat="1" ht="9" customHeight="1">
      <c r="N367" s="62"/>
      <c r="O367" s="62"/>
      <c r="P367" s="85"/>
      <c r="Q367" s="62"/>
      <c r="AD367" s="62"/>
      <c r="AF367" s="71"/>
      <c r="AG367" s="85"/>
      <c r="BC367" s="85"/>
      <c r="BE367" s="62"/>
      <c r="BU367" s="85"/>
      <c r="BV367" s="85"/>
      <c r="CP367" s="85"/>
      <c r="CQ367" s="85"/>
      <c r="CS367" s="85"/>
      <c r="DF367" s="62"/>
      <c r="DH367" s="85"/>
      <c r="DI367" s="85"/>
    </row>
    <row r="368" spans="14:113" s="73" customFormat="1" ht="9" customHeight="1">
      <c r="N368" s="62"/>
      <c r="O368" s="62"/>
      <c r="P368" s="85"/>
      <c r="Q368" s="62"/>
      <c r="AD368" s="62"/>
      <c r="AF368" s="71"/>
      <c r="AG368" s="85"/>
      <c r="BC368" s="85"/>
      <c r="BE368" s="62"/>
      <c r="BU368" s="85"/>
      <c r="BV368" s="85"/>
      <c r="CP368" s="85"/>
      <c r="CQ368" s="85"/>
      <c r="CS368" s="85"/>
      <c r="DF368" s="62"/>
      <c r="DH368" s="85"/>
      <c r="DI368" s="85"/>
    </row>
    <row r="369" spans="14:113" s="73" customFormat="1" ht="9" customHeight="1">
      <c r="N369" s="62"/>
      <c r="O369" s="62"/>
      <c r="P369" s="85"/>
      <c r="Q369" s="62"/>
      <c r="AD369" s="62"/>
      <c r="AF369" s="71"/>
      <c r="AG369" s="85"/>
      <c r="BC369" s="85"/>
      <c r="BE369" s="62"/>
      <c r="BU369" s="85"/>
      <c r="BV369" s="85"/>
      <c r="CP369" s="85"/>
      <c r="CQ369" s="85"/>
      <c r="CS369" s="85"/>
      <c r="DF369" s="62"/>
      <c r="DH369" s="85"/>
      <c r="DI369" s="85"/>
    </row>
    <row r="370" spans="14:113" s="73" customFormat="1" ht="9" customHeight="1">
      <c r="N370" s="62"/>
      <c r="O370" s="62"/>
      <c r="P370" s="85"/>
      <c r="Q370" s="62"/>
      <c r="AD370" s="62"/>
      <c r="AF370" s="71"/>
      <c r="AG370" s="85"/>
      <c r="BC370" s="85"/>
      <c r="BE370" s="62"/>
      <c r="BU370" s="85"/>
      <c r="BV370" s="85"/>
      <c r="CP370" s="85"/>
      <c r="CQ370" s="85"/>
      <c r="CS370" s="85"/>
      <c r="DF370" s="62"/>
      <c r="DH370" s="85"/>
      <c r="DI370" s="85"/>
    </row>
    <row r="371" spans="14:113" s="73" customFormat="1" ht="9" customHeight="1">
      <c r="N371" s="62"/>
      <c r="O371" s="62"/>
      <c r="P371" s="85"/>
      <c r="Q371" s="62"/>
      <c r="AD371" s="62"/>
      <c r="AF371" s="71"/>
      <c r="AG371" s="85"/>
      <c r="BC371" s="85"/>
      <c r="BE371" s="62"/>
      <c r="BU371" s="85"/>
      <c r="BV371" s="85"/>
      <c r="CP371" s="85"/>
      <c r="CQ371" s="85"/>
      <c r="CS371" s="85"/>
      <c r="DF371" s="62"/>
      <c r="DH371" s="85"/>
      <c r="DI371" s="85"/>
    </row>
    <row r="372" spans="14:113" s="73" customFormat="1" ht="9" customHeight="1">
      <c r="N372" s="62"/>
      <c r="O372" s="62"/>
      <c r="P372" s="85"/>
      <c r="Q372" s="62"/>
      <c r="AD372" s="62"/>
      <c r="AF372" s="71"/>
      <c r="AG372" s="85"/>
      <c r="BC372" s="85"/>
      <c r="BE372" s="62"/>
      <c r="BU372" s="85"/>
      <c r="BV372" s="85"/>
      <c r="CP372" s="85"/>
      <c r="CQ372" s="85"/>
      <c r="CS372" s="85"/>
      <c r="DF372" s="62"/>
      <c r="DH372" s="85"/>
      <c r="DI372" s="85"/>
    </row>
    <row r="373" spans="14:113" s="73" customFormat="1" ht="9" customHeight="1">
      <c r="N373" s="62"/>
      <c r="O373" s="62"/>
      <c r="P373" s="85"/>
      <c r="Q373" s="62"/>
      <c r="AD373" s="62"/>
      <c r="AF373" s="71"/>
      <c r="AG373" s="85"/>
      <c r="BC373" s="85"/>
      <c r="BE373" s="62"/>
      <c r="BU373" s="85"/>
      <c r="BV373" s="85"/>
      <c r="CP373" s="85"/>
      <c r="CQ373" s="85"/>
      <c r="CS373" s="85"/>
      <c r="DF373" s="62"/>
      <c r="DH373" s="85"/>
      <c r="DI373" s="85"/>
    </row>
    <row r="374" spans="14:113" s="73" customFormat="1" ht="9" customHeight="1">
      <c r="N374" s="62"/>
      <c r="O374" s="62"/>
      <c r="P374" s="85"/>
      <c r="Q374" s="62"/>
      <c r="AD374" s="62"/>
      <c r="AF374" s="71"/>
      <c r="AG374" s="85"/>
      <c r="BC374" s="85"/>
      <c r="BE374" s="62"/>
      <c r="BU374" s="85"/>
      <c r="BV374" s="85"/>
      <c r="CP374" s="85"/>
      <c r="CQ374" s="85"/>
      <c r="CS374" s="85"/>
      <c r="DF374" s="62"/>
      <c r="DH374" s="85"/>
      <c r="DI374" s="85"/>
    </row>
    <row r="375" spans="14:113" s="73" customFormat="1" ht="9" customHeight="1">
      <c r="N375" s="62"/>
      <c r="O375" s="62"/>
      <c r="P375" s="85"/>
      <c r="Q375" s="62"/>
      <c r="AD375" s="62"/>
      <c r="AF375" s="71"/>
      <c r="AG375" s="85"/>
      <c r="BC375" s="85"/>
      <c r="BE375" s="62"/>
      <c r="BU375" s="85"/>
      <c r="BV375" s="85"/>
      <c r="CP375" s="85"/>
      <c r="CQ375" s="85"/>
      <c r="CS375" s="85"/>
      <c r="DF375" s="62"/>
      <c r="DH375" s="85"/>
      <c r="DI375" s="85"/>
    </row>
    <row r="376" spans="14:113" s="73" customFormat="1" ht="9" customHeight="1">
      <c r="N376" s="62"/>
      <c r="O376" s="62"/>
      <c r="P376" s="85"/>
      <c r="Q376" s="62"/>
      <c r="AD376" s="62"/>
      <c r="AF376" s="71"/>
      <c r="AG376" s="85"/>
      <c r="BC376" s="85"/>
      <c r="BE376" s="62"/>
      <c r="BU376" s="85"/>
      <c r="BV376" s="85"/>
      <c r="CP376" s="85"/>
      <c r="CQ376" s="85"/>
      <c r="CS376" s="85"/>
      <c r="DF376" s="62"/>
      <c r="DH376" s="85"/>
      <c r="DI376" s="85"/>
    </row>
    <row r="377" spans="14:113" s="73" customFormat="1" ht="9" customHeight="1">
      <c r="N377" s="62"/>
      <c r="O377" s="62"/>
      <c r="P377" s="85"/>
      <c r="Q377" s="62"/>
      <c r="AD377" s="62"/>
      <c r="AF377" s="71"/>
      <c r="AG377" s="85"/>
      <c r="BC377" s="85"/>
      <c r="BE377" s="62"/>
      <c r="BU377" s="85"/>
      <c r="BV377" s="85"/>
      <c r="CP377" s="85"/>
      <c r="CQ377" s="85"/>
      <c r="CS377" s="85"/>
      <c r="DF377" s="62"/>
      <c r="DH377" s="85"/>
      <c r="DI377" s="85"/>
    </row>
    <row r="378" spans="14:113" s="73" customFormat="1" ht="9" customHeight="1">
      <c r="N378" s="62"/>
      <c r="O378" s="62"/>
      <c r="P378" s="85"/>
      <c r="Q378" s="62"/>
      <c r="AD378" s="62"/>
      <c r="AF378" s="71"/>
      <c r="AG378" s="85"/>
      <c r="BC378" s="85"/>
      <c r="BE378" s="62"/>
      <c r="BU378" s="85"/>
      <c r="BV378" s="85"/>
      <c r="CP378" s="85"/>
      <c r="CQ378" s="85"/>
      <c r="CS378" s="85"/>
      <c r="DF378" s="62"/>
      <c r="DH378" s="85"/>
      <c r="DI378" s="85"/>
    </row>
    <row r="379" spans="14:113" s="73" customFormat="1" ht="9" customHeight="1">
      <c r="N379" s="62"/>
      <c r="O379" s="62"/>
      <c r="P379" s="85"/>
      <c r="Q379" s="62"/>
      <c r="AD379" s="62"/>
      <c r="AF379" s="71"/>
      <c r="AG379" s="85"/>
      <c r="BC379" s="85"/>
      <c r="BE379" s="62"/>
      <c r="BU379" s="85"/>
      <c r="BV379" s="85"/>
      <c r="CP379" s="85"/>
      <c r="CQ379" s="85"/>
      <c r="CS379" s="85"/>
      <c r="DF379" s="62"/>
      <c r="DH379" s="85"/>
      <c r="DI379" s="85"/>
    </row>
    <row r="380" spans="14:113" s="73" customFormat="1" ht="9" customHeight="1">
      <c r="N380" s="62"/>
      <c r="O380" s="62"/>
      <c r="P380" s="85"/>
      <c r="Q380" s="62"/>
      <c r="AD380" s="62"/>
      <c r="AF380" s="71"/>
      <c r="AG380" s="85"/>
      <c r="BC380" s="85"/>
      <c r="BE380" s="62"/>
      <c r="BU380" s="85"/>
      <c r="BV380" s="85"/>
      <c r="CP380" s="85"/>
      <c r="CQ380" s="85"/>
      <c r="CS380" s="85"/>
      <c r="DF380" s="62"/>
      <c r="DH380" s="85"/>
      <c r="DI380" s="85"/>
    </row>
    <row r="381" spans="14:113" s="73" customFormat="1" ht="9" customHeight="1">
      <c r="N381" s="62"/>
      <c r="O381" s="62"/>
      <c r="P381" s="85"/>
      <c r="Q381" s="62"/>
      <c r="AD381" s="62"/>
      <c r="AF381" s="71"/>
      <c r="AG381" s="85"/>
      <c r="BC381" s="85"/>
      <c r="BE381" s="62"/>
      <c r="BU381" s="85"/>
      <c r="BV381" s="85"/>
      <c r="CP381" s="85"/>
      <c r="CQ381" s="85"/>
      <c r="CS381" s="85"/>
      <c r="DF381" s="62"/>
      <c r="DH381" s="85"/>
      <c r="DI381" s="85"/>
    </row>
    <row r="382" spans="14:113" s="73" customFormat="1" ht="9" customHeight="1">
      <c r="N382" s="62"/>
      <c r="O382" s="62"/>
      <c r="P382" s="85"/>
      <c r="Q382" s="62"/>
      <c r="AD382" s="62"/>
      <c r="AF382" s="71"/>
      <c r="AG382" s="85"/>
      <c r="BC382" s="85"/>
      <c r="BE382" s="62"/>
      <c r="BU382" s="85"/>
      <c r="BV382" s="85"/>
      <c r="CP382" s="85"/>
      <c r="CQ382" s="85"/>
      <c r="CS382" s="85"/>
      <c r="DF382" s="62"/>
      <c r="DH382" s="85"/>
      <c r="DI382" s="85"/>
    </row>
    <row r="383" spans="14:113" s="73" customFormat="1" ht="9" customHeight="1">
      <c r="N383" s="62"/>
      <c r="O383" s="62"/>
      <c r="P383" s="85"/>
      <c r="Q383" s="62"/>
      <c r="AD383" s="62"/>
      <c r="AF383" s="71"/>
      <c r="AG383" s="85"/>
      <c r="BC383" s="85"/>
      <c r="BE383" s="62"/>
      <c r="BU383" s="85"/>
      <c r="BV383" s="85"/>
      <c r="CP383" s="85"/>
      <c r="CQ383" s="85"/>
      <c r="CS383" s="85"/>
      <c r="DF383" s="62"/>
      <c r="DH383" s="85"/>
      <c r="DI383" s="85"/>
    </row>
    <row r="384" spans="14:113" s="73" customFormat="1" ht="9" customHeight="1">
      <c r="N384" s="62"/>
      <c r="O384" s="62"/>
      <c r="P384" s="85"/>
      <c r="Q384" s="62"/>
      <c r="AD384" s="62"/>
      <c r="AF384" s="71"/>
      <c r="AG384" s="85"/>
      <c r="BC384" s="85"/>
      <c r="BE384" s="62"/>
      <c r="BU384" s="85"/>
      <c r="BV384" s="85"/>
      <c r="CP384" s="85"/>
      <c r="CQ384" s="85"/>
      <c r="CS384" s="85"/>
      <c r="DF384" s="62"/>
      <c r="DH384" s="85"/>
      <c r="DI384" s="85"/>
    </row>
    <row r="385" spans="14:113" s="73" customFormat="1" ht="9" customHeight="1">
      <c r="N385" s="62"/>
      <c r="O385" s="62"/>
      <c r="P385" s="85"/>
      <c r="Q385" s="62"/>
      <c r="AD385" s="62"/>
      <c r="AF385" s="71"/>
      <c r="AG385" s="85"/>
      <c r="BC385" s="85"/>
      <c r="BE385" s="62"/>
      <c r="BU385" s="85"/>
      <c r="BV385" s="85"/>
      <c r="CP385" s="85"/>
      <c r="CQ385" s="85"/>
      <c r="CS385" s="85"/>
      <c r="DF385" s="62"/>
      <c r="DH385" s="85"/>
      <c r="DI385" s="85"/>
    </row>
    <row r="386" spans="14:113" s="73" customFormat="1" ht="9" customHeight="1">
      <c r="N386" s="62"/>
      <c r="O386" s="62"/>
      <c r="P386" s="85"/>
      <c r="Q386" s="62"/>
      <c r="AD386" s="62"/>
      <c r="AF386" s="71"/>
      <c r="AG386" s="85"/>
      <c r="BC386" s="85"/>
      <c r="BE386" s="62"/>
      <c r="BU386" s="85"/>
      <c r="BV386" s="85"/>
      <c r="CP386" s="85"/>
      <c r="CQ386" s="85"/>
      <c r="CS386" s="85"/>
      <c r="DF386" s="62"/>
      <c r="DH386" s="85"/>
      <c r="DI386" s="85"/>
    </row>
    <row r="387" spans="14:113" s="73" customFormat="1" ht="9" customHeight="1">
      <c r="N387" s="62"/>
      <c r="O387" s="62"/>
      <c r="P387" s="85"/>
      <c r="Q387" s="62"/>
      <c r="AD387" s="62"/>
      <c r="AF387" s="71"/>
      <c r="AG387" s="85"/>
      <c r="BC387" s="85"/>
      <c r="BE387" s="62"/>
      <c r="BU387" s="85"/>
      <c r="BV387" s="85"/>
      <c r="CP387" s="85"/>
      <c r="CQ387" s="85"/>
      <c r="CS387" s="85"/>
      <c r="DF387" s="62"/>
      <c r="DH387" s="85"/>
      <c r="DI387" s="85"/>
    </row>
    <row r="388" spans="14:113" s="73" customFormat="1" ht="9" customHeight="1">
      <c r="N388" s="62"/>
      <c r="O388" s="62"/>
      <c r="P388" s="85"/>
      <c r="Q388" s="62"/>
      <c r="AD388" s="62"/>
      <c r="AF388" s="71"/>
      <c r="AG388" s="85"/>
      <c r="BC388" s="85"/>
      <c r="BE388" s="62"/>
      <c r="BU388" s="85"/>
      <c r="BV388" s="85"/>
      <c r="CP388" s="85"/>
      <c r="CQ388" s="85"/>
      <c r="CS388" s="85"/>
      <c r="DF388" s="62"/>
      <c r="DH388" s="85"/>
      <c r="DI388" s="85"/>
    </row>
    <row r="389" spans="14:113" s="73" customFormat="1" ht="9" customHeight="1">
      <c r="N389" s="62"/>
      <c r="O389" s="62"/>
      <c r="P389" s="85"/>
      <c r="Q389" s="62"/>
      <c r="AD389" s="62"/>
      <c r="AF389" s="71"/>
      <c r="AG389" s="85"/>
      <c r="BC389" s="85"/>
      <c r="BE389" s="62"/>
      <c r="BU389" s="85"/>
      <c r="BV389" s="85"/>
      <c r="CP389" s="85"/>
      <c r="CQ389" s="85"/>
      <c r="CS389" s="85"/>
      <c r="DF389" s="62"/>
      <c r="DH389" s="85"/>
      <c r="DI389" s="85"/>
    </row>
    <row r="390" spans="14:113" s="73" customFormat="1" ht="9" customHeight="1">
      <c r="N390" s="62"/>
      <c r="O390" s="62"/>
      <c r="P390" s="85"/>
      <c r="Q390" s="62"/>
      <c r="AD390" s="62"/>
      <c r="AF390" s="71"/>
      <c r="AG390" s="85"/>
      <c r="BC390" s="85"/>
      <c r="BE390" s="62"/>
      <c r="BU390" s="85"/>
      <c r="BV390" s="85"/>
      <c r="CP390" s="85"/>
      <c r="CQ390" s="85"/>
      <c r="CS390" s="85"/>
      <c r="DF390" s="62"/>
      <c r="DH390" s="85"/>
      <c r="DI390" s="85"/>
    </row>
    <row r="391" spans="14:113" s="73" customFormat="1" ht="9" customHeight="1">
      <c r="N391" s="62"/>
      <c r="O391" s="62"/>
      <c r="P391" s="85"/>
      <c r="Q391" s="62"/>
      <c r="AD391" s="62"/>
      <c r="AF391" s="71"/>
      <c r="AG391" s="85"/>
      <c r="BC391" s="85"/>
      <c r="BE391" s="62"/>
      <c r="BU391" s="85"/>
      <c r="BV391" s="85"/>
      <c r="CP391" s="85"/>
      <c r="CQ391" s="85"/>
      <c r="CS391" s="85"/>
      <c r="DF391" s="62"/>
      <c r="DH391" s="85"/>
      <c r="DI391" s="85"/>
    </row>
    <row r="392" spans="14:113" s="73" customFormat="1" ht="9" customHeight="1">
      <c r="N392" s="62"/>
      <c r="O392" s="62"/>
      <c r="P392" s="85"/>
      <c r="Q392" s="62"/>
      <c r="AD392" s="62"/>
      <c r="AF392" s="71"/>
      <c r="AG392" s="85"/>
      <c r="BC392" s="85"/>
      <c r="BE392" s="62"/>
      <c r="BU392" s="85"/>
      <c r="BV392" s="85"/>
      <c r="CP392" s="85"/>
      <c r="CQ392" s="85"/>
      <c r="CS392" s="85"/>
      <c r="DF392" s="62"/>
      <c r="DH392" s="85"/>
      <c r="DI392" s="85"/>
    </row>
    <row r="393" spans="14:113" s="73" customFormat="1" ht="9" customHeight="1">
      <c r="N393" s="62"/>
      <c r="O393" s="62"/>
      <c r="P393" s="85"/>
      <c r="Q393" s="62"/>
      <c r="AD393" s="62"/>
      <c r="AF393" s="71"/>
      <c r="AG393" s="85"/>
      <c r="BC393" s="85"/>
      <c r="BE393" s="62"/>
      <c r="BU393" s="85"/>
      <c r="BV393" s="85"/>
      <c r="CP393" s="85"/>
      <c r="CQ393" s="85"/>
      <c r="CS393" s="85"/>
      <c r="DF393" s="62"/>
      <c r="DH393" s="85"/>
      <c r="DI393" s="85"/>
    </row>
    <row r="394" spans="14:113" s="73" customFormat="1" ht="9" customHeight="1">
      <c r="N394" s="62"/>
      <c r="O394" s="62"/>
      <c r="P394" s="85"/>
      <c r="Q394" s="62"/>
      <c r="AD394" s="62"/>
      <c r="AF394" s="71"/>
      <c r="AG394" s="85"/>
      <c r="BC394" s="85"/>
      <c r="BE394" s="62"/>
      <c r="BU394" s="85"/>
      <c r="BV394" s="85"/>
      <c r="CP394" s="85"/>
      <c r="CQ394" s="85"/>
      <c r="CS394" s="85"/>
      <c r="DF394" s="62"/>
      <c r="DH394" s="85"/>
      <c r="DI394" s="85"/>
    </row>
    <row r="395" spans="14:113" s="73" customFormat="1" ht="9" customHeight="1">
      <c r="N395" s="62"/>
      <c r="O395" s="62"/>
      <c r="P395" s="85"/>
      <c r="Q395" s="62"/>
      <c r="AD395" s="62"/>
      <c r="AF395" s="71"/>
      <c r="AG395" s="85"/>
      <c r="BC395" s="85"/>
      <c r="BE395" s="62"/>
      <c r="BU395" s="85"/>
      <c r="BV395" s="85"/>
      <c r="CP395" s="85"/>
      <c r="CQ395" s="85"/>
      <c r="CS395" s="85"/>
      <c r="DF395" s="62"/>
      <c r="DH395" s="85"/>
      <c r="DI395" s="85"/>
    </row>
    <row r="396" spans="14:113" s="73" customFormat="1" ht="9" customHeight="1">
      <c r="N396" s="62"/>
      <c r="O396" s="62"/>
      <c r="P396" s="85"/>
      <c r="Q396" s="62"/>
      <c r="AD396" s="62"/>
      <c r="AF396" s="71"/>
      <c r="AG396" s="85"/>
      <c r="BC396" s="85"/>
      <c r="BE396" s="62"/>
      <c r="BU396" s="85"/>
      <c r="BV396" s="85"/>
      <c r="CP396" s="85"/>
      <c r="CQ396" s="85"/>
      <c r="CS396" s="85"/>
      <c r="DF396" s="62"/>
      <c r="DH396" s="85"/>
      <c r="DI396" s="85"/>
    </row>
    <row r="397" spans="14:113" s="73" customFormat="1" ht="9" customHeight="1">
      <c r="N397" s="62"/>
      <c r="O397" s="62"/>
      <c r="P397" s="85"/>
      <c r="Q397" s="62"/>
      <c r="AD397" s="62"/>
      <c r="AF397" s="71"/>
      <c r="AG397" s="85"/>
      <c r="BC397" s="85"/>
      <c r="BE397" s="62"/>
      <c r="BU397" s="85"/>
      <c r="BV397" s="85"/>
      <c r="CP397" s="85"/>
      <c r="CQ397" s="85"/>
      <c r="CS397" s="85"/>
      <c r="DF397" s="62"/>
      <c r="DH397" s="85"/>
      <c r="DI397" s="85"/>
    </row>
    <row r="398" spans="14:113" s="73" customFormat="1" ht="9" customHeight="1">
      <c r="N398" s="62"/>
      <c r="O398" s="62"/>
      <c r="P398" s="85"/>
      <c r="Q398" s="62"/>
      <c r="AD398" s="62"/>
      <c r="AF398" s="71"/>
      <c r="AG398" s="85"/>
      <c r="BC398" s="85"/>
      <c r="BE398" s="62"/>
      <c r="BU398" s="85"/>
      <c r="BV398" s="85"/>
      <c r="CP398" s="85"/>
      <c r="CQ398" s="85"/>
      <c r="CS398" s="85"/>
      <c r="DF398" s="62"/>
      <c r="DH398" s="85"/>
      <c r="DI398" s="85"/>
    </row>
    <row r="399" spans="14:113" s="73" customFormat="1" ht="9" customHeight="1">
      <c r="N399" s="62"/>
      <c r="O399" s="62"/>
      <c r="P399" s="85"/>
      <c r="Q399" s="62"/>
      <c r="AD399" s="62"/>
      <c r="AF399" s="71"/>
      <c r="AG399" s="85"/>
      <c r="BC399" s="85"/>
      <c r="BE399" s="62"/>
      <c r="BU399" s="85"/>
      <c r="BV399" s="85"/>
      <c r="CP399" s="85"/>
      <c r="CQ399" s="85"/>
      <c r="CS399" s="85"/>
      <c r="DF399" s="62"/>
      <c r="DH399" s="85"/>
      <c r="DI399" s="85"/>
    </row>
    <row r="400" spans="14:113" s="73" customFormat="1" ht="9" customHeight="1">
      <c r="N400" s="62"/>
      <c r="O400" s="62"/>
      <c r="P400" s="85"/>
      <c r="Q400" s="62"/>
      <c r="AD400" s="62"/>
      <c r="AF400" s="71"/>
      <c r="AG400" s="85"/>
      <c r="BC400" s="85"/>
      <c r="BE400" s="62"/>
      <c r="BU400" s="85"/>
      <c r="BV400" s="85"/>
      <c r="CP400" s="85"/>
      <c r="CQ400" s="85"/>
      <c r="CS400" s="85"/>
      <c r="DF400" s="62"/>
      <c r="DH400" s="85"/>
      <c r="DI400" s="85"/>
    </row>
    <row r="401" spans="14:113" s="73" customFormat="1" ht="9" customHeight="1">
      <c r="N401" s="62"/>
      <c r="O401" s="62"/>
      <c r="P401" s="85"/>
      <c r="Q401" s="62"/>
      <c r="AD401" s="62"/>
      <c r="AF401" s="71"/>
      <c r="AG401" s="85"/>
      <c r="BC401" s="85"/>
      <c r="BE401" s="62"/>
      <c r="BU401" s="85"/>
      <c r="BV401" s="85"/>
      <c r="CP401" s="85"/>
      <c r="CQ401" s="85"/>
      <c r="CS401" s="85"/>
      <c r="DF401" s="62"/>
      <c r="DH401" s="85"/>
      <c r="DI401" s="85"/>
    </row>
    <row r="402" spans="14:113" s="73" customFormat="1" ht="9" customHeight="1">
      <c r="N402" s="62"/>
      <c r="O402" s="62"/>
      <c r="P402" s="85"/>
      <c r="Q402" s="62"/>
      <c r="AD402" s="62"/>
      <c r="AF402" s="71"/>
      <c r="AG402" s="85"/>
      <c r="BC402" s="85"/>
      <c r="BE402" s="62"/>
      <c r="BU402" s="85"/>
      <c r="BV402" s="85"/>
      <c r="CP402" s="85"/>
      <c r="CQ402" s="85"/>
      <c r="CS402" s="85"/>
      <c r="DF402" s="62"/>
      <c r="DH402" s="85"/>
      <c r="DI402" s="85"/>
    </row>
    <row r="403" spans="14:113" s="73" customFormat="1" ht="9" customHeight="1">
      <c r="N403" s="62"/>
      <c r="O403" s="62"/>
      <c r="P403" s="85"/>
      <c r="Q403" s="62"/>
      <c r="AD403" s="62"/>
      <c r="AF403" s="71"/>
      <c r="AG403" s="85"/>
      <c r="BC403" s="85"/>
      <c r="BE403" s="62"/>
      <c r="BU403" s="85"/>
      <c r="BV403" s="85"/>
      <c r="CP403" s="85"/>
      <c r="CQ403" s="85"/>
      <c r="CS403" s="85"/>
      <c r="DF403" s="62"/>
      <c r="DH403" s="85"/>
      <c r="DI403" s="85"/>
    </row>
    <row r="404" spans="14:113" s="73" customFormat="1" ht="9" customHeight="1">
      <c r="N404" s="62"/>
      <c r="O404" s="62"/>
      <c r="P404" s="85"/>
      <c r="Q404" s="62"/>
      <c r="AD404" s="62"/>
      <c r="AF404" s="71"/>
      <c r="AG404" s="85"/>
      <c r="BC404" s="85"/>
      <c r="BE404" s="62"/>
      <c r="BU404" s="85"/>
      <c r="BV404" s="85"/>
      <c r="CP404" s="85"/>
      <c r="CQ404" s="85"/>
      <c r="CS404" s="85"/>
      <c r="DF404" s="62"/>
      <c r="DH404" s="85"/>
      <c r="DI404" s="85"/>
    </row>
    <row r="405" spans="14:113" s="73" customFormat="1" ht="9" customHeight="1">
      <c r="N405" s="62"/>
      <c r="O405" s="62"/>
      <c r="P405" s="85"/>
      <c r="Q405" s="62"/>
      <c r="AD405" s="62"/>
      <c r="AF405" s="71"/>
      <c r="AG405" s="85"/>
      <c r="BC405" s="85"/>
      <c r="BE405" s="62"/>
      <c r="BU405" s="85"/>
      <c r="BV405" s="85"/>
      <c r="CP405" s="85"/>
      <c r="CQ405" s="85"/>
      <c r="CS405" s="85"/>
      <c r="DF405" s="62"/>
      <c r="DH405" s="85"/>
      <c r="DI405" s="85"/>
    </row>
    <row r="406" spans="14:113" s="73" customFormat="1" ht="9" customHeight="1">
      <c r="N406" s="62"/>
      <c r="O406" s="62"/>
      <c r="P406" s="85"/>
      <c r="Q406" s="62"/>
      <c r="AD406" s="62"/>
      <c r="AF406" s="71"/>
      <c r="AG406" s="85"/>
      <c r="BC406" s="85"/>
      <c r="BE406" s="62"/>
      <c r="BU406" s="85"/>
      <c r="BV406" s="85"/>
      <c r="CP406" s="85"/>
      <c r="CQ406" s="85"/>
      <c r="CS406" s="85"/>
      <c r="DF406" s="62"/>
      <c r="DH406" s="85"/>
      <c r="DI406" s="85"/>
    </row>
    <row r="407" spans="14:113" s="73" customFormat="1" ht="9" customHeight="1">
      <c r="N407" s="62"/>
      <c r="O407" s="62"/>
      <c r="P407" s="85"/>
      <c r="Q407" s="62"/>
      <c r="AD407" s="62"/>
      <c r="AF407" s="71"/>
      <c r="AG407" s="85"/>
      <c r="BC407" s="85"/>
      <c r="BE407" s="62"/>
      <c r="BU407" s="85"/>
      <c r="BV407" s="85"/>
      <c r="CP407" s="85"/>
      <c r="CQ407" s="85"/>
      <c r="CS407" s="85"/>
      <c r="DF407" s="62"/>
      <c r="DH407" s="85"/>
      <c r="DI407" s="85"/>
    </row>
    <row r="408" spans="14:113" s="73" customFormat="1" ht="9" customHeight="1">
      <c r="N408" s="62"/>
      <c r="O408" s="62"/>
      <c r="P408" s="85"/>
      <c r="Q408" s="62"/>
      <c r="AD408" s="62"/>
      <c r="AF408" s="71"/>
      <c r="AG408" s="85"/>
      <c r="BC408" s="85"/>
      <c r="BE408" s="62"/>
      <c r="BU408" s="85"/>
      <c r="BV408" s="85"/>
      <c r="CP408" s="85"/>
      <c r="CQ408" s="85"/>
      <c r="CS408" s="85"/>
      <c r="DF408" s="62"/>
      <c r="DH408" s="85"/>
      <c r="DI408" s="85"/>
    </row>
    <row r="409" spans="14:113" s="73" customFormat="1" ht="9" customHeight="1">
      <c r="N409" s="62"/>
      <c r="O409" s="62"/>
      <c r="P409" s="85"/>
      <c r="Q409" s="62"/>
      <c r="AD409" s="62"/>
      <c r="AF409" s="71"/>
      <c r="AG409" s="85"/>
      <c r="BC409" s="85"/>
      <c r="BE409" s="62"/>
      <c r="BU409" s="85"/>
      <c r="BV409" s="85"/>
      <c r="CP409" s="85"/>
      <c r="CQ409" s="85"/>
      <c r="CS409" s="85"/>
      <c r="DF409" s="62"/>
      <c r="DH409" s="85"/>
      <c r="DI409" s="85"/>
    </row>
    <row r="410" spans="14:113" s="73" customFormat="1" ht="9" customHeight="1">
      <c r="N410" s="62"/>
      <c r="O410" s="62"/>
      <c r="P410" s="85"/>
      <c r="Q410" s="62"/>
      <c r="AD410" s="62"/>
      <c r="AF410" s="71"/>
      <c r="AG410" s="85"/>
      <c r="BC410" s="85"/>
      <c r="BE410" s="62"/>
      <c r="BU410" s="85"/>
      <c r="BV410" s="85"/>
      <c r="CP410" s="85"/>
      <c r="CQ410" s="85"/>
      <c r="CS410" s="85"/>
      <c r="DF410" s="62"/>
      <c r="DH410" s="85"/>
      <c r="DI410" s="85"/>
    </row>
    <row r="411" spans="14:113" s="73" customFormat="1" ht="9" customHeight="1">
      <c r="N411" s="62"/>
      <c r="O411" s="62"/>
      <c r="P411" s="85"/>
      <c r="Q411" s="62"/>
      <c r="AD411" s="62"/>
      <c r="AF411" s="71"/>
      <c r="AG411" s="85"/>
      <c r="BC411" s="85"/>
      <c r="BE411" s="62"/>
      <c r="BU411" s="85"/>
      <c r="BV411" s="85"/>
      <c r="CP411" s="85"/>
      <c r="CQ411" s="85"/>
      <c r="CS411" s="85"/>
      <c r="DF411" s="62"/>
      <c r="DH411" s="85"/>
      <c r="DI411" s="85"/>
    </row>
    <row r="412" spans="14:113" s="73" customFormat="1" ht="9" customHeight="1">
      <c r="N412" s="62"/>
      <c r="O412" s="62"/>
      <c r="P412" s="85"/>
      <c r="Q412" s="62"/>
      <c r="AD412" s="62"/>
      <c r="AF412" s="71"/>
      <c r="AG412" s="85"/>
      <c r="BC412" s="85"/>
      <c r="BE412" s="62"/>
      <c r="BU412" s="85"/>
      <c r="BV412" s="85"/>
      <c r="CP412" s="85"/>
      <c r="CQ412" s="85"/>
      <c r="CS412" s="85"/>
      <c r="DF412" s="62"/>
      <c r="DH412" s="85"/>
      <c r="DI412" s="85"/>
    </row>
    <row r="413" spans="14:113" s="73" customFormat="1" ht="9" customHeight="1">
      <c r="N413" s="62"/>
      <c r="O413" s="62"/>
      <c r="P413" s="85"/>
      <c r="Q413" s="62"/>
      <c r="AD413" s="62"/>
      <c r="AF413" s="71"/>
      <c r="AG413" s="85"/>
      <c r="BC413" s="85"/>
      <c r="BE413" s="62"/>
      <c r="BU413" s="85"/>
      <c r="BV413" s="85"/>
      <c r="CP413" s="85"/>
      <c r="CQ413" s="85"/>
      <c r="CS413" s="85"/>
      <c r="DF413" s="62"/>
      <c r="DH413" s="85"/>
      <c r="DI413" s="85"/>
    </row>
    <row r="414" spans="14:113" s="73" customFormat="1" ht="9" customHeight="1">
      <c r="N414" s="62"/>
      <c r="O414" s="62"/>
      <c r="P414" s="85"/>
      <c r="Q414" s="62"/>
      <c r="AD414" s="62"/>
      <c r="AF414" s="71"/>
      <c r="AG414" s="85"/>
      <c r="BC414" s="85"/>
      <c r="BE414" s="62"/>
      <c r="BU414" s="85"/>
      <c r="BV414" s="85"/>
      <c r="CP414" s="85"/>
      <c r="CQ414" s="85"/>
      <c r="CS414" s="85"/>
      <c r="DF414" s="62"/>
      <c r="DH414" s="85"/>
      <c r="DI414" s="85"/>
    </row>
    <row r="415" spans="14:113" s="73" customFormat="1" ht="9" customHeight="1">
      <c r="N415" s="62"/>
      <c r="O415" s="62"/>
      <c r="P415" s="85"/>
      <c r="Q415" s="62"/>
      <c r="AD415" s="62"/>
      <c r="AF415" s="71"/>
      <c r="AG415" s="85"/>
      <c r="BC415" s="85"/>
      <c r="BE415" s="62"/>
      <c r="BU415" s="85"/>
      <c r="BV415" s="85"/>
      <c r="CP415" s="85"/>
      <c r="CQ415" s="85"/>
      <c r="CS415" s="85"/>
      <c r="DF415" s="62"/>
      <c r="DH415" s="85"/>
      <c r="DI415" s="85"/>
    </row>
    <row r="416" spans="14:113" s="73" customFormat="1" ht="9" customHeight="1">
      <c r="N416" s="62"/>
      <c r="O416" s="62"/>
      <c r="P416" s="85"/>
      <c r="Q416" s="62"/>
      <c r="AD416" s="62"/>
      <c r="AF416" s="71"/>
      <c r="AG416" s="85"/>
      <c r="BC416" s="85"/>
      <c r="BE416" s="62"/>
      <c r="BU416" s="85"/>
      <c r="BV416" s="85"/>
      <c r="CP416" s="85"/>
      <c r="CQ416" s="85"/>
      <c r="CS416" s="85"/>
      <c r="DF416" s="62"/>
      <c r="DH416" s="85"/>
      <c r="DI416" s="85"/>
    </row>
    <row r="417" spans="14:113" s="73" customFormat="1" ht="9" customHeight="1">
      <c r="N417" s="62"/>
      <c r="O417" s="62"/>
      <c r="P417" s="85"/>
      <c r="Q417" s="62"/>
      <c r="AD417" s="62"/>
      <c r="AF417" s="71"/>
      <c r="AG417" s="85"/>
      <c r="BC417" s="85"/>
      <c r="BE417" s="62"/>
      <c r="BU417" s="85"/>
      <c r="BV417" s="85"/>
      <c r="CP417" s="85"/>
      <c r="CQ417" s="85"/>
      <c r="CS417" s="85"/>
      <c r="DF417" s="62"/>
      <c r="DH417" s="85"/>
      <c r="DI417" s="85"/>
    </row>
    <row r="418" spans="14:113" s="73" customFormat="1" ht="9" customHeight="1">
      <c r="N418" s="62"/>
      <c r="O418" s="62"/>
      <c r="P418" s="85"/>
      <c r="Q418" s="62"/>
      <c r="AD418" s="62"/>
      <c r="AF418" s="71"/>
      <c r="AG418" s="85"/>
      <c r="BC418" s="85"/>
      <c r="BE418" s="62"/>
      <c r="BU418" s="85"/>
      <c r="BV418" s="85"/>
      <c r="CP418" s="85"/>
      <c r="CQ418" s="85"/>
      <c r="CS418" s="85"/>
      <c r="DF418" s="62"/>
      <c r="DH418" s="85"/>
      <c r="DI418" s="85"/>
    </row>
    <row r="419" spans="14:113" s="73" customFormat="1" ht="9" customHeight="1">
      <c r="N419" s="62"/>
      <c r="O419" s="62"/>
      <c r="P419" s="85"/>
      <c r="Q419" s="62"/>
      <c r="AD419" s="62"/>
      <c r="AF419" s="71"/>
      <c r="AG419" s="85"/>
      <c r="BC419" s="85"/>
      <c r="BE419" s="62"/>
      <c r="BU419" s="85"/>
      <c r="BV419" s="85"/>
      <c r="CP419" s="85"/>
      <c r="CQ419" s="85"/>
      <c r="CS419" s="85"/>
      <c r="DF419" s="62"/>
      <c r="DH419" s="85"/>
      <c r="DI419" s="85"/>
    </row>
    <row r="420" spans="14:113" s="73" customFormat="1" ht="9" customHeight="1">
      <c r="N420" s="62"/>
      <c r="O420" s="62"/>
      <c r="P420" s="85"/>
      <c r="Q420" s="62"/>
      <c r="AD420" s="62"/>
      <c r="AF420" s="71"/>
      <c r="AG420" s="85"/>
      <c r="BC420" s="85"/>
      <c r="BE420" s="62"/>
      <c r="BU420" s="85"/>
      <c r="BV420" s="85"/>
      <c r="CP420" s="85"/>
      <c r="CQ420" s="85"/>
      <c r="CS420" s="85"/>
      <c r="DF420" s="62"/>
      <c r="DH420" s="85"/>
      <c r="DI420" s="85"/>
    </row>
    <row r="421" spans="14:113" s="73" customFormat="1" ht="9" customHeight="1">
      <c r="N421" s="62"/>
      <c r="O421" s="62"/>
      <c r="P421" s="85"/>
      <c r="Q421" s="62"/>
      <c r="AD421" s="62"/>
      <c r="AF421" s="71"/>
      <c r="AG421" s="85"/>
      <c r="BC421" s="85"/>
      <c r="BE421" s="62"/>
      <c r="BU421" s="85"/>
      <c r="BV421" s="85"/>
      <c r="CP421" s="85"/>
      <c r="CQ421" s="85"/>
      <c r="CS421" s="85"/>
      <c r="DF421" s="62"/>
      <c r="DH421" s="85"/>
      <c r="DI421" s="85"/>
    </row>
    <row r="422" spans="14:113" s="73" customFormat="1" ht="9" customHeight="1">
      <c r="N422" s="62"/>
      <c r="O422" s="62"/>
      <c r="P422" s="85"/>
      <c r="Q422" s="62"/>
      <c r="AD422" s="62"/>
      <c r="AF422" s="71"/>
      <c r="AG422" s="85"/>
      <c r="BC422" s="85"/>
      <c r="BE422" s="62"/>
      <c r="BU422" s="85"/>
      <c r="BV422" s="85"/>
      <c r="CP422" s="85"/>
      <c r="CQ422" s="85"/>
      <c r="CS422" s="85"/>
      <c r="DF422" s="62"/>
      <c r="DH422" s="85"/>
      <c r="DI422" s="85"/>
    </row>
    <row r="423" spans="14:113" s="73" customFormat="1" ht="9" customHeight="1">
      <c r="N423" s="62"/>
      <c r="O423" s="62"/>
      <c r="P423" s="85"/>
      <c r="Q423" s="62"/>
      <c r="AD423" s="62"/>
      <c r="AF423" s="71"/>
      <c r="AG423" s="85"/>
      <c r="BC423" s="85"/>
      <c r="BE423" s="62"/>
      <c r="BU423" s="85"/>
      <c r="BV423" s="85"/>
      <c r="CP423" s="85"/>
      <c r="CQ423" s="85"/>
      <c r="CS423" s="85"/>
      <c r="DF423" s="62"/>
      <c r="DH423" s="85"/>
      <c r="DI423" s="85"/>
    </row>
    <row r="424" spans="14:113" s="73" customFormat="1" ht="9" customHeight="1">
      <c r="N424" s="62"/>
      <c r="O424" s="62"/>
      <c r="P424" s="85"/>
      <c r="Q424" s="62"/>
      <c r="AD424" s="62"/>
      <c r="AF424" s="71"/>
      <c r="AG424" s="85"/>
      <c r="BC424" s="85"/>
      <c r="BE424" s="62"/>
      <c r="BU424" s="85"/>
      <c r="BV424" s="85"/>
      <c r="CP424" s="85"/>
      <c r="CQ424" s="85"/>
      <c r="CS424" s="85"/>
      <c r="DF424" s="62"/>
      <c r="DH424" s="85"/>
      <c r="DI424" s="85"/>
    </row>
    <row r="425" spans="14:113" s="73" customFormat="1" ht="9" customHeight="1">
      <c r="N425" s="62"/>
      <c r="O425" s="62"/>
      <c r="P425" s="85"/>
      <c r="Q425" s="62"/>
      <c r="AD425" s="62"/>
      <c r="AF425" s="71"/>
      <c r="AG425" s="85"/>
      <c r="BC425" s="85"/>
      <c r="BE425" s="62"/>
      <c r="BU425" s="85"/>
      <c r="BV425" s="85"/>
      <c r="CP425" s="85"/>
      <c r="CQ425" s="85"/>
      <c r="CS425" s="85"/>
      <c r="DF425" s="62"/>
      <c r="DH425" s="85"/>
      <c r="DI425" s="85"/>
    </row>
    <row r="426" spans="14:113" s="73" customFormat="1" ht="9" customHeight="1">
      <c r="N426" s="62"/>
      <c r="O426" s="62"/>
      <c r="P426" s="85"/>
      <c r="Q426" s="62"/>
      <c r="AD426" s="62"/>
      <c r="AF426" s="71"/>
      <c r="AG426" s="85"/>
      <c r="BC426" s="85"/>
      <c r="BE426" s="62"/>
      <c r="BU426" s="85"/>
      <c r="BV426" s="85"/>
      <c r="CP426" s="85"/>
      <c r="CQ426" s="85"/>
      <c r="CS426" s="85"/>
      <c r="DF426" s="62"/>
      <c r="DH426" s="85"/>
      <c r="DI426" s="85"/>
    </row>
    <row r="427" spans="14:113" s="73" customFormat="1" ht="9" customHeight="1">
      <c r="N427" s="62"/>
      <c r="O427" s="62"/>
      <c r="P427" s="85"/>
      <c r="Q427" s="62"/>
      <c r="AD427" s="62"/>
      <c r="AF427" s="71"/>
      <c r="AG427" s="85"/>
      <c r="BC427" s="85"/>
      <c r="BE427" s="62"/>
      <c r="BU427" s="85"/>
      <c r="BV427" s="85"/>
      <c r="CP427" s="85"/>
      <c r="CQ427" s="85"/>
      <c r="CS427" s="85"/>
      <c r="DF427" s="62"/>
      <c r="DH427" s="85"/>
      <c r="DI427" s="85"/>
    </row>
    <row r="428" spans="14:113" s="73" customFormat="1" ht="9" customHeight="1">
      <c r="N428" s="62"/>
      <c r="O428" s="62"/>
      <c r="P428" s="85"/>
      <c r="Q428" s="62"/>
      <c r="AD428" s="62"/>
      <c r="AF428" s="71"/>
      <c r="AG428" s="85"/>
      <c r="BC428" s="85"/>
      <c r="BE428" s="62"/>
      <c r="BU428" s="85"/>
      <c r="BV428" s="85"/>
      <c r="CP428" s="85"/>
      <c r="CQ428" s="85"/>
      <c r="CS428" s="85"/>
      <c r="DF428" s="62"/>
      <c r="DH428" s="85"/>
      <c r="DI428" s="85"/>
    </row>
    <row r="429" spans="14:113" s="73" customFormat="1" ht="9" customHeight="1">
      <c r="N429" s="62"/>
      <c r="O429" s="62"/>
      <c r="P429" s="85"/>
      <c r="Q429" s="62"/>
      <c r="AD429" s="62"/>
      <c r="AF429" s="71"/>
      <c r="AG429" s="85"/>
      <c r="BC429" s="85"/>
      <c r="BE429" s="62"/>
      <c r="BU429" s="85"/>
      <c r="BV429" s="85"/>
      <c r="CP429" s="85"/>
      <c r="CQ429" s="85"/>
      <c r="CS429" s="85"/>
      <c r="DF429" s="62"/>
      <c r="DH429" s="85"/>
      <c r="DI429" s="85"/>
    </row>
    <row r="430" spans="14:113" s="73" customFormat="1" ht="9" customHeight="1">
      <c r="N430" s="62"/>
      <c r="O430" s="62"/>
      <c r="P430" s="85"/>
      <c r="Q430" s="62"/>
      <c r="AD430" s="62"/>
      <c r="AF430" s="71"/>
      <c r="AG430" s="85"/>
      <c r="BC430" s="85"/>
      <c r="BE430" s="62"/>
      <c r="BU430" s="85"/>
      <c r="BV430" s="85"/>
      <c r="CP430" s="85"/>
      <c r="CQ430" s="85"/>
      <c r="CS430" s="85"/>
      <c r="DF430" s="62"/>
      <c r="DH430" s="85"/>
      <c r="DI430" s="85"/>
    </row>
    <row r="431" spans="14:113" s="73" customFormat="1" ht="9" customHeight="1">
      <c r="N431" s="62"/>
      <c r="O431" s="62"/>
      <c r="P431" s="85"/>
      <c r="Q431" s="62"/>
      <c r="AD431" s="62"/>
      <c r="AF431" s="71"/>
      <c r="AG431" s="85"/>
      <c r="BC431" s="85"/>
      <c r="BE431" s="62"/>
      <c r="BU431" s="85"/>
      <c r="BV431" s="85"/>
      <c r="CP431" s="85"/>
      <c r="CQ431" s="85"/>
      <c r="CS431" s="85"/>
      <c r="DF431" s="62"/>
      <c r="DH431" s="85"/>
      <c r="DI431" s="85"/>
    </row>
    <row r="432" spans="14:113" s="73" customFormat="1" ht="9" customHeight="1">
      <c r="N432" s="62"/>
      <c r="O432" s="62"/>
      <c r="P432" s="85"/>
      <c r="Q432" s="62"/>
      <c r="AD432" s="62"/>
      <c r="AF432" s="71"/>
      <c r="AG432" s="85"/>
      <c r="BC432" s="85"/>
      <c r="BE432" s="62"/>
      <c r="BU432" s="85"/>
      <c r="BV432" s="85"/>
      <c r="CP432" s="85"/>
      <c r="CQ432" s="85"/>
      <c r="CS432" s="85"/>
      <c r="DF432" s="62"/>
      <c r="DH432" s="85"/>
      <c r="DI432" s="85"/>
    </row>
    <row r="433" spans="14:113" s="73" customFormat="1" ht="9" customHeight="1">
      <c r="N433" s="62"/>
      <c r="O433" s="62"/>
      <c r="P433" s="85"/>
      <c r="Q433" s="62"/>
      <c r="AD433" s="62"/>
      <c r="AF433" s="71"/>
      <c r="AG433" s="85"/>
      <c r="BC433" s="85"/>
      <c r="BE433" s="62"/>
      <c r="BU433" s="85"/>
      <c r="BV433" s="85"/>
      <c r="CP433" s="85"/>
      <c r="CQ433" s="85"/>
      <c r="CS433" s="85"/>
      <c r="DF433" s="62"/>
      <c r="DH433" s="85"/>
      <c r="DI433" s="85"/>
    </row>
    <row r="434" spans="14:113" s="73" customFormat="1" ht="9" customHeight="1">
      <c r="N434" s="62"/>
      <c r="O434" s="62"/>
      <c r="P434" s="85"/>
      <c r="Q434" s="62"/>
      <c r="AD434" s="62"/>
      <c r="AF434" s="71"/>
      <c r="AG434" s="85"/>
      <c r="BC434" s="85"/>
      <c r="BE434" s="62"/>
      <c r="BU434" s="85"/>
      <c r="BV434" s="85"/>
      <c r="CP434" s="85"/>
      <c r="CQ434" s="85"/>
      <c r="CS434" s="85"/>
      <c r="DF434" s="62"/>
      <c r="DH434" s="85"/>
      <c r="DI434" s="85"/>
    </row>
    <row r="435" spans="14:113" s="73" customFormat="1" ht="9" customHeight="1">
      <c r="N435" s="62"/>
      <c r="O435" s="62"/>
      <c r="P435" s="85"/>
      <c r="Q435" s="62"/>
      <c r="AD435" s="62"/>
      <c r="AF435" s="71"/>
      <c r="AG435" s="85"/>
      <c r="BC435" s="85"/>
      <c r="BE435" s="62"/>
      <c r="BU435" s="85"/>
      <c r="BV435" s="85"/>
      <c r="CP435" s="85"/>
      <c r="CQ435" s="85"/>
      <c r="CS435" s="85"/>
      <c r="DF435" s="62"/>
      <c r="DH435" s="85"/>
      <c r="DI435" s="85"/>
    </row>
    <row r="436" spans="14:113" s="73" customFormat="1" ht="9" customHeight="1">
      <c r="N436" s="62"/>
      <c r="O436" s="62"/>
      <c r="P436" s="85"/>
      <c r="Q436" s="62"/>
      <c r="AD436" s="62"/>
      <c r="AF436" s="71"/>
      <c r="AG436" s="85"/>
      <c r="BC436" s="85"/>
      <c r="BE436" s="62"/>
      <c r="BU436" s="85"/>
      <c r="BV436" s="85"/>
      <c r="CP436" s="85"/>
      <c r="CQ436" s="85"/>
      <c r="CS436" s="85"/>
      <c r="DF436" s="62"/>
      <c r="DH436" s="85"/>
      <c r="DI436" s="85"/>
    </row>
    <row r="437" spans="14:113" s="73" customFormat="1" ht="9" customHeight="1">
      <c r="N437" s="62"/>
      <c r="O437" s="62"/>
      <c r="P437" s="85"/>
      <c r="Q437" s="62"/>
      <c r="AD437" s="62"/>
      <c r="AF437" s="71"/>
      <c r="AG437" s="85"/>
      <c r="BC437" s="85"/>
      <c r="BE437" s="62"/>
      <c r="BU437" s="85"/>
      <c r="BV437" s="85"/>
      <c r="CP437" s="85"/>
      <c r="CQ437" s="85"/>
      <c r="CS437" s="85"/>
      <c r="DF437" s="62"/>
      <c r="DH437" s="85"/>
      <c r="DI437" s="85"/>
    </row>
    <row r="438" spans="14:113" s="73" customFormat="1" ht="9" customHeight="1">
      <c r="N438" s="62"/>
      <c r="O438" s="62"/>
      <c r="P438" s="85"/>
      <c r="Q438" s="62"/>
      <c r="AD438" s="62"/>
      <c r="AF438" s="71"/>
      <c r="AG438" s="85"/>
      <c r="BC438" s="85"/>
      <c r="BE438" s="62"/>
      <c r="BU438" s="85"/>
      <c r="BV438" s="85"/>
      <c r="CP438" s="85"/>
      <c r="CQ438" s="85"/>
      <c r="CS438" s="85"/>
      <c r="DF438" s="62"/>
      <c r="DH438" s="85"/>
      <c r="DI438" s="85"/>
    </row>
    <row r="439" spans="14:113" s="73" customFormat="1" ht="9" customHeight="1">
      <c r="N439" s="62"/>
      <c r="O439" s="62"/>
      <c r="P439" s="85"/>
      <c r="Q439" s="62"/>
      <c r="AD439" s="62"/>
      <c r="AF439" s="71"/>
      <c r="AG439" s="85"/>
      <c r="BC439" s="85"/>
      <c r="BE439" s="62"/>
      <c r="BU439" s="85"/>
      <c r="BV439" s="85"/>
      <c r="CP439" s="85"/>
      <c r="CQ439" s="85"/>
      <c r="CS439" s="85"/>
      <c r="DF439" s="62"/>
      <c r="DH439" s="85"/>
      <c r="DI439" s="85"/>
    </row>
    <row r="440" spans="14:113" s="73" customFormat="1" ht="9" customHeight="1">
      <c r="N440" s="62"/>
      <c r="O440" s="62"/>
      <c r="P440" s="85"/>
      <c r="Q440" s="62"/>
      <c r="AD440" s="62"/>
      <c r="AF440" s="71"/>
      <c r="AG440" s="85"/>
      <c r="BC440" s="85"/>
      <c r="BE440" s="62"/>
      <c r="BU440" s="85"/>
      <c r="BV440" s="85"/>
      <c r="CP440" s="85"/>
      <c r="CQ440" s="85"/>
      <c r="CS440" s="85"/>
      <c r="DF440" s="62"/>
      <c r="DH440" s="85"/>
      <c r="DI440" s="85"/>
    </row>
    <row r="441" spans="14:113" s="73" customFormat="1" ht="9" customHeight="1">
      <c r="N441" s="62"/>
      <c r="O441" s="62"/>
      <c r="P441" s="85"/>
      <c r="Q441" s="62"/>
      <c r="AD441" s="62"/>
      <c r="AF441" s="71"/>
      <c r="AG441" s="85"/>
      <c r="BC441" s="85"/>
      <c r="BE441" s="62"/>
      <c r="BU441" s="85"/>
      <c r="BV441" s="85"/>
      <c r="CP441" s="85"/>
      <c r="CQ441" s="85"/>
      <c r="CS441" s="85"/>
      <c r="DF441" s="62"/>
      <c r="DH441" s="85"/>
      <c r="DI441" s="85"/>
    </row>
    <row r="442" spans="14:113" s="73" customFormat="1" ht="9" customHeight="1">
      <c r="N442" s="62"/>
      <c r="O442" s="62"/>
      <c r="P442" s="85"/>
      <c r="Q442" s="62"/>
      <c r="AD442" s="62"/>
      <c r="AF442" s="71"/>
      <c r="AG442" s="85"/>
      <c r="BC442" s="85"/>
      <c r="BE442" s="62"/>
      <c r="BU442" s="85"/>
      <c r="BV442" s="85"/>
      <c r="CP442" s="85"/>
      <c r="CQ442" s="85"/>
      <c r="CS442" s="85"/>
      <c r="DF442" s="62"/>
      <c r="DH442" s="85"/>
      <c r="DI442" s="85"/>
    </row>
    <row r="443" spans="14:113" s="73" customFormat="1" ht="9" customHeight="1">
      <c r="N443" s="62"/>
      <c r="O443" s="62"/>
      <c r="P443" s="85"/>
      <c r="Q443" s="62"/>
      <c r="AD443" s="62"/>
      <c r="AF443" s="71"/>
      <c r="AG443" s="85"/>
      <c r="BC443" s="85"/>
      <c r="BE443" s="62"/>
      <c r="BU443" s="85"/>
      <c r="BV443" s="85"/>
      <c r="CP443" s="85"/>
      <c r="CQ443" s="85"/>
      <c r="CS443" s="85"/>
      <c r="DF443" s="62"/>
      <c r="DH443" s="85"/>
      <c r="DI443" s="85"/>
    </row>
    <row r="444" spans="14:113" s="73" customFormat="1" ht="9" customHeight="1">
      <c r="N444" s="62"/>
      <c r="O444" s="62"/>
      <c r="P444" s="85"/>
      <c r="Q444" s="62"/>
      <c r="AD444" s="62"/>
      <c r="AF444" s="71"/>
      <c r="AG444" s="85"/>
      <c r="BC444" s="85"/>
      <c r="BE444" s="62"/>
      <c r="BU444" s="85"/>
      <c r="BV444" s="85"/>
      <c r="CP444" s="85"/>
      <c r="CQ444" s="85"/>
      <c r="CS444" s="85"/>
      <c r="DF444" s="62"/>
      <c r="DH444" s="85"/>
      <c r="DI444" s="85"/>
    </row>
    <row r="445" spans="14:113" s="73" customFormat="1" ht="9" customHeight="1">
      <c r="N445" s="62"/>
      <c r="O445" s="62"/>
      <c r="P445" s="85"/>
      <c r="Q445" s="62"/>
      <c r="AD445" s="62"/>
      <c r="AF445" s="71"/>
      <c r="AG445" s="85"/>
      <c r="BC445" s="85"/>
      <c r="BE445" s="62"/>
      <c r="BU445" s="85"/>
      <c r="BV445" s="85"/>
      <c r="CP445" s="85"/>
      <c r="CQ445" s="85"/>
      <c r="CS445" s="85"/>
      <c r="DF445" s="62"/>
      <c r="DH445" s="85"/>
      <c r="DI445" s="85"/>
    </row>
    <row r="446" spans="14:113" s="73" customFormat="1" ht="9" customHeight="1">
      <c r="N446" s="62"/>
      <c r="O446" s="62"/>
      <c r="P446" s="85"/>
      <c r="Q446" s="62"/>
      <c r="AD446" s="62"/>
      <c r="AF446" s="71"/>
      <c r="AG446" s="85"/>
      <c r="BC446" s="85"/>
      <c r="BE446" s="62"/>
      <c r="BU446" s="85"/>
      <c r="BV446" s="85"/>
      <c r="CP446" s="85"/>
      <c r="CQ446" s="85"/>
      <c r="CS446" s="85"/>
      <c r="DF446" s="62"/>
      <c r="DH446" s="85"/>
      <c r="DI446" s="85"/>
    </row>
    <row r="447" spans="14:113" s="73" customFormat="1" ht="9" customHeight="1">
      <c r="N447" s="62"/>
      <c r="O447" s="62"/>
      <c r="P447" s="85"/>
      <c r="Q447" s="62"/>
      <c r="AD447" s="62"/>
      <c r="AF447" s="71"/>
      <c r="AG447" s="85"/>
      <c r="BC447" s="85"/>
      <c r="BE447" s="62"/>
      <c r="BU447" s="85"/>
      <c r="BV447" s="85"/>
      <c r="CP447" s="85"/>
      <c r="CQ447" s="85"/>
      <c r="CS447" s="85"/>
      <c r="DF447" s="62"/>
      <c r="DH447" s="85"/>
      <c r="DI447" s="85"/>
    </row>
    <row r="448" spans="14:113" s="73" customFormat="1" ht="9" customHeight="1">
      <c r="N448" s="62"/>
      <c r="O448" s="62"/>
      <c r="P448" s="85"/>
      <c r="Q448" s="62"/>
      <c r="AD448" s="62"/>
      <c r="AF448" s="71"/>
      <c r="AG448" s="85"/>
      <c r="BC448" s="85"/>
      <c r="BE448" s="62"/>
      <c r="BU448" s="85"/>
      <c r="BV448" s="85"/>
      <c r="CP448" s="85"/>
      <c r="CQ448" s="85"/>
      <c r="CS448" s="85"/>
      <c r="DF448" s="62"/>
      <c r="DH448" s="85"/>
      <c r="DI448" s="85"/>
    </row>
    <row r="449" spans="14:113" s="73" customFormat="1" ht="9" customHeight="1">
      <c r="N449" s="62"/>
      <c r="O449" s="62"/>
      <c r="P449" s="85"/>
      <c r="Q449" s="62"/>
      <c r="AD449" s="62"/>
      <c r="AF449" s="71"/>
      <c r="AG449" s="85"/>
      <c r="BC449" s="85"/>
      <c r="BE449" s="62"/>
      <c r="BU449" s="85"/>
      <c r="BV449" s="85"/>
      <c r="CP449" s="85"/>
      <c r="CQ449" s="85"/>
      <c r="CS449" s="85"/>
      <c r="DF449" s="62"/>
      <c r="DH449" s="85"/>
      <c r="DI449" s="85"/>
    </row>
    <row r="450" spans="14:113" s="73" customFormat="1" ht="9" customHeight="1">
      <c r="N450" s="62"/>
      <c r="O450" s="62"/>
      <c r="P450" s="85"/>
      <c r="Q450" s="62"/>
      <c r="AD450" s="62"/>
      <c r="AF450" s="71"/>
      <c r="AG450" s="85"/>
      <c r="BC450" s="85"/>
      <c r="BE450" s="62"/>
      <c r="BU450" s="85"/>
      <c r="BV450" s="85"/>
      <c r="CP450" s="85"/>
      <c r="CQ450" s="85"/>
      <c r="CS450" s="85"/>
      <c r="DF450" s="62"/>
      <c r="DH450" s="85"/>
      <c r="DI450" s="85"/>
    </row>
    <row r="451" spans="14:113" s="73" customFormat="1" ht="9" customHeight="1">
      <c r="N451" s="62"/>
      <c r="O451" s="62"/>
      <c r="P451" s="85"/>
      <c r="Q451" s="62"/>
      <c r="AD451" s="62"/>
      <c r="AF451" s="71"/>
      <c r="AG451" s="85"/>
      <c r="BC451" s="85"/>
      <c r="BE451" s="62"/>
      <c r="BU451" s="85"/>
      <c r="BV451" s="85"/>
      <c r="CP451" s="85"/>
      <c r="CQ451" s="85"/>
      <c r="CS451" s="85"/>
      <c r="DF451" s="62"/>
      <c r="DH451" s="85"/>
      <c r="DI451" s="85"/>
    </row>
    <row r="452" spans="14:113" s="73" customFormat="1" ht="9" customHeight="1">
      <c r="N452" s="62"/>
      <c r="O452" s="62"/>
      <c r="P452" s="85"/>
      <c r="Q452" s="62"/>
      <c r="AD452" s="62"/>
      <c r="AF452" s="71"/>
      <c r="AG452" s="85"/>
      <c r="BC452" s="85"/>
      <c r="BE452" s="62"/>
      <c r="BU452" s="85"/>
      <c r="BV452" s="85"/>
      <c r="CP452" s="85"/>
      <c r="CQ452" s="85"/>
      <c r="CS452" s="85"/>
      <c r="DF452" s="62"/>
      <c r="DH452" s="85"/>
      <c r="DI452" s="85"/>
    </row>
    <row r="453" spans="14:113" s="73" customFormat="1" ht="9" customHeight="1">
      <c r="N453" s="62"/>
      <c r="O453" s="62"/>
      <c r="P453" s="85"/>
      <c r="Q453" s="62"/>
      <c r="AD453" s="62"/>
      <c r="AF453" s="71"/>
      <c r="AG453" s="85"/>
      <c r="BC453" s="85"/>
      <c r="BE453" s="62"/>
      <c r="BU453" s="85"/>
      <c r="BV453" s="85"/>
      <c r="CP453" s="85"/>
      <c r="CQ453" s="85"/>
      <c r="CS453" s="85"/>
      <c r="DF453" s="62"/>
      <c r="DH453" s="85"/>
      <c r="DI453" s="85"/>
    </row>
    <row r="454" spans="14:113" s="73" customFormat="1" ht="9" customHeight="1">
      <c r="N454" s="62"/>
      <c r="O454" s="62"/>
      <c r="P454" s="85"/>
      <c r="Q454" s="62"/>
      <c r="AD454" s="62"/>
      <c r="AF454" s="71"/>
      <c r="AG454" s="85"/>
      <c r="BC454" s="85"/>
      <c r="BE454" s="62"/>
      <c r="BU454" s="85"/>
      <c r="BV454" s="85"/>
      <c r="CP454" s="85"/>
      <c r="CQ454" s="85"/>
      <c r="CS454" s="85"/>
      <c r="DF454" s="62"/>
      <c r="DH454" s="85"/>
      <c r="DI454" s="85"/>
    </row>
    <row r="455" spans="14:113" s="73" customFormat="1" ht="9" customHeight="1">
      <c r="N455" s="62"/>
      <c r="O455" s="62"/>
      <c r="P455" s="85"/>
      <c r="Q455" s="62"/>
      <c r="AD455" s="62"/>
      <c r="AF455" s="71"/>
      <c r="AG455" s="85"/>
      <c r="BC455" s="85"/>
      <c r="BE455" s="62"/>
      <c r="BU455" s="85"/>
      <c r="BV455" s="85"/>
      <c r="CP455" s="85"/>
      <c r="CQ455" s="85"/>
      <c r="CS455" s="85"/>
      <c r="DF455" s="62"/>
      <c r="DH455" s="85"/>
      <c r="DI455" s="85"/>
    </row>
    <row r="456" spans="14:113" s="73" customFormat="1" ht="9" customHeight="1">
      <c r="N456" s="62"/>
      <c r="O456" s="62"/>
      <c r="P456" s="85"/>
      <c r="Q456" s="62"/>
      <c r="AD456" s="62"/>
      <c r="AF456" s="71"/>
      <c r="AG456" s="85"/>
      <c r="BC456" s="85"/>
      <c r="BE456" s="62"/>
      <c r="BU456" s="85"/>
      <c r="BV456" s="85"/>
      <c r="CP456" s="85"/>
      <c r="CQ456" s="85"/>
      <c r="CS456" s="85"/>
      <c r="DF456" s="62"/>
      <c r="DH456" s="85"/>
      <c r="DI456" s="85"/>
    </row>
    <row r="457" spans="14:113" s="73" customFormat="1" ht="9" customHeight="1">
      <c r="N457" s="62"/>
      <c r="O457" s="62"/>
      <c r="P457" s="85"/>
      <c r="Q457" s="62"/>
      <c r="AD457" s="62"/>
      <c r="AF457" s="71"/>
      <c r="AG457" s="85"/>
      <c r="BC457" s="85"/>
      <c r="BE457" s="62"/>
      <c r="BU457" s="85"/>
      <c r="BV457" s="85"/>
      <c r="CP457" s="85"/>
      <c r="CQ457" s="85"/>
      <c r="CS457" s="85"/>
      <c r="DF457" s="62"/>
      <c r="DH457" s="85"/>
      <c r="DI457" s="85"/>
    </row>
    <row r="458" spans="14:113" s="73" customFormat="1" ht="9" customHeight="1">
      <c r="N458" s="62"/>
      <c r="O458" s="62"/>
      <c r="P458" s="85"/>
      <c r="Q458" s="62"/>
      <c r="AD458" s="62"/>
      <c r="AF458" s="71"/>
      <c r="AG458" s="85"/>
      <c r="BC458" s="85"/>
      <c r="BE458" s="62"/>
      <c r="BU458" s="85"/>
      <c r="BV458" s="85"/>
      <c r="CP458" s="85"/>
      <c r="CQ458" s="85"/>
      <c r="CS458" s="85"/>
      <c r="DF458" s="62"/>
      <c r="DH458" s="85"/>
      <c r="DI458" s="85"/>
    </row>
    <row r="459" spans="14:113" s="73" customFormat="1" ht="9" customHeight="1">
      <c r="N459" s="62"/>
      <c r="O459" s="62"/>
      <c r="P459" s="85"/>
      <c r="Q459" s="62"/>
      <c r="AD459" s="62"/>
      <c r="AF459" s="71"/>
      <c r="AG459" s="85"/>
      <c r="BC459" s="85"/>
      <c r="BE459" s="62"/>
      <c r="BU459" s="85"/>
      <c r="BV459" s="85"/>
      <c r="CP459" s="85"/>
      <c r="CQ459" s="85"/>
      <c r="CS459" s="85"/>
      <c r="DF459" s="62"/>
      <c r="DH459" s="85"/>
      <c r="DI459" s="85"/>
    </row>
    <row r="460" spans="14:113" s="73" customFormat="1" ht="9" customHeight="1">
      <c r="N460" s="62"/>
      <c r="O460" s="62"/>
      <c r="P460" s="85"/>
      <c r="Q460" s="62"/>
      <c r="AD460" s="62"/>
      <c r="AF460" s="71"/>
      <c r="AG460" s="85"/>
      <c r="BC460" s="85"/>
      <c r="BE460" s="62"/>
      <c r="BU460" s="85"/>
      <c r="BV460" s="85"/>
      <c r="CP460" s="85"/>
      <c r="CQ460" s="85"/>
      <c r="CS460" s="85"/>
      <c r="DF460" s="62"/>
      <c r="DH460" s="85"/>
      <c r="DI460" s="85"/>
    </row>
    <row r="461" spans="14:113" s="73" customFormat="1" ht="9" customHeight="1">
      <c r="N461" s="62"/>
      <c r="O461" s="62"/>
      <c r="P461" s="85"/>
      <c r="Q461" s="62"/>
      <c r="AD461" s="62"/>
      <c r="AF461" s="71"/>
      <c r="AG461" s="85"/>
      <c r="BC461" s="85"/>
      <c r="BE461" s="62"/>
      <c r="BU461" s="85"/>
      <c r="BV461" s="85"/>
      <c r="CP461" s="85"/>
      <c r="CQ461" s="85"/>
      <c r="CS461" s="85"/>
      <c r="DF461" s="62"/>
      <c r="DH461" s="85"/>
      <c r="DI461" s="85"/>
    </row>
    <row r="462" spans="14:113" s="73" customFormat="1" ht="9" customHeight="1">
      <c r="N462" s="62"/>
      <c r="O462" s="62"/>
      <c r="P462" s="85"/>
      <c r="Q462" s="62"/>
      <c r="AD462" s="62"/>
      <c r="AF462" s="71"/>
      <c r="AG462" s="85"/>
      <c r="BC462" s="85"/>
      <c r="BE462" s="62"/>
      <c r="BU462" s="85"/>
      <c r="BV462" s="85"/>
      <c r="CP462" s="85"/>
      <c r="CQ462" s="85"/>
      <c r="CS462" s="85"/>
      <c r="DF462" s="62"/>
      <c r="DH462" s="85"/>
      <c r="DI462" s="85"/>
    </row>
    <row r="463" spans="14:113" s="73" customFormat="1" ht="9" customHeight="1">
      <c r="N463" s="62"/>
      <c r="O463" s="62"/>
      <c r="P463" s="85"/>
      <c r="Q463" s="62"/>
      <c r="AD463" s="62"/>
      <c r="AF463" s="71"/>
      <c r="AG463" s="85"/>
      <c r="BC463" s="85"/>
      <c r="BE463" s="62"/>
      <c r="BU463" s="85"/>
      <c r="BV463" s="85"/>
      <c r="CP463" s="85"/>
      <c r="CQ463" s="85"/>
      <c r="CS463" s="85"/>
      <c r="DF463" s="62"/>
      <c r="DH463" s="85"/>
      <c r="DI463" s="85"/>
    </row>
    <row r="464" spans="14:113" s="73" customFormat="1" ht="9" customHeight="1">
      <c r="N464" s="62"/>
      <c r="O464" s="62"/>
      <c r="P464" s="85"/>
      <c r="Q464" s="62"/>
      <c r="AD464" s="62"/>
      <c r="AF464" s="71"/>
      <c r="AG464" s="85"/>
      <c r="BC464" s="85"/>
      <c r="BE464" s="62"/>
      <c r="BU464" s="85"/>
      <c r="BV464" s="85"/>
      <c r="CP464" s="85"/>
      <c r="CQ464" s="85"/>
      <c r="CS464" s="85"/>
      <c r="DF464" s="62"/>
      <c r="DH464" s="85"/>
      <c r="DI464" s="85"/>
    </row>
    <row r="465" spans="14:113" s="73" customFormat="1" ht="9" customHeight="1">
      <c r="N465" s="62"/>
      <c r="O465" s="62"/>
      <c r="P465" s="85"/>
      <c r="Q465" s="62"/>
      <c r="AD465" s="62"/>
      <c r="AF465" s="71"/>
      <c r="AG465" s="85"/>
      <c r="BC465" s="85"/>
      <c r="BE465" s="62"/>
      <c r="BU465" s="85"/>
      <c r="BV465" s="85"/>
      <c r="CP465" s="85"/>
      <c r="CQ465" s="85"/>
      <c r="CS465" s="85"/>
      <c r="DF465" s="62"/>
      <c r="DH465" s="85"/>
      <c r="DI465" s="85"/>
    </row>
    <row r="466" spans="14:113" s="73" customFormat="1" ht="9" customHeight="1">
      <c r="N466" s="62"/>
      <c r="O466" s="62"/>
      <c r="P466" s="85"/>
      <c r="Q466" s="62"/>
      <c r="AD466" s="62"/>
      <c r="AF466" s="71"/>
      <c r="AG466" s="85"/>
      <c r="BC466" s="85"/>
      <c r="BE466" s="62"/>
      <c r="BU466" s="85"/>
      <c r="BV466" s="85"/>
      <c r="CP466" s="85"/>
      <c r="CQ466" s="85"/>
      <c r="CS466" s="85"/>
      <c r="DF466" s="62"/>
      <c r="DH466" s="85"/>
      <c r="DI466" s="85"/>
    </row>
    <row r="467" spans="14:113" s="73" customFormat="1" ht="9" customHeight="1">
      <c r="N467" s="62"/>
      <c r="O467" s="62"/>
      <c r="P467" s="85"/>
      <c r="Q467" s="62"/>
      <c r="AD467" s="62"/>
      <c r="AF467" s="71"/>
      <c r="AG467" s="85"/>
      <c r="BC467" s="85"/>
      <c r="BE467" s="62"/>
      <c r="BU467" s="85"/>
      <c r="BV467" s="85"/>
      <c r="CP467" s="85"/>
      <c r="CQ467" s="85"/>
      <c r="CS467" s="85"/>
      <c r="DF467" s="62"/>
      <c r="DH467" s="85"/>
      <c r="DI467" s="85"/>
    </row>
    <row r="468" spans="14:113" s="73" customFormat="1" ht="9" customHeight="1">
      <c r="N468" s="62"/>
      <c r="O468" s="62"/>
      <c r="P468" s="85"/>
      <c r="Q468" s="62"/>
      <c r="AD468" s="62"/>
      <c r="AF468" s="71"/>
      <c r="AG468" s="85"/>
      <c r="BC468" s="85"/>
      <c r="BE468" s="62"/>
      <c r="BU468" s="85"/>
      <c r="BV468" s="85"/>
      <c r="CP468" s="85"/>
      <c r="CQ468" s="85"/>
      <c r="CS468" s="85"/>
      <c r="DF468" s="62"/>
      <c r="DH468" s="85"/>
      <c r="DI468" s="85"/>
    </row>
    <row r="469" spans="14:113" s="73" customFormat="1" ht="9" customHeight="1">
      <c r="N469" s="62"/>
      <c r="O469" s="62"/>
      <c r="P469" s="85"/>
      <c r="Q469" s="62"/>
      <c r="AD469" s="62"/>
      <c r="AF469" s="71"/>
      <c r="AG469" s="85"/>
      <c r="BC469" s="85"/>
      <c r="BE469" s="62"/>
      <c r="BU469" s="85"/>
      <c r="BV469" s="85"/>
      <c r="CP469" s="85"/>
      <c r="CQ469" s="85"/>
      <c r="CS469" s="85"/>
      <c r="DF469" s="62"/>
      <c r="DH469" s="85"/>
      <c r="DI469" s="85"/>
    </row>
    <row r="470" spans="14:113" s="73" customFormat="1" ht="9" customHeight="1">
      <c r="N470" s="62"/>
      <c r="O470" s="62"/>
      <c r="P470" s="85"/>
      <c r="Q470" s="62"/>
      <c r="AD470" s="62"/>
      <c r="AF470" s="71"/>
      <c r="AG470" s="85"/>
      <c r="BC470" s="85"/>
      <c r="BE470" s="62"/>
      <c r="BU470" s="85"/>
      <c r="BV470" s="85"/>
      <c r="CP470" s="85"/>
      <c r="CQ470" s="85"/>
      <c r="CS470" s="85"/>
      <c r="DF470" s="62"/>
      <c r="DH470" s="85"/>
      <c r="DI470" s="85"/>
    </row>
    <row r="471" spans="14:113" s="73" customFormat="1" ht="9" customHeight="1">
      <c r="N471" s="62"/>
      <c r="O471" s="62"/>
      <c r="P471" s="85"/>
      <c r="Q471" s="62"/>
      <c r="AD471" s="62"/>
      <c r="AF471" s="71"/>
      <c r="AG471" s="85"/>
      <c r="BC471" s="85"/>
      <c r="BE471" s="62"/>
      <c r="BU471" s="85"/>
      <c r="BV471" s="85"/>
      <c r="CP471" s="85"/>
      <c r="CQ471" s="85"/>
      <c r="CS471" s="85"/>
      <c r="DF471" s="62"/>
      <c r="DH471" s="85"/>
      <c r="DI471" s="85"/>
    </row>
    <row r="472" spans="14:113" s="73" customFormat="1" ht="9" customHeight="1">
      <c r="N472" s="62"/>
      <c r="O472" s="62"/>
      <c r="P472" s="85"/>
      <c r="Q472" s="62"/>
      <c r="AD472" s="62"/>
      <c r="AF472" s="71"/>
      <c r="AG472" s="85"/>
      <c r="BC472" s="85"/>
      <c r="BE472" s="62"/>
      <c r="BU472" s="85"/>
      <c r="BV472" s="85"/>
      <c r="CP472" s="85"/>
      <c r="CQ472" s="85"/>
      <c r="CS472" s="85"/>
      <c r="DF472" s="62"/>
      <c r="DH472" s="85"/>
      <c r="DI472" s="85"/>
    </row>
    <row r="473" spans="14:113" s="73" customFormat="1" ht="9" customHeight="1">
      <c r="N473" s="62"/>
      <c r="O473" s="62"/>
      <c r="P473" s="85"/>
      <c r="Q473" s="62"/>
      <c r="AD473" s="62"/>
      <c r="AF473" s="71"/>
      <c r="AG473" s="85"/>
      <c r="BC473" s="85"/>
      <c r="BE473" s="62"/>
      <c r="BU473" s="85"/>
      <c r="BV473" s="85"/>
      <c r="CP473" s="85"/>
      <c r="CQ473" s="85"/>
      <c r="CS473" s="85"/>
      <c r="DF473" s="62"/>
      <c r="DH473" s="85"/>
      <c r="DI473" s="85"/>
    </row>
    <row r="474" spans="14:113" s="73" customFormat="1" ht="9" customHeight="1">
      <c r="N474" s="62"/>
      <c r="O474" s="62"/>
      <c r="P474" s="85"/>
      <c r="Q474" s="62"/>
      <c r="AD474" s="62"/>
      <c r="AF474" s="71"/>
      <c r="AG474" s="85"/>
      <c r="BC474" s="85"/>
      <c r="BE474" s="62"/>
      <c r="BU474" s="85"/>
      <c r="BV474" s="85"/>
      <c r="CP474" s="85"/>
      <c r="CQ474" s="85"/>
      <c r="CS474" s="85"/>
      <c r="DF474" s="62"/>
      <c r="DH474" s="85"/>
      <c r="DI474" s="85"/>
    </row>
    <row r="475" spans="14:113" s="73" customFormat="1" ht="9" customHeight="1">
      <c r="N475" s="62"/>
      <c r="O475" s="62"/>
      <c r="P475" s="85"/>
      <c r="Q475" s="62"/>
      <c r="AD475" s="62"/>
      <c r="AF475" s="71"/>
      <c r="AG475" s="85"/>
      <c r="BC475" s="85"/>
      <c r="BE475" s="62"/>
      <c r="BU475" s="85"/>
      <c r="BV475" s="85"/>
      <c r="CP475" s="85"/>
      <c r="CQ475" s="85"/>
      <c r="CS475" s="85"/>
      <c r="DF475" s="62"/>
      <c r="DH475" s="85"/>
      <c r="DI475" s="85"/>
    </row>
    <row r="476" spans="14:113" s="73" customFormat="1" ht="9" customHeight="1">
      <c r="N476" s="62"/>
      <c r="O476" s="62"/>
      <c r="P476" s="85"/>
      <c r="Q476" s="62"/>
      <c r="AD476" s="62"/>
      <c r="AF476" s="71"/>
      <c r="AG476" s="85"/>
      <c r="BC476" s="85"/>
      <c r="BE476" s="62"/>
      <c r="BU476" s="85"/>
      <c r="BV476" s="85"/>
      <c r="CP476" s="85"/>
      <c r="CQ476" s="85"/>
      <c r="CS476" s="85"/>
      <c r="DF476" s="62"/>
      <c r="DH476" s="85"/>
      <c r="DI476" s="85"/>
    </row>
    <row r="477" spans="14:113" s="73" customFormat="1" ht="9" customHeight="1">
      <c r="N477" s="62"/>
      <c r="O477" s="62"/>
      <c r="P477" s="85"/>
      <c r="Q477" s="62"/>
      <c r="AD477" s="62"/>
      <c r="AF477" s="71"/>
      <c r="AG477" s="85"/>
      <c r="BC477" s="85"/>
      <c r="BE477" s="62"/>
      <c r="BU477" s="85"/>
      <c r="BV477" s="85"/>
      <c r="CP477" s="85"/>
      <c r="CQ477" s="85"/>
      <c r="CS477" s="85"/>
      <c r="DF477" s="62"/>
      <c r="DH477" s="85"/>
      <c r="DI477" s="85"/>
    </row>
    <row r="478" spans="14:113" s="73" customFormat="1" ht="9" customHeight="1">
      <c r="N478" s="62"/>
      <c r="O478" s="62"/>
      <c r="P478" s="85"/>
      <c r="Q478" s="62"/>
      <c r="AD478" s="62"/>
      <c r="AF478" s="71"/>
      <c r="AG478" s="85"/>
      <c r="BC478" s="85"/>
      <c r="BE478" s="62"/>
      <c r="BU478" s="85"/>
      <c r="BV478" s="85"/>
      <c r="CP478" s="85"/>
      <c r="CQ478" s="85"/>
      <c r="CS478" s="85"/>
      <c r="DF478" s="62"/>
      <c r="DH478" s="85"/>
      <c r="DI478" s="85"/>
    </row>
    <row r="479" spans="14:113" s="73" customFormat="1" ht="9" customHeight="1">
      <c r="N479" s="62"/>
      <c r="O479" s="62"/>
      <c r="P479" s="85"/>
      <c r="Q479" s="62"/>
      <c r="AD479" s="62"/>
      <c r="AF479" s="71"/>
      <c r="AG479" s="85"/>
      <c r="BC479" s="85"/>
      <c r="BE479" s="62"/>
      <c r="BU479" s="85"/>
      <c r="BV479" s="85"/>
      <c r="CP479" s="85"/>
      <c r="CQ479" s="85"/>
      <c r="CS479" s="85"/>
      <c r="DF479" s="62"/>
      <c r="DH479" s="85"/>
      <c r="DI479" s="85"/>
    </row>
    <row r="480" spans="14:113" s="73" customFormat="1" ht="9" customHeight="1">
      <c r="N480" s="62"/>
      <c r="O480" s="62"/>
      <c r="P480" s="85"/>
      <c r="Q480" s="62"/>
      <c r="AD480" s="62"/>
      <c r="AF480" s="71"/>
      <c r="AG480" s="85"/>
      <c r="BC480" s="85"/>
      <c r="BE480" s="62"/>
      <c r="BU480" s="85"/>
      <c r="BV480" s="85"/>
      <c r="CP480" s="85"/>
      <c r="CQ480" s="85"/>
      <c r="CS480" s="85"/>
      <c r="DF480" s="62"/>
      <c r="DH480" s="85"/>
      <c r="DI480" s="85"/>
    </row>
    <row r="481" spans="14:113" s="73" customFormat="1" ht="9" customHeight="1">
      <c r="N481" s="62"/>
      <c r="O481" s="62"/>
      <c r="P481" s="85"/>
      <c r="Q481" s="62"/>
      <c r="AD481" s="62"/>
      <c r="AF481" s="71"/>
      <c r="AG481" s="85"/>
      <c r="BC481" s="85"/>
      <c r="BE481" s="62"/>
      <c r="BU481" s="85"/>
      <c r="BV481" s="85"/>
      <c r="CP481" s="85"/>
      <c r="CQ481" s="85"/>
      <c r="CS481" s="85"/>
      <c r="DF481" s="62"/>
      <c r="DH481" s="85"/>
      <c r="DI481" s="85"/>
    </row>
    <row r="482" spans="14:113" s="73" customFormat="1" ht="9" customHeight="1">
      <c r="N482" s="62"/>
      <c r="O482" s="62"/>
      <c r="P482" s="85"/>
      <c r="Q482" s="62"/>
      <c r="AD482" s="62"/>
      <c r="AF482" s="71"/>
      <c r="AG482" s="85"/>
      <c r="BC482" s="85"/>
      <c r="BE482" s="62"/>
      <c r="BU482" s="85"/>
      <c r="BV482" s="85"/>
      <c r="CP482" s="85"/>
      <c r="CQ482" s="85"/>
      <c r="CS482" s="85"/>
      <c r="DF482" s="62"/>
      <c r="DH482" s="85"/>
      <c r="DI482" s="85"/>
    </row>
    <row r="483" spans="14:113" s="73" customFormat="1" ht="9" customHeight="1">
      <c r="N483" s="62"/>
      <c r="O483" s="62"/>
      <c r="P483" s="85"/>
      <c r="Q483" s="62"/>
      <c r="AD483" s="62"/>
      <c r="AF483" s="71"/>
      <c r="AG483" s="85"/>
      <c r="BC483" s="85"/>
      <c r="BE483" s="62"/>
      <c r="BU483" s="85"/>
      <c r="BV483" s="85"/>
      <c r="CP483" s="85"/>
      <c r="CQ483" s="85"/>
      <c r="CS483" s="85"/>
      <c r="DF483" s="62"/>
      <c r="DH483" s="85"/>
      <c r="DI483" s="85"/>
    </row>
    <row r="484" spans="14:113" s="73" customFormat="1" ht="9" customHeight="1">
      <c r="N484" s="62"/>
      <c r="O484" s="62"/>
      <c r="P484" s="85"/>
      <c r="Q484" s="62"/>
      <c r="AD484" s="62"/>
      <c r="AF484" s="71"/>
      <c r="AG484" s="85"/>
      <c r="BC484" s="85"/>
      <c r="BE484" s="62"/>
      <c r="BU484" s="85"/>
      <c r="BV484" s="85"/>
      <c r="CP484" s="85"/>
      <c r="CQ484" s="85"/>
      <c r="CS484" s="85"/>
      <c r="DF484" s="62"/>
      <c r="DH484" s="85"/>
      <c r="DI484" s="85"/>
    </row>
    <row r="485" spans="14:113" s="73" customFormat="1" ht="9" customHeight="1">
      <c r="N485" s="62"/>
      <c r="O485" s="62"/>
      <c r="P485" s="85"/>
      <c r="Q485" s="62"/>
      <c r="AD485" s="62"/>
      <c r="AF485" s="71"/>
      <c r="AG485" s="85"/>
      <c r="BC485" s="85"/>
      <c r="BE485" s="62"/>
      <c r="BU485" s="85"/>
      <c r="BV485" s="85"/>
      <c r="CP485" s="85"/>
      <c r="CQ485" s="85"/>
      <c r="CS485" s="85"/>
      <c r="DF485" s="62"/>
      <c r="DH485" s="85"/>
      <c r="DI485" s="85"/>
    </row>
    <row r="486" spans="14:113" s="73" customFormat="1" ht="9" customHeight="1">
      <c r="N486" s="62"/>
      <c r="O486" s="62"/>
      <c r="P486" s="85"/>
      <c r="Q486" s="62"/>
      <c r="AD486" s="62"/>
      <c r="AF486" s="71"/>
      <c r="AG486" s="85"/>
      <c r="BC486" s="85"/>
      <c r="BE486" s="62"/>
      <c r="BU486" s="85"/>
      <c r="BV486" s="85"/>
      <c r="CP486" s="85"/>
      <c r="CQ486" s="85"/>
      <c r="CS486" s="85"/>
      <c r="DF486" s="62"/>
      <c r="DH486" s="85"/>
      <c r="DI486" s="85"/>
    </row>
    <row r="487" spans="14:113" s="73" customFormat="1" ht="9" customHeight="1">
      <c r="N487" s="62"/>
      <c r="O487" s="62"/>
      <c r="P487" s="85"/>
      <c r="Q487" s="62"/>
      <c r="AD487" s="62"/>
      <c r="AF487" s="71"/>
      <c r="AG487" s="85"/>
      <c r="BC487" s="85"/>
      <c r="BE487" s="62"/>
      <c r="BU487" s="85"/>
      <c r="BV487" s="85"/>
      <c r="CP487" s="85"/>
      <c r="CQ487" s="85"/>
      <c r="CS487" s="85"/>
      <c r="DF487" s="62"/>
      <c r="DH487" s="85"/>
      <c r="DI487" s="85"/>
    </row>
    <row r="488" spans="14:113" s="73" customFormat="1" ht="9" customHeight="1">
      <c r="N488" s="62"/>
      <c r="O488" s="62"/>
      <c r="P488" s="85"/>
      <c r="Q488" s="62"/>
      <c r="AD488" s="62"/>
      <c r="AF488" s="71"/>
      <c r="AG488" s="85"/>
      <c r="BC488" s="85"/>
      <c r="BE488" s="62"/>
      <c r="BU488" s="85"/>
      <c r="BV488" s="85"/>
      <c r="CP488" s="85"/>
      <c r="CQ488" s="85"/>
      <c r="CS488" s="85"/>
      <c r="DF488" s="62"/>
      <c r="DH488" s="85"/>
      <c r="DI488" s="85"/>
    </row>
    <row r="489" spans="14:113" s="73" customFormat="1" ht="9" customHeight="1">
      <c r="N489" s="62"/>
      <c r="O489" s="62"/>
      <c r="P489" s="85"/>
      <c r="Q489" s="62"/>
      <c r="AD489" s="62"/>
      <c r="AF489" s="71"/>
      <c r="AG489" s="85"/>
      <c r="BC489" s="85"/>
      <c r="BE489" s="62"/>
      <c r="BU489" s="85"/>
      <c r="BV489" s="85"/>
      <c r="CP489" s="85"/>
      <c r="CQ489" s="85"/>
      <c r="CS489" s="85"/>
      <c r="DF489" s="62"/>
      <c r="DH489" s="85"/>
      <c r="DI489" s="85"/>
    </row>
    <row r="490" spans="14:113" s="73" customFormat="1" ht="9" customHeight="1">
      <c r="N490" s="62"/>
      <c r="O490" s="62"/>
      <c r="P490" s="85"/>
      <c r="Q490" s="62"/>
      <c r="AD490" s="62"/>
      <c r="AF490" s="71"/>
      <c r="AG490" s="85"/>
      <c r="BC490" s="85"/>
      <c r="BE490" s="62"/>
      <c r="BU490" s="85"/>
      <c r="BV490" s="85"/>
      <c r="CP490" s="85"/>
      <c r="CQ490" s="85"/>
      <c r="CS490" s="85"/>
      <c r="DF490" s="62"/>
      <c r="DH490" s="85"/>
      <c r="DI490" s="85"/>
    </row>
    <row r="491" spans="14:113" s="73" customFormat="1" ht="9" customHeight="1">
      <c r="N491" s="62"/>
      <c r="O491" s="62"/>
      <c r="P491" s="85"/>
      <c r="Q491" s="62"/>
      <c r="AD491" s="62"/>
      <c r="AF491" s="71"/>
      <c r="AG491" s="85"/>
      <c r="BC491" s="85"/>
      <c r="BE491" s="62"/>
      <c r="BU491" s="85"/>
      <c r="BV491" s="85"/>
      <c r="CP491" s="85"/>
      <c r="CQ491" s="85"/>
      <c r="CS491" s="85"/>
      <c r="DF491" s="62"/>
      <c r="DH491" s="85"/>
      <c r="DI491" s="85"/>
    </row>
    <row r="492" spans="14:113" s="73" customFormat="1" ht="9" customHeight="1">
      <c r="N492" s="62"/>
      <c r="O492" s="62"/>
      <c r="P492" s="85"/>
      <c r="Q492" s="62"/>
      <c r="AD492" s="62"/>
      <c r="AF492" s="71"/>
      <c r="AG492" s="85"/>
      <c r="BC492" s="85"/>
      <c r="BE492" s="62"/>
      <c r="BU492" s="85"/>
      <c r="BV492" s="85"/>
      <c r="CP492" s="85"/>
      <c r="CQ492" s="85"/>
      <c r="CS492" s="85"/>
      <c r="DF492" s="62"/>
      <c r="DH492" s="85"/>
      <c r="DI492" s="85"/>
    </row>
    <row r="493" spans="14:113" s="73" customFormat="1" ht="9" customHeight="1">
      <c r="N493" s="62"/>
      <c r="O493" s="62"/>
      <c r="P493" s="85"/>
      <c r="Q493" s="62"/>
      <c r="AD493" s="62"/>
      <c r="AF493" s="71"/>
      <c r="AG493" s="85"/>
      <c r="BC493" s="85"/>
      <c r="BE493" s="62"/>
      <c r="BU493" s="85"/>
      <c r="BV493" s="85"/>
      <c r="CP493" s="85"/>
      <c r="CQ493" s="85"/>
      <c r="CS493" s="85"/>
      <c r="DF493" s="62"/>
      <c r="DH493" s="85"/>
      <c r="DI493" s="85"/>
    </row>
    <row r="494" spans="14:113" s="73" customFormat="1" ht="9" customHeight="1">
      <c r="N494" s="62"/>
      <c r="O494" s="62"/>
      <c r="P494" s="85"/>
      <c r="Q494" s="62"/>
      <c r="AD494" s="62"/>
      <c r="AF494" s="71"/>
      <c r="AG494" s="85"/>
      <c r="BC494" s="85"/>
      <c r="BE494" s="62"/>
      <c r="BU494" s="85"/>
      <c r="BV494" s="85"/>
      <c r="CP494" s="85"/>
      <c r="CQ494" s="85"/>
      <c r="CS494" s="85"/>
      <c r="DF494" s="62"/>
      <c r="DH494" s="85"/>
      <c r="DI494" s="85"/>
    </row>
    <row r="495" spans="14:113" s="73" customFormat="1" ht="9" customHeight="1">
      <c r="N495" s="62"/>
      <c r="O495" s="62"/>
      <c r="P495" s="85"/>
      <c r="Q495" s="62"/>
      <c r="AD495" s="62"/>
      <c r="AF495" s="71"/>
      <c r="AG495" s="85"/>
      <c r="BC495" s="85"/>
      <c r="BE495" s="62"/>
      <c r="BU495" s="85"/>
      <c r="BV495" s="85"/>
      <c r="CP495" s="85"/>
      <c r="CQ495" s="85"/>
      <c r="CS495" s="85"/>
      <c r="DF495" s="62"/>
      <c r="DH495" s="85"/>
      <c r="DI495" s="85"/>
    </row>
    <row r="496" spans="14:113" s="73" customFormat="1" ht="9" customHeight="1">
      <c r="N496" s="62"/>
      <c r="O496" s="62"/>
      <c r="P496" s="85"/>
      <c r="Q496" s="62"/>
      <c r="AD496" s="62"/>
      <c r="AF496" s="71"/>
      <c r="AG496" s="85"/>
      <c r="BC496" s="85"/>
      <c r="BE496" s="62"/>
      <c r="BU496" s="85"/>
      <c r="BV496" s="85"/>
      <c r="CP496" s="85"/>
      <c r="CQ496" s="85"/>
      <c r="CS496" s="85"/>
      <c r="DF496" s="62"/>
      <c r="DH496" s="85"/>
      <c r="DI496" s="85"/>
    </row>
    <row r="497" spans="14:113" s="73" customFormat="1" ht="9" customHeight="1">
      <c r="N497" s="62"/>
      <c r="O497" s="62"/>
      <c r="P497" s="85"/>
      <c r="Q497" s="62"/>
      <c r="AD497" s="62"/>
      <c r="AF497" s="71"/>
      <c r="AG497" s="85"/>
      <c r="BC497" s="85"/>
      <c r="BE497" s="62"/>
      <c r="BU497" s="85"/>
      <c r="BV497" s="85"/>
      <c r="CP497" s="85"/>
      <c r="CQ497" s="85"/>
      <c r="CS497" s="85"/>
      <c r="DF497" s="62"/>
      <c r="DH497" s="85"/>
      <c r="DI497" s="85"/>
    </row>
    <row r="498" spans="14:113" s="73" customFormat="1" ht="9" customHeight="1">
      <c r="N498" s="62"/>
      <c r="O498" s="62"/>
      <c r="P498" s="85"/>
      <c r="Q498" s="62"/>
      <c r="AD498" s="62"/>
      <c r="AF498" s="71"/>
      <c r="AG498" s="85"/>
      <c r="BC498" s="85"/>
      <c r="BE498" s="62"/>
      <c r="BU498" s="85"/>
      <c r="BV498" s="85"/>
      <c r="CP498" s="85"/>
      <c r="CQ498" s="85"/>
      <c r="CS498" s="85"/>
      <c r="DF498" s="62"/>
      <c r="DH498" s="85"/>
      <c r="DI498" s="85"/>
    </row>
    <row r="499" spans="14:113" s="73" customFormat="1" ht="9" customHeight="1">
      <c r="N499" s="62"/>
      <c r="O499" s="62"/>
      <c r="P499" s="85"/>
      <c r="Q499" s="62"/>
      <c r="AD499" s="62"/>
      <c r="AF499" s="71"/>
      <c r="AG499" s="85"/>
      <c r="BC499" s="85"/>
      <c r="BE499" s="62"/>
      <c r="BU499" s="85"/>
      <c r="BV499" s="85"/>
      <c r="CP499" s="85"/>
      <c r="CQ499" s="85"/>
      <c r="CS499" s="85"/>
      <c r="DF499" s="62"/>
      <c r="DH499" s="85"/>
      <c r="DI499" s="85"/>
    </row>
    <row r="500" spans="14:113" s="73" customFormat="1" ht="9" customHeight="1">
      <c r="N500" s="62"/>
      <c r="O500" s="62"/>
      <c r="P500" s="85"/>
      <c r="Q500" s="62"/>
      <c r="AD500" s="62"/>
      <c r="AF500" s="71"/>
      <c r="AG500" s="85"/>
      <c r="BC500" s="85"/>
      <c r="BE500" s="62"/>
      <c r="BU500" s="85"/>
      <c r="BV500" s="85"/>
      <c r="CP500" s="85"/>
      <c r="CQ500" s="85"/>
      <c r="CS500" s="85"/>
      <c r="DF500" s="62"/>
      <c r="DH500" s="85"/>
      <c r="DI500" s="85"/>
    </row>
    <row r="501" spans="14:113" s="73" customFormat="1" ht="9" customHeight="1">
      <c r="N501" s="62"/>
      <c r="O501" s="62"/>
      <c r="P501" s="85"/>
      <c r="Q501" s="62"/>
      <c r="AD501" s="62"/>
      <c r="AF501" s="71"/>
      <c r="AG501" s="85"/>
      <c r="BC501" s="85"/>
      <c r="BE501" s="62"/>
      <c r="BU501" s="85"/>
      <c r="BV501" s="85"/>
      <c r="CP501" s="85"/>
      <c r="CQ501" s="85"/>
      <c r="CS501" s="85"/>
      <c r="DF501" s="62"/>
      <c r="DH501" s="85"/>
      <c r="DI501" s="85"/>
    </row>
    <row r="502" spans="14:113" s="73" customFormat="1" ht="9" customHeight="1">
      <c r="N502" s="62"/>
      <c r="O502" s="62"/>
      <c r="P502" s="85"/>
      <c r="Q502" s="62"/>
      <c r="AD502" s="62"/>
      <c r="AF502" s="71"/>
      <c r="AG502" s="85"/>
      <c r="BC502" s="85"/>
      <c r="BE502" s="62"/>
      <c r="BU502" s="85"/>
      <c r="BV502" s="85"/>
      <c r="CP502" s="85"/>
      <c r="CQ502" s="85"/>
      <c r="CS502" s="85"/>
      <c r="DF502" s="62"/>
      <c r="DH502" s="85"/>
      <c r="DI502" s="85"/>
    </row>
    <row r="503" spans="14:113" s="73" customFormat="1" ht="9" customHeight="1">
      <c r="N503" s="62"/>
      <c r="O503" s="62"/>
      <c r="P503" s="85"/>
      <c r="Q503" s="62"/>
      <c r="AD503" s="62"/>
      <c r="AF503" s="71"/>
      <c r="AG503" s="85"/>
      <c r="BC503" s="85"/>
      <c r="BE503" s="62"/>
      <c r="BU503" s="85"/>
      <c r="BV503" s="85"/>
      <c r="CP503" s="85"/>
      <c r="CQ503" s="85"/>
      <c r="CS503" s="85"/>
      <c r="DF503" s="62"/>
      <c r="DH503" s="85"/>
      <c r="DI503" s="85"/>
    </row>
  </sheetData>
  <sheetProtection sheet="1" objects="1" scenarios="1"/>
  <mergeCells count="2">
    <mergeCell ref="F4:F5"/>
    <mergeCell ref="G4:G5"/>
  </mergeCells>
  <phoneticPr fontId="1"/>
  <pageMargins left="0.55118110236220474" right="0.19685039370078741" top="0.78740157480314965" bottom="0.39370078740157483" header="0.51181102362204722" footer="0.51181102362204722"/>
  <pageSetup paperSize="9" scale="83" orientation="landscape" r:id="rId1"/>
  <headerFooter alignWithMargins="0"/>
  <colBreaks count="8" manualBreakCount="8">
    <brk id="14" max="50" man="1"/>
    <brk id="30" max="50" man="1"/>
    <brk id="42" max="50" man="1"/>
    <brk id="55" max="50" man="1"/>
    <brk id="70" max="50" man="1"/>
    <brk id="82" max="50" man="1"/>
    <brk id="96" max="50" man="1"/>
    <brk id="111" max="50"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R503"/>
  <sheetViews>
    <sheetView zoomScaleNormal="100" zoomScaleSheetLayoutView="100" workbookViewId="0">
      <pane xSplit="2" ySplit="5" topLeftCell="C6" activePane="bottomRight" state="frozen"/>
      <selection pane="topRight" activeCell="C1" sqref="C1"/>
      <selection pane="bottomLeft" activeCell="A6" sqref="A6"/>
      <selection pane="bottomRight"/>
    </sheetView>
  </sheetViews>
  <sheetFormatPr defaultRowHeight="9" customHeight="1"/>
  <cols>
    <col min="1" max="1" width="1.5" style="6" customWidth="1"/>
    <col min="2" max="2" width="8.5" style="6" customWidth="1"/>
    <col min="3" max="3" width="12.125" style="6" customWidth="1"/>
    <col min="4" max="4" width="11.625" style="6" bestFit="1" customWidth="1"/>
    <col min="5" max="5" width="10.875" style="6" customWidth="1"/>
    <col min="6" max="6" width="10.25" style="6" customWidth="1"/>
    <col min="7" max="7" width="11.25" style="6" customWidth="1"/>
    <col min="8" max="8" width="10.25" style="6" customWidth="1"/>
    <col min="9" max="9" width="10.375" style="6" customWidth="1"/>
    <col min="10" max="10" width="10.875" style="6" customWidth="1"/>
    <col min="11" max="11" width="11.125" style="6" bestFit="1" customWidth="1"/>
    <col min="12" max="12" width="11" style="6" customWidth="1"/>
    <col min="13" max="13" width="10.5" style="6" customWidth="1"/>
    <col min="14" max="14" width="10.875" style="21" bestFit="1" customWidth="1"/>
    <col min="15" max="15" width="1.75" style="21" customWidth="1"/>
    <col min="16" max="16" width="9.125" style="122" customWidth="1"/>
    <col min="17" max="17" width="11.5" style="21" customWidth="1"/>
    <col min="18" max="18" width="10.125" style="6" customWidth="1"/>
    <col min="19" max="21" width="10.375" style="6" customWidth="1"/>
    <col min="22" max="22" width="9.375" style="6" customWidth="1"/>
    <col min="23" max="23" width="8.75" style="6" customWidth="1"/>
    <col min="24" max="24" width="9.375" style="6" customWidth="1"/>
    <col min="25" max="25" width="9.75" style="6" customWidth="1"/>
    <col min="26" max="26" width="11.875" style="6" customWidth="1"/>
    <col min="27" max="27" width="10" style="6" customWidth="1"/>
    <col min="28" max="28" width="10.625" style="6" customWidth="1"/>
    <col min="29" max="29" width="11.125" style="6" bestFit="1" customWidth="1"/>
    <col min="30" max="30" width="1.125" style="21" customWidth="1"/>
    <col min="31" max="31" width="8.25" style="6" customWidth="1"/>
    <col min="32" max="32" width="11.75" style="68" customWidth="1"/>
    <col min="33" max="33" width="10.875" style="122" customWidth="1"/>
    <col min="34" max="34" width="11" style="68" customWidth="1"/>
    <col min="35" max="35" width="11" style="6" customWidth="1"/>
    <col min="36" max="36" width="10" style="6" customWidth="1"/>
    <col min="37" max="37" width="11.625" style="6" customWidth="1"/>
    <col min="38" max="38" width="11.125" style="6" customWidth="1"/>
    <col min="39" max="39" width="12.5" style="6" customWidth="1"/>
    <col min="40" max="40" width="10.25" style="6" customWidth="1"/>
    <col min="41" max="41" width="9.875" style="6" customWidth="1"/>
    <col min="42" max="42" width="19.75" style="6" customWidth="1"/>
    <col min="43" max="43" width="9" style="6"/>
    <col min="44" max="54" width="10" style="6" customWidth="1"/>
    <col min="55" max="55" width="10.375" style="122" customWidth="1"/>
    <col min="56" max="56" width="3.625" style="6" customWidth="1"/>
    <col min="57" max="57" width="10" style="21" customWidth="1"/>
    <col min="58" max="69" width="10" style="6" customWidth="1"/>
    <col min="70" max="70" width="9.625" style="6" bestFit="1" customWidth="1"/>
    <col min="71" max="71" width="1.875" style="6" customWidth="1"/>
    <col min="72" max="72" width="8.25" style="6" customWidth="1"/>
    <col min="73" max="74" width="10" style="122" customWidth="1"/>
    <col min="75" max="75" width="10" style="68" customWidth="1"/>
    <col min="76" max="82" width="10" style="6" customWidth="1"/>
    <col min="83" max="83" width="9.5" style="6" customWidth="1"/>
    <col min="84" max="93" width="10" style="6" customWidth="1"/>
    <col min="94" max="94" width="16" style="122" customWidth="1"/>
    <col min="95" max="95" width="11.125" style="122" customWidth="1"/>
    <col min="96" max="96" width="11.125" style="6" customWidth="1"/>
    <col min="97" max="97" width="10" style="122" customWidth="1"/>
    <col min="98" max="109" width="10" style="6" customWidth="1"/>
    <col min="110" max="110" width="10" style="21" customWidth="1"/>
    <col min="111" max="111" width="10" style="6" customWidth="1"/>
    <col min="112" max="113" width="10" style="122" customWidth="1"/>
    <col min="114" max="114" width="10" style="68" customWidth="1"/>
    <col min="115" max="119" width="10" style="6" customWidth="1"/>
    <col min="120" max="121" width="9.875" style="6" customWidth="1"/>
    <col min="122" max="256" width="9" style="6"/>
    <col min="257" max="257" width="1.5" style="6" customWidth="1"/>
    <col min="258" max="258" width="8.5" style="6" customWidth="1"/>
    <col min="259" max="259" width="12.125" style="6" customWidth="1"/>
    <col min="260" max="260" width="11.625" style="6" bestFit="1" customWidth="1"/>
    <col min="261" max="261" width="10.875" style="6" customWidth="1"/>
    <col min="262" max="262" width="10.25" style="6" customWidth="1"/>
    <col min="263" max="263" width="11.25" style="6" customWidth="1"/>
    <col min="264" max="264" width="10.25" style="6" customWidth="1"/>
    <col min="265" max="265" width="10.375" style="6" customWidth="1"/>
    <col min="266" max="266" width="10.875" style="6" customWidth="1"/>
    <col min="267" max="267" width="11.125" style="6" bestFit="1" customWidth="1"/>
    <col min="268" max="268" width="11" style="6" customWidth="1"/>
    <col min="269" max="269" width="10.5" style="6" customWidth="1"/>
    <col min="270" max="270" width="10.875" style="6" bestFit="1" customWidth="1"/>
    <col min="271" max="271" width="1.75" style="6" customWidth="1"/>
    <col min="272" max="272" width="9.125" style="6" customWidth="1"/>
    <col min="273" max="273" width="11.5" style="6" customWidth="1"/>
    <col min="274" max="274" width="10.125" style="6" customWidth="1"/>
    <col min="275" max="277" width="10.375" style="6" customWidth="1"/>
    <col min="278" max="278" width="9.375" style="6" customWidth="1"/>
    <col min="279" max="279" width="8.75" style="6" customWidth="1"/>
    <col min="280" max="280" width="9.375" style="6" customWidth="1"/>
    <col min="281" max="281" width="9.75" style="6" customWidth="1"/>
    <col min="282" max="282" width="11.875" style="6" customWidth="1"/>
    <col min="283" max="283" width="10" style="6" customWidth="1"/>
    <col min="284" max="284" width="10.625" style="6" customWidth="1"/>
    <col min="285" max="285" width="11.125" style="6" bestFit="1" customWidth="1"/>
    <col min="286" max="286" width="1.125" style="6" customWidth="1"/>
    <col min="287" max="287" width="8.25" style="6" customWidth="1"/>
    <col min="288" max="288" width="11.75" style="6" customWidth="1"/>
    <col min="289" max="289" width="10.875" style="6" customWidth="1"/>
    <col min="290" max="291" width="11" style="6" customWidth="1"/>
    <col min="292" max="292" width="10" style="6" customWidth="1"/>
    <col min="293" max="293" width="11.625" style="6" customWidth="1"/>
    <col min="294" max="294" width="11.125" style="6" customWidth="1"/>
    <col min="295" max="295" width="12.5" style="6" customWidth="1"/>
    <col min="296" max="296" width="10.25" style="6" customWidth="1"/>
    <col min="297" max="297" width="9.875" style="6" customWidth="1"/>
    <col min="298" max="298" width="19.75" style="6" customWidth="1"/>
    <col min="299" max="299" width="9" style="6"/>
    <col min="300" max="310" width="10" style="6" customWidth="1"/>
    <col min="311" max="311" width="10.375" style="6" customWidth="1"/>
    <col min="312" max="312" width="3.625" style="6" customWidth="1"/>
    <col min="313" max="325" width="10" style="6" customWidth="1"/>
    <col min="326" max="326" width="9.625" style="6" bestFit="1" customWidth="1"/>
    <col min="327" max="327" width="1.875" style="6" customWidth="1"/>
    <col min="328" max="328" width="8.25" style="6" customWidth="1"/>
    <col min="329" max="338" width="10" style="6" customWidth="1"/>
    <col min="339" max="339" width="9.5" style="6" customWidth="1"/>
    <col min="340" max="349" width="10" style="6" customWidth="1"/>
    <col min="350" max="350" width="16" style="6" customWidth="1"/>
    <col min="351" max="352" width="11.125" style="6" customWidth="1"/>
    <col min="353" max="375" width="10" style="6" customWidth="1"/>
    <col min="376" max="377" width="9.875" style="6" customWidth="1"/>
    <col min="378" max="512" width="9" style="6"/>
    <col min="513" max="513" width="1.5" style="6" customWidth="1"/>
    <col min="514" max="514" width="8.5" style="6" customWidth="1"/>
    <col min="515" max="515" width="12.125" style="6" customWidth="1"/>
    <col min="516" max="516" width="11.625" style="6" bestFit="1" customWidth="1"/>
    <col min="517" max="517" width="10.875" style="6" customWidth="1"/>
    <col min="518" max="518" width="10.25" style="6" customWidth="1"/>
    <col min="519" max="519" width="11.25" style="6" customWidth="1"/>
    <col min="520" max="520" width="10.25" style="6" customWidth="1"/>
    <col min="521" max="521" width="10.375" style="6" customWidth="1"/>
    <col min="522" max="522" width="10.875" style="6" customWidth="1"/>
    <col min="523" max="523" width="11.125" style="6" bestFit="1" customWidth="1"/>
    <col min="524" max="524" width="11" style="6" customWidth="1"/>
    <col min="525" max="525" width="10.5" style="6" customWidth="1"/>
    <col min="526" max="526" width="10.875" style="6" bestFit="1" customWidth="1"/>
    <col min="527" max="527" width="1.75" style="6" customWidth="1"/>
    <col min="528" max="528" width="9.125" style="6" customWidth="1"/>
    <col min="529" max="529" width="11.5" style="6" customWidth="1"/>
    <col min="530" max="530" width="10.125" style="6" customWidth="1"/>
    <col min="531" max="533" width="10.375" style="6" customWidth="1"/>
    <col min="534" max="534" width="9.375" style="6" customWidth="1"/>
    <col min="535" max="535" width="8.75" style="6" customWidth="1"/>
    <col min="536" max="536" width="9.375" style="6" customWidth="1"/>
    <col min="537" max="537" width="9.75" style="6" customWidth="1"/>
    <col min="538" max="538" width="11.875" style="6" customWidth="1"/>
    <col min="539" max="539" width="10" style="6" customWidth="1"/>
    <col min="540" max="540" width="10.625" style="6" customWidth="1"/>
    <col min="541" max="541" width="11.125" style="6" bestFit="1" customWidth="1"/>
    <col min="542" max="542" width="1.125" style="6" customWidth="1"/>
    <col min="543" max="543" width="8.25" style="6" customWidth="1"/>
    <col min="544" max="544" width="11.75" style="6" customWidth="1"/>
    <col min="545" max="545" width="10.875" style="6" customWidth="1"/>
    <col min="546" max="547" width="11" style="6" customWidth="1"/>
    <col min="548" max="548" width="10" style="6" customWidth="1"/>
    <col min="549" max="549" width="11.625" style="6" customWidth="1"/>
    <col min="550" max="550" width="11.125" style="6" customWidth="1"/>
    <col min="551" max="551" width="12.5" style="6" customWidth="1"/>
    <col min="552" max="552" width="10.25" style="6" customWidth="1"/>
    <col min="553" max="553" width="9.875" style="6" customWidth="1"/>
    <col min="554" max="554" width="19.75" style="6" customWidth="1"/>
    <col min="555" max="555" width="9" style="6"/>
    <col min="556" max="566" width="10" style="6" customWidth="1"/>
    <col min="567" max="567" width="10.375" style="6" customWidth="1"/>
    <col min="568" max="568" width="3.625" style="6" customWidth="1"/>
    <col min="569" max="581" width="10" style="6" customWidth="1"/>
    <col min="582" max="582" width="9.625" style="6" bestFit="1" customWidth="1"/>
    <col min="583" max="583" width="1.875" style="6" customWidth="1"/>
    <col min="584" max="584" width="8.25" style="6" customWidth="1"/>
    <col min="585" max="594" width="10" style="6" customWidth="1"/>
    <col min="595" max="595" width="9.5" style="6" customWidth="1"/>
    <col min="596" max="605" width="10" style="6" customWidth="1"/>
    <col min="606" max="606" width="16" style="6" customWidth="1"/>
    <col min="607" max="608" width="11.125" style="6" customWidth="1"/>
    <col min="609" max="631" width="10" style="6" customWidth="1"/>
    <col min="632" max="633" width="9.875" style="6" customWidth="1"/>
    <col min="634" max="768" width="9" style="6"/>
    <col min="769" max="769" width="1.5" style="6" customWidth="1"/>
    <col min="770" max="770" width="8.5" style="6" customWidth="1"/>
    <col min="771" max="771" width="12.125" style="6" customWidth="1"/>
    <col min="772" max="772" width="11.625" style="6" bestFit="1" customWidth="1"/>
    <col min="773" max="773" width="10.875" style="6" customWidth="1"/>
    <col min="774" max="774" width="10.25" style="6" customWidth="1"/>
    <col min="775" max="775" width="11.25" style="6" customWidth="1"/>
    <col min="776" max="776" width="10.25" style="6" customWidth="1"/>
    <col min="777" max="777" width="10.375" style="6" customWidth="1"/>
    <col min="778" max="778" width="10.875" style="6" customWidth="1"/>
    <col min="779" max="779" width="11.125" style="6" bestFit="1" customWidth="1"/>
    <col min="780" max="780" width="11" style="6" customWidth="1"/>
    <col min="781" max="781" width="10.5" style="6" customWidth="1"/>
    <col min="782" max="782" width="10.875" style="6" bestFit="1" customWidth="1"/>
    <col min="783" max="783" width="1.75" style="6" customWidth="1"/>
    <col min="784" max="784" width="9.125" style="6" customWidth="1"/>
    <col min="785" max="785" width="11.5" style="6" customWidth="1"/>
    <col min="786" max="786" width="10.125" style="6" customWidth="1"/>
    <col min="787" max="789" width="10.375" style="6" customWidth="1"/>
    <col min="790" max="790" width="9.375" style="6" customWidth="1"/>
    <col min="791" max="791" width="8.75" style="6" customWidth="1"/>
    <col min="792" max="792" width="9.375" style="6" customWidth="1"/>
    <col min="793" max="793" width="9.75" style="6" customWidth="1"/>
    <col min="794" max="794" width="11.875" style="6" customWidth="1"/>
    <col min="795" max="795" width="10" style="6" customWidth="1"/>
    <col min="796" max="796" width="10.625" style="6" customWidth="1"/>
    <col min="797" max="797" width="11.125" style="6" bestFit="1" customWidth="1"/>
    <col min="798" max="798" width="1.125" style="6" customWidth="1"/>
    <col min="799" max="799" width="8.25" style="6" customWidth="1"/>
    <col min="800" max="800" width="11.75" style="6" customWidth="1"/>
    <col min="801" max="801" width="10.875" style="6" customWidth="1"/>
    <col min="802" max="803" width="11" style="6" customWidth="1"/>
    <col min="804" max="804" width="10" style="6" customWidth="1"/>
    <col min="805" max="805" width="11.625" style="6" customWidth="1"/>
    <col min="806" max="806" width="11.125" style="6" customWidth="1"/>
    <col min="807" max="807" width="12.5" style="6" customWidth="1"/>
    <col min="808" max="808" width="10.25" style="6" customWidth="1"/>
    <col min="809" max="809" width="9.875" style="6" customWidth="1"/>
    <col min="810" max="810" width="19.75" style="6" customWidth="1"/>
    <col min="811" max="811" width="9" style="6"/>
    <col min="812" max="822" width="10" style="6" customWidth="1"/>
    <col min="823" max="823" width="10.375" style="6" customWidth="1"/>
    <col min="824" max="824" width="3.625" style="6" customWidth="1"/>
    <col min="825" max="837" width="10" style="6" customWidth="1"/>
    <col min="838" max="838" width="9.625" style="6" bestFit="1" customWidth="1"/>
    <col min="839" max="839" width="1.875" style="6" customWidth="1"/>
    <col min="840" max="840" width="8.25" style="6" customWidth="1"/>
    <col min="841" max="850" width="10" style="6" customWidth="1"/>
    <col min="851" max="851" width="9.5" style="6" customWidth="1"/>
    <col min="852" max="861" width="10" style="6" customWidth="1"/>
    <col min="862" max="862" width="16" style="6" customWidth="1"/>
    <col min="863" max="864" width="11.125" style="6" customWidth="1"/>
    <col min="865" max="887" width="10" style="6" customWidth="1"/>
    <col min="888" max="889" width="9.875" style="6" customWidth="1"/>
    <col min="890" max="1024" width="9" style="6"/>
    <col min="1025" max="1025" width="1.5" style="6" customWidth="1"/>
    <col min="1026" max="1026" width="8.5" style="6" customWidth="1"/>
    <col min="1027" max="1027" width="12.125" style="6" customWidth="1"/>
    <col min="1028" max="1028" width="11.625" style="6" bestFit="1" customWidth="1"/>
    <col min="1029" max="1029" width="10.875" style="6" customWidth="1"/>
    <col min="1030" max="1030" width="10.25" style="6" customWidth="1"/>
    <col min="1031" max="1031" width="11.25" style="6" customWidth="1"/>
    <col min="1032" max="1032" width="10.25" style="6" customWidth="1"/>
    <col min="1033" max="1033" width="10.375" style="6" customWidth="1"/>
    <col min="1034" max="1034" width="10.875" style="6" customWidth="1"/>
    <col min="1035" max="1035" width="11.125" style="6" bestFit="1" customWidth="1"/>
    <col min="1036" max="1036" width="11" style="6" customWidth="1"/>
    <col min="1037" max="1037" width="10.5" style="6" customWidth="1"/>
    <col min="1038" max="1038" width="10.875" style="6" bestFit="1" customWidth="1"/>
    <col min="1039" max="1039" width="1.75" style="6" customWidth="1"/>
    <col min="1040" max="1040" width="9.125" style="6" customWidth="1"/>
    <col min="1041" max="1041" width="11.5" style="6" customWidth="1"/>
    <col min="1042" max="1042" width="10.125" style="6" customWidth="1"/>
    <col min="1043" max="1045" width="10.375" style="6" customWidth="1"/>
    <col min="1046" max="1046" width="9.375" style="6" customWidth="1"/>
    <col min="1047" max="1047" width="8.75" style="6" customWidth="1"/>
    <col min="1048" max="1048" width="9.375" style="6" customWidth="1"/>
    <col min="1049" max="1049" width="9.75" style="6" customWidth="1"/>
    <col min="1050" max="1050" width="11.875" style="6" customWidth="1"/>
    <col min="1051" max="1051" width="10" style="6" customWidth="1"/>
    <col min="1052" max="1052" width="10.625" style="6" customWidth="1"/>
    <col min="1053" max="1053" width="11.125" style="6" bestFit="1" customWidth="1"/>
    <col min="1054" max="1054" width="1.125" style="6" customWidth="1"/>
    <col min="1055" max="1055" width="8.25" style="6" customWidth="1"/>
    <col min="1056" max="1056" width="11.75" style="6" customWidth="1"/>
    <col min="1057" max="1057" width="10.875" style="6" customWidth="1"/>
    <col min="1058" max="1059" width="11" style="6" customWidth="1"/>
    <col min="1060" max="1060" width="10" style="6" customWidth="1"/>
    <col min="1061" max="1061" width="11.625" style="6" customWidth="1"/>
    <col min="1062" max="1062" width="11.125" style="6" customWidth="1"/>
    <col min="1063" max="1063" width="12.5" style="6" customWidth="1"/>
    <col min="1064" max="1064" width="10.25" style="6" customWidth="1"/>
    <col min="1065" max="1065" width="9.875" style="6" customWidth="1"/>
    <col min="1066" max="1066" width="19.75" style="6" customWidth="1"/>
    <col min="1067" max="1067" width="9" style="6"/>
    <col min="1068" max="1078" width="10" style="6" customWidth="1"/>
    <col min="1079" max="1079" width="10.375" style="6" customWidth="1"/>
    <col min="1080" max="1080" width="3.625" style="6" customWidth="1"/>
    <col min="1081" max="1093" width="10" style="6" customWidth="1"/>
    <col min="1094" max="1094" width="9.625" style="6" bestFit="1" customWidth="1"/>
    <col min="1095" max="1095" width="1.875" style="6" customWidth="1"/>
    <col min="1096" max="1096" width="8.25" style="6" customWidth="1"/>
    <col min="1097" max="1106" width="10" style="6" customWidth="1"/>
    <col min="1107" max="1107" width="9.5" style="6" customWidth="1"/>
    <col min="1108" max="1117" width="10" style="6" customWidth="1"/>
    <col min="1118" max="1118" width="16" style="6" customWidth="1"/>
    <col min="1119" max="1120" width="11.125" style="6" customWidth="1"/>
    <col min="1121" max="1143" width="10" style="6" customWidth="1"/>
    <col min="1144" max="1145" width="9.875" style="6" customWidth="1"/>
    <col min="1146" max="1280" width="9" style="6"/>
    <col min="1281" max="1281" width="1.5" style="6" customWidth="1"/>
    <col min="1282" max="1282" width="8.5" style="6" customWidth="1"/>
    <col min="1283" max="1283" width="12.125" style="6" customWidth="1"/>
    <col min="1284" max="1284" width="11.625" style="6" bestFit="1" customWidth="1"/>
    <col min="1285" max="1285" width="10.875" style="6" customWidth="1"/>
    <col min="1286" max="1286" width="10.25" style="6" customWidth="1"/>
    <col min="1287" max="1287" width="11.25" style="6" customWidth="1"/>
    <col min="1288" max="1288" width="10.25" style="6" customWidth="1"/>
    <col min="1289" max="1289" width="10.375" style="6" customWidth="1"/>
    <col min="1290" max="1290" width="10.875" style="6" customWidth="1"/>
    <col min="1291" max="1291" width="11.125" style="6" bestFit="1" customWidth="1"/>
    <col min="1292" max="1292" width="11" style="6" customWidth="1"/>
    <col min="1293" max="1293" width="10.5" style="6" customWidth="1"/>
    <col min="1294" max="1294" width="10.875" style="6" bestFit="1" customWidth="1"/>
    <col min="1295" max="1295" width="1.75" style="6" customWidth="1"/>
    <col min="1296" max="1296" width="9.125" style="6" customWidth="1"/>
    <col min="1297" max="1297" width="11.5" style="6" customWidth="1"/>
    <col min="1298" max="1298" width="10.125" style="6" customWidth="1"/>
    <col min="1299" max="1301" width="10.375" style="6" customWidth="1"/>
    <col min="1302" max="1302" width="9.375" style="6" customWidth="1"/>
    <col min="1303" max="1303" width="8.75" style="6" customWidth="1"/>
    <col min="1304" max="1304" width="9.375" style="6" customWidth="1"/>
    <col min="1305" max="1305" width="9.75" style="6" customWidth="1"/>
    <col min="1306" max="1306" width="11.875" style="6" customWidth="1"/>
    <col min="1307" max="1307" width="10" style="6" customWidth="1"/>
    <col min="1308" max="1308" width="10.625" style="6" customWidth="1"/>
    <col min="1309" max="1309" width="11.125" style="6" bestFit="1" customWidth="1"/>
    <col min="1310" max="1310" width="1.125" style="6" customWidth="1"/>
    <col min="1311" max="1311" width="8.25" style="6" customWidth="1"/>
    <col min="1312" max="1312" width="11.75" style="6" customWidth="1"/>
    <col min="1313" max="1313" width="10.875" style="6" customWidth="1"/>
    <col min="1314" max="1315" width="11" style="6" customWidth="1"/>
    <col min="1316" max="1316" width="10" style="6" customWidth="1"/>
    <col min="1317" max="1317" width="11.625" style="6" customWidth="1"/>
    <col min="1318" max="1318" width="11.125" style="6" customWidth="1"/>
    <col min="1319" max="1319" width="12.5" style="6" customWidth="1"/>
    <col min="1320" max="1320" width="10.25" style="6" customWidth="1"/>
    <col min="1321" max="1321" width="9.875" style="6" customWidth="1"/>
    <col min="1322" max="1322" width="19.75" style="6" customWidth="1"/>
    <col min="1323" max="1323" width="9" style="6"/>
    <col min="1324" max="1334" width="10" style="6" customWidth="1"/>
    <col min="1335" max="1335" width="10.375" style="6" customWidth="1"/>
    <col min="1336" max="1336" width="3.625" style="6" customWidth="1"/>
    <col min="1337" max="1349" width="10" style="6" customWidth="1"/>
    <col min="1350" max="1350" width="9.625" style="6" bestFit="1" customWidth="1"/>
    <col min="1351" max="1351" width="1.875" style="6" customWidth="1"/>
    <col min="1352" max="1352" width="8.25" style="6" customWidth="1"/>
    <col min="1353" max="1362" width="10" style="6" customWidth="1"/>
    <col min="1363" max="1363" width="9.5" style="6" customWidth="1"/>
    <col min="1364" max="1373" width="10" style="6" customWidth="1"/>
    <col min="1374" max="1374" width="16" style="6" customWidth="1"/>
    <col min="1375" max="1376" width="11.125" style="6" customWidth="1"/>
    <col min="1377" max="1399" width="10" style="6" customWidth="1"/>
    <col min="1400" max="1401" width="9.875" style="6" customWidth="1"/>
    <col min="1402" max="1536" width="9" style="6"/>
    <col min="1537" max="1537" width="1.5" style="6" customWidth="1"/>
    <col min="1538" max="1538" width="8.5" style="6" customWidth="1"/>
    <col min="1539" max="1539" width="12.125" style="6" customWidth="1"/>
    <col min="1540" max="1540" width="11.625" style="6" bestFit="1" customWidth="1"/>
    <col min="1541" max="1541" width="10.875" style="6" customWidth="1"/>
    <col min="1542" max="1542" width="10.25" style="6" customWidth="1"/>
    <col min="1543" max="1543" width="11.25" style="6" customWidth="1"/>
    <col min="1544" max="1544" width="10.25" style="6" customWidth="1"/>
    <col min="1545" max="1545" width="10.375" style="6" customWidth="1"/>
    <col min="1546" max="1546" width="10.875" style="6" customWidth="1"/>
    <col min="1547" max="1547" width="11.125" style="6" bestFit="1" customWidth="1"/>
    <col min="1548" max="1548" width="11" style="6" customWidth="1"/>
    <col min="1549" max="1549" width="10.5" style="6" customWidth="1"/>
    <col min="1550" max="1550" width="10.875" style="6" bestFit="1" customWidth="1"/>
    <col min="1551" max="1551" width="1.75" style="6" customWidth="1"/>
    <col min="1552" max="1552" width="9.125" style="6" customWidth="1"/>
    <col min="1553" max="1553" width="11.5" style="6" customWidth="1"/>
    <col min="1554" max="1554" width="10.125" style="6" customWidth="1"/>
    <col min="1555" max="1557" width="10.375" style="6" customWidth="1"/>
    <col min="1558" max="1558" width="9.375" style="6" customWidth="1"/>
    <col min="1559" max="1559" width="8.75" style="6" customWidth="1"/>
    <col min="1560" max="1560" width="9.375" style="6" customWidth="1"/>
    <col min="1561" max="1561" width="9.75" style="6" customWidth="1"/>
    <col min="1562" max="1562" width="11.875" style="6" customWidth="1"/>
    <col min="1563" max="1563" width="10" style="6" customWidth="1"/>
    <col min="1564" max="1564" width="10.625" style="6" customWidth="1"/>
    <col min="1565" max="1565" width="11.125" style="6" bestFit="1" customWidth="1"/>
    <col min="1566" max="1566" width="1.125" style="6" customWidth="1"/>
    <col min="1567" max="1567" width="8.25" style="6" customWidth="1"/>
    <col min="1568" max="1568" width="11.75" style="6" customWidth="1"/>
    <col min="1569" max="1569" width="10.875" style="6" customWidth="1"/>
    <col min="1570" max="1571" width="11" style="6" customWidth="1"/>
    <col min="1572" max="1572" width="10" style="6" customWidth="1"/>
    <col min="1573" max="1573" width="11.625" style="6" customWidth="1"/>
    <col min="1574" max="1574" width="11.125" style="6" customWidth="1"/>
    <col min="1575" max="1575" width="12.5" style="6" customWidth="1"/>
    <col min="1576" max="1576" width="10.25" style="6" customWidth="1"/>
    <col min="1577" max="1577" width="9.875" style="6" customWidth="1"/>
    <col min="1578" max="1578" width="19.75" style="6" customWidth="1"/>
    <col min="1579" max="1579" width="9" style="6"/>
    <col min="1580" max="1590" width="10" style="6" customWidth="1"/>
    <col min="1591" max="1591" width="10.375" style="6" customWidth="1"/>
    <col min="1592" max="1592" width="3.625" style="6" customWidth="1"/>
    <col min="1593" max="1605" width="10" style="6" customWidth="1"/>
    <col min="1606" max="1606" width="9.625" style="6" bestFit="1" customWidth="1"/>
    <col min="1607" max="1607" width="1.875" style="6" customWidth="1"/>
    <col min="1608" max="1608" width="8.25" style="6" customWidth="1"/>
    <col min="1609" max="1618" width="10" style="6" customWidth="1"/>
    <col min="1619" max="1619" width="9.5" style="6" customWidth="1"/>
    <col min="1620" max="1629" width="10" style="6" customWidth="1"/>
    <col min="1630" max="1630" width="16" style="6" customWidth="1"/>
    <col min="1631" max="1632" width="11.125" style="6" customWidth="1"/>
    <col min="1633" max="1655" width="10" style="6" customWidth="1"/>
    <col min="1656" max="1657" width="9.875" style="6" customWidth="1"/>
    <col min="1658" max="1792" width="9" style="6"/>
    <col min="1793" max="1793" width="1.5" style="6" customWidth="1"/>
    <col min="1794" max="1794" width="8.5" style="6" customWidth="1"/>
    <col min="1795" max="1795" width="12.125" style="6" customWidth="1"/>
    <col min="1796" max="1796" width="11.625" style="6" bestFit="1" customWidth="1"/>
    <col min="1797" max="1797" width="10.875" style="6" customWidth="1"/>
    <col min="1798" max="1798" width="10.25" style="6" customWidth="1"/>
    <col min="1799" max="1799" width="11.25" style="6" customWidth="1"/>
    <col min="1800" max="1800" width="10.25" style="6" customWidth="1"/>
    <col min="1801" max="1801" width="10.375" style="6" customWidth="1"/>
    <col min="1802" max="1802" width="10.875" style="6" customWidth="1"/>
    <col min="1803" max="1803" width="11.125" style="6" bestFit="1" customWidth="1"/>
    <col min="1804" max="1804" width="11" style="6" customWidth="1"/>
    <col min="1805" max="1805" width="10.5" style="6" customWidth="1"/>
    <col min="1806" max="1806" width="10.875" style="6" bestFit="1" customWidth="1"/>
    <col min="1807" max="1807" width="1.75" style="6" customWidth="1"/>
    <col min="1808" max="1808" width="9.125" style="6" customWidth="1"/>
    <col min="1809" max="1809" width="11.5" style="6" customWidth="1"/>
    <col min="1810" max="1810" width="10.125" style="6" customWidth="1"/>
    <col min="1811" max="1813" width="10.375" style="6" customWidth="1"/>
    <col min="1814" max="1814" width="9.375" style="6" customWidth="1"/>
    <col min="1815" max="1815" width="8.75" style="6" customWidth="1"/>
    <col min="1816" max="1816" width="9.375" style="6" customWidth="1"/>
    <col min="1817" max="1817" width="9.75" style="6" customWidth="1"/>
    <col min="1818" max="1818" width="11.875" style="6" customWidth="1"/>
    <col min="1819" max="1819" width="10" style="6" customWidth="1"/>
    <col min="1820" max="1820" width="10.625" style="6" customWidth="1"/>
    <col min="1821" max="1821" width="11.125" style="6" bestFit="1" customWidth="1"/>
    <col min="1822" max="1822" width="1.125" style="6" customWidth="1"/>
    <col min="1823" max="1823" width="8.25" style="6" customWidth="1"/>
    <col min="1824" max="1824" width="11.75" style="6" customWidth="1"/>
    <col min="1825" max="1825" width="10.875" style="6" customWidth="1"/>
    <col min="1826" max="1827" width="11" style="6" customWidth="1"/>
    <col min="1828" max="1828" width="10" style="6" customWidth="1"/>
    <col min="1829" max="1829" width="11.625" style="6" customWidth="1"/>
    <col min="1830" max="1830" width="11.125" style="6" customWidth="1"/>
    <col min="1831" max="1831" width="12.5" style="6" customWidth="1"/>
    <col min="1832" max="1832" width="10.25" style="6" customWidth="1"/>
    <col min="1833" max="1833" width="9.875" style="6" customWidth="1"/>
    <col min="1834" max="1834" width="19.75" style="6" customWidth="1"/>
    <col min="1835" max="1835" width="9" style="6"/>
    <col min="1836" max="1846" width="10" style="6" customWidth="1"/>
    <col min="1847" max="1847" width="10.375" style="6" customWidth="1"/>
    <col min="1848" max="1848" width="3.625" style="6" customWidth="1"/>
    <col min="1849" max="1861" width="10" style="6" customWidth="1"/>
    <col min="1862" max="1862" width="9.625" style="6" bestFit="1" customWidth="1"/>
    <col min="1863" max="1863" width="1.875" style="6" customWidth="1"/>
    <col min="1864" max="1864" width="8.25" style="6" customWidth="1"/>
    <col min="1865" max="1874" width="10" style="6" customWidth="1"/>
    <col min="1875" max="1875" width="9.5" style="6" customWidth="1"/>
    <col min="1876" max="1885" width="10" style="6" customWidth="1"/>
    <col min="1886" max="1886" width="16" style="6" customWidth="1"/>
    <col min="1887" max="1888" width="11.125" style="6" customWidth="1"/>
    <col min="1889" max="1911" width="10" style="6" customWidth="1"/>
    <col min="1912" max="1913" width="9.875" style="6" customWidth="1"/>
    <col min="1914" max="2048" width="9" style="6"/>
    <col min="2049" max="2049" width="1.5" style="6" customWidth="1"/>
    <col min="2050" max="2050" width="8.5" style="6" customWidth="1"/>
    <col min="2051" max="2051" width="12.125" style="6" customWidth="1"/>
    <col min="2052" max="2052" width="11.625" style="6" bestFit="1" customWidth="1"/>
    <col min="2053" max="2053" width="10.875" style="6" customWidth="1"/>
    <col min="2054" max="2054" width="10.25" style="6" customWidth="1"/>
    <col min="2055" max="2055" width="11.25" style="6" customWidth="1"/>
    <col min="2056" max="2056" width="10.25" style="6" customWidth="1"/>
    <col min="2057" max="2057" width="10.375" style="6" customWidth="1"/>
    <col min="2058" max="2058" width="10.875" style="6" customWidth="1"/>
    <col min="2059" max="2059" width="11.125" style="6" bestFit="1" customWidth="1"/>
    <col min="2060" max="2060" width="11" style="6" customWidth="1"/>
    <col min="2061" max="2061" width="10.5" style="6" customWidth="1"/>
    <col min="2062" max="2062" width="10.875" style="6" bestFit="1" customWidth="1"/>
    <col min="2063" max="2063" width="1.75" style="6" customWidth="1"/>
    <col min="2064" max="2064" width="9.125" style="6" customWidth="1"/>
    <col min="2065" max="2065" width="11.5" style="6" customWidth="1"/>
    <col min="2066" max="2066" width="10.125" style="6" customWidth="1"/>
    <col min="2067" max="2069" width="10.375" style="6" customWidth="1"/>
    <col min="2070" max="2070" width="9.375" style="6" customWidth="1"/>
    <col min="2071" max="2071" width="8.75" style="6" customWidth="1"/>
    <col min="2072" max="2072" width="9.375" style="6" customWidth="1"/>
    <col min="2073" max="2073" width="9.75" style="6" customWidth="1"/>
    <col min="2074" max="2074" width="11.875" style="6" customWidth="1"/>
    <col min="2075" max="2075" width="10" style="6" customWidth="1"/>
    <col min="2076" max="2076" width="10.625" style="6" customWidth="1"/>
    <col min="2077" max="2077" width="11.125" style="6" bestFit="1" customWidth="1"/>
    <col min="2078" max="2078" width="1.125" style="6" customWidth="1"/>
    <col min="2079" max="2079" width="8.25" style="6" customWidth="1"/>
    <col min="2080" max="2080" width="11.75" style="6" customWidth="1"/>
    <col min="2081" max="2081" width="10.875" style="6" customWidth="1"/>
    <col min="2082" max="2083" width="11" style="6" customWidth="1"/>
    <col min="2084" max="2084" width="10" style="6" customWidth="1"/>
    <col min="2085" max="2085" width="11.625" style="6" customWidth="1"/>
    <col min="2086" max="2086" width="11.125" style="6" customWidth="1"/>
    <col min="2087" max="2087" width="12.5" style="6" customWidth="1"/>
    <col min="2088" max="2088" width="10.25" style="6" customWidth="1"/>
    <col min="2089" max="2089" width="9.875" style="6" customWidth="1"/>
    <col min="2090" max="2090" width="19.75" style="6" customWidth="1"/>
    <col min="2091" max="2091" width="9" style="6"/>
    <col min="2092" max="2102" width="10" style="6" customWidth="1"/>
    <col min="2103" max="2103" width="10.375" style="6" customWidth="1"/>
    <col min="2104" max="2104" width="3.625" style="6" customWidth="1"/>
    <col min="2105" max="2117" width="10" style="6" customWidth="1"/>
    <col min="2118" max="2118" width="9.625" style="6" bestFit="1" customWidth="1"/>
    <col min="2119" max="2119" width="1.875" style="6" customWidth="1"/>
    <col min="2120" max="2120" width="8.25" style="6" customWidth="1"/>
    <col min="2121" max="2130" width="10" style="6" customWidth="1"/>
    <col min="2131" max="2131" width="9.5" style="6" customWidth="1"/>
    <col min="2132" max="2141" width="10" style="6" customWidth="1"/>
    <col min="2142" max="2142" width="16" style="6" customWidth="1"/>
    <col min="2143" max="2144" width="11.125" style="6" customWidth="1"/>
    <col min="2145" max="2167" width="10" style="6" customWidth="1"/>
    <col min="2168" max="2169" width="9.875" style="6" customWidth="1"/>
    <col min="2170" max="2304" width="9" style="6"/>
    <col min="2305" max="2305" width="1.5" style="6" customWidth="1"/>
    <col min="2306" max="2306" width="8.5" style="6" customWidth="1"/>
    <col min="2307" max="2307" width="12.125" style="6" customWidth="1"/>
    <col min="2308" max="2308" width="11.625" style="6" bestFit="1" customWidth="1"/>
    <col min="2309" max="2309" width="10.875" style="6" customWidth="1"/>
    <col min="2310" max="2310" width="10.25" style="6" customWidth="1"/>
    <col min="2311" max="2311" width="11.25" style="6" customWidth="1"/>
    <col min="2312" max="2312" width="10.25" style="6" customWidth="1"/>
    <col min="2313" max="2313" width="10.375" style="6" customWidth="1"/>
    <col min="2314" max="2314" width="10.875" style="6" customWidth="1"/>
    <col min="2315" max="2315" width="11.125" style="6" bestFit="1" customWidth="1"/>
    <col min="2316" max="2316" width="11" style="6" customWidth="1"/>
    <col min="2317" max="2317" width="10.5" style="6" customWidth="1"/>
    <col min="2318" max="2318" width="10.875" style="6" bestFit="1" customWidth="1"/>
    <col min="2319" max="2319" width="1.75" style="6" customWidth="1"/>
    <col min="2320" max="2320" width="9.125" style="6" customWidth="1"/>
    <col min="2321" max="2321" width="11.5" style="6" customWidth="1"/>
    <col min="2322" max="2322" width="10.125" style="6" customWidth="1"/>
    <col min="2323" max="2325" width="10.375" style="6" customWidth="1"/>
    <col min="2326" max="2326" width="9.375" style="6" customWidth="1"/>
    <col min="2327" max="2327" width="8.75" style="6" customWidth="1"/>
    <col min="2328" max="2328" width="9.375" style="6" customWidth="1"/>
    <col min="2329" max="2329" width="9.75" style="6" customWidth="1"/>
    <col min="2330" max="2330" width="11.875" style="6" customWidth="1"/>
    <col min="2331" max="2331" width="10" style="6" customWidth="1"/>
    <col min="2332" max="2332" width="10.625" style="6" customWidth="1"/>
    <col min="2333" max="2333" width="11.125" style="6" bestFit="1" customWidth="1"/>
    <col min="2334" max="2334" width="1.125" style="6" customWidth="1"/>
    <col min="2335" max="2335" width="8.25" style="6" customWidth="1"/>
    <col min="2336" max="2336" width="11.75" style="6" customWidth="1"/>
    <col min="2337" max="2337" width="10.875" style="6" customWidth="1"/>
    <col min="2338" max="2339" width="11" style="6" customWidth="1"/>
    <col min="2340" max="2340" width="10" style="6" customWidth="1"/>
    <col min="2341" max="2341" width="11.625" style="6" customWidth="1"/>
    <col min="2342" max="2342" width="11.125" style="6" customWidth="1"/>
    <col min="2343" max="2343" width="12.5" style="6" customWidth="1"/>
    <col min="2344" max="2344" width="10.25" style="6" customWidth="1"/>
    <col min="2345" max="2345" width="9.875" style="6" customWidth="1"/>
    <col min="2346" max="2346" width="19.75" style="6" customWidth="1"/>
    <col min="2347" max="2347" width="9" style="6"/>
    <col min="2348" max="2358" width="10" style="6" customWidth="1"/>
    <col min="2359" max="2359" width="10.375" style="6" customWidth="1"/>
    <col min="2360" max="2360" width="3.625" style="6" customWidth="1"/>
    <col min="2361" max="2373" width="10" style="6" customWidth="1"/>
    <col min="2374" max="2374" width="9.625" style="6" bestFit="1" customWidth="1"/>
    <col min="2375" max="2375" width="1.875" style="6" customWidth="1"/>
    <col min="2376" max="2376" width="8.25" style="6" customWidth="1"/>
    <col min="2377" max="2386" width="10" style="6" customWidth="1"/>
    <col min="2387" max="2387" width="9.5" style="6" customWidth="1"/>
    <col min="2388" max="2397" width="10" style="6" customWidth="1"/>
    <col min="2398" max="2398" width="16" style="6" customWidth="1"/>
    <col min="2399" max="2400" width="11.125" style="6" customWidth="1"/>
    <col min="2401" max="2423" width="10" style="6" customWidth="1"/>
    <col min="2424" max="2425" width="9.875" style="6" customWidth="1"/>
    <col min="2426" max="2560" width="9" style="6"/>
    <col min="2561" max="2561" width="1.5" style="6" customWidth="1"/>
    <col min="2562" max="2562" width="8.5" style="6" customWidth="1"/>
    <col min="2563" max="2563" width="12.125" style="6" customWidth="1"/>
    <col min="2564" max="2564" width="11.625" style="6" bestFit="1" customWidth="1"/>
    <col min="2565" max="2565" width="10.875" style="6" customWidth="1"/>
    <col min="2566" max="2566" width="10.25" style="6" customWidth="1"/>
    <col min="2567" max="2567" width="11.25" style="6" customWidth="1"/>
    <col min="2568" max="2568" width="10.25" style="6" customWidth="1"/>
    <col min="2569" max="2569" width="10.375" style="6" customWidth="1"/>
    <col min="2570" max="2570" width="10.875" style="6" customWidth="1"/>
    <col min="2571" max="2571" width="11.125" style="6" bestFit="1" customWidth="1"/>
    <col min="2572" max="2572" width="11" style="6" customWidth="1"/>
    <col min="2573" max="2573" width="10.5" style="6" customWidth="1"/>
    <col min="2574" max="2574" width="10.875" style="6" bestFit="1" customWidth="1"/>
    <col min="2575" max="2575" width="1.75" style="6" customWidth="1"/>
    <col min="2576" max="2576" width="9.125" style="6" customWidth="1"/>
    <col min="2577" max="2577" width="11.5" style="6" customWidth="1"/>
    <col min="2578" max="2578" width="10.125" style="6" customWidth="1"/>
    <col min="2579" max="2581" width="10.375" style="6" customWidth="1"/>
    <col min="2582" max="2582" width="9.375" style="6" customWidth="1"/>
    <col min="2583" max="2583" width="8.75" style="6" customWidth="1"/>
    <col min="2584" max="2584" width="9.375" style="6" customWidth="1"/>
    <col min="2585" max="2585" width="9.75" style="6" customWidth="1"/>
    <col min="2586" max="2586" width="11.875" style="6" customWidth="1"/>
    <col min="2587" max="2587" width="10" style="6" customWidth="1"/>
    <col min="2588" max="2588" width="10.625" style="6" customWidth="1"/>
    <col min="2589" max="2589" width="11.125" style="6" bestFit="1" customWidth="1"/>
    <col min="2590" max="2590" width="1.125" style="6" customWidth="1"/>
    <col min="2591" max="2591" width="8.25" style="6" customWidth="1"/>
    <col min="2592" max="2592" width="11.75" style="6" customWidth="1"/>
    <col min="2593" max="2593" width="10.875" style="6" customWidth="1"/>
    <col min="2594" max="2595" width="11" style="6" customWidth="1"/>
    <col min="2596" max="2596" width="10" style="6" customWidth="1"/>
    <col min="2597" max="2597" width="11.625" style="6" customWidth="1"/>
    <col min="2598" max="2598" width="11.125" style="6" customWidth="1"/>
    <col min="2599" max="2599" width="12.5" style="6" customWidth="1"/>
    <col min="2600" max="2600" width="10.25" style="6" customWidth="1"/>
    <col min="2601" max="2601" width="9.875" style="6" customWidth="1"/>
    <col min="2602" max="2602" width="19.75" style="6" customWidth="1"/>
    <col min="2603" max="2603" width="9" style="6"/>
    <col min="2604" max="2614" width="10" style="6" customWidth="1"/>
    <col min="2615" max="2615" width="10.375" style="6" customWidth="1"/>
    <col min="2616" max="2616" width="3.625" style="6" customWidth="1"/>
    <col min="2617" max="2629" width="10" style="6" customWidth="1"/>
    <col min="2630" max="2630" width="9.625" style="6" bestFit="1" customWidth="1"/>
    <col min="2631" max="2631" width="1.875" style="6" customWidth="1"/>
    <col min="2632" max="2632" width="8.25" style="6" customWidth="1"/>
    <col min="2633" max="2642" width="10" style="6" customWidth="1"/>
    <col min="2643" max="2643" width="9.5" style="6" customWidth="1"/>
    <col min="2644" max="2653" width="10" style="6" customWidth="1"/>
    <col min="2654" max="2654" width="16" style="6" customWidth="1"/>
    <col min="2655" max="2656" width="11.125" style="6" customWidth="1"/>
    <col min="2657" max="2679" width="10" style="6" customWidth="1"/>
    <col min="2680" max="2681" width="9.875" style="6" customWidth="1"/>
    <col min="2682" max="2816" width="9" style="6"/>
    <col min="2817" max="2817" width="1.5" style="6" customWidth="1"/>
    <col min="2818" max="2818" width="8.5" style="6" customWidth="1"/>
    <col min="2819" max="2819" width="12.125" style="6" customWidth="1"/>
    <col min="2820" max="2820" width="11.625" style="6" bestFit="1" customWidth="1"/>
    <col min="2821" max="2821" width="10.875" style="6" customWidth="1"/>
    <col min="2822" max="2822" width="10.25" style="6" customWidth="1"/>
    <col min="2823" max="2823" width="11.25" style="6" customWidth="1"/>
    <col min="2824" max="2824" width="10.25" style="6" customWidth="1"/>
    <col min="2825" max="2825" width="10.375" style="6" customWidth="1"/>
    <col min="2826" max="2826" width="10.875" style="6" customWidth="1"/>
    <col min="2827" max="2827" width="11.125" style="6" bestFit="1" customWidth="1"/>
    <col min="2828" max="2828" width="11" style="6" customWidth="1"/>
    <col min="2829" max="2829" width="10.5" style="6" customWidth="1"/>
    <col min="2830" max="2830" width="10.875" style="6" bestFit="1" customWidth="1"/>
    <col min="2831" max="2831" width="1.75" style="6" customWidth="1"/>
    <col min="2832" max="2832" width="9.125" style="6" customWidth="1"/>
    <col min="2833" max="2833" width="11.5" style="6" customWidth="1"/>
    <col min="2834" max="2834" width="10.125" style="6" customWidth="1"/>
    <col min="2835" max="2837" width="10.375" style="6" customWidth="1"/>
    <col min="2838" max="2838" width="9.375" style="6" customWidth="1"/>
    <col min="2839" max="2839" width="8.75" style="6" customWidth="1"/>
    <col min="2840" max="2840" width="9.375" style="6" customWidth="1"/>
    <col min="2841" max="2841" width="9.75" style="6" customWidth="1"/>
    <col min="2842" max="2842" width="11.875" style="6" customWidth="1"/>
    <col min="2843" max="2843" width="10" style="6" customWidth="1"/>
    <col min="2844" max="2844" width="10.625" style="6" customWidth="1"/>
    <col min="2845" max="2845" width="11.125" style="6" bestFit="1" customWidth="1"/>
    <col min="2846" max="2846" width="1.125" style="6" customWidth="1"/>
    <col min="2847" max="2847" width="8.25" style="6" customWidth="1"/>
    <col min="2848" max="2848" width="11.75" style="6" customWidth="1"/>
    <col min="2849" max="2849" width="10.875" style="6" customWidth="1"/>
    <col min="2850" max="2851" width="11" style="6" customWidth="1"/>
    <col min="2852" max="2852" width="10" style="6" customWidth="1"/>
    <col min="2853" max="2853" width="11.625" style="6" customWidth="1"/>
    <col min="2854" max="2854" width="11.125" style="6" customWidth="1"/>
    <col min="2855" max="2855" width="12.5" style="6" customWidth="1"/>
    <col min="2856" max="2856" width="10.25" style="6" customWidth="1"/>
    <col min="2857" max="2857" width="9.875" style="6" customWidth="1"/>
    <col min="2858" max="2858" width="19.75" style="6" customWidth="1"/>
    <col min="2859" max="2859" width="9" style="6"/>
    <col min="2860" max="2870" width="10" style="6" customWidth="1"/>
    <col min="2871" max="2871" width="10.375" style="6" customWidth="1"/>
    <col min="2872" max="2872" width="3.625" style="6" customWidth="1"/>
    <col min="2873" max="2885" width="10" style="6" customWidth="1"/>
    <col min="2886" max="2886" width="9.625" style="6" bestFit="1" customWidth="1"/>
    <col min="2887" max="2887" width="1.875" style="6" customWidth="1"/>
    <col min="2888" max="2888" width="8.25" style="6" customWidth="1"/>
    <col min="2889" max="2898" width="10" style="6" customWidth="1"/>
    <col min="2899" max="2899" width="9.5" style="6" customWidth="1"/>
    <col min="2900" max="2909" width="10" style="6" customWidth="1"/>
    <col min="2910" max="2910" width="16" style="6" customWidth="1"/>
    <col min="2911" max="2912" width="11.125" style="6" customWidth="1"/>
    <col min="2913" max="2935" width="10" style="6" customWidth="1"/>
    <col min="2936" max="2937" width="9.875" style="6" customWidth="1"/>
    <col min="2938" max="3072" width="9" style="6"/>
    <col min="3073" max="3073" width="1.5" style="6" customWidth="1"/>
    <col min="3074" max="3074" width="8.5" style="6" customWidth="1"/>
    <col min="3075" max="3075" width="12.125" style="6" customWidth="1"/>
    <col min="3076" max="3076" width="11.625" style="6" bestFit="1" customWidth="1"/>
    <col min="3077" max="3077" width="10.875" style="6" customWidth="1"/>
    <col min="3078" max="3078" width="10.25" style="6" customWidth="1"/>
    <col min="3079" max="3079" width="11.25" style="6" customWidth="1"/>
    <col min="3080" max="3080" width="10.25" style="6" customWidth="1"/>
    <col min="3081" max="3081" width="10.375" style="6" customWidth="1"/>
    <col min="3082" max="3082" width="10.875" style="6" customWidth="1"/>
    <col min="3083" max="3083" width="11.125" style="6" bestFit="1" customWidth="1"/>
    <col min="3084" max="3084" width="11" style="6" customWidth="1"/>
    <col min="3085" max="3085" width="10.5" style="6" customWidth="1"/>
    <col min="3086" max="3086" width="10.875" style="6" bestFit="1" customWidth="1"/>
    <col min="3087" max="3087" width="1.75" style="6" customWidth="1"/>
    <col min="3088" max="3088" width="9.125" style="6" customWidth="1"/>
    <col min="3089" max="3089" width="11.5" style="6" customWidth="1"/>
    <col min="3090" max="3090" width="10.125" style="6" customWidth="1"/>
    <col min="3091" max="3093" width="10.375" style="6" customWidth="1"/>
    <col min="3094" max="3094" width="9.375" style="6" customWidth="1"/>
    <col min="3095" max="3095" width="8.75" style="6" customWidth="1"/>
    <col min="3096" max="3096" width="9.375" style="6" customWidth="1"/>
    <col min="3097" max="3097" width="9.75" style="6" customWidth="1"/>
    <col min="3098" max="3098" width="11.875" style="6" customWidth="1"/>
    <col min="3099" max="3099" width="10" style="6" customWidth="1"/>
    <col min="3100" max="3100" width="10.625" style="6" customWidth="1"/>
    <col min="3101" max="3101" width="11.125" style="6" bestFit="1" customWidth="1"/>
    <col min="3102" max="3102" width="1.125" style="6" customWidth="1"/>
    <col min="3103" max="3103" width="8.25" style="6" customWidth="1"/>
    <col min="3104" max="3104" width="11.75" style="6" customWidth="1"/>
    <col min="3105" max="3105" width="10.875" style="6" customWidth="1"/>
    <col min="3106" max="3107" width="11" style="6" customWidth="1"/>
    <col min="3108" max="3108" width="10" style="6" customWidth="1"/>
    <col min="3109" max="3109" width="11.625" style="6" customWidth="1"/>
    <col min="3110" max="3110" width="11.125" style="6" customWidth="1"/>
    <col min="3111" max="3111" width="12.5" style="6" customWidth="1"/>
    <col min="3112" max="3112" width="10.25" style="6" customWidth="1"/>
    <col min="3113" max="3113" width="9.875" style="6" customWidth="1"/>
    <col min="3114" max="3114" width="19.75" style="6" customWidth="1"/>
    <col min="3115" max="3115" width="9" style="6"/>
    <col min="3116" max="3126" width="10" style="6" customWidth="1"/>
    <col min="3127" max="3127" width="10.375" style="6" customWidth="1"/>
    <col min="3128" max="3128" width="3.625" style="6" customWidth="1"/>
    <col min="3129" max="3141" width="10" style="6" customWidth="1"/>
    <col min="3142" max="3142" width="9.625" style="6" bestFit="1" customWidth="1"/>
    <col min="3143" max="3143" width="1.875" style="6" customWidth="1"/>
    <col min="3144" max="3144" width="8.25" style="6" customWidth="1"/>
    <col min="3145" max="3154" width="10" style="6" customWidth="1"/>
    <col min="3155" max="3155" width="9.5" style="6" customWidth="1"/>
    <col min="3156" max="3165" width="10" style="6" customWidth="1"/>
    <col min="3166" max="3166" width="16" style="6" customWidth="1"/>
    <col min="3167" max="3168" width="11.125" style="6" customWidth="1"/>
    <col min="3169" max="3191" width="10" style="6" customWidth="1"/>
    <col min="3192" max="3193" width="9.875" style="6" customWidth="1"/>
    <col min="3194" max="3328" width="9" style="6"/>
    <col min="3329" max="3329" width="1.5" style="6" customWidth="1"/>
    <col min="3330" max="3330" width="8.5" style="6" customWidth="1"/>
    <col min="3331" max="3331" width="12.125" style="6" customWidth="1"/>
    <col min="3332" max="3332" width="11.625" style="6" bestFit="1" customWidth="1"/>
    <col min="3333" max="3333" width="10.875" style="6" customWidth="1"/>
    <col min="3334" max="3334" width="10.25" style="6" customWidth="1"/>
    <col min="3335" max="3335" width="11.25" style="6" customWidth="1"/>
    <col min="3336" max="3336" width="10.25" style="6" customWidth="1"/>
    <col min="3337" max="3337" width="10.375" style="6" customWidth="1"/>
    <col min="3338" max="3338" width="10.875" style="6" customWidth="1"/>
    <col min="3339" max="3339" width="11.125" style="6" bestFit="1" customWidth="1"/>
    <col min="3340" max="3340" width="11" style="6" customWidth="1"/>
    <col min="3341" max="3341" width="10.5" style="6" customWidth="1"/>
    <col min="3342" max="3342" width="10.875" style="6" bestFit="1" customWidth="1"/>
    <col min="3343" max="3343" width="1.75" style="6" customWidth="1"/>
    <col min="3344" max="3344" width="9.125" style="6" customWidth="1"/>
    <col min="3345" max="3345" width="11.5" style="6" customWidth="1"/>
    <col min="3346" max="3346" width="10.125" style="6" customWidth="1"/>
    <col min="3347" max="3349" width="10.375" style="6" customWidth="1"/>
    <col min="3350" max="3350" width="9.375" style="6" customWidth="1"/>
    <col min="3351" max="3351" width="8.75" style="6" customWidth="1"/>
    <col min="3352" max="3352" width="9.375" style="6" customWidth="1"/>
    <col min="3353" max="3353" width="9.75" style="6" customWidth="1"/>
    <col min="3354" max="3354" width="11.875" style="6" customWidth="1"/>
    <col min="3355" max="3355" width="10" style="6" customWidth="1"/>
    <col min="3356" max="3356" width="10.625" style="6" customWidth="1"/>
    <col min="3357" max="3357" width="11.125" style="6" bestFit="1" customWidth="1"/>
    <col min="3358" max="3358" width="1.125" style="6" customWidth="1"/>
    <col min="3359" max="3359" width="8.25" style="6" customWidth="1"/>
    <col min="3360" max="3360" width="11.75" style="6" customWidth="1"/>
    <col min="3361" max="3361" width="10.875" style="6" customWidth="1"/>
    <col min="3362" max="3363" width="11" style="6" customWidth="1"/>
    <col min="3364" max="3364" width="10" style="6" customWidth="1"/>
    <col min="3365" max="3365" width="11.625" style="6" customWidth="1"/>
    <col min="3366" max="3366" width="11.125" style="6" customWidth="1"/>
    <col min="3367" max="3367" width="12.5" style="6" customWidth="1"/>
    <col min="3368" max="3368" width="10.25" style="6" customWidth="1"/>
    <col min="3369" max="3369" width="9.875" style="6" customWidth="1"/>
    <col min="3370" max="3370" width="19.75" style="6" customWidth="1"/>
    <col min="3371" max="3371" width="9" style="6"/>
    <col min="3372" max="3382" width="10" style="6" customWidth="1"/>
    <col min="3383" max="3383" width="10.375" style="6" customWidth="1"/>
    <col min="3384" max="3384" width="3.625" style="6" customWidth="1"/>
    <col min="3385" max="3397" width="10" style="6" customWidth="1"/>
    <col min="3398" max="3398" width="9.625" style="6" bestFit="1" customWidth="1"/>
    <col min="3399" max="3399" width="1.875" style="6" customWidth="1"/>
    <col min="3400" max="3400" width="8.25" style="6" customWidth="1"/>
    <col min="3401" max="3410" width="10" style="6" customWidth="1"/>
    <col min="3411" max="3411" width="9.5" style="6" customWidth="1"/>
    <col min="3412" max="3421" width="10" style="6" customWidth="1"/>
    <col min="3422" max="3422" width="16" style="6" customWidth="1"/>
    <col min="3423" max="3424" width="11.125" style="6" customWidth="1"/>
    <col min="3425" max="3447" width="10" style="6" customWidth="1"/>
    <col min="3448" max="3449" width="9.875" style="6" customWidth="1"/>
    <col min="3450" max="3584" width="9" style="6"/>
    <col min="3585" max="3585" width="1.5" style="6" customWidth="1"/>
    <col min="3586" max="3586" width="8.5" style="6" customWidth="1"/>
    <col min="3587" max="3587" width="12.125" style="6" customWidth="1"/>
    <col min="3588" max="3588" width="11.625" style="6" bestFit="1" customWidth="1"/>
    <col min="3589" max="3589" width="10.875" style="6" customWidth="1"/>
    <col min="3590" max="3590" width="10.25" style="6" customWidth="1"/>
    <col min="3591" max="3591" width="11.25" style="6" customWidth="1"/>
    <col min="3592" max="3592" width="10.25" style="6" customWidth="1"/>
    <col min="3593" max="3593" width="10.375" style="6" customWidth="1"/>
    <col min="3594" max="3594" width="10.875" style="6" customWidth="1"/>
    <col min="3595" max="3595" width="11.125" style="6" bestFit="1" customWidth="1"/>
    <col min="3596" max="3596" width="11" style="6" customWidth="1"/>
    <col min="3597" max="3597" width="10.5" style="6" customWidth="1"/>
    <col min="3598" max="3598" width="10.875" style="6" bestFit="1" customWidth="1"/>
    <col min="3599" max="3599" width="1.75" style="6" customWidth="1"/>
    <col min="3600" max="3600" width="9.125" style="6" customWidth="1"/>
    <col min="3601" max="3601" width="11.5" style="6" customWidth="1"/>
    <col min="3602" max="3602" width="10.125" style="6" customWidth="1"/>
    <col min="3603" max="3605" width="10.375" style="6" customWidth="1"/>
    <col min="3606" max="3606" width="9.375" style="6" customWidth="1"/>
    <col min="3607" max="3607" width="8.75" style="6" customWidth="1"/>
    <col min="3608" max="3608" width="9.375" style="6" customWidth="1"/>
    <col min="3609" max="3609" width="9.75" style="6" customWidth="1"/>
    <col min="3610" max="3610" width="11.875" style="6" customWidth="1"/>
    <col min="3611" max="3611" width="10" style="6" customWidth="1"/>
    <col min="3612" max="3612" width="10.625" style="6" customWidth="1"/>
    <col min="3613" max="3613" width="11.125" style="6" bestFit="1" customWidth="1"/>
    <col min="3614" max="3614" width="1.125" style="6" customWidth="1"/>
    <col min="3615" max="3615" width="8.25" style="6" customWidth="1"/>
    <col min="3616" max="3616" width="11.75" style="6" customWidth="1"/>
    <col min="3617" max="3617" width="10.875" style="6" customWidth="1"/>
    <col min="3618" max="3619" width="11" style="6" customWidth="1"/>
    <col min="3620" max="3620" width="10" style="6" customWidth="1"/>
    <col min="3621" max="3621" width="11.625" style="6" customWidth="1"/>
    <col min="3622" max="3622" width="11.125" style="6" customWidth="1"/>
    <col min="3623" max="3623" width="12.5" style="6" customWidth="1"/>
    <col min="3624" max="3624" width="10.25" style="6" customWidth="1"/>
    <col min="3625" max="3625" width="9.875" style="6" customWidth="1"/>
    <col min="3626" max="3626" width="19.75" style="6" customWidth="1"/>
    <col min="3627" max="3627" width="9" style="6"/>
    <col min="3628" max="3638" width="10" style="6" customWidth="1"/>
    <col min="3639" max="3639" width="10.375" style="6" customWidth="1"/>
    <col min="3640" max="3640" width="3.625" style="6" customWidth="1"/>
    <col min="3641" max="3653" width="10" style="6" customWidth="1"/>
    <col min="3654" max="3654" width="9.625" style="6" bestFit="1" customWidth="1"/>
    <col min="3655" max="3655" width="1.875" style="6" customWidth="1"/>
    <col min="3656" max="3656" width="8.25" style="6" customWidth="1"/>
    <col min="3657" max="3666" width="10" style="6" customWidth="1"/>
    <col min="3667" max="3667" width="9.5" style="6" customWidth="1"/>
    <col min="3668" max="3677" width="10" style="6" customWidth="1"/>
    <col min="3678" max="3678" width="16" style="6" customWidth="1"/>
    <col min="3679" max="3680" width="11.125" style="6" customWidth="1"/>
    <col min="3681" max="3703" width="10" style="6" customWidth="1"/>
    <col min="3704" max="3705" width="9.875" style="6" customWidth="1"/>
    <col min="3706" max="3840" width="9" style="6"/>
    <col min="3841" max="3841" width="1.5" style="6" customWidth="1"/>
    <col min="3842" max="3842" width="8.5" style="6" customWidth="1"/>
    <col min="3843" max="3843" width="12.125" style="6" customWidth="1"/>
    <col min="3844" max="3844" width="11.625" style="6" bestFit="1" customWidth="1"/>
    <col min="3845" max="3845" width="10.875" style="6" customWidth="1"/>
    <col min="3846" max="3846" width="10.25" style="6" customWidth="1"/>
    <col min="3847" max="3847" width="11.25" style="6" customWidth="1"/>
    <col min="3848" max="3848" width="10.25" style="6" customWidth="1"/>
    <col min="3849" max="3849" width="10.375" style="6" customWidth="1"/>
    <col min="3850" max="3850" width="10.875" style="6" customWidth="1"/>
    <col min="3851" max="3851" width="11.125" style="6" bestFit="1" customWidth="1"/>
    <col min="3852" max="3852" width="11" style="6" customWidth="1"/>
    <col min="3853" max="3853" width="10.5" style="6" customWidth="1"/>
    <col min="3854" max="3854" width="10.875" style="6" bestFit="1" customWidth="1"/>
    <col min="3855" max="3855" width="1.75" style="6" customWidth="1"/>
    <col min="3856" max="3856" width="9.125" style="6" customWidth="1"/>
    <col min="3857" max="3857" width="11.5" style="6" customWidth="1"/>
    <col min="3858" max="3858" width="10.125" style="6" customWidth="1"/>
    <col min="3859" max="3861" width="10.375" style="6" customWidth="1"/>
    <col min="3862" max="3862" width="9.375" style="6" customWidth="1"/>
    <col min="3863" max="3863" width="8.75" style="6" customWidth="1"/>
    <col min="3864" max="3864" width="9.375" style="6" customWidth="1"/>
    <col min="3865" max="3865" width="9.75" style="6" customWidth="1"/>
    <col min="3866" max="3866" width="11.875" style="6" customWidth="1"/>
    <col min="3867" max="3867" width="10" style="6" customWidth="1"/>
    <col min="3868" max="3868" width="10.625" style="6" customWidth="1"/>
    <col min="3869" max="3869" width="11.125" style="6" bestFit="1" customWidth="1"/>
    <col min="3870" max="3870" width="1.125" style="6" customWidth="1"/>
    <col min="3871" max="3871" width="8.25" style="6" customWidth="1"/>
    <col min="3872" max="3872" width="11.75" style="6" customWidth="1"/>
    <col min="3873" max="3873" width="10.875" style="6" customWidth="1"/>
    <col min="3874" max="3875" width="11" style="6" customWidth="1"/>
    <col min="3876" max="3876" width="10" style="6" customWidth="1"/>
    <col min="3877" max="3877" width="11.625" style="6" customWidth="1"/>
    <col min="3878" max="3878" width="11.125" style="6" customWidth="1"/>
    <col min="3879" max="3879" width="12.5" style="6" customWidth="1"/>
    <col min="3880" max="3880" width="10.25" style="6" customWidth="1"/>
    <col min="3881" max="3881" width="9.875" style="6" customWidth="1"/>
    <col min="3882" max="3882" width="19.75" style="6" customWidth="1"/>
    <col min="3883" max="3883" width="9" style="6"/>
    <col min="3884" max="3894" width="10" style="6" customWidth="1"/>
    <col min="3895" max="3895" width="10.375" style="6" customWidth="1"/>
    <col min="3896" max="3896" width="3.625" style="6" customWidth="1"/>
    <col min="3897" max="3909" width="10" style="6" customWidth="1"/>
    <col min="3910" max="3910" width="9.625" style="6" bestFit="1" customWidth="1"/>
    <col min="3911" max="3911" width="1.875" style="6" customWidth="1"/>
    <col min="3912" max="3912" width="8.25" style="6" customWidth="1"/>
    <col min="3913" max="3922" width="10" style="6" customWidth="1"/>
    <col min="3923" max="3923" width="9.5" style="6" customWidth="1"/>
    <col min="3924" max="3933" width="10" style="6" customWidth="1"/>
    <col min="3934" max="3934" width="16" style="6" customWidth="1"/>
    <col min="3935" max="3936" width="11.125" style="6" customWidth="1"/>
    <col min="3937" max="3959" width="10" style="6" customWidth="1"/>
    <col min="3960" max="3961" width="9.875" style="6" customWidth="1"/>
    <col min="3962" max="4096" width="9" style="6"/>
    <col min="4097" max="4097" width="1.5" style="6" customWidth="1"/>
    <col min="4098" max="4098" width="8.5" style="6" customWidth="1"/>
    <col min="4099" max="4099" width="12.125" style="6" customWidth="1"/>
    <col min="4100" max="4100" width="11.625" style="6" bestFit="1" customWidth="1"/>
    <col min="4101" max="4101" width="10.875" style="6" customWidth="1"/>
    <col min="4102" max="4102" width="10.25" style="6" customWidth="1"/>
    <col min="4103" max="4103" width="11.25" style="6" customWidth="1"/>
    <col min="4104" max="4104" width="10.25" style="6" customWidth="1"/>
    <col min="4105" max="4105" width="10.375" style="6" customWidth="1"/>
    <col min="4106" max="4106" width="10.875" style="6" customWidth="1"/>
    <col min="4107" max="4107" width="11.125" style="6" bestFit="1" customWidth="1"/>
    <col min="4108" max="4108" width="11" style="6" customWidth="1"/>
    <col min="4109" max="4109" width="10.5" style="6" customWidth="1"/>
    <col min="4110" max="4110" width="10.875" style="6" bestFit="1" customWidth="1"/>
    <col min="4111" max="4111" width="1.75" style="6" customWidth="1"/>
    <col min="4112" max="4112" width="9.125" style="6" customWidth="1"/>
    <col min="4113" max="4113" width="11.5" style="6" customWidth="1"/>
    <col min="4114" max="4114" width="10.125" style="6" customWidth="1"/>
    <col min="4115" max="4117" width="10.375" style="6" customWidth="1"/>
    <col min="4118" max="4118" width="9.375" style="6" customWidth="1"/>
    <col min="4119" max="4119" width="8.75" style="6" customWidth="1"/>
    <col min="4120" max="4120" width="9.375" style="6" customWidth="1"/>
    <col min="4121" max="4121" width="9.75" style="6" customWidth="1"/>
    <col min="4122" max="4122" width="11.875" style="6" customWidth="1"/>
    <col min="4123" max="4123" width="10" style="6" customWidth="1"/>
    <col min="4124" max="4124" width="10.625" style="6" customWidth="1"/>
    <col min="4125" max="4125" width="11.125" style="6" bestFit="1" customWidth="1"/>
    <col min="4126" max="4126" width="1.125" style="6" customWidth="1"/>
    <col min="4127" max="4127" width="8.25" style="6" customWidth="1"/>
    <col min="4128" max="4128" width="11.75" style="6" customWidth="1"/>
    <col min="4129" max="4129" width="10.875" style="6" customWidth="1"/>
    <col min="4130" max="4131" width="11" style="6" customWidth="1"/>
    <col min="4132" max="4132" width="10" style="6" customWidth="1"/>
    <col min="4133" max="4133" width="11.625" style="6" customWidth="1"/>
    <col min="4134" max="4134" width="11.125" style="6" customWidth="1"/>
    <col min="4135" max="4135" width="12.5" style="6" customWidth="1"/>
    <col min="4136" max="4136" width="10.25" style="6" customWidth="1"/>
    <col min="4137" max="4137" width="9.875" style="6" customWidth="1"/>
    <col min="4138" max="4138" width="19.75" style="6" customWidth="1"/>
    <col min="4139" max="4139" width="9" style="6"/>
    <col min="4140" max="4150" width="10" style="6" customWidth="1"/>
    <col min="4151" max="4151" width="10.375" style="6" customWidth="1"/>
    <col min="4152" max="4152" width="3.625" style="6" customWidth="1"/>
    <col min="4153" max="4165" width="10" style="6" customWidth="1"/>
    <col min="4166" max="4166" width="9.625" style="6" bestFit="1" customWidth="1"/>
    <col min="4167" max="4167" width="1.875" style="6" customWidth="1"/>
    <col min="4168" max="4168" width="8.25" style="6" customWidth="1"/>
    <col min="4169" max="4178" width="10" style="6" customWidth="1"/>
    <col min="4179" max="4179" width="9.5" style="6" customWidth="1"/>
    <col min="4180" max="4189" width="10" style="6" customWidth="1"/>
    <col min="4190" max="4190" width="16" style="6" customWidth="1"/>
    <col min="4191" max="4192" width="11.125" style="6" customWidth="1"/>
    <col min="4193" max="4215" width="10" style="6" customWidth="1"/>
    <col min="4216" max="4217" width="9.875" style="6" customWidth="1"/>
    <col min="4218" max="4352" width="9" style="6"/>
    <col min="4353" max="4353" width="1.5" style="6" customWidth="1"/>
    <col min="4354" max="4354" width="8.5" style="6" customWidth="1"/>
    <col min="4355" max="4355" width="12.125" style="6" customWidth="1"/>
    <col min="4356" max="4356" width="11.625" style="6" bestFit="1" customWidth="1"/>
    <col min="4357" max="4357" width="10.875" style="6" customWidth="1"/>
    <col min="4358" max="4358" width="10.25" style="6" customWidth="1"/>
    <col min="4359" max="4359" width="11.25" style="6" customWidth="1"/>
    <col min="4360" max="4360" width="10.25" style="6" customWidth="1"/>
    <col min="4361" max="4361" width="10.375" style="6" customWidth="1"/>
    <col min="4362" max="4362" width="10.875" style="6" customWidth="1"/>
    <col min="4363" max="4363" width="11.125" style="6" bestFit="1" customWidth="1"/>
    <col min="4364" max="4364" width="11" style="6" customWidth="1"/>
    <col min="4365" max="4365" width="10.5" style="6" customWidth="1"/>
    <col min="4366" max="4366" width="10.875" style="6" bestFit="1" customWidth="1"/>
    <col min="4367" max="4367" width="1.75" style="6" customWidth="1"/>
    <col min="4368" max="4368" width="9.125" style="6" customWidth="1"/>
    <col min="4369" max="4369" width="11.5" style="6" customWidth="1"/>
    <col min="4370" max="4370" width="10.125" style="6" customWidth="1"/>
    <col min="4371" max="4373" width="10.375" style="6" customWidth="1"/>
    <col min="4374" max="4374" width="9.375" style="6" customWidth="1"/>
    <col min="4375" max="4375" width="8.75" style="6" customWidth="1"/>
    <col min="4376" max="4376" width="9.375" style="6" customWidth="1"/>
    <col min="4377" max="4377" width="9.75" style="6" customWidth="1"/>
    <col min="4378" max="4378" width="11.875" style="6" customWidth="1"/>
    <col min="4379" max="4379" width="10" style="6" customWidth="1"/>
    <col min="4380" max="4380" width="10.625" style="6" customWidth="1"/>
    <col min="4381" max="4381" width="11.125" style="6" bestFit="1" customWidth="1"/>
    <col min="4382" max="4382" width="1.125" style="6" customWidth="1"/>
    <col min="4383" max="4383" width="8.25" style="6" customWidth="1"/>
    <col min="4384" max="4384" width="11.75" style="6" customWidth="1"/>
    <col min="4385" max="4385" width="10.875" style="6" customWidth="1"/>
    <col min="4386" max="4387" width="11" style="6" customWidth="1"/>
    <col min="4388" max="4388" width="10" style="6" customWidth="1"/>
    <col min="4389" max="4389" width="11.625" style="6" customWidth="1"/>
    <col min="4390" max="4390" width="11.125" style="6" customWidth="1"/>
    <col min="4391" max="4391" width="12.5" style="6" customWidth="1"/>
    <col min="4392" max="4392" width="10.25" style="6" customWidth="1"/>
    <col min="4393" max="4393" width="9.875" style="6" customWidth="1"/>
    <col min="4394" max="4394" width="19.75" style="6" customWidth="1"/>
    <col min="4395" max="4395" width="9" style="6"/>
    <col min="4396" max="4406" width="10" style="6" customWidth="1"/>
    <col min="4407" max="4407" width="10.375" style="6" customWidth="1"/>
    <col min="4408" max="4408" width="3.625" style="6" customWidth="1"/>
    <col min="4409" max="4421" width="10" style="6" customWidth="1"/>
    <col min="4422" max="4422" width="9.625" style="6" bestFit="1" customWidth="1"/>
    <col min="4423" max="4423" width="1.875" style="6" customWidth="1"/>
    <col min="4424" max="4424" width="8.25" style="6" customWidth="1"/>
    <col min="4425" max="4434" width="10" style="6" customWidth="1"/>
    <col min="4435" max="4435" width="9.5" style="6" customWidth="1"/>
    <col min="4436" max="4445" width="10" style="6" customWidth="1"/>
    <col min="4446" max="4446" width="16" style="6" customWidth="1"/>
    <col min="4447" max="4448" width="11.125" style="6" customWidth="1"/>
    <col min="4449" max="4471" width="10" style="6" customWidth="1"/>
    <col min="4472" max="4473" width="9.875" style="6" customWidth="1"/>
    <col min="4474" max="4608" width="9" style="6"/>
    <col min="4609" max="4609" width="1.5" style="6" customWidth="1"/>
    <col min="4610" max="4610" width="8.5" style="6" customWidth="1"/>
    <col min="4611" max="4611" width="12.125" style="6" customWidth="1"/>
    <col min="4612" max="4612" width="11.625" style="6" bestFit="1" customWidth="1"/>
    <col min="4613" max="4613" width="10.875" style="6" customWidth="1"/>
    <col min="4614" max="4614" width="10.25" style="6" customWidth="1"/>
    <col min="4615" max="4615" width="11.25" style="6" customWidth="1"/>
    <col min="4616" max="4616" width="10.25" style="6" customWidth="1"/>
    <col min="4617" max="4617" width="10.375" style="6" customWidth="1"/>
    <col min="4618" max="4618" width="10.875" style="6" customWidth="1"/>
    <col min="4619" max="4619" width="11.125" style="6" bestFit="1" customWidth="1"/>
    <col min="4620" max="4620" width="11" style="6" customWidth="1"/>
    <col min="4621" max="4621" width="10.5" style="6" customWidth="1"/>
    <col min="4622" max="4622" width="10.875" style="6" bestFit="1" customWidth="1"/>
    <col min="4623" max="4623" width="1.75" style="6" customWidth="1"/>
    <col min="4624" max="4624" width="9.125" style="6" customWidth="1"/>
    <col min="4625" max="4625" width="11.5" style="6" customWidth="1"/>
    <col min="4626" max="4626" width="10.125" style="6" customWidth="1"/>
    <col min="4627" max="4629" width="10.375" style="6" customWidth="1"/>
    <col min="4630" max="4630" width="9.375" style="6" customWidth="1"/>
    <col min="4631" max="4631" width="8.75" style="6" customWidth="1"/>
    <col min="4632" max="4632" width="9.375" style="6" customWidth="1"/>
    <col min="4633" max="4633" width="9.75" style="6" customWidth="1"/>
    <col min="4634" max="4634" width="11.875" style="6" customWidth="1"/>
    <col min="4635" max="4635" width="10" style="6" customWidth="1"/>
    <col min="4636" max="4636" width="10.625" style="6" customWidth="1"/>
    <col min="4637" max="4637" width="11.125" style="6" bestFit="1" customWidth="1"/>
    <col min="4638" max="4638" width="1.125" style="6" customWidth="1"/>
    <col min="4639" max="4639" width="8.25" style="6" customWidth="1"/>
    <col min="4640" max="4640" width="11.75" style="6" customWidth="1"/>
    <col min="4641" max="4641" width="10.875" style="6" customWidth="1"/>
    <col min="4642" max="4643" width="11" style="6" customWidth="1"/>
    <col min="4644" max="4644" width="10" style="6" customWidth="1"/>
    <col min="4645" max="4645" width="11.625" style="6" customWidth="1"/>
    <col min="4646" max="4646" width="11.125" style="6" customWidth="1"/>
    <col min="4647" max="4647" width="12.5" style="6" customWidth="1"/>
    <col min="4648" max="4648" width="10.25" style="6" customWidth="1"/>
    <col min="4649" max="4649" width="9.875" style="6" customWidth="1"/>
    <col min="4650" max="4650" width="19.75" style="6" customWidth="1"/>
    <col min="4651" max="4651" width="9" style="6"/>
    <col min="4652" max="4662" width="10" style="6" customWidth="1"/>
    <col min="4663" max="4663" width="10.375" style="6" customWidth="1"/>
    <col min="4664" max="4664" width="3.625" style="6" customWidth="1"/>
    <col min="4665" max="4677" width="10" style="6" customWidth="1"/>
    <col min="4678" max="4678" width="9.625" style="6" bestFit="1" customWidth="1"/>
    <col min="4679" max="4679" width="1.875" style="6" customWidth="1"/>
    <col min="4680" max="4680" width="8.25" style="6" customWidth="1"/>
    <col min="4681" max="4690" width="10" style="6" customWidth="1"/>
    <col min="4691" max="4691" width="9.5" style="6" customWidth="1"/>
    <col min="4692" max="4701" width="10" style="6" customWidth="1"/>
    <col min="4702" max="4702" width="16" style="6" customWidth="1"/>
    <col min="4703" max="4704" width="11.125" style="6" customWidth="1"/>
    <col min="4705" max="4727" width="10" style="6" customWidth="1"/>
    <col min="4728" max="4729" width="9.875" style="6" customWidth="1"/>
    <col min="4730" max="4864" width="9" style="6"/>
    <col min="4865" max="4865" width="1.5" style="6" customWidth="1"/>
    <col min="4866" max="4866" width="8.5" style="6" customWidth="1"/>
    <col min="4867" max="4867" width="12.125" style="6" customWidth="1"/>
    <col min="4868" max="4868" width="11.625" style="6" bestFit="1" customWidth="1"/>
    <col min="4869" max="4869" width="10.875" style="6" customWidth="1"/>
    <col min="4870" max="4870" width="10.25" style="6" customWidth="1"/>
    <col min="4871" max="4871" width="11.25" style="6" customWidth="1"/>
    <col min="4872" max="4872" width="10.25" style="6" customWidth="1"/>
    <col min="4873" max="4873" width="10.375" style="6" customWidth="1"/>
    <col min="4874" max="4874" width="10.875" style="6" customWidth="1"/>
    <col min="4875" max="4875" width="11.125" style="6" bestFit="1" customWidth="1"/>
    <col min="4876" max="4876" width="11" style="6" customWidth="1"/>
    <col min="4877" max="4877" width="10.5" style="6" customWidth="1"/>
    <col min="4878" max="4878" width="10.875" style="6" bestFit="1" customWidth="1"/>
    <col min="4879" max="4879" width="1.75" style="6" customWidth="1"/>
    <col min="4880" max="4880" width="9.125" style="6" customWidth="1"/>
    <col min="4881" max="4881" width="11.5" style="6" customWidth="1"/>
    <col min="4882" max="4882" width="10.125" style="6" customWidth="1"/>
    <col min="4883" max="4885" width="10.375" style="6" customWidth="1"/>
    <col min="4886" max="4886" width="9.375" style="6" customWidth="1"/>
    <col min="4887" max="4887" width="8.75" style="6" customWidth="1"/>
    <col min="4888" max="4888" width="9.375" style="6" customWidth="1"/>
    <col min="4889" max="4889" width="9.75" style="6" customWidth="1"/>
    <col min="4890" max="4890" width="11.875" style="6" customWidth="1"/>
    <col min="4891" max="4891" width="10" style="6" customWidth="1"/>
    <col min="4892" max="4892" width="10.625" style="6" customWidth="1"/>
    <col min="4893" max="4893" width="11.125" style="6" bestFit="1" customWidth="1"/>
    <col min="4894" max="4894" width="1.125" style="6" customWidth="1"/>
    <col min="4895" max="4895" width="8.25" style="6" customWidth="1"/>
    <col min="4896" max="4896" width="11.75" style="6" customWidth="1"/>
    <col min="4897" max="4897" width="10.875" style="6" customWidth="1"/>
    <col min="4898" max="4899" width="11" style="6" customWidth="1"/>
    <col min="4900" max="4900" width="10" style="6" customWidth="1"/>
    <col min="4901" max="4901" width="11.625" style="6" customWidth="1"/>
    <col min="4902" max="4902" width="11.125" style="6" customWidth="1"/>
    <col min="4903" max="4903" width="12.5" style="6" customWidth="1"/>
    <col min="4904" max="4904" width="10.25" style="6" customWidth="1"/>
    <col min="4905" max="4905" width="9.875" style="6" customWidth="1"/>
    <col min="4906" max="4906" width="19.75" style="6" customWidth="1"/>
    <col min="4907" max="4907" width="9" style="6"/>
    <col min="4908" max="4918" width="10" style="6" customWidth="1"/>
    <col min="4919" max="4919" width="10.375" style="6" customWidth="1"/>
    <col min="4920" max="4920" width="3.625" style="6" customWidth="1"/>
    <col min="4921" max="4933" width="10" style="6" customWidth="1"/>
    <col min="4934" max="4934" width="9.625" style="6" bestFit="1" customWidth="1"/>
    <col min="4935" max="4935" width="1.875" style="6" customWidth="1"/>
    <col min="4936" max="4936" width="8.25" style="6" customWidth="1"/>
    <col min="4937" max="4946" width="10" style="6" customWidth="1"/>
    <col min="4947" max="4947" width="9.5" style="6" customWidth="1"/>
    <col min="4948" max="4957" width="10" style="6" customWidth="1"/>
    <col min="4958" max="4958" width="16" style="6" customWidth="1"/>
    <col min="4959" max="4960" width="11.125" style="6" customWidth="1"/>
    <col min="4961" max="4983" width="10" style="6" customWidth="1"/>
    <col min="4984" max="4985" width="9.875" style="6" customWidth="1"/>
    <col min="4986" max="5120" width="9" style="6"/>
    <col min="5121" max="5121" width="1.5" style="6" customWidth="1"/>
    <col min="5122" max="5122" width="8.5" style="6" customWidth="1"/>
    <col min="5123" max="5123" width="12.125" style="6" customWidth="1"/>
    <col min="5124" max="5124" width="11.625" style="6" bestFit="1" customWidth="1"/>
    <col min="5125" max="5125" width="10.875" style="6" customWidth="1"/>
    <col min="5126" max="5126" width="10.25" style="6" customWidth="1"/>
    <col min="5127" max="5127" width="11.25" style="6" customWidth="1"/>
    <col min="5128" max="5128" width="10.25" style="6" customWidth="1"/>
    <col min="5129" max="5129" width="10.375" style="6" customWidth="1"/>
    <col min="5130" max="5130" width="10.875" style="6" customWidth="1"/>
    <col min="5131" max="5131" width="11.125" style="6" bestFit="1" customWidth="1"/>
    <col min="5132" max="5132" width="11" style="6" customWidth="1"/>
    <col min="5133" max="5133" width="10.5" style="6" customWidth="1"/>
    <col min="5134" max="5134" width="10.875" style="6" bestFit="1" customWidth="1"/>
    <col min="5135" max="5135" width="1.75" style="6" customWidth="1"/>
    <col min="5136" max="5136" width="9.125" style="6" customWidth="1"/>
    <col min="5137" max="5137" width="11.5" style="6" customWidth="1"/>
    <col min="5138" max="5138" width="10.125" style="6" customWidth="1"/>
    <col min="5139" max="5141" width="10.375" style="6" customWidth="1"/>
    <col min="5142" max="5142" width="9.375" style="6" customWidth="1"/>
    <col min="5143" max="5143" width="8.75" style="6" customWidth="1"/>
    <col min="5144" max="5144" width="9.375" style="6" customWidth="1"/>
    <col min="5145" max="5145" width="9.75" style="6" customWidth="1"/>
    <col min="5146" max="5146" width="11.875" style="6" customWidth="1"/>
    <col min="5147" max="5147" width="10" style="6" customWidth="1"/>
    <col min="5148" max="5148" width="10.625" style="6" customWidth="1"/>
    <col min="5149" max="5149" width="11.125" style="6" bestFit="1" customWidth="1"/>
    <col min="5150" max="5150" width="1.125" style="6" customWidth="1"/>
    <col min="5151" max="5151" width="8.25" style="6" customWidth="1"/>
    <col min="5152" max="5152" width="11.75" style="6" customWidth="1"/>
    <col min="5153" max="5153" width="10.875" style="6" customWidth="1"/>
    <col min="5154" max="5155" width="11" style="6" customWidth="1"/>
    <col min="5156" max="5156" width="10" style="6" customWidth="1"/>
    <col min="5157" max="5157" width="11.625" style="6" customWidth="1"/>
    <col min="5158" max="5158" width="11.125" style="6" customWidth="1"/>
    <col min="5159" max="5159" width="12.5" style="6" customWidth="1"/>
    <col min="5160" max="5160" width="10.25" style="6" customWidth="1"/>
    <col min="5161" max="5161" width="9.875" style="6" customWidth="1"/>
    <col min="5162" max="5162" width="19.75" style="6" customWidth="1"/>
    <col min="5163" max="5163" width="9" style="6"/>
    <col min="5164" max="5174" width="10" style="6" customWidth="1"/>
    <col min="5175" max="5175" width="10.375" style="6" customWidth="1"/>
    <col min="5176" max="5176" width="3.625" style="6" customWidth="1"/>
    <col min="5177" max="5189" width="10" style="6" customWidth="1"/>
    <col min="5190" max="5190" width="9.625" style="6" bestFit="1" customWidth="1"/>
    <col min="5191" max="5191" width="1.875" style="6" customWidth="1"/>
    <col min="5192" max="5192" width="8.25" style="6" customWidth="1"/>
    <col min="5193" max="5202" width="10" style="6" customWidth="1"/>
    <col min="5203" max="5203" width="9.5" style="6" customWidth="1"/>
    <col min="5204" max="5213" width="10" style="6" customWidth="1"/>
    <col min="5214" max="5214" width="16" style="6" customWidth="1"/>
    <col min="5215" max="5216" width="11.125" style="6" customWidth="1"/>
    <col min="5217" max="5239" width="10" style="6" customWidth="1"/>
    <col min="5240" max="5241" width="9.875" style="6" customWidth="1"/>
    <col min="5242" max="5376" width="9" style="6"/>
    <col min="5377" max="5377" width="1.5" style="6" customWidth="1"/>
    <col min="5378" max="5378" width="8.5" style="6" customWidth="1"/>
    <col min="5379" max="5379" width="12.125" style="6" customWidth="1"/>
    <col min="5380" max="5380" width="11.625" style="6" bestFit="1" customWidth="1"/>
    <col min="5381" max="5381" width="10.875" style="6" customWidth="1"/>
    <col min="5382" max="5382" width="10.25" style="6" customWidth="1"/>
    <col min="5383" max="5383" width="11.25" style="6" customWidth="1"/>
    <col min="5384" max="5384" width="10.25" style="6" customWidth="1"/>
    <col min="5385" max="5385" width="10.375" style="6" customWidth="1"/>
    <col min="5386" max="5386" width="10.875" style="6" customWidth="1"/>
    <col min="5387" max="5387" width="11.125" style="6" bestFit="1" customWidth="1"/>
    <col min="5388" max="5388" width="11" style="6" customWidth="1"/>
    <col min="5389" max="5389" width="10.5" style="6" customWidth="1"/>
    <col min="5390" max="5390" width="10.875" style="6" bestFit="1" customWidth="1"/>
    <col min="5391" max="5391" width="1.75" style="6" customWidth="1"/>
    <col min="5392" max="5392" width="9.125" style="6" customWidth="1"/>
    <col min="5393" max="5393" width="11.5" style="6" customWidth="1"/>
    <col min="5394" max="5394" width="10.125" style="6" customWidth="1"/>
    <col min="5395" max="5397" width="10.375" style="6" customWidth="1"/>
    <col min="5398" max="5398" width="9.375" style="6" customWidth="1"/>
    <col min="5399" max="5399" width="8.75" style="6" customWidth="1"/>
    <col min="5400" max="5400" width="9.375" style="6" customWidth="1"/>
    <col min="5401" max="5401" width="9.75" style="6" customWidth="1"/>
    <col min="5402" max="5402" width="11.875" style="6" customWidth="1"/>
    <col min="5403" max="5403" width="10" style="6" customWidth="1"/>
    <col min="5404" max="5404" width="10.625" style="6" customWidth="1"/>
    <col min="5405" max="5405" width="11.125" style="6" bestFit="1" customWidth="1"/>
    <col min="5406" max="5406" width="1.125" style="6" customWidth="1"/>
    <col min="5407" max="5407" width="8.25" style="6" customWidth="1"/>
    <col min="5408" max="5408" width="11.75" style="6" customWidth="1"/>
    <col min="5409" max="5409" width="10.875" style="6" customWidth="1"/>
    <col min="5410" max="5411" width="11" style="6" customWidth="1"/>
    <col min="5412" max="5412" width="10" style="6" customWidth="1"/>
    <col min="5413" max="5413" width="11.625" style="6" customWidth="1"/>
    <col min="5414" max="5414" width="11.125" style="6" customWidth="1"/>
    <col min="5415" max="5415" width="12.5" style="6" customWidth="1"/>
    <col min="5416" max="5416" width="10.25" style="6" customWidth="1"/>
    <col min="5417" max="5417" width="9.875" style="6" customWidth="1"/>
    <col min="5418" max="5418" width="19.75" style="6" customWidth="1"/>
    <col min="5419" max="5419" width="9" style="6"/>
    <col min="5420" max="5430" width="10" style="6" customWidth="1"/>
    <col min="5431" max="5431" width="10.375" style="6" customWidth="1"/>
    <col min="5432" max="5432" width="3.625" style="6" customWidth="1"/>
    <col min="5433" max="5445" width="10" style="6" customWidth="1"/>
    <col min="5446" max="5446" width="9.625" style="6" bestFit="1" customWidth="1"/>
    <col min="5447" max="5447" width="1.875" style="6" customWidth="1"/>
    <col min="5448" max="5448" width="8.25" style="6" customWidth="1"/>
    <col min="5449" max="5458" width="10" style="6" customWidth="1"/>
    <col min="5459" max="5459" width="9.5" style="6" customWidth="1"/>
    <col min="5460" max="5469" width="10" style="6" customWidth="1"/>
    <col min="5470" max="5470" width="16" style="6" customWidth="1"/>
    <col min="5471" max="5472" width="11.125" style="6" customWidth="1"/>
    <col min="5473" max="5495" width="10" style="6" customWidth="1"/>
    <col min="5496" max="5497" width="9.875" style="6" customWidth="1"/>
    <col min="5498" max="5632" width="9" style="6"/>
    <col min="5633" max="5633" width="1.5" style="6" customWidth="1"/>
    <col min="5634" max="5634" width="8.5" style="6" customWidth="1"/>
    <col min="5635" max="5635" width="12.125" style="6" customWidth="1"/>
    <col min="5636" max="5636" width="11.625" style="6" bestFit="1" customWidth="1"/>
    <col min="5637" max="5637" width="10.875" style="6" customWidth="1"/>
    <col min="5638" max="5638" width="10.25" style="6" customWidth="1"/>
    <col min="5639" max="5639" width="11.25" style="6" customWidth="1"/>
    <col min="5640" max="5640" width="10.25" style="6" customWidth="1"/>
    <col min="5641" max="5641" width="10.375" style="6" customWidth="1"/>
    <col min="5642" max="5642" width="10.875" style="6" customWidth="1"/>
    <col min="5643" max="5643" width="11.125" style="6" bestFit="1" customWidth="1"/>
    <col min="5644" max="5644" width="11" style="6" customWidth="1"/>
    <col min="5645" max="5645" width="10.5" style="6" customWidth="1"/>
    <col min="5646" max="5646" width="10.875" style="6" bestFit="1" customWidth="1"/>
    <col min="5647" max="5647" width="1.75" style="6" customWidth="1"/>
    <col min="5648" max="5648" width="9.125" style="6" customWidth="1"/>
    <col min="5649" max="5649" width="11.5" style="6" customWidth="1"/>
    <col min="5650" max="5650" width="10.125" style="6" customWidth="1"/>
    <col min="5651" max="5653" width="10.375" style="6" customWidth="1"/>
    <col min="5654" max="5654" width="9.375" style="6" customWidth="1"/>
    <col min="5655" max="5655" width="8.75" style="6" customWidth="1"/>
    <col min="5656" max="5656" width="9.375" style="6" customWidth="1"/>
    <col min="5657" max="5657" width="9.75" style="6" customWidth="1"/>
    <col min="5658" max="5658" width="11.875" style="6" customWidth="1"/>
    <col min="5659" max="5659" width="10" style="6" customWidth="1"/>
    <col min="5660" max="5660" width="10.625" style="6" customWidth="1"/>
    <col min="5661" max="5661" width="11.125" style="6" bestFit="1" customWidth="1"/>
    <col min="5662" max="5662" width="1.125" style="6" customWidth="1"/>
    <col min="5663" max="5663" width="8.25" style="6" customWidth="1"/>
    <col min="5664" max="5664" width="11.75" style="6" customWidth="1"/>
    <col min="5665" max="5665" width="10.875" style="6" customWidth="1"/>
    <col min="5666" max="5667" width="11" style="6" customWidth="1"/>
    <col min="5668" max="5668" width="10" style="6" customWidth="1"/>
    <col min="5669" max="5669" width="11.625" style="6" customWidth="1"/>
    <col min="5670" max="5670" width="11.125" style="6" customWidth="1"/>
    <col min="5671" max="5671" width="12.5" style="6" customWidth="1"/>
    <col min="5672" max="5672" width="10.25" style="6" customWidth="1"/>
    <col min="5673" max="5673" width="9.875" style="6" customWidth="1"/>
    <col min="5674" max="5674" width="19.75" style="6" customWidth="1"/>
    <col min="5675" max="5675" width="9" style="6"/>
    <col min="5676" max="5686" width="10" style="6" customWidth="1"/>
    <col min="5687" max="5687" width="10.375" style="6" customWidth="1"/>
    <col min="5688" max="5688" width="3.625" style="6" customWidth="1"/>
    <col min="5689" max="5701" width="10" style="6" customWidth="1"/>
    <col min="5702" max="5702" width="9.625" style="6" bestFit="1" customWidth="1"/>
    <col min="5703" max="5703" width="1.875" style="6" customWidth="1"/>
    <col min="5704" max="5704" width="8.25" style="6" customWidth="1"/>
    <col min="5705" max="5714" width="10" style="6" customWidth="1"/>
    <col min="5715" max="5715" width="9.5" style="6" customWidth="1"/>
    <col min="5716" max="5725" width="10" style="6" customWidth="1"/>
    <col min="5726" max="5726" width="16" style="6" customWidth="1"/>
    <col min="5727" max="5728" width="11.125" style="6" customWidth="1"/>
    <col min="5729" max="5751" width="10" style="6" customWidth="1"/>
    <col min="5752" max="5753" width="9.875" style="6" customWidth="1"/>
    <col min="5754" max="5888" width="9" style="6"/>
    <col min="5889" max="5889" width="1.5" style="6" customWidth="1"/>
    <col min="5890" max="5890" width="8.5" style="6" customWidth="1"/>
    <col min="5891" max="5891" width="12.125" style="6" customWidth="1"/>
    <col min="5892" max="5892" width="11.625" style="6" bestFit="1" customWidth="1"/>
    <col min="5893" max="5893" width="10.875" style="6" customWidth="1"/>
    <col min="5894" max="5894" width="10.25" style="6" customWidth="1"/>
    <col min="5895" max="5895" width="11.25" style="6" customWidth="1"/>
    <col min="5896" max="5896" width="10.25" style="6" customWidth="1"/>
    <col min="5897" max="5897" width="10.375" style="6" customWidth="1"/>
    <col min="5898" max="5898" width="10.875" style="6" customWidth="1"/>
    <col min="5899" max="5899" width="11.125" style="6" bestFit="1" customWidth="1"/>
    <col min="5900" max="5900" width="11" style="6" customWidth="1"/>
    <col min="5901" max="5901" width="10.5" style="6" customWidth="1"/>
    <col min="5902" max="5902" width="10.875" style="6" bestFit="1" customWidth="1"/>
    <col min="5903" max="5903" width="1.75" style="6" customWidth="1"/>
    <col min="5904" max="5904" width="9.125" style="6" customWidth="1"/>
    <col min="5905" max="5905" width="11.5" style="6" customWidth="1"/>
    <col min="5906" max="5906" width="10.125" style="6" customWidth="1"/>
    <col min="5907" max="5909" width="10.375" style="6" customWidth="1"/>
    <col min="5910" max="5910" width="9.375" style="6" customWidth="1"/>
    <col min="5911" max="5911" width="8.75" style="6" customWidth="1"/>
    <col min="5912" max="5912" width="9.375" style="6" customWidth="1"/>
    <col min="5913" max="5913" width="9.75" style="6" customWidth="1"/>
    <col min="5914" max="5914" width="11.875" style="6" customWidth="1"/>
    <col min="5915" max="5915" width="10" style="6" customWidth="1"/>
    <col min="5916" max="5916" width="10.625" style="6" customWidth="1"/>
    <col min="5917" max="5917" width="11.125" style="6" bestFit="1" customWidth="1"/>
    <col min="5918" max="5918" width="1.125" style="6" customWidth="1"/>
    <col min="5919" max="5919" width="8.25" style="6" customWidth="1"/>
    <col min="5920" max="5920" width="11.75" style="6" customWidth="1"/>
    <col min="5921" max="5921" width="10.875" style="6" customWidth="1"/>
    <col min="5922" max="5923" width="11" style="6" customWidth="1"/>
    <col min="5924" max="5924" width="10" style="6" customWidth="1"/>
    <col min="5925" max="5925" width="11.625" style="6" customWidth="1"/>
    <col min="5926" max="5926" width="11.125" style="6" customWidth="1"/>
    <col min="5927" max="5927" width="12.5" style="6" customWidth="1"/>
    <col min="5928" max="5928" width="10.25" style="6" customWidth="1"/>
    <col min="5929" max="5929" width="9.875" style="6" customWidth="1"/>
    <col min="5930" max="5930" width="19.75" style="6" customWidth="1"/>
    <col min="5931" max="5931" width="9" style="6"/>
    <col min="5932" max="5942" width="10" style="6" customWidth="1"/>
    <col min="5943" max="5943" width="10.375" style="6" customWidth="1"/>
    <col min="5944" max="5944" width="3.625" style="6" customWidth="1"/>
    <col min="5945" max="5957" width="10" style="6" customWidth="1"/>
    <col min="5958" max="5958" width="9.625" style="6" bestFit="1" customWidth="1"/>
    <col min="5959" max="5959" width="1.875" style="6" customWidth="1"/>
    <col min="5960" max="5960" width="8.25" style="6" customWidth="1"/>
    <col min="5961" max="5970" width="10" style="6" customWidth="1"/>
    <col min="5971" max="5971" width="9.5" style="6" customWidth="1"/>
    <col min="5972" max="5981" width="10" style="6" customWidth="1"/>
    <col min="5982" max="5982" width="16" style="6" customWidth="1"/>
    <col min="5983" max="5984" width="11.125" style="6" customWidth="1"/>
    <col min="5985" max="6007" width="10" style="6" customWidth="1"/>
    <col min="6008" max="6009" width="9.875" style="6" customWidth="1"/>
    <col min="6010" max="6144" width="9" style="6"/>
    <col min="6145" max="6145" width="1.5" style="6" customWidth="1"/>
    <col min="6146" max="6146" width="8.5" style="6" customWidth="1"/>
    <col min="6147" max="6147" width="12.125" style="6" customWidth="1"/>
    <col min="6148" max="6148" width="11.625" style="6" bestFit="1" customWidth="1"/>
    <col min="6149" max="6149" width="10.875" style="6" customWidth="1"/>
    <col min="6150" max="6150" width="10.25" style="6" customWidth="1"/>
    <col min="6151" max="6151" width="11.25" style="6" customWidth="1"/>
    <col min="6152" max="6152" width="10.25" style="6" customWidth="1"/>
    <col min="6153" max="6153" width="10.375" style="6" customWidth="1"/>
    <col min="6154" max="6154" width="10.875" style="6" customWidth="1"/>
    <col min="6155" max="6155" width="11.125" style="6" bestFit="1" customWidth="1"/>
    <col min="6156" max="6156" width="11" style="6" customWidth="1"/>
    <col min="6157" max="6157" width="10.5" style="6" customWidth="1"/>
    <col min="6158" max="6158" width="10.875" style="6" bestFit="1" customWidth="1"/>
    <col min="6159" max="6159" width="1.75" style="6" customWidth="1"/>
    <col min="6160" max="6160" width="9.125" style="6" customWidth="1"/>
    <col min="6161" max="6161" width="11.5" style="6" customWidth="1"/>
    <col min="6162" max="6162" width="10.125" style="6" customWidth="1"/>
    <col min="6163" max="6165" width="10.375" style="6" customWidth="1"/>
    <col min="6166" max="6166" width="9.375" style="6" customWidth="1"/>
    <col min="6167" max="6167" width="8.75" style="6" customWidth="1"/>
    <col min="6168" max="6168" width="9.375" style="6" customWidth="1"/>
    <col min="6169" max="6169" width="9.75" style="6" customWidth="1"/>
    <col min="6170" max="6170" width="11.875" style="6" customWidth="1"/>
    <col min="6171" max="6171" width="10" style="6" customWidth="1"/>
    <col min="6172" max="6172" width="10.625" style="6" customWidth="1"/>
    <col min="6173" max="6173" width="11.125" style="6" bestFit="1" customWidth="1"/>
    <col min="6174" max="6174" width="1.125" style="6" customWidth="1"/>
    <col min="6175" max="6175" width="8.25" style="6" customWidth="1"/>
    <col min="6176" max="6176" width="11.75" style="6" customWidth="1"/>
    <col min="6177" max="6177" width="10.875" style="6" customWidth="1"/>
    <col min="6178" max="6179" width="11" style="6" customWidth="1"/>
    <col min="6180" max="6180" width="10" style="6" customWidth="1"/>
    <col min="6181" max="6181" width="11.625" style="6" customWidth="1"/>
    <col min="6182" max="6182" width="11.125" style="6" customWidth="1"/>
    <col min="6183" max="6183" width="12.5" style="6" customWidth="1"/>
    <col min="6184" max="6184" width="10.25" style="6" customWidth="1"/>
    <col min="6185" max="6185" width="9.875" style="6" customWidth="1"/>
    <col min="6186" max="6186" width="19.75" style="6" customWidth="1"/>
    <col min="6187" max="6187" width="9" style="6"/>
    <col min="6188" max="6198" width="10" style="6" customWidth="1"/>
    <col min="6199" max="6199" width="10.375" style="6" customWidth="1"/>
    <col min="6200" max="6200" width="3.625" style="6" customWidth="1"/>
    <col min="6201" max="6213" width="10" style="6" customWidth="1"/>
    <col min="6214" max="6214" width="9.625" style="6" bestFit="1" customWidth="1"/>
    <col min="6215" max="6215" width="1.875" style="6" customWidth="1"/>
    <col min="6216" max="6216" width="8.25" style="6" customWidth="1"/>
    <col min="6217" max="6226" width="10" style="6" customWidth="1"/>
    <col min="6227" max="6227" width="9.5" style="6" customWidth="1"/>
    <col min="6228" max="6237" width="10" style="6" customWidth="1"/>
    <col min="6238" max="6238" width="16" style="6" customWidth="1"/>
    <col min="6239" max="6240" width="11.125" style="6" customWidth="1"/>
    <col min="6241" max="6263" width="10" style="6" customWidth="1"/>
    <col min="6264" max="6265" width="9.875" style="6" customWidth="1"/>
    <col min="6266" max="6400" width="9" style="6"/>
    <col min="6401" max="6401" width="1.5" style="6" customWidth="1"/>
    <col min="6402" max="6402" width="8.5" style="6" customWidth="1"/>
    <col min="6403" max="6403" width="12.125" style="6" customWidth="1"/>
    <col min="6404" max="6404" width="11.625" style="6" bestFit="1" customWidth="1"/>
    <col min="6405" max="6405" width="10.875" style="6" customWidth="1"/>
    <col min="6406" max="6406" width="10.25" style="6" customWidth="1"/>
    <col min="6407" max="6407" width="11.25" style="6" customWidth="1"/>
    <col min="6408" max="6408" width="10.25" style="6" customWidth="1"/>
    <col min="6409" max="6409" width="10.375" style="6" customWidth="1"/>
    <col min="6410" max="6410" width="10.875" style="6" customWidth="1"/>
    <col min="6411" max="6411" width="11.125" style="6" bestFit="1" customWidth="1"/>
    <col min="6412" max="6412" width="11" style="6" customWidth="1"/>
    <col min="6413" max="6413" width="10.5" style="6" customWidth="1"/>
    <col min="6414" max="6414" width="10.875" style="6" bestFit="1" customWidth="1"/>
    <col min="6415" max="6415" width="1.75" style="6" customWidth="1"/>
    <col min="6416" max="6416" width="9.125" style="6" customWidth="1"/>
    <col min="6417" max="6417" width="11.5" style="6" customWidth="1"/>
    <col min="6418" max="6418" width="10.125" style="6" customWidth="1"/>
    <col min="6419" max="6421" width="10.375" style="6" customWidth="1"/>
    <col min="6422" max="6422" width="9.375" style="6" customWidth="1"/>
    <col min="6423" max="6423" width="8.75" style="6" customWidth="1"/>
    <col min="6424" max="6424" width="9.375" style="6" customWidth="1"/>
    <col min="6425" max="6425" width="9.75" style="6" customWidth="1"/>
    <col min="6426" max="6426" width="11.875" style="6" customWidth="1"/>
    <col min="6427" max="6427" width="10" style="6" customWidth="1"/>
    <col min="6428" max="6428" width="10.625" style="6" customWidth="1"/>
    <col min="6429" max="6429" width="11.125" style="6" bestFit="1" customWidth="1"/>
    <col min="6430" max="6430" width="1.125" style="6" customWidth="1"/>
    <col min="6431" max="6431" width="8.25" style="6" customWidth="1"/>
    <col min="6432" max="6432" width="11.75" style="6" customWidth="1"/>
    <col min="6433" max="6433" width="10.875" style="6" customWidth="1"/>
    <col min="6434" max="6435" width="11" style="6" customWidth="1"/>
    <col min="6436" max="6436" width="10" style="6" customWidth="1"/>
    <col min="6437" max="6437" width="11.625" style="6" customWidth="1"/>
    <col min="6438" max="6438" width="11.125" style="6" customWidth="1"/>
    <col min="6439" max="6439" width="12.5" style="6" customWidth="1"/>
    <col min="6440" max="6440" width="10.25" style="6" customWidth="1"/>
    <col min="6441" max="6441" width="9.875" style="6" customWidth="1"/>
    <col min="6442" max="6442" width="19.75" style="6" customWidth="1"/>
    <col min="6443" max="6443" width="9" style="6"/>
    <col min="6444" max="6454" width="10" style="6" customWidth="1"/>
    <col min="6455" max="6455" width="10.375" style="6" customWidth="1"/>
    <col min="6456" max="6456" width="3.625" style="6" customWidth="1"/>
    <col min="6457" max="6469" width="10" style="6" customWidth="1"/>
    <col min="6470" max="6470" width="9.625" style="6" bestFit="1" customWidth="1"/>
    <col min="6471" max="6471" width="1.875" style="6" customWidth="1"/>
    <col min="6472" max="6472" width="8.25" style="6" customWidth="1"/>
    <col min="6473" max="6482" width="10" style="6" customWidth="1"/>
    <col min="6483" max="6483" width="9.5" style="6" customWidth="1"/>
    <col min="6484" max="6493" width="10" style="6" customWidth="1"/>
    <col min="6494" max="6494" width="16" style="6" customWidth="1"/>
    <col min="6495" max="6496" width="11.125" style="6" customWidth="1"/>
    <col min="6497" max="6519" width="10" style="6" customWidth="1"/>
    <col min="6520" max="6521" width="9.875" style="6" customWidth="1"/>
    <col min="6522" max="6656" width="9" style="6"/>
    <col min="6657" max="6657" width="1.5" style="6" customWidth="1"/>
    <col min="6658" max="6658" width="8.5" style="6" customWidth="1"/>
    <col min="6659" max="6659" width="12.125" style="6" customWidth="1"/>
    <col min="6660" max="6660" width="11.625" style="6" bestFit="1" customWidth="1"/>
    <col min="6661" max="6661" width="10.875" style="6" customWidth="1"/>
    <col min="6662" max="6662" width="10.25" style="6" customWidth="1"/>
    <col min="6663" max="6663" width="11.25" style="6" customWidth="1"/>
    <col min="6664" max="6664" width="10.25" style="6" customWidth="1"/>
    <col min="6665" max="6665" width="10.375" style="6" customWidth="1"/>
    <col min="6666" max="6666" width="10.875" style="6" customWidth="1"/>
    <col min="6667" max="6667" width="11.125" style="6" bestFit="1" customWidth="1"/>
    <col min="6668" max="6668" width="11" style="6" customWidth="1"/>
    <col min="6669" max="6669" width="10.5" style="6" customWidth="1"/>
    <col min="6670" max="6670" width="10.875" style="6" bestFit="1" customWidth="1"/>
    <col min="6671" max="6671" width="1.75" style="6" customWidth="1"/>
    <col min="6672" max="6672" width="9.125" style="6" customWidth="1"/>
    <col min="6673" max="6673" width="11.5" style="6" customWidth="1"/>
    <col min="6674" max="6674" width="10.125" style="6" customWidth="1"/>
    <col min="6675" max="6677" width="10.375" style="6" customWidth="1"/>
    <col min="6678" max="6678" width="9.375" style="6" customWidth="1"/>
    <col min="6679" max="6679" width="8.75" style="6" customWidth="1"/>
    <col min="6680" max="6680" width="9.375" style="6" customWidth="1"/>
    <col min="6681" max="6681" width="9.75" style="6" customWidth="1"/>
    <col min="6682" max="6682" width="11.875" style="6" customWidth="1"/>
    <col min="6683" max="6683" width="10" style="6" customWidth="1"/>
    <col min="6684" max="6684" width="10.625" style="6" customWidth="1"/>
    <col min="6685" max="6685" width="11.125" style="6" bestFit="1" customWidth="1"/>
    <col min="6686" max="6686" width="1.125" style="6" customWidth="1"/>
    <col min="6687" max="6687" width="8.25" style="6" customWidth="1"/>
    <col min="6688" max="6688" width="11.75" style="6" customWidth="1"/>
    <col min="6689" max="6689" width="10.875" style="6" customWidth="1"/>
    <col min="6690" max="6691" width="11" style="6" customWidth="1"/>
    <col min="6692" max="6692" width="10" style="6" customWidth="1"/>
    <col min="6693" max="6693" width="11.625" style="6" customWidth="1"/>
    <col min="6694" max="6694" width="11.125" style="6" customWidth="1"/>
    <col min="6695" max="6695" width="12.5" style="6" customWidth="1"/>
    <col min="6696" max="6696" width="10.25" style="6" customWidth="1"/>
    <col min="6697" max="6697" width="9.875" style="6" customWidth="1"/>
    <col min="6698" max="6698" width="19.75" style="6" customWidth="1"/>
    <col min="6699" max="6699" width="9" style="6"/>
    <col min="6700" max="6710" width="10" style="6" customWidth="1"/>
    <col min="6711" max="6711" width="10.375" style="6" customWidth="1"/>
    <col min="6712" max="6712" width="3.625" style="6" customWidth="1"/>
    <col min="6713" max="6725" width="10" style="6" customWidth="1"/>
    <col min="6726" max="6726" width="9.625" style="6" bestFit="1" customWidth="1"/>
    <col min="6727" max="6727" width="1.875" style="6" customWidth="1"/>
    <col min="6728" max="6728" width="8.25" style="6" customWidth="1"/>
    <col min="6729" max="6738" width="10" style="6" customWidth="1"/>
    <col min="6739" max="6739" width="9.5" style="6" customWidth="1"/>
    <col min="6740" max="6749" width="10" style="6" customWidth="1"/>
    <col min="6750" max="6750" width="16" style="6" customWidth="1"/>
    <col min="6751" max="6752" width="11.125" style="6" customWidth="1"/>
    <col min="6753" max="6775" width="10" style="6" customWidth="1"/>
    <col min="6776" max="6777" width="9.875" style="6" customWidth="1"/>
    <col min="6778" max="6912" width="9" style="6"/>
    <col min="6913" max="6913" width="1.5" style="6" customWidth="1"/>
    <col min="6914" max="6914" width="8.5" style="6" customWidth="1"/>
    <col min="6915" max="6915" width="12.125" style="6" customWidth="1"/>
    <col min="6916" max="6916" width="11.625" style="6" bestFit="1" customWidth="1"/>
    <col min="6917" max="6917" width="10.875" style="6" customWidth="1"/>
    <col min="6918" max="6918" width="10.25" style="6" customWidth="1"/>
    <col min="6919" max="6919" width="11.25" style="6" customWidth="1"/>
    <col min="6920" max="6920" width="10.25" style="6" customWidth="1"/>
    <col min="6921" max="6921" width="10.375" style="6" customWidth="1"/>
    <col min="6922" max="6922" width="10.875" style="6" customWidth="1"/>
    <col min="6923" max="6923" width="11.125" style="6" bestFit="1" customWidth="1"/>
    <col min="6924" max="6924" width="11" style="6" customWidth="1"/>
    <col min="6925" max="6925" width="10.5" style="6" customWidth="1"/>
    <col min="6926" max="6926" width="10.875" style="6" bestFit="1" customWidth="1"/>
    <col min="6927" max="6927" width="1.75" style="6" customWidth="1"/>
    <col min="6928" max="6928" width="9.125" style="6" customWidth="1"/>
    <col min="6929" max="6929" width="11.5" style="6" customWidth="1"/>
    <col min="6930" max="6930" width="10.125" style="6" customWidth="1"/>
    <col min="6931" max="6933" width="10.375" style="6" customWidth="1"/>
    <col min="6934" max="6934" width="9.375" style="6" customWidth="1"/>
    <col min="6935" max="6935" width="8.75" style="6" customWidth="1"/>
    <col min="6936" max="6936" width="9.375" style="6" customWidth="1"/>
    <col min="6937" max="6937" width="9.75" style="6" customWidth="1"/>
    <col min="6938" max="6938" width="11.875" style="6" customWidth="1"/>
    <col min="6939" max="6939" width="10" style="6" customWidth="1"/>
    <col min="6940" max="6940" width="10.625" style="6" customWidth="1"/>
    <col min="6941" max="6941" width="11.125" style="6" bestFit="1" customWidth="1"/>
    <col min="6942" max="6942" width="1.125" style="6" customWidth="1"/>
    <col min="6943" max="6943" width="8.25" style="6" customWidth="1"/>
    <col min="6944" max="6944" width="11.75" style="6" customWidth="1"/>
    <col min="6945" max="6945" width="10.875" style="6" customWidth="1"/>
    <col min="6946" max="6947" width="11" style="6" customWidth="1"/>
    <col min="6948" max="6948" width="10" style="6" customWidth="1"/>
    <col min="6949" max="6949" width="11.625" style="6" customWidth="1"/>
    <col min="6950" max="6950" width="11.125" style="6" customWidth="1"/>
    <col min="6951" max="6951" width="12.5" style="6" customWidth="1"/>
    <col min="6952" max="6952" width="10.25" style="6" customWidth="1"/>
    <col min="6953" max="6953" width="9.875" style="6" customWidth="1"/>
    <col min="6954" max="6954" width="19.75" style="6" customWidth="1"/>
    <col min="6955" max="6955" width="9" style="6"/>
    <col min="6956" max="6966" width="10" style="6" customWidth="1"/>
    <col min="6967" max="6967" width="10.375" style="6" customWidth="1"/>
    <col min="6968" max="6968" width="3.625" style="6" customWidth="1"/>
    <col min="6969" max="6981" width="10" style="6" customWidth="1"/>
    <col min="6982" max="6982" width="9.625" style="6" bestFit="1" customWidth="1"/>
    <col min="6983" max="6983" width="1.875" style="6" customWidth="1"/>
    <col min="6984" max="6984" width="8.25" style="6" customWidth="1"/>
    <col min="6985" max="6994" width="10" style="6" customWidth="1"/>
    <col min="6995" max="6995" width="9.5" style="6" customWidth="1"/>
    <col min="6996" max="7005" width="10" style="6" customWidth="1"/>
    <col min="7006" max="7006" width="16" style="6" customWidth="1"/>
    <col min="7007" max="7008" width="11.125" style="6" customWidth="1"/>
    <col min="7009" max="7031" width="10" style="6" customWidth="1"/>
    <col min="7032" max="7033" width="9.875" style="6" customWidth="1"/>
    <col min="7034" max="7168" width="9" style="6"/>
    <col min="7169" max="7169" width="1.5" style="6" customWidth="1"/>
    <col min="7170" max="7170" width="8.5" style="6" customWidth="1"/>
    <col min="7171" max="7171" width="12.125" style="6" customWidth="1"/>
    <col min="7172" max="7172" width="11.625" style="6" bestFit="1" customWidth="1"/>
    <col min="7173" max="7173" width="10.875" style="6" customWidth="1"/>
    <col min="7174" max="7174" width="10.25" style="6" customWidth="1"/>
    <col min="7175" max="7175" width="11.25" style="6" customWidth="1"/>
    <col min="7176" max="7176" width="10.25" style="6" customWidth="1"/>
    <col min="7177" max="7177" width="10.375" style="6" customWidth="1"/>
    <col min="7178" max="7178" width="10.875" style="6" customWidth="1"/>
    <col min="7179" max="7179" width="11.125" style="6" bestFit="1" customWidth="1"/>
    <col min="7180" max="7180" width="11" style="6" customWidth="1"/>
    <col min="7181" max="7181" width="10.5" style="6" customWidth="1"/>
    <col min="7182" max="7182" width="10.875" style="6" bestFit="1" customWidth="1"/>
    <col min="7183" max="7183" width="1.75" style="6" customWidth="1"/>
    <col min="7184" max="7184" width="9.125" style="6" customWidth="1"/>
    <col min="7185" max="7185" width="11.5" style="6" customWidth="1"/>
    <col min="7186" max="7186" width="10.125" style="6" customWidth="1"/>
    <col min="7187" max="7189" width="10.375" style="6" customWidth="1"/>
    <col min="7190" max="7190" width="9.375" style="6" customWidth="1"/>
    <col min="7191" max="7191" width="8.75" style="6" customWidth="1"/>
    <col min="7192" max="7192" width="9.375" style="6" customWidth="1"/>
    <col min="7193" max="7193" width="9.75" style="6" customWidth="1"/>
    <col min="7194" max="7194" width="11.875" style="6" customWidth="1"/>
    <col min="7195" max="7195" width="10" style="6" customWidth="1"/>
    <col min="7196" max="7196" width="10.625" style="6" customWidth="1"/>
    <col min="7197" max="7197" width="11.125" style="6" bestFit="1" customWidth="1"/>
    <col min="7198" max="7198" width="1.125" style="6" customWidth="1"/>
    <col min="7199" max="7199" width="8.25" style="6" customWidth="1"/>
    <col min="7200" max="7200" width="11.75" style="6" customWidth="1"/>
    <col min="7201" max="7201" width="10.875" style="6" customWidth="1"/>
    <col min="7202" max="7203" width="11" style="6" customWidth="1"/>
    <col min="7204" max="7204" width="10" style="6" customWidth="1"/>
    <col min="7205" max="7205" width="11.625" style="6" customWidth="1"/>
    <col min="7206" max="7206" width="11.125" style="6" customWidth="1"/>
    <col min="7207" max="7207" width="12.5" style="6" customWidth="1"/>
    <col min="7208" max="7208" width="10.25" style="6" customWidth="1"/>
    <col min="7209" max="7209" width="9.875" style="6" customWidth="1"/>
    <col min="7210" max="7210" width="19.75" style="6" customWidth="1"/>
    <col min="7211" max="7211" width="9" style="6"/>
    <col min="7212" max="7222" width="10" style="6" customWidth="1"/>
    <col min="7223" max="7223" width="10.375" style="6" customWidth="1"/>
    <col min="7224" max="7224" width="3.625" style="6" customWidth="1"/>
    <col min="7225" max="7237" width="10" style="6" customWidth="1"/>
    <col min="7238" max="7238" width="9.625" style="6" bestFit="1" customWidth="1"/>
    <col min="7239" max="7239" width="1.875" style="6" customWidth="1"/>
    <col min="7240" max="7240" width="8.25" style="6" customWidth="1"/>
    <col min="7241" max="7250" width="10" style="6" customWidth="1"/>
    <col min="7251" max="7251" width="9.5" style="6" customWidth="1"/>
    <col min="7252" max="7261" width="10" style="6" customWidth="1"/>
    <col min="7262" max="7262" width="16" style="6" customWidth="1"/>
    <col min="7263" max="7264" width="11.125" style="6" customWidth="1"/>
    <col min="7265" max="7287" width="10" style="6" customWidth="1"/>
    <col min="7288" max="7289" width="9.875" style="6" customWidth="1"/>
    <col min="7290" max="7424" width="9" style="6"/>
    <col min="7425" max="7425" width="1.5" style="6" customWidth="1"/>
    <col min="7426" max="7426" width="8.5" style="6" customWidth="1"/>
    <col min="7427" max="7427" width="12.125" style="6" customWidth="1"/>
    <col min="7428" max="7428" width="11.625" style="6" bestFit="1" customWidth="1"/>
    <col min="7429" max="7429" width="10.875" style="6" customWidth="1"/>
    <col min="7430" max="7430" width="10.25" style="6" customWidth="1"/>
    <col min="7431" max="7431" width="11.25" style="6" customWidth="1"/>
    <col min="7432" max="7432" width="10.25" style="6" customWidth="1"/>
    <col min="7433" max="7433" width="10.375" style="6" customWidth="1"/>
    <col min="7434" max="7434" width="10.875" style="6" customWidth="1"/>
    <col min="7435" max="7435" width="11.125" style="6" bestFit="1" customWidth="1"/>
    <col min="7436" max="7436" width="11" style="6" customWidth="1"/>
    <col min="7437" max="7437" width="10.5" style="6" customWidth="1"/>
    <col min="7438" max="7438" width="10.875" style="6" bestFit="1" customWidth="1"/>
    <col min="7439" max="7439" width="1.75" style="6" customWidth="1"/>
    <col min="7440" max="7440" width="9.125" style="6" customWidth="1"/>
    <col min="7441" max="7441" width="11.5" style="6" customWidth="1"/>
    <col min="7442" max="7442" width="10.125" style="6" customWidth="1"/>
    <col min="7443" max="7445" width="10.375" style="6" customWidth="1"/>
    <col min="7446" max="7446" width="9.375" style="6" customWidth="1"/>
    <col min="7447" max="7447" width="8.75" style="6" customWidth="1"/>
    <col min="7448" max="7448" width="9.375" style="6" customWidth="1"/>
    <col min="7449" max="7449" width="9.75" style="6" customWidth="1"/>
    <col min="7450" max="7450" width="11.875" style="6" customWidth="1"/>
    <col min="7451" max="7451" width="10" style="6" customWidth="1"/>
    <col min="7452" max="7452" width="10.625" style="6" customWidth="1"/>
    <col min="7453" max="7453" width="11.125" style="6" bestFit="1" customWidth="1"/>
    <col min="7454" max="7454" width="1.125" style="6" customWidth="1"/>
    <col min="7455" max="7455" width="8.25" style="6" customWidth="1"/>
    <col min="7456" max="7456" width="11.75" style="6" customWidth="1"/>
    <col min="7457" max="7457" width="10.875" style="6" customWidth="1"/>
    <col min="7458" max="7459" width="11" style="6" customWidth="1"/>
    <col min="7460" max="7460" width="10" style="6" customWidth="1"/>
    <col min="7461" max="7461" width="11.625" style="6" customWidth="1"/>
    <col min="7462" max="7462" width="11.125" style="6" customWidth="1"/>
    <col min="7463" max="7463" width="12.5" style="6" customWidth="1"/>
    <col min="7464" max="7464" width="10.25" style="6" customWidth="1"/>
    <col min="7465" max="7465" width="9.875" style="6" customWidth="1"/>
    <col min="7466" max="7466" width="19.75" style="6" customWidth="1"/>
    <col min="7467" max="7467" width="9" style="6"/>
    <col min="7468" max="7478" width="10" style="6" customWidth="1"/>
    <col min="7479" max="7479" width="10.375" style="6" customWidth="1"/>
    <col min="7480" max="7480" width="3.625" style="6" customWidth="1"/>
    <col min="7481" max="7493" width="10" style="6" customWidth="1"/>
    <col min="7494" max="7494" width="9.625" style="6" bestFit="1" customWidth="1"/>
    <col min="7495" max="7495" width="1.875" style="6" customWidth="1"/>
    <col min="7496" max="7496" width="8.25" style="6" customWidth="1"/>
    <col min="7497" max="7506" width="10" style="6" customWidth="1"/>
    <col min="7507" max="7507" width="9.5" style="6" customWidth="1"/>
    <col min="7508" max="7517" width="10" style="6" customWidth="1"/>
    <col min="7518" max="7518" width="16" style="6" customWidth="1"/>
    <col min="7519" max="7520" width="11.125" style="6" customWidth="1"/>
    <col min="7521" max="7543" width="10" style="6" customWidth="1"/>
    <col min="7544" max="7545" width="9.875" style="6" customWidth="1"/>
    <col min="7546" max="7680" width="9" style="6"/>
    <col min="7681" max="7681" width="1.5" style="6" customWidth="1"/>
    <col min="7682" max="7682" width="8.5" style="6" customWidth="1"/>
    <col min="7683" max="7683" width="12.125" style="6" customWidth="1"/>
    <col min="7684" max="7684" width="11.625" style="6" bestFit="1" customWidth="1"/>
    <col min="7685" max="7685" width="10.875" style="6" customWidth="1"/>
    <col min="7686" max="7686" width="10.25" style="6" customWidth="1"/>
    <col min="7687" max="7687" width="11.25" style="6" customWidth="1"/>
    <col min="7688" max="7688" width="10.25" style="6" customWidth="1"/>
    <col min="7689" max="7689" width="10.375" style="6" customWidth="1"/>
    <col min="7690" max="7690" width="10.875" style="6" customWidth="1"/>
    <col min="7691" max="7691" width="11.125" style="6" bestFit="1" customWidth="1"/>
    <col min="7692" max="7692" width="11" style="6" customWidth="1"/>
    <col min="7693" max="7693" width="10.5" style="6" customWidth="1"/>
    <col min="7694" max="7694" width="10.875" style="6" bestFit="1" customWidth="1"/>
    <col min="7695" max="7695" width="1.75" style="6" customWidth="1"/>
    <col min="7696" max="7696" width="9.125" style="6" customWidth="1"/>
    <col min="7697" max="7697" width="11.5" style="6" customWidth="1"/>
    <col min="7698" max="7698" width="10.125" style="6" customWidth="1"/>
    <col min="7699" max="7701" width="10.375" style="6" customWidth="1"/>
    <col min="7702" max="7702" width="9.375" style="6" customWidth="1"/>
    <col min="7703" max="7703" width="8.75" style="6" customWidth="1"/>
    <col min="7704" max="7704" width="9.375" style="6" customWidth="1"/>
    <col min="7705" max="7705" width="9.75" style="6" customWidth="1"/>
    <col min="7706" max="7706" width="11.875" style="6" customWidth="1"/>
    <col min="7707" max="7707" width="10" style="6" customWidth="1"/>
    <col min="7708" max="7708" width="10.625" style="6" customWidth="1"/>
    <col min="7709" max="7709" width="11.125" style="6" bestFit="1" customWidth="1"/>
    <col min="7710" max="7710" width="1.125" style="6" customWidth="1"/>
    <col min="7711" max="7711" width="8.25" style="6" customWidth="1"/>
    <col min="7712" max="7712" width="11.75" style="6" customWidth="1"/>
    <col min="7713" max="7713" width="10.875" style="6" customWidth="1"/>
    <col min="7714" max="7715" width="11" style="6" customWidth="1"/>
    <col min="7716" max="7716" width="10" style="6" customWidth="1"/>
    <col min="7717" max="7717" width="11.625" style="6" customWidth="1"/>
    <col min="7718" max="7718" width="11.125" style="6" customWidth="1"/>
    <col min="7719" max="7719" width="12.5" style="6" customWidth="1"/>
    <col min="7720" max="7720" width="10.25" style="6" customWidth="1"/>
    <col min="7721" max="7721" width="9.875" style="6" customWidth="1"/>
    <col min="7722" max="7722" width="19.75" style="6" customWidth="1"/>
    <col min="7723" max="7723" width="9" style="6"/>
    <col min="7724" max="7734" width="10" style="6" customWidth="1"/>
    <col min="7735" max="7735" width="10.375" style="6" customWidth="1"/>
    <col min="7736" max="7736" width="3.625" style="6" customWidth="1"/>
    <col min="7737" max="7749" width="10" style="6" customWidth="1"/>
    <col min="7750" max="7750" width="9.625" style="6" bestFit="1" customWidth="1"/>
    <col min="7751" max="7751" width="1.875" style="6" customWidth="1"/>
    <col min="7752" max="7752" width="8.25" style="6" customWidth="1"/>
    <col min="7753" max="7762" width="10" style="6" customWidth="1"/>
    <col min="7763" max="7763" width="9.5" style="6" customWidth="1"/>
    <col min="7764" max="7773" width="10" style="6" customWidth="1"/>
    <col min="7774" max="7774" width="16" style="6" customWidth="1"/>
    <col min="7775" max="7776" width="11.125" style="6" customWidth="1"/>
    <col min="7777" max="7799" width="10" style="6" customWidth="1"/>
    <col min="7800" max="7801" width="9.875" style="6" customWidth="1"/>
    <col min="7802" max="7936" width="9" style="6"/>
    <col min="7937" max="7937" width="1.5" style="6" customWidth="1"/>
    <col min="7938" max="7938" width="8.5" style="6" customWidth="1"/>
    <col min="7939" max="7939" width="12.125" style="6" customWidth="1"/>
    <col min="7940" max="7940" width="11.625" style="6" bestFit="1" customWidth="1"/>
    <col min="7941" max="7941" width="10.875" style="6" customWidth="1"/>
    <col min="7942" max="7942" width="10.25" style="6" customWidth="1"/>
    <col min="7943" max="7943" width="11.25" style="6" customWidth="1"/>
    <col min="7944" max="7944" width="10.25" style="6" customWidth="1"/>
    <col min="7945" max="7945" width="10.375" style="6" customWidth="1"/>
    <col min="7946" max="7946" width="10.875" style="6" customWidth="1"/>
    <col min="7947" max="7947" width="11.125" style="6" bestFit="1" customWidth="1"/>
    <col min="7948" max="7948" width="11" style="6" customWidth="1"/>
    <col min="7949" max="7949" width="10.5" style="6" customWidth="1"/>
    <col min="7950" max="7950" width="10.875" style="6" bestFit="1" customWidth="1"/>
    <col min="7951" max="7951" width="1.75" style="6" customWidth="1"/>
    <col min="7952" max="7952" width="9.125" style="6" customWidth="1"/>
    <col min="7953" max="7953" width="11.5" style="6" customWidth="1"/>
    <col min="7954" max="7954" width="10.125" style="6" customWidth="1"/>
    <col min="7955" max="7957" width="10.375" style="6" customWidth="1"/>
    <col min="7958" max="7958" width="9.375" style="6" customWidth="1"/>
    <col min="7959" max="7959" width="8.75" style="6" customWidth="1"/>
    <col min="7960" max="7960" width="9.375" style="6" customWidth="1"/>
    <col min="7961" max="7961" width="9.75" style="6" customWidth="1"/>
    <col min="7962" max="7962" width="11.875" style="6" customWidth="1"/>
    <col min="7963" max="7963" width="10" style="6" customWidth="1"/>
    <col min="7964" max="7964" width="10.625" style="6" customWidth="1"/>
    <col min="7965" max="7965" width="11.125" style="6" bestFit="1" customWidth="1"/>
    <col min="7966" max="7966" width="1.125" style="6" customWidth="1"/>
    <col min="7967" max="7967" width="8.25" style="6" customWidth="1"/>
    <col min="7968" max="7968" width="11.75" style="6" customWidth="1"/>
    <col min="7969" max="7969" width="10.875" style="6" customWidth="1"/>
    <col min="7970" max="7971" width="11" style="6" customWidth="1"/>
    <col min="7972" max="7972" width="10" style="6" customWidth="1"/>
    <col min="7973" max="7973" width="11.625" style="6" customWidth="1"/>
    <col min="7974" max="7974" width="11.125" style="6" customWidth="1"/>
    <col min="7975" max="7975" width="12.5" style="6" customWidth="1"/>
    <col min="7976" max="7976" width="10.25" style="6" customWidth="1"/>
    <col min="7977" max="7977" width="9.875" style="6" customWidth="1"/>
    <col min="7978" max="7978" width="19.75" style="6" customWidth="1"/>
    <col min="7979" max="7979" width="9" style="6"/>
    <col min="7980" max="7990" width="10" style="6" customWidth="1"/>
    <col min="7991" max="7991" width="10.375" style="6" customWidth="1"/>
    <col min="7992" max="7992" width="3.625" style="6" customWidth="1"/>
    <col min="7993" max="8005" width="10" style="6" customWidth="1"/>
    <col min="8006" max="8006" width="9.625" style="6" bestFit="1" customWidth="1"/>
    <col min="8007" max="8007" width="1.875" style="6" customWidth="1"/>
    <col min="8008" max="8008" width="8.25" style="6" customWidth="1"/>
    <col min="8009" max="8018" width="10" style="6" customWidth="1"/>
    <col min="8019" max="8019" width="9.5" style="6" customWidth="1"/>
    <col min="8020" max="8029" width="10" style="6" customWidth="1"/>
    <col min="8030" max="8030" width="16" style="6" customWidth="1"/>
    <col min="8031" max="8032" width="11.125" style="6" customWidth="1"/>
    <col min="8033" max="8055" width="10" style="6" customWidth="1"/>
    <col min="8056" max="8057" width="9.875" style="6" customWidth="1"/>
    <col min="8058" max="8192" width="9" style="6"/>
    <col min="8193" max="8193" width="1.5" style="6" customWidth="1"/>
    <col min="8194" max="8194" width="8.5" style="6" customWidth="1"/>
    <col min="8195" max="8195" width="12.125" style="6" customWidth="1"/>
    <col min="8196" max="8196" width="11.625" style="6" bestFit="1" customWidth="1"/>
    <col min="8197" max="8197" width="10.875" style="6" customWidth="1"/>
    <col min="8198" max="8198" width="10.25" style="6" customWidth="1"/>
    <col min="8199" max="8199" width="11.25" style="6" customWidth="1"/>
    <col min="8200" max="8200" width="10.25" style="6" customWidth="1"/>
    <col min="8201" max="8201" width="10.375" style="6" customWidth="1"/>
    <col min="8202" max="8202" width="10.875" style="6" customWidth="1"/>
    <col min="8203" max="8203" width="11.125" style="6" bestFit="1" customWidth="1"/>
    <col min="8204" max="8204" width="11" style="6" customWidth="1"/>
    <col min="8205" max="8205" width="10.5" style="6" customWidth="1"/>
    <col min="8206" max="8206" width="10.875" style="6" bestFit="1" customWidth="1"/>
    <col min="8207" max="8207" width="1.75" style="6" customWidth="1"/>
    <col min="8208" max="8208" width="9.125" style="6" customWidth="1"/>
    <col min="8209" max="8209" width="11.5" style="6" customWidth="1"/>
    <col min="8210" max="8210" width="10.125" style="6" customWidth="1"/>
    <col min="8211" max="8213" width="10.375" style="6" customWidth="1"/>
    <col min="8214" max="8214" width="9.375" style="6" customWidth="1"/>
    <col min="8215" max="8215" width="8.75" style="6" customWidth="1"/>
    <col min="8216" max="8216" width="9.375" style="6" customWidth="1"/>
    <col min="8217" max="8217" width="9.75" style="6" customWidth="1"/>
    <col min="8218" max="8218" width="11.875" style="6" customWidth="1"/>
    <col min="8219" max="8219" width="10" style="6" customWidth="1"/>
    <col min="8220" max="8220" width="10.625" style="6" customWidth="1"/>
    <col min="8221" max="8221" width="11.125" style="6" bestFit="1" customWidth="1"/>
    <col min="8222" max="8222" width="1.125" style="6" customWidth="1"/>
    <col min="8223" max="8223" width="8.25" style="6" customWidth="1"/>
    <col min="8224" max="8224" width="11.75" style="6" customWidth="1"/>
    <col min="8225" max="8225" width="10.875" style="6" customWidth="1"/>
    <col min="8226" max="8227" width="11" style="6" customWidth="1"/>
    <col min="8228" max="8228" width="10" style="6" customWidth="1"/>
    <col min="8229" max="8229" width="11.625" style="6" customWidth="1"/>
    <col min="8230" max="8230" width="11.125" style="6" customWidth="1"/>
    <col min="8231" max="8231" width="12.5" style="6" customWidth="1"/>
    <col min="8232" max="8232" width="10.25" style="6" customWidth="1"/>
    <col min="8233" max="8233" width="9.875" style="6" customWidth="1"/>
    <col min="8234" max="8234" width="19.75" style="6" customWidth="1"/>
    <col min="8235" max="8235" width="9" style="6"/>
    <col min="8236" max="8246" width="10" style="6" customWidth="1"/>
    <col min="8247" max="8247" width="10.375" style="6" customWidth="1"/>
    <col min="8248" max="8248" width="3.625" style="6" customWidth="1"/>
    <col min="8249" max="8261" width="10" style="6" customWidth="1"/>
    <col min="8262" max="8262" width="9.625" style="6" bestFit="1" customWidth="1"/>
    <col min="8263" max="8263" width="1.875" style="6" customWidth="1"/>
    <col min="8264" max="8264" width="8.25" style="6" customWidth="1"/>
    <col min="8265" max="8274" width="10" style="6" customWidth="1"/>
    <col min="8275" max="8275" width="9.5" style="6" customWidth="1"/>
    <col min="8276" max="8285" width="10" style="6" customWidth="1"/>
    <col min="8286" max="8286" width="16" style="6" customWidth="1"/>
    <col min="8287" max="8288" width="11.125" style="6" customWidth="1"/>
    <col min="8289" max="8311" width="10" style="6" customWidth="1"/>
    <col min="8312" max="8313" width="9.875" style="6" customWidth="1"/>
    <col min="8314" max="8448" width="9" style="6"/>
    <col min="8449" max="8449" width="1.5" style="6" customWidth="1"/>
    <col min="8450" max="8450" width="8.5" style="6" customWidth="1"/>
    <col min="8451" max="8451" width="12.125" style="6" customWidth="1"/>
    <col min="8452" max="8452" width="11.625" style="6" bestFit="1" customWidth="1"/>
    <col min="8453" max="8453" width="10.875" style="6" customWidth="1"/>
    <col min="8454" max="8454" width="10.25" style="6" customWidth="1"/>
    <col min="8455" max="8455" width="11.25" style="6" customWidth="1"/>
    <col min="8456" max="8456" width="10.25" style="6" customWidth="1"/>
    <col min="8457" max="8457" width="10.375" style="6" customWidth="1"/>
    <col min="8458" max="8458" width="10.875" style="6" customWidth="1"/>
    <col min="8459" max="8459" width="11.125" style="6" bestFit="1" customWidth="1"/>
    <col min="8460" max="8460" width="11" style="6" customWidth="1"/>
    <col min="8461" max="8461" width="10.5" style="6" customWidth="1"/>
    <col min="8462" max="8462" width="10.875" style="6" bestFit="1" customWidth="1"/>
    <col min="8463" max="8463" width="1.75" style="6" customWidth="1"/>
    <col min="8464" max="8464" width="9.125" style="6" customWidth="1"/>
    <col min="8465" max="8465" width="11.5" style="6" customWidth="1"/>
    <col min="8466" max="8466" width="10.125" style="6" customWidth="1"/>
    <col min="8467" max="8469" width="10.375" style="6" customWidth="1"/>
    <col min="8470" max="8470" width="9.375" style="6" customWidth="1"/>
    <col min="8471" max="8471" width="8.75" style="6" customWidth="1"/>
    <col min="8472" max="8472" width="9.375" style="6" customWidth="1"/>
    <col min="8473" max="8473" width="9.75" style="6" customWidth="1"/>
    <col min="8474" max="8474" width="11.875" style="6" customWidth="1"/>
    <col min="8475" max="8475" width="10" style="6" customWidth="1"/>
    <col min="8476" max="8476" width="10.625" style="6" customWidth="1"/>
    <col min="8477" max="8477" width="11.125" style="6" bestFit="1" customWidth="1"/>
    <col min="8478" max="8478" width="1.125" style="6" customWidth="1"/>
    <col min="8479" max="8479" width="8.25" style="6" customWidth="1"/>
    <col min="8480" max="8480" width="11.75" style="6" customWidth="1"/>
    <col min="8481" max="8481" width="10.875" style="6" customWidth="1"/>
    <col min="8482" max="8483" width="11" style="6" customWidth="1"/>
    <col min="8484" max="8484" width="10" style="6" customWidth="1"/>
    <col min="8485" max="8485" width="11.625" style="6" customWidth="1"/>
    <col min="8486" max="8486" width="11.125" style="6" customWidth="1"/>
    <col min="8487" max="8487" width="12.5" style="6" customWidth="1"/>
    <col min="8488" max="8488" width="10.25" style="6" customWidth="1"/>
    <col min="8489" max="8489" width="9.875" style="6" customWidth="1"/>
    <col min="8490" max="8490" width="19.75" style="6" customWidth="1"/>
    <col min="8491" max="8491" width="9" style="6"/>
    <col min="8492" max="8502" width="10" style="6" customWidth="1"/>
    <col min="8503" max="8503" width="10.375" style="6" customWidth="1"/>
    <col min="8504" max="8504" width="3.625" style="6" customWidth="1"/>
    <col min="8505" max="8517" width="10" style="6" customWidth="1"/>
    <col min="8518" max="8518" width="9.625" style="6" bestFit="1" customWidth="1"/>
    <col min="8519" max="8519" width="1.875" style="6" customWidth="1"/>
    <col min="8520" max="8520" width="8.25" style="6" customWidth="1"/>
    <col min="8521" max="8530" width="10" style="6" customWidth="1"/>
    <col min="8531" max="8531" width="9.5" style="6" customWidth="1"/>
    <col min="8532" max="8541" width="10" style="6" customWidth="1"/>
    <col min="8542" max="8542" width="16" style="6" customWidth="1"/>
    <col min="8543" max="8544" width="11.125" style="6" customWidth="1"/>
    <col min="8545" max="8567" width="10" style="6" customWidth="1"/>
    <col min="8568" max="8569" width="9.875" style="6" customWidth="1"/>
    <col min="8570" max="8704" width="9" style="6"/>
    <col min="8705" max="8705" width="1.5" style="6" customWidth="1"/>
    <col min="8706" max="8706" width="8.5" style="6" customWidth="1"/>
    <col min="8707" max="8707" width="12.125" style="6" customWidth="1"/>
    <col min="8708" max="8708" width="11.625" style="6" bestFit="1" customWidth="1"/>
    <col min="8709" max="8709" width="10.875" style="6" customWidth="1"/>
    <col min="8710" max="8710" width="10.25" style="6" customWidth="1"/>
    <col min="8711" max="8711" width="11.25" style="6" customWidth="1"/>
    <col min="8712" max="8712" width="10.25" style="6" customWidth="1"/>
    <col min="8713" max="8713" width="10.375" style="6" customWidth="1"/>
    <col min="8714" max="8714" width="10.875" style="6" customWidth="1"/>
    <col min="8715" max="8715" width="11.125" style="6" bestFit="1" customWidth="1"/>
    <col min="8716" max="8716" width="11" style="6" customWidth="1"/>
    <col min="8717" max="8717" width="10.5" style="6" customWidth="1"/>
    <col min="8718" max="8718" width="10.875" style="6" bestFit="1" customWidth="1"/>
    <col min="8719" max="8719" width="1.75" style="6" customWidth="1"/>
    <col min="8720" max="8720" width="9.125" style="6" customWidth="1"/>
    <col min="8721" max="8721" width="11.5" style="6" customWidth="1"/>
    <col min="8722" max="8722" width="10.125" style="6" customWidth="1"/>
    <col min="8723" max="8725" width="10.375" style="6" customWidth="1"/>
    <col min="8726" max="8726" width="9.375" style="6" customWidth="1"/>
    <col min="8727" max="8727" width="8.75" style="6" customWidth="1"/>
    <col min="8728" max="8728" width="9.375" style="6" customWidth="1"/>
    <col min="8729" max="8729" width="9.75" style="6" customWidth="1"/>
    <col min="8730" max="8730" width="11.875" style="6" customWidth="1"/>
    <col min="8731" max="8731" width="10" style="6" customWidth="1"/>
    <col min="8732" max="8732" width="10.625" style="6" customWidth="1"/>
    <col min="8733" max="8733" width="11.125" style="6" bestFit="1" customWidth="1"/>
    <col min="8734" max="8734" width="1.125" style="6" customWidth="1"/>
    <col min="8735" max="8735" width="8.25" style="6" customWidth="1"/>
    <col min="8736" max="8736" width="11.75" style="6" customWidth="1"/>
    <col min="8737" max="8737" width="10.875" style="6" customWidth="1"/>
    <col min="8738" max="8739" width="11" style="6" customWidth="1"/>
    <col min="8740" max="8740" width="10" style="6" customWidth="1"/>
    <col min="8741" max="8741" width="11.625" style="6" customWidth="1"/>
    <col min="8742" max="8742" width="11.125" style="6" customWidth="1"/>
    <col min="8743" max="8743" width="12.5" style="6" customWidth="1"/>
    <col min="8744" max="8744" width="10.25" style="6" customWidth="1"/>
    <col min="8745" max="8745" width="9.875" style="6" customWidth="1"/>
    <col min="8746" max="8746" width="19.75" style="6" customWidth="1"/>
    <col min="8747" max="8747" width="9" style="6"/>
    <col min="8748" max="8758" width="10" style="6" customWidth="1"/>
    <col min="8759" max="8759" width="10.375" style="6" customWidth="1"/>
    <col min="8760" max="8760" width="3.625" style="6" customWidth="1"/>
    <col min="8761" max="8773" width="10" style="6" customWidth="1"/>
    <col min="8774" max="8774" width="9.625" style="6" bestFit="1" customWidth="1"/>
    <col min="8775" max="8775" width="1.875" style="6" customWidth="1"/>
    <col min="8776" max="8776" width="8.25" style="6" customWidth="1"/>
    <col min="8777" max="8786" width="10" style="6" customWidth="1"/>
    <col min="8787" max="8787" width="9.5" style="6" customWidth="1"/>
    <col min="8788" max="8797" width="10" style="6" customWidth="1"/>
    <col min="8798" max="8798" width="16" style="6" customWidth="1"/>
    <col min="8799" max="8800" width="11.125" style="6" customWidth="1"/>
    <col min="8801" max="8823" width="10" style="6" customWidth="1"/>
    <col min="8824" max="8825" width="9.875" style="6" customWidth="1"/>
    <col min="8826" max="8960" width="9" style="6"/>
    <col min="8961" max="8961" width="1.5" style="6" customWidth="1"/>
    <col min="8962" max="8962" width="8.5" style="6" customWidth="1"/>
    <col min="8963" max="8963" width="12.125" style="6" customWidth="1"/>
    <col min="8964" max="8964" width="11.625" style="6" bestFit="1" customWidth="1"/>
    <col min="8965" max="8965" width="10.875" style="6" customWidth="1"/>
    <col min="8966" max="8966" width="10.25" style="6" customWidth="1"/>
    <col min="8967" max="8967" width="11.25" style="6" customWidth="1"/>
    <col min="8968" max="8968" width="10.25" style="6" customWidth="1"/>
    <col min="8969" max="8969" width="10.375" style="6" customWidth="1"/>
    <col min="8970" max="8970" width="10.875" style="6" customWidth="1"/>
    <col min="8971" max="8971" width="11.125" style="6" bestFit="1" customWidth="1"/>
    <col min="8972" max="8972" width="11" style="6" customWidth="1"/>
    <col min="8973" max="8973" width="10.5" style="6" customWidth="1"/>
    <col min="8974" max="8974" width="10.875" style="6" bestFit="1" customWidth="1"/>
    <col min="8975" max="8975" width="1.75" style="6" customWidth="1"/>
    <col min="8976" max="8976" width="9.125" style="6" customWidth="1"/>
    <col min="8977" max="8977" width="11.5" style="6" customWidth="1"/>
    <col min="8978" max="8978" width="10.125" style="6" customWidth="1"/>
    <col min="8979" max="8981" width="10.375" style="6" customWidth="1"/>
    <col min="8982" max="8982" width="9.375" style="6" customWidth="1"/>
    <col min="8983" max="8983" width="8.75" style="6" customWidth="1"/>
    <col min="8984" max="8984" width="9.375" style="6" customWidth="1"/>
    <col min="8985" max="8985" width="9.75" style="6" customWidth="1"/>
    <col min="8986" max="8986" width="11.875" style="6" customWidth="1"/>
    <col min="8987" max="8987" width="10" style="6" customWidth="1"/>
    <col min="8988" max="8988" width="10.625" style="6" customWidth="1"/>
    <col min="8989" max="8989" width="11.125" style="6" bestFit="1" customWidth="1"/>
    <col min="8990" max="8990" width="1.125" style="6" customWidth="1"/>
    <col min="8991" max="8991" width="8.25" style="6" customWidth="1"/>
    <col min="8992" max="8992" width="11.75" style="6" customWidth="1"/>
    <col min="8993" max="8993" width="10.875" style="6" customWidth="1"/>
    <col min="8994" max="8995" width="11" style="6" customWidth="1"/>
    <col min="8996" max="8996" width="10" style="6" customWidth="1"/>
    <col min="8997" max="8997" width="11.625" style="6" customWidth="1"/>
    <col min="8998" max="8998" width="11.125" style="6" customWidth="1"/>
    <col min="8999" max="8999" width="12.5" style="6" customWidth="1"/>
    <col min="9000" max="9000" width="10.25" style="6" customWidth="1"/>
    <col min="9001" max="9001" width="9.875" style="6" customWidth="1"/>
    <col min="9002" max="9002" width="19.75" style="6" customWidth="1"/>
    <col min="9003" max="9003" width="9" style="6"/>
    <col min="9004" max="9014" width="10" style="6" customWidth="1"/>
    <col min="9015" max="9015" width="10.375" style="6" customWidth="1"/>
    <col min="9016" max="9016" width="3.625" style="6" customWidth="1"/>
    <col min="9017" max="9029" width="10" style="6" customWidth="1"/>
    <col min="9030" max="9030" width="9.625" style="6" bestFit="1" customWidth="1"/>
    <col min="9031" max="9031" width="1.875" style="6" customWidth="1"/>
    <col min="9032" max="9032" width="8.25" style="6" customWidth="1"/>
    <col min="9033" max="9042" width="10" style="6" customWidth="1"/>
    <col min="9043" max="9043" width="9.5" style="6" customWidth="1"/>
    <col min="9044" max="9053" width="10" style="6" customWidth="1"/>
    <col min="9054" max="9054" width="16" style="6" customWidth="1"/>
    <col min="9055" max="9056" width="11.125" style="6" customWidth="1"/>
    <col min="9057" max="9079" width="10" style="6" customWidth="1"/>
    <col min="9080" max="9081" width="9.875" style="6" customWidth="1"/>
    <col min="9082" max="9216" width="9" style="6"/>
    <col min="9217" max="9217" width="1.5" style="6" customWidth="1"/>
    <col min="9218" max="9218" width="8.5" style="6" customWidth="1"/>
    <col min="9219" max="9219" width="12.125" style="6" customWidth="1"/>
    <col min="9220" max="9220" width="11.625" style="6" bestFit="1" customWidth="1"/>
    <col min="9221" max="9221" width="10.875" style="6" customWidth="1"/>
    <col min="9222" max="9222" width="10.25" style="6" customWidth="1"/>
    <col min="9223" max="9223" width="11.25" style="6" customWidth="1"/>
    <col min="9224" max="9224" width="10.25" style="6" customWidth="1"/>
    <col min="9225" max="9225" width="10.375" style="6" customWidth="1"/>
    <col min="9226" max="9226" width="10.875" style="6" customWidth="1"/>
    <col min="9227" max="9227" width="11.125" style="6" bestFit="1" customWidth="1"/>
    <col min="9228" max="9228" width="11" style="6" customWidth="1"/>
    <col min="9229" max="9229" width="10.5" style="6" customWidth="1"/>
    <col min="9230" max="9230" width="10.875" style="6" bestFit="1" customWidth="1"/>
    <col min="9231" max="9231" width="1.75" style="6" customWidth="1"/>
    <col min="9232" max="9232" width="9.125" style="6" customWidth="1"/>
    <col min="9233" max="9233" width="11.5" style="6" customWidth="1"/>
    <col min="9234" max="9234" width="10.125" style="6" customWidth="1"/>
    <col min="9235" max="9237" width="10.375" style="6" customWidth="1"/>
    <col min="9238" max="9238" width="9.375" style="6" customWidth="1"/>
    <col min="9239" max="9239" width="8.75" style="6" customWidth="1"/>
    <col min="9240" max="9240" width="9.375" style="6" customWidth="1"/>
    <col min="9241" max="9241" width="9.75" style="6" customWidth="1"/>
    <col min="9242" max="9242" width="11.875" style="6" customWidth="1"/>
    <col min="9243" max="9243" width="10" style="6" customWidth="1"/>
    <col min="9244" max="9244" width="10.625" style="6" customWidth="1"/>
    <col min="9245" max="9245" width="11.125" style="6" bestFit="1" customWidth="1"/>
    <col min="9246" max="9246" width="1.125" style="6" customWidth="1"/>
    <col min="9247" max="9247" width="8.25" style="6" customWidth="1"/>
    <col min="9248" max="9248" width="11.75" style="6" customWidth="1"/>
    <col min="9249" max="9249" width="10.875" style="6" customWidth="1"/>
    <col min="9250" max="9251" width="11" style="6" customWidth="1"/>
    <col min="9252" max="9252" width="10" style="6" customWidth="1"/>
    <col min="9253" max="9253" width="11.625" style="6" customWidth="1"/>
    <col min="9254" max="9254" width="11.125" style="6" customWidth="1"/>
    <col min="9255" max="9255" width="12.5" style="6" customWidth="1"/>
    <col min="9256" max="9256" width="10.25" style="6" customWidth="1"/>
    <col min="9257" max="9257" width="9.875" style="6" customWidth="1"/>
    <col min="9258" max="9258" width="19.75" style="6" customWidth="1"/>
    <col min="9259" max="9259" width="9" style="6"/>
    <col min="9260" max="9270" width="10" style="6" customWidth="1"/>
    <col min="9271" max="9271" width="10.375" style="6" customWidth="1"/>
    <col min="9272" max="9272" width="3.625" style="6" customWidth="1"/>
    <col min="9273" max="9285" width="10" style="6" customWidth="1"/>
    <col min="9286" max="9286" width="9.625" style="6" bestFit="1" customWidth="1"/>
    <col min="9287" max="9287" width="1.875" style="6" customWidth="1"/>
    <col min="9288" max="9288" width="8.25" style="6" customWidth="1"/>
    <col min="9289" max="9298" width="10" style="6" customWidth="1"/>
    <col min="9299" max="9299" width="9.5" style="6" customWidth="1"/>
    <col min="9300" max="9309" width="10" style="6" customWidth="1"/>
    <col min="9310" max="9310" width="16" style="6" customWidth="1"/>
    <col min="9311" max="9312" width="11.125" style="6" customWidth="1"/>
    <col min="9313" max="9335" width="10" style="6" customWidth="1"/>
    <col min="9336" max="9337" width="9.875" style="6" customWidth="1"/>
    <col min="9338" max="9472" width="9" style="6"/>
    <col min="9473" max="9473" width="1.5" style="6" customWidth="1"/>
    <col min="9474" max="9474" width="8.5" style="6" customWidth="1"/>
    <col min="9475" max="9475" width="12.125" style="6" customWidth="1"/>
    <col min="9476" max="9476" width="11.625" style="6" bestFit="1" customWidth="1"/>
    <col min="9477" max="9477" width="10.875" style="6" customWidth="1"/>
    <col min="9478" max="9478" width="10.25" style="6" customWidth="1"/>
    <col min="9479" max="9479" width="11.25" style="6" customWidth="1"/>
    <col min="9480" max="9480" width="10.25" style="6" customWidth="1"/>
    <col min="9481" max="9481" width="10.375" style="6" customWidth="1"/>
    <col min="9482" max="9482" width="10.875" style="6" customWidth="1"/>
    <col min="9483" max="9483" width="11.125" style="6" bestFit="1" customWidth="1"/>
    <col min="9484" max="9484" width="11" style="6" customWidth="1"/>
    <col min="9485" max="9485" width="10.5" style="6" customWidth="1"/>
    <col min="9486" max="9486" width="10.875" style="6" bestFit="1" customWidth="1"/>
    <col min="9487" max="9487" width="1.75" style="6" customWidth="1"/>
    <col min="9488" max="9488" width="9.125" style="6" customWidth="1"/>
    <col min="9489" max="9489" width="11.5" style="6" customWidth="1"/>
    <col min="9490" max="9490" width="10.125" style="6" customWidth="1"/>
    <col min="9491" max="9493" width="10.375" style="6" customWidth="1"/>
    <col min="9494" max="9494" width="9.375" style="6" customWidth="1"/>
    <col min="9495" max="9495" width="8.75" style="6" customWidth="1"/>
    <col min="9496" max="9496" width="9.375" style="6" customWidth="1"/>
    <col min="9497" max="9497" width="9.75" style="6" customWidth="1"/>
    <col min="9498" max="9498" width="11.875" style="6" customWidth="1"/>
    <col min="9499" max="9499" width="10" style="6" customWidth="1"/>
    <col min="9500" max="9500" width="10.625" style="6" customWidth="1"/>
    <col min="9501" max="9501" width="11.125" style="6" bestFit="1" customWidth="1"/>
    <col min="9502" max="9502" width="1.125" style="6" customWidth="1"/>
    <col min="9503" max="9503" width="8.25" style="6" customWidth="1"/>
    <col min="9504" max="9504" width="11.75" style="6" customWidth="1"/>
    <col min="9505" max="9505" width="10.875" style="6" customWidth="1"/>
    <col min="9506" max="9507" width="11" style="6" customWidth="1"/>
    <col min="9508" max="9508" width="10" style="6" customWidth="1"/>
    <col min="9509" max="9509" width="11.625" style="6" customWidth="1"/>
    <col min="9510" max="9510" width="11.125" style="6" customWidth="1"/>
    <col min="9511" max="9511" width="12.5" style="6" customWidth="1"/>
    <col min="9512" max="9512" width="10.25" style="6" customWidth="1"/>
    <col min="9513" max="9513" width="9.875" style="6" customWidth="1"/>
    <col min="9514" max="9514" width="19.75" style="6" customWidth="1"/>
    <col min="9515" max="9515" width="9" style="6"/>
    <col min="9516" max="9526" width="10" style="6" customWidth="1"/>
    <col min="9527" max="9527" width="10.375" style="6" customWidth="1"/>
    <col min="9528" max="9528" width="3.625" style="6" customWidth="1"/>
    <col min="9529" max="9541" width="10" style="6" customWidth="1"/>
    <col min="9542" max="9542" width="9.625" style="6" bestFit="1" customWidth="1"/>
    <col min="9543" max="9543" width="1.875" style="6" customWidth="1"/>
    <col min="9544" max="9544" width="8.25" style="6" customWidth="1"/>
    <col min="9545" max="9554" width="10" style="6" customWidth="1"/>
    <col min="9555" max="9555" width="9.5" style="6" customWidth="1"/>
    <col min="9556" max="9565" width="10" style="6" customWidth="1"/>
    <col min="9566" max="9566" width="16" style="6" customWidth="1"/>
    <col min="9567" max="9568" width="11.125" style="6" customWidth="1"/>
    <col min="9569" max="9591" width="10" style="6" customWidth="1"/>
    <col min="9592" max="9593" width="9.875" style="6" customWidth="1"/>
    <col min="9594" max="9728" width="9" style="6"/>
    <col min="9729" max="9729" width="1.5" style="6" customWidth="1"/>
    <col min="9730" max="9730" width="8.5" style="6" customWidth="1"/>
    <col min="9731" max="9731" width="12.125" style="6" customWidth="1"/>
    <col min="9732" max="9732" width="11.625" style="6" bestFit="1" customWidth="1"/>
    <col min="9733" max="9733" width="10.875" style="6" customWidth="1"/>
    <col min="9734" max="9734" width="10.25" style="6" customWidth="1"/>
    <col min="9735" max="9735" width="11.25" style="6" customWidth="1"/>
    <col min="9736" max="9736" width="10.25" style="6" customWidth="1"/>
    <col min="9737" max="9737" width="10.375" style="6" customWidth="1"/>
    <col min="9738" max="9738" width="10.875" style="6" customWidth="1"/>
    <col min="9739" max="9739" width="11.125" style="6" bestFit="1" customWidth="1"/>
    <col min="9740" max="9740" width="11" style="6" customWidth="1"/>
    <col min="9741" max="9741" width="10.5" style="6" customWidth="1"/>
    <col min="9742" max="9742" width="10.875" style="6" bestFit="1" customWidth="1"/>
    <col min="9743" max="9743" width="1.75" style="6" customWidth="1"/>
    <col min="9744" max="9744" width="9.125" style="6" customWidth="1"/>
    <col min="9745" max="9745" width="11.5" style="6" customWidth="1"/>
    <col min="9746" max="9746" width="10.125" style="6" customWidth="1"/>
    <col min="9747" max="9749" width="10.375" style="6" customWidth="1"/>
    <col min="9750" max="9750" width="9.375" style="6" customWidth="1"/>
    <col min="9751" max="9751" width="8.75" style="6" customWidth="1"/>
    <col min="9752" max="9752" width="9.375" style="6" customWidth="1"/>
    <col min="9753" max="9753" width="9.75" style="6" customWidth="1"/>
    <col min="9754" max="9754" width="11.875" style="6" customWidth="1"/>
    <col min="9755" max="9755" width="10" style="6" customWidth="1"/>
    <col min="9756" max="9756" width="10.625" style="6" customWidth="1"/>
    <col min="9757" max="9757" width="11.125" style="6" bestFit="1" customWidth="1"/>
    <col min="9758" max="9758" width="1.125" style="6" customWidth="1"/>
    <col min="9759" max="9759" width="8.25" style="6" customWidth="1"/>
    <col min="9760" max="9760" width="11.75" style="6" customWidth="1"/>
    <col min="9761" max="9761" width="10.875" style="6" customWidth="1"/>
    <col min="9762" max="9763" width="11" style="6" customWidth="1"/>
    <col min="9764" max="9764" width="10" style="6" customWidth="1"/>
    <col min="9765" max="9765" width="11.625" style="6" customWidth="1"/>
    <col min="9766" max="9766" width="11.125" style="6" customWidth="1"/>
    <col min="9767" max="9767" width="12.5" style="6" customWidth="1"/>
    <col min="9768" max="9768" width="10.25" style="6" customWidth="1"/>
    <col min="9769" max="9769" width="9.875" style="6" customWidth="1"/>
    <col min="9770" max="9770" width="19.75" style="6" customWidth="1"/>
    <col min="9771" max="9771" width="9" style="6"/>
    <col min="9772" max="9782" width="10" style="6" customWidth="1"/>
    <col min="9783" max="9783" width="10.375" style="6" customWidth="1"/>
    <col min="9784" max="9784" width="3.625" style="6" customWidth="1"/>
    <col min="9785" max="9797" width="10" style="6" customWidth="1"/>
    <col min="9798" max="9798" width="9.625" style="6" bestFit="1" customWidth="1"/>
    <col min="9799" max="9799" width="1.875" style="6" customWidth="1"/>
    <col min="9800" max="9800" width="8.25" style="6" customWidth="1"/>
    <col min="9801" max="9810" width="10" style="6" customWidth="1"/>
    <col min="9811" max="9811" width="9.5" style="6" customWidth="1"/>
    <col min="9812" max="9821" width="10" style="6" customWidth="1"/>
    <col min="9822" max="9822" width="16" style="6" customWidth="1"/>
    <col min="9823" max="9824" width="11.125" style="6" customWidth="1"/>
    <col min="9825" max="9847" width="10" style="6" customWidth="1"/>
    <col min="9848" max="9849" width="9.875" style="6" customWidth="1"/>
    <col min="9850" max="9984" width="9" style="6"/>
    <col min="9985" max="9985" width="1.5" style="6" customWidth="1"/>
    <col min="9986" max="9986" width="8.5" style="6" customWidth="1"/>
    <col min="9987" max="9987" width="12.125" style="6" customWidth="1"/>
    <col min="9988" max="9988" width="11.625" style="6" bestFit="1" customWidth="1"/>
    <col min="9989" max="9989" width="10.875" style="6" customWidth="1"/>
    <col min="9990" max="9990" width="10.25" style="6" customWidth="1"/>
    <col min="9991" max="9991" width="11.25" style="6" customWidth="1"/>
    <col min="9992" max="9992" width="10.25" style="6" customWidth="1"/>
    <col min="9993" max="9993" width="10.375" style="6" customWidth="1"/>
    <col min="9994" max="9994" width="10.875" style="6" customWidth="1"/>
    <col min="9995" max="9995" width="11.125" style="6" bestFit="1" customWidth="1"/>
    <col min="9996" max="9996" width="11" style="6" customWidth="1"/>
    <col min="9997" max="9997" width="10.5" style="6" customWidth="1"/>
    <col min="9998" max="9998" width="10.875" style="6" bestFit="1" customWidth="1"/>
    <col min="9999" max="9999" width="1.75" style="6" customWidth="1"/>
    <col min="10000" max="10000" width="9.125" style="6" customWidth="1"/>
    <col min="10001" max="10001" width="11.5" style="6" customWidth="1"/>
    <col min="10002" max="10002" width="10.125" style="6" customWidth="1"/>
    <col min="10003" max="10005" width="10.375" style="6" customWidth="1"/>
    <col min="10006" max="10006" width="9.375" style="6" customWidth="1"/>
    <col min="10007" max="10007" width="8.75" style="6" customWidth="1"/>
    <col min="10008" max="10008" width="9.375" style="6" customWidth="1"/>
    <col min="10009" max="10009" width="9.75" style="6" customWidth="1"/>
    <col min="10010" max="10010" width="11.875" style="6" customWidth="1"/>
    <col min="10011" max="10011" width="10" style="6" customWidth="1"/>
    <col min="10012" max="10012" width="10.625" style="6" customWidth="1"/>
    <col min="10013" max="10013" width="11.125" style="6" bestFit="1" customWidth="1"/>
    <col min="10014" max="10014" width="1.125" style="6" customWidth="1"/>
    <col min="10015" max="10015" width="8.25" style="6" customWidth="1"/>
    <col min="10016" max="10016" width="11.75" style="6" customWidth="1"/>
    <col min="10017" max="10017" width="10.875" style="6" customWidth="1"/>
    <col min="10018" max="10019" width="11" style="6" customWidth="1"/>
    <col min="10020" max="10020" width="10" style="6" customWidth="1"/>
    <col min="10021" max="10021" width="11.625" style="6" customWidth="1"/>
    <col min="10022" max="10022" width="11.125" style="6" customWidth="1"/>
    <col min="10023" max="10023" width="12.5" style="6" customWidth="1"/>
    <col min="10024" max="10024" width="10.25" style="6" customWidth="1"/>
    <col min="10025" max="10025" width="9.875" style="6" customWidth="1"/>
    <col min="10026" max="10026" width="19.75" style="6" customWidth="1"/>
    <col min="10027" max="10027" width="9" style="6"/>
    <col min="10028" max="10038" width="10" style="6" customWidth="1"/>
    <col min="10039" max="10039" width="10.375" style="6" customWidth="1"/>
    <col min="10040" max="10040" width="3.625" style="6" customWidth="1"/>
    <col min="10041" max="10053" width="10" style="6" customWidth="1"/>
    <col min="10054" max="10054" width="9.625" style="6" bestFit="1" customWidth="1"/>
    <col min="10055" max="10055" width="1.875" style="6" customWidth="1"/>
    <col min="10056" max="10056" width="8.25" style="6" customWidth="1"/>
    <col min="10057" max="10066" width="10" style="6" customWidth="1"/>
    <col min="10067" max="10067" width="9.5" style="6" customWidth="1"/>
    <col min="10068" max="10077" width="10" style="6" customWidth="1"/>
    <col min="10078" max="10078" width="16" style="6" customWidth="1"/>
    <col min="10079" max="10080" width="11.125" style="6" customWidth="1"/>
    <col min="10081" max="10103" width="10" style="6" customWidth="1"/>
    <col min="10104" max="10105" width="9.875" style="6" customWidth="1"/>
    <col min="10106" max="10240" width="9" style="6"/>
    <col min="10241" max="10241" width="1.5" style="6" customWidth="1"/>
    <col min="10242" max="10242" width="8.5" style="6" customWidth="1"/>
    <col min="10243" max="10243" width="12.125" style="6" customWidth="1"/>
    <col min="10244" max="10244" width="11.625" style="6" bestFit="1" customWidth="1"/>
    <col min="10245" max="10245" width="10.875" style="6" customWidth="1"/>
    <col min="10246" max="10246" width="10.25" style="6" customWidth="1"/>
    <col min="10247" max="10247" width="11.25" style="6" customWidth="1"/>
    <col min="10248" max="10248" width="10.25" style="6" customWidth="1"/>
    <col min="10249" max="10249" width="10.375" style="6" customWidth="1"/>
    <col min="10250" max="10250" width="10.875" style="6" customWidth="1"/>
    <col min="10251" max="10251" width="11.125" style="6" bestFit="1" customWidth="1"/>
    <col min="10252" max="10252" width="11" style="6" customWidth="1"/>
    <col min="10253" max="10253" width="10.5" style="6" customWidth="1"/>
    <col min="10254" max="10254" width="10.875" style="6" bestFit="1" customWidth="1"/>
    <col min="10255" max="10255" width="1.75" style="6" customWidth="1"/>
    <col min="10256" max="10256" width="9.125" style="6" customWidth="1"/>
    <col min="10257" max="10257" width="11.5" style="6" customWidth="1"/>
    <col min="10258" max="10258" width="10.125" style="6" customWidth="1"/>
    <col min="10259" max="10261" width="10.375" style="6" customWidth="1"/>
    <col min="10262" max="10262" width="9.375" style="6" customWidth="1"/>
    <col min="10263" max="10263" width="8.75" style="6" customWidth="1"/>
    <col min="10264" max="10264" width="9.375" style="6" customWidth="1"/>
    <col min="10265" max="10265" width="9.75" style="6" customWidth="1"/>
    <col min="10266" max="10266" width="11.875" style="6" customWidth="1"/>
    <col min="10267" max="10267" width="10" style="6" customWidth="1"/>
    <col min="10268" max="10268" width="10.625" style="6" customWidth="1"/>
    <col min="10269" max="10269" width="11.125" style="6" bestFit="1" customWidth="1"/>
    <col min="10270" max="10270" width="1.125" style="6" customWidth="1"/>
    <col min="10271" max="10271" width="8.25" style="6" customWidth="1"/>
    <col min="10272" max="10272" width="11.75" style="6" customWidth="1"/>
    <col min="10273" max="10273" width="10.875" style="6" customWidth="1"/>
    <col min="10274" max="10275" width="11" style="6" customWidth="1"/>
    <col min="10276" max="10276" width="10" style="6" customWidth="1"/>
    <col min="10277" max="10277" width="11.625" style="6" customWidth="1"/>
    <col min="10278" max="10278" width="11.125" style="6" customWidth="1"/>
    <col min="10279" max="10279" width="12.5" style="6" customWidth="1"/>
    <col min="10280" max="10280" width="10.25" style="6" customWidth="1"/>
    <col min="10281" max="10281" width="9.875" style="6" customWidth="1"/>
    <col min="10282" max="10282" width="19.75" style="6" customWidth="1"/>
    <col min="10283" max="10283" width="9" style="6"/>
    <col min="10284" max="10294" width="10" style="6" customWidth="1"/>
    <col min="10295" max="10295" width="10.375" style="6" customWidth="1"/>
    <col min="10296" max="10296" width="3.625" style="6" customWidth="1"/>
    <col min="10297" max="10309" width="10" style="6" customWidth="1"/>
    <col min="10310" max="10310" width="9.625" style="6" bestFit="1" customWidth="1"/>
    <col min="10311" max="10311" width="1.875" style="6" customWidth="1"/>
    <col min="10312" max="10312" width="8.25" style="6" customWidth="1"/>
    <col min="10313" max="10322" width="10" style="6" customWidth="1"/>
    <col min="10323" max="10323" width="9.5" style="6" customWidth="1"/>
    <col min="10324" max="10333" width="10" style="6" customWidth="1"/>
    <col min="10334" max="10334" width="16" style="6" customWidth="1"/>
    <col min="10335" max="10336" width="11.125" style="6" customWidth="1"/>
    <col min="10337" max="10359" width="10" style="6" customWidth="1"/>
    <col min="10360" max="10361" width="9.875" style="6" customWidth="1"/>
    <col min="10362" max="10496" width="9" style="6"/>
    <col min="10497" max="10497" width="1.5" style="6" customWidth="1"/>
    <col min="10498" max="10498" width="8.5" style="6" customWidth="1"/>
    <col min="10499" max="10499" width="12.125" style="6" customWidth="1"/>
    <col min="10500" max="10500" width="11.625" style="6" bestFit="1" customWidth="1"/>
    <col min="10501" max="10501" width="10.875" style="6" customWidth="1"/>
    <col min="10502" max="10502" width="10.25" style="6" customWidth="1"/>
    <col min="10503" max="10503" width="11.25" style="6" customWidth="1"/>
    <col min="10504" max="10504" width="10.25" style="6" customWidth="1"/>
    <col min="10505" max="10505" width="10.375" style="6" customWidth="1"/>
    <col min="10506" max="10506" width="10.875" style="6" customWidth="1"/>
    <col min="10507" max="10507" width="11.125" style="6" bestFit="1" customWidth="1"/>
    <col min="10508" max="10508" width="11" style="6" customWidth="1"/>
    <col min="10509" max="10509" width="10.5" style="6" customWidth="1"/>
    <col min="10510" max="10510" width="10.875" style="6" bestFit="1" customWidth="1"/>
    <col min="10511" max="10511" width="1.75" style="6" customWidth="1"/>
    <col min="10512" max="10512" width="9.125" style="6" customWidth="1"/>
    <col min="10513" max="10513" width="11.5" style="6" customWidth="1"/>
    <col min="10514" max="10514" width="10.125" style="6" customWidth="1"/>
    <col min="10515" max="10517" width="10.375" style="6" customWidth="1"/>
    <col min="10518" max="10518" width="9.375" style="6" customWidth="1"/>
    <col min="10519" max="10519" width="8.75" style="6" customWidth="1"/>
    <col min="10520" max="10520" width="9.375" style="6" customWidth="1"/>
    <col min="10521" max="10521" width="9.75" style="6" customWidth="1"/>
    <col min="10522" max="10522" width="11.875" style="6" customWidth="1"/>
    <col min="10523" max="10523" width="10" style="6" customWidth="1"/>
    <col min="10524" max="10524" width="10.625" style="6" customWidth="1"/>
    <col min="10525" max="10525" width="11.125" style="6" bestFit="1" customWidth="1"/>
    <col min="10526" max="10526" width="1.125" style="6" customWidth="1"/>
    <col min="10527" max="10527" width="8.25" style="6" customWidth="1"/>
    <col min="10528" max="10528" width="11.75" style="6" customWidth="1"/>
    <col min="10529" max="10529" width="10.875" style="6" customWidth="1"/>
    <col min="10530" max="10531" width="11" style="6" customWidth="1"/>
    <col min="10532" max="10532" width="10" style="6" customWidth="1"/>
    <col min="10533" max="10533" width="11.625" style="6" customWidth="1"/>
    <col min="10534" max="10534" width="11.125" style="6" customWidth="1"/>
    <col min="10535" max="10535" width="12.5" style="6" customWidth="1"/>
    <col min="10536" max="10536" width="10.25" style="6" customWidth="1"/>
    <col min="10537" max="10537" width="9.875" style="6" customWidth="1"/>
    <col min="10538" max="10538" width="19.75" style="6" customWidth="1"/>
    <col min="10539" max="10539" width="9" style="6"/>
    <col min="10540" max="10550" width="10" style="6" customWidth="1"/>
    <col min="10551" max="10551" width="10.375" style="6" customWidth="1"/>
    <col min="10552" max="10552" width="3.625" style="6" customWidth="1"/>
    <col min="10553" max="10565" width="10" style="6" customWidth="1"/>
    <col min="10566" max="10566" width="9.625" style="6" bestFit="1" customWidth="1"/>
    <col min="10567" max="10567" width="1.875" style="6" customWidth="1"/>
    <col min="10568" max="10568" width="8.25" style="6" customWidth="1"/>
    <col min="10569" max="10578" width="10" style="6" customWidth="1"/>
    <col min="10579" max="10579" width="9.5" style="6" customWidth="1"/>
    <col min="10580" max="10589" width="10" style="6" customWidth="1"/>
    <col min="10590" max="10590" width="16" style="6" customWidth="1"/>
    <col min="10591" max="10592" width="11.125" style="6" customWidth="1"/>
    <col min="10593" max="10615" width="10" style="6" customWidth="1"/>
    <col min="10616" max="10617" width="9.875" style="6" customWidth="1"/>
    <col min="10618" max="10752" width="9" style="6"/>
    <col min="10753" max="10753" width="1.5" style="6" customWidth="1"/>
    <col min="10754" max="10754" width="8.5" style="6" customWidth="1"/>
    <col min="10755" max="10755" width="12.125" style="6" customWidth="1"/>
    <col min="10756" max="10756" width="11.625" style="6" bestFit="1" customWidth="1"/>
    <col min="10757" max="10757" width="10.875" style="6" customWidth="1"/>
    <col min="10758" max="10758" width="10.25" style="6" customWidth="1"/>
    <col min="10759" max="10759" width="11.25" style="6" customWidth="1"/>
    <col min="10760" max="10760" width="10.25" style="6" customWidth="1"/>
    <col min="10761" max="10761" width="10.375" style="6" customWidth="1"/>
    <col min="10762" max="10762" width="10.875" style="6" customWidth="1"/>
    <col min="10763" max="10763" width="11.125" style="6" bestFit="1" customWidth="1"/>
    <col min="10764" max="10764" width="11" style="6" customWidth="1"/>
    <col min="10765" max="10765" width="10.5" style="6" customWidth="1"/>
    <col min="10766" max="10766" width="10.875" style="6" bestFit="1" customWidth="1"/>
    <col min="10767" max="10767" width="1.75" style="6" customWidth="1"/>
    <col min="10768" max="10768" width="9.125" style="6" customWidth="1"/>
    <col min="10769" max="10769" width="11.5" style="6" customWidth="1"/>
    <col min="10770" max="10770" width="10.125" style="6" customWidth="1"/>
    <col min="10771" max="10773" width="10.375" style="6" customWidth="1"/>
    <col min="10774" max="10774" width="9.375" style="6" customWidth="1"/>
    <col min="10775" max="10775" width="8.75" style="6" customWidth="1"/>
    <col min="10776" max="10776" width="9.375" style="6" customWidth="1"/>
    <col min="10777" max="10777" width="9.75" style="6" customWidth="1"/>
    <col min="10778" max="10778" width="11.875" style="6" customWidth="1"/>
    <col min="10779" max="10779" width="10" style="6" customWidth="1"/>
    <col min="10780" max="10780" width="10.625" style="6" customWidth="1"/>
    <col min="10781" max="10781" width="11.125" style="6" bestFit="1" customWidth="1"/>
    <col min="10782" max="10782" width="1.125" style="6" customWidth="1"/>
    <col min="10783" max="10783" width="8.25" style="6" customWidth="1"/>
    <col min="10784" max="10784" width="11.75" style="6" customWidth="1"/>
    <col min="10785" max="10785" width="10.875" style="6" customWidth="1"/>
    <col min="10786" max="10787" width="11" style="6" customWidth="1"/>
    <col min="10788" max="10788" width="10" style="6" customWidth="1"/>
    <col min="10789" max="10789" width="11.625" style="6" customWidth="1"/>
    <col min="10790" max="10790" width="11.125" style="6" customWidth="1"/>
    <col min="10791" max="10791" width="12.5" style="6" customWidth="1"/>
    <col min="10792" max="10792" width="10.25" style="6" customWidth="1"/>
    <col min="10793" max="10793" width="9.875" style="6" customWidth="1"/>
    <col min="10794" max="10794" width="19.75" style="6" customWidth="1"/>
    <col min="10795" max="10795" width="9" style="6"/>
    <col min="10796" max="10806" width="10" style="6" customWidth="1"/>
    <col min="10807" max="10807" width="10.375" style="6" customWidth="1"/>
    <col min="10808" max="10808" width="3.625" style="6" customWidth="1"/>
    <col min="10809" max="10821" width="10" style="6" customWidth="1"/>
    <col min="10822" max="10822" width="9.625" style="6" bestFit="1" customWidth="1"/>
    <col min="10823" max="10823" width="1.875" style="6" customWidth="1"/>
    <col min="10824" max="10824" width="8.25" style="6" customWidth="1"/>
    <col min="10825" max="10834" width="10" style="6" customWidth="1"/>
    <col min="10835" max="10835" width="9.5" style="6" customWidth="1"/>
    <col min="10836" max="10845" width="10" style="6" customWidth="1"/>
    <col min="10846" max="10846" width="16" style="6" customWidth="1"/>
    <col min="10847" max="10848" width="11.125" style="6" customWidth="1"/>
    <col min="10849" max="10871" width="10" style="6" customWidth="1"/>
    <col min="10872" max="10873" width="9.875" style="6" customWidth="1"/>
    <col min="10874" max="11008" width="9" style="6"/>
    <col min="11009" max="11009" width="1.5" style="6" customWidth="1"/>
    <col min="11010" max="11010" width="8.5" style="6" customWidth="1"/>
    <col min="11011" max="11011" width="12.125" style="6" customWidth="1"/>
    <col min="11012" max="11012" width="11.625" style="6" bestFit="1" customWidth="1"/>
    <col min="11013" max="11013" width="10.875" style="6" customWidth="1"/>
    <col min="11014" max="11014" width="10.25" style="6" customWidth="1"/>
    <col min="11015" max="11015" width="11.25" style="6" customWidth="1"/>
    <col min="11016" max="11016" width="10.25" style="6" customWidth="1"/>
    <col min="11017" max="11017" width="10.375" style="6" customWidth="1"/>
    <col min="11018" max="11018" width="10.875" style="6" customWidth="1"/>
    <col min="11019" max="11019" width="11.125" style="6" bestFit="1" customWidth="1"/>
    <col min="11020" max="11020" width="11" style="6" customWidth="1"/>
    <col min="11021" max="11021" width="10.5" style="6" customWidth="1"/>
    <col min="11022" max="11022" width="10.875" style="6" bestFit="1" customWidth="1"/>
    <col min="11023" max="11023" width="1.75" style="6" customWidth="1"/>
    <col min="11024" max="11024" width="9.125" style="6" customWidth="1"/>
    <col min="11025" max="11025" width="11.5" style="6" customWidth="1"/>
    <col min="11026" max="11026" width="10.125" style="6" customWidth="1"/>
    <col min="11027" max="11029" width="10.375" style="6" customWidth="1"/>
    <col min="11030" max="11030" width="9.375" style="6" customWidth="1"/>
    <col min="11031" max="11031" width="8.75" style="6" customWidth="1"/>
    <col min="11032" max="11032" width="9.375" style="6" customWidth="1"/>
    <col min="11033" max="11033" width="9.75" style="6" customWidth="1"/>
    <col min="11034" max="11034" width="11.875" style="6" customWidth="1"/>
    <col min="11035" max="11035" width="10" style="6" customWidth="1"/>
    <col min="11036" max="11036" width="10.625" style="6" customWidth="1"/>
    <col min="11037" max="11037" width="11.125" style="6" bestFit="1" customWidth="1"/>
    <col min="11038" max="11038" width="1.125" style="6" customWidth="1"/>
    <col min="11039" max="11039" width="8.25" style="6" customWidth="1"/>
    <col min="11040" max="11040" width="11.75" style="6" customWidth="1"/>
    <col min="11041" max="11041" width="10.875" style="6" customWidth="1"/>
    <col min="11042" max="11043" width="11" style="6" customWidth="1"/>
    <col min="11044" max="11044" width="10" style="6" customWidth="1"/>
    <col min="11045" max="11045" width="11.625" style="6" customWidth="1"/>
    <col min="11046" max="11046" width="11.125" style="6" customWidth="1"/>
    <col min="11047" max="11047" width="12.5" style="6" customWidth="1"/>
    <col min="11048" max="11048" width="10.25" style="6" customWidth="1"/>
    <col min="11049" max="11049" width="9.875" style="6" customWidth="1"/>
    <col min="11050" max="11050" width="19.75" style="6" customWidth="1"/>
    <col min="11051" max="11051" width="9" style="6"/>
    <col min="11052" max="11062" width="10" style="6" customWidth="1"/>
    <col min="11063" max="11063" width="10.375" style="6" customWidth="1"/>
    <col min="11064" max="11064" width="3.625" style="6" customWidth="1"/>
    <col min="11065" max="11077" width="10" style="6" customWidth="1"/>
    <col min="11078" max="11078" width="9.625" style="6" bestFit="1" customWidth="1"/>
    <col min="11079" max="11079" width="1.875" style="6" customWidth="1"/>
    <col min="11080" max="11080" width="8.25" style="6" customWidth="1"/>
    <col min="11081" max="11090" width="10" style="6" customWidth="1"/>
    <col min="11091" max="11091" width="9.5" style="6" customWidth="1"/>
    <col min="11092" max="11101" width="10" style="6" customWidth="1"/>
    <col min="11102" max="11102" width="16" style="6" customWidth="1"/>
    <col min="11103" max="11104" width="11.125" style="6" customWidth="1"/>
    <col min="11105" max="11127" width="10" style="6" customWidth="1"/>
    <col min="11128" max="11129" width="9.875" style="6" customWidth="1"/>
    <col min="11130" max="11264" width="9" style="6"/>
    <col min="11265" max="11265" width="1.5" style="6" customWidth="1"/>
    <col min="11266" max="11266" width="8.5" style="6" customWidth="1"/>
    <col min="11267" max="11267" width="12.125" style="6" customWidth="1"/>
    <col min="11268" max="11268" width="11.625" style="6" bestFit="1" customWidth="1"/>
    <col min="11269" max="11269" width="10.875" style="6" customWidth="1"/>
    <col min="11270" max="11270" width="10.25" style="6" customWidth="1"/>
    <col min="11271" max="11271" width="11.25" style="6" customWidth="1"/>
    <col min="11272" max="11272" width="10.25" style="6" customWidth="1"/>
    <col min="11273" max="11273" width="10.375" style="6" customWidth="1"/>
    <col min="11274" max="11274" width="10.875" style="6" customWidth="1"/>
    <col min="11275" max="11275" width="11.125" style="6" bestFit="1" customWidth="1"/>
    <col min="11276" max="11276" width="11" style="6" customWidth="1"/>
    <col min="11277" max="11277" width="10.5" style="6" customWidth="1"/>
    <col min="11278" max="11278" width="10.875" style="6" bestFit="1" customWidth="1"/>
    <col min="11279" max="11279" width="1.75" style="6" customWidth="1"/>
    <col min="11280" max="11280" width="9.125" style="6" customWidth="1"/>
    <col min="11281" max="11281" width="11.5" style="6" customWidth="1"/>
    <col min="11282" max="11282" width="10.125" style="6" customWidth="1"/>
    <col min="11283" max="11285" width="10.375" style="6" customWidth="1"/>
    <col min="11286" max="11286" width="9.375" style="6" customWidth="1"/>
    <col min="11287" max="11287" width="8.75" style="6" customWidth="1"/>
    <col min="11288" max="11288" width="9.375" style="6" customWidth="1"/>
    <col min="11289" max="11289" width="9.75" style="6" customWidth="1"/>
    <col min="11290" max="11290" width="11.875" style="6" customWidth="1"/>
    <col min="11291" max="11291" width="10" style="6" customWidth="1"/>
    <col min="11292" max="11292" width="10.625" style="6" customWidth="1"/>
    <col min="11293" max="11293" width="11.125" style="6" bestFit="1" customWidth="1"/>
    <col min="11294" max="11294" width="1.125" style="6" customWidth="1"/>
    <col min="11295" max="11295" width="8.25" style="6" customWidth="1"/>
    <col min="11296" max="11296" width="11.75" style="6" customWidth="1"/>
    <col min="11297" max="11297" width="10.875" style="6" customWidth="1"/>
    <col min="11298" max="11299" width="11" style="6" customWidth="1"/>
    <col min="11300" max="11300" width="10" style="6" customWidth="1"/>
    <col min="11301" max="11301" width="11.625" style="6" customWidth="1"/>
    <col min="11302" max="11302" width="11.125" style="6" customWidth="1"/>
    <col min="11303" max="11303" width="12.5" style="6" customWidth="1"/>
    <col min="11304" max="11304" width="10.25" style="6" customWidth="1"/>
    <col min="11305" max="11305" width="9.875" style="6" customWidth="1"/>
    <col min="11306" max="11306" width="19.75" style="6" customWidth="1"/>
    <col min="11307" max="11307" width="9" style="6"/>
    <col min="11308" max="11318" width="10" style="6" customWidth="1"/>
    <col min="11319" max="11319" width="10.375" style="6" customWidth="1"/>
    <col min="11320" max="11320" width="3.625" style="6" customWidth="1"/>
    <col min="11321" max="11333" width="10" style="6" customWidth="1"/>
    <col min="11334" max="11334" width="9.625" style="6" bestFit="1" customWidth="1"/>
    <col min="11335" max="11335" width="1.875" style="6" customWidth="1"/>
    <col min="11336" max="11336" width="8.25" style="6" customWidth="1"/>
    <col min="11337" max="11346" width="10" style="6" customWidth="1"/>
    <col min="11347" max="11347" width="9.5" style="6" customWidth="1"/>
    <col min="11348" max="11357" width="10" style="6" customWidth="1"/>
    <col min="11358" max="11358" width="16" style="6" customWidth="1"/>
    <col min="11359" max="11360" width="11.125" style="6" customWidth="1"/>
    <col min="11361" max="11383" width="10" style="6" customWidth="1"/>
    <col min="11384" max="11385" width="9.875" style="6" customWidth="1"/>
    <col min="11386" max="11520" width="9" style="6"/>
    <col min="11521" max="11521" width="1.5" style="6" customWidth="1"/>
    <col min="11522" max="11522" width="8.5" style="6" customWidth="1"/>
    <col min="11523" max="11523" width="12.125" style="6" customWidth="1"/>
    <col min="11524" max="11524" width="11.625" style="6" bestFit="1" customWidth="1"/>
    <col min="11525" max="11525" width="10.875" style="6" customWidth="1"/>
    <col min="11526" max="11526" width="10.25" style="6" customWidth="1"/>
    <col min="11527" max="11527" width="11.25" style="6" customWidth="1"/>
    <col min="11528" max="11528" width="10.25" style="6" customWidth="1"/>
    <col min="11529" max="11529" width="10.375" style="6" customWidth="1"/>
    <col min="11530" max="11530" width="10.875" style="6" customWidth="1"/>
    <col min="11531" max="11531" width="11.125" style="6" bestFit="1" customWidth="1"/>
    <col min="11532" max="11532" width="11" style="6" customWidth="1"/>
    <col min="11533" max="11533" width="10.5" style="6" customWidth="1"/>
    <col min="11534" max="11534" width="10.875" style="6" bestFit="1" customWidth="1"/>
    <col min="11535" max="11535" width="1.75" style="6" customWidth="1"/>
    <col min="11536" max="11536" width="9.125" style="6" customWidth="1"/>
    <col min="11537" max="11537" width="11.5" style="6" customWidth="1"/>
    <col min="11538" max="11538" width="10.125" style="6" customWidth="1"/>
    <col min="11539" max="11541" width="10.375" style="6" customWidth="1"/>
    <col min="11542" max="11542" width="9.375" style="6" customWidth="1"/>
    <col min="11543" max="11543" width="8.75" style="6" customWidth="1"/>
    <col min="11544" max="11544" width="9.375" style="6" customWidth="1"/>
    <col min="11545" max="11545" width="9.75" style="6" customWidth="1"/>
    <col min="11546" max="11546" width="11.875" style="6" customWidth="1"/>
    <col min="11547" max="11547" width="10" style="6" customWidth="1"/>
    <col min="11548" max="11548" width="10.625" style="6" customWidth="1"/>
    <col min="11549" max="11549" width="11.125" style="6" bestFit="1" customWidth="1"/>
    <col min="11550" max="11550" width="1.125" style="6" customWidth="1"/>
    <col min="11551" max="11551" width="8.25" style="6" customWidth="1"/>
    <col min="11552" max="11552" width="11.75" style="6" customWidth="1"/>
    <col min="11553" max="11553" width="10.875" style="6" customWidth="1"/>
    <col min="11554" max="11555" width="11" style="6" customWidth="1"/>
    <col min="11556" max="11556" width="10" style="6" customWidth="1"/>
    <col min="11557" max="11557" width="11.625" style="6" customWidth="1"/>
    <col min="11558" max="11558" width="11.125" style="6" customWidth="1"/>
    <col min="11559" max="11559" width="12.5" style="6" customWidth="1"/>
    <col min="11560" max="11560" width="10.25" style="6" customWidth="1"/>
    <col min="11561" max="11561" width="9.875" style="6" customWidth="1"/>
    <col min="11562" max="11562" width="19.75" style="6" customWidth="1"/>
    <col min="11563" max="11563" width="9" style="6"/>
    <col min="11564" max="11574" width="10" style="6" customWidth="1"/>
    <col min="11575" max="11575" width="10.375" style="6" customWidth="1"/>
    <col min="11576" max="11576" width="3.625" style="6" customWidth="1"/>
    <col min="11577" max="11589" width="10" style="6" customWidth="1"/>
    <col min="11590" max="11590" width="9.625" style="6" bestFit="1" customWidth="1"/>
    <col min="11591" max="11591" width="1.875" style="6" customWidth="1"/>
    <col min="11592" max="11592" width="8.25" style="6" customWidth="1"/>
    <col min="11593" max="11602" width="10" style="6" customWidth="1"/>
    <col min="11603" max="11603" width="9.5" style="6" customWidth="1"/>
    <col min="11604" max="11613" width="10" style="6" customWidth="1"/>
    <col min="11614" max="11614" width="16" style="6" customWidth="1"/>
    <col min="11615" max="11616" width="11.125" style="6" customWidth="1"/>
    <col min="11617" max="11639" width="10" style="6" customWidth="1"/>
    <col min="11640" max="11641" width="9.875" style="6" customWidth="1"/>
    <col min="11642" max="11776" width="9" style="6"/>
    <col min="11777" max="11777" width="1.5" style="6" customWidth="1"/>
    <col min="11778" max="11778" width="8.5" style="6" customWidth="1"/>
    <col min="11779" max="11779" width="12.125" style="6" customWidth="1"/>
    <col min="11780" max="11780" width="11.625" style="6" bestFit="1" customWidth="1"/>
    <col min="11781" max="11781" width="10.875" style="6" customWidth="1"/>
    <col min="11782" max="11782" width="10.25" style="6" customWidth="1"/>
    <col min="11783" max="11783" width="11.25" style="6" customWidth="1"/>
    <col min="11784" max="11784" width="10.25" style="6" customWidth="1"/>
    <col min="11785" max="11785" width="10.375" style="6" customWidth="1"/>
    <col min="11786" max="11786" width="10.875" style="6" customWidth="1"/>
    <col min="11787" max="11787" width="11.125" style="6" bestFit="1" customWidth="1"/>
    <col min="11788" max="11788" width="11" style="6" customWidth="1"/>
    <col min="11789" max="11789" width="10.5" style="6" customWidth="1"/>
    <col min="11790" max="11790" width="10.875" style="6" bestFit="1" customWidth="1"/>
    <col min="11791" max="11791" width="1.75" style="6" customWidth="1"/>
    <col min="11792" max="11792" width="9.125" style="6" customWidth="1"/>
    <col min="11793" max="11793" width="11.5" style="6" customWidth="1"/>
    <col min="11794" max="11794" width="10.125" style="6" customWidth="1"/>
    <col min="11795" max="11797" width="10.375" style="6" customWidth="1"/>
    <col min="11798" max="11798" width="9.375" style="6" customWidth="1"/>
    <col min="11799" max="11799" width="8.75" style="6" customWidth="1"/>
    <col min="11800" max="11800" width="9.375" style="6" customWidth="1"/>
    <col min="11801" max="11801" width="9.75" style="6" customWidth="1"/>
    <col min="11802" max="11802" width="11.875" style="6" customWidth="1"/>
    <col min="11803" max="11803" width="10" style="6" customWidth="1"/>
    <col min="11804" max="11804" width="10.625" style="6" customWidth="1"/>
    <col min="11805" max="11805" width="11.125" style="6" bestFit="1" customWidth="1"/>
    <col min="11806" max="11806" width="1.125" style="6" customWidth="1"/>
    <col min="11807" max="11807" width="8.25" style="6" customWidth="1"/>
    <col min="11808" max="11808" width="11.75" style="6" customWidth="1"/>
    <col min="11809" max="11809" width="10.875" style="6" customWidth="1"/>
    <col min="11810" max="11811" width="11" style="6" customWidth="1"/>
    <col min="11812" max="11812" width="10" style="6" customWidth="1"/>
    <col min="11813" max="11813" width="11.625" style="6" customWidth="1"/>
    <col min="11814" max="11814" width="11.125" style="6" customWidth="1"/>
    <col min="11815" max="11815" width="12.5" style="6" customWidth="1"/>
    <col min="11816" max="11816" width="10.25" style="6" customWidth="1"/>
    <col min="11817" max="11817" width="9.875" style="6" customWidth="1"/>
    <col min="11818" max="11818" width="19.75" style="6" customWidth="1"/>
    <col min="11819" max="11819" width="9" style="6"/>
    <col min="11820" max="11830" width="10" style="6" customWidth="1"/>
    <col min="11831" max="11831" width="10.375" style="6" customWidth="1"/>
    <col min="11832" max="11832" width="3.625" style="6" customWidth="1"/>
    <col min="11833" max="11845" width="10" style="6" customWidth="1"/>
    <col min="11846" max="11846" width="9.625" style="6" bestFit="1" customWidth="1"/>
    <col min="11847" max="11847" width="1.875" style="6" customWidth="1"/>
    <col min="11848" max="11848" width="8.25" style="6" customWidth="1"/>
    <col min="11849" max="11858" width="10" style="6" customWidth="1"/>
    <col min="11859" max="11859" width="9.5" style="6" customWidth="1"/>
    <col min="11860" max="11869" width="10" style="6" customWidth="1"/>
    <col min="11870" max="11870" width="16" style="6" customWidth="1"/>
    <col min="11871" max="11872" width="11.125" style="6" customWidth="1"/>
    <col min="11873" max="11895" width="10" style="6" customWidth="1"/>
    <col min="11896" max="11897" width="9.875" style="6" customWidth="1"/>
    <col min="11898" max="12032" width="9" style="6"/>
    <col min="12033" max="12033" width="1.5" style="6" customWidth="1"/>
    <col min="12034" max="12034" width="8.5" style="6" customWidth="1"/>
    <col min="12035" max="12035" width="12.125" style="6" customWidth="1"/>
    <col min="12036" max="12036" width="11.625" style="6" bestFit="1" customWidth="1"/>
    <col min="12037" max="12037" width="10.875" style="6" customWidth="1"/>
    <col min="12038" max="12038" width="10.25" style="6" customWidth="1"/>
    <col min="12039" max="12039" width="11.25" style="6" customWidth="1"/>
    <col min="12040" max="12040" width="10.25" style="6" customWidth="1"/>
    <col min="12041" max="12041" width="10.375" style="6" customWidth="1"/>
    <col min="12042" max="12042" width="10.875" style="6" customWidth="1"/>
    <col min="12043" max="12043" width="11.125" style="6" bestFit="1" customWidth="1"/>
    <col min="12044" max="12044" width="11" style="6" customWidth="1"/>
    <col min="12045" max="12045" width="10.5" style="6" customWidth="1"/>
    <col min="12046" max="12046" width="10.875" style="6" bestFit="1" customWidth="1"/>
    <col min="12047" max="12047" width="1.75" style="6" customWidth="1"/>
    <col min="12048" max="12048" width="9.125" style="6" customWidth="1"/>
    <col min="12049" max="12049" width="11.5" style="6" customWidth="1"/>
    <col min="12050" max="12050" width="10.125" style="6" customWidth="1"/>
    <col min="12051" max="12053" width="10.375" style="6" customWidth="1"/>
    <col min="12054" max="12054" width="9.375" style="6" customWidth="1"/>
    <col min="12055" max="12055" width="8.75" style="6" customWidth="1"/>
    <col min="12056" max="12056" width="9.375" style="6" customWidth="1"/>
    <col min="12057" max="12057" width="9.75" style="6" customWidth="1"/>
    <col min="12058" max="12058" width="11.875" style="6" customWidth="1"/>
    <col min="12059" max="12059" width="10" style="6" customWidth="1"/>
    <col min="12060" max="12060" width="10.625" style="6" customWidth="1"/>
    <col min="12061" max="12061" width="11.125" style="6" bestFit="1" customWidth="1"/>
    <col min="12062" max="12062" width="1.125" style="6" customWidth="1"/>
    <col min="12063" max="12063" width="8.25" style="6" customWidth="1"/>
    <col min="12064" max="12064" width="11.75" style="6" customWidth="1"/>
    <col min="12065" max="12065" width="10.875" style="6" customWidth="1"/>
    <col min="12066" max="12067" width="11" style="6" customWidth="1"/>
    <col min="12068" max="12068" width="10" style="6" customWidth="1"/>
    <col min="12069" max="12069" width="11.625" style="6" customWidth="1"/>
    <col min="12070" max="12070" width="11.125" style="6" customWidth="1"/>
    <col min="12071" max="12071" width="12.5" style="6" customWidth="1"/>
    <col min="12072" max="12072" width="10.25" style="6" customWidth="1"/>
    <col min="12073" max="12073" width="9.875" style="6" customWidth="1"/>
    <col min="12074" max="12074" width="19.75" style="6" customWidth="1"/>
    <col min="12075" max="12075" width="9" style="6"/>
    <col min="12076" max="12086" width="10" style="6" customWidth="1"/>
    <col min="12087" max="12087" width="10.375" style="6" customWidth="1"/>
    <col min="12088" max="12088" width="3.625" style="6" customWidth="1"/>
    <col min="12089" max="12101" width="10" style="6" customWidth="1"/>
    <col min="12102" max="12102" width="9.625" style="6" bestFit="1" customWidth="1"/>
    <col min="12103" max="12103" width="1.875" style="6" customWidth="1"/>
    <col min="12104" max="12104" width="8.25" style="6" customWidth="1"/>
    <col min="12105" max="12114" width="10" style="6" customWidth="1"/>
    <col min="12115" max="12115" width="9.5" style="6" customWidth="1"/>
    <col min="12116" max="12125" width="10" style="6" customWidth="1"/>
    <col min="12126" max="12126" width="16" style="6" customWidth="1"/>
    <col min="12127" max="12128" width="11.125" style="6" customWidth="1"/>
    <col min="12129" max="12151" width="10" style="6" customWidth="1"/>
    <col min="12152" max="12153" width="9.875" style="6" customWidth="1"/>
    <col min="12154" max="12288" width="9" style="6"/>
    <col min="12289" max="12289" width="1.5" style="6" customWidth="1"/>
    <col min="12290" max="12290" width="8.5" style="6" customWidth="1"/>
    <col min="12291" max="12291" width="12.125" style="6" customWidth="1"/>
    <col min="12292" max="12292" width="11.625" style="6" bestFit="1" customWidth="1"/>
    <col min="12293" max="12293" width="10.875" style="6" customWidth="1"/>
    <col min="12294" max="12294" width="10.25" style="6" customWidth="1"/>
    <col min="12295" max="12295" width="11.25" style="6" customWidth="1"/>
    <col min="12296" max="12296" width="10.25" style="6" customWidth="1"/>
    <col min="12297" max="12297" width="10.375" style="6" customWidth="1"/>
    <col min="12298" max="12298" width="10.875" style="6" customWidth="1"/>
    <col min="12299" max="12299" width="11.125" style="6" bestFit="1" customWidth="1"/>
    <col min="12300" max="12300" width="11" style="6" customWidth="1"/>
    <col min="12301" max="12301" width="10.5" style="6" customWidth="1"/>
    <col min="12302" max="12302" width="10.875" style="6" bestFit="1" customWidth="1"/>
    <col min="12303" max="12303" width="1.75" style="6" customWidth="1"/>
    <col min="12304" max="12304" width="9.125" style="6" customWidth="1"/>
    <col min="12305" max="12305" width="11.5" style="6" customWidth="1"/>
    <col min="12306" max="12306" width="10.125" style="6" customWidth="1"/>
    <col min="12307" max="12309" width="10.375" style="6" customWidth="1"/>
    <col min="12310" max="12310" width="9.375" style="6" customWidth="1"/>
    <col min="12311" max="12311" width="8.75" style="6" customWidth="1"/>
    <col min="12312" max="12312" width="9.375" style="6" customWidth="1"/>
    <col min="12313" max="12313" width="9.75" style="6" customWidth="1"/>
    <col min="12314" max="12314" width="11.875" style="6" customWidth="1"/>
    <col min="12315" max="12315" width="10" style="6" customWidth="1"/>
    <col min="12316" max="12316" width="10.625" style="6" customWidth="1"/>
    <col min="12317" max="12317" width="11.125" style="6" bestFit="1" customWidth="1"/>
    <col min="12318" max="12318" width="1.125" style="6" customWidth="1"/>
    <col min="12319" max="12319" width="8.25" style="6" customWidth="1"/>
    <col min="12320" max="12320" width="11.75" style="6" customWidth="1"/>
    <col min="12321" max="12321" width="10.875" style="6" customWidth="1"/>
    <col min="12322" max="12323" width="11" style="6" customWidth="1"/>
    <col min="12324" max="12324" width="10" style="6" customWidth="1"/>
    <col min="12325" max="12325" width="11.625" style="6" customWidth="1"/>
    <col min="12326" max="12326" width="11.125" style="6" customWidth="1"/>
    <col min="12327" max="12327" width="12.5" style="6" customWidth="1"/>
    <col min="12328" max="12328" width="10.25" style="6" customWidth="1"/>
    <col min="12329" max="12329" width="9.875" style="6" customWidth="1"/>
    <col min="12330" max="12330" width="19.75" style="6" customWidth="1"/>
    <col min="12331" max="12331" width="9" style="6"/>
    <col min="12332" max="12342" width="10" style="6" customWidth="1"/>
    <col min="12343" max="12343" width="10.375" style="6" customWidth="1"/>
    <col min="12344" max="12344" width="3.625" style="6" customWidth="1"/>
    <col min="12345" max="12357" width="10" style="6" customWidth="1"/>
    <col min="12358" max="12358" width="9.625" style="6" bestFit="1" customWidth="1"/>
    <col min="12359" max="12359" width="1.875" style="6" customWidth="1"/>
    <col min="12360" max="12360" width="8.25" style="6" customWidth="1"/>
    <col min="12361" max="12370" width="10" style="6" customWidth="1"/>
    <col min="12371" max="12371" width="9.5" style="6" customWidth="1"/>
    <col min="12372" max="12381" width="10" style="6" customWidth="1"/>
    <col min="12382" max="12382" width="16" style="6" customWidth="1"/>
    <col min="12383" max="12384" width="11.125" style="6" customWidth="1"/>
    <col min="12385" max="12407" width="10" style="6" customWidth="1"/>
    <col min="12408" max="12409" width="9.875" style="6" customWidth="1"/>
    <col min="12410" max="12544" width="9" style="6"/>
    <col min="12545" max="12545" width="1.5" style="6" customWidth="1"/>
    <col min="12546" max="12546" width="8.5" style="6" customWidth="1"/>
    <col min="12547" max="12547" width="12.125" style="6" customWidth="1"/>
    <col min="12548" max="12548" width="11.625" style="6" bestFit="1" customWidth="1"/>
    <col min="12549" max="12549" width="10.875" style="6" customWidth="1"/>
    <col min="12550" max="12550" width="10.25" style="6" customWidth="1"/>
    <col min="12551" max="12551" width="11.25" style="6" customWidth="1"/>
    <col min="12552" max="12552" width="10.25" style="6" customWidth="1"/>
    <col min="12553" max="12553" width="10.375" style="6" customWidth="1"/>
    <col min="12554" max="12554" width="10.875" style="6" customWidth="1"/>
    <col min="12555" max="12555" width="11.125" style="6" bestFit="1" customWidth="1"/>
    <col min="12556" max="12556" width="11" style="6" customWidth="1"/>
    <col min="12557" max="12557" width="10.5" style="6" customWidth="1"/>
    <col min="12558" max="12558" width="10.875" style="6" bestFit="1" customWidth="1"/>
    <col min="12559" max="12559" width="1.75" style="6" customWidth="1"/>
    <col min="12560" max="12560" width="9.125" style="6" customWidth="1"/>
    <col min="12561" max="12561" width="11.5" style="6" customWidth="1"/>
    <col min="12562" max="12562" width="10.125" style="6" customWidth="1"/>
    <col min="12563" max="12565" width="10.375" style="6" customWidth="1"/>
    <col min="12566" max="12566" width="9.375" style="6" customWidth="1"/>
    <col min="12567" max="12567" width="8.75" style="6" customWidth="1"/>
    <col min="12568" max="12568" width="9.375" style="6" customWidth="1"/>
    <col min="12569" max="12569" width="9.75" style="6" customWidth="1"/>
    <col min="12570" max="12570" width="11.875" style="6" customWidth="1"/>
    <col min="12571" max="12571" width="10" style="6" customWidth="1"/>
    <col min="12572" max="12572" width="10.625" style="6" customWidth="1"/>
    <col min="12573" max="12573" width="11.125" style="6" bestFit="1" customWidth="1"/>
    <col min="12574" max="12574" width="1.125" style="6" customWidth="1"/>
    <col min="12575" max="12575" width="8.25" style="6" customWidth="1"/>
    <col min="12576" max="12576" width="11.75" style="6" customWidth="1"/>
    <col min="12577" max="12577" width="10.875" style="6" customWidth="1"/>
    <col min="12578" max="12579" width="11" style="6" customWidth="1"/>
    <col min="12580" max="12580" width="10" style="6" customWidth="1"/>
    <col min="12581" max="12581" width="11.625" style="6" customWidth="1"/>
    <col min="12582" max="12582" width="11.125" style="6" customWidth="1"/>
    <col min="12583" max="12583" width="12.5" style="6" customWidth="1"/>
    <col min="12584" max="12584" width="10.25" style="6" customWidth="1"/>
    <col min="12585" max="12585" width="9.875" style="6" customWidth="1"/>
    <col min="12586" max="12586" width="19.75" style="6" customWidth="1"/>
    <col min="12587" max="12587" width="9" style="6"/>
    <col min="12588" max="12598" width="10" style="6" customWidth="1"/>
    <col min="12599" max="12599" width="10.375" style="6" customWidth="1"/>
    <col min="12600" max="12600" width="3.625" style="6" customWidth="1"/>
    <col min="12601" max="12613" width="10" style="6" customWidth="1"/>
    <col min="12614" max="12614" width="9.625" style="6" bestFit="1" customWidth="1"/>
    <col min="12615" max="12615" width="1.875" style="6" customWidth="1"/>
    <col min="12616" max="12616" width="8.25" style="6" customWidth="1"/>
    <col min="12617" max="12626" width="10" style="6" customWidth="1"/>
    <col min="12627" max="12627" width="9.5" style="6" customWidth="1"/>
    <col min="12628" max="12637" width="10" style="6" customWidth="1"/>
    <col min="12638" max="12638" width="16" style="6" customWidth="1"/>
    <col min="12639" max="12640" width="11.125" style="6" customWidth="1"/>
    <col min="12641" max="12663" width="10" style="6" customWidth="1"/>
    <col min="12664" max="12665" width="9.875" style="6" customWidth="1"/>
    <col min="12666" max="12800" width="9" style="6"/>
    <col min="12801" max="12801" width="1.5" style="6" customWidth="1"/>
    <col min="12802" max="12802" width="8.5" style="6" customWidth="1"/>
    <col min="12803" max="12803" width="12.125" style="6" customWidth="1"/>
    <col min="12804" max="12804" width="11.625" style="6" bestFit="1" customWidth="1"/>
    <col min="12805" max="12805" width="10.875" style="6" customWidth="1"/>
    <col min="12806" max="12806" width="10.25" style="6" customWidth="1"/>
    <col min="12807" max="12807" width="11.25" style="6" customWidth="1"/>
    <col min="12808" max="12808" width="10.25" style="6" customWidth="1"/>
    <col min="12809" max="12809" width="10.375" style="6" customWidth="1"/>
    <col min="12810" max="12810" width="10.875" style="6" customWidth="1"/>
    <col min="12811" max="12811" width="11.125" style="6" bestFit="1" customWidth="1"/>
    <col min="12812" max="12812" width="11" style="6" customWidth="1"/>
    <col min="12813" max="12813" width="10.5" style="6" customWidth="1"/>
    <col min="12814" max="12814" width="10.875" style="6" bestFit="1" customWidth="1"/>
    <col min="12815" max="12815" width="1.75" style="6" customWidth="1"/>
    <col min="12816" max="12816" width="9.125" style="6" customWidth="1"/>
    <col min="12817" max="12817" width="11.5" style="6" customWidth="1"/>
    <col min="12818" max="12818" width="10.125" style="6" customWidth="1"/>
    <col min="12819" max="12821" width="10.375" style="6" customWidth="1"/>
    <col min="12822" max="12822" width="9.375" style="6" customWidth="1"/>
    <col min="12823" max="12823" width="8.75" style="6" customWidth="1"/>
    <col min="12824" max="12824" width="9.375" style="6" customWidth="1"/>
    <col min="12825" max="12825" width="9.75" style="6" customWidth="1"/>
    <col min="12826" max="12826" width="11.875" style="6" customWidth="1"/>
    <col min="12827" max="12827" width="10" style="6" customWidth="1"/>
    <col min="12828" max="12828" width="10.625" style="6" customWidth="1"/>
    <col min="12829" max="12829" width="11.125" style="6" bestFit="1" customWidth="1"/>
    <col min="12830" max="12830" width="1.125" style="6" customWidth="1"/>
    <col min="12831" max="12831" width="8.25" style="6" customWidth="1"/>
    <col min="12832" max="12832" width="11.75" style="6" customWidth="1"/>
    <col min="12833" max="12833" width="10.875" style="6" customWidth="1"/>
    <col min="12834" max="12835" width="11" style="6" customWidth="1"/>
    <col min="12836" max="12836" width="10" style="6" customWidth="1"/>
    <col min="12837" max="12837" width="11.625" style="6" customWidth="1"/>
    <col min="12838" max="12838" width="11.125" style="6" customWidth="1"/>
    <col min="12839" max="12839" width="12.5" style="6" customWidth="1"/>
    <col min="12840" max="12840" width="10.25" style="6" customWidth="1"/>
    <col min="12841" max="12841" width="9.875" style="6" customWidth="1"/>
    <col min="12842" max="12842" width="19.75" style="6" customWidth="1"/>
    <col min="12843" max="12843" width="9" style="6"/>
    <col min="12844" max="12854" width="10" style="6" customWidth="1"/>
    <col min="12855" max="12855" width="10.375" style="6" customWidth="1"/>
    <col min="12856" max="12856" width="3.625" style="6" customWidth="1"/>
    <col min="12857" max="12869" width="10" style="6" customWidth="1"/>
    <col min="12870" max="12870" width="9.625" style="6" bestFit="1" customWidth="1"/>
    <col min="12871" max="12871" width="1.875" style="6" customWidth="1"/>
    <col min="12872" max="12872" width="8.25" style="6" customWidth="1"/>
    <col min="12873" max="12882" width="10" style="6" customWidth="1"/>
    <col min="12883" max="12883" width="9.5" style="6" customWidth="1"/>
    <col min="12884" max="12893" width="10" style="6" customWidth="1"/>
    <col min="12894" max="12894" width="16" style="6" customWidth="1"/>
    <col min="12895" max="12896" width="11.125" style="6" customWidth="1"/>
    <col min="12897" max="12919" width="10" style="6" customWidth="1"/>
    <col min="12920" max="12921" width="9.875" style="6" customWidth="1"/>
    <col min="12922" max="13056" width="9" style="6"/>
    <col min="13057" max="13057" width="1.5" style="6" customWidth="1"/>
    <col min="13058" max="13058" width="8.5" style="6" customWidth="1"/>
    <col min="13059" max="13059" width="12.125" style="6" customWidth="1"/>
    <col min="13060" max="13060" width="11.625" style="6" bestFit="1" customWidth="1"/>
    <col min="13061" max="13061" width="10.875" style="6" customWidth="1"/>
    <col min="13062" max="13062" width="10.25" style="6" customWidth="1"/>
    <col min="13063" max="13063" width="11.25" style="6" customWidth="1"/>
    <col min="13064" max="13064" width="10.25" style="6" customWidth="1"/>
    <col min="13065" max="13065" width="10.375" style="6" customWidth="1"/>
    <col min="13066" max="13066" width="10.875" style="6" customWidth="1"/>
    <col min="13067" max="13067" width="11.125" style="6" bestFit="1" customWidth="1"/>
    <col min="13068" max="13068" width="11" style="6" customWidth="1"/>
    <col min="13069" max="13069" width="10.5" style="6" customWidth="1"/>
    <col min="13070" max="13070" width="10.875" style="6" bestFit="1" customWidth="1"/>
    <col min="13071" max="13071" width="1.75" style="6" customWidth="1"/>
    <col min="13072" max="13072" width="9.125" style="6" customWidth="1"/>
    <col min="13073" max="13073" width="11.5" style="6" customWidth="1"/>
    <col min="13074" max="13074" width="10.125" style="6" customWidth="1"/>
    <col min="13075" max="13077" width="10.375" style="6" customWidth="1"/>
    <col min="13078" max="13078" width="9.375" style="6" customWidth="1"/>
    <col min="13079" max="13079" width="8.75" style="6" customWidth="1"/>
    <col min="13080" max="13080" width="9.375" style="6" customWidth="1"/>
    <col min="13081" max="13081" width="9.75" style="6" customWidth="1"/>
    <col min="13082" max="13082" width="11.875" style="6" customWidth="1"/>
    <col min="13083" max="13083" width="10" style="6" customWidth="1"/>
    <col min="13084" max="13084" width="10.625" style="6" customWidth="1"/>
    <col min="13085" max="13085" width="11.125" style="6" bestFit="1" customWidth="1"/>
    <col min="13086" max="13086" width="1.125" style="6" customWidth="1"/>
    <col min="13087" max="13087" width="8.25" style="6" customWidth="1"/>
    <col min="13088" max="13088" width="11.75" style="6" customWidth="1"/>
    <col min="13089" max="13089" width="10.875" style="6" customWidth="1"/>
    <col min="13090" max="13091" width="11" style="6" customWidth="1"/>
    <col min="13092" max="13092" width="10" style="6" customWidth="1"/>
    <col min="13093" max="13093" width="11.625" style="6" customWidth="1"/>
    <col min="13094" max="13094" width="11.125" style="6" customWidth="1"/>
    <col min="13095" max="13095" width="12.5" style="6" customWidth="1"/>
    <col min="13096" max="13096" width="10.25" style="6" customWidth="1"/>
    <col min="13097" max="13097" width="9.875" style="6" customWidth="1"/>
    <col min="13098" max="13098" width="19.75" style="6" customWidth="1"/>
    <col min="13099" max="13099" width="9" style="6"/>
    <col min="13100" max="13110" width="10" style="6" customWidth="1"/>
    <col min="13111" max="13111" width="10.375" style="6" customWidth="1"/>
    <col min="13112" max="13112" width="3.625" style="6" customWidth="1"/>
    <col min="13113" max="13125" width="10" style="6" customWidth="1"/>
    <col min="13126" max="13126" width="9.625" style="6" bestFit="1" customWidth="1"/>
    <col min="13127" max="13127" width="1.875" style="6" customWidth="1"/>
    <col min="13128" max="13128" width="8.25" style="6" customWidth="1"/>
    <col min="13129" max="13138" width="10" style="6" customWidth="1"/>
    <col min="13139" max="13139" width="9.5" style="6" customWidth="1"/>
    <col min="13140" max="13149" width="10" style="6" customWidth="1"/>
    <col min="13150" max="13150" width="16" style="6" customWidth="1"/>
    <col min="13151" max="13152" width="11.125" style="6" customWidth="1"/>
    <col min="13153" max="13175" width="10" style="6" customWidth="1"/>
    <col min="13176" max="13177" width="9.875" style="6" customWidth="1"/>
    <col min="13178" max="13312" width="9" style="6"/>
    <col min="13313" max="13313" width="1.5" style="6" customWidth="1"/>
    <col min="13314" max="13314" width="8.5" style="6" customWidth="1"/>
    <col min="13315" max="13315" width="12.125" style="6" customWidth="1"/>
    <col min="13316" max="13316" width="11.625" style="6" bestFit="1" customWidth="1"/>
    <col min="13317" max="13317" width="10.875" style="6" customWidth="1"/>
    <col min="13318" max="13318" width="10.25" style="6" customWidth="1"/>
    <col min="13319" max="13319" width="11.25" style="6" customWidth="1"/>
    <col min="13320" max="13320" width="10.25" style="6" customWidth="1"/>
    <col min="13321" max="13321" width="10.375" style="6" customWidth="1"/>
    <col min="13322" max="13322" width="10.875" style="6" customWidth="1"/>
    <col min="13323" max="13323" width="11.125" style="6" bestFit="1" customWidth="1"/>
    <col min="13324" max="13324" width="11" style="6" customWidth="1"/>
    <col min="13325" max="13325" width="10.5" style="6" customWidth="1"/>
    <col min="13326" max="13326" width="10.875" style="6" bestFit="1" customWidth="1"/>
    <col min="13327" max="13327" width="1.75" style="6" customWidth="1"/>
    <col min="13328" max="13328" width="9.125" style="6" customWidth="1"/>
    <col min="13329" max="13329" width="11.5" style="6" customWidth="1"/>
    <col min="13330" max="13330" width="10.125" style="6" customWidth="1"/>
    <col min="13331" max="13333" width="10.375" style="6" customWidth="1"/>
    <col min="13334" max="13334" width="9.375" style="6" customWidth="1"/>
    <col min="13335" max="13335" width="8.75" style="6" customWidth="1"/>
    <col min="13336" max="13336" width="9.375" style="6" customWidth="1"/>
    <col min="13337" max="13337" width="9.75" style="6" customWidth="1"/>
    <col min="13338" max="13338" width="11.875" style="6" customWidth="1"/>
    <col min="13339" max="13339" width="10" style="6" customWidth="1"/>
    <col min="13340" max="13340" width="10.625" style="6" customWidth="1"/>
    <col min="13341" max="13341" width="11.125" style="6" bestFit="1" customWidth="1"/>
    <col min="13342" max="13342" width="1.125" style="6" customWidth="1"/>
    <col min="13343" max="13343" width="8.25" style="6" customWidth="1"/>
    <col min="13344" max="13344" width="11.75" style="6" customWidth="1"/>
    <col min="13345" max="13345" width="10.875" style="6" customWidth="1"/>
    <col min="13346" max="13347" width="11" style="6" customWidth="1"/>
    <col min="13348" max="13348" width="10" style="6" customWidth="1"/>
    <col min="13349" max="13349" width="11.625" style="6" customWidth="1"/>
    <col min="13350" max="13350" width="11.125" style="6" customWidth="1"/>
    <col min="13351" max="13351" width="12.5" style="6" customWidth="1"/>
    <col min="13352" max="13352" width="10.25" style="6" customWidth="1"/>
    <col min="13353" max="13353" width="9.875" style="6" customWidth="1"/>
    <col min="13354" max="13354" width="19.75" style="6" customWidth="1"/>
    <col min="13355" max="13355" width="9" style="6"/>
    <col min="13356" max="13366" width="10" style="6" customWidth="1"/>
    <col min="13367" max="13367" width="10.375" style="6" customWidth="1"/>
    <col min="13368" max="13368" width="3.625" style="6" customWidth="1"/>
    <col min="13369" max="13381" width="10" style="6" customWidth="1"/>
    <col min="13382" max="13382" width="9.625" style="6" bestFit="1" customWidth="1"/>
    <col min="13383" max="13383" width="1.875" style="6" customWidth="1"/>
    <col min="13384" max="13384" width="8.25" style="6" customWidth="1"/>
    <col min="13385" max="13394" width="10" style="6" customWidth="1"/>
    <col min="13395" max="13395" width="9.5" style="6" customWidth="1"/>
    <col min="13396" max="13405" width="10" style="6" customWidth="1"/>
    <col min="13406" max="13406" width="16" style="6" customWidth="1"/>
    <col min="13407" max="13408" width="11.125" style="6" customWidth="1"/>
    <col min="13409" max="13431" width="10" style="6" customWidth="1"/>
    <col min="13432" max="13433" width="9.875" style="6" customWidth="1"/>
    <col min="13434" max="13568" width="9" style="6"/>
    <col min="13569" max="13569" width="1.5" style="6" customWidth="1"/>
    <col min="13570" max="13570" width="8.5" style="6" customWidth="1"/>
    <col min="13571" max="13571" width="12.125" style="6" customWidth="1"/>
    <col min="13572" max="13572" width="11.625" style="6" bestFit="1" customWidth="1"/>
    <col min="13573" max="13573" width="10.875" style="6" customWidth="1"/>
    <col min="13574" max="13574" width="10.25" style="6" customWidth="1"/>
    <col min="13575" max="13575" width="11.25" style="6" customWidth="1"/>
    <col min="13576" max="13576" width="10.25" style="6" customWidth="1"/>
    <col min="13577" max="13577" width="10.375" style="6" customWidth="1"/>
    <col min="13578" max="13578" width="10.875" style="6" customWidth="1"/>
    <col min="13579" max="13579" width="11.125" style="6" bestFit="1" customWidth="1"/>
    <col min="13580" max="13580" width="11" style="6" customWidth="1"/>
    <col min="13581" max="13581" width="10.5" style="6" customWidth="1"/>
    <col min="13582" max="13582" width="10.875" style="6" bestFit="1" customWidth="1"/>
    <col min="13583" max="13583" width="1.75" style="6" customWidth="1"/>
    <col min="13584" max="13584" width="9.125" style="6" customWidth="1"/>
    <col min="13585" max="13585" width="11.5" style="6" customWidth="1"/>
    <col min="13586" max="13586" width="10.125" style="6" customWidth="1"/>
    <col min="13587" max="13589" width="10.375" style="6" customWidth="1"/>
    <col min="13590" max="13590" width="9.375" style="6" customWidth="1"/>
    <col min="13591" max="13591" width="8.75" style="6" customWidth="1"/>
    <col min="13592" max="13592" width="9.375" style="6" customWidth="1"/>
    <col min="13593" max="13593" width="9.75" style="6" customWidth="1"/>
    <col min="13594" max="13594" width="11.875" style="6" customWidth="1"/>
    <col min="13595" max="13595" width="10" style="6" customWidth="1"/>
    <col min="13596" max="13596" width="10.625" style="6" customWidth="1"/>
    <col min="13597" max="13597" width="11.125" style="6" bestFit="1" customWidth="1"/>
    <col min="13598" max="13598" width="1.125" style="6" customWidth="1"/>
    <col min="13599" max="13599" width="8.25" style="6" customWidth="1"/>
    <col min="13600" max="13600" width="11.75" style="6" customWidth="1"/>
    <col min="13601" max="13601" width="10.875" style="6" customWidth="1"/>
    <col min="13602" max="13603" width="11" style="6" customWidth="1"/>
    <col min="13604" max="13604" width="10" style="6" customWidth="1"/>
    <col min="13605" max="13605" width="11.625" style="6" customWidth="1"/>
    <col min="13606" max="13606" width="11.125" style="6" customWidth="1"/>
    <col min="13607" max="13607" width="12.5" style="6" customWidth="1"/>
    <col min="13608" max="13608" width="10.25" style="6" customWidth="1"/>
    <col min="13609" max="13609" width="9.875" style="6" customWidth="1"/>
    <col min="13610" max="13610" width="19.75" style="6" customWidth="1"/>
    <col min="13611" max="13611" width="9" style="6"/>
    <col min="13612" max="13622" width="10" style="6" customWidth="1"/>
    <col min="13623" max="13623" width="10.375" style="6" customWidth="1"/>
    <col min="13624" max="13624" width="3.625" style="6" customWidth="1"/>
    <col min="13625" max="13637" width="10" style="6" customWidth="1"/>
    <col min="13638" max="13638" width="9.625" style="6" bestFit="1" customWidth="1"/>
    <col min="13639" max="13639" width="1.875" style="6" customWidth="1"/>
    <col min="13640" max="13640" width="8.25" style="6" customWidth="1"/>
    <col min="13641" max="13650" width="10" style="6" customWidth="1"/>
    <col min="13651" max="13651" width="9.5" style="6" customWidth="1"/>
    <col min="13652" max="13661" width="10" style="6" customWidth="1"/>
    <col min="13662" max="13662" width="16" style="6" customWidth="1"/>
    <col min="13663" max="13664" width="11.125" style="6" customWidth="1"/>
    <col min="13665" max="13687" width="10" style="6" customWidth="1"/>
    <col min="13688" max="13689" width="9.875" style="6" customWidth="1"/>
    <col min="13690" max="13824" width="9" style="6"/>
    <col min="13825" max="13825" width="1.5" style="6" customWidth="1"/>
    <col min="13826" max="13826" width="8.5" style="6" customWidth="1"/>
    <col min="13827" max="13827" width="12.125" style="6" customWidth="1"/>
    <col min="13828" max="13828" width="11.625" style="6" bestFit="1" customWidth="1"/>
    <col min="13829" max="13829" width="10.875" style="6" customWidth="1"/>
    <col min="13830" max="13830" width="10.25" style="6" customWidth="1"/>
    <col min="13831" max="13831" width="11.25" style="6" customWidth="1"/>
    <col min="13832" max="13832" width="10.25" style="6" customWidth="1"/>
    <col min="13833" max="13833" width="10.375" style="6" customWidth="1"/>
    <col min="13834" max="13834" width="10.875" style="6" customWidth="1"/>
    <col min="13835" max="13835" width="11.125" style="6" bestFit="1" customWidth="1"/>
    <col min="13836" max="13836" width="11" style="6" customWidth="1"/>
    <col min="13837" max="13837" width="10.5" style="6" customWidth="1"/>
    <col min="13838" max="13838" width="10.875" style="6" bestFit="1" customWidth="1"/>
    <col min="13839" max="13839" width="1.75" style="6" customWidth="1"/>
    <col min="13840" max="13840" width="9.125" style="6" customWidth="1"/>
    <col min="13841" max="13841" width="11.5" style="6" customWidth="1"/>
    <col min="13842" max="13842" width="10.125" style="6" customWidth="1"/>
    <col min="13843" max="13845" width="10.375" style="6" customWidth="1"/>
    <col min="13846" max="13846" width="9.375" style="6" customWidth="1"/>
    <col min="13847" max="13847" width="8.75" style="6" customWidth="1"/>
    <col min="13848" max="13848" width="9.375" style="6" customWidth="1"/>
    <col min="13849" max="13849" width="9.75" style="6" customWidth="1"/>
    <col min="13850" max="13850" width="11.875" style="6" customWidth="1"/>
    <col min="13851" max="13851" width="10" style="6" customWidth="1"/>
    <col min="13852" max="13852" width="10.625" style="6" customWidth="1"/>
    <col min="13853" max="13853" width="11.125" style="6" bestFit="1" customWidth="1"/>
    <col min="13854" max="13854" width="1.125" style="6" customWidth="1"/>
    <col min="13855" max="13855" width="8.25" style="6" customWidth="1"/>
    <col min="13856" max="13856" width="11.75" style="6" customWidth="1"/>
    <col min="13857" max="13857" width="10.875" style="6" customWidth="1"/>
    <col min="13858" max="13859" width="11" style="6" customWidth="1"/>
    <col min="13860" max="13860" width="10" style="6" customWidth="1"/>
    <col min="13861" max="13861" width="11.625" style="6" customWidth="1"/>
    <col min="13862" max="13862" width="11.125" style="6" customWidth="1"/>
    <col min="13863" max="13863" width="12.5" style="6" customWidth="1"/>
    <col min="13864" max="13864" width="10.25" style="6" customWidth="1"/>
    <col min="13865" max="13865" width="9.875" style="6" customWidth="1"/>
    <col min="13866" max="13866" width="19.75" style="6" customWidth="1"/>
    <col min="13867" max="13867" width="9" style="6"/>
    <col min="13868" max="13878" width="10" style="6" customWidth="1"/>
    <col min="13879" max="13879" width="10.375" style="6" customWidth="1"/>
    <col min="13880" max="13880" width="3.625" style="6" customWidth="1"/>
    <col min="13881" max="13893" width="10" style="6" customWidth="1"/>
    <col min="13894" max="13894" width="9.625" style="6" bestFit="1" customWidth="1"/>
    <col min="13895" max="13895" width="1.875" style="6" customWidth="1"/>
    <col min="13896" max="13896" width="8.25" style="6" customWidth="1"/>
    <col min="13897" max="13906" width="10" style="6" customWidth="1"/>
    <col min="13907" max="13907" width="9.5" style="6" customWidth="1"/>
    <col min="13908" max="13917" width="10" style="6" customWidth="1"/>
    <col min="13918" max="13918" width="16" style="6" customWidth="1"/>
    <col min="13919" max="13920" width="11.125" style="6" customWidth="1"/>
    <col min="13921" max="13943" width="10" style="6" customWidth="1"/>
    <col min="13944" max="13945" width="9.875" style="6" customWidth="1"/>
    <col min="13946" max="14080" width="9" style="6"/>
    <col min="14081" max="14081" width="1.5" style="6" customWidth="1"/>
    <col min="14082" max="14082" width="8.5" style="6" customWidth="1"/>
    <col min="14083" max="14083" width="12.125" style="6" customWidth="1"/>
    <col min="14084" max="14084" width="11.625" style="6" bestFit="1" customWidth="1"/>
    <col min="14085" max="14085" width="10.875" style="6" customWidth="1"/>
    <col min="14086" max="14086" width="10.25" style="6" customWidth="1"/>
    <col min="14087" max="14087" width="11.25" style="6" customWidth="1"/>
    <col min="14088" max="14088" width="10.25" style="6" customWidth="1"/>
    <col min="14089" max="14089" width="10.375" style="6" customWidth="1"/>
    <col min="14090" max="14090" width="10.875" style="6" customWidth="1"/>
    <col min="14091" max="14091" width="11.125" style="6" bestFit="1" customWidth="1"/>
    <col min="14092" max="14092" width="11" style="6" customWidth="1"/>
    <col min="14093" max="14093" width="10.5" style="6" customWidth="1"/>
    <col min="14094" max="14094" width="10.875" style="6" bestFit="1" customWidth="1"/>
    <col min="14095" max="14095" width="1.75" style="6" customWidth="1"/>
    <col min="14096" max="14096" width="9.125" style="6" customWidth="1"/>
    <col min="14097" max="14097" width="11.5" style="6" customWidth="1"/>
    <col min="14098" max="14098" width="10.125" style="6" customWidth="1"/>
    <col min="14099" max="14101" width="10.375" style="6" customWidth="1"/>
    <col min="14102" max="14102" width="9.375" style="6" customWidth="1"/>
    <col min="14103" max="14103" width="8.75" style="6" customWidth="1"/>
    <col min="14104" max="14104" width="9.375" style="6" customWidth="1"/>
    <col min="14105" max="14105" width="9.75" style="6" customWidth="1"/>
    <col min="14106" max="14106" width="11.875" style="6" customWidth="1"/>
    <col min="14107" max="14107" width="10" style="6" customWidth="1"/>
    <col min="14108" max="14108" width="10.625" style="6" customWidth="1"/>
    <col min="14109" max="14109" width="11.125" style="6" bestFit="1" customWidth="1"/>
    <col min="14110" max="14110" width="1.125" style="6" customWidth="1"/>
    <col min="14111" max="14111" width="8.25" style="6" customWidth="1"/>
    <col min="14112" max="14112" width="11.75" style="6" customWidth="1"/>
    <col min="14113" max="14113" width="10.875" style="6" customWidth="1"/>
    <col min="14114" max="14115" width="11" style="6" customWidth="1"/>
    <col min="14116" max="14116" width="10" style="6" customWidth="1"/>
    <col min="14117" max="14117" width="11.625" style="6" customWidth="1"/>
    <col min="14118" max="14118" width="11.125" style="6" customWidth="1"/>
    <col min="14119" max="14119" width="12.5" style="6" customWidth="1"/>
    <col min="14120" max="14120" width="10.25" style="6" customWidth="1"/>
    <col min="14121" max="14121" width="9.875" style="6" customWidth="1"/>
    <col min="14122" max="14122" width="19.75" style="6" customWidth="1"/>
    <col min="14123" max="14123" width="9" style="6"/>
    <col min="14124" max="14134" width="10" style="6" customWidth="1"/>
    <col min="14135" max="14135" width="10.375" style="6" customWidth="1"/>
    <col min="14136" max="14136" width="3.625" style="6" customWidth="1"/>
    <col min="14137" max="14149" width="10" style="6" customWidth="1"/>
    <col min="14150" max="14150" width="9.625" style="6" bestFit="1" customWidth="1"/>
    <col min="14151" max="14151" width="1.875" style="6" customWidth="1"/>
    <col min="14152" max="14152" width="8.25" style="6" customWidth="1"/>
    <col min="14153" max="14162" width="10" style="6" customWidth="1"/>
    <col min="14163" max="14163" width="9.5" style="6" customWidth="1"/>
    <col min="14164" max="14173" width="10" style="6" customWidth="1"/>
    <col min="14174" max="14174" width="16" style="6" customWidth="1"/>
    <col min="14175" max="14176" width="11.125" style="6" customWidth="1"/>
    <col min="14177" max="14199" width="10" style="6" customWidth="1"/>
    <col min="14200" max="14201" width="9.875" style="6" customWidth="1"/>
    <col min="14202" max="14336" width="9" style="6"/>
    <col min="14337" max="14337" width="1.5" style="6" customWidth="1"/>
    <col min="14338" max="14338" width="8.5" style="6" customWidth="1"/>
    <col min="14339" max="14339" width="12.125" style="6" customWidth="1"/>
    <col min="14340" max="14340" width="11.625" style="6" bestFit="1" customWidth="1"/>
    <col min="14341" max="14341" width="10.875" style="6" customWidth="1"/>
    <col min="14342" max="14342" width="10.25" style="6" customWidth="1"/>
    <col min="14343" max="14343" width="11.25" style="6" customWidth="1"/>
    <col min="14344" max="14344" width="10.25" style="6" customWidth="1"/>
    <col min="14345" max="14345" width="10.375" style="6" customWidth="1"/>
    <col min="14346" max="14346" width="10.875" style="6" customWidth="1"/>
    <col min="14347" max="14347" width="11.125" style="6" bestFit="1" customWidth="1"/>
    <col min="14348" max="14348" width="11" style="6" customWidth="1"/>
    <col min="14349" max="14349" width="10.5" style="6" customWidth="1"/>
    <col min="14350" max="14350" width="10.875" style="6" bestFit="1" customWidth="1"/>
    <col min="14351" max="14351" width="1.75" style="6" customWidth="1"/>
    <col min="14352" max="14352" width="9.125" style="6" customWidth="1"/>
    <col min="14353" max="14353" width="11.5" style="6" customWidth="1"/>
    <col min="14354" max="14354" width="10.125" style="6" customWidth="1"/>
    <col min="14355" max="14357" width="10.375" style="6" customWidth="1"/>
    <col min="14358" max="14358" width="9.375" style="6" customWidth="1"/>
    <col min="14359" max="14359" width="8.75" style="6" customWidth="1"/>
    <col min="14360" max="14360" width="9.375" style="6" customWidth="1"/>
    <col min="14361" max="14361" width="9.75" style="6" customWidth="1"/>
    <col min="14362" max="14362" width="11.875" style="6" customWidth="1"/>
    <col min="14363" max="14363" width="10" style="6" customWidth="1"/>
    <col min="14364" max="14364" width="10.625" style="6" customWidth="1"/>
    <col min="14365" max="14365" width="11.125" style="6" bestFit="1" customWidth="1"/>
    <col min="14366" max="14366" width="1.125" style="6" customWidth="1"/>
    <col min="14367" max="14367" width="8.25" style="6" customWidth="1"/>
    <col min="14368" max="14368" width="11.75" style="6" customWidth="1"/>
    <col min="14369" max="14369" width="10.875" style="6" customWidth="1"/>
    <col min="14370" max="14371" width="11" style="6" customWidth="1"/>
    <col min="14372" max="14372" width="10" style="6" customWidth="1"/>
    <col min="14373" max="14373" width="11.625" style="6" customWidth="1"/>
    <col min="14374" max="14374" width="11.125" style="6" customWidth="1"/>
    <col min="14375" max="14375" width="12.5" style="6" customWidth="1"/>
    <col min="14376" max="14376" width="10.25" style="6" customWidth="1"/>
    <col min="14377" max="14377" width="9.875" style="6" customWidth="1"/>
    <col min="14378" max="14378" width="19.75" style="6" customWidth="1"/>
    <col min="14379" max="14379" width="9" style="6"/>
    <col min="14380" max="14390" width="10" style="6" customWidth="1"/>
    <col min="14391" max="14391" width="10.375" style="6" customWidth="1"/>
    <col min="14392" max="14392" width="3.625" style="6" customWidth="1"/>
    <col min="14393" max="14405" width="10" style="6" customWidth="1"/>
    <col min="14406" max="14406" width="9.625" style="6" bestFit="1" customWidth="1"/>
    <col min="14407" max="14407" width="1.875" style="6" customWidth="1"/>
    <col min="14408" max="14408" width="8.25" style="6" customWidth="1"/>
    <col min="14409" max="14418" width="10" style="6" customWidth="1"/>
    <col min="14419" max="14419" width="9.5" style="6" customWidth="1"/>
    <col min="14420" max="14429" width="10" style="6" customWidth="1"/>
    <col min="14430" max="14430" width="16" style="6" customWidth="1"/>
    <col min="14431" max="14432" width="11.125" style="6" customWidth="1"/>
    <col min="14433" max="14455" width="10" style="6" customWidth="1"/>
    <col min="14456" max="14457" width="9.875" style="6" customWidth="1"/>
    <col min="14458" max="14592" width="9" style="6"/>
    <col min="14593" max="14593" width="1.5" style="6" customWidth="1"/>
    <col min="14594" max="14594" width="8.5" style="6" customWidth="1"/>
    <col min="14595" max="14595" width="12.125" style="6" customWidth="1"/>
    <col min="14596" max="14596" width="11.625" style="6" bestFit="1" customWidth="1"/>
    <col min="14597" max="14597" width="10.875" style="6" customWidth="1"/>
    <col min="14598" max="14598" width="10.25" style="6" customWidth="1"/>
    <col min="14599" max="14599" width="11.25" style="6" customWidth="1"/>
    <col min="14600" max="14600" width="10.25" style="6" customWidth="1"/>
    <col min="14601" max="14601" width="10.375" style="6" customWidth="1"/>
    <col min="14602" max="14602" width="10.875" style="6" customWidth="1"/>
    <col min="14603" max="14603" width="11.125" style="6" bestFit="1" customWidth="1"/>
    <col min="14604" max="14604" width="11" style="6" customWidth="1"/>
    <col min="14605" max="14605" width="10.5" style="6" customWidth="1"/>
    <col min="14606" max="14606" width="10.875" style="6" bestFit="1" customWidth="1"/>
    <col min="14607" max="14607" width="1.75" style="6" customWidth="1"/>
    <col min="14608" max="14608" width="9.125" style="6" customWidth="1"/>
    <col min="14609" max="14609" width="11.5" style="6" customWidth="1"/>
    <col min="14610" max="14610" width="10.125" style="6" customWidth="1"/>
    <col min="14611" max="14613" width="10.375" style="6" customWidth="1"/>
    <col min="14614" max="14614" width="9.375" style="6" customWidth="1"/>
    <col min="14615" max="14615" width="8.75" style="6" customWidth="1"/>
    <col min="14616" max="14616" width="9.375" style="6" customWidth="1"/>
    <col min="14617" max="14617" width="9.75" style="6" customWidth="1"/>
    <col min="14618" max="14618" width="11.875" style="6" customWidth="1"/>
    <col min="14619" max="14619" width="10" style="6" customWidth="1"/>
    <col min="14620" max="14620" width="10.625" style="6" customWidth="1"/>
    <col min="14621" max="14621" width="11.125" style="6" bestFit="1" customWidth="1"/>
    <col min="14622" max="14622" width="1.125" style="6" customWidth="1"/>
    <col min="14623" max="14623" width="8.25" style="6" customWidth="1"/>
    <col min="14624" max="14624" width="11.75" style="6" customWidth="1"/>
    <col min="14625" max="14625" width="10.875" style="6" customWidth="1"/>
    <col min="14626" max="14627" width="11" style="6" customWidth="1"/>
    <col min="14628" max="14628" width="10" style="6" customWidth="1"/>
    <col min="14629" max="14629" width="11.625" style="6" customWidth="1"/>
    <col min="14630" max="14630" width="11.125" style="6" customWidth="1"/>
    <col min="14631" max="14631" width="12.5" style="6" customWidth="1"/>
    <col min="14632" max="14632" width="10.25" style="6" customWidth="1"/>
    <col min="14633" max="14633" width="9.875" style="6" customWidth="1"/>
    <col min="14634" max="14634" width="19.75" style="6" customWidth="1"/>
    <col min="14635" max="14635" width="9" style="6"/>
    <col min="14636" max="14646" width="10" style="6" customWidth="1"/>
    <col min="14647" max="14647" width="10.375" style="6" customWidth="1"/>
    <col min="14648" max="14648" width="3.625" style="6" customWidth="1"/>
    <col min="14649" max="14661" width="10" style="6" customWidth="1"/>
    <col min="14662" max="14662" width="9.625" style="6" bestFit="1" customWidth="1"/>
    <col min="14663" max="14663" width="1.875" style="6" customWidth="1"/>
    <col min="14664" max="14664" width="8.25" style="6" customWidth="1"/>
    <col min="14665" max="14674" width="10" style="6" customWidth="1"/>
    <col min="14675" max="14675" width="9.5" style="6" customWidth="1"/>
    <col min="14676" max="14685" width="10" style="6" customWidth="1"/>
    <col min="14686" max="14686" width="16" style="6" customWidth="1"/>
    <col min="14687" max="14688" width="11.125" style="6" customWidth="1"/>
    <col min="14689" max="14711" width="10" style="6" customWidth="1"/>
    <col min="14712" max="14713" width="9.875" style="6" customWidth="1"/>
    <col min="14714" max="14848" width="9" style="6"/>
    <col min="14849" max="14849" width="1.5" style="6" customWidth="1"/>
    <col min="14850" max="14850" width="8.5" style="6" customWidth="1"/>
    <col min="14851" max="14851" width="12.125" style="6" customWidth="1"/>
    <col min="14852" max="14852" width="11.625" style="6" bestFit="1" customWidth="1"/>
    <col min="14853" max="14853" width="10.875" style="6" customWidth="1"/>
    <col min="14854" max="14854" width="10.25" style="6" customWidth="1"/>
    <col min="14855" max="14855" width="11.25" style="6" customWidth="1"/>
    <col min="14856" max="14856" width="10.25" style="6" customWidth="1"/>
    <col min="14857" max="14857" width="10.375" style="6" customWidth="1"/>
    <col min="14858" max="14858" width="10.875" style="6" customWidth="1"/>
    <col min="14859" max="14859" width="11.125" style="6" bestFit="1" customWidth="1"/>
    <col min="14860" max="14860" width="11" style="6" customWidth="1"/>
    <col min="14861" max="14861" width="10.5" style="6" customWidth="1"/>
    <col min="14862" max="14862" width="10.875" style="6" bestFit="1" customWidth="1"/>
    <col min="14863" max="14863" width="1.75" style="6" customWidth="1"/>
    <col min="14864" max="14864" width="9.125" style="6" customWidth="1"/>
    <col min="14865" max="14865" width="11.5" style="6" customWidth="1"/>
    <col min="14866" max="14866" width="10.125" style="6" customWidth="1"/>
    <col min="14867" max="14869" width="10.375" style="6" customWidth="1"/>
    <col min="14870" max="14870" width="9.375" style="6" customWidth="1"/>
    <col min="14871" max="14871" width="8.75" style="6" customWidth="1"/>
    <col min="14872" max="14872" width="9.375" style="6" customWidth="1"/>
    <col min="14873" max="14873" width="9.75" style="6" customWidth="1"/>
    <col min="14874" max="14874" width="11.875" style="6" customWidth="1"/>
    <col min="14875" max="14875" width="10" style="6" customWidth="1"/>
    <col min="14876" max="14876" width="10.625" style="6" customWidth="1"/>
    <col min="14877" max="14877" width="11.125" style="6" bestFit="1" customWidth="1"/>
    <col min="14878" max="14878" width="1.125" style="6" customWidth="1"/>
    <col min="14879" max="14879" width="8.25" style="6" customWidth="1"/>
    <col min="14880" max="14880" width="11.75" style="6" customWidth="1"/>
    <col min="14881" max="14881" width="10.875" style="6" customWidth="1"/>
    <col min="14882" max="14883" width="11" style="6" customWidth="1"/>
    <col min="14884" max="14884" width="10" style="6" customWidth="1"/>
    <col min="14885" max="14885" width="11.625" style="6" customWidth="1"/>
    <col min="14886" max="14886" width="11.125" style="6" customWidth="1"/>
    <col min="14887" max="14887" width="12.5" style="6" customWidth="1"/>
    <col min="14888" max="14888" width="10.25" style="6" customWidth="1"/>
    <col min="14889" max="14889" width="9.875" style="6" customWidth="1"/>
    <col min="14890" max="14890" width="19.75" style="6" customWidth="1"/>
    <col min="14891" max="14891" width="9" style="6"/>
    <col min="14892" max="14902" width="10" style="6" customWidth="1"/>
    <col min="14903" max="14903" width="10.375" style="6" customWidth="1"/>
    <col min="14904" max="14904" width="3.625" style="6" customWidth="1"/>
    <col min="14905" max="14917" width="10" style="6" customWidth="1"/>
    <col min="14918" max="14918" width="9.625" style="6" bestFit="1" customWidth="1"/>
    <col min="14919" max="14919" width="1.875" style="6" customWidth="1"/>
    <col min="14920" max="14920" width="8.25" style="6" customWidth="1"/>
    <col min="14921" max="14930" width="10" style="6" customWidth="1"/>
    <col min="14931" max="14931" width="9.5" style="6" customWidth="1"/>
    <col min="14932" max="14941" width="10" style="6" customWidth="1"/>
    <col min="14942" max="14942" width="16" style="6" customWidth="1"/>
    <col min="14943" max="14944" width="11.125" style="6" customWidth="1"/>
    <col min="14945" max="14967" width="10" style="6" customWidth="1"/>
    <col min="14968" max="14969" width="9.875" style="6" customWidth="1"/>
    <col min="14970" max="15104" width="9" style="6"/>
    <col min="15105" max="15105" width="1.5" style="6" customWidth="1"/>
    <col min="15106" max="15106" width="8.5" style="6" customWidth="1"/>
    <col min="15107" max="15107" width="12.125" style="6" customWidth="1"/>
    <col min="15108" max="15108" width="11.625" style="6" bestFit="1" customWidth="1"/>
    <col min="15109" max="15109" width="10.875" style="6" customWidth="1"/>
    <col min="15110" max="15110" width="10.25" style="6" customWidth="1"/>
    <col min="15111" max="15111" width="11.25" style="6" customWidth="1"/>
    <col min="15112" max="15112" width="10.25" style="6" customWidth="1"/>
    <col min="15113" max="15113" width="10.375" style="6" customWidth="1"/>
    <col min="15114" max="15114" width="10.875" style="6" customWidth="1"/>
    <col min="15115" max="15115" width="11.125" style="6" bestFit="1" customWidth="1"/>
    <col min="15116" max="15116" width="11" style="6" customWidth="1"/>
    <col min="15117" max="15117" width="10.5" style="6" customWidth="1"/>
    <col min="15118" max="15118" width="10.875" style="6" bestFit="1" customWidth="1"/>
    <col min="15119" max="15119" width="1.75" style="6" customWidth="1"/>
    <col min="15120" max="15120" width="9.125" style="6" customWidth="1"/>
    <col min="15121" max="15121" width="11.5" style="6" customWidth="1"/>
    <col min="15122" max="15122" width="10.125" style="6" customWidth="1"/>
    <col min="15123" max="15125" width="10.375" style="6" customWidth="1"/>
    <col min="15126" max="15126" width="9.375" style="6" customWidth="1"/>
    <col min="15127" max="15127" width="8.75" style="6" customWidth="1"/>
    <col min="15128" max="15128" width="9.375" style="6" customWidth="1"/>
    <col min="15129" max="15129" width="9.75" style="6" customWidth="1"/>
    <col min="15130" max="15130" width="11.875" style="6" customWidth="1"/>
    <col min="15131" max="15131" width="10" style="6" customWidth="1"/>
    <col min="15132" max="15132" width="10.625" style="6" customWidth="1"/>
    <col min="15133" max="15133" width="11.125" style="6" bestFit="1" customWidth="1"/>
    <col min="15134" max="15134" width="1.125" style="6" customWidth="1"/>
    <col min="15135" max="15135" width="8.25" style="6" customWidth="1"/>
    <col min="15136" max="15136" width="11.75" style="6" customWidth="1"/>
    <col min="15137" max="15137" width="10.875" style="6" customWidth="1"/>
    <col min="15138" max="15139" width="11" style="6" customWidth="1"/>
    <col min="15140" max="15140" width="10" style="6" customWidth="1"/>
    <col min="15141" max="15141" width="11.625" style="6" customWidth="1"/>
    <col min="15142" max="15142" width="11.125" style="6" customWidth="1"/>
    <col min="15143" max="15143" width="12.5" style="6" customWidth="1"/>
    <col min="15144" max="15144" width="10.25" style="6" customWidth="1"/>
    <col min="15145" max="15145" width="9.875" style="6" customWidth="1"/>
    <col min="15146" max="15146" width="19.75" style="6" customWidth="1"/>
    <col min="15147" max="15147" width="9" style="6"/>
    <col min="15148" max="15158" width="10" style="6" customWidth="1"/>
    <col min="15159" max="15159" width="10.375" style="6" customWidth="1"/>
    <col min="15160" max="15160" width="3.625" style="6" customWidth="1"/>
    <col min="15161" max="15173" width="10" style="6" customWidth="1"/>
    <col min="15174" max="15174" width="9.625" style="6" bestFit="1" customWidth="1"/>
    <col min="15175" max="15175" width="1.875" style="6" customWidth="1"/>
    <col min="15176" max="15176" width="8.25" style="6" customWidth="1"/>
    <col min="15177" max="15186" width="10" style="6" customWidth="1"/>
    <col min="15187" max="15187" width="9.5" style="6" customWidth="1"/>
    <col min="15188" max="15197" width="10" style="6" customWidth="1"/>
    <col min="15198" max="15198" width="16" style="6" customWidth="1"/>
    <col min="15199" max="15200" width="11.125" style="6" customWidth="1"/>
    <col min="15201" max="15223" width="10" style="6" customWidth="1"/>
    <col min="15224" max="15225" width="9.875" style="6" customWidth="1"/>
    <col min="15226" max="15360" width="9" style="6"/>
    <col min="15361" max="15361" width="1.5" style="6" customWidth="1"/>
    <col min="15362" max="15362" width="8.5" style="6" customWidth="1"/>
    <col min="15363" max="15363" width="12.125" style="6" customWidth="1"/>
    <col min="15364" max="15364" width="11.625" style="6" bestFit="1" customWidth="1"/>
    <col min="15365" max="15365" width="10.875" style="6" customWidth="1"/>
    <col min="15366" max="15366" width="10.25" style="6" customWidth="1"/>
    <col min="15367" max="15367" width="11.25" style="6" customWidth="1"/>
    <col min="15368" max="15368" width="10.25" style="6" customWidth="1"/>
    <col min="15369" max="15369" width="10.375" style="6" customWidth="1"/>
    <col min="15370" max="15370" width="10.875" style="6" customWidth="1"/>
    <col min="15371" max="15371" width="11.125" style="6" bestFit="1" customWidth="1"/>
    <col min="15372" max="15372" width="11" style="6" customWidth="1"/>
    <col min="15373" max="15373" width="10.5" style="6" customWidth="1"/>
    <col min="15374" max="15374" width="10.875" style="6" bestFit="1" customWidth="1"/>
    <col min="15375" max="15375" width="1.75" style="6" customWidth="1"/>
    <col min="15376" max="15376" width="9.125" style="6" customWidth="1"/>
    <col min="15377" max="15377" width="11.5" style="6" customWidth="1"/>
    <col min="15378" max="15378" width="10.125" style="6" customWidth="1"/>
    <col min="15379" max="15381" width="10.375" style="6" customWidth="1"/>
    <col min="15382" max="15382" width="9.375" style="6" customWidth="1"/>
    <col min="15383" max="15383" width="8.75" style="6" customWidth="1"/>
    <col min="15384" max="15384" width="9.375" style="6" customWidth="1"/>
    <col min="15385" max="15385" width="9.75" style="6" customWidth="1"/>
    <col min="15386" max="15386" width="11.875" style="6" customWidth="1"/>
    <col min="15387" max="15387" width="10" style="6" customWidth="1"/>
    <col min="15388" max="15388" width="10.625" style="6" customWidth="1"/>
    <col min="15389" max="15389" width="11.125" style="6" bestFit="1" customWidth="1"/>
    <col min="15390" max="15390" width="1.125" style="6" customWidth="1"/>
    <col min="15391" max="15391" width="8.25" style="6" customWidth="1"/>
    <col min="15392" max="15392" width="11.75" style="6" customWidth="1"/>
    <col min="15393" max="15393" width="10.875" style="6" customWidth="1"/>
    <col min="15394" max="15395" width="11" style="6" customWidth="1"/>
    <col min="15396" max="15396" width="10" style="6" customWidth="1"/>
    <col min="15397" max="15397" width="11.625" style="6" customWidth="1"/>
    <col min="15398" max="15398" width="11.125" style="6" customWidth="1"/>
    <col min="15399" max="15399" width="12.5" style="6" customWidth="1"/>
    <col min="15400" max="15400" width="10.25" style="6" customWidth="1"/>
    <col min="15401" max="15401" width="9.875" style="6" customWidth="1"/>
    <col min="15402" max="15402" width="19.75" style="6" customWidth="1"/>
    <col min="15403" max="15403" width="9" style="6"/>
    <col min="15404" max="15414" width="10" style="6" customWidth="1"/>
    <col min="15415" max="15415" width="10.375" style="6" customWidth="1"/>
    <col min="15416" max="15416" width="3.625" style="6" customWidth="1"/>
    <col min="15417" max="15429" width="10" style="6" customWidth="1"/>
    <col min="15430" max="15430" width="9.625" style="6" bestFit="1" customWidth="1"/>
    <col min="15431" max="15431" width="1.875" style="6" customWidth="1"/>
    <col min="15432" max="15432" width="8.25" style="6" customWidth="1"/>
    <col min="15433" max="15442" width="10" style="6" customWidth="1"/>
    <col min="15443" max="15443" width="9.5" style="6" customWidth="1"/>
    <col min="15444" max="15453" width="10" style="6" customWidth="1"/>
    <col min="15454" max="15454" width="16" style="6" customWidth="1"/>
    <col min="15455" max="15456" width="11.125" style="6" customWidth="1"/>
    <col min="15457" max="15479" width="10" style="6" customWidth="1"/>
    <col min="15480" max="15481" width="9.875" style="6" customWidth="1"/>
    <col min="15482" max="15616" width="9" style="6"/>
    <col min="15617" max="15617" width="1.5" style="6" customWidth="1"/>
    <col min="15618" max="15618" width="8.5" style="6" customWidth="1"/>
    <col min="15619" max="15619" width="12.125" style="6" customWidth="1"/>
    <col min="15620" max="15620" width="11.625" style="6" bestFit="1" customWidth="1"/>
    <col min="15621" max="15621" width="10.875" style="6" customWidth="1"/>
    <col min="15622" max="15622" width="10.25" style="6" customWidth="1"/>
    <col min="15623" max="15623" width="11.25" style="6" customWidth="1"/>
    <col min="15624" max="15624" width="10.25" style="6" customWidth="1"/>
    <col min="15625" max="15625" width="10.375" style="6" customWidth="1"/>
    <col min="15626" max="15626" width="10.875" style="6" customWidth="1"/>
    <col min="15627" max="15627" width="11.125" style="6" bestFit="1" customWidth="1"/>
    <col min="15628" max="15628" width="11" style="6" customWidth="1"/>
    <col min="15629" max="15629" width="10.5" style="6" customWidth="1"/>
    <col min="15630" max="15630" width="10.875" style="6" bestFit="1" customWidth="1"/>
    <col min="15631" max="15631" width="1.75" style="6" customWidth="1"/>
    <col min="15632" max="15632" width="9.125" style="6" customWidth="1"/>
    <col min="15633" max="15633" width="11.5" style="6" customWidth="1"/>
    <col min="15634" max="15634" width="10.125" style="6" customWidth="1"/>
    <col min="15635" max="15637" width="10.375" style="6" customWidth="1"/>
    <col min="15638" max="15638" width="9.375" style="6" customWidth="1"/>
    <col min="15639" max="15639" width="8.75" style="6" customWidth="1"/>
    <col min="15640" max="15640" width="9.375" style="6" customWidth="1"/>
    <col min="15641" max="15641" width="9.75" style="6" customWidth="1"/>
    <col min="15642" max="15642" width="11.875" style="6" customWidth="1"/>
    <col min="15643" max="15643" width="10" style="6" customWidth="1"/>
    <col min="15644" max="15644" width="10.625" style="6" customWidth="1"/>
    <col min="15645" max="15645" width="11.125" style="6" bestFit="1" customWidth="1"/>
    <col min="15646" max="15646" width="1.125" style="6" customWidth="1"/>
    <col min="15647" max="15647" width="8.25" style="6" customWidth="1"/>
    <col min="15648" max="15648" width="11.75" style="6" customWidth="1"/>
    <col min="15649" max="15649" width="10.875" style="6" customWidth="1"/>
    <col min="15650" max="15651" width="11" style="6" customWidth="1"/>
    <col min="15652" max="15652" width="10" style="6" customWidth="1"/>
    <col min="15653" max="15653" width="11.625" style="6" customWidth="1"/>
    <col min="15654" max="15654" width="11.125" style="6" customWidth="1"/>
    <col min="15655" max="15655" width="12.5" style="6" customWidth="1"/>
    <col min="15656" max="15656" width="10.25" style="6" customWidth="1"/>
    <col min="15657" max="15657" width="9.875" style="6" customWidth="1"/>
    <col min="15658" max="15658" width="19.75" style="6" customWidth="1"/>
    <col min="15659" max="15659" width="9" style="6"/>
    <col min="15660" max="15670" width="10" style="6" customWidth="1"/>
    <col min="15671" max="15671" width="10.375" style="6" customWidth="1"/>
    <col min="15672" max="15672" width="3.625" style="6" customWidth="1"/>
    <col min="15673" max="15685" width="10" style="6" customWidth="1"/>
    <col min="15686" max="15686" width="9.625" style="6" bestFit="1" customWidth="1"/>
    <col min="15687" max="15687" width="1.875" style="6" customWidth="1"/>
    <col min="15688" max="15688" width="8.25" style="6" customWidth="1"/>
    <col min="15689" max="15698" width="10" style="6" customWidth="1"/>
    <col min="15699" max="15699" width="9.5" style="6" customWidth="1"/>
    <col min="15700" max="15709" width="10" style="6" customWidth="1"/>
    <col min="15710" max="15710" width="16" style="6" customWidth="1"/>
    <col min="15711" max="15712" width="11.125" style="6" customWidth="1"/>
    <col min="15713" max="15735" width="10" style="6" customWidth="1"/>
    <col min="15736" max="15737" width="9.875" style="6" customWidth="1"/>
    <col min="15738" max="15872" width="9" style="6"/>
    <col min="15873" max="15873" width="1.5" style="6" customWidth="1"/>
    <col min="15874" max="15874" width="8.5" style="6" customWidth="1"/>
    <col min="15875" max="15875" width="12.125" style="6" customWidth="1"/>
    <col min="15876" max="15876" width="11.625" style="6" bestFit="1" customWidth="1"/>
    <col min="15877" max="15877" width="10.875" style="6" customWidth="1"/>
    <col min="15878" max="15878" width="10.25" style="6" customWidth="1"/>
    <col min="15879" max="15879" width="11.25" style="6" customWidth="1"/>
    <col min="15880" max="15880" width="10.25" style="6" customWidth="1"/>
    <col min="15881" max="15881" width="10.375" style="6" customWidth="1"/>
    <col min="15882" max="15882" width="10.875" style="6" customWidth="1"/>
    <col min="15883" max="15883" width="11.125" style="6" bestFit="1" customWidth="1"/>
    <col min="15884" max="15884" width="11" style="6" customWidth="1"/>
    <col min="15885" max="15885" width="10.5" style="6" customWidth="1"/>
    <col min="15886" max="15886" width="10.875" style="6" bestFit="1" customWidth="1"/>
    <col min="15887" max="15887" width="1.75" style="6" customWidth="1"/>
    <col min="15888" max="15888" width="9.125" style="6" customWidth="1"/>
    <col min="15889" max="15889" width="11.5" style="6" customWidth="1"/>
    <col min="15890" max="15890" width="10.125" style="6" customWidth="1"/>
    <col min="15891" max="15893" width="10.375" style="6" customWidth="1"/>
    <col min="15894" max="15894" width="9.375" style="6" customWidth="1"/>
    <col min="15895" max="15895" width="8.75" style="6" customWidth="1"/>
    <col min="15896" max="15896" width="9.375" style="6" customWidth="1"/>
    <col min="15897" max="15897" width="9.75" style="6" customWidth="1"/>
    <col min="15898" max="15898" width="11.875" style="6" customWidth="1"/>
    <col min="15899" max="15899" width="10" style="6" customWidth="1"/>
    <col min="15900" max="15900" width="10.625" style="6" customWidth="1"/>
    <col min="15901" max="15901" width="11.125" style="6" bestFit="1" customWidth="1"/>
    <col min="15902" max="15902" width="1.125" style="6" customWidth="1"/>
    <col min="15903" max="15903" width="8.25" style="6" customWidth="1"/>
    <col min="15904" max="15904" width="11.75" style="6" customWidth="1"/>
    <col min="15905" max="15905" width="10.875" style="6" customWidth="1"/>
    <col min="15906" max="15907" width="11" style="6" customWidth="1"/>
    <col min="15908" max="15908" width="10" style="6" customWidth="1"/>
    <col min="15909" max="15909" width="11.625" style="6" customWidth="1"/>
    <col min="15910" max="15910" width="11.125" style="6" customWidth="1"/>
    <col min="15911" max="15911" width="12.5" style="6" customWidth="1"/>
    <col min="15912" max="15912" width="10.25" style="6" customWidth="1"/>
    <col min="15913" max="15913" width="9.875" style="6" customWidth="1"/>
    <col min="15914" max="15914" width="19.75" style="6" customWidth="1"/>
    <col min="15915" max="15915" width="9" style="6"/>
    <col min="15916" max="15926" width="10" style="6" customWidth="1"/>
    <col min="15927" max="15927" width="10.375" style="6" customWidth="1"/>
    <col min="15928" max="15928" width="3.625" style="6" customWidth="1"/>
    <col min="15929" max="15941" width="10" style="6" customWidth="1"/>
    <col min="15942" max="15942" width="9.625" style="6" bestFit="1" customWidth="1"/>
    <col min="15943" max="15943" width="1.875" style="6" customWidth="1"/>
    <col min="15944" max="15944" width="8.25" style="6" customWidth="1"/>
    <col min="15945" max="15954" width="10" style="6" customWidth="1"/>
    <col min="15955" max="15955" width="9.5" style="6" customWidth="1"/>
    <col min="15956" max="15965" width="10" style="6" customWidth="1"/>
    <col min="15966" max="15966" width="16" style="6" customWidth="1"/>
    <col min="15967" max="15968" width="11.125" style="6" customWidth="1"/>
    <col min="15969" max="15991" width="10" style="6" customWidth="1"/>
    <col min="15992" max="15993" width="9.875" style="6" customWidth="1"/>
    <col min="15994" max="16128" width="9" style="6"/>
    <col min="16129" max="16129" width="1.5" style="6" customWidth="1"/>
    <col min="16130" max="16130" width="8.5" style="6" customWidth="1"/>
    <col min="16131" max="16131" width="12.125" style="6" customWidth="1"/>
    <col min="16132" max="16132" width="11.625" style="6" bestFit="1" customWidth="1"/>
    <col min="16133" max="16133" width="10.875" style="6" customWidth="1"/>
    <col min="16134" max="16134" width="10.25" style="6" customWidth="1"/>
    <col min="16135" max="16135" width="11.25" style="6" customWidth="1"/>
    <col min="16136" max="16136" width="10.25" style="6" customWidth="1"/>
    <col min="16137" max="16137" width="10.375" style="6" customWidth="1"/>
    <col min="16138" max="16138" width="10.875" style="6" customWidth="1"/>
    <col min="16139" max="16139" width="11.125" style="6" bestFit="1" customWidth="1"/>
    <col min="16140" max="16140" width="11" style="6" customWidth="1"/>
    <col min="16141" max="16141" width="10.5" style="6" customWidth="1"/>
    <col min="16142" max="16142" width="10.875" style="6" bestFit="1" customWidth="1"/>
    <col min="16143" max="16143" width="1.75" style="6" customWidth="1"/>
    <col min="16144" max="16144" width="9.125" style="6" customWidth="1"/>
    <col min="16145" max="16145" width="11.5" style="6" customWidth="1"/>
    <col min="16146" max="16146" width="10.125" style="6" customWidth="1"/>
    <col min="16147" max="16149" width="10.375" style="6" customWidth="1"/>
    <col min="16150" max="16150" width="9.375" style="6" customWidth="1"/>
    <col min="16151" max="16151" width="8.75" style="6" customWidth="1"/>
    <col min="16152" max="16152" width="9.375" style="6" customWidth="1"/>
    <col min="16153" max="16153" width="9.75" style="6" customWidth="1"/>
    <col min="16154" max="16154" width="11.875" style="6" customWidth="1"/>
    <col min="16155" max="16155" width="10" style="6" customWidth="1"/>
    <col min="16156" max="16156" width="10.625" style="6" customWidth="1"/>
    <col min="16157" max="16157" width="11.125" style="6" bestFit="1" customWidth="1"/>
    <col min="16158" max="16158" width="1.125" style="6" customWidth="1"/>
    <col min="16159" max="16159" width="8.25" style="6" customWidth="1"/>
    <col min="16160" max="16160" width="11.75" style="6" customWidth="1"/>
    <col min="16161" max="16161" width="10.875" style="6" customWidth="1"/>
    <col min="16162" max="16163" width="11" style="6" customWidth="1"/>
    <col min="16164" max="16164" width="10" style="6" customWidth="1"/>
    <col min="16165" max="16165" width="11.625" style="6" customWidth="1"/>
    <col min="16166" max="16166" width="11.125" style="6" customWidth="1"/>
    <col min="16167" max="16167" width="12.5" style="6" customWidth="1"/>
    <col min="16168" max="16168" width="10.25" style="6" customWidth="1"/>
    <col min="16169" max="16169" width="9.875" style="6" customWidth="1"/>
    <col min="16170" max="16170" width="19.75" style="6" customWidth="1"/>
    <col min="16171" max="16171" width="9" style="6"/>
    <col min="16172" max="16182" width="10" style="6" customWidth="1"/>
    <col min="16183" max="16183" width="10.375" style="6" customWidth="1"/>
    <col min="16184" max="16184" width="3.625" style="6" customWidth="1"/>
    <col min="16185" max="16197" width="10" style="6" customWidth="1"/>
    <col min="16198" max="16198" width="9.625" style="6" bestFit="1" customWidth="1"/>
    <col min="16199" max="16199" width="1.875" style="6" customWidth="1"/>
    <col min="16200" max="16200" width="8.25" style="6" customWidth="1"/>
    <col min="16201" max="16210" width="10" style="6" customWidth="1"/>
    <col min="16211" max="16211" width="9.5" style="6" customWidth="1"/>
    <col min="16212" max="16221" width="10" style="6" customWidth="1"/>
    <col min="16222" max="16222" width="16" style="6" customWidth="1"/>
    <col min="16223" max="16224" width="11.125" style="6" customWidth="1"/>
    <col min="16225" max="16247" width="10" style="6" customWidth="1"/>
    <col min="16248" max="16249" width="9.875" style="6" customWidth="1"/>
    <col min="16250" max="16384" width="9" style="6"/>
  </cols>
  <sheetData>
    <row r="1" spans="2:121" ht="12">
      <c r="B1" s="1" t="s">
        <v>0</v>
      </c>
      <c r="C1" s="2"/>
      <c r="D1" s="3" t="s">
        <v>343</v>
      </c>
      <c r="E1" s="4" t="s">
        <v>1</v>
      </c>
      <c r="F1" s="4"/>
      <c r="G1" s="5"/>
      <c r="H1" s="5"/>
      <c r="I1" s="5"/>
      <c r="J1" s="5"/>
      <c r="K1" s="5"/>
      <c r="L1" s="5"/>
      <c r="N1" s="7" t="s">
        <v>2</v>
      </c>
      <c r="O1" s="7"/>
      <c r="P1" s="1" t="s">
        <v>0</v>
      </c>
      <c r="Q1" s="7"/>
      <c r="R1" s="8" t="str">
        <f>$D$1</f>
        <v>平成19年度</v>
      </c>
      <c r="S1" s="4" t="s">
        <v>3</v>
      </c>
      <c r="T1" s="5"/>
      <c r="U1" s="3"/>
      <c r="V1" s="4"/>
      <c r="W1" s="4"/>
      <c r="X1" s="5"/>
      <c r="Y1" s="5"/>
      <c r="Z1" s="5"/>
      <c r="AA1" s="5"/>
      <c r="AB1" s="5"/>
      <c r="AC1" s="7" t="s">
        <v>2</v>
      </c>
      <c r="AD1" s="7"/>
      <c r="AE1" s="1" t="s">
        <v>0</v>
      </c>
      <c r="AF1" s="7"/>
      <c r="AG1" s="8" t="str">
        <f>$D$1</f>
        <v>平成19年度</v>
      </c>
      <c r="AH1" s="4" t="s">
        <v>3</v>
      </c>
      <c r="AJ1" s="5"/>
      <c r="AK1" s="3"/>
      <c r="AL1" s="4"/>
      <c r="AM1" s="4"/>
      <c r="AN1" s="5"/>
      <c r="AO1" s="7" t="s">
        <v>2</v>
      </c>
      <c r="AP1" s="7"/>
      <c r="AQ1" s="1" t="s">
        <v>0</v>
      </c>
      <c r="AS1" s="8" t="str">
        <f>$D$1</f>
        <v>平成19年度</v>
      </c>
      <c r="AT1" s="9" t="s">
        <v>4</v>
      </c>
      <c r="AU1" s="3"/>
      <c r="AV1" s="9"/>
      <c r="AW1" s="4"/>
      <c r="AX1" s="5"/>
      <c r="AY1" s="5"/>
      <c r="AZ1" s="5"/>
      <c r="BA1" s="7"/>
      <c r="BB1" s="5"/>
      <c r="BC1" s="7" t="s">
        <v>5</v>
      </c>
      <c r="BE1" s="1" t="s">
        <v>0</v>
      </c>
      <c r="BG1" s="8" t="str">
        <f>$D$1</f>
        <v>平成19年度</v>
      </c>
      <c r="BH1" s="9" t="s">
        <v>4</v>
      </c>
      <c r="BI1" s="3"/>
      <c r="BJ1" s="9"/>
      <c r="BK1" s="4"/>
      <c r="BL1" s="7"/>
      <c r="BM1" s="5"/>
      <c r="BN1" s="5"/>
      <c r="BO1" s="5"/>
      <c r="BP1" s="5"/>
      <c r="BR1" s="7" t="s">
        <v>5</v>
      </c>
      <c r="BS1" s="5"/>
      <c r="BT1" s="1" t="s">
        <v>0</v>
      </c>
      <c r="BU1" s="6"/>
      <c r="BV1" s="8" t="str">
        <f>$D$1</f>
        <v>平成19年度</v>
      </c>
      <c r="BW1" s="9" t="s">
        <v>4</v>
      </c>
      <c r="BX1" s="3"/>
      <c r="BY1" s="5"/>
      <c r="BZ1" s="3"/>
      <c r="CA1" s="9"/>
      <c r="CB1" s="4"/>
      <c r="CC1" s="5"/>
      <c r="CD1" s="7" t="s">
        <v>5</v>
      </c>
      <c r="CE1" s="1" t="s">
        <v>0</v>
      </c>
      <c r="CG1" s="8" t="str">
        <f>$D$1</f>
        <v>平成19年度</v>
      </c>
      <c r="CH1" s="4" t="s">
        <v>6</v>
      </c>
      <c r="CI1" s="3"/>
      <c r="CJ1" s="4"/>
      <c r="CK1" s="10"/>
      <c r="CL1" s="11"/>
      <c r="CM1" s="11"/>
      <c r="CN1" s="11"/>
      <c r="CO1" s="11"/>
      <c r="CP1" s="11"/>
      <c r="CQ1" s="7" t="s">
        <v>5</v>
      </c>
      <c r="CS1" s="1" t="s">
        <v>0</v>
      </c>
      <c r="CT1" s="7"/>
      <c r="CU1" s="8" t="str">
        <f>$D$1</f>
        <v>平成19年度</v>
      </c>
      <c r="CV1" s="4" t="s">
        <v>6</v>
      </c>
      <c r="CW1" s="5"/>
      <c r="CX1" s="3"/>
      <c r="CY1" s="4"/>
      <c r="CZ1" s="10"/>
      <c r="DA1" s="11"/>
      <c r="DB1" s="11"/>
      <c r="DC1" s="11"/>
      <c r="DD1" s="11"/>
      <c r="DE1" s="11"/>
      <c r="DF1" s="7" t="s">
        <v>5</v>
      </c>
      <c r="DH1" s="1" t="s">
        <v>0</v>
      </c>
      <c r="DI1" s="7"/>
      <c r="DJ1" s="8" t="str">
        <f>$D$1</f>
        <v>平成19年度</v>
      </c>
      <c r="DK1" s="4" t="s">
        <v>6</v>
      </c>
      <c r="DM1" s="5"/>
      <c r="DN1" s="3"/>
      <c r="DO1" s="4"/>
      <c r="DP1" s="7" t="s">
        <v>5</v>
      </c>
    </row>
    <row r="2" spans="2:121" ht="18" customHeight="1">
      <c r="B2" s="12"/>
      <c r="C2" s="13" t="s">
        <v>7</v>
      </c>
      <c r="D2" s="14"/>
      <c r="E2" s="14"/>
      <c r="F2" s="14"/>
      <c r="G2" s="15"/>
      <c r="H2" s="14" t="s">
        <v>8</v>
      </c>
      <c r="I2" s="14"/>
      <c r="J2" s="14"/>
      <c r="K2" s="14"/>
      <c r="L2" s="14"/>
      <c r="M2" s="16"/>
      <c r="N2" s="17"/>
      <c r="O2" s="5"/>
      <c r="P2" s="12"/>
      <c r="Q2" s="14"/>
      <c r="R2" s="14"/>
      <c r="S2" s="14"/>
      <c r="T2" s="14"/>
      <c r="U2" s="14"/>
      <c r="V2" s="14"/>
      <c r="W2" s="18"/>
      <c r="X2" s="18"/>
      <c r="Y2" s="15"/>
      <c r="Z2" s="19" t="s">
        <v>9</v>
      </c>
      <c r="AA2" s="14"/>
      <c r="AB2" s="14"/>
      <c r="AC2" s="15"/>
      <c r="AD2" s="5"/>
      <c r="AE2" s="12"/>
      <c r="AF2" s="14"/>
      <c r="AG2" s="14"/>
      <c r="AH2" s="14"/>
      <c r="AI2" s="14"/>
      <c r="AJ2" s="14"/>
      <c r="AK2" s="14"/>
      <c r="AL2" s="14"/>
      <c r="AM2" s="20" t="s">
        <v>10</v>
      </c>
      <c r="AN2" s="20" t="s">
        <v>284</v>
      </c>
      <c r="AO2" s="20" t="s">
        <v>12</v>
      </c>
      <c r="AP2" s="21"/>
      <c r="AQ2" s="12"/>
      <c r="AR2" s="22" t="s">
        <v>7</v>
      </c>
      <c r="AS2" s="14"/>
      <c r="AT2" s="14"/>
      <c r="AU2" s="14"/>
      <c r="AV2" s="14"/>
      <c r="AW2" s="23" t="s">
        <v>8</v>
      </c>
      <c r="AX2" s="14"/>
      <c r="AY2" s="14"/>
      <c r="AZ2" s="14"/>
      <c r="BA2" s="14"/>
      <c r="BB2" s="14"/>
      <c r="BC2" s="15"/>
      <c r="BE2" s="12"/>
      <c r="BF2" s="14"/>
      <c r="BG2" s="14"/>
      <c r="BH2" s="14"/>
      <c r="BI2" s="14"/>
      <c r="BJ2" s="14"/>
      <c r="BK2" s="14"/>
      <c r="BL2" s="18"/>
      <c r="BM2" s="18"/>
      <c r="BN2" s="15"/>
      <c r="BO2" s="19" t="s">
        <v>9</v>
      </c>
      <c r="BP2" s="14"/>
      <c r="BQ2" s="14"/>
      <c r="BR2" s="15"/>
      <c r="BS2" s="5"/>
      <c r="BT2" s="12"/>
      <c r="BU2" s="14"/>
      <c r="BV2" s="14"/>
      <c r="BW2" s="14"/>
      <c r="BX2" s="14"/>
      <c r="BY2" s="14"/>
      <c r="BZ2" s="14"/>
      <c r="CA2" s="14"/>
      <c r="CB2" s="24" t="s">
        <v>10</v>
      </c>
      <c r="CC2" s="20" t="s">
        <v>11</v>
      </c>
      <c r="CD2" s="20" t="s">
        <v>12</v>
      </c>
      <c r="CE2" s="12"/>
      <c r="CF2" s="25" t="s">
        <v>285</v>
      </c>
      <c r="CG2" s="14"/>
      <c r="CH2" s="14"/>
      <c r="CI2" s="14"/>
      <c r="CJ2" s="15"/>
      <c r="CK2" s="14" t="s">
        <v>8</v>
      </c>
      <c r="CL2" s="14"/>
      <c r="CM2" s="14"/>
      <c r="CN2" s="14"/>
      <c r="CO2" s="14"/>
      <c r="CP2" s="16"/>
      <c r="CQ2" s="17"/>
      <c r="CS2" s="12"/>
      <c r="CT2" s="14"/>
      <c r="CU2" s="14"/>
      <c r="CV2" s="14"/>
      <c r="CW2" s="14"/>
      <c r="CX2" s="14"/>
      <c r="CY2" s="14"/>
      <c r="CZ2" s="18"/>
      <c r="DA2" s="18"/>
      <c r="DB2" s="15"/>
      <c r="DC2" s="19" t="s">
        <v>9</v>
      </c>
      <c r="DD2" s="14"/>
      <c r="DE2" s="14"/>
      <c r="DF2" s="15"/>
      <c r="DH2" s="12"/>
      <c r="DI2" s="14"/>
      <c r="DJ2" s="14"/>
      <c r="DK2" s="14"/>
      <c r="DL2" s="14"/>
      <c r="DM2" s="14"/>
      <c r="DN2" s="14"/>
      <c r="DO2" s="14"/>
      <c r="DP2" s="24" t="s">
        <v>10</v>
      </c>
      <c r="DQ2" s="21"/>
    </row>
    <row r="3" spans="2:121" ht="15.75" customHeight="1">
      <c r="B3" s="26"/>
      <c r="C3" s="27"/>
      <c r="D3" s="12" t="s">
        <v>15</v>
      </c>
      <c r="E3" s="23" t="s">
        <v>286</v>
      </c>
      <c r="F3" s="14"/>
      <c r="G3" s="15"/>
      <c r="H3" s="28"/>
      <c r="I3" s="28"/>
      <c r="J3" s="28"/>
      <c r="K3" s="23" t="s">
        <v>17</v>
      </c>
      <c r="L3" s="14"/>
      <c r="M3" s="15"/>
      <c r="N3" s="12" t="s">
        <v>18</v>
      </c>
      <c r="O3" s="5"/>
      <c r="P3" s="26"/>
      <c r="Q3" s="14"/>
      <c r="R3" s="14"/>
      <c r="S3" s="14"/>
      <c r="T3" s="14"/>
      <c r="U3" s="14"/>
      <c r="V3" s="15"/>
      <c r="W3" s="23" t="s">
        <v>19</v>
      </c>
      <c r="X3" s="14"/>
      <c r="Y3" s="15"/>
      <c r="Z3" s="28"/>
      <c r="AA3" s="23" t="s">
        <v>20</v>
      </c>
      <c r="AB3" s="14"/>
      <c r="AC3" s="15"/>
      <c r="AD3" s="5"/>
      <c r="AE3" s="26"/>
      <c r="AF3" s="14" t="s">
        <v>21</v>
      </c>
      <c r="AG3" s="14"/>
      <c r="AH3" s="15"/>
      <c r="AI3" s="23" t="s">
        <v>22</v>
      </c>
      <c r="AJ3" s="14"/>
      <c r="AK3" s="14"/>
      <c r="AL3" s="14"/>
      <c r="AM3" s="26"/>
      <c r="AN3" s="26" t="s">
        <v>23</v>
      </c>
      <c r="AO3" s="29" t="s">
        <v>10</v>
      </c>
      <c r="AP3" s="21"/>
      <c r="AQ3" s="26"/>
      <c r="AR3" s="27"/>
      <c r="AS3" s="30" t="s">
        <v>287</v>
      </c>
      <c r="AT3" s="23" t="s">
        <v>16</v>
      </c>
      <c r="AU3" s="14"/>
      <c r="AV3" s="14"/>
      <c r="AW3" s="27"/>
      <c r="AX3" s="28"/>
      <c r="AY3" s="28"/>
      <c r="AZ3" s="23" t="s">
        <v>288</v>
      </c>
      <c r="BA3" s="14"/>
      <c r="BB3" s="15"/>
      <c r="BC3" s="15" t="s">
        <v>18</v>
      </c>
      <c r="BE3" s="26"/>
      <c r="BF3" s="14"/>
      <c r="BG3" s="14"/>
      <c r="BH3" s="14"/>
      <c r="BI3" s="14"/>
      <c r="BJ3" s="14"/>
      <c r="BK3" s="15"/>
      <c r="BL3" s="23" t="s">
        <v>19</v>
      </c>
      <c r="BM3" s="14"/>
      <c r="BN3" s="15"/>
      <c r="BO3" s="28"/>
      <c r="BP3" s="23" t="s">
        <v>20</v>
      </c>
      <c r="BQ3" s="14"/>
      <c r="BR3" s="15"/>
      <c r="BS3" s="5"/>
      <c r="BT3" s="26"/>
      <c r="BU3" s="14" t="s">
        <v>21</v>
      </c>
      <c r="BV3" s="14"/>
      <c r="BW3" s="15"/>
      <c r="BX3" s="23" t="s">
        <v>22</v>
      </c>
      <c r="BY3" s="14"/>
      <c r="BZ3" s="14"/>
      <c r="CA3" s="14"/>
      <c r="CB3" s="26"/>
      <c r="CC3" s="26"/>
      <c r="CD3" s="29" t="s">
        <v>10</v>
      </c>
      <c r="CE3" s="26"/>
      <c r="CF3" s="28"/>
      <c r="CG3" s="30" t="s">
        <v>287</v>
      </c>
      <c r="CH3" s="23" t="s">
        <v>16</v>
      </c>
      <c r="CI3" s="14"/>
      <c r="CJ3" s="15"/>
      <c r="CK3" s="28"/>
      <c r="CL3" s="28"/>
      <c r="CM3" s="28"/>
      <c r="CN3" s="23" t="s">
        <v>17</v>
      </c>
      <c r="CO3" s="14"/>
      <c r="CP3" s="15"/>
      <c r="CQ3" s="12" t="s">
        <v>289</v>
      </c>
      <c r="CS3" s="26"/>
      <c r="CT3" s="14"/>
      <c r="CU3" s="14"/>
      <c r="CV3" s="14"/>
      <c r="CW3" s="14"/>
      <c r="CX3" s="14"/>
      <c r="CY3" s="15"/>
      <c r="CZ3" s="23" t="s">
        <v>19</v>
      </c>
      <c r="DA3" s="14"/>
      <c r="DB3" s="15"/>
      <c r="DC3" s="28"/>
      <c r="DD3" s="23" t="s">
        <v>20</v>
      </c>
      <c r="DE3" s="14"/>
      <c r="DF3" s="15"/>
      <c r="DH3" s="26"/>
      <c r="DI3" s="14" t="s">
        <v>21</v>
      </c>
      <c r="DJ3" s="14"/>
      <c r="DK3" s="15"/>
      <c r="DL3" s="23" t="s">
        <v>22</v>
      </c>
      <c r="DM3" s="14"/>
      <c r="DN3" s="14"/>
      <c r="DO3" s="14"/>
      <c r="DP3" s="26"/>
      <c r="DQ3" s="21"/>
    </row>
    <row r="4" spans="2:121" ht="11.25" customHeight="1">
      <c r="B4" s="26"/>
      <c r="C4" s="31"/>
      <c r="D4" s="32"/>
      <c r="E4" s="31"/>
      <c r="F4" s="333" t="s">
        <v>28</v>
      </c>
      <c r="G4" s="331" t="s">
        <v>29</v>
      </c>
      <c r="H4" s="33"/>
      <c r="I4" s="34"/>
      <c r="J4" s="35"/>
      <c r="K4" s="31"/>
      <c r="L4" s="34"/>
      <c r="M4" s="35"/>
      <c r="N4" s="32"/>
      <c r="O4" s="36"/>
      <c r="P4" s="26"/>
      <c r="Q4" s="18" t="s">
        <v>30</v>
      </c>
      <c r="R4" s="25"/>
      <c r="S4" s="37"/>
      <c r="T4" s="38" t="s">
        <v>31</v>
      </c>
      <c r="U4" s="38" t="s">
        <v>32</v>
      </c>
      <c r="V4" s="24" t="s">
        <v>33</v>
      </c>
      <c r="W4" s="31"/>
      <c r="X4" s="34"/>
      <c r="Y4" s="35"/>
      <c r="Z4" s="33"/>
      <c r="AA4" s="31"/>
      <c r="AB4" s="20" t="s">
        <v>34</v>
      </c>
      <c r="AC4" s="20" t="s">
        <v>35</v>
      </c>
      <c r="AD4" s="39"/>
      <c r="AE4" s="26"/>
      <c r="AF4" s="33"/>
      <c r="AG4" s="20" t="s">
        <v>34</v>
      </c>
      <c r="AH4" s="20" t="s">
        <v>35</v>
      </c>
      <c r="AI4" s="31"/>
      <c r="AJ4" s="24" t="s">
        <v>36</v>
      </c>
      <c r="AK4" s="30" t="s">
        <v>37</v>
      </c>
      <c r="AL4" s="20" t="s">
        <v>38</v>
      </c>
      <c r="AM4" s="32"/>
      <c r="AN4" s="32"/>
      <c r="AO4" s="32"/>
      <c r="AP4" s="21"/>
      <c r="AQ4" s="26"/>
      <c r="AR4" s="31"/>
      <c r="AS4" s="32"/>
      <c r="AT4" s="31"/>
      <c r="AU4" s="33"/>
      <c r="AV4" s="33"/>
      <c r="AW4" s="31"/>
      <c r="AX4" s="34"/>
      <c r="AY4" s="35"/>
      <c r="AZ4" s="31"/>
      <c r="BA4" s="34"/>
      <c r="BB4" s="35"/>
      <c r="BC4" s="40"/>
      <c r="BE4" s="26"/>
      <c r="BF4" s="22" t="s">
        <v>30</v>
      </c>
      <c r="BG4" s="25"/>
      <c r="BH4" s="37"/>
      <c r="BI4" s="38" t="s">
        <v>31</v>
      </c>
      <c r="BJ4" s="38" t="s">
        <v>32</v>
      </c>
      <c r="BK4" s="24" t="s">
        <v>33</v>
      </c>
      <c r="BL4" s="31"/>
      <c r="BM4" s="34"/>
      <c r="BN4" s="35"/>
      <c r="BO4" s="33"/>
      <c r="BP4" s="31"/>
      <c r="BQ4" s="20" t="s">
        <v>34</v>
      </c>
      <c r="BR4" s="20" t="s">
        <v>35</v>
      </c>
      <c r="BS4" s="39"/>
      <c r="BT4" s="26"/>
      <c r="BU4" s="33"/>
      <c r="BV4" s="20" t="s">
        <v>34</v>
      </c>
      <c r="BW4" s="20" t="s">
        <v>35</v>
      </c>
      <c r="BX4" s="31"/>
      <c r="BY4" s="24" t="s">
        <v>36</v>
      </c>
      <c r="BZ4" s="30" t="s">
        <v>37</v>
      </c>
      <c r="CA4" s="20" t="s">
        <v>38</v>
      </c>
      <c r="CB4" s="32"/>
      <c r="CC4" s="32"/>
      <c r="CD4" s="32"/>
      <c r="CE4" s="26"/>
      <c r="CF4" s="33"/>
      <c r="CG4" s="32"/>
      <c r="CH4" s="31"/>
      <c r="CI4" s="33"/>
      <c r="CJ4" s="40"/>
      <c r="CK4" s="33"/>
      <c r="CL4" s="34"/>
      <c r="CM4" s="35"/>
      <c r="CN4" s="31"/>
      <c r="CO4" s="34"/>
      <c r="CP4" s="35"/>
      <c r="CQ4" s="32"/>
      <c r="CS4" s="26"/>
      <c r="CT4" s="22" t="s">
        <v>30</v>
      </c>
      <c r="CU4" s="25"/>
      <c r="CV4" s="37"/>
      <c r="CW4" s="38" t="s">
        <v>31</v>
      </c>
      <c r="CX4" s="38" t="s">
        <v>32</v>
      </c>
      <c r="CY4" s="24" t="s">
        <v>33</v>
      </c>
      <c r="CZ4" s="31"/>
      <c r="DA4" s="34"/>
      <c r="DB4" s="35"/>
      <c r="DC4" s="33"/>
      <c r="DD4" s="31"/>
      <c r="DE4" s="20" t="s">
        <v>34</v>
      </c>
      <c r="DF4" s="20" t="s">
        <v>35</v>
      </c>
      <c r="DH4" s="26"/>
      <c r="DI4" s="33"/>
      <c r="DJ4" s="20" t="s">
        <v>34</v>
      </c>
      <c r="DK4" s="20" t="s">
        <v>35</v>
      </c>
      <c r="DL4" s="31"/>
      <c r="DM4" s="24" t="s">
        <v>36</v>
      </c>
      <c r="DN4" s="30" t="s">
        <v>37</v>
      </c>
      <c r="DO4" s="20" t="s">
        <v>38</v>
      </c>
      <c r="DP4" s="32"/>
      <c r="DQ4" s="21"/>
    </row>
    <row r="5" spans="2:121" ht="12.75" customHeight="1">
      <c r="B5" s="41"/>
      <c r="C5" s="42"/>
      <c r="D5" s="41"/>
      <c r="E5" s="43"/>
      <c r="F5" s="332"/>
      <c r="G5" s="332"/>
      <c r="H5" s="44"/>
      <c r="I5" s="45" t="s">
        <v>39</v>
      </c>
      <c r="J5" s="45" t="s">
        <v>40</v>
      </c>
      <c r="K5" s="43"/>
      <c r="L5" s="45" t="s">
        <v>39</v>
      </c>
      <c r="M5" s="45" t="s">
        <v>40</v>
      </c>
      <c r="N5" s="41"/>
      <c r="O5" s="39"/>
      <c r="P5" s="41"/>
      <c r="Q5" s="44"/>
      <c r="R5" s="45" t="s">
        <v>39</v>
      </c>
      <c r="S5" s="45" t="s">
        <v>40</v>
      </c>
      <c r="T5" s="41"/>
      <c r="U5" s="46" t="s">
        <v>41</v>
      </c>
      <c r="V5" s="41"/>
      <c r="W5" s="43"/>
      <c r="X5" s="45" t="s">
        <v>39</v>
      </c>
      <c r="Y5" s="45" t="s">
        <v>40</v>
      </c>
      <c r="Z5" s="44"/>
      <c r="AA5" s="43"/>
      <c r="AB5" s="41" t="s">
        <v>42</v>
      </c>
      <c r="AC5" s="41"/>
      <c r="AD5" s="39"/>
      <c r="AE5" s="41"/>
      <c r="AF5" s="44"/>
      <c r="AG5" s="41" t="s">
        <v>290</v>
      </c>
      <c r="AH5" s="41"/>
      <c r="AI5" s="43"/>
      <c r="AJ5" s="41"/>
      <c r="AK5" s="47" t="s">
        <v>44</v>
      </c>
      <c r="AL5" s="41"/>
      <c r="AM5" s="41"/>
      <c r="AN5" s="41"/>
      <c r="AO5" s="41"/>
      <c r="AP5" s="21"/>
      <c r="AQ5" s="41"/>
      <c r="AR5" s="42"/>
      <c r="AS5" s="41"/>
      <c r="AT5" s="43"/>
      <c r="AU5" s="48" t="s">
        <v>45</v>
      </c>
      <c r="AV5" s="49" t="s">
        <v>46</v>
      </c>
      <c r="AW5" s="43"/>
      <c r="AX5" s="45" t="s">
        <v>39</v>
      </c>
      <c r="AY5" s="45" t="s">
        <v>40</v>
      </c>
      <c r="AZ5" s="43"/>
      <c r="BA5" s="45" t="s">
        <v>39</v>
      </c>
      <c r="BB5" s="45" t="s">
        <v>40</v>
      </c>
      <c r="BC5" s="50"/>
      <c r="BE5" s="41"/>
      <c r="BF5" s="43"/>
      <c r="BG5" s="45" t="s">
        <v>39</v>
      </c>
      <c r="BH5" s="45" t="s">
        <v>40</v>
      </c>
      <c r="BI5" s="41"/>
      <c r="BJ5" s="46" t="s">
        <v>41</v>
      </c>
      <c r="BK5" s="41"/>
      <c r="BL5" s="43"/>
      <c r="BM5" s="45" t="s">
        <v>39</v>
      </c>
      <c r="BN5" s="45" t="s">
        <v>40</v>
      </c>
      <c r="BO5" s="44"/>
      <c r="BP5" s="43"/>
      <c r="BQ5" s="41" t="s">
        <v>42</v>
      </c>
      <c r="BR5" s="41"/>
      <c r="BS5" s="39"/>
      <c r="BT5" s="41"/>
      <c r="BU5" s="44"/>
      <c r="BV5" s="41" t="s">
        <v>42</v>
      </c>
      <c r="BW5" s="41"/>
      <c r="BX5" s="43"/>
      <c r="BY5" s="41"/>
      <c r="BZ5" s="47" t="s">
        <v>44</v>
      </c>
      <c r="CA5" s="41"/>
      <c r="CB5" s="41"/>
      <c r="CC5" s="41"/>
      <c r="CD5" s="41"/>
      <c r="CE5" s="41"/>
      <c r="CF5" s="51"/>
      <c r="CG5" s="41"/>
      <c r="CH5" s="43"/>
      <c r="CI5" s="48" t="s">
        <v>45</v>
      </c>
      <c r="CJ5" s="48" t="s">
        <v>46</v>
      </c>
      <c r="CK5" s="44"/>
      <c r="CL5" s="45" t="s">
        <v>39</v>
      </c>
      <c r="CM5" s="45" t="s">
        <v>40</v>
      </c>
      <c r="CN5" s="43"/>
      <c r="CO5" s="45" t="s">
        <v>39</v>
      </c>
      <c r="CP5" s="45" t="s">
        <v>40</v>
      </c>
      <c r="CQ5" s="41"/>
      <c r="CS5" s="41"/>
      <c r="CT5" s="43"/>
      <c r="CU5" s="45" t="s">
        <v>39</v>
      </c>
      <c r="CV5" s="45" t="s">
        <v>40</v>
      </c>
      <c r="CW5" s="41"/>
      <c r="CX5" s="46" t="s">
        <v>41</v>
      </c>
      <c r="CY5" s="41"/>
      <c r="CZ5" s="43"/>
      <c r="DA5" s="45" t="s">
        <v>39</v>
      </c>
      <c r="DB5" s="45" t="s">
        <v>40</v>
      </c>
      <c r="DC5" s="44"/>
      <c r="DD5" s="43"/>
      <c r="DE5" s="41" t="s">
        <v>291</v>
      </c>
      <c r="DF5" s="41"/>
      <c r="DH5" s="41"/>
      <c r="DI5" s="44"/>
      <c r="DJ5" s="41" t="s">
        <v>42</v>
      </c>
      <c r="DK5" s="41"/>
      <c r="DL5" s="43"/>
      <c r="DM5" s="41"/>
      <c r="DN5" s="47" t="s">
        <v>44</v>
      </c>
      <c r="DO5" s="41"/>
      <c r="DP5" s="41"/>
      <c r="DQ5" s="21"/>
    </row>
    <row r="6" spans="2:121" ht="12">
      <c r="B6" s="12" t="s">
        <v>48</v>
      </c>
      <c r="C6" s="5">
        <v>1470601792</v>
      </c>
      <c r="D6" s="5">
        <v>1272260821</v>
      </c>
      <c r="E6" s="5">
        <v>198340971</v>
      </c>
      <c r="F6" s="5">
        <v>168024293</v>
      </c>
      <c r="G6" s="5">
        <v>30316678</v>
      </c>
      <c r="H6" s="5">
        <v>160444217</v>
      </c>
      <c r="I6" s="5">
        <v>227289325</v>
      </c>
      <c r="J6" s="5">
        <v>66845108</v>
      </c>
      <c r="K6" s="5">
        <v>30904327</v>
      </c>
      <c r="L6" s="5">
        <v>92744434</v>
      </c>
      <c r="M6" s="5">
        <v>61840107</v>
      </c>
      <c r="N6" s="52">
        <v>126932561</v>
      </c>
      <c r="O6" s="5"/>
      <c r="P6" s="12" t="s">
        <v>48</v>
      </c>
      <c r="Q6" s="5">
        <v>41837955</v>
      </c>
      <c r="R6" s="5">
        <v>46346037</v>
      </c>
      <c r="S6" s="5">
        <v>4508082</v>
      </c>
      <c r="T6" s="5">
        <v>18301821</v>
      </c>
      <c r="U6" s="5">
        <v>62436167</v>
      </c>
      <c r="V6" s="5">
        <v>4356618</v>
      </c>
      <c r="W6" s="5">
        <v>2607329</v>
      </c>
      <c r="X6" s="5">
        <v>3104248</v>
      </c>
      <c r="Y6" s="5">
        <v>496919</v>
      </c>
      <c r="Z6" s="5">
        <v>377937926</v>
      </c>
      <c r="AA6" s="5">
        <v>148487914</v>
      </c>
      <c r="AB6" s="5">
        <v>96397983</v>
      </c>
      <c r="AC6" s="52">
        <v>52089931</v>
      </c>
      <c r="AD6" s="5">
        <v>0</v>
      </c>
      <c r="AE6" s="12" t="s">
        <v>48</v>
      </c>
      <c r="AF6" s="5">
        <v>21137686</v>
      </c>
      <c r="AG6" s="53">
        <v>14938583</v>
      </c>
      <c r="AH6" s="5">
        <v>6199103</v>
      </c>
      <c r="AI6" s="5">
        <v>208312326</v>
      </c>
      <c r="AJ6" s="5">
        <v>2812659</v>
      </c>
      <c r="AK6" s="5">
        <v>87130612</v>
      </c>
      <c r="AL6" s="5">
        <v>118369055</v>
      </c>
      <c r="AM6" s="53">
        <v>2008983935</v>
      </c>
      <c r="AN6" s="53">
        <v>730461</v>
      </c>
      <c r="AO6" s="160">
        <f>AM6/AN6</f>
        <v>2750.2959569367836</v>
      </c>
      <c r="AQ6" s="12" t="s">
        <v>48</v>
      </c>
      <c r="AR6" s="144"/>
      <c r="AS6" s="144"/>
      <c r="AT6" s="144"/>
      <c r="AU6" s="144"/>
      <c r="AV6" s="145"/>
      <c r="AW6" s="144"/>
      <c r="AX6" s="144"/>
      <c r="AY6" s="144"/>
      <c r="AZ6" s="144"/>
      <c r="BA6" s="144"/>
      <c r="BB6" s="144"/>
      <c r="BC6" s="146"/>
      <c r="BD6" s="5"/>
      <c r="BE6" s="12" t="s">
        <v>48</v>
      </c>
      <c r="BF6" s="144"/>
      <c r="BG6" s="144"/>
      <c r="BH6" s="144"/>
      <c r="BI6" s="144"/>
      <c r="BJ6" s="144"/>
      <c r="BK6" s="144"/>
      <c r="BL6" s="144"/>
      <c r="BM6" s="144"/>
      <c r="BN6" s="144"/>
      <c r="BO6" s="144"/>
      <c r="BP6" s="147"/>
      <c r="BQ6" s="148"/>
      <c r="BR6" s="146"/>
      <c r="BS6" s="5"/>
      <c r="BT6" s="12" t="s">
        <v>48</v>
      </c>
      <c r="BU6" s="144"/>
      <c r="BV6" s="144"/>
      <c r="BW6" s="144"/>
      <c r="BX6" s="144"/>
      <c r="BY6" s="144"/>
      <c r="BZ6" s="144"/>
      <c r="CA6" s="144"/>
      <c r="CB6" s="144"/>
      <c r="CC6" s="144"/>
      <c r="CD6" s="149"/>
      <c r="CE6" s="12" t="s">
        <v>48</v>
      </c>
      <c r="CF6" s="11">
        <f>C6/$AM6*100</f>
        <v>73.201271865820075</v>
      </c>
      <c r="CG6" s="11">
        <f t="shared" ref="CG6:CQ29" si="0">D6/$AM6*100</f>
        <v>63.328571166498648</v>
      </c>
      <c r="CH6" s="11">
        <f t="shared" si="0"/>
        <v>9.8727006993214204</v>
      </c>
      <c r="CI6" s="11">
        <f t="shared" si="0"/>
        <v>8.363645426562357</v>
      </c>
      <c r="CJ6" s="11">
        <f t="shared" si="0"/>
        <v>1.5090552727590627</v>
      </c>
      <c r="CK6" s="11">
        <f t="shared" si="0"/>
        <v>7.9863364860605524</v>
      </c>
      <c r="CL6" s="11">
        <f t="shared" si="0"/>
        <v>11.313645721114241</v>
      </c>
      <c r="CM6" s="11">
        <f t="shared" si="0"/>
        <v>3.327309235053689</v>
      </c>
      <c r="CN6" s="11">
        <f t="shared" si="0"/>
        <v>1.5383063279697158</v>
      </c>
      <c r="CO6" s="11">
        <f t="shared" si="0"/>
        <v>4.6164846012071266</v>
      </c>
      <c r="CP6" s="54">
        <f t="shared" si="0"/>
        <v>3.0781782732374112</v>
      </c>
      <c r="CQ6" s="55">
        <f t="shared" si="0"/>
        <v>6.3182466912061201</v>
      </c>
      <c r="CS6" s="12" t="s">
        <v>48</v>
      </c>
      <c r="CT6" s="59">
        <f t="shared" ref="CT6:DF23" si="1">Q6/$AM6*100</f>
        <v>2.0825430343722484</v>
      </c>
      <c r="CU6" s="59">
        <f t="shared" si="1"/>
        <v>2.3069391542944317</v>
      </c>
      <c r="CV6" s="59">
        <f t="shared" si="1"/>
        <v>0.22439611992218345</v>
      </c>
      <c r="CW6" s="59">
        <f t="shared" si="1"/>
        <v>0.91099887267142332</v>
      </c>
      <c r="CX6" s="59">
        <f t="shared" si="1"/>
        <v>3.107847997798947</v>
      </c>
      <c r="CY6" s="59">
        <f t="shared" si="1"/>
        <v>0.2168567863635007</v>
      </c>
      <c r="CZ6" s="59">
        <f t="shared" si="1"/>
        <v>0.12978346688471654</v>
      </c>
      <c r="DA6" s="59">
        <f t="shared" si="1"/>
        <v>0.15451830877881062</v>
      </c>
      <c r="DB6" s="59">
        <f t="shared" si="1"/>
        <v>2.4734841894094091E-2</v>
      </c>
      <c r="DC6" s="59">
        <f t="shared" si="1"/>
        <v>18.812391648119377</v>
      </c>
      <c r="DD6" s="60">
        <f t="shared" si="1"/>
        <v>7.3911946936499522</v>
      </c>
      <c r="DE6" s="11">
        <f t="shared" si="1"/>
        <v>4.7983451395792267</v>
      </c>
      <c r="DF6" s="55">
        <f t="shared" si="1"/>
        <v>2.592849554070725</v>
      </c>
      <c r="DH6" s="12" t="s">
        <v>48</v>
      </c>
      <c r="DI6" s="11">
        <f t="shared" ref="DI6:DP34" si="2">AF6/$AM6*100</f>
        <v>1.0521580402782065</v>
      </c>
      <c r="DJ6" s="11">
        <f t="shared" si="2"/>
        <v>0.74358897250216194</v>
      </c>
      <c r="DK6" s="11">
        <f t="shared" si="2"/>
        <v>0.3085690677760447</v>
      </c>
      <c r="DL6" s="11">
        <f t="shared" si="2"/>
        <v>10.369038914191218</v>
      </c>
      <c r="DM6" s="11">
        <f t="shared" si="2"/>
        <v>0.14000405632910151</v>
      </c>
      <c r="DN6" s="11">
        <f t="shared" si="2"/>
        <v>4.3370487181123227</v>
      </c>
      <c r="DO6" s="11">
        <f t="shared" si="2"/>
        <v>5.8919861397497932</v>
      </c>
      <c r="DP6" s="150">
        <f t="shared" si="2"/>
        <v>100</v>
      </c>
      <c r="DQ6" s="62"/>
    </row>
    <row r="7" spans="2:121" ht="12">
      <c r="B7" s="63" t="s">
        <v>49</v>
      </c>
      <c r="C7" s="5">
        <v>207950304</v>
      </c>
      <c r="D7" s="5">
        <v>179900595</v>
      </c>
      <c r="E7" s="5">
        <v>28049709</v>
      </c>
      <c r="F7" s="5">
        <v>23776285</v>
      </c>
      <c r="G7" s="5">
        <v>4273424</v>
      </c>
      <c r="H7" s="5">
        <v>16396685</v>
      </c>
      <c r="I7" s="5">
        <v>21216045</v>
      </c>
      <c r="J7" s="5">
        <v>4819360</v>
      </c>
      <c r="K7" s="5">
        <v>-150007</v>
      </c>
      <c r="L7" s="5">
        <v>3877222</v>
      </c>
      <c r="M7" s="5">
        <v>4027229</v>
      </c>
      <c r="N7" s="64">
        <v>16217697</v>
      </c>
      <c r="O7" s="5"/>
      <c r="P7" s="63" t="s">
        <v>49</v>
      </c>
      <c r="Q7" s="5">
        <v>3805128</v>
      </c>
      <c r="R7" s="5">
        <v>4534557</v>
      </c>
      <c r="S7" s="5">
        <v>729429</v>
      </c>
      <c r="T7" s="5">
        <v>1474977</v>
      </c>
      <c r="U7" s="5">
        <v>10126842</v>
      </c>
      <c r="V7" s="5">
        <v>810750</v>
      </c>
      <c r="W7" s="5">
        <v>328995</v>
      </c>
      <c r="X7" s="5">
        <v>391697</v>
      </c>
      <c r="Y7" s="5">
        <v>62702</v>
      </c>
      <c r="Z7" s="5">
        <v>59801143</v>
      </c>
      <c r="AA7" s="5">
        <v>18313861</v>
      </c>
      <c r="AB7" s="5">
        <v>12701965</v>
      </c>
      <c r="AC7" s="64">
        <v>5611896</v>
      </c>
      <c r="AD7" s="5">
        <v>0</v>
      </c>
      <c r="AE7" s="63" t="s">
        <v>49</v>
      </c>
      <c r="AF7" s="5">
        <v>3099984</v>
      </c>
      <c r="AG7" s="5">
        <v>2460047</v>
      </c>
      <c r="AH7" s="5">
        <v>639937</v>
      </c>
      <c r="AI7" s="5">
        <v>38387298</v>
      </c>
      <c r="AJ7" s="5">
        <v>2229840</v>
      </c>
      <c r="AK7" s="5">
        <v>12480464</v>
      </c>
      <c r="AL7" s="5">
        <v>23676994</v>
      </c>
      <c r="AM7" s="5">
        <v>284148132</v>
      </c>
      <c r="AN7" s="5">
        <v>135000</v>
      </c>
      <c r="AO7" s="64">
        <v>2104.8009777777779</v>
      </c>
      <c r="AQ7" s="63" t="s">
        <v>49</v>
      </c>
      <c r="AR7" s="11">
        <v>-3.0086780683767347</v>
      </c>
      <c r="AS7" s="11">
        <v>-3.777267307498676</v>
      </c>
      <c r="AT7" s="11">
        <v>2.2284428135993886</v>
      </c>
      <c r="AU7" s="11">
        <v>0.30674697804023232</v>
      </c>
      <c r="AV7" s="11">
        <v>14.42519428664456</v>
      </c>
      <c r="AW7" s="11">
        <v>10.968165594727568</v>
      </c>
      <c r="AX7" s="11">
        <v>9.2383156286560073</v>
      </c>
      <c r="AY7" s="11">
        <v>3.7364726465267775</v>
      </c>
      <c r="AZ7" s="11">
        <v>-3306.6481402308682</v>
      </c>
      <c r="BA7" s="11">
        <v>0.45751281750995704</v>
      </c>
      <c r="BB7" s="11">
        <v>4.4707677477362502</v>
      </c>
      <c r="BC7" s="65">
        <v>12.078311985326298</v>
      </c>
      <c r="BD7" s="5"/>
      <c r="BE7" s="63" t="s">
        <v>49</v>
      </c>
      <c r="BF7" s="11">
        <v>91.287823946720721</v>
      </c>
      <c r="BG7" s="11">
        <v>67.212492712547473</v>
      </c>
      <c r="BH7" s="11">
        <v>0.93989098260952586</v>
      </c>
      <c r="BI7" s="11">
        <v>-33.920857008328795</v>
      </c>
      <c r="BJ7" s="11">
        <v>5.4618247127768473</v>
      </c>
      <c r="BK7" s="11">
        <v>25.456680887411625</v>
      </c>
      <c r="BL7" s="11">
        <v>9.1632130971301926</v>
      </c>
      <c r="BM7" s="11">
        <v>5.9705974655599681</v>
      </c>
      <c r="BN7" s="11">
        <v>-8.1275916130639274</v>
      </c>
      <c r="BO7" s="11">
        <v>16.977585058390456</v>
      </c>
      <c r="BP7" s="57">
        <v>130.04282341083467</v>
      </c>
      <c r="BQ7" s="57">
        <v>260.70750777460006</v>
      </c>
      <c r="BR7" s="65">
        <v>26.40364820482996</v>
      </c>
      <c r="BS7" s="5"/>
      <c r="BT7" s="63" t="s">
        <v>49</v>
      </c>
      <c r="BU7" s="11">
        <v>-41.085395070076437</v>
      </c>
      <c r="BV7" s="11">
        <v>-27.679518201923749</v>
      </c>
      <c r="BW7" s="11">
        <v>-65.599131292551746</v>
      </c>
      <c r="BX7" s="11">
        <v>1.2884459453932677</v>
      </c>
      <c r="BY7" s="11">
        <v>317.42920042532165</v>
      </c>
      <c r="BZ7" s="11">
        <v>-10.589825872995563</v>
      </c>
      <c r="CA7" s="11">
        <v>1.1571747999157829</v>
      </c>
      <c r="CB7" s="11">
        <v>1.3732792892054932</v>
      </c>
      <c r="CC7" s="11">
        <v>-0.76229261156891137</v>
      </c>
      <c r="CD7" s="66">
        <v>2.1519762567825911</v>
      </c>
      <c r="CE7" s="63" t="s">
        <v>49</v>
      </c>
      <c r="CF7" s="11">
        <f t="shared" ref="CF7:CH51" si="3">C7/$AM7*100</f>
        <v>73.183765994280762</v>
      </c>
      <c r="CG7" s="11">
        <f t="shared" si="0"/>
        <v>63.312256791468194</v>
      </c>
      <c r="CH7" s="11">
        <f t="shared" si="0"/>
        <v>9.8715092028125682</v>
      </c>
      <c r="CI7" s="11">
        <f t="shared" si="0"/>
        <v>8.3675668858523409</v>
      </c>
      <c r="CJ7" s="11">
        <f t="shared" si="0"/>
        <v>1.5039423169602255</v>
      </c>
      <c r="CK7" s="11">
        <f t="shared" si="0"/>
        <v>5.7704708049954734</v>
      </c>
      <c r="CL7" s="11">
        <f t="shared" si="0"/>
        <v>7.4665438940840909</v>
      </c>
      <c r="CM7" s="11">
        <f t="shared" si="0"/>
        <v>1.6960730890886166</v>
      </c>
      <c r="CN7" s="11">
        <f t="shared" si="0"/>
        <v>-5.2791830424561786E-2</v>
      </c>
      <c r="CO7" s="11">
        <f t="shared" si="0"/>
        <v>1.3645072986086004</v>
      </c>
      <c r="CP7" s="11">
        <f t="shared" si="0"/>
        <v>1.417299129033162</v>
      </c>
      <c r="CQ7" s="65">
        <f t="shared" si="0"/>
        <v>5.7074797169527054</v>
      </c>
      <c r="CS7" s="63" t="s">
        <v>49</v>
      </c>
      <c r="CT7" s="59">
        <f t="shared" si="1"/>
        <v>1.3391353211500261</v>
      </c>
      <c r="CU7" s="59">
        <f t="shared" si="1"/>
        <v>1.5958426219743722</v>
      </c>
      <c r="CV7" s="59">
        <f t="shared" si="1"/>
        <v>0.25670730082434612</v>
      </c>
      <c r="CW7" s="59">
        <f t="shared" si="1"/>
        <v>0.51908734701799841</v>
      </c>
      <c r="CX7" s="59">
        <f t="shared" si="1"/>
        <v>3.5639305205779079</v>
      </c>
      <c r="CY7" s="59">
        <f t="shared" si="1"/>
        <v>0.28532652820677351</v>
      </c>
      <c r="CZ7" s="59">
        <f t="shared" si="1"/>
        <v>0.11578291846732958</v>
      </c>
      <c r="DA7" s="59">
        <f t="shared" si="1"/>
        <v>0.13784957769843795</v>
      </c>
      <c r="DB7" s="59">
        <f t="shared" si="1"/>
        <v>2.2066659231108371E-2</v>
      </c>
      <c r="DC7" s="59">
        <f t="shared" si="1"/>
        <v>21.045763200723769</v>
      </c>
      <c r="DD7" s="59">
        <f t="shared" si="1"/>
        <v>6.4451808537667947</v>
      </c>
      <c r="DE7" s="11">
        <f t="shared" si="1"/>
        <v>4.4701912733320377</v>
      </c>
      <c r="DF7" s="65">
        <f t="shared" si="1"/>
        <v>1.974989580434757</v>
      </c>
      <c r="DH7" s="63" t="s">
        <v>49</v>
      </c>
      <c r="DI7" s="11">
        <f t="shared" si="2"/>
        <v>1.090974618830153</v>
      </c>
      <c r="DJ7" s="11">
        <f t="shared" si="2"/>
        <v>0.86576215816896518</v>
      </c>
      <c r="DK7" s="11">
        <f t="shared" si="2"/>
        <v>0.22521246066118783</v>
      </c>
      <c r="DL7" s="11">
        <f t="shared" si="2"/>
        <v>13.509607728126822</v>
      </c>
      <c r="DM7" s="11">
        <f t="shared" si="2"/>
        <v>0.78474561289743061</v>
      </c>
      <c r="DN7" s="11">
        <f t="shared" si="2"/>
        <v>4.3922386229165848</v>
      </c>
      <c r="DO7" s="11">
        <f t="shared" si="2"/>
        <v>8.3326234923128055</v>
      </c>
      <c r="DP7" s="151">
        <f t="shared" si="2"/>
        <v>100</v>
      </c>
      <c r="DQ7" s="62"/>
    </row>
    <row r="8" spans="2:121" ht="12">
      <c r="B8" s="63" t="s">
        <v>50</v>
      </c>
      <c r="C8" s="5">
        <v>58233576</v>
      </c>
      <c r="D8" s="5">
        <v>50389265</v>
      </c>
      <c r="E8" s="5">
        <v>7844311</v>
      </c>
      <c r="F8" s="5">
        <v>6644300</v>
      </c>
      <c r="G8" s="5">
        <v>1200011</v>
      </c>
      <c r="H8" s="5">
        <v>5067846</v>
      </c>
      <c r="I8" s="5">
        <v>6750684</v>
      </c>
      <c r="J8" s="5">
        <v>1682838</v>
      </c>
      <c r="K8" s="5">
        <v>130865</v>
      </c>
      <c r="L8" s="5">
        <v>1578917</v>
      </c>
      <c r="M8" s="5">
        <v>1448052</v>
      </c>
      <c r="N8" s="64">
        <v>4850628</v>
      </c>
      <c r="O8" s="5"/>
      <c r="P8" s="63" t="s">
        <v>50</v>
      </c>
      <c r="Q8" s="5">
        <v>1154754</v>
      </c>
      <c r="R8" s="5">
        <v>1373083</v>
      </c>
      <c r="S8" s="5">
        <v>218329</v>
      </c>
      <c r="T8" s="5">
        <v>652916</v>
      </c>
      <c r="U8" s="5">
        <v>2969414</v>
      </c>
      <c r="V8" s="5">
        <v>73544</v>
      </c>
      <c r="W8" s="5">
        <v>86353</v>
      </c>
      <c r="X8" s="5">
        <v>102810</v>
      </c>
      <c r="Y8" s="5">
        <v>16457</v>
      </c>
      <c r="Z8" s="5">
        <v>17743888</v>
      </c>
      <c r="AA8" s="5">
        <v>6019698</v>
      </c>
      <c r="AB8" s="5">
        <v>4077429</v>
      </c>
      <c r="AC8" s="64">
        <v>1942269</v>
      </c>
      <c r="AD8" s="5">
        <v>0</v>
      </c>
      <c r="AE8" s="63" t="s">
        <v>50</v>
      </c>
      <c r="AF8" s="5">
        <v>1863427</v>
      </c>
      <c r="AG8" s="5">
        <v>1709745</v>
      </c>
      <c r="AH8" s="5">
        <v>153682</v>
      </c>
      <c r="AI8" s="5">
        <v>9860763</v>
      </c>
      <c r="AJ8" s="5">
        <v>305055</v>
      </c>
      <c r="AK8" s="5">
        <v>4057721</v>
      </c>
      <c r="AL8" s="5">
        <v>5497987</v>
      </c>
      <c r="AM8" s="5">
        <v>81045310</v>
      </c>
      <c r="AN8" s="5">
        <v>36776</v>
      </c>
      <c r="AO8" s="64">
        <v>2203.7554383293455</v>
      </c>
      <c r="AQ8" s="63" t="s">
        <v>50</v>
      </c>
      <c r="AR8" s="11">
        <v>-3.9232541932622711</v>
      </c>
      <c r="AS8" s="11">
        <v>-4.684291571883942</v>
      </c>
      <c r="AT8" s="11">
        <v>1.2708314129561105</v>
      </c>
      <c r="AU8" s="11">
        <v>-0.63141963233490661</v>
      </c>
      <c r="AV8" s="11">
        <v>13.277620134534821</v>
      </c>
      <c r="AW8" s="11">
        <v>8.6274881337796323</v>
      </c>
      <c r="AX8" s="11">
        <v>7.4702568390325537</v>
      </c>
      <c r="AY8" s="11">
        <v>4.1295711899016148</v>
      </c>
      <c r="AZ8" s="11">
        <v>-56.824480369515008</v>
      </c>
      <c r="BA8" s="11">
        <v>-6.2473205750149932</v>
      </c>
      <c r="BB8" s="11">
        <v>4.8530444668110029</v>
      </c>
      <c r="BC8" s="65">
        <v>13.229491600043044</v>
      </c>
      <c r="BD8" s="5"/>
      <c r="BE8" s="63" t="s">
        <v>50</v>
      </c>
      <c r="BF8" s="11">
        <v>66.653052565344069</v>
      </c>
      <c r="BG8" s="11">
        <v>50.849120447883841</v>
      </c>
      <c r="BH8" s="11">
        <v>0.46105638047734515</v>
      </c>
      <c r="BI8" s="11">
        <v>-1.1902581944698774</v>
      </c>
      <c r="BJ8" s="11">
        <v>3.743685060057437</v>
      </c>
      <c r="BK8" s="11">
        <v>8.24686124725865</v>
      </c>
      <c r="BL8" s="11">
        <v>10.210202544892983</v>
      </c>
      <c r="BM8" s="11">
        <v>6.9867632367632364</v>
      </c>
      <c r="BN8" s="11">
        <v>-7.2479287606379978</v>
      </c>
      <c r="BO8" s="11">
        <v>16.666097928999317</v>
      </c>
      <c r="BP8" s="57">
        <v>115.49771192238256</v>
      </c>
      <c r="BQ8" s="57">
        <v>239.34799109149196</v>
      </c>
      <c r="BR8" s="65">
        <v>22.013701082705918</v>
      </c>
      <c r="BS8" s="5"/>
      <c r="BT8" s="63" t="s">
        <v>50</v>
      </c>
      <c r="BU8" s="11">
        <v>-28.737707394397844</v>
      </c>
      <c r="BV8" s="11">
        <v>-21.954896896628224</v>
      </c>
      <c r="BW8" s="11">
        <v>-63.768857371201705</v>
      </c>
      <c r="BX8" s="11">
        <v>0.61137598061717746</v>
      </c>
      <c r="BY8" s="11">
        <v>412.66301425114278</v>
      </c>
      <c r="BZ8" s="11">
        <v>-4.7095237144705653</v>
      </c>
      <c r="CA8" s="11">
        <v>0.27198246822858857</v>
      </c>
      <c r="CB8" s="11">
        <v>0.6949346522876001</v>
      </c>
      <c r="CC8" s="11">
        <v>-1.150413933985593</v>
      </c>
      <c r="CD8" s="66">
        <v>1.8668247988826443</v>
      </c>
      <c r="CE8" s="63" t="s">
        <v>50</v>
      </c>
      <c r="CF8" s="11">
        <f t="shared" si="3"/>
        <v>71.853110315698714</v>
      </c>
      <c r="CG8" s="11">
        <f t="shared" si="0"/>
        <v>62.174189968549683</v>
      </c>
      <c r="CH8" s="11">
        <f t="shared" si="0"/>
        <v>9.6789203471490204</v>
      </c>
      <c r="CI8" s="11">
        <f t="shared" si="0"/>
        <v>8.1982535448380656</v>
      </c>
      <c r="CJ8" s="11">
        <f t="shared" si="0"/>
        <v>1.4806668023109542</v>
      </c>
      <c r="CK8" s="11">
        <f t="shared" si="0"/>
        <v>6.2531021227508425</v>
      </c>
      <c r="CL8" s="11">
        <f t="shared" si="0"/>
        <v>8.329518389157867</v>
      </c>
      <c r="CM8" s="11">
        <f t="shared" si="0"/>
        <v>2.0764162664070258</v>
      </c>
      <c r="CN8" s="11">
        <f t="shared" si="0"/>
        <v>0.16147140408248176</v>
      </c>
      <c r="CO8" s="11">
        <f t="shared" si="0"/>
        <v>1.9481904628410947</v>
      </c>
      <c r="CP8" s="11">
        <f t="shared" si="0"/>
        <v>1.786719058758613</v>
      </c>
      <c r="CQ8" s="65">
        <f t="shared" si="0"/>
        <v>5.9850816783845975</v>
      </c>
      <c r="CS8" s="63" t="s">
        <v>50</v>
      </c>
      <c r="CT8" s="59">
        <f t="shared" si="1"/>
        <v>1.4248251996321564</v>
      </c>
      <c r="CU8" s="59">
        <f t="shared" si="1"/>
        <v>1.6942164821135239</v>
      </c>
      <c r="CV8" s="59">
        <f t="shared" si="1"/>
        <v>0.26939128248136757</v>
      </c>
      <c r="CW8" s="59">
        <f t="shared" si="1"/>
        <v>0.80561848674525394</v>
      </c>
      <c r="CX8" s="59">
        <f t="shared" si="1"/>
        <v>3.6638936910723148</v>
      </c>
      <c r="CY8" s="59">
        <f t="shared" si="1"/>
        <v>9.074430093487211E-2</v>
      </c>
      <c r="CZ8" s="59">
        <f t="shared" si="1"/>
        <v>0.10654904028376225</v>
      </c>
      <c r="DA8" s="59">
        <f t="shared" si="1"/>
        <v>0.12685496545080771</v>
      </c>
      <c r="DB8" s="59">
        <f t="shared" si="1"/>
        <v>2.0305925167045449E-2</v>
      </c>
      <c r="DC8" s="59">
        <f t="shared" si="1"/>
        <v>21.893787561550447</v>
      </c>
      <c r="DD8" s="59">
        <f t="shared" si="1"/>
        <v>7.4275710710465539</v>
      </c>
      <c r="DE8" s="11">
        <f t="shared" si="1"/>
        <v>5.0310486812870483</v>
      </c>
      <c r="DF8" s="65">
        <f t="shared" si="1"/>
        <v>2.396522389759506</v>
      </c>
      <c r="DH8" s="63" t="s">
        <v>50</v>
      </c>
      <c r="DI8" s="11">
        <f t="shared" si="2"/>
        <v>2.299241004815701</v>
      </c>
      <c r="DJ8" s="11">
        <f t="shared" si="2"/>
        <v>2.1096162134489957</v>
      </c>
      <c r="DK8" s="11">
        <f t="shared" si="2"/>
        <v>0.18962479136670587</v>
      </c>
      <c r="DL8" s="11">
        <f t="shared" si="2"/>
        <v>12.166975485688191</v>
      </c>
      <c r="DM8" s="11">
        <f t="shared" si="2"/>
        <v>0.37640055914401466</v>
      </c>
      <c r="DN8" s="11">
        <f t="shared" si="2"/>
        <v>5.006731419745325</v>
      </c>
      <c r="DO8" s="11">
        <f t="shared" si="2"/>
        <v>6.783843506798851</v>
      </c>
      <c r="DP8" s="151">
        <f t="shared" si="2"/>
        <v>100</v>
      </c>
      <c r="DQ8" s="62"/>
    </row>
    <row r="9" spans="2:121" ht="12">
      <c r="B9" s="63" t="s">
        <v>51</v>
      </c>
      <c r="C9" s="5">
        <v>87941629</v>
      </c>
      <c r="D9" s="5">
        <v>76078597</v>
      </c>
      <c r="E9" s="5">
        <v>11863032</v>
      </c>
      <c r="F9" s="5">
        <v>10059192</v>
      </c>
      <c r="G9" s="5">
        <v>1803840</v>
      </c>
      <c r="H9" s="5">
        <v>5956033</v>
      </c>
      <c r="I9" s="5">
        <v>7072011</v>
      </c>
      <c r="J9" s="5">
        <v>1115978</v>
      </c>
      <c r="K9" s="5">
        <v>-258646</v>
      </c>
      <c r="L9" s="5">
        <v>517349</v>
      </c>
      <c r="M9" s="5">
        <v>775995</v>
      </c>
      <c r="N9" s="64">
        <v>6094746</v>
      </c>
      <c r="O9" s="5"/>
      <c r="P9" s="63" t="s">
        <v>51</v>
      </c>
      <c r="Q9" s="5">
        <v>1777899</v>
      </c>
      <c r="R9" s="5">
        <v>2095025</v>
      </c>
      <c r="S9" s="5">
        <v>317126</v>
      </c>
      <c r="T9" s="5">
        <v>444377</v>
      </c>
      <c r="U9" s="5">
        <v>3849557</v>
      </c>
      <c r="V9" s="5">
        <v>22913</v>
      </c>
      <c r="W9" s="5">
        <v>119933</v>
      </c>
      <c r="X9" s="5">
        <v>142790</v>
      </c>
      <c r="Y9" s="5">
        <v>22857</v>
      </c>
      <c r="Z9" s="5">
        <v>19054787</v>
      </c>
      <c r="AA9" s="5">
        <v>5464393</v>
      </c>
      <c r="AB9" s="5">
        <v>4132710</v>
      </c>
      <c r="AC9" s="64">
        <v>1331683</v>
      </c>
      <c r="AD9" s="5">
        <v>0</v>
      </c>
      <c r="AE9" s="63" t="s">
        <v>51</v>
      </c>
      <c r="AF9" s="5">
        <v>-1696444</v>
      </c>
      <c r="AG9" s="5">
        <v>-1897672</v>
      </c>
      <c r="AH9" s="5">
        <v>201228</v>
      </c>
      <c r="AI9" s="5">
        <v>15286838</v>
      </c>
      <c r="AJ9" s="5">
        <v>199659</v>
      </c>
      <c r="AK9" s="5">
        <v>4863331</v>
      </c>
      <c r="AL9" s="5">
        <v>10223848</v>
      </c>
      <c r="AM9" s="5">
        <v>112952449</v>
      </c>
      <c r="AN9" s="5">
        <v>55696</v>
      </c>
      <c r="AO9" s="64">
        <v>2028.0172543809251</v>
      </c>
      <c r="AQ9" s="63" t="s">
        <v>51</v>
      </c>
      <c r="AR9" s="11">
        <v>-2.0001265483225148</v>
      </c>
      <c r="AS9" s="11">
        <v>-2.7753945084439424</v>
      </c>
      <c r="AT9" s="11">
        <v>3.2814652190178419</v>
      </c>
      <c r="AU9" s="11">
        <v>1.3420028339756709</v>
      </c>
      <c r="AV9" s="11">
        <v>15.620837697274723</v>
      </c>
      <c r="AW9" s="11">
        <v>14.005746577501753</v>
      </c>
      <c r="AX9" s="11">
        <v>12.834812293550668</v>
      </c>
      <c r="AY9" s="11">
        <v>6.9710865639366144</v>
      </c>
      <c r="AZ9" s="11">
        <v>-26.798442999872542</v>
      </c>
      <c r="BA9" s="11">
        <v>2.9023961874225521</v>
      </c>
      <c r="BB9" s="11">
        <v>9.7993743093277708</v>
      </c>
      <c r="BC9" s="65">
        <v>14.482907337110518</v>
      </c>
      <c r="BD9" s="5"/>
      <c r="BE9" s="63" t="s">
        <v>51</v>
      </c>
      <c r="BF9" s="11">
        <v>75.477284862793255</v>
      </c>
      <c r="BG9" s="11">
        <v>57.995137276905226</v>
      </c>
      <c r="BH9" s="11">
        <v>1.3742419931783383</v>
      </c>
      <c r="BI9" s="11">
        <v>-29.22986514119723</v>
      </c>
      <c r="BJ9" s="11">
        <v>5.1261877895399151</v>
      </c>
      <c r="BK9" s="11">
        <v>10.275291173356434</v>
      </c>
      <c r="BL9" s="11">
        <v>14.667469787364235</v>
      </c>
      <c r="BM9" s="11">
        <v>11.312929730741047</v>
      </c>
      <c r="BN9" s="11">
        <v>-3.4999577809676601</v>
      </c>
      <c r="BO9" s="11">
        <v>14.226662761355986</v>
      </c>
      <c r="BP9" s="57">
        <v>135.90104783646291</v>
      </c>
      <c r="BQ9" s="57">
        <v>217.46681651312016</v>
      </c>
      <c r="BR9" s="65">
        <v>31.250080079636117</v>
      </c>
      <c r="BS9" s="5"/>
      <c r="BT9" s="63" t="s">
        <v>51</v>
      </c>
      <c r="BU9" s="11">
        <v>-40.59052455712316</v>
      </c>
      <c r="BV9" s="11">
        <v>-8.327287154033435</v>
      </c>
      <c r="BW9" s="11">
        <v>-63.086845740260742</v>
      </c>
      <c r="BX9" s="11">
        <v>-1.8301262369939755</v>
      </c>
      <c r="BY9" s="11">
        <v>262.47594495479467</v>
      </c>
      <c r="BZ9" s="11">
        <v>-12.865126797426374</v>
      </c>
      <c r="CA9" s="11">
        <v>2.9036802603067007</v>
      </c>
      <c r="CB9" s="11">
        <v>1.1734721795599496</v>
      </c>
      <c r="CC9" s="11">
        <v>-0.30786854729004082</v>
      </c>
      <c r="CD9" s="66">
        <v>1.4859153929843338</v>
      </c>
      <c r="CE9" s="63" t="s">
        <v>51</v>
      </c>
      <c r="CF9" s="11">
        <f t="shared" si="3"/>
        <v>77.857213171181442</v>
      </c>
      <c r="CG9" s="11">
        <f t="shared" si="0"/>
        <v>67.354535181437285</v>
      </c>
      <c r="CH9" s="11">
        <f t="shared" si="0"/>
        <v>10.502677989744162</v>
      </c>
      <c r="CI9" s="11">
        <f t="shared" si="0"/>
        <v>8.905687383546681</v>
      </c>
      <c r="CJ9" s="11">
        <f t="shared" si="0"/>
        <v>1.5969906061974806</v>
      </c>
      <c r="CK9" s="11">
        <f t="shared" si="0"/>
        <v>5.2730445888782809</v>
      </c>
      <c r="CL9" s="11">
        <f t="shared" si="0"/>
        <v>6.261051497874119</v>
      </c>
      <c r="CM9" s="11">
        <f t="shared" si="0"/>
        <v>0.98800690899583776</v>
      </c>
      <c r="CN9" s="11">
        <f t="shared" si="0"/>
        <v>-0.2289866242740784</v>
      </c>
      <c r="CO9" s="11">
        <f t="shared" si="0"/>
        <v>0.45802371226143135</v>
      </c>
      <c r="CP9" s="11">
        <f t="shared" si="0"/>
        <v>0.6870103365355098</v>
      </c>
      <c r="CQ9" s="65">
        <f t="shared" si="0"/>
        <v>5.3958511337810835</v>
      </c>
      <c r="CS9" s="63" t="s">
        <v>51</v>
      </c>
      <c r="CT9" s="59">
        <f t="shared" si="1"/>
        <v>1.5740243046877187</v>
      </c>
      <c r="CU9" s="59">
        <f t="shared" si="1"/>
        <v>1.8547849281249318</v>
      </c>
      <c r="CV9" s="59">
        <f t="shared" si="1"/>
        <v>0.28076062343721297</v>
      </c>
      <c r="CW9" s="59">
        <f t="shared" si="1"/>
        <v>0.39341953533030521</v>
      </c>
      <c r="CX9" s="59">
        <f t="shared" si="1"/>
        <v>3.4081217663549732</v>
      </c>
      <c r="CY9" s="59">
        <f t="shared" si="1"/>
        <v>2.0285527408086566E-2</v>
      </c>
      <c r="CZ9" s="59">
        <f t="shared" si="1"/>
        <v>0.10618007937127596</v>
      </c>
      <c r="DA9" s="59">
        <f t="shared" si="1"/>
        <v>0.12641602839439098</v>
      </c>
      <c r="DB9" s="59">
        <f t="shared" si="1"/>
        <v>2.023594902311503E-2</v>
      </c>
      <c r="DC9" s="59">
        <f t="shared" si="1"/>
        <v>16.869742239940276</v>
      </c>
      <c r="DD9" s="59">
        <f t="shared" si="1"/>
        <v>4.8377817819603006</v>
      </c>
      <c r="DE9" s="11">
        <f t="shared" si="1"/>
        <v>3.6588051313522203</v>
      </c>
      <c r="DF9" s="65">
        <f t="shared" si="1"/>
        <v>1.1789766506080803</v>
      </c>
      <c r="DH9" s="63" t="s">
        <v>51</v>
      </c>
      <c r="DI9" s="11">
        <f t="shared" si="2"/>
        <v>-1.5019098877617076</v>
      </c>
      <c r="DJ9" s="11">
        <f t="shared" si="2"/>
        <v>-1.6800627315305046</v>
      </c>
      <c r="DK9" s="11">
        <f t="shared" si="2"/>
        <v>0.17815284376879692</v>
      </c>
      <c r="DL9" s="11">
        <f t="shared" si="2"/>
        <v>13.533870345741686</v>
      </c>
      <c r="DM9" s="11">
        <f t="shared" si="2"/>
        <v>0.17676376366129079</v>
      </c>
      <c r="DN9" s="11">
        <f t="shared" si="2"/>
        <v>4.3056445814645423</v>
      </c>
      <c r="DO9" s="11">
        <f t="shared" si="2"/>
        <v>9.051462000615853</v>
      </c>
      <c r="DP9" s="151">
        <f t="shared" si="2"/>
        <v>100</v>
      </c>
      <c r="DQ9" s="62"/>
    </row>
    <row r="10" spans="2:121" ht="12">
      <c r="B10" s="63" t="s">
        <v>52</v>
      </c>
      <c r="C10" s="5">
        <v>43738439</v>
      </c>
      <c r="D10" s="5">
        <v>37846705</v>
      </c>
      <c r="E10" s="5">
        <v>5891734</v>
      </c>
      <c r="F10" s="5">
        <v>4991462</v>
      </c>
      <c r="G10" s="5">
        <v>900272</v>
      </c>
      <c r="H10" s="5">
        <v>3190286</v>
      </c>
      <c r="I10" s="5">
        <v>4274838</v>
      </c>
      <c r="J10" s="5">
        <v>1084552</v>
      </c>
      <c r="K10" s="5">
        <v>-88927</v>
      </c>
      <c r="L10" s="5">
        <v>809867</v>
      </c>
      <c r="M10" s="5">
        <v>898794</v>
      </c>
      <c r="N10" s="64">
        <v>3213533</v>
      </c>
      <c r="O10" s="5"/>
      <c r="P10" s="63" t="s">
        <v>52</v>
      </c>
      <c r="Q10" s="5">
        <v>923534</v>
      </c>
      <c r="R10" s="5">
        <v>1096774</v>
      </c>
      <c r="S10" s="5">
        <v>173240</v>
      </c>
      <c r="T10" s="5">
        <v>195762</v>
      </c>
      <c r="U10" s="5">
        <v>2085758</v>
      </c>
      <c r="V10" s="5">
        <v>8479</v>
      </c>
      <c r="W10" s="5">
        <v>65680</v>
      </c>
      <c r="X10" s="5">
        <v>78198</v>
      </c>
      <c r="Y10" s="5">
        <v>12518</v>
      </c>
      <c r="Z10" s="5">
        <v>10363132</v>
      </c>
      <c r="AA10" s="5">
        <v>3700460</v>
      </c>
      <c r="AB10" s="5">
        <v>2573200</v>
      </c>
      <c r="AC10" s="64">
        <v>1127260</v>
      </c>
      <c r="AD10" s="5">
        <v>0</v>
      </c>
      <c r="AE10" s="63" t="s">
        <v>52</v>
      </c>
      <c r="AF10" s="5">
        <v>199543</v>
      </c>
      <c r="AG10" s="5">
        <v>53321</v>
      </c>
      <c r="AH10" s="5">
        <v>146222</v>
      </c>
      <c r="AI10" s="5">
        <v>6463129</v>
      </c>
      <c r="AJ10" s="5">
        <v>201407</v>
      </c>
      <c r="AK10" s="5">
        <v>1839709</v>
      </c>
      <c r="AL10" s="5">
        <v>4422013</v>
      </c>
      <c r="AM10" s="5">
        <v>57291857</v>
      </c>
      <c r="AN10" s="5">
        <v>28240</v>
      </c>
      <c r="AO10" s="64">
        <v>2028.7484773371104</v>
      </c>
      <c r="AQ10" s="63" t="s">
        <v>52</v>
      </c>
      <c r="AR10" s="11">
        <v>-3.8761195430801227</v>
      </c>
      <c r="AS10" s="11">
        <v>-4.634994127423175</v>
      </c>
      <c r="AT10" s="11">
        <v>1.3021490195754781</v>
      </c>
      <c r="AU10" s="11">
        <v>-0.59264481540342784</v>
      </c>
      <c r="AV10" s="11">
        <v>13.272964502171039</v>
      </c>
      <c r="AW10" s="11">
        <v>18.315794002112433</v>
      </c>
      <c r="AX10" s="11">
        <v>14.248885997740594</v>
      </c>
      <c r="AY10" s="11">
        <v>3.7577742848040656</v>
      </c>
      <c r="AZ10" s="11">
        <v>-34.288216728832246</v>
      </c>
      <c r="BA10" s="11">
        <v>2.3272533381852001</v>
      </c>
      <c r="BB10" s="11">
        <v>4.794973352190647</v>
      </c>
      <c r="BC10" s="65">
        <v>18.984750410434859</v>
      </c>
      <c r="BD10" s="5"/>
      <c r="BE10" s="63" t="s">
        <v>52</v>
      </c>
      <c r="BF10" s="11">
        <v>91.472281597983141</v>
      </c>
      <c r="BG10" s="11">
        <v>67.208491124079941</v>
      </c>
      <c r="BH10" s="11">
        <v>-0.20679842625821576</v>
      </c>
      <c r="BI10" s="11">
        <v>-1.4096423769018085</v>
      </c>
      <c r="BJ10" s="11">
        <v>3.6239811527543035</v>
      </c>
      <c r="BK10" s="11">
        <v>19.658481512842226</v>
      </c>
      <c r="BL10" s="11">
        <v>6.2044208722086571</v>
      </c>
      <c r="BM10" s="11">
        <v>3.0983018668916782</v>
      </c>
      <c r="BN10" s="11">
        <v>-10.617636558372009</v>
      </c>
      <c r="BO10" s="11">
        <v>18.918317249787023</v>
      </c>
      <c r="BP10" s="57">
        <v>137.25536082375081</v>
      </c>
      <c r="BQ10" s="57">
        <v>286.2022594002849</v>
      </c>
      <c r="BR10" s="65">
        <v>26.174709988224919</v>
      </c>
      <c r="BS10" s="5"/>
      <c r="BT10" s="63" t="s">
        <v>52</v>
      </c>
      <c r="BU10" s="11">
        <v>-72.513375318886332</v>
      </c>
      <c r="BV10" s="11">
        <v>-83.47557952150737</v>
      </c>
      <c r="BW10" s="11">
        <v>-63.742176729054464</v>
      </c>
      <c r="BX10" s="11">
        <v>0.53340907538952997</v>
      </c>
      <c r="BY10" s="11">
        <v>260.3438713255685</v>
      </c>
      <c r="BZ10" s="11">
        <v>-4.8608291966243007</v>
      </c>
      <c r="CA10" s="11">
        <v>-0.38808435946595377</v>
      </c>
      <c r="CB10" s="11">
        <v>0.66555539290984289</v>
      </c>
      <c r="CC10" s="11">
        <v>-1.5890716476163926</v>
      </c>
      <c r="CD10" s="66">
        <v>2.2910331995375692</v>
      </c>
      <c r="CE10" s="63" t="s">
        <v>52</v>
      </c>
      <c r="CF10" s="11">
        <f t="shared" si="3"/>
        <v>76.343203537633627</v>
      </c>
      <c r="CG10" s="11">
        <f t="shared" si="0"/>
        <v>66.059483811111235</v>
      </c>
      <c r="CH10" s="11">
        <f t="shared" si="0"/>
        <v>10.283719726522392</v>
      </c>
      <c r="CI10" s="11">
        <f t="shared" si="0"/>
        <v>8.7123410923824647</v>
      </c>
      <c r="CJ10" s="11">
        <f t="shared" si="0"/>
        <v>1.5713786341399267</v>
      </c>
      <c r="CK10" s="11">
        <f t="shared" si="0"/>
        <v>5.5684807004946624</v>
      </c>
      <c r="CL10" s="11">
        <f t="shared" si="0"/>
        <v>7.4615106296868685</v>
      </c>
      <c r="CM10" s="11">
        <f t="shared" si="0"/>
        <v>1.8930299291922061</v>
      </c>
      <c r="CN10" s="11">
        <f t="shared" si="0"/>
        <v>-0.15521752070281122</v>
      </c>
      <c r="CO10" s="11">
        <f t="shared" si="0"/>
        <v>1.4135813401894095</v>
      </c>
      <c r="CP10" s="11">
        <f t="shared" si="0"/>
        <v>1.5687988608922208</v>
      </c>
      <c r="CQ10" s="65">
        <f t="shared" si="0"/>
        <v>5.6090571475105095</v>
      </c>
      <c r="CS10" s="63" t="s">
        <v>52</v>
      </c>
      <c r="CT10" s="59">
        <f t="shared" si="1"/>
        <v>1.6119812628869752</v>
      </c>
      <c r="CU10" s="59">
        <f t="shared" si="1"/>
        <v>1.9143628037750635</v>
      </c>
      <c r="CV10" s="59">
        <f t="shared" si="1"/>
        <v>0.30238154088808816</v>
      </c>
      <c r="CW10" s="59">
        <f t="shared" si="1"/>
        <v>0.34169253756253704</v>
      </c>
      <c r="CX10" s="59">
        <f t="shared" si="1"/>
        <v>3.6405836871372483</v>
      </c>
      <c r="CY10" s="59">
        <f t="shared" si="1"/>
        <v>1.4799659923747977E-2</v>
      </c>
      <c r="CZ10" s="59">
        <f t="shared" si="1"/>
        <v>0.11464107368696394</v>
      </c>
      <c r="DA10" s="59">
        <f t="shared" si="1"/>
        <v>0.13649060109886124</v>
      </c>
      <c r="DB10" s="59">
        <f t="shared" si="1"/>
        <v>2.1849527411897298E-2</v>
      </c>
      <c r="DC10" s="59">
        <f t="shared" si="1"/>
        <v>18.088315761871709</v>
      </c>
      <c r="DD10" s="59">
        <f t="shared" si="1"/>
        <v>6.4589632694223891</v>
      </c>
      <c r="DE10" s="11">
        <f t="shared" si="1"/>
        <v>4.4913887151537084</v>
      </c>
      <c r="DF10" s="65">
        <f t="shared" si="1"/>
        <v>1.9675745542686807</v>
      </c>
      <c r="DH10" s="63" t="s">
        <v>52</v>
      </c>
      <c r="DI10" s="11">
        <f t="shared" si="2"/>
        <v>0.34829207927402323</v>
      </c>
      <c r="DJ10" s="11">
        <f t="shared" si="2"/>
        <v>9.3069072625800914E-2</v>
      </c>
      <c r="DK10" s="11">
        <f t="shared" si="2"/>
        <v>0.25522300664822228</v>
      </c>
      <c r="DL10" s="11">
        <f t="shared" si="2"/>
        <v>11.281060413175297</v>
      </c>
      <c r="DM10" s="11">
        <f t="shared" si="2"/>
        <v>0.35154559573797722</v>
      </c>
      <c r="DN10" s="11">
        <f t="shared" si="2"/>
        <v>3.2111177684465697</v>
      </c>
      <c r="DO10" s="11">
        <f t="shared" si="2"/>
        <v>7.7183970489907496</v>
      </c>
      <c r="DP10" s="151">
        <f t="shared" si="2"/>
        <v>100</v>
      </c>
      <c r="DQ10" s="62"/>
    </row>
    <row r="11" spans="2:121" ht="12">
      <c r="B11" s="63" t="s">
        <v>53</v>
      </c>
      <c r="C11" s="5">
        <v>116892034</v>
      </c>
      <c r="D11" s="5">
        <v>101111544</v>
      </c>
      <c r="E11" s="5">
        <v>15780490</v>
      </c>
      <c r="F11" s="5">
        <v>13377898</v>
      </c>
      <c r="G11" s="5">
        <v>2402592</v>
      </c>
      <c r="H11" s="5">
        <v>9528468</v>
      </c>
      <c r="I11" s="5">
        <v>11889306</v>
      </c>
      <c r="J11" s="5">
        <v>2360838</v>
      </c>
      <c r="K11" s="5">
        <v>-156721</v>
      </c>
      <c r="L11" s="5">
        <v>1788139</v>
      </c>
      <c r="M11" s="5">
        <v>1944860</v>
      </c>
      <c r="N11" s="64">
        <v>9451986</v>
      </c>
      <c r="O11" s="5"/>
      <c r="P11" s="63" t="s">
        <v>53</v>
      </c>
      <c r="Q11" s="5">
        <v>1927003</v>
      </c>
      <c r="R11" s="5">
        <v>2298536</v>
      </c>
      <c r="S11" s="5">
        <v>371533</v>
      </c>
      <c r="T11" s="5">
        <v>330175</v>
      </c>
      <c r="U11" s="5">
        <v>5654110</v>
      </c>
      <c r="V11" s="5">
        <v>1540698</v>
      </c>
      <c r="W11" s="5">
        <v>233203</v>
      </c>
      <c r="X11" s="5">
        <v>277648</v>
      </c>
      <c r="Y11" s="5">
        <v>44445</v>
      </c>
      <c r="Z11" s="5">
        <v>29226484</v>
      </c>
      <c r="AA11" s="5">
        <v>8563435</v>
      </c>
      <c r="AB11" s="5">
        <v>5434650</v>
      </c>
      <c r="AC11" s="64">
        <v>3128785</v>
      </c>
      <c r="AD11" s="5">
        <v>0</v>
      </c>
      <c r="AE11" s="63" t="s">
        <v>53</v>
      </c>
      <c r="AF11" s="5">
        <v>-286721</v>
      </c>
      <c r="AG11" s="5">
        <v>-547259</v>
      </c>
      <c r="AH11" s="5">
        <v>260538</v>
      </c>
      <c r="AI11" s="5">
        <v>20949770</v>
      </c>
      <c r="AJ11" s="5">
        <v>1443778</v>
      </c>
      <c r="AK11" s="5">
        <v>6536350</v>
      </c>
      <c r="AL11" s="5">
        <v>12969642</v>
      </c>
      <c r="AM11" s="5">
        <v>155646986</v>
      </c>
      <c r="AN11" s="5">
        <v>70908</v>
      </c>
      <c r="AO11" s="64">
        <v>2195.0553675184747</v>
      </c>
      <c r="AQ11" s="63" t="s">
        <v>53</v>
      </c>
      <c r="AR11" s="11">
        <v>-2.1343114675015671</v>
      </c>
      <c r="AS11" s="11">
        <v>-2.909685368136874</v>
      </c>
      <c r="AT11" s="11">
        <v>3.1435450812841328</v>
      </c>
      <c r="AU11" s="11">
        <v>1.208037362376484</v>
      </c>
      <c r="AV11" s="11">
        <v>15.435696010954562</v>
      </c>
      <c r="AW11" s="11">
        <v>8.3801568045530175</v>
      </c>
      <c r="AX11" s="11">
        <v>7.5140814139804144</v>
      </c>
      <c r="AY11" s="11">
        <v>4.1548320834778192</v>
      </c>
      <c r="AZ11" s="11">
        <v>-138.14161981461783</v>
      </c>
      <c r="BA11" s="11">
        <v>-2.1693829615096669E-2</v>
      </c>
      <c r="BB11" s="11">
        <v>4.881690868488306</v>
      </c>
      <c r="BC11" s="65">
        <v>9.166865705152933</v>
      </c>
      <c r="BD11" s="5"/>
      <c r="BE11" s="63" t="s">
        <v>53</v>
      </c>
      <c r="BF11" s="11">
        <v>77.181666553265671</v>
      </c>
      <c r="BG11" s="11">
        <v>57.997243597895235</v>
      </c>
      <c r="BH11" s="11">
        <v>1.1775310517988393</v>
      </c>
      <c r="BI11" s="11">
        <v>-15.804330973704072</v>
      </c>
      <c r="BJ11" s="11">
        <v>5.3220698904701589</v>
      </c>
      <c r="BK11" s="11">
        <v>-14.885805296123976</v>
      </c>
      <c r="BL11" s="11">
        <v>17.05391337519513</v>
      </c>
      <c r="BM11" s="11">
        <v>13.630429355455242</v>
      </c>
      <c r="BN11" s="11">
        <v>-1.4872772408901498</v>
      </c>
      <c r="BO11" s="11">
        <v>22.364683255056011</v>
      </c>
      <c r="BP11" s="57">
        <v>111.13687350355744</v>
      </c>
      <c r="BQ11" s="57">
        <v>261.53775535456265</v>
      </c>
      <c r="BR11" s="65">
        <v>22.569353988870454</v>
      </c>
      <c r="BS11" s="5"/>
      <c r="BT11" s="63" t="s">
        <v>53</v>
      </c>
      <c r="BU11" s="11">
        <v>22.252531963067913</v>
      </c>
      <c r="BV11" s="11">
        <v>49.679276754369027</v>
      </c>
      <c r="BW11" s="11">
        <v>-63.751587810623064</v>
      </c>
      <c r="BX11" s="11">
        <v>3.7237790091859186</v>
      </c>
      <c r="BY11" s="11">
        <v>469.70397670325849</v>
      </c>
      <c r="BZ11" s="11">
        <v>-7.7457521000267038</v>
      </c>
      <c r="CA11" s="11">
        <v>0.85979712389999907</v>
      </c>
      <c r="CB11" s="11">
        <v>2.3200819523141716</v>
      </c>
      <c r="CC11" s="11">
        <v>-0.7293956236262582</v>
      </c>
      <c r="CD11" s="66">
        <v>3.0718837616608625</v>
      </c>
      <c r="CE11" s="63" t="s">
        <v>53</v>
      </c>
      <c r="CF11" s="11">
        <f t="shared" si="3"/>
        <v>75.100737254237615</v>
      </c>
      <c r="CG11" s="11">
        <f t="shared" si="0"/>
        <v>64.962095700330494</v>
      </c>
      <c r="CH11" s="11">
        <f t="shared" si="0"/>
        <v>10.138641553907121</v>
      </c>
      <c r="CI11" s="11">
        <f t="shared" si="0"/>
        <v>8.595025412184981</v>
      </c>
      <c r="CJ11" s="11">
        <f t="shared" si="0"/>
        <v>1.5436161417221403</v>
      </c>
      <c r="CK11" s="11">
        <f t="shared" si="0"/>
        <v>6.1218454946503114</v>
      </c>
      <c r="CL11" s="11">
        <f t="shared" si="0"/>
        <v>7.6386355467236617</v>
      </c>
      <c r="CM11" s="11">
        <f t="shared" si="0"/>
        <v>1.5167900520733502</v>
      </c>
      <c r="CN11" s="11">
        <f t="shared" si="0"/>
        <v>-0.10069003199329539</v>
      </c>
      <c r="CO11" s="11">
        <f t="shared" si="0"/>
        <v>1.1488426765938147</v>
      </c>
      <c r="CP11" s="11">
        <f t="shared" si="0"/>
        <v>1.24953270858711</v>
      </c>
      <c r="CQ11" s="65">
        <f t="shared" si="0"/>
        <v>6.0727073764216675</v>
      </c>
      <c r="CS11" s="63" t="s">
        <v>53</v>
      </c>
      <c r="CT11" s="59">
        <f t="shared" si="1"/>
        <v>1.2380599518965307</v>
      </c>
      <c r="CU11" s="59">
        <f t="shared" si="1"/>
        <v>1.4767622933604381</v>
      </c>
      <c r="CV11" s="59">
        <f t="shared" si="1"/>
        <v>0.23870234146390729</v>
      </c>
      <c r="CW11" s="59">
        <f t="shared" si="1"/>
        <v>0.21213067370286245</v>
      </c>
      <c r="CX11" s="59">
        <f t="shared" si="1"/>
        <v>3.6326498477779712</v>
      </c>
      <c r="CY11" s="59">
        <f t="shared" si="1"/>
        <v>0.98986690304430303</v>
      </c>
      <c r="CZ11" s="59">
        <f t="shared" si="1"/>
        <v>0.14982815022193877</v>
      </c>
      <c r="DA11" s="59">
        <f t="shared" si="1"/>
        <v>0.17838315224427154</v>
      </c>
      <c r="DB11" s="59">
        <f t="shared" si="1"/>
        <v>2.8555002022332764E-2</v>
      </c>
      <c r="DC11" s="59">
        <f t="shared" si="1"/>
        <v>18.777417251112077</v>
      </c>
      <c r="DD11" s="59">
        <f t="shared" si="1"/>
        <v>5.5018315613255755</v>
      </c>
      <c r="DE11" s="11">
        <f t="shared" si="1"/>
        <v>3.4916512935239239</v>
      </c>
      <c r="DF11" s="65">
        <f t="shared" si="1"/>
        <v>2.010180267801652</v>
      </c>
      <c r="DH11" s="63" t="s">
        <v>53</v>
      </c>
      <c r="DI11" s="11">
        <f t="shared" si="2"/>
        <v>-0.18421236887940767</v>
      </c>
      <c r="DJ11" s="11">
        <f t="shared" si="2"/>
        <v>-0.35160269663043781</v>
      </c>
      <c r="DK11" s="11">
        <f t="shared" si="2"/>
        <v>0.16739032775103013</v>
      </c>
      <c r="DL11" s="11">
        <f t="shared" si="2"/>
        <v>13.459798058665909</v>
      </c>
      <c r="DM11" s="11">
        <f t="shared" si="2"/>
        <v>0.92759778849813379</v>
      </c>
      <c r="DN11" s="11">
        <f t="shared" si="2"/>
        <v>4.1994709746579995</v>
      </c>
      <c r="DO11" s="11">
        <f t="shared" si="2"/>
        <v>8.3327292955097754</v>
      </c>
      <c r="DP11" s="151">
        <f t="shared" si="2"/>
        <v>100</v>
      </c>
      <c r="DQ11" s="62"/>
    </row>
    <row r="12" spans="2:121" ht="12">
      <c r="B12" s="63" t="s">
        <v>54</v>
      </c>
      <c r="C12" s="5">
        <v>83906115</v>
      </c>
      <c r="D12" s="5">
        <v>72577078</v>
      </c>
      <c r="E12" s="5">
        <v>11329037</v>
      </c>
      <c r="F12" s="5">
        <v>9603019</v>
      </c>
      <c r="G12" s="5">
        <v>1726018</v>
      </c>
      <c r="H12" s="5">
        <v>7626757</v>
      </c>
      <c r="I12" s="5">
        <v>9627334</v>
      </c>
      <c r="J12" s="5">
        <v>2000577</v>
      </c>
      <c r="K12" s="5">
        <v>-437220</v>
      </c>
      <c r="L12" s="5">
        <v>1238145</v>
      </c>
      <c r="M12" s="5">
        <v>1675365</v>
      </c>
      <c r="N12" s="64">
        <v>7925707</v>
      </c>
      <c r="O12" s="5"/>
      <c r="P12" s="63" t="s">
        <v>54</v>
      </c>
      <c r="Q12" s="5">
        <v>1936207</v>
      </c>
      <c r="R12" s="5">
        <v>2235067</v>
      </c>
      <c r="S12" s="5">
        <v>298860</v>
      </c>
      <c r="T12" s="5">
        <v>420963</v>
      </c>
      <c r="U12" s="5">
        <v>4477536</v>
      </c>
      <c r="V12" s="5">
        <v>1091001</v>
      </c>
      <c r="W12" s="5">
        <v>138270</v>
      </c>
      <c r="X12" s="5">
        <v>164622</v>
      </c>
      <c r="Y12" s="5">
        <v>26352</v>
      </c>
      <c r="Z12" s="5">
        <v>21449008</v>
      </c>
      <c r="AA12" s="5">
        <v>6050290</v>
      </c>
      <c r="AB12" s="5">
        <v>4137238</v>
      </c>
      <c r="AC12" s="64">
        <v>1913052</v>
      </c>
      <c r="AD12" s="5">
        <v>0</v>
      </c>
      <c r="AE12" s="63" t="s">
        <v>54</v>
      </c>
      <c r="AF12" s="5">
        <v>267401</v>
      </c>
      <c r="AG12" s="5">
        <v>40192</v>
      </c>
      <c r="AH12" s="5">
        <v>227209</v>
      </c>
      <c r="AI12" s="5">
        <v>15131317</v>
      </c>
      <c r="AJ12" s="5">
        <v>781924</v>
      </c>
      <c r="AK12" s="5">
        <v>5056593</v>
      </c>
      <c r="AL12" s="5">
        <v>9292800</v>
      </c>
      <c r="AM12" s="5">
        <v>112981880</v>
      </c>
      <c r="AN12" s="5">
        <v>56772</v>
      </c>
      <c r="AO12" s="64">
        <v>1990.0986401747341</v>
      </c>
      <c r="AQ12" s="63" t="s">
        <v>54</v>
      </c>
      <c r="AR12" s="11">
        <v>-2.8317264620845704</v>
      </c>
      <c r="AS12" s="11">
        <v>-3.6028983995404738</v>
      </c>
      <c r="AT12" s="11">
        <v>2.4171507712224023</v>
      </c>
      <c r="AU12" s="11">
        <v>0.49211002980014734</v>
      </c>
      <c r="AV12" s="11">
        <v>14.634776481120992</v>
      </c>
      <c r="AW12" s="11">
        <v>10.735516626610213</v>
      </c>
      <c r="AX12" s="11">
        <v>9.2776912344329823</v>
      </c>
      <c r="AY12" s="11">
        <v>4.0553227411293715</v>
      </c>
      <c r="AZ12" s="11">
        <v>-7.337503559749786</v>
      </c>
      <c r="BA12" s="11">
        <v>4.0715101041769985</v>
      </c>
      <c r="BB12" s="11">
        <v>4.9045169870723173</v>
      </c>
      <c r="BC12" s="65">
        <v>10.578263661754733</v>
      </c>
      <c r="BD12" s="5"/>
      <c r="BE12" s="63" t="s">
        <v>54</v>
      </c>
      <c r="BF12" s="11">
        <v>40.340143499851052</v>
      </c>
      <c r="BG12" s="11">
        <v>33.323650011751212</v>
      </c>
      <c r="BH12" s="11">
        <v>0.70458841725382371</v>
      </c>
      <c r="BI12" s="11">
        <v>-19.534251602766279</v>
      </c>
      <c r="BJ12" s="11">
        <v>5.9415770320980883</v>
      </c>
      <c r="BK12" s="11">
        <v>5.0779271062278122</v>
      </c>
      <c r="BL12" s="11">
        <v>8.7147956536096736</v>
      </c>
      <c r="BM12" s="11">
        <v>5.5350411570120777</v>
      </c>
      <c r="BN12" s="11">
        <v>-8.5063537254357335</v>
      </c>
      <c r="BO12" s="11">
        <v>14.763175635908357</v>
      </c>
      <c r="BP12" s="57">
        <v>132.18435091082898</v>
      </c>
      <c r="BQ12" s="57">
        <v>280.49095868641143</v>
      </c>
      <c r="BR12" s="65">
        <v>25.985415592395245</v>
      </c>
      <c r="BS12" s="5"/>
      <c r="BT12" s="63" t="s">
        <v>54</v>
      </c>
      <c r="BU12" s="11">
        <v>-73.107987018668467</v>
      </c>
      <c r="BV12" s="11">
        <v>-89.063788219736438</v>
      </c>
      <c r="BW12" s="11">
        <v>-63.753154722591802</v>
      </c>
      <c r="BX12" s="11">
        <v>0.27622270013670308</v>
      </c>
      <c r="BY12" s="11">
        <v>390.21296870983718</v>
      </c>
      <c r="BZ12" s="11">
        <v>-10.339930684723297</v>
      </c>
      <c r="CA12" s="11">
        <v>2.5930017369559581E-2</v>
      </c>
      <c r="CB12" s="11">
        <v>0.94110783854608926</v>
      </c>
      <c r="CC12" s="11">
        <v>-0.90071219103477174</v>
      </c>
      <c r="CD12" s="66">
        <v>1.8585603088605032</v>
      </c>
      <c r="CE12" s="63" t="s">
        <v>54</v>
      </c>
      <c r="CF12" s="11">
        <f t="shared" si="3"/>
        <v>74.265107820829328</v>
      </c>
      <c r="CG12" s="11">
        <f t="shared" si="0"/>
        <v>64.237803442463516</v>
      </c>
      <c r="CH12" s="11">
        <f t="shared" si="0"/>
        <v>10.027304378365805</v>
      </c>
      <c r="CI12" s="11">
        <f t="shared" si="0"/>
        <v>8.4996098489421499</v>
      </c>
      <c r="CJ12" s="11">
        <f t="shared" si="0"/>
        <v>1.5276945294236561</v>
      </c>
      <c r="CK12" s="11">
        <f t="shared" si="0"/>
        <v>6.7504249353967207</v>
      </c>
      <c r="CL12" s="11">
        <f t="shared" si="0"/>
        <v>8.5211309990593183</v>
      </c>
      <c r="CM12" s="11">
        <f t="shared" si="0"/>
        <v>1.7707060636625978</v>
      </c>
      <c r="CN12" s="11">
        <f t="shared" si="0"/>
        <v>-0.38698240815252855</v>
      </c>
      <c r="CO12" s="11">
        <f t="shared" si="0"/>
        <v>1.0958792684278222</v>
      </c>
      <c r="CP12" s="11">
        <f t="shared" si="0"/>
        <v>1.4828616765803508</v>
      </c>
      <c r="CQ12" s="65">
        <f t="shared" si="0"/>
        <v>7.0150248871765992</v>
      </c>
      <c r="CS12" s="63" t="s">
        <v>54</v>
      </c>
      <c r="CT12" s="59">
        <f t="shared" si="1"/>
        <v>1.7137323259269539</v>
      </c>
      <c r="CU12" s="59">
        <f t="shared" si="1"/>
        <v>1.9782526189155287</v>
      </c>
      <c r="CV12" s="59">
        <f t="shared" si="1"/>
        <v>0.26452029298857482</v>
      </c>
      <c r="CW12" s="59">
        <f t="shared" si="1"/>
        <v>0.3725933751500683</v>
      </c>
      <c r="CX12" s="59">
        <f t="shared" si="1"/>
        <v>3.9630567308669318</v>
      </c>
      <c r="CY12" s="59">
        <f t="shared" si="1"/>
        <v>0.96564245523264436</v>
      </c>
      <c r="CZ12" s="59">
        <f t="shared" si="1"/>
        <v>0.1223824563726502</v>
      </c>
      <c r="DA12" s="59">
        <f t="shared" si="1"/>
        <v>0.14570655046632258</v>
      </c>
      <c r="DB12" s="59">
        <f t="shared" si="1"/>
        <v>2.3324094093672365E-2</v>
      </c>
      <c r="DC12" s="59">
        <f t="shared" si="1"/>
        <v>18.98446724377396</v>
      </c>
      <c r="DD12" s="59">
        <f t="shared" si="1"/>
        <v>5.3550976492867708</v>
      </c>
      <c r="DE12" s="11">
        <f t="shared" si="1"/>
        <v>3.6618597601668514</v>
      </c>
      <c r="DF12" s="65">
        <f t="shared" si="1"/>
        <v>1.6932378891199191</v>
      </c>
      <c r="DH12" s="63" t="s">
        <v>54</v>
      </c>
      <c r="DI12" s="11">
        <f t="shared" si="2"/>
        <v>0.23667600503726793</v>
      </c>
      <c r="DJ12" s="11">
        <f t="shared" si="2"/>
        <v>3.5573846000792338E-2</v>
      </c>
      <c r="DK12" s="11">
        <f t="shared" si="2"/>
        <v>0.20110215903647558</v>
      </c>
      <c r="DL12" s="11">
        <f t="shared" si="2"/>
        <v>13.39269358944992</v>
      </c>
      <c r="DM12" s="11">
        <f t="shared" si="2"/>
        <v>0.69207911923575705</v>
      </c>
      <c r="DN12" s="11">
        <f t="shared" si="2"/>
        <v>4.4755787388207739</v>
      </c>
      <c r="DO12" s="11">
        <f t="shared" si="2"/>
        <v>8.2250357313933868</v>
      </c>
      <c r="DP12" s="151">
        <f t="shared" si="2"/>
        <v>100</v>
      </c>
      <c r="DQ12" s="62"/>
    </row>
    <row r="13" spans="2:121" ht="12">
      <c r="B13" s="63" t="s">
        <v>55</v>
      </c>
      <c r="C13" s="5">
        <v>81066433</v>
      </c>
      <c r="D13" s="5">
        <v>70116046</v>
      </c>
      <c r="E13" s="5">
        <v>10950387</v>
      </c>
      <c r="F13" s="5">
        <v>9278928</v>
      </c>
      <c r="G13" s="5">
        <v>1671459</v>
      </c>
      <c r="H13" s="5">
        <v>6222899</v>
      </c>
      <c r="I13" s="5">
        <v>7976959</v>
      </c>
      <c r="J13" s="5">
        <v>1754060</v>
      </c>
      <c r="K13" s="5">
        <v>-6111</v>
      </c>
      <c r="L13" s="5">
        <v>1468287</v>
      </c>
      <c r="M13" s="5">
        <v>1474398</v>
      </c>
      <c r="N13" s="64">
        <v>6110605</v>
      </c>
      <c r="O13" s="5"/>
      <c r="P13" s="63" t="s">
        <v>55</v>
      </c>
      <c r="Q13" s="5">
        <v>1280627</v>
      </c>
      <c r="R13" s="5">
        <v>1537723</v>
      </c>
      <c r="S13" s="5">
        <v>257096</v>
      </c>
      <c r="T13" s="5">
        <v>446317</v>
      </c>
      <c r="U13" s="5">
        <v>3746521</v>
      </c>
      <c r="V13" s="5">
        <v>637140</v>
      </c>
      <c r="W13" s="5">
        <v>118405</v>
      </c>
      <c r="X13" s="5">
        <v>140971</v>
      </c>
      <c r="Y13" s="5">
        <v>22566</v>
      </c>
      <c r="Z13" s="5">
        <v>21161416</v>
      </c>
      <c r="AA13" s="5">
        <v>6593333</v>
      </c>
      <c r="AB13" s="5">
        <v>4923144</v>
      </c>
      <c r="AC13" s="64">
        <v>1670189</v>
      </c>
      <c r="AD13" s="5">
        <v>0</v>
      </c>
      <c r="AE13" s="63" t="s">
        <v>55</v>
      </c>
      <c r="AF13" s="5">
        <v>277644</v>
      </c>
      <c r="AG13" s="5">
        <v>107971</v>
      </c>
      <c r="AH13" s="5">
        <v>169673</v>
      </c>
      <c r="AI13" s="5">
        <v>14290439</v>
      </c>
      <c r="AJ13" s="5">
        <v>1002402</v>
      </c>
      <c r="AK13" s="5">
        <v>4502118</v>
      </c>
      <c r="AL13" s="5">
        <v>8785919</v>
      </c>
      <c r="AM13" s="5">
        <v>108450748</v>
      </c>
      <c r="AN13" s="5">
        <v>51181</v>
      </c>
      <c r="AO13" s="64">
        <v>2118.9650065453975</v>
      </c>
      <c r="AQ13" s="63" t="s">
        <v>55</v>
      </c>
      <c r="AR13" s="11">
        <v>-2.5521930676135547</v>
      </c>
      <c r="AS13" s="11">
        <v>-3.3244424124090322</v>
      </c>
      <c r="AT13" s="11">
        <v>2.7007466033514711</v>
      </c>
      <c r="AU13" s="11">
        <v>0.77111844102970439</v>
      </c>
      <c r="AV13" s="11">
        <v>14.916555402620011</v>
      </c>
      <c r="AW13" s="11">
        <v>13.26233770488521</v>
      </c>
      <c r="AX13" s="11">
        <v>11.809181939998094</v>
      </c>
      <c r="AY13" s="11">
        <v>6.9415103599854895</v>
      </c>
      <c r="AZ13" s="11">
        <v>-109.54903431464467</v>
      </c>
      <c r="BA13" s="11">
        <v>3.0873108036570587</v>
      </c>
      <c r="BB13" s="11">
        <v>8.3862743858421336</v>
      </c>
      <c r="BC13" s="65">
        <v>14.872548273181607</v>
      </c>
      <c r="BD13" s="5"/>
      <c r="BE13" s="63" t="s">
        <v>55</v>
      </c>
      <c r="BF13" s="11">
        <v>88.692675825568301</v>
      </c>
      <c r="BG13" s="11">
        <v>64.729267208364362</v>
      </c>
      <c r="BH13" s="11">
        <v>0.90070290147997845</v>
      </c>
      <c r="BI13" s="11">
        <v>-30.392395389822052</v>
      </c>
      <c r="BJ13" s="11">
        <v>6.2113067276895144</v>
      </c>
      <c r="BK13" s="11">
        <v>34.938973121911857</v>
      </c>
      <c r="BL13" s="11">
        <v>6.8888006210843704</v>
      </c>
      <c r="BM13" s="11">
        <v>3.7619608420432797</v>
      </c>
      <c r="BN13" s="11">
        <v>-10.045443673762259</v>
      </c>
      <c r="BO13" s="11">
        <v>24.846067901096909</v>
      </c>
      <c r="BP13" s="57">
        <v>184.82950188674354</v>
      </c>
      <c r="BQ13" s="57">
        <v>418.21531990412825</v>
      </c>
      <c r="BR13" s="65">
        <v>22.374664423629266</v>
      </c>
      <c r="BS13" s="5"/>
      <c r="BT13" s="63" t="s">
        <v>55</v>
      </c>
      <c r="BU13" s="11">
        <v>-53.113743635642095</v>
      </c>
      <c r="BV13" s="11">
        <v>-12.451450209605358</v>
      </c>
      <c r="BW13" s="11">
        <v>-63.809887423800973</v>
      </c>
      <c r="BX13" s="11">
        <v>1.761966063391271</v>
      </c>
      <c r="BY13" s="11">
        <v>246.06995266750212</v>
      </c>
      <c r="BZ13" s="11">
        <v>-10.775312877725945</v>
      </c>
      <c r="CA13" s="11">
        <v>0.90022063657072982</v>
      </c>
      <c r="CB13" s="11">
        <v>2.6666787713743192</v>
      </c>
      <c r="CC13" s="11">
        <v>-0.72928991213608241</v>
      </c>
      <c r="CD13" s="66">
        <v>3.42091708672642</v>
      </c>
      <c r="CE13" s="63" t="s">
        <v>55</v>
      </c>
      <c r="CF13" s="11">
        <f t="shared" si="3"/>
        <v>74.749537919277415</v>
      </c>
      <c r="CG13" s="11">
        <f t="shared" si="0"/>
        <v>64.652431903927493</v>
      </c>
      <c r="CH13" s="11">
        <f t="shared" si="0"/>
        <v>10.097106015349935</v>
      </c>
      <c r="CI13" s="11">
        <f t="shared" si="0"/>
        <v>8.5558911958818396</v>
      </c>
      <c r="CJ13" s="11">
        <f t="shared" si="0"/>
        <v>1.5412148194680964</v>
      </c>
      <c r="CK13" s="11">
        <f t="shared" si="0"/>
        <v>5.7379954631571559</v>
      </c>
      <c r="CL13" s="11">
        <f t="shared" si="0"/>
        <v>7.3553748103240375</v>
      </c>
      <c r="CM13" s="11">
        <f t="shared" si="0"/>
        <v>1.6173793471668818</v>
      </c>
      <c r="CN13" s="11">
        <f t="shared" si="0"/>
        <v>-5.6348159074015788E-3</v>
      </c>
      <c r="CO13" s="11">
        <f t="shared" si="0"/>
        <v>1.3538744795010542</v>
      </c>
      <c r="CP13" s="11">
        <f t="shared" si="0"/>
        <v>1.3595092954084558</v>
      </c>
      <c r="CQ13" s="65">
        <f t="shared" si="0"/>
        <v>5.6344516867693715</v>
      </c>
      <c r="CS13" s="63" t="s">
        <v>55</v>
      </c>
      <c r="CT13" s="59">
        <f t="shared" si="1"/>
        <v>1.1808374064879663</v>
      </c>
      <c r="CU13" s="59">
        <f t="shared" si="1"/>
        <v>1.4178998562554865</v>
      </c>
      <c r="CV13" s="59">
        <f t="shared" si="1"/>
        <v>0.23706244976752028</v>
      </c>
      <c r="CW13" s="59">
        <f t="shared" si="1"/>
        <v>0.41153888583599257</v>
      </c>
      <c r="CX13" s="59">
        <f t="shared" si="1"/>
        <v>3.4545829043060174</v>
      </c>
      <c r="CY13" s="59">
        <f t="shared" si="1"/>
        <v>0.58749249013939497</v>
      </c>
      <c r="CZ13" s="59">
        <f t="shared" si="1"/>
        <v>0.10917859229518639</v>
      </c>
      <c r="DA13" s="59">
        <f t="shared" si="1"/>
        <v>0.12998619428609198</v>
      </c>
      <c r="DB13" s="59">
        <f t="shared" si="1"/>
        <v>2.0807601990905585E-2</v>
      </c>
      <c r="DC13" s="59">
        <f t="shared" si="1"/>
        <v>19.512466617565423</v>
      </c>
      <c r="DD13" s="59">
        <f t="shared" si="1"/>
        <v>6.0795643382745501</v>
      </c>
      <c r="DE13" s="11">
        <f t="shared" si="1"/>
        <v>4.5395205572948187</v>
      </c>
      <c r="DF13" s="65">
        <f t="shared" si="1"/>
        <v>1.5400437809797309</v>
      </c>
      <c r="DH13" s="63" t="s">
        <v>55</v>
      </c>
      <c r="DI13" s="11">
        <f t="shared" si="2"/>
        <v>0.25600929926273996</v>
      </c>
      <c r="DJ13" s="11">
        <f t="shared" si="2"/>
        <v>9.9557635139593509E-2</v>
      </c>
      <c r="DK13" s="11">
        <f t="shared" si="2"/>
        <v>0.15645166412314648</v>
      </c>
      <c r="DL13" s="11">
        <f t="shared" si="2"/>
        <v>13.176892980028132</v>
      </c>
      <c r="DM13" s="11">
        <f t="shared" si="2"/>
        <v>0.92429238016873794</v>
      </c>
      <c r="DN13" s="11">
        <f t="shared" si="2"/>
        <v>4.1513019347731932</v>
      </c>
      <c r="DO13" s="11">
        <f t="shared" si="2"/>
        <v>8.1012986650862011</v>
      </c>
      <c r="DP13" s="151">
        <f t="shared" si="2"/>
        <v>100</v>
      </c>
      <c r="DQ13" s="62"/>
    </row>
    <row r="14" spans="2:121" ht="12">
      <c r="B14" s="63" t="s">
        <v>56</v>
      </c>
      <c r="C14" s="5">
        <v>63914570</v>
      </c>
      <c r="D14" s="5">
        <v>55285128</v>
      </c>
      <c r="E14" s="5">
        <v>8629442</v>
      </c>
      <c r="F14" s="5">
        <v>7314924</v>
      </c>
      <c r="G14" s="5">
        <v>1314518</v>
      </c>
      <c r="H14" s="5">
        <v>4560550</v>
      </c>
      <c r="I14" s="5">
        <v>5374456</v>
      </c>
      <c r="J14" s="5">
        <v>813906</v>
      </c>
      <c r="K14" s="5">
        <v>-21458</v>
      </c>
      <c r="L14" s="5">
        <v>588389</v>
      </c>
      <c r="M14" s="5">
        <v>609847</v>
      </c>
      <c r="N14" s="64">
        <v>4529832</v>
      </c>
      <c r="O14" s="5"/>
      <c r="P14" s="63" t="s">
        <v>56</v>
      </c>
      <c r="Q14" s="5">
        <v>919275</v>
      </c>
      <c r="R14" s="5">
        <v>1113390</v>
      </c>
      <c r="S14" s="5">
        <v>194115</v>
      </c>
      <c r="T14" s="5">
        <v>225178</v>
      </c>
      <c r="U14" s="5">
        <v>2729372</v>
      </c>
      <c r="V14" s="5">
        <v>656007</v>
      </c>
      <c r="W14" s="5">
        <v>52176</v>
      </c>
      <c r="X14" s="5">
        <v>62120</v>
      </c>
      <c r="Y14" s="5">
        <v>9944</v>
      </c>
      <c r="Z14" s="5">
        <v>15535629</v>
      </c>
      <c r="AA14" s="5">
        <v>4209709</v>
      </c>
      <c r="AB14" s="5">
        <v>3323958</v>
      </c>
      <c r="AC14" s="64">
        <v>885751</v>
      </c>
      <c r="AD14" s="5">
        <v>0</v>
      </c>
      <c r="AE14" s="63" t="s">
        <v>56</v>
      </c>
      <c r="AF14" s="5">
        <v>109612</v>
      </c>
      <c r="AG14" s="5">
        <v>1773</v>
      </c>
      <c r="AH14" s="5">
        <v>107839</v>
      </c>
      <c r="AI14" s="5">
        <v>11216308</v>
      </c>
      <c r="AJ14" s="5">
        <v>338654</v>
      </c>
      <c r="AK14" s="5">
        <v>4079671</v>
      </c>
      <c r="AL14" s="5">
        <v>6797983</v>
      </c>
      <c r="AM14" s="5">
        <v>84010749</v>
      </c>
      <c r="AN14" s="5">
        <v>37899</v>
      </c>
      <c r="AO14" s="64">
        <v>2216.7009419773608</v>
      </c>
      <c r="AQ14" s="63" t="s">
        <v>56</v>
      </c>
      <c r="AR14" s="11">
        <v>-2.3692021862724753</v>
      </c>
      <c r="AS14" s="11">
        <v>-3.1415798595781288</v>
      </c>
      <c r="AT14" s="11">
        <v>2.8870813399411062</v>
      </c>
      <c r="AU14" s="11">
        <v>0.96198517478957879</v>
      </c>
      <c r="AV14" s="11">
        <v>15.099801412875591</v>
      </c>
      <c r="AW14" s="11">
        <v>15.446440324426128</v>
      </c>
      <c r="AX14" s="11">
        <v>12.687767306714104</v>
      </c>
      <c r="AY14" s="11">
        <v>-0.61882306398005305</v>
      </c>
      <c r="AZ14" s="11">
        <v>54.740461074434201</v>
      </c>
      <c r="BA14" s="11">
        <v>3.4099197345457806</v>
      </c>
      <c r="BB14" s="11">
        <v>-1.06278735492328</v>
      </c>
      <c r="BC14" s="65">
        <v>14.724977820281342</v>
      </c>
      <c r="BD14" s="5"/>
      <c r="BE14" s="63" t="s">
        <v>56</v>
      </c>
      <c r="BF14" s="11">
        <v>101.88671372287203</v>
      </c>
      <c r="BG14" s="11">
        <v>72.153123956310381</v>
      </c>
      <c r="BH14" s="11">
        <v>1.4174355544874138</v>
      </c>
      <c r="BI14" s="11">
        <v>-31.112103672340581</v>
      </c>
      <c r="BJ14" s="11">
        <v>6.7509919761886596</v>
      </c>
      <c r="BK14" s="11">
        <v>7.6402425817630499</v>
      </c>
      <c r="BL14" s="11">
        <v>5.7392996108949417</v>
      </c>
      <c r="BM14" s="11">
        <v>2.6471463035791003</v>
      </c>
      <c r="BN14" s="11">
        <v>-11.007696438160014</v>
      </c>
      <c r="BO14" s="11">
        <v>22.580747735168764</v>
      </c>
      <c r="BP14" s="57">
        <v>167.23645077843551</v>
      </c>
      <c r="BQ14" s="57">
        <v>284.69287256019584</v>
      </c>
      <c r="BR14" s="65">
        <v>24.539664238913417</v>
      </c>
      <c r="BS14" s="5"/>
      <c r="BT14" s="63" t="s">
        <v>56</v>
      </c>
      <c r="BU14" s="11">
        <v>-63.24729582017288</v>
      </c>
      <c r="BV14" s="11">
        <v>173.61111111111111</v>
      </c>
      <c r="BW14" s="11">
        <v>-63.76304629797643</v>
      </c>
      <c r="BX14" s="11">
        <v>3.8520593225635462</v>
      </c>
      <c r="BY14" s="11">
        <v>559.32170391714044</v>
      </c>
      <c r="BZ14" s="11">
        <v>2.7563593810646569</v>
      </c>
      <c r="CA14" s="11">
        <v>0.28484921977366079</v>
      </c>
      <c r="CB14" s="11">
        <v>2.3401403639582994</v>
      </c>
      <c r="CC14" s="11">
        <v>-0.23428451089817837</v>
      </c>
      <c r="CD14" s="66">
        <v>2.5804705175874783</v>
      </c>
      <c r="CE14" s="63" t="s">
        <v>56</v>
      </c>
      <c r="CF14" s="11">
        <f t="shared" si="3"/>
        <v>76.079038409715878</v>
      </c>
      <c r="CG14" s="11">
        <f t="shared" si="0"/>
        <v>65.807207599113298</v>
      </c>
      <c r="CH14" s="11">
        <f t="shared" si="0"/>
        <v>10.27183081060258</v>
      </c>
      <c r="CI14" s="11">
        <f t="shared" si="0"/>
        <v>8.7071286556438157</v>
      </c>
      <c r="CJ14" s="11">
        <f t="shared" si="0"/>
        <v>1.5647021549587661</v>
      </c>
      <c r="CK14" s="11">
        <f t="shared" si="0"/>
        <v>5.42853153231618</v>
      </c>
      <c r="CL14" s="11">
        <f t="shared" si="0"/>
        <v>6.3973432732994677</v>
      </c>
      <c r="CM14" s="11">
        <f t="shared" si="0"/>
        <v>0.96881174098328771</v>
      </c>
      <c r="CN14" s="11">
        <f t="shared" si="0"/>
        <v>-2.5541969635337974E-2</v>
      </c>
      <c r="CO14" s="11">
        <f t="shared" si="0"/>
        <v>0.70037347244696035</v>
      </c>
      <c r="CP14" s="11">
        <f t="shared" si="0"/>
        <v>0.7259154420822983</v>
      </c>
      <c r="CQ14" s="65">
        <f t="shared" si="0"/>
        <v>5.3919671636304543</v>
      </c>
      <c r="CS14" s="63" t="s">
        <v>56</v>
      </c>
      <c r="CT14" s="59">
        <f t="shared" si="1"/>
        <v>1.0942349770027642</v>
      </c>
      <c r="CU14" s="59">
        <f t="shared" si="1"/>
        <v>1.3252946953252374</v>
      </c>
      <c r="CV14" s="59">
        <f t="shared" si="1"/>
        <v>0.23105971832247324</v>
      </c>
      <c r="CW14" s="59">
        <f t="shared" si="1"/>
        <v>0.268034748743878</v>
      </c>
      <c r="CX14" s="59">
        <f t="shared" si="1"/>
        <v>3.2488366458915867</v>
      </c>
      <c r="CY14" s="59">
        <f t="shared" si="1"/>
        <v>0.78086079199222469</v>
      </c>
      <c r="CZ14" s="59">
        <f t="shared" si="1"/>
        <v>6.2106338321064131E-2</v>
      </c>
      <c r="DA14" s="59">
        <f t="shared" si="1"/>
        <v>7.3942918899580337E-2</v>
      </c>
      <c r="DB14" s="59">
        <f t="shared" si="1"/>
        <v>1.1836580578516208E-2</v>
      </c>
      <c r="DC14" s="59">
        <f t="shared" si="1"/>
        <v>18.49243005796794</v>
      </c>
      <c r="DD14" s="59">
        <f t="shared" si="1"/>
        <v>5.0109171149039513</v>
      </c>
      <c r="DE14" s="11">
        <f t="shared" si="1"/>
        <v>3.9565865553704325</v>
      </c>
      <c r="DF14" s="65">
        <f t="shared" si="1"/>
        <v>1.0543305595335186</v>
      </c>
      <c r="DH14" s="63" t="s">
        <v>56</v>
      </c>
      <c r="DI14" s="11">
        <f t="shared" si="2"/>
        <v>0.13047378020638764</v>
      </c>
      <c r="DJ14" s="11">
        <f t="shared" si="2"/>
        <v>2.1104442242265925E-3</v>
      </c>
      <c r="DK14" s="11">
        <f t="shared" si="2"/>
        <v>0.12836333598216104</v>
      </c>
      <c r="DL14" s="11">
        <f t="shared" si="2"/>
        <v>13.3510391628576</v>
      </c>
      <c r="DM14" s="11">
        <f t="shared" si="2"/>
        <v>0.40310794038986608</v>
      </c>
      <c r="DN14" s="11">
        <f t="shared" si="2"/>
        <v>4.8561297792976461</v>
      </c>
      <c r="DO14" s="11">
        <f t="shared" si="2"/>
        <v>8.0918014431700875</v>
      </c>
      <c r="DP14" s="151">
        <f t="shared" si="2"/>
        <v>100</v>
      </c>
      <c r="DQ14" s="62"/>
    </row>
    <row r="15" spans="2:121" s="68" customFormat="1" ht="12">
      <c r="B15" s="63" t="s">
        <v>57</v>
      </c>
      <c r="C15" s="5">
        <v>43236779</v>
      </c>
      <c r="D15" s="5">
        <v>37401410</v>
      </c>
      <c r="E15" s="5">
        <v>5835369</v>
      </c>
      <c r="F15" s="5">
        <v>4946306</v>
      </c>
      <c r="G15" s="5">
        <v>889063</v>
      </c>
      <c r="H15" s="5">
        <v>3164530</v>
      </c>
      <c r="I15" s="5">
        <v>3973594</v>
      </c>
      <c r="J15" s="5">
        <v>809064</v>
      </c>
      <c r="K15" s="5">
        <v>-421731</v>
      </c>
      <c r="L15" s="5">
        <v>201979</v>
      </c>
      <c r="M15" s="5">
        <v>623710</v>
      </c>
      <c r="N15" s="64">
        <v>3528973</v>
      </c>
      <c r="O15" s="5"/>
      <c r="P15" s="63" t="s">
        <v>57</v>
      </c>
      <c r="Q15" s="5">
        <v>940212</v>
      </c>
      <c r="R15" s="5">
        <v>1114648</v>
      </c>
      <c r="S15" s="5">
        <v>174436</v>
      </c>
      <c r="T15" s="5">
        <v>85725</v>
      </c>
      <c r="U15" s="5">
        <v>2414995</v>
      </c>
      <c r="V15" s="5">
        <v>88041</v>
      </c>
      <c r="W15" s="5">
        <v>57288</v>
      </c>
      <c r="X15" s="5">
        <v>68206</v>
      </c>
      <c r="Y15" s="5">
        <v>10918</v>
      </c>
      <c r="Z15" s="5">
        <v>13341353</v>
      </c>
      <c r="AA15" s="5">
        <v>3388485</v>
      </c>
      <c r="AB15" s="5">
        <v>2434417</v>
      </c>
      <c r="AC15" s="64">
        <v>954068</v>
      </c>
      <c r="AD15" s="5">
        <v>0</v>
      </c>
      <c r="AE15" s="63" t="s">
        <v>57</v>
      </c>
      <c r="AF15" s="5">
        <v>315808</v>
      </c>
      <c r="AG15" s="5">
        <v>168425</v>
      </c>
      <c r="AH15" s="5">
        <v>147383</v>
      </c>
      <c r="AI15" s="5">
        <v>9637060</v>
      </c>
      <c r="AJ15" s="5">
        <v>354975</v>
      </c>
      <c r="AK15" s="5">
        <v>3109693</v>
      </c>
      <c r="AL15" s="5">
        <v>6172392</v>
      </c>
      <c r="AM15" s="5">
        <v>59742662</v>
      </c>
      <c r="AN15" s="5">
        <v>31432</v>
      </c>
      <c r="AO15" s="64">
        <v>1900.6955332145585</v>
      </c>
      <c r="AQ15" s="63" t="s">
        <v>57</v>
      </c>
      <c r="AR15" s="11">
        <v>-3.6666719248440685</v>
      </c>
      <c r="AS15" s="11">
        <v>-4.4278809953241192</v>
      </c>
      <c r="AT15" s="11">
        <v>1.5156626065868799</v>
      </c>
      <c r="AU15" s="11">
        <v>-0.37236194943072148</v>
      </c>
      <c r="AV15" s="11">
        <v>13.480213210254105</v>
      </c>
      <c r="AW15" s="11">
        <v>15.882933895903726</v>
      </c>
      <c r="AX15" s="11">
        <v>12.208225980072674</v>
      </c>
      <c r="AY15" s="11">
        <v>-0.17335641461918963</v>
      </c>
      <c r="AZ15" s="11">
        <v>3.6794178708709326</v>
      </c>
      <c r="BA15" s="11">
        <v>8.8331016348215918</v>
      </c>
      <c r="BB15" s="11">
        <v>4.5394248243980452E-2</v>
      </c>
      <c r="BC15" s="65">
        <v>13.32913711517495</v>
      </c>
      <c r="BD15" s="5"/>
      <c r="BE15" s="63" t="s">
        <v>57</v>
      </c>
      <c r="BF15" s="11">
        <v>60.30785808792438</v>
      </c>
      <c r="BG15" s="11">
        <v>46.442042532841619</v>
      </c>
      <c r="BH15" s="11">
        <v>-0.12195890042313441</v>
      </c>
      <c r="BI15" s="11">
        <v>-44.306207039929312</v>
      </c>
      <c r="BJ15" s="11">
        <v>4.52559995221677</v>
      </c>
      <c r="BK15" s="11">
        <v>39.625723574657044</v>
      </c>
      <c r="BL15" s="11">
        <v>4.683417085427136</v>
      </c>
      <c r="BM15" s="11">
        <v>1.6210256563068028</v>
      </c>
      <c r="BN15" s="11">
        <v>-11.901880093601227</v>
      </c>
      <c r="BO15" s="11">
        <v>14.36703792751597</v>
      </c>
      <c r="BP15" s="57">
        <v>107.92754504503121</v>
      </c>
      <c r="BQ15" s="57">
        <v>173.16199861086019</v>
      </c>
      <c r="BR15" s="65">
        <v>29.199076983078022</v>
      </c>
      <c r="BS15" s="5"/>
      <c r="BT15" s="63" t="s">
        <v>57</v>
      </c>
      <c r="BU15" s="11">
        <v>-41.207286537405402</v>
      </c>
      <c r="BV15" s="11">
        <v>28.872684423563978</v>
      </c>
      <c r="BW15" s="11">
        <v>-63.740208234923635</v>
      </c>
      <c r="BX15" s="11">
        <v>1.4578914471540538</v>
      </c>
      <c r="BY15" s="11">
        <v>263.26841798254145</v>
      </c>
      <c r="BZ15" s="11">
        <v>-2.3707414842242542</v>
      </c>
      <c r="CA15" s="11">
        <v>-0.69608076892261439</v>
      </c>
      <c r="CB15" s="11">
        <v>0.78275731429394457</v>
      </c>
      <c r="CC15" s="11">
        <v>-1.732007753392109</v>
      </c>
      <c r="CD15" s="69">
        <v>2.5590886820757883</v>
      </c>
      <c r="CE15" s="63" t="s">
        <v>57</v>
      </c>
      <c r="CF15" s="11">
        <f t="shared" si="3"/>
        <v>72.371698134241157</v>
      </c>
      <c r="CG15" s="11">
        <f t="shared" si="0"/>
        <v>62.604190620096581</v>
      </c>
      <c r="CH15" s="11">
        <f t="shared" si="0"/>
        <v>9.7675075141445831</v>
      </c>
      <c r="CI15" s="11">
        <f t="shared" si="0"/>
        <v>8.2793532032436055</v>
      </c>
      <c r="CJ15" s="11">
        <f t="shared" si="0"/>
        <v>1.4881543109009772</v>
      </c>
      <c r="CK15" s="11">
        <f t="shared" si="0"/>
        <v>5.2969350445080599</v>
      </c>
      <c r="CL15" s="11">
        <f t="shared" si="0"/>
        <v>6.6511833704363559</v>
      </c>
      <c r="CM15" s="11">
        <f t="shared" si="0"/>
        <v>1.3542483259282956</v>
      </c>
      <c r="CN15" s="11">
        <f t="shared" si="0"/>
        <v>-0.70591263576437213</v>
      </c>
      <c r="CO15" s="11">
        <f t="shared" si="0"/>
        <v>0.33808168775606284</v>
      </c>
      <c r="CP15" s="11">
        <f t="shared" si="0"/>
        <v>1.0439943235204352</v>
      </c>
      <c r="CQ15" s="65">
        <f t="shared" si="0"/>
        <v>5.9069564057925641</v>
      </c>
      <c r="CS15" s="63" t="s">
        <v>57</v>
      </c>
      <c r="CT15" s="59">
        <f t="shared" si="1"/>
        <v>1.5737698464122671</v>
      </c>
      <c r="CU15" s="59">
        <f t="shared" si="1"/>
        <v>1.8657488010828844</v>
      </c>
      <c r="CV15" s="59">
        <f t="shared" si="1"/>
        <v>0.29197895467061713</v>
      </c>
      <c r="CW15" s="59">
        <f t="shared" si="1"/>
        <v>0.14349042565260986</v>
      </c>
      <c r="CX15" s="59">
        <f t="shared" si="1"/>
        <v>4.0423290813522836</v>
      </c>
      <c r="CY15" s="59">
        <f t="shared" si="1"/>
        <v>0.14736705237540301</v>
      </c>
      <c r="CZ15" s="59">
        <f t="shared" si="1"/>
        <v>9.5891274479868338E-2</v>
      </c>
      <c r="DA15" s="59">
        <f t="shared" si="1"/>
        <v>0.11416632221711179</v>
      </c>
      <c r="DB15" s="59">
        <f t="shared" si="1"/>
        <v>1.8275047737243446E-2</v>
      </c>
      <c r="DC15" s="59">
        <f t="shared" si="1"/>
        <v>22.331366821250782</v>
      </c>
      <c r="DD15" s="59">
        <f t="shared" si="1"/>
        <v>5.6718011661415417</v>
      </c>
      <c r="DE15" s="11">
        <f t="shared" si="1"/>
        <v>4.0748385132219251</v>
      </c>
      <c r="DF15" s="65">
        <f t="shared" si="1"/>
        <v>1.596962652919617</v>
      </c>
      <c r="DH15" s="63" t="s">
        <v>57</v>
      </c>
      <c r="DI15" s="11">
        <f t="shared" si="2"/>
        <v>0.52861387395158255</v>
      </c>
      <c r="DJ15" s="11">
        <f t="shared" si="2"/>
        <v>0.2819174679561483</v>
      </c>
      <c r="DK15" s="11">
        <f t="shared" si="2"/>
        <v>0.24669640599543421</v>
      </c>
      <c r="DL15" s="11">
        <f t="shared" si="2"/>
        <v>16.130951781157659</v>
      </c>
      <c r="DM15" s="11">
        <f t="shared" si="2"/>
        <v>0.59417338986334423</v>
      </c>
      <c r="DN15" s="11">
        <f t="shared" si="2"/>
        <v>5.2051463659252413</v>
      </c>
      <c r="DO15" s="11">
        <f t="shared" si="2"/>
        <v>10.331632025369073</v>
      </c>
      <c r="DP15" s="152">
        <f t="shared" si="2"/>
        <v>100</v>
      </c>
      <c r="DQ15" s="71"/>
    </row>
    <row r="16" spans="2:121" ht="12">
      <c r="B16" s="63" t="s">
        <v>58</v>
      </c>
      <c r="C16" s="5">
        <v>96706113</v>
      </c>
      <c r="D16" s="5">
        <v>83641352</v>
      </c>
      <c r="E16" s="5">
        <v>13064761</v>
      </c>
      <c r="F16" s="5">
        <v>11068220</v>
      </c>
      <c r="G16" s="5">
        <v>1996541</v>
      </c>
      <c r="H16" s="5">
        <v>6783506</v>
      </c>
      <c r="I16" s="5">
        <v>8652111</v>
      </c>
      <c r="J16" s="5">
        <v>1868605</v>
      </c>
      <c r="K16" s="5">
        <v>-511401</v>
      </c>
      <c r="L16" s="5">
        <v>1008588</v>
      </c>
      <c r="M16" s="5">
        <v>1519989</v>
      </c>
      <c r="N16" s="64">
        <v>7159099</v>
      </c>
      <c r="O16" s="5"/>
      <c r="P16" s="63" t="s">
        <v>58</v>
      </c>
      <c r="Q16" s="5">
        <v>1549779</v>
      </c>
      <c r="R16" s="5">
        <v>1872512</v>
      </c>
      <c r="S16" s="5">
        <v>322733</v>
      </c>
      <c r="T16" s="5">
        <v>383022</v>
      </c>
      <c r="U16" s="5">
        <v>4733997</v>
      </c>
      <c r="V16" s="5">
        <v>492301</v>
      </c>
      <c r="W16" s="5">
        <v>135808</v>
      </c>
      <c r="X16" s="5">
        <v>161691</v>
      </c>
      <c r="Y16" s="5">
        <v>25883</v>
      </c>
      <c r="Z16" s="5">
        <v>26373768</v>
      </c>
      <c r="AA16" s="5">
        <v>7121953</v>
      </c>
      <c r="AB16" s="5">
        <v>5473822</v>
      </c>
      <c r="AC16" s="64">
        <v>1648131</v>
      </c>
      <c r="AD16" s="5">
        <v>0</v>
      </c>
      <c r="AE16" s="63" t="s">
        <v>58</v>
      </c>
      <c r="AF16" s="72">
        <v>1358807</v>
      </c>
      <c r="AG16" s="5">
        <v>1138642</v>
      </c>
      <c r="AH16" s="5">
        <v>220165</v>
      </c>
      <c r="AI16" s="5">
        <v>17893008</v>
      </c>
      <c r="AJ16" s="5">
        <v>1200405</v>
      </c>
      <c r="AK16" s="5">
        <v>5138626</v>
      </c>
      <c r="AL16" s="5">
        <v>11553977</v>
      </c>
      <c r="AM16" s="5">
        <v>129863387</v>
      </c>
      <c r="AN16" s="5">
        <v>62593</v>
      </c>
      <c r="AO16" s="64">
        <v>2074.7269982266389</v>
      </c>
      <c r="AQ16" s="63" t="s">
        <v>58</v>
      </c>
      <c r="AR16" s="11">
        <v>-2.8128289689588422</v>
      </c>
      <c r="AS16" s="11">
        <v>-3.5832714100640239</v>
      </c>
      <c r="AT16" s="11">
        <v>2.4270600544014065</v>
      </c>
      <c r="AU16" s="11">
        <v>0.50225612547168519</v>
      </c>
      <c r="AV16" s="11">
        <v>14.593710073822891</v>
      </c>
      <c r="AW16" s="11">
        <v>11.983078494398045</v>
      </c>
      <c r="AX16" s="11">
        <v>9.5323161761913333</v>
      </c>
      <c r="AY16" s="11">
        <v>1.4706305595965947</v>
      </c>
      <c r="AZ16" s="11">
        <v>-25.07973389424253</v>
      </c>
      <c r="BA16" s="11">
        <v>-7.1244994046725605</v>
      </c>
      <c r="BB16" s="11">
        <v>1.6839519486331771</v>
      </c>
      <c r="BC16" s="65">
        <v>12.820282092505995</v>
      </c>
      <c r="BD16" s="5"/>
      <c r="BE16" s="63" t="s">
        <v>58</v>
      </c>
      <c r="BF16" s="11">
        <v>102.37465020103238</v>
      </c>
      <c r="BG16" s="11">
        <v>72.561870752217487</v>
      </c>
      <c r="BH16" s="11">
        <v>1.0663017336406453</v>
      </c>
      <c r="BI16" s="11">
        <v>-43.635520826435339</v>
      </c>
      <c r="BJ16" s="11">
        <v>6.1033919263201799</v>
      </c>
      <c r="BK16" s="11">
        <v>12.255759281090313</v>
      </c>
      <c r="BL16" s="11">
        <v>12.331781073458011</v>
      </c>
      <c r="BM16" s="11">
        <v>9.0465817355355185</v>
      </c>
      <c r="BN16" s="11">
        <v>-5.4605887939221276</v>
      </c>
      <c r="BO16" s="11">
        <v>21.048646479812067</v>
      </c>
      <c r="BP16" s="57">
        <v>159.87530865413842</v>
      </c>
      <c r="BQ16" s="57">
        <v>275.90671386827728</v>
      </c>
      <c r="BR16" s="65">
        <v>28.322933876897633</v>
      </c>
      <c r="BS16" s="5"/>
      <c r="BT16" s="63" t="s">
        <v>58</v>
      </c>
      <c r="BU16" s="11">
        <v>-22.316508857404536</v>
      </c>
      <c r="BV16" s="11">
        <v>-0.22729742139224487</v>
      </c>
      <c r="BW16" s="11">
        <v>-63.784005184875689</v>
      </c>
      <c r="BX16" s="11">
        <v>3.4394034289860742</v>
      </c>
      <c r="BY16" s="11">
        <v>263.24284577373368</v>
      </c>
      <c r="BZ16" s="11">
        <v>-6.1339935668153034</v>
      </c>
      <c r="CA16" s="11">
        <v>0.52914071862904222</v>
      </c>
      <c r="CB16" s="11">
        <v>1.9733023330853219</v>
      </c>
      <c r="CC16" s="11">
        <v>-0.46433966764729262</v>
      </c>
      <c r="CD16" s="66">
        <v>2.4490137430075354</v>
      </c>
      <c r="CE16" s="63" t="s">
        <v>58</v>
      </c>
      <c r="CF16" s="11">
        <f t="shared" si="3"/>
        <v>74.467573373856339</v>
      </c>
      <c r="CG16" s="11">
        <f t="shared" si="0"/>
        <v>64.407185067489422</v>
      </c>
      <c r="CH16" s="11">
        <f t="shared" si="0"/>
        <v>10.060388306366905</v>
      </c>
      <c r="CI16" s="11">
        <f t="shared" si="0"/>
        <v>8.5229719135540485</v>
      </c>
      <c r="CJ16" s="11">
        <f t="shared" si="0"/>
        <v>1.5374163928128566</v>
      </c>
      <c r="CK16" s="11">
        <f t="shared" si="0"/>
        <v>5.2235708283197635</v>
      </c>
      <c r="CL16" s="11">
        <f t="shared" si="0"/>
        <v>6.6624713861806173</v>
      </c>
      <c r="CM16" s="11">
        <f t="shared" si="0"/>
        <v>1.438900557860854</v>
      </c>
      <c r="CN16" s="11">
        <f t="shared" si="0"/>
        <v>-0.39379921609467955</v>
      </c>
      <c r="CO16" s="11">
        <f t="shared" si="0"/>
        <v>0.77665308390578169</v>
      </c>
      <c r="CP16" s="11">
        <f t="shared" si="0"/>
        <v>1.1704523000004612</v>
      </c>
      <c r="CQ16" s="65">
        <f t="shared" si="0"/>
        <v>5.5127924547355285</v>
      </c>
      <c r="CS16" s="63" t="s">
        <v>58</v>
      </c>
      <c r="CT16" s="59">
        <f t="shared" si="1"/>
        <v>1.1933917910211291</v>
      </c>
      <c r="CU16" s="59">
        <f t="shared" si="1"/>
        <v>1.4419091040648739</v>
      </c>
      <c r="CV16" s="59">
        <f t="shared" si="1"/>
        <v>0.24851731304374497</v>
      </c>
      <c r="CW16" s="59">
        <f t="shared" si="1"/>
        <v>0.29494225343129238</v>
      </c>
      <c r="CX16" s="59">
        <f t="shared" si="1"/>
        <v>3.6453669578169867</v>
      </c>
      <c r="CY16" s="59">
        <f t="shared" si="1"/>
        <v>0.37909145246612119</v>
      </c>
      <c r="CZ16" s="59">
        <f t="shared" si="1"/>
        <v>0.1045775896789139</v>
      </c>
      <c r="DA16" s="59">
        <f t="shared" si="1"/>
        <v>0.12450853449556187</v>
      </c>
      <c r="DB16" s="59">
        <f t="shared" si="1"/>
        <v>1.9930944816647974E-2</v>
      </c>
      <c r="DC16" s="59">
        <f t="shared" si="1"/>
        <v>20.308855797823906</v>
      </c>
      <c r="DD16" s="59">
        <f t="shared" si="1"/>
        <v>5.4841885496179152</v>
      </c>
      <c r="DE16" s="11">
        <f t="shared" si="1"/>
        <v>4.2150617864294571</v>
      </c>
      <c r="DF16" s="65">
        <f t="shared" si="1"/>
        <v>1.2691267631884575</v>
      </c>
      <c r="DH16" s="63" t="s">
        <v>58</v>
      </c>
      <c r="DI16" s="11">
        <f t="shared" si="2"/>
        <v>1.0463357158550008</v>
      </c>
      <c r="DJ16" s="11">
        <f t="shared" si="2"/>
        <v>0.87679986353659478</v>
      </c>
      <c r="DK16" s="11">
        <f t="shared" si="2"/>
        <v>0.16953585231840596</v>
      </c>
      <c r="DL16" s="11">
        <f t="shared" si="2"/>
        <v>13.778331532350993</v>
      </c>
      <c r="DM16" s="11">
        <f t="shared" si="2"/>
        <v>0.92435984285547701</v>
      </c>
      <c r="DN16" s="11">
        <f t="shared" si="2"/>
        <v>3.9569474651080827</v>
      </c>
      <c r="DO16" s="11">
        <f t="shared" si="2"/>
        <v>8.8970242243874331</v>
      </c>
      <c r="DP16" s="151">
        <f t="shared" si="2"/>
        <v>100</v>
      </c>
      <c r="DQ16" s="62"/>
    </row>
    <row r="17" spans="2:121" ht="12">
      <c r="B17" s="63" t="s">
        <v>59</v>
      </c>
      <c r="C17" s="5">
        <v>44867731</v>
      </c>
      <c r="D17" s="5">
        <v>38813265</v>
      </c>
      <c r="E17" s="5">
        <v>6054466</v>
      </c>
      <c r="F17" s="5">
        <v>5130461</v>
      </c>
      <c r="G17" s="5">
        <v>924005</v>
      </c>
      <c r="H17" s="5">
        <v>5196395</v>
      </c>
      <c r="I17" s="5">
        <v>6172509</v>
      </c>
      <c r="J17" s="5">
        <v>976114</v>
      </c>
      <c r="K17" s="5">
        <v>27111</v>
      </c>
      <c r="L17" s="5">
        <v>830788</v>
      </c>
      <c r="M17" s="5">
        <v>803677</v>
      </c>
      <c r="N17" s="64">
        <v>5077911</v>
      </c>
      <c r="O17" s="5"/>
      <c r="P17" s="63" t="s">
        <v>59</v>
      </c>
      <c r="Q17" s="5">
        <v>773512</v>
      </c>
      <c r="R17" s="5">
        <v>928534</v>
      </c>
      <c r="S17" s="5">
        <v>155022</v>
      </c>
      <c r="T17" s="5">
        <v>127054</v>
      </c>
      <c r="U17" s="5">
        <v>2374703</v>
      </c>
      <c r="V17" s="5">
        <v>1802642</v>
      </c>
      <c r="W17" s="5">
        <v>91373</v>
      </c>
      <c r="X17" s="5">
        <v>108788</v>
      </c>
      <c r="Y17" s="5">
        <v>17415</v>
      </c>
      <c r="Z17" s="5">
        <v>10303224</v>
      </c>
      <c r="AA17" s="5">
        <v>2881308</v>
      </c>
      <c r="AB17" s="5">
        <v>2017018</v>
      </c>
      <c r="AC17" s="64">
        <v>864290</v>
      </c>
      <c r="AD17" s="5">
        <v>0</v>
      </c>
      <c r="AE17" s="63" t="s">
        <v>59</v>
      </c>
      <c r="AF17" s="5">
        <v>224401</v>
      </c>
      <c r="AG17" s="5">
        <v>125051</v>
      </c>
      <c r="AH17" s="5">
        <v>99350</v>
      </c>
      <c r="AI17" s="5">
        <v>7197515</v>
      </c>
      <c r="AJ17" s="5">
        <v>563453</v>
      </c>
      <c r="AK17" s="5">
        <v>2212257</v>
      </c>
      <c r="AL17" s="5">
        <v>4421805</v>
      </c>
      <c r="AM17" s="5">
        <v>60367350</v>
      </c>
      <c r="AN17" s="5">
        <v>29149</v>
      </c>
      <c r="AO17" s="64">
        <v>2070.9921438128235</v>
      </c>
      <c r="AQ17" s="63" t="s">
        <v>59</v>
      </c>
      <c r="AR17" s="11">
        <v>-2.4217463623947317</v>
      </c>
      <c r="AS17" s="11">
        <v>-3.1891949772463861</v>
      </c>
      <c r="AT17" s="11">
        <v>2.8026246441068441</v>
      </c>
      <c r="AU17" s="11">
        <v>0.90078803711320654</v>
      </c>
      <c r="AV17" s="11">
        <v>14.819030530016192</v>
      </c>
      <c r="AW17" s="11">
        <v>4.2905599933207732</v>
      </c>
      <c r="AX17" s="11">
        <v>4.8558953389350394</v>
      </c>
      <c r="AY17" s="11">
        <v>7.9717182532747231</v>
      </c>
      <c r="AZ17" s="11">
        <v>-77.261404524067132</v>
      </c>
      <c r="BA17" s="11">
        <v>-2.5437755799890436</v>
      </c>
      <c r="BB17" s="11">
        <v>9.6056701452722422</v>
      </c>
      <c r="BC17" s="65">
        <v>6.0764620393985496</v>
      </c>
      <c r="BD17" s="5"/>
      <c r="BE17" s="63" t="s">
        <v>59</v>
      </c>
      <c r="BF17" s="11">
        <v>35.151634811445867</v>
      </c>
      <c r="BG17" s="11">
        <v>27.925438113082773</v>
      </c>
      <c r="BH17" s="11">
        <v>0.98429428510009054</v>
      </c>
      <c r="BI17" s="11">
        <v>-72.814125511123279</v>
      </c>
      <c r="BJ17" s="11">
        <v>6.2037452794916614</v>
      </c>
      <c r="BK17" s="11">
        <v>19.272919273316266</v>
      </c>
      <c r="BL17" s="11">
        <v>19.668653002422893</v>
      </c>
      <c r="BM17" s="11">
        <v>16.169403925421268</v>
      </c>
      <c r="BN17" s="11">
        <v>0.71713608235498238</v>
      </c>
      <c r="BO17" s="11">
        <v>23.092487244500234</v>
      </c>
      <c r="BP17" s="57">
        <v>131.02676047868184</v>
      </c>
      <c r="BQ17" s="57">
        <v>264.85980970297749</v>
      </c>
      <c r="BR17" s="65">
        <v>24.473792224438505</v>
      </c>
      <c r="BS17" s="5"/>
      <c r="BT17" s="63" t="s">
        <v>59</v>
      </c>
      <c r="BU17" s="11">
        <v>-36.040211260178943</v>
      </c>
      <c r="BV17" s="11">
        <v>63.39487541322044</v>
      </c>
      <c r="BW17" s="11">
        <v>-63.782380775315886</v>
      </c>
      <c r="BX17" s="11">
        <v>6.2789110151678402</v>
      </c>
      <c r="BY17" s="11">
        <v>3249.8989298454221</v>
      </c>
      <c r="BZ17" s="11">
        <v>-7.0570851916956006</v>
      </c>
      <c r="CA17" s="11">
        <v>1.0643537710071478</v>
      </c>
      <c r="CB17" s="11">
        <v>1.7412300375474821</v>
      </c>
      <c r="CC17" s="11">
        <v>-0.89756230238329981</v>
      </c>
      <c r="CD17" s="66">
        <v>2.6626916564679273</v>
      </c>
      <c r="CE17" s="63" t="s">
        <v>59</v>
      </c>
      <c r="CF17" s="11">
        <f t="shared" si="3"/>
        <v>74.324499915931369</v>
      </c>
      <c r="CG17" s="11">
        <f t="shared" si="0"/>
        <v>64.295128078340355</v>
      </c>
      <c r="CH17" s="11">
        <f t="shared" si="0"/>
        <v>10.029371837591015</v>
      </c>
      <c r="CI17" s="11">
        <f t="shared" si="0"/>
        <v>8.4987348293406964</v>
      </c>
      <c r="CJ17" s="11">
        <f t="shared" si="0"/>
        <v>1.5306370082503207</v>
      </c>
      <c r="CK17" s="11">
        <f t="shared" si="0"/>
        <v>8.6079561219765317</v>
      </c>
      <c r="CL17" s="11">
        <f t="shared" si="0"/>
        <v>10.2249129703391</v>
      </c>
      <c r="CM17" s="11">
        <f t="shared" si="0"/>
        <v>1.6169568483625669</v>
      </c>
      <c r="CN17" s="11">
        <f t="shared" si="0"/>
        <v>4.4910038290566008E-2</v>
      </c>
      <c r="CO17" s="11">
        <f t="shared" si="0"/>
        <v>1.3762207550936061</v>
      </c>
      <c r="CP17" s="11">
        <f t="shared" si="0"/>
        <v>1.33131071680304</v>
      </c>
      <c r="CQ17" s="65">
        <f t="shared" si="0"/>
        <v>8.4116844618821265</v>
      </c>
      <c r="CS17" s="63" t="s">
        <v>59</v>
      </c>
      <c r="CT17" s="59">
        <f t="shared" si="1"/>
        <v>1.2813416523998487</v>
      </c>
      <c r="CU17" s="59">
        <f t="shared" si="1"/>
        <v>1.5381394081403275</v>
      </c>
      <c r="CV17" s="59">
        <f t="shared" si="1"/>
        <v>0.25679775574047892</v>
      </c>
      <c r="CW17" s="59">
        <f t="shared" si="1"/>
        <v>0.2104680758721395</v>
      </c>
      <c r="CX17" s="59">
        <f t="shared" si="1"/>
        <v>3.9337539249279616</v>
      </c>
      <c r="CY17" s="59">
        <f t="shared" si="1"/>
        <v>2.9861208086821769</v>
      </c>
      <c r="CZ17" s="59">
        <f t="shared" si="1"/>
        <v>0.15136162180383933</v>
      </c>
      <c r="DA17" s="59">
        <f t="shared" si="1"/>
        <v>0.1802099976228872</v>
      </c>
      <c r="DB17" s="59">
        <f t="shared" si="1"/>
        <v>2.8848375819047881E-2</v>
      </c>
      <c r="DC17" s="59">
        <f t="shared" si="1"/>
        <v>17.067543962092092</v>
      </c>
      <c r="DD17" s="59">
        <f t="shared" si="1"/>
        <v>4.7729575672942417</v>
      </c>
      <c r="DE17" s="11">
        <f t="shared" si="1"/>
        <v>3.3412399252244795</v>
      </c>
      <c r="DF17" s="65">
        <f t="shared" si="1"/>
        <v>1.4317176420697613</v>
      </c>
      <c r="DH17" s="63" t="s">
        <v>59</v>
      </c>
      <c r="DI17" s="11">
        <f t="shared" si="2"/>
        <v>0.37172577560552189</v>
      </c>
      <c r="DJ17" s="11">
        <f t="shared" si="2"/>
        <v>0.20715005710868539</v>
      </c>
      <c r="DK17" s="11">
        <f t="shared" si="2"/>
        <v>0.16457571849683644</v>
      </c>
      <c r="DL17" s="11">
        <f t="shared" si="2"/>
        <v>11.922860619192328</v>
      </c>
      <c r="DM17" s="11">
        <f t="shared" si="2"/>
        <v>0.93337375253344734</v>
      </c>
      <c r="DN17" s="11">
        <f t="shared" si="2"/>
        <v>3.6646581305954293</v>
      </c>
      <c r="DO17" s="11">
        <f t="shared" si="2"/>
        <v>7.3248287360634521</v>
      </c>
      <c r="DP17" s="151">
        <f t="shared" si="2"/>
        <v>100</v>
      </c>
      <c r="DQ17" s="62"/>
    </row>
    <row r="18" spans="2:121" ht="12">
      <c r="B18" s="63" t="s">
        <v>60</v>
      </c>
      <c r="C18" s="5">
        <v>123131858</v>
      </c>
      <c r="D18" s="5">
        <v>106531583</v>
      </c>
      <c r="E18" s="5">
        <v>16600275</v>
      </c>
      <c r="F18" s="5">
        <v>14059904</v>
      </c>
      <c r="G18" s="5">
        <v>2540371</v>
      </c>
      <c r="H18" s="5">
        <v>11225663</v>
      </c>
      <c r="I18" s="5">
        <v>14095343</v>
      </c>
      <c r="J18" s="5">
        <v>2869680</v>
      </c>
      <c r="K18" s="5">
        <v>-279148</v>
      </c>
      <c r="L18" s="5">
        <v>2007310</v>
      </c>
      <c r="M18" s="5">
        <v>2286458</v>
      </c>
      <c r="N18" s="64">
        <v>11287098</v>
      </c>
      <c r="O18" s="5"/>
      <c r="P18" s="63" t="s">
        <v>60</v>
      </c>
      <c r="Q18" s="5">
        <v>2922908</v>
      </c>
      <c r="R18" s="5">
        <v>3464637</v>
      </c>
      <c r="S18" s="5">
        <v>541729</v>
      </c>
      <c r="T18" s="5">
        <v>952994</v>
      </c>
      <c r="U18" s="5">
        <v>6554666</v>
      </c>
      <c r="V18" s="5">
        <v>856530</v>
      </c>
      <c r="W18" s="5">
        <v>217713</v>
      </c>
      <c r="X18" s="5">
        <v>259206</v>
      </c>
      <c r="Y18" s="5">
        <v>41493</v>
      </c>
      <c r="Z18" s="5">
        <v>38437437</v>
      </c>
      <c r="AA18" s="5">
        <v>9952158</v>
      </c>
      <c r="AB18" s="5">
        <v>6494244</v>
      </c>
      <c r="AC18" s="64">
        <v>3457914</v>
      </c>
      <c r="AD18" s="5">
        <v>0</v>
      </c>
      <c r="AE18" s="63" t="s">
        <v>60</v>
      </c>
      <c r="AF18" s="5">
        <v>809341</v>
      </c>
      <c r="AG18" s="5">
        <v>367565</v>
      </c>
      <c r="AH18" s="5">
        <v>441776</v>
      </c>
      <c r="AI18" s="5">
        <v>27675938</v>
      </c>
      <c r="AJ18" s="5">
        <v>1987549</v>
      </c>
      <c r="AK18" s="5">
        <v>9034815</v>
      </c>
      <c r="AL18" s="5">
        <v>16653574</v>
      </c>
      <c r="AM18" s="5">
        <v>172794958</v>
      </c>
      <c r="AN18" s="5">
        <v>93426</v>
      </c>
      <c r="AO18" s="64">
        <v>1849.5382227645409</v>
      </c>
      <c r="AQ18" s="63" t="s">
        <v>60</v>
      </c>
      <c r="AR18" s="11">
        <v>-3.346286629864291</v>
      </c>
      <c r="AS18" s="11">
        <v>-4.112040009482623</v>
      </c>
      <c r="AT18" s="11">
        <v>1.8747215751682149</v>
      </c>
      <c r="AU18" s="11">
        <v>-3.7873533680321349E-2</v>
      </c>
      <c r="AV18" s="11">
        <v>13.940361380396688</v>
      </c>
      <c r="AW18" s="11">
        <v>11.923132641667623</v>
      </c>
      <c r="AX18" s="11">
        <v>9.3976291677483914</v>
      </c>
      <c r="AY18" s="11">
        <v>0.52446695073541671</v>
      </c>
      <c r="AZ18" s="11">
        <v>14.492172064485892</v>
      </c>
      <c r="BA18" s="11">
        <v>3.4508704868345985</v>
      </c>
      <c r="BB18" s="11">
        <v>0.86676871903688446</v>
      </c>
      <c r="BC18" s="65">
        <v>11.177370642061224</v>
      </c>
      <c r="BD18" s="5"/>
      <c r="BE18" s="63" t="s">
        <v>60</v>
      </c>
      <c r="BF18" s="11">
        <v>60.237397833794105</v>
      </c>
      <c r="BG18" s="11">
        <v>46.444884036469233</v>
      </c>
      <c r="BH18" s="11">
        <v>1.8459754965212594E-3</v>
      </c>
      <c r="BI18" s="11">
        <v>-22.630325693469651</v>
      </c>
      <c r="BJ18" s="11">
        <v>5.1371793313030905</v>
      </c>
      <c r="BK18" s="11">
        <v>-0.64471376472007502</v>
      </c>
      <c r="BL18" s="11">
        <v>6.7628799246770832</v>
      </c>
      <c r="BM18" s="11">
        <v>3.6405292261926183</v>
      </c>
      <c r="BN18" s="11">
        <v>-10.147469629052166</v>
      </c>
      <c r="BO18" s="11">
        <v>16.456476079883924</v>
      </c>
      <c r="BP18" s="57">
        <v>100.15389401947165</v>
      </c>
      <c r="BQ18" s="57">
        <v>192.57608201553649</v>
      </c>
      <c r="BR18" s="65">
        <v>25.624651235787859</v>
      </c>
      <c r="BS18" s="5"/>
      <c r="BT18" s="63" t="s">
        <v>60</v>
      </c>
      <c r="BU18" s="11">
        <v>-49.973730276073162</v>
      </c>
      <c r="BV18" s="11">
        <v>-7.9448919075955207</v>
      </c>
      <c r="BW18" s="11">
        <v>-63.745584894759645</v>
      </c>
      <c r="BX18" s="11">
        <v>4.770577436479762</v>
      </c>
      <c r="BY18" s="11">
        <v>481.89310411457814</v>
      </c>
      <c r="BZ18" s="11">
        <v>-4.7531020183162429</v>
      </c>
      <c r="CA18" s="11">
        <v>0.39222934381866381</v>
      </c>
      <c r="CB18" s="11">
        <v>1.3873497553908942</v>
      </c>
      <c r="CC18" s="11">
        <v>-1.6620177885374454</v>
      </c>
      <c r="CD18" s="69">
        <v>3.1009051389432489</v>
      </c>
      <c r="CE18" s="63" t="s">
        <v>60</v>
      </c>
      <c r="CF18" s="11">
        <f t="shared" si="3"/>
        <v>71.258941479067929</v>
      </c>
      <c r="CG18" s="11">
        <f t="shared" si="0"/>
        <v>61.652020541016014</v>
      </c>
      <c r="CH18" s="11">
        <f t="shared" si="0"/>
        <v>9.6069209380519069</v>
      </c>
      <c r="CI18" s="11">
        <f t="shared" si="0"/>
        <v>8.1367559347420304</v>
      </c>
      <c r="CJ18" s="11">
        <f t="shared" si="0"/>
        <v>1.4701650033098768</v>
      </c>
      <c r="CK18" s="11">
        <f t="shared" si="0"/>
        <v>6.496522311721618</v>
      </c>
      <c r="CL18" s="11">
        <f t="shared" si="0"/>
        <v>8.1572652137222654</v>
      </c>
      <c r="CM18" s="11">
        <f t="shared" si="0"/>
        <v>1.6607429020006474</v>
      </c>
      <c r="CN18" s="11">
        <f t="shared" si="0"/>
        <v>-0.16154869518820106</v>
      </c>
      <c r="CO18" s="11">
        <f t="shared" si="0"/>
        <v>1.1616716270158762</v>
      </c>
      <c r="CP18" s="11">
        <f t="shared" si="0"/>
        <v>1.3232203222040773</v>
      </c>
      <c r="CQ18" s="65">
        <f t="shared" si="0"/>
        <v>6.5320760111530571</v>
      </c>
      <c r="CS18" s="63" t="s">
        <v>60</v>
      </c>
      <c r="CT18" s="59">
        <f t="shared" si="1"/>
        <v>1.6915470415519878</v>
      </c>
      <c r="CU18" s="59">
        <f t="shared" si="1"/>
        <v>2.0050567679179618</v>
      </c>
      <c r="CV18" s="59">
        <f t="shared" si="1"/>
        <v>0.31350972636597418</v>
      </c>
      <c r="CW18" s="59">
        <f t="shared" si="1"/>
        <v>0.5515172497104921</v>
      </c>
      <c r="CX18" s="59">
        <f t="shared" si="1"/>
        <v>3.7933201731499597</v>
      </c>
      <c r="CY18" s="59">
        <f t="shared" si="1"/>
        <v>0.49569154674061727</v>
      </c>
      <c r="CZ18" s="59">
        <f t="shared" si="1"/>
        <v>0.12599499575676276</v>
      </c>
      <c r="DA18" s="59">
        <f t="shared" si="1"/>
        <v>0.15000784918735879</v>
      </c>
      <c r="DB18" s="59">
        <f t="shared" si="1"/>
        <v>2.4012853430596046E-2</v>
      </c>
      <c r="DC18" s="59">
        <f t="shared" si="1"/>
        <v>22.244536209210455</v>
      </c>
      <c r="DD18" s="59">
        <f t="shared" si="1"/>
        <v>5.7595187470689968</v>
      </c>
      <c r="DE18" s="11">
        <f t="shared" si="1"/>
        <v>3.7583527176759404</v>
      </c>
      <c r="DF18" s="65">
        <f t="shared" si="1"/>
        <v>2.0011660293930569</v>
      </c>
      <c r="DH18" s="63" t="s">
        <v>60</v>
      </c>
      <c r="DI18" s="11">
        <f t="shared" si="2"/>
        <v>0.46838230083079163</v>
      </c>
      <c r="DJ18" s="11">
        <f t="shared" si="2"/>
        <v>0.21271743357233838</v>
      </c>
      <c r="DK18" s="11">
        <f t="shared" si="2"/>
        <v>0.25566486725845322</v>
      </c>
      <c r="DL18" s="11">
        <f t="shared" si="2"/>
        <v>16.016635161310667</v>
      </c>
      <c r="DM18" s="11">
        <f t="shared" si="2"/>
        <v>1.1502355294417792</v>
      </c>
      <c r="DN18" s="11">
        <f t="shared" si="2"/>
        <v>5.2286334651037683</v>
      </c>
      <c r="DO18" s="11">
        <f t="shared" si="2"/>
        <v>9.63776616676512</v>
      </c>
      <c r="DP18" s="152">
        <f t="shared" si="2"/>
        <v>100</v>
      </c>
      <c r="DQ18" s="73"/>
    </row>
    <row r="19" spans="2:121" ht="12">
      <c r="B19" s="74" t="s">
        <v>61</v>
      </c>
      <c r="C19" s="75">
        <v>108787398</v>
      </c>
      <c r="D19" s="75">
        <v>94094604</v>
      </c>
      <c r="E19" s="75">
        <v>14692794</v>
      </c>
      <c r="F19" s="75">
        <v>12443867</v>
      </c>
      <c r="G19" s="75">
        <v>2248927</v>
      </c>
      <c r="H19" s="75">
        <v>8973308</v>
      </c>
      <c r="I19" s="75">
        <v>13772459</v>
      </c>
      <c r="J19" s="75">
        <v>4799151</v>
      </c>
      <c r="K19" s="75">
        <v>2215066</v>
      </c>
      <c r="L19" s="75">
        <v>6704334</v>
      </c>
      <c r="M19" s="75">
        <v>4489268</v>
      </c>
      <c r="N19" s="76">
        <v>6598133</v>
      </c>
      <c r="O19" s="5"/>
      <c r="P19" s="74" t="s">
        <v>61</v>
      </c>
      <c r="Q19" s="75">
        <v>1444599</v>
      </c>
      <c r="R19" s="75">
        <v>1723967</v>
      </c>
      <c r="S19" s="75">
        <v>279368</v>
      </c>
      <c r="T19" s="75">
        <v>505904</v>
      </c>
      <c r="U19" s="75">
        <v>4160326</v>
      </c>
      <c r="V19" s="75">
        <v>487304</v>
      </c>
      <c r="W19" s="75">
        <v>160109</v>
      </c>
      <c r="X19" s="75">
        <v>190624</v>
      </c>
      <c r="Y19" s="75">
        <v>30515</v>
      </c>
      <c r="Z19" s="75">
        <v>26632937</v>
      </c>
      <c r="AA19" s="75">
        <v>5784626</v>
      </c>
      <c r="AB19" s="75">
        <v>5151065</v>
      </c>
      <c r="AC19" s="76">
        <v>633561</v>
      </c>
      <c r="AD19" s="5">
        <v>0</v>
      </c>
      <c r="AE19" s="74" t="s">
        <v>61</v>
      </c>
      <c r="AF19" s="77">
        <v>4761468</v>
      </c>
      <c r="AG19" s="75">
        <v>4644654</v>
      </c>
      <c r="AH19" s="75">
        <v>116814</v>
      </c>
      <c r="AI19" s="75">
        <v>16086843</v>
      </c>
      <c r="AJ19" s="75">
        <v>202840</v>
      </c>
      <c r="AK19" s="75">
        <v>4754667</v>
      </c>
      <c r="AL19" s="75">
        <v>11129336</v>
      </c>
      <c r="AM19" s="75">
        <v>144393643</v>
      </c>
      <c r="AN19" s="75">
        <v>52957</v>
      </c>
      <c r="AO19" s="76">
        <v>2726.620522310554</v>
      </c>
      <c r="AQ19" s="74" t="s">
        <v>61</v>
      </c>
      <c r="AR19" s="78">
        <v>-2.0007495288779866</v>
      </c>
      <c r="AS19" s="78">
        <v>-2.7754007244526298</v>
      </c>
      <c r="AT19" s="78">
        <v>3.2686210314594524</v>
      </c>
      <c r="AU19" s="78">
        <v>1.3430954066182701</v>
      </c>
      <c r="AV19" s="78">
        <v>15.400960799345647</v>
      </c>
      <c r="AW19" s="78">
        <v>1.8984738578575868</v>
      </c>
      <c r="AX19" s="78">
        <v>4.1249006567240727</v>
      </c>
      <c r="AY19" s="78">
        <v>8.559950849835479</v>
      </c>
      <c r="AZ19" s="78">
        <v>-13.486319333376295</v>
      </c>
      <c r="BA19" s="78">
        <v>0.37992447625445819</v>
      </c>
      <c r="BB19" s="78">
        <v>9.000013111270496</v>
      </c>
      <c r="BC19" s="79">
        <v>7.8542215625633416</v>
      </c>
      <c r="BD19" s="68"/>
      <c r="BE19" s="74" t="s">
        <v>61</v>
      </c>
      <c r="BF19" s="78">
        <v>86.784043568319873</v>
      </c>
      <c r="BG19" s="78">
        <v>64.730788047425023</v>
      </c>
      <c r="BH19" s="78">
        <v>2.2838941163548494</v>
      </c>
      <c r="BI19" s="78">
        <v>-48.979239888459155</v>
      </c>
      <c r="BJ19" s="78">
        <v>6.7568451821152165</v>
      </c>
      <c r="BK19" s="78">
        <v>6.9451211215429121</v>
      </c>
      <c r="BL19" s="78">
        <v>24.967023360729311</v>
      </c>
      <c r="BM19" s="78">
        <v>21.312247430553345</v>
      </c>
      <c r="BN19" s="78">
        <v>5.1733645826152888</v>
      </c>
      <c r="BO19" s="78">
        <v>12.395729956560865</v>
      </c>
      <c r="BP19" s="80">
        <v>306.05179127097159</v>
      </c>
      <c r="BQ19" s="80">
        <v>468.02044450815742</v>
      </c>
      <c r="BR19" s="79">
        <v>22.366240598889828</v>
      </c>
      <c r="BS19" s="5"/>
      <c r="BT19" s="74" t="s">
        <v>61</v>
      </c>
      <c r="BU19" s="78">
        <v>-23.070517577410257</v>
      </c>
      <c r="BV19" s="78">
        <v>-20.831209792639022</v>
      </c>
      <c r="BW19" s="78">
        <v>-63.791965135345407</v>
      </c>
      <c r="BX19" s="78">
        <v>3.2055092724097123E-2</v>
      </c>
      <c r="BY19" s="78">
        <v>224.6634761592266</v>
      </c>
      <c r="BZ19" s="78">
        <v>-7.1286443328781575</v>
      </c>
      <c r="CA19" s="78">
        <v>2.1078969619390979</v>
      </c>
      <c r="CB19" s="78">
        <v>0.61559035577455234</v>
      </c>
      <c r="CC19" s="78">
        <v>1.1884971816184198</v>
      </c>
      <c r="CD19" s="81">
        <v>-0.56617781842888071</v>
      </c>
      <c r="CE19" s="74" t="s">
        <v>61</v>
      </c>
      <c r="CF19" s="78">
        <f t="shared" si="3"/>
        <v>75.340850012351297</v>
      </c>
      <c r="CG19" s="78">
        <f t="shared" si="0"/>
        <v>65.16533695323416</v>
      </c>
      <c r="CH19" s="78">
        <f t="shared" si="0"/>
        <v>10.175513059117153</v>
      </c>
      <c r="CI19" s="78">
        <f t="shared" si="0"/>
        <v>8.6180158222062442</v>
      </c>
      <c r="CJ19" s="78">
        <f t="shared" si="0"/>
        <v>1.5574972369109075</v>
      </c>
      <c r="CK19" s="78">
        <f t="shared" si="0"/>
        <v>6.214475799325875</v>
      </c>
      <c r="CL19" s="78">
        <f t="shared" si="0"/>
        <v>9.5381338913929881</v>
      </c>
      <c r="CM19" s="78">
        <f t="shared" si="0"/>
        <v>3.3236580920671139</v>
      </c>
      <c r="CN19" s="78">
        <f t="shared" si="0"/>
        <v>1.534046758554322</v>
      </c>
      <c r="CO19" s="78">
        <f t="shared" si="0"/>
        <v>4.6430949872218408</v>
      </c>
      <c r="CP19" s="78">
        <f t="shared" si="0"/>
        <v>3.1090482286675183</v>
      </c>
      <c r="CQ19" s="79">
        <f t="shared" si="0"/>
        <v>4.5695453504140762</v>
      </c>
      <c r="CS19" s="74" t="s">
        <v>61</v>
      </c>
      <c r="CT19" s="82">
        <f t="shared" si="1"/>
        <v>1.0004588636911114</v>
      </c>
      <c r="CU19" s="82">
        <f t="shared" si="1"/>
        <v>1.1939355252640866</v>
      </c>
      <c r="CV19" s="82">
        <f t="shared" si="1"/>
        <v>0.19347666157297519</v>
      </c>
      <c r="CW19" s="82">
        <f t="shared" si="1"/>
        <v>0.35036445475650202</v>
      </c>
      <c r="CX19" s="82">
        <f t="shared" si="1"/>
        <v>2.8812390307238109</v>
      </c>
      <c r="CY19" s="82">
        <f t="shared" si="1"/>
        <v>0.33748300124265163</v>
      </c>
      <c r="CZ19" s="82">
        <f t="shared" si="1"/>
        <v>0.11088369035747647</v>
      </c>
      <c r="DA19" s="82">
        <f t="shared" si="1"/>
        <v>0.13201689218409707</v>
      </c>
      <c r="DB19" s="82">
        <f t="shared" si="1"/>
        <v>2.1133201826620578E-2</v>
      </c>
      <c r="DC19" s="82">
        <f t="shared" si="1"/>
        <v>18.444674188322821</v>
      </c>
      <c r="DD19" s="82">
        <f t="shared" si="1"/>
        <v>4.006150049140321</v>
      </c>
      <c r="DE19" s="78">
        <f t="shared" si="1"/>
        <v>3.5673765776516908</v>
      </c>
      <c r="DF19" s="79">
        <f t="shared" si="1"/>
        <v>0.43877347148863055</v>
      </c>
      <c r="DH19" s="74" t="s">
        <v>61</v>
      </c>
      <c r="DI19" s="78">
        <f t="shared" si="2"/>
        <v>3.297560682778812</v>
      </c>
      <c r="DJ19" s="78">
        <f t="shared" si="2"/>
        <v>3.2166609994042465</v>
      </c>
      <c r="DK19" s="78">
        <f t="shared" si="2"/>
        <v>8.0899683374565184E-2</v>
      </c>
      <c r="DL19" s="78">
        <f t="shared" si="2"/>
        <v>11.140963456403687</v>
      </c>
      <c r="DM19" s="78">
        <f t="shared" si="2"/>
        <v>0.14047709842738715</v>
      </c>
      <c r="DN19" s="78">
        <f t="shared" si="2"/>
        <v>3.2928506416310865</v>
      </c>
      <c r="DO19" s="78">
        <f t="shared" si="2"/>
        <v>7.707635716345214</v>
      </c>
      <c r="DP19" s="153">
        <f t="shared" si="2"/>
        <v>100</v>
      </c>
      <c r="DQ19" s="62"/>
    </row>
    <row r="20" spans="2:121" ht="12">
      <c r="B20" s="74" t="s">
        <v>62</v>
      </c>
      <c r="C20" s="75">
        <v>15256737</v>
      </c>
      <c r="D20" s="75">
        <v>13194817</v>
      </c>
      <c r="E20" s="75">
        <v>2061920</v>
      </c>
      <c r="F20" s="75">
        <v>1747690</v>
      </c>
      <c r="G20" s="75">
        <v>314230</v>
      </c>
      <c r="H20" s="75">
        <v>2055961</v>
      </c>
      <c r="I20" s="75">
        <v>2242516</v>
      </c>
      <c r="J20" s="75">
        <v>186555</v>
      </c>
      <c r="K20" s="75">
        <v>52729</v>
      </c>
      <c r="L20" s="75">
        <v>173842</v>
      </c>
      <c r="M20" s="75">
        <v>121113</v>
      </c>
      <c r="N20" s="76">
        <v>1972638</v>
      </c>
      <c r="O20" s="5"/>
      <c r="P20" s="74" t="s">
        <v>62</v>
      </c>
      <c r="Q20" s="75">
        <v>280167</v>
      </c>
      <c r="R20" s="75">
        <v>339778</v>
      </c>
      <c r="S20" s="75">
        <v>59611</v>
      </c>
      <c r="T20" s="75">
        <v>187969</v>
      </c>
      <c r="U20" s="75">
        <v>862857</v>
      </c>
      <c r="V20" s="75">
        <v>641645</v>
      </c>
      <c r="W20" s="75">
        <v>30594</v>
      </c>
      <c r="X20" s="75">
        <v>36425</v>
      </c>
      <c r="Y20" s="75">
        <v>5831</v>
      </c>
      <c r="Z20" s="75">
        <v>3552053</v>
      </c>
      <c r="AA20" s="75">
        <v>440986</v>
      </c>
      <c r="AB20" s="75">
        <v>216238</v>
      </c>
      <c r="AC20" s="76">
        <v>224748</v>
      </c>
      <c r="AD20" s="5">
        <v>0</v>
      </c>
      <c r="AE20" s="74" t="s">
        <v>62</v>
      </c>
      <c r="AF20" s="75">
        <v>113988</v>
      </c>
      <c r="AG20" s="75">
        <v>58533</v>
      </c>
      <c r="AH20" s="75">
        <v>55455</v>
      </c>
      <c r="AI20" s="75">
        <v>2997079</v>
      </c>
      <c r="AJ20" s="75">
        <v>55306</v>
      </c>
      <c r="AK20" s="75">
        <v>1080627</v>
      </c>
      <c r="AL20" s="75">
        <v>1861146</v>
      </c>
      <c r="AM20" s="75">
        <v>20864751</v>
      </c>
      <c r="AN20" s="75">
        <v>11898</v>
      </c>
      <c r="AO20" s="76">
        <v>1753.6351487644981</v>
      </c>
      <c r="AQ20" s="74" t="s">
        <v>62</v>
      </c>
      <c r="AR20" s="78">
        <v>-1.2789057137443978</v>
      </c>
      <c r="AS20" s="78">
        <v>-2.0617057665709515</v>
      </c>
      <c r="AT20" s="78">
        <v>4.0426843852211274</v>
      </c>
      <c r="AU20" s="78">
        <v>2.0905402295224844</v>
      </c>
      <c r="AV20" s="78">
        <v>16.42460170433494</v>
      </c>
      <c r="AW20" s="78">
        <v>1.7897210235408048</v>
      </c>
      <c r="AX20" s="78">
        <v>1.9822386180902694</v>
      </c>
      <c r="AY20" s="78">
        <v>4.153174479108511</v>
      </c>
      <c r="AZ20" s="78">
        <v>8.9262105437117842</v>
      </c>
      <c r="BA20" s="78">
        <v>7.555528057910041</v>
      </c>
      <c r="BB20" s="78">
        <v>6.9694935613220039</v>
      </c>
      <c r="BC20" s="79">
        <v>1.5147671138836241</v>
      </c>
      <c r="BD20" s="68"/>
      <c r="BE20" s="74" t="s">
        <v>62</v>
      </c>
      <c r="BF20" s="78">
        <v>103.26849547634423</v>
      </c>
      <c r="BG20" s="78">
        <v>72.179852943412087</v>
      </c>
      <c r="BH20" s="78">
        <v>0.17308597163406603</v>
      </c>
      <c r="BI20" s="78">
        <v>-49.715363419919214</v>
      </c>
      <c r="BJ20" s="78">
        <v>6.9246087558877134</v>
      </c>
      <c r="BK20" s="78">
        <v>2.7314136586693563</v>
      </c>
      <c r="BL20" s="78">
        <v>8.4855146980603529</v>
      </c>
      <c r="BM20" s="78">
        <v>5.3141353687801773</v>
      </c>
      <c r="BN20" s="78">
        <v>-8.6908863138114612</v>
      </c>
      <c r="BO20" s="78">
        <v>3.5112883029035471</v>
      </c>
      <c r="BP20" s="80">
        <v>69.817046167827698</v>
      </c>
      <c r="BQ20" s="80">
        <v>108.44225949489108</v>
      </c>
      <c r="BR20" s="79">
        <v>44.121890690829339</v>
      </c>
      <c r="BS20" s="5"/>
      <c r="BT20" s="74" t="s">
        <v>62</v>
      </c>
      <c r="BU20" s="78">
        <v>-59.581303321064617</v>
      </c>
      <c r="BV20" s="78">
        <v>-54.679333813384126</v>
      </c>
      <c r="BW20" s="78">
        <v>-63.722892748503583</v>
      </c>
      <c r="BX20" s="78">
        <v>3.710179731890126</v>
      </c>
      <c r="BY20" s="78">
        <v>245.57275215834912</v>
      </c>
      <c r="BZ20" s="78">
        <v>-1.344857115207996</v>
      </c>
      <c r="CA20" s="78">
        <v>1.5635521862554531</v>
      </c>
      <c r="CB20" s="78">
        <v>-0.19614692737507664</v>
      </c>
      <c r="CC20" s="78">
        <v>-1.5392254220456802</v>
      </c>
      <c r="CD20" s="81">
        <v>1.3640746789039708</v>
      </c>
      <c r="CE20" s="74" t="s">
        <v>62</v>
      </c>
      <c r="CF20" s="78">
        <f t="shared" si="3"/>
        <v>73.122066014590828</v>
      </c>
      <c r="CG20" s="78">
        <f t="shared" si="0"/>
        <v>63.239753016942302</v>
      </c>
      <c r="CH20" s="78">
        <f t="shared" si="0"/>
        <v>9.8823129976485227</v>
      </c>
      <c r="CI20" s="78">
        <f t="shared" si="0"/>
        <v>8.3762801674460423</v>
      </c>
      <c r="CJ20" s="78">
        <f t="shared" si="0"/>
        <v>1.5060328302024788</v>
      </c>
      <c r="CK20" s="78">
        <f t="shared" si="0"/>
        <v>9.8537528676953787</v>
      </c>
      <c r="CL20" s="78">
        <f t="shared" si="0"/>
        <v>10.747868498406715</v>
      </c>
      <c r="CM20" s="78">
        <f t="shared" si="0"/>
        <v>0.89411563071133704</v>
      </c>
      <c r="CN20" s="78">
        <f t="shared" si="0"/>
        <v>0.2527180889913328</v>
      </c>
      <c r="CO20" s="78">
        <f t="shared" si="0"/>
        <v>0.83318511685090324</v>
      </c>
      <c r="CP20" s="78">
        <f t="shared" si="0"/>
        <v>0.58046702785957038</v>
      </c>
      <c r="CQ20" s="79">
        <f t="shared" si="0"/>
        <v>9.4544047038951007</v>
      </c>
      <c r="CS20" s="74" t="s">
        <v>62</v>
      </c>
      <c r="CT20" s="82">
        <f t="shared" si="1"/>
        <v>1.342776628391108</v>
      </c>
      <c r="CU20" s="82">
        <f t="shared" si="1"/>
        <v>1.628478576140209</v>
      </c>
      <c r="CV20" s="82">
        <f t="shared" si="1"/>
        <v>0.28570194774910085</v>
      </c>
      <c r="CW20" s="82">
        <f t="shared" si="1"/>
        <v>0.90089261070021875</v>
      </c>
      <c r="CX20" s="82">
        <f t="shared" si="1"/>
        <v>4.1354771020272425</v>
      </c>
      <c r="CY20" s="82">
        <f t="shared" si="1"/>
        <v>3.0752583627765318</v>
      </c>
      <c r="CZ20" s="82">
        <f t="shared" si="1"/>
        <v>0.14663007480894452</v>
      </c>
      <c r="DA20" s="82">
        <f t="shared" si="1"/>
        <v>0.17457672991161027</v>
      </c>
      <c r="DB20" s="82">
        <f t="shared" si="1"/>
        <v>2.7946655102665738E-2</v>
      </c>
      <c r="DC20" s="82">
        <f t="shared" si="1"/>
        <v>17.024181117713795</v>
      </c>
      <c r="DD20" s="82">
        <f t="shared" si="1"/>
        <v>2.1135454719780742</v>
      </c>
      <c r="DE20" s="78">
        <f t="shared" si="1"/>
        <v>1.0363794899828904</v>
      </c>
      <c r="DF20" s="79">
        <f t="shared" si="1"/>
        <v>1.0771659819951842</v>
      </c>
      <c r="DH20" s="74" t="s">
        <v>62</v>
      </c>
      <c r="DI20" s="78">
        <f t="shared" si="2"/>
        <v>0.54631852544034676</v>
      </c>
      <c r="DJ20" s="78">
        <f t="shared" si="2"/>
        <v>0.28053533924272567</v>
      </c>
      <c r="DK20" s="78">
        <f t="shared" si="2"/>
        <v>0.26578318619762104</v>
      </c>
      <c r="DL20" s="78">
        <f t="shared" si="2"/>
        <v>14.364317120295372</v>
      </c>
      <c r="DM20" s="78">
        <f t="shared" si="2"/>
        <v>0.26506906312948569</v>
      </c>
      <c r="DN20" s="78">
        <f t="shared" si="2"/>
        <v>5.1791991191267988</v>
      </c>
      <c r="DO20" s="78">
        <f t="shared" si="2"/>
        <v>8.9200489380390877</v>
      </c>
      <c r="DP20" s="153">
        <f t="shared" si="2"/>
        <v>100</v>
      </c>
      <c r="DQ20" s="62"/>
    </row>
    <row r="21" spans="2:121" ht="12">
      <c r="B21" s="63" t="s">
        <v>63</v>
      </c>
      <c r="C21" s="5">
        <v>7929086</v>
      </c>
      <c r="D21" s="5">
        <v>6858038</v>
      </c>
      <c r="E21" s="5">
        <v>1071048</v>
      </c>
      <c r="F21" s="5">
        <v>907954</v>
      </c>
      <c r="G21" s="5">
        <v>163094</v>
      </c>
      <c r="H21" s="5">
        <v>712713</v>
      </c>
      <c r="I21" s="5">
        <v>769818</v>
      </c>
      <c r="J21" s="5">
        <v>57105</v>
      </c>
      <c r="K21" s="5">
        <v>15534</v>
      </c>
      <c r="L21" s="5">
        <v>41815</v>
      </c>
      <c r="M21" s="5">
        <v>26281</v>
      </c>
      <c r="N21" s="64">
        <v>680996</v>
      </c>
      <c r="O21" s="5"/>
      <c r="P21" s="63" t="s">
        <v>63</v>
      </c>
      <c r="Q21" s="5">
        <v>143234</v>
      </c>
      <c r="R21" s="5">
        <v>170974</v>
      </c>
      <c r="S21" s="5">
        <v>27740</v>
      </c>
      <c r="T21" s="5">
        <v>5436</v>
      </c>
      <c r="U21" s="5">
        <v>423219</v>
      </c>
      <c r="V21" s="5">
        <v>109107</v>
      </c>
      <c r="W21" s="5">
        <v>16183</v>
      </c>
      <c r="X21" s="5">
        <v>19267</v>
      </c>
      <c r="Y21" s="5">
        <v>3084</v>
      </c>
      <c r="Z21" s="5">
        <v>1971452</v>
      </c>
      <c r="AA21" s="5">
        <v>326964</v>
      </c>
      <c r="AB21" s="5">
        <v>195243</v>
      </c>
      <c r="AC21" s="64">
        <v>131721</v>
      </c>
      <c r="AD21" s="5">
        <v>0</v>
      </c>
      <c r="AE21" s="63" t="s">
        <v>63</v>
      </c>
      <c r="AF21" s="72">
        <v>69031</v>
      </c>
      <c r="AG21" s="5">
        <v>42119</v>
      </c>
      <c r="AH21" s="5">
        <v>26912</v>
      </c>
      <c r="AI21" s="5">
        <v>1575457</v>
      </c>
      <c r="AJ21" s="5">
        <v>142598</v>
      </c>
      <c r="AK21" s="5">
        <v>328926</v>
      </c>
      <c r="AL21" s="5">
        <v>1103933</v>
      </c>
      <c r="AM21" s="5">
        <v>10613251</v>
      </c>
      <c r="AN21" s="5">
        <v>5596</v>
      </c>
      <c r="AO21" s="64">
        <v>1896.5780914939241</v>
      </c>
      <c r="AQ21" s="63" t="s">
        <v>63</v>
      </c>
      <c r="AR21" s="11">
        <v>-2.8210990031334924</v>
      </c>
      <c r="AS21" s="11">
        <v>-3.5927458511934587</v>
      </c>
      <c r="AT21" s="11">
        <v>2.428430027112193</v>
      </c>
      <c r="AU21" s="11">
        <v>0.50376188699838276</v>
      </c>
      <c r="AV21" s="11">
        <v>14.651463599808789</v>
      </c>
      <c r="AW21" s="11">
        <v>14.842756755972857</v>
      </c>
      <c r="AX21" s="11">
        <v>14.181930368153212</v>
      </c>
      <c r="AY21" s="11">
        <v>6.5312290127602424</v>
      </c>
      <c r="AZ21" s="11">
        <v>39.131213613972236</v>
      </c>
      <c r="BA21" s="11">
        <v>23.903638734147208</v>
      </c>
      <c r="BB21" s="11">
        <v>16.375149448700348</v>
      </c>
      <c r="BC21" s="65">
        <v>14.759584840860718</v>
      </c>
      <c r="BD21" s="68"/>
      <c r="BE21" s="63" t="s">
        <v>63</v>
      </c>
      <c r="BF21" s="11">
        <v>77.302717088568414</v>
      </c>
      <c r="BG21" s="11">
        <v>58.050232489346165</v>
      </c>
      <c r="BH21" s="11">
        <v>1.2704439252336448</v>
      </c>
      <c r="BI21" s="11">
        <v>-68.949563031930083</v>
      </c>
      <c r="BJ21" s="11">
        <v>3.713369896046228</v>
      </c>
      <c r="BK21" s="11">
        <v>25.333991935947065</v>
      </c>
      <c r="BL21" s="11">
        <v>0.99856456344005495</v>
      </c>
      <c r="BM21" s="11">
        <v>-1.9590881335233055</v>
      </c>
      <c r="BN21" s="11">
        <v>-15.017911270322404</v>
      </c>
      <c r="BO21" s="11">
        <v>4.1852688008387871</v>
      </c>
      <c r="BP21" s="57">
        <v>143.69563759139592</v>
      </c>
      <c r="BQ21" s="57">
        <v>393.53640040444895</v>
      </c>
      <c r="BR21" s="65">
        <v>39.226712046422648</v>
      </c>
      <c r="BS21" s="5"/>
      <c r="BT21" s="63" t="s">
        <v>63</v>
      </c>
      <c r="BU21" s="11">
        <v>-69.652968277414359</v>
      </c>
      <c r="BV21" s="11">
        <v>-72.52350105355174</v>
      </c>
      <c r="BW21" s="11">
        <v>-63.721168493279947</v>
      </c>
      <c r="BX21" s="11">
        <v>2.9296720599236257</v>
      </c>
      <c r="BY21" s="11">
        <v>237.35036669032411</v>
      </c>
      <c r="BZ21" s="11">
        <v>-22.113772625237974</v>
      </c>
      <c r="CA21" s="11">
        <v>3.5556255974274622</v>
      </c>
      <c r="CB21" s="11">
        <v>-0.55163349894238456</v>
      </c>
      <c r="CC21" s="11">
        <v>-0.35612535612535612</v>
      </c>
      <c r="CD21" s="66">
        <v>-0.19620688528600461</v>
      </c>
      <c r="CE21" s="63" t="s">
        <v>63</v>
      </c>
      <c r="CF21" s="11">
        <f t="shared" si="3"/>
        <v>74.709304434616683</v>
      </c>
      <c r="CG21" s="11">
        <f t="shared" si="0"/>
        <v>64.617693485247827</v>
      </c>
      <c r="CH21" s="11">
        <f t="shared" si="0"/>
        <v>10.09161094936886</v>
      </c>
      <c r="CI21" s="11">
        <f t="shared" si="0"/>
        <v>8.5549093298556684</v>
      </c>
      <c r="CJ21" s="11">
        <f t="shared" si="0"/>
        <v>1.5367016195131917</v>
      </c>
      <c r="CK21" s="11">
        <f t="shared" si="0"/>
        <v>6.715312772683883</v>
      </c>
      <c r="CL21" s="11">
        <f t="shared" si="0"/>
        <v>7.2533665697720711</v>
      </c>
      <c r="CM21" s="11">
        <f t="shared" si="0"/>
        <v>0.53805379708818712</v>
      </c>
      <c r="CN21" s="11">
        <f t="shared" si="0"/>
        <v>0.14636420075243675</v>
      </c>
      <c r="CO21" s="11">
        <f t="shared" si="0"/>
        <v>0.39398860914530337</v>
      </c>
      <c r="CP21" s="11">
        <f t="shared" si="0"/>
        <v>0.24762440839286659</v>
      </c>
      <c r="CQ21" s="65">
        <f t="shared" si="0"/>
        <v>6.4164693739929444</v>
      </c>
      <c r="CS21" s="63" t="s">
        <v>63</v>
      </c>
      <c r="CT21" s="59">
        <f t="shared" si="1"/>
        <v>1.3495770523094195</v>
      </c>
      <c r="CU21" s="59">
        <f t="shared" si="1"/>
        <v>1.6109484266413749</v>
      </c>
      <c r="CV21" s="59">
        <f t="shared" si="1"/>
        <v>0.2613713743319554</v>
      </c>
      <c r="CW21" s="59">
        <f t="shared" si="1"/>
        <v>5.1218990298071726E-2</v>
      </c>
      <c r="CX21" s="59">
        <f t="shared" si="1"/>
        <v>3.9876471403531304</v>
      </c>
      <c r="CY21" s="59">
        <f t="shared" si="1"/>
        <v>1.0280261910323236</v>
      </c>
      <c r="CZ21" s="59">
        <f t="shared" si="1"/>
        <v>0.15247919793850159</v>
      </c>
      <c r="DA21" s="59">
        <f t="shared" si="1"/>
        <v>0.18153721230186678</v>
      </c>
      <c r="DB21" s="59">
        <f t="shared" si="1"/>
        <v>2.9058014363365192E-2</v>
      </c>
      <c r="DC21" s="59">
        <f t="shared" si="1"/>
        <v>18.575382792699425</v>
      </c>
      <c r="DD21" s="59">
        <f t="shared" si="1"/>
        <v>3.0807148535354529</v>
      </c>
      <c r="DE21" s="11">
        <f t="shared" si="1"/>
        <v>1.839615401539076</v>
      </c>
      <c r="DF21" s="65">
        <f t="shared" si="1"/>
        <v>1.2410994519963769</v>
      </c>
      <c r="DH21" s="63" t="s">
        <v>63</v>
      </c>
      <c r="DI21" s="11">
        <f t="shared" si="2"/>
        <v>0.65042275924690751</v>
      </c>
      <c r="DJ21" s="11">
        <f t="shared" si="2"/>
        <v>0.39685295297359879</v>
      </c>
      <c r="DK21" s="11">
        <f t="shared" si="2"/>
        <v>0.25356980627330872</v>
      </c>
      <c r="DL21" s="11">
        <f t="shared" si="2"/>
        <v>14.844245179917067</v>
      </c>
      <c r="DM21" s="11">
        <f t="shared" si="2"/>
        <v>1.343584543510749</v>
      </c>
      <c r="DN21" s="11">
        <f t="shared" si="2"/>
        <v>3.0992011778483333</v>
      </c>
      <c r="DO21" s="11">
        <f t="shared" si="2"/>
        <v>10.401459458557985</v>
      </c>
      <c r="DP21" s="151">
        <f t="shared" si="2"/>
        <v>100</v>
      </c>
      <c r="DQ21" s="62"/>
    </row>
    <row r="22" spans="2:121" ht="12">
      <c r="B22" s="63" t="s">
        <v>64</v>
      </c>
      <c r="C22" s="5">
        <v>15379966</v>
      </c>
      <c r="D22" s="5">
        <v>13303281</v>
      </c>
      <c r="E22" s="5">
        <v>2076685</v>
      </c>
      <c r="F22" s="5">
        <v>1761350</v>
      </c>
      <c r="G22" s="5">
        <v>315335</v>
      </c>
      <c r="H22" s="5">
        <v>1259422</v>
      </c>
      <c r="I22" s="5">
        <v>1408316</v>
      </c>
      <c r="J22" s="5">
        <v>148894</v>
      </c>
      <c r="K22" s="5">
        <v>7643</v>
      </c>
      <c r="L22" s="5">
        <v>95221</v>
      </c>
      <c r="M22" s="5">
        <v>87578</v>
      </c>
      <c r="N22" s="64">
        <v>1227834</v>
      </c>
      <c r="O22" s="5"/>
      <c r="P22" s="63" t="s">
        <v>64</v>
      </c>
      <c r="Q22" s="5">
        <v>309446</v>
      </c>
      <c r="R22" s="5">
        <v>366199</v>
      </c>
      <c r="S22" s="5">
        <v>56753</v>
      </c>
      <c r="T22" s="5">
        <v>36866</v>
      </c>
      <c r="U22" s="5">
        <v>803247</v>
      </c>
      <c r="V22" s="5">
        <v>78275</v>
      </c>
      <c r="W22" s="5">
        <v>23945</v>
      </c>
      <c r="X22" s="5">
        <v>28508</v>
      </c>
      <c r="Y22" s="5">
        <v>4563</v>
      </c>
      <c r="Z22" s="5">
        <v>4933678</v>
      </c>
      <c r="AA22" s="5">
        <v>848935</v>
      </c>
      <c r="AB22" s="5">
        <v>599184</v>
      </c>
      <c r="AC22" s="64">
        <v>249751</v>
      </c>
      <c r="AD22" s="5">
        <v>0</v>
      </c>
      <c r="AE22" s="63" t="s">
        <v>64</v>
      </c>
      <c r="AF22" s="72">
        <v>1021947</v>
      </c>
      <c r="AG22" s="5">
        <v>988101</v>
      </c>
      <c r="AH22" s="5">
        <v>33846</v>
      </c>
      <c r="AI22" s="5">
        <v>3062796</v>
      </c>
      <c r="AJ22" s="5">
        <v>90736</v>
      </c>
      <c r="AK22" s="5">
        <v>937531</v>
      </c>
      <c r="AL22" s="5">
        <v>2034529</v>
      </c>
      <c r="AM22" s="5">
        <v>21573066</v>
      </c>
      <c r="AN22" s="5">
        <v>10941</v>
      </c>
      <c r="AO22" s="64">
        <v>1971.7636413490541</v>
      </c>
      <c r="AQ22" s="63" t="s">
        <v>64</v>
      </c>
      <c r="AR22" s="11">
        <v>-3.2545237573887316</v>
      </c>
      <c r="AS22" s="11">
        <v>-4.0202563989533138</v>
      </c>
      <c r="AT22" s="11">
        <v>1.9562164922134286</v>
      </c>
      <c r="AU22" s="11">
        <v>3.850802420893841E-2</v>
      </c>
      <c r="AV22" s="11">
        <v>14.182309318965267</v>
      </c>
      <c r="AW22" s="11">
        <v>17.036321142650046</v>
      </c>
      <c r="AX22" s="11">
        <v>13.975081638186035</v>
      </c>
      <c r="AY22" s="11">
        <v>-6.6729346872257747</v>
      </c>
      <c r="AZ22" s="11">
        <v>147.12083847102343</v>
      </c>
      <c r="BA22" s="11">
        <v>15.514605978260871</v>
      </c>
      <c r="BB22" s="11">
        <v>-11.225317276892511</v>
      </c>
      <c r="BC22" s="65">
        <v>14.540065990714284</v>
      </c>
      <c r="BD22" s="68"/>
      <c r="BE22" s="63" t="s">
        <v>64</v>
      </c>
      <c r="BF22" s="11">
        <v>76.330544982107455</v>
      </c>
      <c r="BG22" s="11">
        <v>57.998990391460616</v>
      </c>
      <c r="BH22" s="11">
        <v>0.83864892237167066</v>
      </c>
      <c r="BI22" s="11">
        <v>-40.970954622602235</v>
      </c>
      <c r="BJ22" s="11">
        <v>4.8257204715315378</v>
      </c>
      <c r="BK22" s="11">
        <v>15.528234495380348</v>
      </c>
      <c r="BL22" s="11">
        <v>17.688980635014254</v>
      </c>
      <c r="BM22" s="11">
        <v>14.246783953833205</v>
      </c>
      <c r="BN22" s="11">
        <v>-0.95506837421315394</v>
      </c>
      <c r="BO22" s="11">
        <v>2.1388661680291938</v>
      </c>
      <c r="BP22" s="57">
        <v>146.70956080010927</v>
      </c>
      <c r="BQ22" s="57">
        <v>303.5207995205032</v>
      </c>
      <c r="BR22" s="65">
        <v>27.675422004560001</v>
      </c>
      <c r="BS22" s="5"/>
      <c r="BT22" s="63" t="s">
        <v>64</v>
      </c>
      <c r="BU22" s="11">
        <v>-25.809908157776096</v>
      </c>
      <c r="BV22" s="11">
        <v>-23.047970169339465</v>
      </c>
      <c r="BW22" s="11">
        <v>-63.771234064416682</v>
      </c>
      <c r="BX22" s="11">
        <v>-1.4794506799914695</v>
      </c>
      <c r="BY22" s="11">
        <v>360.0283918069357</v>
      </c>
      <c r="BZ22" s="11">
        <v>-9.1828372377771394</v>
      </c>
      <c r="CA22" s="11">
        <v>-1.0797685848992846</v>
      </c>
      <c r="CB22" s="11">
        <v>-1.0582601469550708</v>
      </c>
      <c r="CC22" s="11">
        <v>-1.2455997833739507</v>
      </c>
      <c r="CD22" s="66">
        <v>0.18970257123524442</v>
      </c>
      <c r="CE22" s="63" t="s">
        <v>64</v>
      </c>
      <c r="CF22" s="11">
        <f t="shared" si="3"/>
        <v>71.29244401328954</v>
      </c>
      <c r="CG22" s="11">
        <f t="shared" si="0"/>
        <v>61.666158162219496</v>
      </c>
      <c r="CH22" s="11">
        <f t="shared" si="0"/>
        <v>9.6262858510700333</v>
      </c>
      <c r="CI22" s="11">
        <f t="shared" si="0"/>
        <v>8.1645789244792564</v>
      </c>
      <c r="CJ22" s="11">
        <f t="shared" si="0"/>
        <v>1.4617069265907776</v>
      </c>
      <c r="CK22" s="11">
        <f t="shared" si="0"/>
        <v>5.8379369905047342</v>
      </c>
      <c r="CL22" s="11">
        <f t="shared" si="0"/>
        <v>6.5281216865511835</v>
      </c>
      <c r="CM22" s="11">
        <f t="shared" si="0"/>
        <v>0.69018469604644972</v>
      </c>
      <c r="CN22" s="11">
        <f t="shared" si="0"/>
        <v>3.542843655139237E-2</v>
      </c>
      <c r="CO22" s="11">
        <f t="shared" si="0"/>
        <v>0.44138834971348068</v>
      </c>
      <c r="CP22" s="11">
        <f t="shared" si="0"/>
        <v>0.40595991316208829</v>
      </c>
      <c r="CQ22" s="65">
        <f t="shared" si="0"/>
        <v>5.6915136680154781</v>
      </c>
      <c r="CS22" s="63" t="s">
        <v>64</v>
      </c>
      <c r="CT22" s="59">
        <f t="shared" si="1"/>
        <v>1.4344089987023634</v>
      </c>
      <c r="CU22" s="59">
        <f t="shared" si="1"/>
        <v>1.6974824069976888</v>
      </c>
      <c r="CV22" s="59">
        <f t="shared" si="1"/>
        <v>0.26307340829532527</v>
      </c>
      <c r="CW22" s="59">
        <f t="shared" si="1"/>
        <v>0.17088901503383896</v>
      </c>
      <c r="CX22" s="59">
        <f t="shared" si="1"/>
        <v>3.7233789578171224</v>
      </c>
      <c r="CY22" s="59">
        <f t="shared" si="1"/>
        <v>0.36283669646215333</v>
      </c>
      <c r="CZ22" s="59">
        <f t="shared" si="1"/>
        <v>0.11099488593786344</v>
      </c>
      <c r="DA22" s="59">
        <f t="shared" si="1"/>
        <v>0.13214626052689959</v>
      </c>
      <c r="DB22" s="59">
        <f t="shared" si="1"/>
        <v>2.1151374589036161E-2</v>
      </c>
      <c r="DC22" s="59">
        <f t="shared" si="1"/>
        <v>22.86961899620573</v>
      </c>
      <c r="DD22" s="59">
        <f t="shared" si="1"/>
        <v>3.93516155747171</v>
      </c>
      <c r="DE22" s="11">
        <f t="shared" si="1"/>
        <v>2.7774633424845594</v>
      </c>
      <c r="DF22" s="65">
        <f t="shared" si="1"/>
        <v>1.1576982149871511</v>
      </c>
      <c r="DH22" s="63" t="s">
        <v>64</v>
      </c>
      <c r="DI22" s="11">
        <f t="shared" si="2"/>
        <v>4.7371430653389739</v>
      </c>
      <c r="DJ22" s="11">
        <f t="shared" si="2"/>
        <v>4.5802529876838092</v>
      </c>
      <c r="DK22" s="11">
        <f t="shared" si="2"/>
        <v>0.15689007765516499</v>
      </c>
      <c r="DL22" s="11">
        <f t="shared" si="2"/>
        <v>14.197314373395049</v>
      </c>
      <c r="DM22" s="11">
        <f t="shared" si="2"/>
        <v>0.42059853708323153</v>
      </c>
      <c r="DN22" s="11">
        <f t="shared" si="2"/>
        <v>4.3458403177369407</v>
      </c>
      <c r="DO22" s="11">
        <f t="shared" si="2"/>
        <v>9.4308755185748741</v>
      </c>
      <c r="DP22" s="151">
        <f t="shared" si="2"/>
        <v>100</v>
      </c>
      <c r="DQ22" s="62"/>
    </row>
    <row r="23" spans="2:121" s="68" customFormat="1" ht="12">
      <c r="B23" s="63" t="s">
        <v>65</v>
      </c>
      <c r="C23" s="5">
        <v>29841441</v>
      </c>
      <c r="D23" s="5">
        <v>25823693</v>
      </c>
      <c r="E23" s="5">
        <v>4017748</v>
      </c>
      <c r="F23" s="5">
        <v>3407444</v>
      </c>
      <c r="G23" s="5">
        <v>610304</v>
      </c>
      <c r="H23" s="5">
        <v>1914717</v>
      </c>
      <c r="I23" s="5">
        <v>2463340</v>
      </c>
      <c r="J23" s="5">
        <v>548623</v>
      </c>
      <c r="K23" s="5">
        <v>-397461</v>
      </c>
      <c r="L23" s="5">
        <v>50341</v>
      </c>
      <c r="M23" s="5">
        <v>447802</v>
      </c>
      <c r="N23" s="64">
        <v>2271326</v>
      </c>
      <c r="O23" s="5"/>
      <c r="P23" s="63" t="s">
        <v>65</v>
      </c>
      <c r="Q23" s="5">
        <v>487651</v>
      </c>
      <c r="R23" s="5">
        <v>580686</v>
      </c>
      <c r="S23" s="5">
        <v>93035</v>
      </c>
      <c r="T23" s="5">
        <v>76387</v>
      </c>
      <c r="U23" s="5">
        <v>1291126</v>
      </c>
      <c r="V23" s="5">
        <v>416162</v>
      </c>
      <c r="W23" s="5">
        <v>40852</v>
      </c>
      <c r="X23" s="5">
        <v>48638</v>
      </c>
      <c r="Y23" s="5">
        <v>7786</v>
      </c>
      <c r="Z23" s="5">
        <v>7895646</v>
      </c>
      <c r="AA23" s="5">
        <v>2712081</v>
      </c>
      <c r="AB23" s="5">
        <v>2268845</v>
      </c>
      <c r="AC23" s="64">
        <v>443236</v>
      </c>
      <c r="AD23" s="5">
        <v>0</v>
      </c>
      <c r="AE23" s="63" t="s">
        <v>65</v>
      </c>
      <c r="AF23" s="72">
        <v>88408</v>
      </c>
      <c r="AG23" s="5">
        <v>21078</v>
      </c>
      <c r="AH23" s="5">
        <v>67330</v>
      </c>
      <c r="AI23" s="5">
        <v>5095157</v>
      </c>
      <c r="AJ23" s="5">
        <v>33701</v>
      </c>
      <c r="AK23" s="5">
        <v>1577614</v>
      </c>
      <c r="AL23" s="5">
        <v>3483842</v>
      </c>
      <c r="AM23" s="5">
        <v>39651804</v>
      </c>
      <c r="AN23" s="5">
        <v>17060</v>
      </c>
      <c r="AO23" s="64">
        <v>2324.2558030480654</v>
      </c>
      <c r="AQ23" s="63" t="s">
        <v>65</v>
      </c>
      <c r="AR23" s="11">
        <v>-2.6468088796307776</v>
      </c>
      <c r="AS23" s="11">
        <v>-3.4108089541907671</v>
      </c>
      <c r="AT23" s="11">
        <v>2.5676713380687275</v>
      </c>
      <c r="AU23" s="11">
        <v>0.6386933264891006</v>
      </c>
      <c r="AV23" s="11">
        <v>14.859348563750002</v>
      </c>
      <c r="AW23" s="11">
        <v>17.883218644431981</v>
      </c>
      <c r="AX23" s="11">
        <v>11.745645220482331</v>
      </c>
      <c r="AY23" s="11">
        <v>-5.4372181850774259</v>
      </c>
      <c r="AZ23" s="11">
        <v>8.319627983364434</v>
      </c>
      <c r="BA23" s="11">
        <v>7.3666474715806087</v>
      </c>
      <c r="BB23" s="11">
        <v>-6.7886997935122899</v>
      </c>
      <c r="BC23" s="65">
        <v>12.200594365384539</v>
      </c>
      <c r="BE23" s="63" t="s">
        <v>65</v>
      </c>
      <c r="BF23" s="11">
        <v>77.113168417879436</v>
      </c>
      <c r="BG23" s="11">
        <v>58.003776726872992</v>
      </c>
      <c r="BH23" s="11">
        <v>0.92643820310042202</v>
      </c>
      <c r="BI23" s="11">
        <v>-30.272021907804657</v>
      </c>
      <c r="BJ23" s="11">
        <v>4.6210268552416425</v>
      </c>
      <c r="BK23" s="11">
        <v>2.6640319910796002</v>
      </c>
      <c r="BL23" s="11">
        <v>22.186995274271702</v>
      </c>
      <c r="BM23" s="11">
        <v>18.614803072796001</v>
      </c>
      <c r="BN23" s="11">
        <v>2.8397833839651301</v>
      </c>
      <c r="BO23" s="11">
        <v>32.454546811847564</v>
      </c>
      <c r="BP23" s="57">
        <v>311.77611101832593</v>
      </c>
      <c r="BQ23" s="57">
        <v>598.83509260428571</v>
      </c>
      <c r="BR23" s="65">
        <v>32.717707332117655</v>
      </c>
      <c r="BS23" s="5"/>
      <c r="BT23" s="63" t="s">
        <v>65</v>
      </c>
      <c r="BU23" s="11">
        <v>-56.583147535187059</v>
      </c>
      <c r="BV23" s="11">
        <v>18.595622573566644</v>
      </c>
      <c r="BW23" s="11">
        <v>-63.772443813121129</v>
      </c>
      <c r="BX23" s="11">
        <v>-7.0801431012635016E-2</v>
      </c>
      <c r="BY23" s="11">
        <v>269.59037842190014</v>
      </c>
      <c r="BZ23" s="11">
        <v>-2.9826303797701885</v>
      </c>
      <c r="CA23" s="11">
        <v>-0.24858812709662123</v>
      </c>
      <c r="CB23" s="11">
        <v>3.6972900776564526</v>
      </c>
      <c r="CC23" s="11">
        <v>-0.99814298978644389</v>
      </c>
      <c r="CD23" s="66">
        <v>4.7427727208778334</v>
      </c>
      <c r="CE23" s="63" t="s">
        <v>65</v>
      </c>
      <c r="CF23" s="11">
        <f t="shared" si="3"/>
        <v>75.258722150447426</v>
      </c>
      <c r="CG23" s="11">
        <f t="shared" si="0"/>
        <v>65.126149115434956</v>
      </c>
      <c r="CH23" s="11">
        <f t="shared" si="0"/>
        <v>10.132573035012481</v>
      </c>
      <c r="CI23" s="11">
        <f t="shared" si="0"/>
        <v>8.5934148166373454</v>
      </c>
      <c r="CJ23" s="11">
        <f t="shared" si="0"/>
        <v>1.5391582183751336</v>
      </c>
      <c r="CK23" s="11">
        <f t="shared" si="0"/>
        <v>4.8288269557672585</v>
      </c>
      <c r="CL23" s="11">
        <f t="shared" si="0"/>
        <v>6.2124285694542429</v>
      </c>
      <c r="CM23" s="11">
        <f t="shared" si="0"/>
        <v>1.3836016136869838</v>
      </c>
      <c r="CN23" s="11">
        <f t="shared" si="0"/>
        <v>-1.0023781011325485</v>
      </c>
      <c r="CO23" s="11">
        <f t="shared" si="0"/>
        <v>0.12695765367951481</v>
      </c>
      <c r="CP23" s="11">
        <f t="shared" si="0"/>
        <v>1.1293357548120637</v>
      </c>
      <c r="CQ23" s="65">
        <f t="shared" si="0"/>
        <v>5.7281782185748726</v>
      </c>
      <c r="CS23" s="63" t="s">
        <v>65</v>
      </c>
      <c r="CT23" s="59">
        <f t="shared" si="1"/>
        <v>1.2298330739252117</v>
      </c>
      <c r="CU23" s="59">
        <f t="shared" si="1"/>
        <v>1.4644630040035505</v>
      </c>
      <c r="CV23" s="59">
        <f t="shared" si="1"/>
        <v>0.23462993007833891</v>
      </c>
      <c r="CW23" s="59">
        <f t="shared" si="1"/>
        <v>0.19264445067871314</v>
      </c>
      <c r="CX23" s="59">
        <f t="shared" si="1"/>
        <v>3.2561595432076684</v>
      </c>
      <c r="CY23" s="59">
        <f t="shared" si="1"/>
        <v>1.0495411507632793</v>
      </c>
      <c r="CZ23" s="59">
        <f t="shared" si="1"/>
        <v>0.10302683832493471</v>
      </c>
      <c r="DA23" s="59">
        <f t="shared" si="1"/>
        <v>0.12266276712151608</v>
      </c>
      <c r="DB23" s="59">
        <f t="shared" ref="DB23:DF51" si="4">Y23/$AM23*100</f>
        <v>1.963592879658136E-2</v>
      </c>
      <c r="DC23" s="59">
        <f t="shared" si="4"/>
        <v>19.912450893785312</v>
      </c>
      <c r="DD23" s="59">
        <f t="shared" si="4"/>
        <v>6.8397417681172845</v>
      </c>
      <c r="DE23" s="11">
        <f t="shared" si="4"/>
        <v>5.721921252309226</v>
      </c>
      <c r="DF23" s="65">
        <f t="shared" si="4"/>
        <v>1.1178205158080574</v>
      </c>
      <c r="DH23" s="63" t="s">
        <v>65</v>
      </c>
      <c r="DI23" s="11">
        <f t="shared" si="2"/>
        <v>0.22296085191987736</v>
      </c>
      <c r="DJ23" s="11">
        <f t="shared" si="2"/>
        <v>5.3157732747796289E-2</v>
      </c>
      <c r="DK23" s="11">
        <f t="shared" si="2"/>
        <v>0.16980311917208105</v>
      </c>
      <c r="DL23" s="11">
        <f t="shared" si="2"/>
        <v>12.849748273748151</v>
      </c>
      <c r="DM23" s="11">
        <f t="shared" si="2"/>
        <v>8.499234990670286E-2</v>
      </c>
      <c r="DN23" s="11">
        <f t="shared" si="2"/>
        <v>3.978668915038519</v>
      </c>
      <c r="DO23" s="11">
        <f t="shared" si="2"/>
        <v>8.7860870088029284</v>
      </c>
      <c r="DP23" s="151">
        <f t="shared" si="2"/>
        <v>100</v>
      </c>
      <c r="DQ23" s="85"/>
    </row>
    <row r="24" spans="2:121" ht="12">
      <c r="B24" s="74" t="s">
        <v>66</v>
      </c>
      <c r="C24" s="75">
        <v>15589156</v>
      </c>
      <c r="D24" s="75">
        <v>13482506</v>
      </c>
      <c r="E24" s="75">
        <v>2106650</v>
      </c>
      <c r="F24" s="75">
        <v>1785264</v>
      </c>
      <c r="G24" s="75">
        <v>321386</v>
      </c>
      <c r="H24" s="75">
        <v>1486985</v>
      </c>
      <c r="I24" s="75">
        <v>1676201</v>
      </c>
      <c r="J24" s="75">
        <v>189216</v>
      </c>
      <c r="K24" s="75">
        <v>-56055</v>
      </c>
      <c r="L24" s="75">
        <v>70993</v>
      </c>
      <c r="M24" s="75">
        <v>127048</v>
      </c>
      <c r="N24" s="76">
        <v>1514302</v>
      </c>
      <c r="O24" s="5"/>
      <c r="P24" s="74" t="s">
        <v>66</v>
      </c>
      <c r="Q24" s="75">
        <v>302827</v>
      </c>
      <c r="R24" s="75">
        <v>359518</v>
      </c>
      <c r="S24" s="75">
        <v>56691</v>
      </c>
      <c r="T24" s="75">
        <v>9098</v>
      </c>
      <c r="U24" s="75">
        <v>873507</v>
      </c>
      <c r="V24" s="75">
        <v>328870</v>
      </c>
      <c r="W24" s="75">
        <v>28738</v>
      </c>
      <c r="X24" s="75">
        <v>34215</v>
      </c>
      <c r="Y24" s="75">
        <v>5477</v>
      </c>
      <c r="Z24" s="75">
        <v>5666396</v>
      </c>
      <c r="AA24" s="75">
        <v>1660920</v>
      </c>
      <c r="AB24" s="75">
        <v>1410125</v>
      </c>
      <c r="AC24" s="76">
        <v>250795</v>
      </c>
      <c r="AD24" s="5">
        <v>0</v>
      </c>
      <c r="AE24" s="74" t="s">
        <v>66</v>
      </c>
      <c r="AF24" s="77">
        <v>682694</v>
      </c>
      <c r="AG24" s="75">
        <v>622198</v>
      </c>
      <c r="AH24" s="75">
        <v>60496</v>
      </c>
      <c r="AI24" s="75">
        <v>3322782</v>
      </c>
      <c r="AJ24" s="75">
        <v>235205</v>
      </c>
      <c r="AK24" s="75">
        <v>1023385</v>
      </c>
      <c r="AL24" s="75">
        <v>2064192</v>
      </c>
      <c r="AM24" s="75">
        <v>22742537</v>
      </c>
      <c r="AN24" s="75">
        <v>11632</v>
      </c>
      <c r="AO24" s="76">
        <v>1955.1699621733151</v>
      </c>
      <c r="AQ24" s="74" t="s">
        <v>66</v>
      </c>
      <c r="AR24" s="78">
        <v>-4.5237901440556163</v>
      </c>
      <c r="AS24" s="78">
        <v>-5.288060449267018</v>
      </c>
      <c r="AT24" s="78">
        <v>0.67550292351548258</v>
      </c>
      <c r="AU24" s="78">
        <v>-1.2888061471668548</v>
      </c>
      <c r="AV24" s="78">
        <v>13.187200202858328</v>
      </c>
      <c r="AW24" s="78">
        <v>10.409730410428367</v>
      </c>
      <c r="AX24" s="78">
        <v>9.0988319493675505</v>
      </c>
      <c r="AY24" s="78">
        <v>-0.21200518938075502</v>
      </c>
      <c r="AZ24" s="78">
        <v>10.82280696172325</v>
      </c>
      <c r="BA24" s="78">
        <v>10.667186282151208</v>
      </c>
      <c r="BB24" s="78">
        <v>3.1494079113126731E-2</v>
      </c>
      <c r="BC24" s="79">
        <v>9.5214779123901661</v>
      </c>
      <c r="BD24" s="68"/>
      <c r="BE24" s="74" t="s">
        <v>66</v>
      </c>
      <c r="BF24" s="78">
        <v>77.048327311420579</v>
      </c>
      <c r="BG24" s="78">
        <v>58.002803914933267</v>
      </c>
      <c r="BH24" s="78">
        <v>0.3433810644812999</v>
      </c>
      <c r="BI24" s="78">
        <v>-46.111473079429011</v>
      </c>
      <c r="BJ24" s="78">
        <v>3.3919630703675208</v>
      </c>
      <c r="BK24" s="78">
        <v>-6.0043786691360994</v>
      </c>
      <c r="BL24" s="78">
        <v>6.4646389804764199</v>
      </c>
      <c r="BM24" s="78">
        <v>3.3498459493747355</v>
      </c>
      <c r="BN24" s="78">
        <v>-10.404056927858662</v>
      </c>
      <c r="BO24" s="78">
        <v>30.626500019249121</v>
      </c>
      <c r="BP24" s="80">
        <v>565.01173135595252</v>
      </c>
      <c r="BQ24" s="80">
        <v>1735.001171173516</v>
      </c>
      <c r="BR24" s="65">
        <v>45.041986675303043</v>
      </c>
      <c r="BS24" s="5"/>
      <c r="BT24" s="74" t="s">
        <v>66</v>
      </c>
      <c r="BU24" s="78">
        <v>-33.159777634616624</v>
      </c>
      <c r="BV24" s="78">
        <v>-27.186063494143969</v>
      </c>
      <c r="BW24" s="78">
        <v>-63.748367070554536</v>
      </c>
      <c r="BX24" s="78">
        <v>8.3496672830687881</v>
      </c>
      <c r="BY24" s="78">
        <v>732.5840707964602</v>
      </c>
      <c r="BZ24" s="78">
        <v>2.2649714855019241</v>
      </c>
      <c r="CA24" s="78">
        <v>1.2975082345643631</v>
      </c>
      <c r="CB24" s="78">
        <v>3.3167472574598724</v>
      </c>
      <c r="CC24" s="78">
        <v>-1.2060472226940717</v>
      </c>
      <c r="CD24" s="81">
        <v>4.5780074113937879</v>
      </c>
      <c r="CE24" s="74" t="s">
        <v>66</v>
      </c>
      <c r="CF24" s="78">
        <f t="shared" si="3"/>
        <v>68.54624881999753</v>
      </c>
      <c r="CG24" s="78">
        <f t="shared" si="0"/>
        <v>59.283210136142685</v>
      </c>
      <c r="CH24" s="78">
        <f t="shared" si="0"/>
        <v>9.2630386838548393</v>
      </c>
      <c r="CI24" s="78">
        <f t="shared" si="0"/>
        <v>7.8498893944857606</v>
      </c>
      <c r="CJ24" s="78">
        <f t="shared" si="0"/>
        <v>1.4131492893690796</v>
      </c>
      <c r="CK24" s="78">
        <f t="shared" si="0"/>
        <v>6.5383426659919248</v>
      </c>
      <c r="CL24" s="78">
        <f t="shared" si="0"/>
        <v>7.3703342771301195</v>
      </c>
      <c r="CM24" s="78">
        <f t="shared" si="0"/>
        <v>0.83199161113819453</v>
      </c>
      <c r="CN24" s="78">
        <f t="shared" si="0"/>
        <v>-0.24647645950845323</v>
      </c>
      <c r="CO24" s="78">
        <f t="shared" si="0"/>
        <v>0.31215954490917175</v>
      </c>
      <c r="CP24" s="78">
        <f t="shared" si="0"/>
        <v>0.55863600441762495</v>
      </c>
      <c r="CQ24" s="79">
        <f t="shared" si="0"/>
        <v>6.6584567939803732</v>
      </c>
      <c r="CS24" s="74" t="s">
        <v>66</v>
      </c>
      <c r="CT24" s="142">
        <f t="shared" ref="CT24:DA51" si="5">Q24/$AM24*100</f>
        <v>1.3315444974322785</v>
      </c>
      <c r="CU24" s="82">
        <f t="shared" si="5"/>
        <v>1.5808174787184035</v>
      </c>
      <c r="CV24" s="82">
        <f t="shared" si="5"/>
        <v>0.24927298128612474</v>
      </c>
      <c r="CW24" s="82">
        <f t="shared" si="5"/>
        <v>4.0004331970527301E-2</v>
      </c>
      <c r="CX24" s="82">
        <f t="shared" si="5"/>
        <v>3.840851176805824</v>
      </c>
      <c r="CY24" s="82">
        <f t="shared" si="5"/>
        <v>1.4460567877717423</v>
      </c>
      <c r="CZ24" s="82">
        <f t="shared" si="5"/>
        <v>0.12636233152000587</v>
      </c>
      <c r="DA24" s="82">
        <f t="shared" si="5"/>
        <v>0.15044495695445059</v>
      </c>
      <c r="DB24" s="82">
        <f t="shared" si="4"/>
        <v>2.4082625434444713E-2</v>
      </c>
      <c r="DC24" s="82">
        <f t="shared" si="4"/>
        <v>24.915408514010551</v>
      </c>
      <c r="DD24" s="82">
        <f t="shared" si="4"/>
        <v>7.3031430046700594</v>
      </c>
      <c r="DE24" s="78">
        <f t="shared" si="4"/>
        <v>6.2003856473884156</v>
      </c>
      <c r="DF24" s="79">
        <f t="shared" si="4"/>
        <v>1.1027573572816438</v>
      </c>
      <c r="DH24" s="74" t="s">
        <v>66</v>
      </c>
      <c r="DI24" s="78">
        <f t="shared" si="2"/>
        <v>3.0018374818957092</v>
      </c>
      <c r="DJ24" s="78">
        <f t="shared" si="2"/>
        <v>2.7358337374585782</v>
      </c>
      <c r="DK24" s="78">
        <f t="shared" si="2"/>
        <v>0.26600374443713121</v>
      </c>
      <c r="DL24" s="78">
        <f t="shared" si="2"/>
        <v>14.610428027444783</v>
      </c>
      <c r="DM24" s="78">
        <f t="shared" si="2"/>
        <v>1.0342073973541299</v>
      </c>
      <c r="DN24" s="78">
        <f t="shared" si="2"/>
        <v>4.499871760129488</v>
      </c>
      <c r="DO24" s="78">
        <f t="shared" si="2"/>
        <v>9.0763488699611656</v>
      </c>
      <c r="DP24" s="153">
        <f t="shared" si="2"/>
        <v>100</v>
      </c>
      <c r="DQ24" s="62"/>
    </row>
    <row r="25" spans="2:121" ht="12">
      <c r="B25" s="63" t="s">
        <v>67</v>
      </c>
      <c r="C25" s="5">
        <v>60526828</v>
      </c>
      <c r="D25" s="5">
        <v>52359075</v>
      </c>
      <c r="E25" s="5">
        <v>8167753</v>
      </c>
      <c r="F25" s="5">
        <v>6922786</v>
      </c>
      <c r="G25" s="5">
        <v>1244967</v>
      </c>
      <c r="H25" s="5">
        <v>3650201</v>
      </c>
      <c r="I25" s="5">
        <v>4508983</v>
      </c>
      <c r="J25" s="5">
        <v>858782</v>
      </c>
      <c r="K25" s="5">
        <v>-311972</v>
      </c>
      <c r="L25" s="5">
        <v>375472</v>
      </c>
      <c r="M25" s="5">
        <v>687444</v>
      </c>
      <c r="N25" s="64">
        <v>3912336</v>
      </c>
      <c r="O25" s="5"/>
      <c r="P25" s="63" t="s">
        <v>67</v>
      </c>
      <c r="Q25" s="5">
        <v>823483</v>
      </c>
      <c r="R25" s="5">
        <v>985323</v>
      </c>
      <c r="S25" s="5">
        <v>161840</v>
      </c>
      <c r="T25" s="5">
        <v>284434</v>
      </c>
      <c r="U25" s="5">
        <v>2289699</v>
      </c>
      <c r="V25" s="5">
        <v>514720</v>
      </c>
      <c r="W25" s="5">
        <v>49837</v>
      </c>
      <c r="X25" s="5">
        <v>59335</v>
      </c>
      <c r="Y25" s="5">
        <v>9498</v>
      </c>
      <c r="Z25" s="5">
        <v>13066016</v>
      </c>
      <c r="AA25" s="5">
        <v>5156233</v>
      </c>
      <c r="AB25" s="5">
        <v>4418087</v>
      </c>
      <c r="AC25" s="64">
        <v>738146</v>
      </c>
      <c r="AD25" s="5">
        <v>0</v>
      </c>
      <c r="AE25" s="63" t="s">
        <v>67</v>
      </c>
      <c r="AF25" s="72">
        <v>328466</v>
      </c>
      <c r="AG25" s="5">
        <v>259750</v>
      </c>
      <c r="AH25" s="5">
        <v>68716</v>
      </c>
      <c r="AI25" s="5">
        <v>7581317</v>
      </c>
      <c r="AJ25" s="5">
        <v>219155</v>
      </c>
      <c r="AK25" s="5">
        <v>2150297</v>
      </c>
      <c r="AL25" s="5">
        <v>5211865</v>
      </c>
      <c r="AM25" s="5">
        <v>77243045</v>
      </c>
      <c r="AN25" s="5">
        <v>29936</v>
      </c>
      <c r="AO25" s="64">
        <v>2580.2727485301975</v>
      </c>
      <c r="AQ25" s="63" t="s">
        <v>67</v>
      </c>
      <c r="AR25" s="11">
        <v>-1.8959896234955764E-2</v>
      </c>
      <c r="AS25" s="11">
        <v>-0.80925054571031452</v>
      </c>
      <c r="AT25" s="11">
        <v>5.3623824795944515</v>
      </c>
      <c r="AU25" s="11">
        <v>3.3820242924653332</v>
      </c>
      <c r="AV25" s="11">
        <v>17.923301409528644</v>
      </c>
      <c r="AW25" s="11">
        <v>14.733302194648632</v>
      </c>
      <c r="AX25" s="11">
        <v>11.580650174411929</v>
      </c>
      <c r="AY25" s="11">
        <v>-8.8419181377989681E-2</v>
      </c>
      <c r="AZ25" s="11">
        <v>8.4487120042727764</v>
      </c>
      <c r="BA25" s="11">
        <v>6.4269071820135037</v>
      </c>
      <c r="BB25" s="11">
        <v>-0.88182709498817702</v>
      </c>
      <c r="BC25" s="65">
        <v>12.512488331282858</v>
      </c>
      <c r="BD25" s="68"/>
      <c r="BE25" s="63" t="s">
        <v>67</v>
      </c>
      <c r="BF25" s="11">
        <v>86.151279576285162</v>
      </c>
      <c r="BG25" s="11">
        <v>64.72318023836074</v>
      </c>
      <c r="BH25" s="11">
        <v>3.8794320778453879</v>
      </c>
      <c r="BI25" s="11">
        <v>-25.734666328979078</v>
      </c>
      <c r="BJ25" s="11">
        <v>8.3053704767103387</v>
      </c>
      <c r="BK25" s="11">
        <v>-4.2847951324191742</v>
      </c>
      <c r="BL25" s="11">
        <v>10.793206171357433</v>
      </c>
      <c r="BM25" s="11">
        <v>7.5532917633410674</v>
      </c>
      <c r="BN25" s="11">
        <v>-6.7543687414097775</v>
      </c>
      <c r="BO25" s="11">
        <v>37.595394424729065</v>
      </c>
      <c r="BP25" s="57">
        <v>307.92466234604626</v>
      </c>
      <c r="BQ25" s="57">
        <v>555.30709684500619</v>
      </c>
      <c r="BR25" s="86">
        <v>25.148733077320856</v>
      </c>
      <c r="BS25" s="5"/>
      <c r="BT25" s="63" t="s">
        <v>67</v>
      </c>
      <c r="BU25" s="11">
        <v>-64.739993602088546</v>
      </c>
      <c r="BV25" s="11">
        <v>-64.964222367595781</v>
      </c>
      <c r="BW25" s="11">
        <v>-63.865824608637581</v>
      </c>
      <c r="BX25" s="11">
        <v>3.8479814596435071</v>
      </c>
      <c r="BY25" s="11">
        <v>583.94033018131881</v>
      </c>
      <c r="BZ25" s="11">
        <v>-3.4555013783752231</v>
      </c>
      <c r="CA25" s="11">
        <v>3.3875371546187574</v>
      </c>
      <c r="CB25" s="11">
        <v>5.5005985666388328</v>
      </c>
      <c r="CC25" s="11">
        <v>1.3439859169233894</v>
      </c>
      <c r="CD25" s="66">
        <v>4.1014892123177553</v>
      </c>
      <c r="CE25" s="63" t="s">
        <v>67</v>
      </c>
      <c r="CF25" s="11">
        <f t="shared" si="3"/>
        <v>78.35893574625392</v>
      </c>
      <c r="CG25" s="11">
        <f t="shared" si="0"/>
        <v>67.784840693424243</v>
      </c>
      <c r="CH25" s="11">
        <f t="shared" si="0"/>
        <v>10.574095052829675</v>
      </c>
      <c r="CI25" s="11">
        <f t="shared" si="0"/>
        <v>8.9623421759201758</v>
      </c>
      <c r="CJ25" s="11">
        <f t="shared" si="0"/>
        <v>1.6117528769095006</v>
      </c>
      <c r="CK25" s="11">
        <f t="shared" si="0"/>
        <v>4.7256047453851666</v>
      </c>
      <c r="CL25" s="11">
        <f t="shared" si="0"/>
        <v>5.8373967520312018</v>
      </c>
      <c r="CM25" s="11">
        <f t="shared" si="0"/>
        <v>1.1117920066460352</v>
      </c>
      <c r="CN25" s="11">
        <f t="shared" si="0"/>
        <v>-0.40388361178666637</v>
      </c>
      <c r="CO25" s="11">
        <f t="shared" si="0"/>
        <v>0.48609166042068902</v>
      </c>
      <c r="CP25" s="11">
        <f t="shared" si="0"/>
        <v>0.88997527220735539</v>
      </c>
      <c r="CQ25" s="86">
        <f t="shared" si="0"/>
        <v>5.0649686324509862</v>
      </c>
      <c r="CS25" s="63" t="s">
        <v>67</v>
      </c>
      <c r="CT25" s="59">
        <f t="shared" si="5"/>
        <v>1.0660933939100925</v>
      </c>
      <c r="CU25" s="59">
        <f t="shared" si="5"/>
        <v>1.275613875657025</v>
      </c>
      <c r="CV25" s="59">
        <f t="shared" si="5"/>
        <v>0.20952048174693269</v>
      </c>
      <c r="CW25" s="59">
        <f t="shared" si="5"/>
        <v>0.36823250559322201</v>
      </c>
      <c r="CX25" s="59">
        <f t="shared" si="5"/>
        <v>2.9642785314846147</v>
      </c>
      <c r="CY25" s="59">
        <f t="shared" si="5"/>
        <v>0.6663642014630573</v>
      </c>
      <c r="CZ25" s="59">
        <f t="shared" si="5"/>
        <v>6.4519724720847035E-2</v>
      </c>
      <c r="DA25" s="59">
        <f t="shared" si="5"/>
        <v>7.681597741259423E-2</v>
      </c>
      <c r="DB25" s="59">
        <f t="shared" si="4"/>
        <v>1.2296252691747198E-2</v>
      </c>
      <c r="DC25" s="59">
        <f t="shared" si="4"/>
        <v>16.915459508360914</v>
      </c>
      <c r="DD25" s="59">
        <f t="shared" si="4"/>
        <v>6.6753362713756301</v>
      </c>
      <c r="DE25" s="11">
        <f t="shared" si="4"/>
        <v>5.7197214325250902</v>
      </c>
      <c r="DF25" s="65">
        <f t="shared" si="4"/>
        <v>0.95561483885053988</v>
      </c>
      <c r="DH25" s="63" t="s">
        <v>67</v>
      </c>
      <c r="DI25" s="11">
        <f t="shared" si="2"/>
        <v>0.42523699059248637</v>
      </c>
      <c r="DJ25" s="11">
        <f t="shared" si="2"/>
        <v>0.33627623043602178</v>
      </c>
      <c r="DK25" s="11">
        <f t="shared" si="2"/>
        <v>8.8960760156464563E-2</v>
      </c>
      <c r="DL25" s="11">
        <f t="shared" si="2"/>
        <v>9.8148862463927991</v>
      </c>
      <c r="DM25" s="11">
        <f t="shared" si="2"/>
        <v>0.28372133698250762</v>
      </c>
      <c r="DN25" s="11">
        <f t="shared" si="2"/>
        <v>2.7838066197416222</v>
      </c>
      <c r="DO25" s="11">
        <f t="shared" si="2"/>
        <v>6.7473582896686688</v>
      </c>
      <c r="DP25" s="151">
        <f t="shared" si="2"/>
        <v>100</v>
      </c>
      <c r="DQ25" s="62"/>
    </row>
    <row r="26" spans="2:121" ht="12">
      <c r="B26" s="74" t="s">
        <v>68</v>
      </c>
      <c r="C26" s="75">
        <v>73422385</v>
      </c>
      <c r="D26" s="75">
        <v>63512023</v>
      </c>
      <c r="E26" s="75">
        <v>9910362</v>
      </c>
      <c r="F26" s="75">
        <v>8399264</v>
      </c>
      <c r="G26" s="75">
        <v>1511098</v>
      </c>
      <c r="H26" s="75">
        <v>3847569</v>
      </c>
      <c r="I26" s="75">
        <v>4643076</v>
      </c>
      <c r="J26" s="75">
        <v>795507</v>
      </c>
      <c r="K26" s="75">
        <v>-476785</v>
      </c>
      <c r="L26" s="75">
        <v>120268</v>
      </c>
      <c r="M26" s="75">
        <v>597053</v>
      </c>
      <c r="N26" s="76">
        <v>4290099</v>
      </c>
      <c r="O26" s="5"/>
      <c r="P26" s="74" t="s">
        <v>68</v>
      </c>
      <c r="Q26" s="75">
        <v>923287</v>
      </c>
      <c r="R26" s="75">
        <v>1115212</v>
      </c>
      <c r="S26" s="75">
        <v>191925</v>
      </c>
      <c r="T26" s="75">
        <v>280400</v>
      </c>
      <c r="U26" s="75">
        <v>2782054</v>
      </c>
      <c r="V26" s="75">
        <v>304358</v>
      </c>
      <c r="W26" s="75">
        <v>34255</v>
      </c>
      <c r="X26" s="75">
        <v>40784</v>
      </c>
      <c r="Y26" s="75">
        <v>6529</v>
      </c>
      <c r="Z26" s="75">
        <v>15069631</v>
      </c>
      <c r="AA26" s="75">
        <v>5313033</v>
      </c>
      <c r="AB26" s="75">
        <v>4932835</v>
      </c>
      <c r="AC26" s="76">
        <v>380198</v>
      </c>
      <c r="AD26" s="5">
        <v>0</v>
      </c>
      <c r="AE26" s="74" t="s">
        <v>68</v>
      </c>
      <c r="AF26" s="77">
        <v>115569</v>
      </c>
      <c r="AG26" s="75">
        <v>86903</v>
      </c>
      <c r="AH26" s="75">
        <v>28666</v>
      </c>
      <c r="AI26" s="75">
        <v>9641029</v>
      </c>
      <c r="AJ26" s="75">
        <v>221166</v>
      </c>
      <c r="AK26" s="75">
        <v>3205309</v>
      </c>
      <c r="AL26" s="75">
        <v>6214554</v>
      </c>
      <c r="AM26" s="75">
        <v>92339585</v>
      </c>
      <c r="AN26" s="75">
        <v>34453</v>
      </c>
      <c r="AO26" s="76">
        <v>2680.1609438945811</v>
      </c>
      <c r="AQ26" s="74" t="s">
        <v>68</v>
      </c>
      <c r="AR26" s="78">
        <v>2.5702011337424899</v>
      </c>
      <c r="AS26" s="78">
        <v>1.7617651423525</v>
      </c>
      <c r="AT26" s="78">
        <v>8.0724794159980906</v>
      </c>
      <c r="AU26" s="78">
        <v>6.0433331027109576</v>
      </c>
      <c r="AV26" s="78">
        <v>20.935149830613735</v>
      </c>
      <c r="AW26" s="78">
        <v>19.574462398507265</v>
      </c>
      <c r="AX26" s="78">
        <v>17.548281223140354</v>
      </c>
      <c r="AY26" s="78">
        <v>8.6442059892408363</v>
      </c>
      <c r="AZ26" s="78">
        <v>-7.9529502332110678</v>
      </c>
      <c r="BA26" s="78">
        <v>19.334801849536625</v>
      </c>
      <c r="BB26" s="78">
        <v>10.067620132659345</v>
      </c>
      <c r="BC26" s="79">
        <v>18.274407938593566</v>
      </c>
      <c r="BE26" s="74" t="s">
        <v>68</v>
      </c>
      <c r="BF26" s="78">
        <v>86.699519342569019</v>
      </c>
      <c r="BG26" s="78">
        <v>64.722668620314792</v>
      </c>
      <c r="BH26" s="78">
        <v>5.168417418750308</v>
      </c>
      <c r="BI26" s="78">
        <v>-10.755491051678428</v>
      </c>
      <c r="BJ26" s="78">
        <v>9.4753352764631416</v>
      </c>
      <c r="BK26" s="78">
        <v>9.7746855805263717</v>
      </c>
      <c r="BL26" s="78">
        <v>6.5938511326860834</v>
      </c>
      <c r="BM26" s="78">
        <v>3.4759222611254885</v>
      </c>
      <c r="BN26" s="78">
        <v>-10.291288815608683</v>
      </c>
      <c r="BO26" s="78">
        <v>50.50915186965009</v>
      </c>
      <c r="BP26" s="80">
        <v>794.3084764363889</v>
      </c>
      <c r="BQ26" s="80">
        <v>1559.6522452989527</v>
      </c>
      <c r="BR26" s="79">
        <v>28.06755750775584</v>
      </c>
      <c r="BS26" s="5"/>
      <c r="BT26" s="74" t="s">
        <v>68</v>
      </c>
      <c r="BU26" s="78">
        <v>-39.35455094062393</v>
      </c>
      <c r="BV26" s="78">
        <v>-21.652542372881356</v>
      </c>
      <c r="BW26" s="78">
        <v>-64.007784543913615</v>
      </c>
      <c r="BX26" s="78">
        <v>4.4783596827664658</v>
      </c>
      <c r="BY26" s="78">
        <v>661.35495197769285</v>
      </c>
      <c r="BZ26" s="78">
        <v>-2.9304309957923413</v>
      </c>
      <c r="CA26" s="78">
        <v>5.3912109123599432</v>
      </c>
      <c r="CB26" s="78">
        <v>8.8746862764291414</v>
      </c>
      <c r="CC26" s="78">
        <v>2.9892685259916898</v>
      </c>
      <c r="CD26" s="81">
        <v>5.7145932140999136</v>
      </c>
      <c r="CE26" s="74" t="s">
        <v>68</v>
      </c>
      <c r="CF26" s="78">
        <f t="shared" si="3"/>
        <v>79.513444856829267</v>
      </c>
      <c r="CG26" s="78">
        <f t="shared" si="0"/>
        <v>68.780927486299618</v>
      </c>
      <c r="CH26" s="78">
        <f t="shared" si="0"/>
        <v>10.73251737052966</v>
      </c>
      <c r="CI26" s="78">
        <f t="shared" si="0"/>
        <v>9.0960599400571276</v>
      </c>
      <c r="CJ26" s="78">
        <f t="shared" si="0"/>
        <v>1.6364574304725326</v>
      </c>
      <c r="CK26" s="78">
        <f t="shared" si="0"/>
        <v>4.166760117018069</v>
      </c>
      <c r="CL26" s="78">
        <f t="shared" si="0"/>
        <v>5.0282617146265061</v>
      </c>
      <c r="CM26" s="78">
        <f t="shared" si="0"/>
        <v>0.86150159760843625</v>
      </c>
      <c r="CN26" s="78">
        <f t="shared" si="0"/>
        <v>-0.51633868616585188</v>
      </c>
      <c r="CO26" s="78">
        <f t="shared" si="0"/>
        <v>0.13024533302808325</v>
      </c>
      <c r="CP26" s="78">
        <f t="shared" si="0"/>
        <v>0.64658401919393516</v>
      </c>
      <c r="CQ26" s="79">
        <f t="shared" si="0"/>
        <v>4.6460020369378965</v>
      </c>
      <c r="CS26" s="74" t="s">
        <v>68</v>
      </c>
      <c r="CT26" s="82">
        <f t="shared" si="5"/>
        <v>0.9998821198947343</v>
      </c>
      <c r="CU26" s="82">
        <f t="shared" si="5"/>
        <v>1.2077290579116204</v>
      </c>
      <c r="CV26" s="82">
        <f t="shared" si="5"/>
        <v>0.20784693801688625</v>
      </c>
      <c r="CW26" s="82">
        <f t="shared" si="5"/>
        <v>0.30366175026669223</v>
      </c>
      <c r="CX26" s="82">
        <f t="shared" si="5"/>
        <v>3.0128508808004715</v>
      </c>
      <c r="CY26" s="82">
        <f t="shared" si="5"/>
        <v>0.32960728597599825</v>
      </c>
      <c r="CZ26" s="82">
        <f t="shared" si="5"/>
        <v>3.7096766246025474E-2</v>
      </c>
      <c r="DA26" s="82">
        <f t="shared" si="5"/>
        <v>4.4167406643640425E-2</v>
      </c>
      <c r="DB26" s="82">
        <f t="shared" si="4"/>
        <v>7.0706403976149553E-3</v>
      </c>
      <c r="DC26" s="82">
        <f t="shared" si="4"/>
        <v>16.319795026152651</v>
      </c>
      <c r="DD26" s="82">
        <f t="shared" si="4"/>
        <v>5.7537977888897816</v>
      </c>
      <c r="DE26" s="78">
        <f t="shared" si="4"/>
        <v>5.3420588797318072</v>
      </c>
      <c r="DF26" s="65">
        <f t="shared" si="4"/>
        <v>0.41173890915797379</v>
      </c>
      <c r="DH26" s="74" t="s">
        <v>68</v>
      </c>
      <c r="DI26" s="78">
        <f t="shared" si="2"/>
        <v>0.12515650790503335</v>
      </c>
      <c r="DJ26" s="78">
        <f t="shared" si="2"/>
        <v>9.4112400440179586E-2</v>
      </c>
      <c r="DK26" s="78">
        <f t="shared" si="2"/>
        <v>3.1044107464853778E-2</v>
      </c>
      <c r="DL26" s="78">
        <f t="shared" si="2"/>
        <v>10.440840729357836</v>
      </c>
      <c r="DM26" s="78">
        <f t="shared" si="2"/>
        <v>0.23951374700243669</v>
      </c>
      <c r="DN26" s="78">
        <f t="shared" si="2"/>
        <v>3.4712187627873785</v>
      </c>
      <c r="DO26" s="78">
        <f t="shared" si="2"/>
        <v>6.730108219568022</v>
      </c>
      <c r="DP26" s="151">
        <f t="shared" si="2"/>
        <v>100</v>
      </c>
      <c r="DQ26" s="62"/>
    </row>
    <row r="27" spans="2:121" ht="12">
      <c r="B27" s="63" t="s">
        <v>69</v>
      </c>
      <c r="C27" s="5">
        <v>6403329</v>
      </c>
      <c r="D27" s="5">
        <v>5540439</v>
      </c>
      <c r="E27" s="5">
        <v>862890</v>
      </c>
      <c r="F27" s="5">
        <v>731648</v>
      </c>
      <c r="G27" s="5">
        <v>131242</v>
      </c>
      <c r="H27" s="5">
        <v>778449</v>
      </c>
      <c r="I27" s="5">
        <v>871652</v>
      </c>
      <c r="J27" s="5">
        <v>93203</v>
      </c>
      <c r="K27" s="5">
        <v>7583</v>
      </c>
      <c r="L27" s="5">
        <v>73072</v>
      </c>
      <c r="M27" s="5">
        <v>65489</v>
      </c>
      <c r="N27" s="64">
        <v>762847</v>
      </c>
      <c r="O27" s="5"/>
      <c r="P27" s="63" t="s">
        <v>69</v>
      </c>
      <c r="Q27" s="5">
        <v>115591</v>
      </c>
      <c r="R27" s="5">
        <v>141777</v>
      </c>
      <c r="S27" s="5">
        <v>26186</v>
      </c>
      <c r="T27" s="5">
        <v>33450</v>
      </c>
      <c r="U27" s="5">
        <v>442263</v>
      </c>
      <c r="V27" s="5">
        <v>171543</v>
      </c>
      <c r="W27" s="5">
        <v>8019</v>
      </c>
      <c r="X27" s="5">
        <v>9547</v>
      </c>
      <c r="Y27" s="5">
        <v>1528</v>
      </c>
      <c r="Z27" s="5">
        <v>1856580</v>
      </c>
      <c r="AA27" s="5">
        <v>353091</v>
      </c>
      <c r="AB27" s="5">
        <v>294393</v>
      </c>
      <c r="AC27" s="64">
        <v>58698</v>
      </c>
      <c r="AD27" s="5">
        <v>0</v>
      </c>
      <c r="AE27" s="63" t="s">
        <v>69</v>
      </c>
      <c r="AF27" s="5">
        <v>55893</v>
      </c>
      <c r="AG27" s="5">
        <v>37328</v>
      </c>
      <c r="AH27" s="5">
        <v>18565</v>
      </c>
      <c r="AI27" s="5">
        <v>1447596</v>
      </c>
      <c r="AJ27" s="5">
        <v>140964</v>
      </c>
      <c r="AK27" s="5">
        <v>440533</v>
      </c>
      <c r="AL27" s="5">
        <v>866099</v>
      </c>
      <c r="AM27" s="5">
        <v>9038358</v>
      </c>
      <c r="AN27" s="5">
        <v>4581</v>
      </c>
      <c r="AO27" s="64">
        <v>1973.0098231827112</v>
      </c>
      <c r="AQ27" s="63" t="s">
        <v>69</v>
      </c>
      <c r="AR27" s="11">
        <v>-4.9186303878283093</v>
      </c>
      <c r="AS27" s="11">
        <v>-5.6667005490478113</v>
      </c>
      <c r="AT27" s="11">
        <v>0.18239467607239596</v>
      </c>
      <c r="AU27" s="11">
        <v>-1.6845296324564891</v>
      </c>
      <c r="AV27" s="11">
        <v>12.04336876253895</v>
      </c>
      <c r="AW27" s="11">
        <v>-70.805867111301623</v>
      </c>
      <c r="AX27" s="11">
        <v>-68.30899144182942</v>
      </c>
      <c r="AY27" s="11">
        <v>10.937462803818411</v>
      </c>
      <c r="AZ27" s="11">
        <v>-42.513835190660302</v>
      </c>
      <c r="BA27" s="11">
        <v>5.1546985177723412</v>
      </c>
      <c r="BB27" s="11">
        <v>16.323558144904883</v>
      </c>
      <c r="BC27" s="65">
        <v>-71.164354564354554</v>
      </c>
      <c r="BE27" s="63" t="s">
        <v>69</v>
      </c>
      <c r="BF27" s="11">
        <v>36.218579492558064</v>
      </c>
      <c r="BG27" s="11">
        <v>27.942569915082167</v>
      </c>
      <c r="BH27" s="11">
        <v>0.88611496378486665</v>
      </c>
      <c r="BI27" s="11">
        <v>-98.302640472358163</v>
      </c>
      <c r="BJ27" s="11">
        <v>3.450671444711364</v>
      </c>
      <c r="BK27" s="11">
        <v>5.6143180810717626</v>
      </c>
      <c r="BL27" s="11">
        <v>3.2577903682719547</v>
      </c>
      <c r="BM27" s="11">
        <v>0.23097112860892391</v>
      </c>
      <c r="BN27" s="11">
        <v>-13.132461625923819</v>
      </c>
      <c r="BO27" s="11">
        <v>9.7027016486899473</v>
      </c>
      <c r="BP27" s="57">
        <v>71.66506227939675</v>
      </c>
      <c r="BQ27" s="57">
        <v>75.96817673745808</v>
      </c>
      <c r="BR27" s="65">
        <v>52.911141792794439</v>
      </c>
      <c r="BS27" s="5"/>
      <c r="BT27" s="63" t="s">
        <v>69</v>
      </c>
      <c r="BU27" s="11">
        <v>-49.902750764101143</v>
      </c>
      <c r="BV27" s="11">
        <v>-38.120814269610769</v>
      </c>
      <c r="BW27" s="11">
        <v>-63.772075324421898</v>
      </c>
      <c r="BX27" s="11">
        <v>5.2705983991203675</v>
      </c>
      <c r="BY27" s="11">
        <v>638.9986893840105</v>
      </c>
      <c r="BZ27" s="11">
        <v>-10.35162728606576</v>
      </c>
      <c r="CA27" s="11">
        <v>0.16839319811760461</v>
      </c>
      <c r="CB27" s="11">
        <v>-18.524972801417491</v>
      </c>
      <c r="CC27" s="11">
        <v>-1.2076773776148373</v>
      </c>
      <c r="CD27" s="66">
        <v>-17.528989059195137</v>
      </c>
      <c r="CE27" s="63" t="s">
        <v>69</v>
      </c>
      <c r="CF27" s="11">
        <f t="shared" si="3"/>
        <v>70.846153692960598</v>
      </c>
      <c r="CG27" s="11">
        <f t="shared" si="0"/>
        <v>61.299176244180629</v>
      </c>
      <c r="CH27" s="11">
        <f t="shared" si="0"/>
        <v>9.5469774487799661</v>
      </c>
      <c r="CI27" s="11">
        <f t="shared" si="0"/>
        <v>8.0949216660813832</v>
      </c>
      <c r="CJ27" s="11">
        <f t="shared" si="0"/>
        <v>1.4520557826985829</v>
      </c>
      <c r="CK27" s="11">
        <f t="shared" si="0"/>
        <v>8.6127258955664292</v>
      </c>
      <c r="CL27" s="11">
        <f t="shared" si="0"/>
        <v>9.6439198358816931</v>
      </c>
      <c r="CM27" s="11">
        <f t="shared" si="0"/>
        <v>1.0311939403152652</v>
      </c>
      <c r="CN27" s="11">
        <f t="shared" si="0"/>
        <v>8.3897982354759565E-2</v>
      </c>
      <c r="CO27" s="11">
        <f t="shared" si="0"/>
        <v>0.80846543144230398</v>
      </c>
      <c r="CP27" s="11">
        <f t="shared" si="0"/>
        <v>0.72456744908754445</v>
      </c>
      <c r="CQ27" s="65">
        <f t="shared" si="0"/>
        <v>8.4401060458105324</v>
      </c>
      <c r="CS27" s="63" t="s">
        <v>69</v>
      </c>
      <c r="CT27" s="59">
        <f t="shared" si="5"/>
        <v>1.2788937990727962</v>
      </c>
      <c r="CU27" s="59">
        <f t="shared" si="5"/>
        <v>1.5686145647251415</v>
      </c>
      <c r="CV27" s="59">
        <f t="shared" si="5"/>
        <v>0.28972076565234528</v>
      </c>
      <c r="CW27" s="59">
        <f t="shared" si="5"/>
        <v>0.37008934587454934</v>
      </c>
      <c r="CX27" s="59">
        <f t="shared" si="5"/>
        <v>4.8931786061140752</v>
      </c>
      <c r="CY27" s="59">
        <f t="shared" si="5"/>
        <v>1.8979442947491125</v>
      </c>
      <c r="CZ27" s="59">
        <f t="shared" si="5"/>
        <v>8.8721867401136356E-2</v>
      </c>
      <c r="DA27" s="59">
        <f t="shared" si="5"/>
        <v>0.10562759297651188</v>
      </c>
      <c r="DB27" s="59">
        <f t="shared" si="4"/>
        <v>1.6905725575375528E-2</v>
      </c>
      <c r="DC27" s="59">
        <f t="shared" si="4"/>
        <v>20.541120411472967</v>
      </c>
      <c r="DD27" s="59">
        <f t="shared" si="4"/>
        <v>3.9065834745647385</v>
      </c>
      <c r="DE27" s="11">
        <f t="shared" si="4"/>
        <v>3.2571513542614707</v>
      </c>
      <c r="DF27" s="86">
        <f t="shared" si="4"/>
        <v>0.64943212030326747</v>
      </c>
      <c r="DH27" s="63" t="s">
        <v>69</v>
      </c>
      <c r="DI27" s="11">
        <f t="shared" si="2"/>
        <v>0.61839772224114165</v>
      </c>
      <c r="DJ27" s="11">
        <f t="shared" si="2"/>
        <v>0.41299536929163461</v>
      </c>
      <c r="DK27" s="11">
        <f t="shared" si="2"/>
        <v>0.20540235294950696</v>
      </c>
      <c r="DL27" s="11">
        <f t="shared" si="2"/>
        <v>16.016139214667088</v>
      </c>
      <c r="DM27" s="11">
        <f t="shared" si="2"/>
        <v>1.5596195680675626</v>
      </c>
      <c r="DN27" s="11">
        <f t="shared" si="2"/>
        <v>4.8740379613199654</v>
      </c>
      <c r="DO27" s="11">
        <f t="shared" si="2"/>
        <v>9.5824816852795607</v>
      </c>
      <c r="DP27" s="154">
        <f t="shared" si="2"/>
        <v>100</v>
      </c>
      <c r="DQ27" s="62"/>
    </row>
    <row r="28" spans="2:121" ht="12">
      <c r="B28" s="63" t="s">
        <v>70</v>
      </c>
      <c r="C28" s="5">
        <v>10194891</v>
      </c>
      <c r="D28" s="5">
        <v>8823430</v>
      </c>
      <c r="E28" s="5">
        <v>1371461</v>
      </c>
      <c r="F28" s="5">
        <v>1162243</v>
      </c>
      <c r="G28" s="5">
        <v>209218</v>
      </c>
      <c r="H28" s="5">
        <v>1195665</v>
      </c>
      <c r="I28" s="5">
        <v>1393003</v>
      </c>
      <c r="J28" s="5">
        <v>197338</v>
      </c>
      <c r="K28" s="5">
        <v>-29680</v>
      </c>
      <c r="L28" s="5">
        <v>118989</v>
      </c>
      <c r="M28" s="5">
        <v>148669</v>
      </c>
      <c r="N28" s="64">
        <v>1207943</v>
      </c>
      <c r="O28" s="5"/>
      <c r="P28" s="63" t="s">
        <v>70</v>
      </c>
      <c r="Q28" s="5">
        <v>216727</v>
      </c>
      <c r="R28" s="5">
        <v>262079</v>
      </c>
      <c r="S28" s="5">
        <v>45352</v>
      </c>
      <c r="T28" s="5">
        <v>50839</v>
      </c>
      <c r="U28" s="5">
        <v>655251</v>
      </c>
      <c r="V28" s="5">
        <v>285126</v>
      </c>
      <c r="W28" s="5">
        <v>17402</v>
      </c>
      <c r="X28" s="5">
        <v>20719</v>
      </c>
      <c r="Y28" s="5">
        <v>3317</v>
      </c>
      <c r="Z28" s="5">
        <v>2838797</v>
      </c>
      <c r="AA28" s="5">
        <v>579337</v>
      </c>
      <c r="AB28" s="5">
        <v>208653</v>
      </c>
      <c r="AC28" s="64">
        <v>370684</v>
      </c>
      <c r="AD28" s="5">
        <v>0</v>
      </c>
      <c r="AE28" s="63" t="s">
        <v>70</v>
      </c>
      <c r="AF28" s="5">
        <v>14516</v>
      </c>
      <c r="AG28" s="5">
        <v>-28079</v>
      </c>
      <c r="AH28" s="5">
        <v>42595</v>
      </c>
      <c r="AI28" s="5">
        <v>2244944</v>
      </c>
      <c r="AJ28" s="5">
        <v>247650</v>
      </c>
      <c r="AK28" s="5">
        <v>956695</v>
      </c>
      <c r="AL28" s="5">
        <v>1040599</v>
      </c>
      <c r="AM28" s="5">
        <v>14229353</v>
      </c>
      <c r="AN28" s="5">
        <v>8314</v>
      </c>
      <c r="AO28" s="64">
        <v>1711.4930238152515</v>
      </c>
      <c r="AQ28" s="63" t="s">
        <v>70</v>
      </c>
      <c r="AR28" s="11">
        <v>-4.9200195813694219</v>
      </c>
      <c r="AS28" s="11">
        <v>-5.6678631428529274</v>
      </c>
      <c r="AT28" s="11">
        <v>0.19008531923302546</v>
      </c>
      <c r="AU28" s="11">
        <v>-1.6787258467439368</v>
      </c>
      <c r="AV28" s="11">
        <v>12.017861349666974</v>
      </c>
      <c r="AW28" s="11">
        <v>3.2173826717138803</v>
      </c>
      <c r="AX28" s="11">
        <v>4.3637123733290979</v>
      </c>
      <c r="AY28" s="11">
        <v>11.893084150303636</v>
      </c>
      <c r="AZ28" s="11">
        <v>-112.2273864855202</v>
      </c>
      <c r="BA28" s="11">
        <v>4.2839238919904297</v>
      </c>
      <c r="BB28" s="11">
        <v>16.069671939165872</v>
      </c>
      <c r="BC28" s="65">
        <v>4.1881651149832759</v>
      </c>
      <c r="BE28" s="63" t="s">
        <v>70</v>
      </c>
      <c r="BF28" s="11">
        <v>35.866219477792058</v>
      </c>
      <c r="BG28" s="11">
        <v>27.937651636083167</v>
      </c>
      <c r="BH28" s="11">
        <v>3.9705298451493364E-2</v>
      </c>
      <c r="BI28" s="11">
        <v>-23.866359170959626</v>
      </c>
      <c r="BJ28" s="11">
        <v>3.319625732026906</v>
      </c>
      <c r="BK28" s="11">
        <v>-4.6072727394386694</v>
      </c>
      <c r="BL28" s="11">
        <v>33.923349238109893</v>
      </c>
      <c r="BM28" s="11">
        <v>30.005647235991717</v>
      </c>
      <c r="BN28" s="11">
        <v>12.708120965001699</v>
      </c>
      <c r="BO28" s="11">
        <v>14.501140253154754</v>
      </c>
      <c r="BP28" s="57">
        <v>84.088908660491569</v>
      </c>
      <c r="BQ28" s="57">
        <v>1313.0637952052011</v>
      </c>
      <c r="BR28" s="65">
        <v>23.586462580724749</v>
      </c>
      <c r="BS28" s="5"/>
      <c r="BT28" s="63" t="s">
        <v>70</v>
      </c>
      <c r="BU28" s="11">
        <v>-86.545181532529398</v>
      </c>
      <c r="BV28" s="11">
        <v>-190.85353221462606</v>
      </c>
      <c r="BW28" s="11">
        <v>-63.761581065330397</v>
      </c>
      <c r="BX28" s="11">
        <v>9.153675677620555</v>
      </c>
      <c r="BY28" s="11">
        <v>913.4637420199706</v>
      </c>
      <c r="BZ28" s="11">
        <v>-4.3564194103397975</v>
      </c>
      <c r="CA28" s="11">
        <v>0.83567915889435296</v>
      </c>
      <c r="CB28" s="11">
        <v>-0.91052949052047394</v>
      </c>
      <c r="CC28" s="11">
        <v>-1.8649669499527857</v>
      </c>
      <c r="CD28" s="66">
        <v>0.97257567432169378</v>
      </c>
      <c r="CE28" s="63" t="s">
        <v>70</v>
      </c>
      <c r="CF28" s="11">
        <f t="shared" si="3"/>
        <v>71.646904817105877</v>
      </c>
      <c r="CG28" s="11">
        <f t="shared" si="0"/>
        <v>62.008652115103189</v>
      </c>
      <c r="CH28" s="11">
        <f t="shared" si="0"/>
        <v>9.6382527020026831</v>
      </c>
      <c r="CI28" s="11">
        <f t="shared" si="0"/>
        <v>8.1679258361219933</v>
      </c>
      <c r="CJ28" s="11">
        <f t="shared" si="0"/>
        <v>1.4703268658806905</v>
      </c>
      <c r="CK28" s="11">
        <f t="shared" si="0"/>
        <v>8.4028065084898795</v>
      </c>
      <c r="CL28" s="11">
        <f t="shared" si="0"/>
        <v>9.7896439845156689</v>
      </c>
      <c r="CM28" s="11">
        <f t="shared" si="0"/>
        <v>1.3868374760257898</v>
      </c>
      <c r="CN28" s="11">
        <f t="shared" si="0"/>
        <v>-0.20858292010887636</v>
      </c>
      <c r="CO28" s="11">
        <f t="shared" si="0"/>
        <v>0.83622213884215257</v>
      </c>
      <c r="CP28" s="11">
        <f t="shared" si="0"/>
        <v>1.0448050589510287</v>
      </c>
      <c r="CQ28" s="65">
        <f t="shared" si="0"/>
        <v>8.4890929334594478</v>
      </c>
      <c r="CS28" s="63" t="s">
        <v>70</v>
      </c>
      <c r="CT28" s="59">
        <f t="shared" si="5"/>
        <v>1.5230980635591795</v>
      </c>
      <c r="CU28" s="59">
        <f t="shared" si="5"/>
        <v>1.8418195121029046</v>
      </c>
      <c r="CV28" s="59">
        <f t="shared" si="5"/>
        <v>0.31872144854372508</v>
      </c>
      <c r="CW28" s="59">
        <f t="shared" si="5"/>
        <v>0.35728258340347591</v>
      </c>
      <c r="CX28" s="59">
        <f t="shared" si="5"/>
        <v>4.6049247636206649</v>
      </c>
      <c r="CY28" s="59">
        <f t="shared" si="5"/>
        <v>2.0037875228761282</v>
      </c>
      <c r="CZ28" s="59">
        <f t="shared" si="5"/>
        <v>0.12229649513930817</v>
      </c>
      <c r="DA28" s="59">
        <f t="shared" si="5"/>
        <v>0.14560746367034397</v>
      </c>
      <c r="DB28" s="59">
        <f t="shared" si="4"/>
        <v>2.331096853103581E-2</v>
      </c>
      <c r="DC28" s="59">
        <f t="shared" si="4"/>
        <v>19.950288674404241</v>
      </c>
      <c r="DD28" s="59">
        <f t="shared" si="4"/>
        <v>4.0714219402667142</v>
      </c>
      <c r="DE28" s="11">
        <f t="shared" si="4"/>
        <v>1.4663562004540895</v>
      </c>
      <c r="DF28" s="65">
        <f t="shared" si="4"/>
        <v>2.6050657398126251</v>
      </c>
      <c r="DH28" s="63" t="s">
        <v>70</v>
      </c>
      <c r="DI28" s="11">
        <f t="shared" si="2"/>
        <v>0.10201447669475906</v>
      </c>
      <c r="DJ28" s="11">
        <f t="shared" si="2"/>
        <v>-0.19733153011243731</v>
      </c>
      <c r="DK28" s="11">
        <f t="shared" si="2"/>
        <v>0.29934600680719636</v>
      </c>
      <c r="DL28" s="11">
        <f t="shared" si="2"/>
        <v>15.776852257442767</v>
      </c>
      <c r="DM28" s="11">
        <f t="shared" si="2"/>
        <v>1.7404164476065778</v>
      </c>
      <c r="DN28" s="11">
        <f t="shared" si="2"/>
        <v>6.7233907261981622</v>
      </c>
      <c r="DO28" s="11">
        <f t="shared" si="2"/>
        <v>7.3130450836380252</v>
      </c>
      <c r="DP28" s="151">
        <f t="shared" si="2"/>
        <v>100</v>
      </c>
      <c r="DQ28" s="62"/>
    </row>
    <row r="29" spans="2:121" ht="12">
      <c r="B29" s="63" t="s">
        <v>71</v>
      </c>
      <c r="C29" s="5">
        <v>1650320</v>
      </c>
      <c r="D29" s="5">
        <v>1428245</v>
      </c>
      <c r="E29" s="5">
        <v>222075</v>
      </c>
      <c r="F29" s="5">
        <v>188216</v>
      </c>
      <c r="G29" s="5">
        <v>33859</v>
      </c>
      <c r="H29" s="5">
        <v>158503</v>
      </c>
      <c r="I29" s="5">
        <v>210827</v>
      </c>
      <c r="J29" s="5">
        <v>52324</v>
      </c>
      <c r="K29" s="5">
        <v>3036</v>
      </c>
      <c r="L29" s="5">
        <v>46324</v>
      </c>
      <c r="M29" s="5">
        <v>43288</v>
      </c>
      <c r="N29" s="64">
        <v>154505</v>
      </c>
      <c r="O29" s="5"/>
      <c r="P29" s="63" t="s">
        <v>71</v>
      </c>
      <c r="Q29" s="5">
        <v>38955</v>
      </c>
      <c r="R29" s="5">
        <v>47808</v>
      </c>
      <c r="S29" s="5">
        <v>8853</v>
      </c>
      <c r="T29" s="5">
        <v>6</v>
      </c>
      <c r="U29" s="5">
        <v>99860</v>
      </c>
      <c r="V29" s="5">
        <v>15684</v>
      </c>
      <c r="W29" s="5">
        <v>962</v>
      </c>
      <c r="X29" s="5">
        <v>1145</v>
      </c>
      <c r="Y29" s="5">
        <v>183</v>
      </c>
      <c r="Z29" s="5">
        <v>627760</v>
      </c>
      <c r="AA29" s="5">
        <v>86446</v>
      </c>
      <c r="AB29" s="5">
        <v>59883</v>
      </c>
      <c r="AC29" s="64">
        <v>26563</v>
      </c>
      <c r="AD29" s="5">
        <v>0</v>
      </c>
      <c r="AE29" s="63" t="s">
        <v>71</v>
      </c>
      <c r="AF29" s="5">
        <v>25708</v>
      </c>
      <c r="AG29" s="5">
        <v>14589</v>
      </c>
      <c r="AH29" s="5">
        <v>11119</v>
      </c>
      <c r="AI29" s="5">
        <v>515606</v>
      </c>
      <c r="AJ29" s="5">
        <v>104125</v>
      </c>
      <c r="AK29" s="5">
        <v>180054</v>
      </c>
      <c r="AL29" s="5">
        <v>231427</v>
      </c>
      <c r="AM29" s="5">
        <v>2436583</v>
      </c>
      <c r="AN29" s="5">
        <v>1666</v>
      </c>
      <c r="AO29" s="64">
        <v>1462.5348139255702</v>
      </c>
      <c r="AQ29" s="63" t="s">
        <v>71</v>
      </c>
      <c r="AR29" s="11">
        <v>-2.7274645554564025</v>
      </c>
      <c r="AS29" s="11">
        <v>-3.5014583779540009</v>
      </c>
      <c r="AT29" s="11">
        <v>2.5632144094215445</v>
      </c>
      <c r="AU29" s="11">
        <v>0.65995657336000257</v>
      </c>
      <c r="AV29" s="11">
        <v>14.609213688521816</v>
      </c>
      <c r="AW29" s="11">
        <v>8.188743123148539</v>
      </c>
      <c r="AX29" s="11">
        <v>5.9746356960103748</v>
      </c>
      <c r="AY29" s="11">
        <v>-0.21169066463240205</v>
      </c>
      <c r="AZ29" s="11">
        <v>-65.752961082910318</v>
      </c>
      <c r="BA29" s="11">
        <v>-11.456859971711458</v>
      </c>
      <c r="BB29" s="11">
        <v>-0.37972061767887144</v>
      </c>
      <c r="BC29" s="65">
        <v>13.02156484082397</v>
      </c>
      <c r="BE29" s="63" t="s">
        <v>71</v>
      </c>
      <c r="BF29" s="11">
        <v>36.106355473253906</v>
      </c>
      <c r="BG29" s="11">
        <v>27.859645369206493</v>
      </c>
      <c r="BH29" s="11">
        <v>0.94640820980615736</v>
      </c>
      <c r="BI29" s="11">
        <v>-25</v>
      </c>
      <c r="BJ29" s="11">
        <v>7.255249449546211</v>
      </c>
      <c r="BK29" s="11">
        <v>4.7695390781563125</v>
      </c>
      <c r="BL29" s="11">
        <v>2.6680896478121667</v>
      </c>
      <c r="BM29" s="11">
        <v>-0.34812880765883375</v>
      </c>
      <c r="BN29" s="11">
        <v>-13.679245283018867</v>
      </c>
      <c r="BO29" s="11">
        <v>28.994608100999475</v>
      </c>
      <c r="BP29" s="57">
        <v>503.84185526683433</v>
      </c>
      <c r="BQ29" s="57">
        <v>14849.507389162562</v>
      </c>
      <c r="BR29" s="65">
        <v>80.430648009781279</v>
      </c>
      <c r="BS29" s="5"/>
      <c r="BT29" s="63" t="s">
        <v>71</v>
      </c>
      <c r="BU29" s="11">
        <v>-29.956679290521208</v>
      </c>
      <c r="BV29" s="11">
        <v>140.38556599110231</v>
      </c>
      <c r="BW29" s="11">
        <v>-63.703727884050402</v>
      </c>
      <c r="BX29" s="11">
        <v>18.356797058101126</v>
      </c>
      <c r="BY29" s="11">
        <v>428.23153409090907</v>
      </c>
      <c r="BZ29" s="11">
        <v>-3.1832406680503724</v>
      </c>
      <c r="CA29" s="11">
        <v>0.64187587790442313</v>
      </c>
      <c r="CB29" s="11">
        <v>4.5853299658848394</v>
      </c>
      <c r="CC29" s="11">
        <v>-1.3033175355450237</v>
      </c>
      <c r="CD29" s="66">
        <v>5.966408752949337</v>
      </c>
      <c r="CE29" s="63" t="s">
        <v>71</v>
      </c>
      <c r="CF29" s="11">
        <f t="shared" si="3"/>
        <v>67.730916615604713</v>
      </c>
      <c r="CG29" s="11">
        <f t="shared" si="0"/>
        <v>58.616718576793815</v>
      </c>
      <c r="CH29" s="11">
        <f t="shared" si="0"/>
        <v>9.1141980388109083</v>
      </c>
      <c r="CI29" s="11">
        <f t="shared" ref="CI29:CQ51" si="6">F29/$AM29*100</f>
        <v>7.7245880809313698</v>
      </c>
      <c r="CJ29" s="11">
        <f t="shared" si="6"/>
        <v>1.3896099578795387</v>
      </c>
      <c r="CK29" s="11">
        <f t="shared" si="6"/>
        <v>6.5051344444248356</v>
      </c>
      <c r="CL29" s="11">
        <f t="shared" si="6"/>
        <v>8.652567960951874</v>
      </c>
      <c r="CM29" s="11">
        <f t="shared" si="6"/>
        <v>2.147433516527038</v>
      </c>
      <c r="CN29" s="11">
        <f t="shared" si="6"/>
        <v>0.12460072158428423</v>
      </c>
      <c r="CO29" s="11">
        <f t="shared" si="6"/>
        <v>1.9011870311826027</v>
      </c>
      <c r="CP29" s="11">
        <f t="shared" si="6"/>
        <v>1.7765863095983185</v>
      </c>
      <c r="CQ29" s="65">
        <f t="shared" si="6"/>
        <v>6.3410522030236605</v>
      </c>
      <c r="CS29" s="63" t="s">
        <v>71</v>
      </c>
      <c r="CT29" s="59">
        <f t="shared" si="5"/>
        <v>1.5987553060987456</v>
      </c>
      <c r="CU29" s="59">
        <f t="shared" si="5"/>
        <v>1.96209199522446</v>
      </c>
      <c r="CV29" s="59">
        <f t="shared" si="5"/>
        <v>0.36333668912571415</v>
      </c>
      <c r="CW29" s="59">
        <f t="shared" si="5"/>
        <v>2.462464853444352E-4</v>
      </c>
      <c r="CX29" s="59">
        <f t="shared" si="5"/>
        <v>4.0983623377492169</v>
      </c>
      <c r="CY29" s="59">
        <f t="shared" si="5"/>
        <v>0.64368831269035365</v>
      </c>
      <c r="CZ29" s="59">
        <f t="shared" si="5"/>
        <v>3.9481519816891117E-2</v>
      </c>
      <c r="DA29" s="59">
        <f t="shared" si="5"/>
        <v>4.6992037619896385E-2</v>
      </c>
      <c r="DB29" s="59">
        <f t="shared" si="4"/>
        <v>7.5105178030052747E-3</v>
      </c>
      <c r="DC29" s="59">
        <f t="shared" si="4"/>
        <v>25.763948939970444</v>
      </c>
      <c r="DD29" s="59">
        <f t="shared" si="4"/>
        <v>3.547837278680841</v>
      </c>
      <c r="DE29" s="11">
        <f t="shared" si="4"/>
        <v>2.4576630469801355</v>
      </c>
      <c r="DF29" s="65">
        <f t="shared" si="4"/>
        <v>1.0901742317007055</v>
      </c>
      <c r="DH29" s="63" t="s">
        <v>71</v>
      </c>
      <c r="DI29" s="11">
        <f t="shared" si="2"/>
        <v>1.0550841075391235</v>
      </c>
      <c r="DJ29" s="11">
        <f t="shared" si="2"/>
        <v>0.59874832911499432</v>
      </c>
      <c r="DK29" s="11">
        <f t="shared" si="2"/>
        <v>0.4563357784241292</v>
      </c>
      <c r="DL29" s="11">
        <f t="shared" si="2"/>
        <v>21.161027553750479</v>
      </c>
      <c r="DM29" s="11">
        <f t="shared" si="2"/>
        <v>4.2734025477482191</v>
      </c>
      <c r="DN29" s="11">
        <f t="shared" si="2"/>
        <v>7.3896107787011571</v>
      </c>
      <c r="DO29" s="11">
        <f t="shared" si="2"/>
        <v>9.4980142273011019</v>
      </c>
      <c r="DP29" s="151">
        <f t="shared" si="2"/>
        <v>100</v>
      </c>
      <c r="DQ29" s="62"/>
    </row>
    <row r="30" spans="2:121" ht="12">
      <c r="B30" s="63" t="s">
        <v>72</v>
      </c>
      <c r="C30" s="5">
        <v>9017508</v>
      </c>
      <c r="D30" s="5">
        <v>7800733</v>
      </c>
      <c r="E30" s="5">
        <v>1216775</v>
      </c>
      <c r="F30" s="5">
        <v>1031093</v>
      </c>
      <c r="G30" s="5">
        <v>185682</v>
      </c>
      <c r="H30" s="5">
        <v>1010157</v>
      </c>
      <c r="I30" s="5">
        <v>1168224</v>
      </c>
      <c r="J30" s="5">
        <v>158067</v>
      </c>
      <c r="K30" s="5">
        <v>-13770</v>
      </c>
      <c r="L30" s="5">
        <v>101283</v>
      </c>
      <c r="M30" s="5">
        <v>115053</v>
      </c>
      <c r="N30" s="64">
        <v>1003841</v>
      </c>
      <c r="O30" s="5"/>
      <c r="P30" s="63" t="s">
        <v>72</v>
      </c>
      <c r="Q30" s="5">
        <v>194780</v>
      </c>
      <c r="R30" s="5">
        <v>233966</v>
      </c>
      <c r="S30" s="5">
        <v>39186</v>
      </c>
      <c r="T30" s="5">
        <v>22281</v>
      </c>
      <c r="U30" s="5">
        <v>470969</v>
      </c>
      <c r="V30" s="5">
        <v>315811</v>
      </c>
      <c r="W30" s="5">
        <v>20086</v>
      </c>
      <c r="X30" s="5">
        <v>23914</v>
      </c>
      <c r="Y30" s="5">
        <v>3828</v>
      </c>
      <c r="Z30" s="5">
        <v>2455132</v>
      </c>
      <c r="AA30" s="5">
        <v>594299</v>
      </c>
      <c r="AB30" s="5">
        <v>399339</v>
      </c>
      <c r="AC30" s="64">
        <v>194960</v>
      </c>
      <c r="AD30" s="5">
        <v>0</v>
      </c>
      <c r="AE30" s="63" t="s">
        <v>72</v>
      </c>
      <c r="AF30" s="5">
        <v>65797</v>
      </c>
      <c r="AG30" s="5">
        <v>33745</v>
      </c>
      <c r="AH30" s="5">
        <v>32052</v>
      </c>
      <c r="AI30" s="5">
        <v>1795036</v>
      </c>
      <c r="AJ30" s="5">
        <v>110926</v>
      </c>
      <c r="AK30" s="5">
        <v>561550</v>
      </c>
      <c r="AL30" s="5">
        <v>1122560</v>
      </c>
      <c r="AM30" s="5">
        <v>12482797</v>
      </c>
      <c r="AN30" s="5">
        <v>6932</v>
      </c>
      <c r="AO30" s="64">
        <v>1800.7497114829775</v>
      </c>
      <c r="AP30" s="68"/>
      <c r="AQ30" s="63" t="s">
        <v>72</v>
      </c>
      <c r="AR30" s="11">
        <v>-5.2173555670919161</v>
      </c>
      <c r="AS30" s="11">
        <v>-5.9673650625885086</v>
      </c>
      <c r="AT30" s="11">
        <v>-0.109514009009046</v>
      </c>
      <c r="AU30" s="11">
        <v>-1.9950897410185318</v>
      </c>
      <c r="AV30" s="11">
        <v>11.839109537060461</v>
      </c>
      <c r="AW30" s="11">
        <v>9.5062685305133527</v>
      </c>
      <c r="AX30" s="11">
        <v>9.0029634163637304</v>
      </c>
      <c r="AY30" s="11">
        <v>5.8926382217577427</v>
      </c>
      <c r="AZ30" s="11">
        <v>-154.90559052202889</v>
      </c>
      <c r="BA30" s="11">
        <v>0.5250411894316851</v>
      </c>
      <c r="BB30" s="11">
        <v>8.3810618335280154</v>
      </c>
      <c r="BC30" s="65">
        <v>10.380366775964935</v>
      </c>
      <c r="BD30" s="68"/>
      <c r="BE30" s="63" t="s">
        <v>72</v>
      </c>
      <c r="BF30" s="11">
        <v>35.323092741963499</v>
      </c>
      <c r="BG30" s="11">
        <v>27.935563599776902</v>
      </c>
      <c r="BH30" s="11">
        <v>0.62915692971418302</v>
      </c>
      <c r="BI30" s="11">
        <v>-10.262193402875669</v>
      </c>
      <c r="BJ30" s="11">
        <v>5.1248970444790176</v>
      </c>
      <c r="BK30" s="11">
        <v>7.9094385009379389</v>
      </c>
      <c r="BL30" s="11">
        <v>8.9912637690596355</v>
      </c>
      <c r="BM30" s="11">
        <v>5.8001150289784542</v>
      </c>
      <c r="BN30" s="11">
        <v>-8.2894106372783902</v>
      </c>
      <c r="BO30" s="11">
        <v>14.553535851229318</v>
      </c>
      <c r="BP30" s="57">
        <v>114.82058492891716</v>
      </c>
      <c r="BQ30" s="57">
        <v>206.95009185312725</v>
      </c>
      <c r="BR30" s="65">
        <v>33.033094506994196</v>
      </c>
      <c r="BS30" s="5"/>
      <c r="BT30" s="63" t="s">
        <v>72</v>
      </c>
      <c r="BU30" s="88">
        <v>-50.722347460737105</v>
      </c>
      <c r="BV30" s="11">
        <v>-25.193970294834848</v>
      </c>
      <c r="BW30" s="11">
        <v>-63.747412710800447</v>
      </c>
      <c r="BX30" s="11">
        <v>3.5769391002893167</v>
      </c>
      <c r="BY30" s="11">
        <v>3350.2643856920686</v>
      </c>
      <c r="BZ30" s="11">
        <v>-10.757847127421362</v>
      </c>
      <c r="CA30" s="11">
        <v>1.9963873856520333</v>
      </c>
      <c r="CB30" s="11">
        <v>-0.76923969701970596</v>
      </c>
      <c r="CC30" s="11">
        <v>-1.1268007416916275</v>
      </c>
      <c r="CD30" s="66">
        <v>0.36163596136683457</v>
      </c>
      <c r="CE30" s="63" t="s">
        <v>72</v>
      </c>
      <c r="CF30" s="11">
        <f t="shared" si="3"/>
        <v>72.239482865899362</v>
      </c>
      <c r="CG30" s="11">
        <f t="shared" si="3"/>
        <v>62.491867808152293</v>
      </c>
      <c r="CH30" s="11">
        <f t="shared" si="3"/>
        <v>9.7476150577470744</v>
      </c>
      <c r="CI30" s="11">
        <f t="shared" si="6"/>
        <v>8.2601118963962961</v>
      </c>
      <c r="CJ30" s="11">
        <f t="shared" si="6"/>
        <v>1.4875031613507774</v>
      </c>
      <c r="CK30" s="11">
        <f t="shared" si="6"/>
        <v>8.0923930750456012</v>
      </c>
      <c r="CL30" s="11">
        <f t="shared" si="6"/>
        <v>9.3586717784483717</v>
      </c>
      <c r="CM30" s="11">
        <f t="shared" si="6"/>
        <v>1.2662787034027709</v>
      </c>
      <c r="CN30" s="11">
        <f t="shared" si="6"/>
        <v>-0.11031181553300914</v>
      </c>
      <c r="CO30" s="11">
        <f t="shared" si="6"/>
        <v>0.8113806545119655</v>
      </c>
      <c r="CP30" s="11">
        <f t="shared" si="6"/>
        <v>0.92169247004497468</v>
      </c>
      <c r="CQ30" s="65">
        <f t="shared" si="6"/>
        <v>8.0417954405571113</v>
      </c>
      <c r="CS30" s="63" t="s">
        <v>72</v>
      </c>
      <c r="CT30" s="59">
        <f t="shared" si="5"/>
        <v>1.5603874676484766</v>
      </c>
      <c r="CU30" s="59">
        <f t="shared" si="5"/>
        <v>1.8743074969496021</v>
      </c>
      <c r="CV30" s="59">
        <f t="shared" si="5"/>
        <v>0.31392002930112539</v>
      </c>
      <c r="CW30" s="59">
        <f t="shared" si="5"/>
        <v>0.17849365010101503</v>
      </c>
      <c r="CX30" s="59">
        <f t="shared" si="5"/>
        <v>3.7729444771071741</v>
      </c>
      <c r="CY30" s="59">
        <f t="shared" si="5"/>
        <v>2.5299698457004469</v>
      </c>
      <c r="CZ30" s="59">
        <f t="shared" si="5"/>
        <v>0.16090945002149759</v>
      </c>
      <c r="DA30" s="59">
        <f t="shared" si="5"/>
        <v>0.19157565407816854</v>
      </c>
      <c r="DB30" s="59">
        <f t="shared" si="4"/>
        <v>3.0666204056670952E-2</v>
      </c>
      <c r="DC30" s="59">
        <f t="shared" si="4"/>
        <v>19.668124059055035</v>
      </c>
      <c r="DD30" s="59">
        <f t="shared" si="4"/>
        <v>4.7609442018483517</v>
      </c>
      <c r="DE30" s="11">
        <f t="shared" si="4"/>
        <v>3.1991147496831038</v>
      </c>
      <c r="DF30" s="65">
        <f t="shared" si="4"/>
        <v>1.561829452165248</v>
      </c>
      <c r="DH30" s="63" t="s">
        <v>72</v>
      </c>
      <c r="DI30" s="11">
        <f t="shared" si="2"/>
        <v>0.52710141805558486</v>
      </c>
      <c r="DJ30" s="11">
        <f t="shared" si="2"/>
        <v>0.27033204176916437</v>
      </c>
      <c r="DK30" s="11">
        <f t="shared" si="2"/>
        <v>0.25676937628642044</v>
      </c>
      <c r="DL30" s="11">
        <f t="shared" si="2"/>
        <v>14.380078439151097</v>
      </c>
      <c r="DM30" s="11">
        <f t="shared" si="2"/>
        <v>0.88863096948544462</v>
      </c>
      <c r="DN30" s="11">
        <f t="shared" si="2"/>
        <v>4.498591141071989</v>
      </c>
      <c r="DO30" s="11">
        <f t="shared" si="2"/>
        <v>8.992856328593664</v>
      </c>
      <c r="DP30" s="151">
        <f t="shared" si="2"/>
        <v>100</v>
      </c>
      <c r="DQ30" s="62"/>
    </row>
    <row r="31" spans="2:121" s="68" customFormat="1" ht="12">
      <c r="B31" s="63" t="s">
        <v>73</v>
      </c>
      <c r="C31" s="5">
        <v>10701817</v>
      </c>
      <c r="D31" s="5">
        <v>9255777</v>
      </c>
      <c r="E31" s="5">
        <v>1446040</v>
      </c>
      <c r="F31" s="5">
        <v>1225606</v>
      </c>
      <c r="G31" s="5">
        <v>220434</v>
      </c>
      <c r="H31" s="5">
        <v>828568</v>
      </c>
      <c r="I31" s="5">
        <v>920412</v>
      </c>
      <c r="J31" s="5">
        <v>91844</v>
      </c>
      <c r="K31" s="5">
        <v>-9777</v>
      </c>
      <c r="L31" s="5">
        <v>47671</v>
      </c>
      <c r="M31" s="5">
        <v>57448</v>
      </c>
      <c r="N31" s="64">
        <v>827295</v>
      </c>
      <c r="O31" s="5"/>
      <c r="P31" s="63" t="s">
        <v>73</v>
      </c>
      <c r="Q31" s="5">
        <v>158206</v>
      </c>
      <c r="R31" s="5">
        <v>190496</v>
      </c>
      <c r="S31" s="5">
        <v>32290</v>
      </c>
      <c r="T31" s="5">
        <v>31127</v>
      </c>
      <c r="U31" s="5">
        <v>552001</v>
      </c>
      <c r="V31" s="5">
        <v>85961</v>
      </c>
      <c r="W31" s="5">
        <v>11050</v>
      </c>
      <c r="X31" s="5">
        <v>13156</v>
      </c>
      <c r="Y31" s="5">
        <v>2106</v>
      </c>
      <c r="Z31" s="5">
        <v>3348144</v>
      </c>
      <c r="AA31" s="5">
        <v>884817</v>
      </c>
      <c r="AB31" s="5">
        <v>840694</v>
      </c>
      <c r="AC31" s="64">
        <v>44123</v>
      </c>
      <c r="AD31" s="5">
        <v>0</v>
      </c>
      <c r="AE31" s="63" t="s">
        <v>73</v>
      </c>
      <c r="AF31" s="5">
        <v>50641</v>
      </c>
      <c r="AG31" s="5">
        <v>33091</v>
      </c>
      <c r="AH31" s="5">
        <v>17550</v>
      </c>
      <c r="AI31" s="5">
        <v>2412686</v>
      </c>
      <c r="AJ31" s="5">
        <v>116772</v>
      </c>
      <c r="AK31" s="5">
        <v>782420</v>
      </c>
      <c r="AL31" s="5">
        <v>1513494</v>
      </c>
      <c r="AM31" s="5">
        <v>14878529</v>
      </c>
      <c r="AN31" s="5">
        <v>6523</v>
      </c>
      <c r="AO31" s="64">
        <v>2280.9334661965354</v>
      </c>
      <c r="AP31" s="6"/>
      <c r="AQ31" s="63" t="s">
        <v>73</v>
      </c>
      <c r="AR31" s="11">
        <v>-2.0627754512905192E-2</v>
      </c>
      <c r="AS31" s="11">
        <v>-0.81197683513783947</v>
      </c>
      <c r="AT31" s="11">
        <v>5.3597944739369225</v>
      </c>
      <c r="AU31" s="11">
        <v>3.3933364940584556</v>
      </c>
      <c r="AV31" s="11">
        <v>17.818659939282508</v>
      </c>
      <c r="AW31" s="11">
        <v>6.3130801189684949</v>
      </c>
      <c r="AX31" s="11">
        <v>7.2220144754821956</v>
      </c>
      <c r="AY31" s="11">
        <v>16.183223488633917</v>
      </c>
      <c r="AZ31" s="11">
        <v>-74.526954659050332</v>
      </c>
      <c r="BA31" s="11">
        <v>20.576183731282882</v>
      </c>
      <c r="BB31" s="11">
        <v>27.271921662457355</v>
      </c>
      <c r="BC31" s="65">
        <v>6.8994702157901546</v>
      </c>
      <c r="BD31" s="6"/>
      <c r="BE31" s="63" t="s">
        <v>73</v>
      </c>
      <c r="BF31" s="11">
        <v>34.623926751023255</v>
      </c>
      <c r="BG31" s="11">
        <v>27.915768551533343</v>
      </c>
      <c r="BH31" s="11">
        <v>2.8147487741195949</v>
      </c>
      <c r="BI31" s="11">
        <v>-46.056530856281306</v>
      </c>
      <c r="BJ31" s="11">
        <v>7.4057282951317278</v>
      </c>
      <c r="BK31" s="11">
        <v>1.4408779797026199</v>
      </c>
      <c r="BL31" s="11">
        <v>-0.16263100831225152</v>
      </c>
      <c r="BM31" s="11">
        <v>-3.0865561694290977</v>
      </c>
      <c r="BN31" s="11">
        <v>-15.995213402473073</v>
      </c>
      <c r="BO31" s="11">
        <v>30.924908722125398</v>
      </c>
      <c r="BP31" s="57">
        <v>562.26834525912398</v>
      </c>
      <c r="BQ31" s="57">
        <v>738.57241179815071</v>
      </c>
      <c r="BR31" s="65">
        <v>32.298881592755841</v>
      </c>
      <c r="BS31" s="5"/>
      <c r="BT31" s="63" t="s">
        <v>73</v>
      </c>
      <c r="BU31" s="11">
        <v>-38.215558049875554</v>
      </c>
      <c r="BV31" s="11">
        <v>-1.0436602870813396</v>
      </c>
      <c r="BW31" s="11">
        <v>-63.832330393207485</v>
      </c>
      <c r="BX31" s="11">
        <v>3.0299355221111886</v>
      </c>
      <c r="BY31" s="11">
        <v>293.42340217647654</v>
      </c>
      <c r="BZ31" s="11">
        <v>-6.2738831376363509</v>
      </c>
      <c r="CA31" s="11">
        <v>2.4529229152930632</v>
      </c>
      <c r="CB31" s="11">
        <v>5.9672058898521527</v>
      </c>
      <c r="CC31" s="11">
        <v>1.2573734864948773</v>
      </c>
      <c r="CD31" s="66">
        <v>4.6513475919711178</v>
      </c>
      <c r="CE31" s="63" t="s">
        <v>73</v>
      </c>
      <c r="CF31" s="11">
        <f t="shared" si="3"/>
        <v>71.9279237887025</v>
      </c>
      <c r="CG31" s="11">
        <f t="shared" si="3"/>
        <v>62.208952242523438</v>
      </c>
      <c r="CH31" s="11">
        <f t="shared" si="3"/>
        <v>9.7189715461790609</v>
      </c>
      <c r="CI31" s="11">
        <f t="shared" si="6"/>
        <v>8.2374137927210409</v>
      </c>
      <c r="CJ31" s="11">
        <f t="shared" si="6"/>
        <v>1.48155775345802</v>
      </c>
      <c r="CK31" s="11">
        <f t="shared" si="6"/>
        <v>5.5688838594191674</v>
      </c>
      <c r="CL31" s="11">
        <f t="shared" si="6"/>
        <v>6.1861760661957916</v>
      </c>
      <c r="CM31" s="11">
        <f t="shared" si="6"/>
        <v>0.61729220677662422</v>
      </c>
      <c r="CN31" s="11">
        <f t="shared" si="6"/>
        <v>-6.5712141301065452E-2</v>
      </c>
      <c r="CO31" s="11">
        <f t="shared" si="6"/>
        <v>0.32040129773581782</v>
      </c>
      <c r="CP31" s="11">
        <f t="shared" si="6"/>
        <v>0.38611343903688328</v>
      </c>
      <c r="CQ31" s="65">
        <f t="shared" si="6"/>
        <v>5.5603279060718966</v>
      </c>
      <c r="CS31" s="63" t="s">
        <v>73</v>
      </c>
      <c r="CT31" s="59">
        <f t="shared" si="5"/>
        <v>1.0633174825280107</v>
      </c>
      <c r="CU31" s="59">
        <f t="shared" si="5"/>
        <v>1.280341625170069</v>
      </c>
      <c r="CV31" s="59">
        <f t="shared" si="5"/>
        <v>0.21702414264205822</v>
      </c>
      <c r="CW31" s="59">
        <f t="shared" si="5"/>
        <v>0.20920750969400267</v>
      </c>
      <c r="CX31" s="59">
        <f t="shared" si="5"/>
        <v>3.7100509062421425</v>
      </c>
      <c r="CY31" s="59">
        <f t="shared" si="5"/>
        <v>0.57775200760774126</v>
      </c>
      <c r="CZ31" s="59">
        <f t="shared" si="5"/>
        <v>7.4268094648335198E-2</v>
      </c>
      <c r="DA31" s="59">
        <f t="shared" si="5"/>
        <v>8.8422719746017897E-2</v>
      </c>
      <c r="DB31" s="59">
        <f t="shared" si="4"/>
        <v>1.4154625097682706E-2</v>
      </c>
      <c r="DC31" s="59">
        <f t="shared" si="4"/>
        <v>22.503192351878333</v>
      </c>
      <c r="DD31" s="59">
        <f t="shared" si="4"/>
        <v>5.9469387061046151</v>
      </c>
      <c r="DE31" s="11">
        <f t="shared" si="4"/>
        <v>5.6503838517907248</v>
      </c>
      <c r="DF31" s="65">
        <f t="shared" si="4"/>
        <v>0.29655485431389084</v>
      </c>
      <c r="DH31" s="63" t="s">
        <v>73</v>
      </c>
      <c r="DI31" s="11">
        <f t="shared" si="2"/>
        <v>0.34036294851460114</v>
      </c>
      <c r="DJ31" s="11">
        <f t="shared" si="2"/>
        <v>0.22240773936724523</v>
      </c>
      <c r="DK31" s="11">
        <f t="shared" si="2"/>
        <v>0.1179552091473559</v>
      </c>
      <c r="DL31" s="11">
        <f t="shared" si="2"/>
        <v>16.215890697259116</v>
      </c>
      <c r="DM31" s="11">
        <f t="shared" si="2"/>
        <v>0.78483565142763778</v>
      </c>
      <c r="DN31" s="11">
        <f t="shared" si="2"/>
        <v>5.2587187886651972</v>
      </c>
      <c r="DO31" s="11">
        <f t="shared" si="2"/>
        <v>10.172336257166283</v>
      </c>
      <c r="DP31" s="151">
        <f t="shared" si="2"/>
        <v>100</v>
      </c>
      <c r="DQ31" s="85"/>
    </row>
    <row r="32" spans="2:121" ht="12">
      <c r="B32" s="74" t="s">
        <v>74</v>
      </c>
      <c r="C32" s="77">
        <v>16337715</v>
      </c>
      <c r="D32" s="75">
        <v>14131113</v>
      </c>
      <c r="E32" s="75">
        <v>2206602</v>
      </c>
      <c r="F32" s="75">
        <v>1870838</v>
      </c>
      <c r="G32" s="75">
        <v>335764</v>
      </c>
      <c r="H32" s="75">
        <v>1649766</v>
      </c>
      <c r="I32" s="75">
        <v>1901650</v>
      </c>
      <c r="J32" s="75">
        <v>251884</v>
      </c>
      <c r="K32" s="75">
        <v>27683</v>
      </c>
      <c r="L32" s="75">
        <v>198508</v>
      </c>
      <c r="M32" s="75">
        <v>170825</v>
      </c>
      <c r="N32" s="76">
        <v>1565693</v>
      </c>
      <c r="O32" s="5"/>
      <c r="P32" s="74" t="s">
        <v>74</v>
      </c>
      <c r="Q32" s="75">
        <v>299835</v>
      </c>
      <c r="R32" s="75">
        <v>370147</v>
      </c>
      <c r="S32" s="75">
        <v>70312</v>
      </c>
      <c r="T32" s="75">
        <v>125458</v>
      </c>
      <c r="U32" s="75">
        <v>867830</v>
      </c>
      <c r="V32" s="75">
        <v>272570</v>
      </c>
      <c r="W32" s="75">
        <v>56390</v>
      </c>
      <c r="X32" s="75">
        <v>67137</v>
      </c>
      <c r="Y32" s="75">
        <v>10747</v>
      </c>
      <c r="Z32" s="75">
        <v>4068311</v>
      </c>
      <c r="AA32" s="75">
        <v>745744</v>
      </c>
      <c r="AB32" s="75">
        <v>517492</v>
      </c>
      <c r="AC32" s="76">
        <v>228252</v>
      </c>
      <c r="AD32" s="5">
        <v>0</v>
      </c>
      <c r="AE32" s="74" t="s">
        <v>74</v>
      </c>
      <c r="AF32" s="75">
        <v>77751</v>
      </c>
      <c r="AG32" s="75">
        <v>31178</v>
      </c>
      <c r="AH32" s="75">
        <v>46573</v>
      </c>
      <c r="AI32" s="75">
        <v>3244816</v>
      </c>
      <c r="AJ32" s="75">
        <v>176725</v>
      </c>
      <c r="AK32" s="75">
        <v>862653</v>
      </c>
      <c r="AL32" s="75">
        <v>2205438</v>
      </c>
      <c r="AM32" s="75">
        <v>22055792</v>
      </c>
      <c r="AN32" s="75">
        <v>12138</v>
      </c>
      <c r="AO32" s="76">
        <v>1817.0861756467293</v>
      </c>
      <c r="AQ32" s="74" t="s">
        <v>74</v>
      </c>
      <c r="AR32" s="78">
        <v>-0.32925838135259544</v>
      </c>
      <c r="AS32" s="78">
        <v>-1.1131902374985916</v>
      </c>
      <c r="AT32" s="78">
        <v>5.0014846566445996</v>
      </c>
      <c r="AU32" s="78">
        <v>3.0783479809825742</v>
      </c>
      <c r="AV32" s="78">
        <v>17.183251957044487</v>
      </c>
      <c r="AW32" s="78">
        <v>14.210413728792789</v>
      </c>
      <c r="AX32" s="78">
        <v>11.583396949140409</v>
      </c>
      <c r="AY32" s="78">
        <v>-3.026056424787483</v>
      </c>
      <c r="AZ32" s="78">
        <v>23.221757322175733</v>
      </c>
      <c r="BA32" s="78">
        <v>-1.6147418296442413</v>
      </c>
      <c r="BB32" s="78">
        <v>-4.7267150027886222</v>
      </c>
      <c r="BC32" s="79">
        <v>13.988041285448968</v>
      </c>
      <c r="BE32" s="74" t="s">
        <v>74</v>
      </c>
      <c r="BF32" s="78">
        <v>36.344413623755173</v>
      </c>
      <c r="BG32" s="78">
        <v>27.911686139534243</v>
      </c>
      <c r="BH32" s="78">
        <v>1.2164049116846849</v>
      </c>
      <c r="BI32" s="78">
        <v>27.865711344619182</v>
      </c>
      <c r="BJ32" s="78">
        <v>7.9378464668927844</v>
      </c>
      <c r="BK32" s="78">
        <v>8.3678232209380443</v>
      </c>
      <c r="BL32" s="78">
        <v>16.335203829014688</v>
      </c>
      <c r="BM32" s="78">
        <v>12.932093054550961</v>
      </c>
      <c r="BN32" s="78">
        <v>-2.0952901521362848</v>
      </c>
      <c r="BO32" s="78">
        <v>13.779176758156627</v>
      </c>
      <c r="BP32" s="80">
        <v>69.57899954975646</v>
      </c>
      <c r="BQ32" s="80">
        <v>85.262539872336916</v>
      </c>
      <c r="BR32" s="65">
        <v>42.272475114222132</v>
      </c>
      <c r="BS32" s="5"/>
      <c r="BT32" s="74" t="s">
        <v>74</v>
      </c>
      <c r="BU32" s="78">
        <v>-57.669252756227031</v>
      </c>
      <c r="BV32" s="78">
        <v>-43.388894941351637</v>
      </c>
      <c r="BW32" s="78">
        <v>-63.784885031998193</v>
      </c>
      <c r="BX32" s="78">
        <v>9.9124275155029355</v>
      </c>
      <c r="BY32" s="78">
        <v>467.68173203559149</v>
      </c>
      <c r="BZ32" s="78">
        <v>6.9648089296364581</v>
      </c>
      <c r="CA32" s="78">
        <v>4.2972823303472252</v>
      </c>
      <c r="CB32" s="78">
        <v>3.0076355550254221</v>
      </c>
      <c r="CC32" s="78">
        <v>-0.54895534616960262</v>
      </c>
      <c r="CD32" s="81">
        <v>3.576222767266874</v>
      </c>
      <c r="CE32" s="74" t="s">
        <v>74</v>
      </c>
      <c r="CF32" s="78">
        <f t="shared" si="3"/>
        <v>74.074488007503874</v>
      </c>
      <c r="CG32" s="78">
        <f t="shared" si="3"/>
        <v>64.069850676865286</v>
      </c>
      <c r="CH32" s="78">
        <f t="shared" si="3"/>
        <v>10.004637330638591</v>
      </c>
      <c r="CI32" s="78">
        <f t="shared" si="6"/>
        <v>8.4822979832236349</v>
      </c>
      <c r="CJ32" s="78">
        <f t="shared" si="6"/>
        <v>1.5223393474149556</v>
      </c>
      <c r="CK32" s="78">
        <f t="shared" si="6"/>
        <v>7.479967166901103</v>
      </c>
      <c r="CL32" s="78">
        <f t="shared" si="6"/>
        <v>8.6219982488046671</v>
      </c>
      <c r="CM32" s="78">
        <f t="shared" si="6"/>
        <v>1.1420310819035653</v>
      </c>
      <c r="CN32" s="78">
        <f t="shared" si="6"/>
        <v>0.12551351590548188</v>
      </c>
      <c r="CO32" s="78">
        <f t="shared" si="6"/>
        <v>0.90002662339216843</v>
      </c>
      <c r="CP32" s="78">
        <f t="shared" si="6"/>
        <v>0.77451310748668645</v>
      </c>
      <c r="CQ32" s="65">
        <f t="shared" si="6"/>
        <v>7.0987838477983471</v>
      </c>
      <c r="CS32" s="74" t="s">
        <v>74</v>
      </c>
      <c r="CT32" s="82">
        <f t="shared" si="5"/>
        <v>1.3594388267716706</v>
      </c>
      <c r="CU32" s="82">
        <f t="shared" si="5"/>
        <v>1.6782303714144564</v>
      </c>
      <c r="CV32" s="82">
        <f t="shared" si="5"/>
        <v>0.31879154464278592</v>
      </c>
      <c r="CW32" s="82">
        <f t="shared" si="5"/>
        <v>0.56882110603872216</v>
      </c>
      <c r="CX32" s="82">
        <f t="shared" si="5"/>
        <v>3.934703410333213</v>
      </c>
      <c r="CY32" s="82">
        <f t="shared" si="5"/>
        <v>1.235820504654741</v>
      </c>
      <c r="CZ32" s="82">
        <f t="shared" si="5"/>
        <v>0.2556698031972735</v>
      </c>
      <c r="DA32" s="82">
        <f t="shared" si="5"/>
        <v>0.30439623297136642</v>
      </c>
      <c r="DB32" s="82">
        <f t="shared" si="4"/>
        <v>4.8726429774092903E-2</v>
      </c>
      <c r="DC32" s="82">
        <f t="shared" si="4"/>
        <v>18.445544825595018</v>
      </c>
      <c r="DD32" s="82">
        <f t="shared" si="4"/>
        <v>3.3811708053830034</v>
      </c>
      <c r="DE32" s="78">
        <f t="shared" si="4"/>
        <v>2.3462861818791181</v>
      </c>
      <c r="DF32" s="79">
        <f t="shared" si="4"/>
        <v>1.0348846235038851</v>
      </c>
      <c r="DH32" s="74" t="s">
        <v>74</v>
      </c>
      <c r="DI32" s="78">
        <f t="shared" si="2"/>
        <v>0.35251964654001089</v>
      </c>
      <c r="DJ32" s="78">
        <f t="shared" si="2"/>
        <v>0.14135969363512313</v>
      </c>
      <c r="DK32" s="78">
        <f t="shared" si="2"/>
        <v>0.21115995290488776</v>
      </c>
      <c r="DL32" s="78">
        <f t="shared" si="2"/>
        <v>14.711854373672004</v>
      </c>
      <c r="DM32" s="78">
        <f t="shared" si="2"/>
        <v>0.80126345043515101</v>
      </c>
      <c r="DN32" s="78">
        <f t="shared" si="2"/>
        <v>3.9112311178850439</v>
      </c>
      <c r="DO32" s="78">
        <f t="shared" si="2"/>
        <v>9.9993598053518102</v>
      </c>
      <c r="DP32" s="153">
        <f t="shared" si="2"/>
        <v>100</v>
      </c>
      <c r="DQ32" s="62"/>
    </row>
    <row r="33" spans="2:121" ht="12">
      <c r="B33" s="63" t="s">
        <v>75</v>
      </c>
      <c r="C33" s="5">
        <v>27315181</v>
      </c>
      <c r="D33" s="5">
        <v>23625057</v>
      </c>
      <c r="E33" s="5">
        <v>3690124</v>
      </c>
      <c r="F33" s="5">
        <v>3126383</v>
      </c>
      <c r="G33" s="5">
        <v>563741</v>
      </c>
      <c r="H33" s="5">
        <v>2100949</v>
      </c>
      <c r="I33" s="5">
        <v>2717903</v>
      </c>
      <c r="J33" s="5">
        <v>616954</v>
      </c>
      <c r="K33" s="5">
        <v>-110516</v>
      </c>
      <c r="L33" s="5">
        <v>402169</v>
      </c>
      <c r="M33" s="5">
        <v>512685</v>
      </c>
      <c r="N33" s="64">
        <v>2160506</v>
      </c>
      <c r="O33" s="5"/>
      <c r="P33" s="63" t="s">
        <v>75</v>
      </c>
      <c r="Q33" s="5">
        <v>606822</v>
      </c>
      <c r="R33" s="5">
        <v>701379</v>
      </c>
      <c r="S33" s="5">
        <v>94557</v>
      </c>
      <c r="T33" s="5">
        <v>109208</v>
      </c>
      <c r="U33" s="5">
        <v>1384685</v>
      </c>
      <c r="V33" s="5">
        <v>59791</v>
      </c>
      <c r="W33" s="5">
        <v>50959</v>
      </c>
      <c r="X33" s="5">
        <v>60671</v>
      </c>
      <c r="Y33" s="5">
        <v>9712</v>
      </c>
      <c r="Z33" s="5">
        <v>6694294</v>
      </c>
      <c r="AA33" s="5">
        <v>1472835</v>
      </c>
      <c r="AB33" s="5">
        <v>990466</v>
      </c>
      <c r="AC33" s="64">
        <v>482369</v>
      </c>
      <c r="AD33" s="5">
        <v>0</v>
      </c>
      <c r="AE33" s="63" t="s">
        <v>75</v>
      </c>
      <c r="AF33" s="5">
        <v>348567</v>
      </c>
      <c r="AG33" s="5">
        <v>294615</v>
      </c>
      <c r="AH33" s="5">
        <v>53952</v>
      </c>
      <c r="AI33" s="5">
        <v>4872892</v>
      </c>
      <c r="AJ33" s="5">
        <v>125005</v>
      </c>
      <c r="AK33" s="5">
        <v>1720464</v>
      </c>
      <c r="AL33" s="5">
        <v>3027423</v>
      </c>
      <c r="AM33" s="5">
        <v>36110424</v>
      </c>
      <c r="AN33" s="5">
        <v>18021</v>
      </c>
      <c r="AO33" s="64">
        <v>2003.7969036124521</v>
      </c>
      <c r="AQ33" s="63" t="s">
        <v>75</v>
      </c>
      <c r="AR33" s="11">
        <v>-2.7149975403779054</v>
      </c>
      <c r="AS33" s="11">
        <v>-3.4859286908781248</v>
      </c>
      <c r="AT33" s="11">
        <v>2.5282505850721106</v>
      </c>
      <c r="AU33" s="11">
        <v>0.60552213533035182</v>
      </c>
      <c r="AV33" s="11">
        <v>14.683367137070935</v>
      </c>
      <c r="AW33" s="11">
        <v>3.262607461334563</v>
      </c>
      <c r="AX33" s="11">
        <v>3.1496687555409819</v>
      </c>
      <c r="AY33" s="11">
        <v>2.7669182450699017</v>
      </c>
      <c r="AZ33" s="11">
        <v>-31.866505983844217</v>
      </c>
      <c r="BA33" s="11">
        <v>-2.6771886010763928</v>
      </c>
      <c r="BB33" s="11">
        <v>3.1474264698485639</v>
      </c>
      <c r="BC33" s="65">
        <v>4.1586697810528648</v>
      </c>
      <c r="BE33" s="63" t="s">
        <v>75</v>
      </c>
      <c r="BF33" s="11">
        <v>14.350807568588211</v>
      </c>
      <c r="BG33" s="11">
        <v>12.404984174045435</v>
      </c>
      <c r="BH33" s="11">
        <v>1.3385776139237793</v>
      </c>
      <c r="BI33" s="11">
        <v>1.1550467298376266</v>
      </c>
      <c r="BJ33" s="11">
        <v>5.6287369421572082</v>
      </c>
      <c r="BK33" s="11">
        <v>-52.059429597735708</v>
      </c>
      <c r="BL33" s="11">
        <v>15.46688419096821</v>
      </c>
      <c r="BM33" s="11">
        <v>12.090084431060284</v>
      </c>
      <c r="BN33" s="11">
        <v>-2.8216930158094859</v>
      </c>
      <c r="BO33" s="11">
        <v>7.6419536269114294</v>
      </c>
      <c r="BP33" s="57">
        <v>96.1763307320075</v>
      </c>
      <c r="BQ33" s="57">
        <v>182.91268680590466</v>
      </c>
      <c r="BR33" s="86">
        <v>20.389093404879265</v>
      </c>
      <c r="BS33" s="5"/>
      <c r="BT33" s="63" t="s">
        <v>75</v>
      </c>
      <c r="BU33" s="11">
        <v>-32.459905171394851</v>
      </c>
      <c r="BV33" s="11">
        <v>-19.714682799215176</v>
      </c>
      <c r="BW33" s="11">
        <v>-63.821925983544446</v>
      </c>
      <c r="BX33" s="11">
        <v>-1.6010329192529025</v>
      </c>
      <c r="BY33" s="11">
        <v>576.7269380684279</v>
      </c>
      <c r="BZ33" s="11">
        <v>-9.9556441799668693</v>
      </c>
      <c r="CA33" s="11">
        <v>0.14561592526151818</v>
      </c>
      <c r="CB33" s="11">
        <v>-0.60737785165878999</v>
      </c>
      <c r="CC33" s="11">
        <v>-0.33735206282490876</v>
      </c>
      <c r="CD33" s="69">
        <v>-0.2709398098714948</v>
      </c>
      <c r="CE33" s="63" t="s">
        <v>75</v>
      </c>
      <c r="CF33" s="11">
        <f t="shared" si="3"/>
        <v>75.643479013151435</v>
      </c>
      <c r="CG33" s="11">
        <f t="shared" si="3"/>
        <v>65.42447964609886</v>
      </c>
      <c r="CH33" s="11">
        <f t="shared" si="3"/>
        <v>10.218999367052572</v>
      </c>
      <c r="CI33" s="11">
        <f t="shared" si="6"/>
        <v>8.6578407387296252</v>
      </c>
      <c r="CJ33" s="11">
        <f t="shared" si="6"/>
        <v>1.5611586283229462</v>
      </c>
      <c r="CK33" s="11">
        <f t="shared" si="6"/>
        <v>5.8181233208449727</v>
      </c>
      <c r="CL33" s="11">
        <f t="shared" si="6"/>
        <v>7.5266438300475231</v>
      </c>
      <c r="CM33" s="11">
        <f t="shared" si="6"/>
        <v>1.7085205092025504</v>
      </c>
      <c r="CN33" s="11">
        <f t="shared" si="6"/>
        <v>-0.30605013112003338</v>
      </c>
      <c r="CO33" s="11">
        <f t="shared" si="6"/>
        <v>1.1137199607514994</v>
      </c>
      <c r="CP33" s="11">
        <f t="shared" si="6"/>
        <v>1.4197700918715326</v>
      </c>
      <c r="CQ33" s="86">
        <f t="shared" si="6"/>
        <v>5.9830535360094359</v>
      </c>
      <c r="CS33" s="63" t="s">
        <v>75</v>
      </c>
      <c r="CT33" s="59">
        <f t="shared" si="5"/>
        <v>1.6804621291624824</v>
      </c>
      <c r="CU33" s="59">
        <f t="shared" si="5"/>
        <v>1.9423172655075995</v>
      </c>
      <c r="CV33" s="59">
        <f t="shared" si="5"/>
        <v>0.26185513634511737</v>
      </c>
      <c r="CW33" s="59">
        <f t="shared" si="5"/>
        <v>0.30242790835133926</v>
      </c>
      <c r="CX33" s="59">
        <f t="shared" si="5"/>
        <v>3.8345852710009716</v>
      </c>
      <c r="CY33" s="59">
        <f t="shared" si="5"/>
        <v>0.16557822749464254</v>
      </c>
      <c r="CZ33" s="59">
        <f t="shared" si="5"/>
        <v>0.14111991595557005</v>
      </c>
      <c r="DA33" s="59">
        <f t="shared" si="5"/>
        <v>0.16801519694147043</v>
      </c>
      <c r="DB33" s="59">
        <f t="shared" si="4"/>
        <v>2.6895280985900358E-2</v>
      </c>
      <c r="DC33" s="59">
        <f t="shared" si="4"/>
        <v>18.53839766600359</v>
      </c>
      <c r="DD33" s="59">
        <f t="shared" si="4"/>
        <v>4.0786976082031048</v>
      </c>
      <c r="DE33" s="11">
        <f t="shared" si="4"/>
        <v>2.7428811137747924</v>
      </c>
      <c r="DF33" s="65">
        <f t="shared" si="4"/>
        <v>1.3358164944283124</v>
      </c>
      <c r="DH33" s="63" t="s">
        <v>75</v>
      </c>
      <c r="DI33" s="11">
        <f t="shared" si="2"/>
        <v>0.96528082860505882</v>
      </c>
      <c r="DJ33" s="11">
        <f t="shared" si="2"/>
        <v>0.81587244724681163</v>
      </c>
      <c r="DK33" s="11">
        <f t="shared" si="2"/>
        <v>0.14940838135824713</v>
      </c>
      <c r="DL33" s="11">
        <f t="shared" si="2"/>
        <v>13.494419229195426</v>
      </c>
      <c r="DM33" s="11">
        <f t="shared" si="2"/>
        <v>0.34617427920536187</v>
      </c>
      <c r="DN33" s="11">
        <f t="shared" si="2"/>
        <v>4.7644525026900819</v>
      </c>
      <c r="DO33" s="11">
        <f t="shared" si="2"/>
        <v>8.3837924472999816</v>
      </c>
      <c r="DP33" s="151">
        <f t="shared" si="2"/>
        <v>100</v>
      </c>
      <c r="DQ33" s="62"/>
    </row>
    <row r="34" spans="2:121" ht="12">
      <c r="B34" s="63" t="s">
        <v>76</v>
      </c>
      <c r="C34" s="5">
        <v>15318708</v>
      </c>
      <c r="D34" s="5">
        <v>13248367</v>
      </c>
      <c r="E34" s="5">
        <v>2070341</v>
      </c>
      <c r="F34" s="5">
        <v>1754697</v>
      </c>
      <c r="G34" s="5">
        <v>315644</v>
      </c>
      <c r="H34" s="5">
        <v>1465802</v>
      </c>
      <c r="I34" s="5">
        <v>1608122</v>
      </c>
      <c r="J34" s="5">
        <v>142320</v>
      </c>
      <c r="K34" s="5">
        <v>-72563</v>
      </c>
      <c r="L34" s="5">
        <v>23669</v>
      </c>
      <c r="M34" s="5">
        <v>96232</v>
      </c>
      <c r="N34" s="64">
        <v>1525134</v>
      </c>
      <c r="O34" s="5"/>
      <c r="P34" s="63" t="s">
        <v>76</v>
      </c>
      <c r="Q34" s="5">
        <v>269141</v>
      </c>
      <c r="R34" s="5">
        <v>312707</v>
      </c>
      <c r="S34" s="5">
        <v>43566</v>
      </c>
      <c r="T34" s="5">
        <v>47583</v>
      </c>
      <c r="U34" s="5">
        <v>766981</v>
      </c>
      <c r="V34" s="5">
        <v>441429</v>
      </c>
      <c r="W34" s="5">
        <v>13231</v>
      </c>
      <c r="X34" s="5">
        <v>15753</v>
      </c>
      <c r="Y34" s="5">
        <v>2522</v>
      </c>
      <c r="Z34" s="5">
        <v>5686180</v>
      </c>
      <c r="AA34" s="5">
        <v>2630591</v>
      </c>
      <c r="AB34" s="5">
        <v>2457060</v>
      </c>
      <c r="AC34" s="64">
        <v>173531</v>
      </c>
      <c r="AD34" s="5">
        <v>0</v>
      </c>
      <c r="AE34" s="63" t="s">
        <v>76</v>
      </c>
      <c r="AF34" s="5">
        <v>175953</v>
      </c>
      <c r="AG34" s="5">
        <v>155333</v>
      </c>
      <c r="AH34" s="5">
        <v>20620</v>
      </c>
      <c r="AI34" s="5">
        <v>2879636</v>
      </c>
      <c r="AJ34" s="5">
        <v>35986</v>
      </c>
      <c r="AK34" s="5">
        <v>941732</v>
      </c>
      <c r="AL34" s="5">
        <v>1901918</v>
      </c>
      <c r="AM34" s="5">
        <v>22470690</v>
      </c>
      <c r="AN34" s="5">
        <v>8564</v>
      </c>
      <c r="AO34" s="64">
        <v>2623.8545072396078</v>
      </c>
      <c r="AQ34" s="63" t="s">
        <v>76</v>
      </c>
      <c r="AR34" s="11">
        <v>0.45387076752377703</v>
      </c>
      <c r="AS34" s="11">
        <v>-0.34370989750309533</v>
      </c>
      <c r="AT34" s="11">
        <v>5.8762372566717884</v>
      </c>
      <c r="AU34" s="11">
        <v>3.8819484159263431</v>
      </c>
      <c r="AV34" s="11">
        <v>18.525472289708571</v>
      </c>
      <c r="AW34" s="11">
        <v>0.49954885650894465</v>
      </c>
      <c r="AX34" s="11">
        <v>1.7200645949312081</v>
      </c>
      <c r="AY34" s="11">
        <v>16.262161698512411</v>
      </c>
      <c r="AZ34" s="11">
        <v>-23.077836389232832</v>
      </c>
      <c r="BA34" s="11">
        <v>32.502939035996192</v>
      </c>
      <c r="BB34" s="11">
        <v>25.269461077844312</v>
      </c>
      <c r="BC34" s="65">
        <v>1.3600997960348753</v>
      </c>
      <c r="BE34" s="63" t="s">
        <v>76</v>
      </c>
      <c r="BF34" s="11">
        <v>14.285410978390567</v>
      </c>
      <c r="BG34" s="11">
        <v>12.406898832461035</v>
      </c>
      <c r="BH34" s="11">
        <v>2.0448317054318035</v>
      </c>
      <c r="BI34" s="11">
        <v>-72.849431688501383</v>
      </c>
      <c r="BJ34" s="11">
        <v>8.5337672904800659</v>
      </c>
      <c r="BK34" s="11">
        <v>13.993941725910872</v>
      </c>
      <c r="BL34" s="11">
        <v>3.3348953452046235</v>
      </c>
      <c r="BM34" s="11">
        <v>0.31202241467142128</v>
      </c>
      <c r="BN34" s="11">
        <v>-13.034482758620689</v>
      </c>
      <c r="BO34" s="11">
        <v>59.794044754967267</v>
      </c>
      <c r="BP34" s="57">
        <v>485.61426707806288</v>
      </c>
      <c r="BQ34" s="57">
        <v>594.9544203622047</v>
      </c>
      <c r="BR34" s="65">
        <v>81.432380155784415</v>
      </c>
      <c r="BS34" s="5"/>
      <c r="BT34" s="63" t="s">
        <v>76</v>
      </c>
      <c r="BU34" s="11">
        <v>-31.128464067637392</v>
      </c>
      <c r="BV34" s="11">
        <v>-21.667675239536059</v>
      </c>
      <c r="BW34" s="11">
        <v>-63.938440013990906</v>
      </c>
      <c r="BX34" s="11">
        <v>0.90669821334022016</v>
      </c>
      <c r="BY34" s="11">
        <v>265.40724397867257</v>
      </c>
      <c r="BZ34" s="11">
        <v>-6.7215271119422493</v>
      </c>
      <c r="CA34" s="11">
        <v>1.9289628468453983</v>
      </c>
      <c r="CB34" s="11">
        <v>10.876278603055079</v>
      </c>
      <c r="CC34" s="11">
        <v>0.36329544122817298</v>
      </c>
      <c r="CD34" s="69">
        <v>10.474928225113141</v>
      </c>
      <c r="CE34" s="63" t="s">
        <v>76</v>
      </c>
      <c r="CF34" s="11">
        <f t="shared" si="3"/>
        <v>68.171951996133629</v>
      </c>
      <c r="CG34" s="11">
        <f t="shared" si="3"/>
        <v>58.95843429819022</v>
      </c>
      <c r="CH34" s="11">
        <f t="shared" si="3"/>
        <v>9.213517697943411</v>
      </c>
      <c r="CI34" s="11">
        <f t="shared" si="6"/>
        <v>7.8088256301875907</v>
      </c>
      <c r="CJ34" s="11">
        <f t="shared" si="6"/>
        <v>1.4046920677558188</v>
      </c>
      <c r="CK34" s="11">
        <f t="shared" si="6"/>
        <v>6.523173075682144</v>
      </c>
      <c r="CL34" s="11">
        <f t="shared" si="6"/>
        <v>7.1565314638758313</v>
      </c>
      <c r="CM34" s="11">
        <f t="shared" si="6"/>
        <v>0.63335838819368706</v>
      </c>
      <c r="CN34" s="11">
        <f t="shared" si="6"/>
        <v>-0.32292288309793782</v>
      </c>
      <c r="CO34" s="11">
        <f t="shared" si="6"/>
        <v>0.10533276904269517</v>
      </c>
      <c r="CP34" s="11">
        <f t="shared" si="6"/>
        <v>0.42825565214063294</v>
      </c>
      <c r="CQ34" s="65">
        <f t="shared" si="6"/>
        <v>6.7872148118282087</v>
      </c>
      <c r="CS34" s="63" t="s">
        <v>76</v>
      </c>
      <c r="CT34" s="59">
        <f t="shared" si="5"/>
        <v>1.1977424814280291</v>
      </c>
      <c r="CU34" s="59">
        <f t="shared" si="5"/>
        <v>1.3916217081006412</v>
      </c>
      <c r="CV34" s="59">
        <f t="shared" si="5"/>
        <v>0.19387922667261218</v>
      </c>
      <c r="CW34" s="59">
        <f t="shared" si="5"/>
        <v>0.21175584728372826</v>
      </c>
      <c r="CX34" s="59">
        <f t="shared" si="5"/>
        <v>3.4132507724506906</v>
      </c>
      <c r="CY34" s="59">
        <f t="shared" si="5"/>
        <v>1.9644657106657606</v>
      </c>
      <c r="CZ34" s="59">
        <f t="shared" si="5"/>
        <v>5.8881146951873756E-2</v>
      </c>
      <c r="DA34" s="59">
        <f t="shared" si="5"/>
        <v>7.0104656332315565E-2</v>
      </c>
      <c r="DB34" s="59">
        <f t="shared" si="4"/>
        <v>1.1223509380441811E-2</v>
      </c>
      <c r="DC34" s="59">
        <f t="shared" si="4"/>
        <v>25.304874928184223</v>
      </c>
      <c r="DD34" s="59">
        <f t="shared" si="4"/>
        <v>11.706765568836559</v>
      </c>
      <c r="DE34" s="11">
        <f t="shared" si="4"/>
        <v>10.934510689257873</v>
      </c>
      <c r="DF34" s="65">
        <f t="shared" si="4"/>
        <v>0.77225487957868666</v>
      </c>
      <c r="DH34" s="63" t="s">
        <v>76</v>
      </c>
      <c r="DI34" s="11">
        <f t="shared" si="2"/>
        <v>0.78303336479654162</v>
      </c>
      <c r="DJ34" s="11">
        <f t="shared" si="2"/>
        <v>0.69126938247112124</v>
      </c>
      <c r="DK34" s="11">
        <f t="shared" si="2"/>
        <v>9.1763982325420351E-2</v>
      </c>
      <c r="DL34" s="11">
        <f t="shared" si="2"/>
        <v>12.815075994551123</v>
      </c>
      <c r="DM34" s="11">
        <f t="shared" si="2"/>
        <v>0.16014639514852458</v>
      </c>
      <c r="DN34" s="11">
        <f t="shared" si="2"/>
        <v>4.1909349468129378</v>
      </c>
      <c r="DO34" s="11">
        <f t="shared" si="2"/>
        <v>8.4639946525896619</v>
      </c>
      <c r="DP34" s="152">
        <f t="shared" ref="DP34:DP51" si="7">AM34/$AM34*100</f>
        <v>100</v>
      </c>
      <c r="DQ34" s="73"/>
    </row>
    <row r="35" spans="2:121" ht="12">
      <c r="B35" s="63" t="s">
        <v>77</v>
      </c>
      <c r="C35" s="5">
        <v>56593809</v>
      </c>
      <c r="D35" s="5">
        <v>48939603</v>
      </c>
      <c r="E35" s="5">
        <v>7654206</v>
      </c>
      <c r="F35" s="5">
        <v>6481557</v>
      </c>
      <c r="G35" s="5">
        <v>1172649</v>
      </c>
      <c r="H35" s="5">
        <v>6574344</v>
      </c>
      <c r="I35" s="5">
        <v>9157383</v>
      </c>
      <c r="J35" s="5">
        <v>2583039</v>
      </c>
      <c r="K35" s="5">
        <v>1340668</v>
      </c>
      <c r="L35" s="5">
        <v>3747143</v>
      </c>
      <c r="M35" s="5">
        <v>2406475</v>
      </c>
      <c r="N35" s="64">
        <v>5177855</v>
      </c>
      <c r="O35" s="5"/>
      <c r="P35" s="63" t="s">
        <v>77</v>
      </c>
      <c r="Q35" s="5">
        <v>1084600</v>
      </c>
      <c r="R35" s="5">
        <v>1250525</v>
      </c>
      <c r="S35" s="5">
        <v>165925</v>
      </c>
      <c r="T35" s="5">
        <v>180731</v>
      </c>
      <c r="U35" s="5">
        <v>2530520</v>
      </c>
      <c r="V35" s="5">
        <v>1382004</v>
      </c>
      <c r="W35" s="5">
        <v>55821</v>
      </c>
      <c r="X35" s="5">
        <v>66460</v>
      </c>
      <c r="Y35" s="5">
        <v>10639</v>
      </c>
      <c r="Z35" s="5">
        <v>16158368</v>
      </c>
      <c r="AA35" s="5">
        <v>6343765</v>
      </c>
      <c r="AB35" s="5">
        <v>5855252</v>
      </c>
      <c r="AC35" s="64">
        <v>488513</v>
      </c>
      <c r="AD35" s="5">
        <v>0</v>
      </c>
      <c r="AE35" s="63" t="s">
        <v>77</v>
      </c>
      <c r="AF35" s="5">
        <v>498537</v>
      </c>
      <c r="AG35" s="5">
        <v>432085</v>
      </c>
      <c r="AH35" s="5">
        <v>66452</v>
      </c>
      <c r="AI35" s="5">
        <v>9316066</v>
      </c>
      <c r="AJ35" s="5">
        <v>246076</v>
      </c>
      <c r="AK35" s="5">
        <v>3195980</v>
      </c>
      <c r="AL35" s="5">
        <v>5874010</v>
      </c>
      <c r="AM35" s="5">
        <v>79326521</v>
      </c>
      <c r="AN35" s="5">
        <v>32735</v>
      </c>
      <c r="AO35" s="64">
        <v>2423.2937528639072</v>
      </c>
      <c r="AQ35" s="63" t="s">
        <v>77</v>
      </c>
      <c r="AR35" s="11">
        <v>-2.263343307477375</v>
      </c>
      <c r="AS35" s="11">
        <v>-3.037370104882954</v>
      </c>
      <c r="AT35" s="11">
        <v>2.9934577905039736</v>
      </c>
      <c r="AU35" s="11">
        <v>1.0720419086238184</v>
      </c>
      <c r="AV35" s="11">
        <v>15.086203089316156</v>
      </c>
      <c r="AW35" s="11">
        <v>2.2542825489193641</v>
      </c>
      <c r="AX35" s="11">
        <v>3.7518367113867441</v>
      </c>
      <c r="AY35" s="11">
        <v>7.7689698476738025</v>
      </c>
      <c r="AZ35" s="11">
        <v>-10.752256543293212</v>
      </c>
      <c r="BA35" s="11">
        <v>0.62126628655638938</v>
      </c>
      <c r="BB35" s="11">
        <v>8.3109792872509924</v>
      </c>
      <c r="BC35" s="65">
        <v>6.1656538135922503</v>
      </c>
      <c r="BE35" s="63" t="s">
        <v>77</v>
      </c>
      <c r="BF35" s="11">
        <v>14.296312610847718</v>
      </c>
      <c r="BG35" s="11">
        <v>12.395830337369496</v>
      </c>
      <c r="BH35" s="11">
        <v>1.3771529470706478</v>
      </c>
      <c r="BI35" s="11">
        <v>-23.835070315100996</v>
      </c>
      <c r="BJ35" s="11">
        <v>5.9865931474690948</v>
      </c>
      <c r="BK35" s="11">
        <v>6.0358955787302735</v>
      </c>
      <c r="BL35" s="11">
        <v>11.479240309148643</v>
      </c>
      <c r="BM35" s="11">
        <v>8.2198918778088981</v>
      </c>
      <c r="BN35" s="11">
        <v>-6.1733838962871506</v>
      </c>
      <c r="BO35" s="11">
        <v>33.044503187915112</v>
      </c>
      <c r="BP35" s="57">
        <v>191.31723987814186</v>
      </c>
      <c r="BQ35" s="57">
        <v>223.7584219184142</v>
      </c>
      <c r="BR35" s="65">
        <v>32.356423518446768</v>
      </c>
      <c r="BS35" s="5"/>
      <c r="BT35" s="63" t="s">
        <v>77</v>
      </c>
      <c r="BU35" s="11">
        <v>-31.695564308957014</v>
      </c>
      <c r="BV35" s="11">
        <v>-20.876305650371368</v>
      </c>
      <c r="BW35" s="11">
        <v>-63.842926866426893</v>
      </c>
      <c r="BX35" s="11">
        <v>0.84946343182793449</v>
      </c>
      <c r="BY35" s="11">
        <v>636.58089838639341</v>
      </c>
      <c r="BZ35" s="11">
        <v>-9.0813402791527551</v>
      </c>
      <c r="CA35" s="11">
        <v>1.8335203340771755</v>
      </c>
      <c r="CB35" s="11">
        <v>3.7234399208482092</v>
      </c>
      <c r="CC35" s="11">
        <v>-0.14337136233298761</v>
      </c>
      <c r="CD35" s="69">
        <v>3.8723631429737524</v>
      </c>
      <c r="CE35" s="63" t="s">
        <v>77</v>
      </c>
      <c r="CF35" s="11">
        <f t="shared" si="3"/>
        <v>71.342860227035544</v>
      </c>
      <c r="CG35" s="11">
        <f t="shared" si="3"/>
        <v>61.693872847392363</v>
      </c>
      <c r="CH35" s="11">
        <f t="shared" si="3"/>
        <v>9.6489873796431844</v>
      </c>
      <c r="CI35" s="11">
        <f t="shared" si="6"/>
        <v>8.1707314505825863</v>
      </c>
      <c r="CJ35" s="11">
        <f t="shared" si="6"/>
        <v>1.4782559290605977</v>
      </c>
      <c r="CK35" s="11">
        <f t="shared" si="6"/>
        <v>8.2876998979950223</v>
      </c>
      <c r="CL35" s="11">
        <f t="shared" si="6"/>
        <v>11.54391102062827</v>
      </c>
      <c r="CM35" s="11">
        <f t="shared" si="6"/>
        <v>3.2562111226332493</v>
      </c>
      <c r="CN35" s="11">
        <f t="shared" si="6"/>
        <v>1.6900627723230168</v>
      </c>
      <c r="CO35" s="11">
        <f t="shared" si="6"/>
        <v>4.7236951183072806</v>
      </c>
      <c r="CP35" s="11">
        <f t="shared" si="6"/>
        <v>3.0336323459842642</v>
      </c>
      <c r="CQ35" s="65">
        <f t="shared" si="6"/>
        <v>6.5272684780919619</v>
      </c>
      <c r="CS35" s="63" t="s">
        <v>77</v>
      </c>
      <c r="CT35" s="59">
        <f t="shared" si="5"/>
        <v>1.367260263436991</v>
      </c>
      <c r="CU35" s="59">
        <f t="shared" si="5"/>
        <v>1.5764273842287877</v>
      </c>
      <c r="CV35" s="59">
        <f t="shared" si="5"/>
        <v>0.20916712079179672</v>
      </c>
      <c r="CW35" s="59">
        <f t="shared" si="5"/>
        <v>0.22783174872877632</v>
      </c>
      <c r="CX35" s="59">
        <f t="shared" si="5"/>
        <v>3.1900050173636125</v>
      </c>
      <c r="CY35" s="59">
        <f t="shared" si="5"/>
        <v>1.7421714485625808</v>
      </c>
      <c r="CZ35" s="59">
        <f t="shared" si="5"/>
        <v>7.0368647580044505E-2</v>
      </c>
      <c r="DA35" s="59">
        <f t="shared" si="5"/>
        <v>8.3780303437232556E-2</v>
      </c>
      <c r="DB35" s="59">
        <f t="shared" si="4"/>
        <v>1.3411655857188039E-2</v>
      </c>
      <c r="DC35" s="59">
        <f t="shared" si="4"/>
        <v>20.36943987496943</v>
      </c>
      <c r="DD35" s="59">
        <f t="shared" si="4"/>
        <v>7.9970291398509712</v>
      </c>
      <c r="DE35" s="11">
        <f t="shared" si="4"/>
        <v>7.3812035699889078</v>
      </c>
      <c r="DF35" s="65">
        <f t="shared" si="4"/>
        <v>0.61582556986206416</v>
      </c>
      <c r="DH35" s="63" t="s">
        <v>77</v>
      </c>
      <c r="DI35" s="11">
        <f t="shared" ref="DI35:DO51" si="8">AF35/$AM35*100</f>
        <v>0.62846194906240749</v>
      </c>
      <c r="DJ35" s="11">
        <f t="shared" si="8"/>
        <v>0.54469173052477615</v>
      </c>
      <c r="DK35" s="11">
        <f t="shared" si="8"/>
        <v>8.3770218537631322E-2</v>
      </c>
      <c r="DL35" s="11">
        <f t="shared" si="8"/>
        <v>11.743948786056054</v>
      </c>
      <c r="DM35" s="11">
        <f t="shared" si="8"/>
        <v>0.31020646928408724</v>
      </c>
      <c r="DN35" s="11">
        <f t="shared" si="8"/>
        <v>4.0288921784430709</v>
      </c>
      <c r="DO35" s="11">
        <f t="shared" si="8"/>
        <v>7.4048501383288947</v>
      </c>
      <c r="DP35" s="152">
        <f t="shared" si="7"/>
        <v>100</v>
      </c>
      <c r="DQ35" s="73"/>
    </row>
    <row r="36" spans="2:121" ht="12">
      <c r="B36" s="63" t="s">
        <v>78</v>
      </c>
      <c r="C36" s="5">
        <v>15322621</v>
      </c>
      <c r="D36" s="5">
        <v>13252297</v>
      </c>
      <c r="E36" s="5">
        <v>2070324</v>
      </c>
      <c r="F36" s="5">
        <v>1755108</v>
      </c>
      <c r="G36" s="5">
        <v>315216</v>
      </c>
      <c r="H36" s="5">
        <v>1842797</v>
      </c>
      <c r="I36" s="5">
        <v>2054658</v>
      </c>
      <c r="J36" s="5">
        <v>211861</v>
      </c>
      <c r="K36" s="5">
        <v>-94728</v>
      </c>
      <c r="L36" s="5">
        <v>55668</v>
      </c>
      <c r="M36" s="5">
        <v>150396</v>
      </c>
      <c r="N36" s="64">
        <v>1912716</v>
      </c>
      <c r="O36" s="5"/>
      <c r="P36" s="63" t="s">
        <v>78</v>
      </c>
      <c r="Q36" s="5">
        <v>369461</v>
      </c>
      <c r="R36" s="5">
        <v>426198</v>
      </c>
      <c r="S36" s="5">
        <v>56737</v>
      </c>
      <c r="T36" s="5">
        <v>179237</v>
      </c>
      <c r="U36" s="5">
        <v>777031</v>
      </c>
      <c r="V36" s="5">
        <v>586987</v>
      </c>
      <c r="W36" s="5">
        <v>24809</v>
      </c>
      <c r="X36" s="5">
        <v>29537</v>
      </c>
      <c r="Y36" s="5">
        <v>4728</v>
      </c>
      <c r="Z36" s="5">
        <v>4944600</v>
      </c>
      <c r="AA36" s="5">
        <v>1445858</v>
      </c>
      <c r="AB36" s="5">
        <v>1012112</v>
      </c>
      <c r="AC36" s="64">
        <v>433746</v>
      </c>
      <c r="AD36" s="5">
        <v>0</v>
      </c>
      <c r="AE36" s="63" t="s">
        <v>78</v>
      </c>
      <c r="AF36" s="5">
        <v>199306</v>
      </c>
      <c r="AG36" s="5">
        <v>164410</v>
      </c>
      <c r="AH36" s="5">
        <v>34896</v>
      </c>
      <c r="AI36" s="5">
        <v>3299436</v>
      </c>
      <c r="AJ36" s="5">
        <v>121552</v>
      </c>
      <c r="AK36" s="5">
        <v>1040711</v>
      </c>
      <c r="AL36" s="5">
        <v>2137173</v>
      </c>
      <c r="AM36" s="5">
        <v>22110018</v>
      </c>
      <c r="AN36" s="5">
        <v>11431</v>
      </c>
      <c r="AO36" s="64">
        <v>1934.2155541947336</v>
      </c>
      <c r="AQ36" s="63" t="s">
        <v>78</v>
      </c>
      <c r="AR36" s="11">
        <v>-4.4445395123775846</v>
      </c>
      <c r="AS36" s="11">
        <v>-5.2033821862605922</v>
      </c>
      <c r="AT36" s="11">
        <v>0.71618922340024971</v>
      </c>
      <c r="AU36" s="11">
        <v>-1.1792447518428515</v>
      </c>
      <c r="AV36" s="11">
        <v>12.758361652656056</v>
      </c>
      <c r="AW36" s="11">
        <v>-13.584648541984762</v>
      </c>
      <c r="AX36" s="11">
        <v>-11.891181433603993</v>
      </c>
      <c r="AY36" s="11">
        <v>6.2135591350950277</v>
      </c>
      <c r="AZ36" s="11">
        <v>-12.340788880719147</v>
      </c>
      <c r="BA36" s="11">
        <v>3.7188850797436279</v>
      </c>
      <c r="BB36" s="11">
        <v>8.9873472759685207</v>
      </c>
      <c r="BC36" s="65">
        <v>-12.799735579388868</v>
      </c>
      <c r="BE36" s="63" t="s">
        <v>78</v>
      </c>
      <c r="BF36" s="11">
        <v>14.387751942784607</v>
      </c>
      <c r="BG36" s="11">
        <v>12.400508468318309</v>
      </c>
      <c r="BH36" s="11">
        <v>0.97707695593365129</v>
      </c>
      <c r="BI36" s="11">
        <v>2.0775788916162172</v>
      </c>
      <c r="BJ36" s="11">
        <v>5.1634976768862018</v>
      </c>
      <c r="BK36" s="11">
        <v>-38.60077801963773</v>
      </c>
      <c r="BL36" s="11">
        <v>6.3166916648810805</v>
      </c>
      <c r="BM36" s="11">
        <v>3.2040531097134872</v>
      </c>
      <c r="BN36" s="11">
        <v>-10.539262062440869</v>
      </c>
      <c r="BO36" s="11">
        <v>21.58902290583158</v>
      </c>
      <c r="BP36" s="57">
        <v>133.20816921672426</v>
      </c>
      <c r="BQ36" s="57">
        <v>290.89002606932513</v>
      </c>
      <c r="BR36" s="65">
        <v>20.13094740223951</v>
      </c>
      <c r="BS36" s="5"/>
      <c r="BT36" s="63" t="s">
        <v>78</v>
      </c>
      <c r="BU36" s="11">
        <v>-34.614110197988943</v>
      </c>
      <c r="BV36" s="11">
        <v>-21.147417543152855</v>
      </c>
      <c r="BW36" s="11">
        <v>-63.767754796910047</v>
      </c>
      <c r="BX36" s="11">
        <v>5.0157407310153985</v>
      </c>
      <c r="BY36" s="11">
        <v>300.4650779252907</v>
      </c>
      <c r="BZ36" s="11">
        <v>-3.2415189628626893</v>
      </c>
      <c r="CA36" s="11">
        <v>0.4826254826254826</v>
      </c>
      <c r="CB36" s="11">
        <v>-0.55965842203013294</v>
      </c>
      <c r="CC36" s="11">
        <v>-0.81561822125813443</v>
      </c>
      <c r="CD36" s="69">
        <v>0.25806462130196273</v>
      </c>
      <c r="CE36" s="63" t="s">
        <v>78</v>
      </c>
      <c r="CF36" s="11">
        <f t="shared" si="3"/>
        <v>69.301712011270183</v>
      </c>
      <c r="CG36" s="11">
        <f t="shared" si="3"/>
        <v>59.937974722589551</v>
      </c>
      <c r="CH36" s="11">
        <f t="shared" si="3"/>
        <v>9.3637372886806336</v>
      </c>
      <c r="CI36" s="11">
        <f t="shared" si="6"/>
        <v>7.9380668075439837</v>
      </c>
      <c r="CJ36" s="11">
        <f t="shared" si="6"/>
        <v>1.4256704811366503</v>
      </c>
      <c r="CK36" s="11">
        <f t="shared" si="6"/>
        <v>8.334669831566849</v>
      </c>
      <c r="CL36" s="11">
        <f t="shared" si="6"/>
        <v>9.2928825295393249</v>
      </c>
      <c r="CM36" s="11">
        <f t="shared" si="6"/>
        <v>0.95821269797247566</v>
      </c>
      <c r="CN36" s="11">
        <f t="shared" si="6"/>
        <v>-0.4284392712841753</v>
      </c>
      <c r="CO36" s="11">
        <f t="shared" si="6"/>
        <v>0.25177727128037614</v>
      </c>
      <c r="CP36" s="11">
        <f t="shared" si="6"/>
        <v>0.68021654256455155</v>
      </c>
      <c r="CQ36" s="65">
        <f t="shared" si="6"/>
        <v>8.6509020481123073</v>
      </c>
      <c r="CS36" s="63" t="s">
        <v>78</v>
      </c>
      <c r="CT36" s="59">
        <f t="shared" si="5"/>
        <v>1.6710117558475075</v>
      </c>
      <c r="CU36" s="59">
        <f t="shared" si="5"/>
        <v>1.9276239395191808</v>
      </c>
      <c r="CV36" s="59">
        <f t="shared" si="5"/>
        <v>0.25661218367167316</v>
      </c>
      <c r="CW36" s="59">
        <f t="shared" si="5"/>
        <v>0.81065967472301459</v>
      </c>
      <c r="CX36" s="59">
        <f t="shared" si="5"/>
        <v>3.5143842940335914</v>
      </c>
      <c r="CY36" s="59">
        <f t="shared" si="5"/>
        <v>2.6548463235081945</v>
      </c>
      <c r="CZ36" s="59">
        <f t="shared" si="5"/>
        <v>0.11220705473871619</v>
      </c>
      <c r="DA36" s="59">
        <f t="shared" si="5"/>
        <v>0.13359102647496715</v>
      </c>
      <c r="DB36" s="59">
        <f t="shared" si="4"/>
        <v>2.1383971736250961E-2</v>
      </c>
      <c r="DC36" s="59">
        <f t="shared" si="4"/>
        <v>22.363618157162964</v>
      </c>
      <c r="DD36" s="59">
        <f t="shared" si="4"/>
        <v>6.5393795699306976</v>
      </c>
      <c r="DE36" s="11">
        <f t="shared" si="4"/>
        <v>4.5776172592894318</v>
      </c>
      <c r="DF36" s="65">
        <f t="shared" si="4"/>
        <v>1.9617623106412667</v>
      </c>
      <c r="DH36" s="63" t="s">
        <v>78</v>
      </c>
      <c r="DI36" s="11">
        <f t="shared" si="8"/>
        <v>0.90142848368554018</v>
      </c>
      <c r="DJ36" s="11">
        <f t="shared" si="8"/>
        <v>0.74359957554082501</v>
      </c>
      <c r="DK36" s="11">
        <f t="shared" si="8"/>
        <v>0.1578289081447152</v>
      </c>
      <c r="DL36" s="11">
        <f t="shared" si="8"/>
        <v>14.922810103546727</v>
      </c>
      <c r="DM36" s="11">
        <f t="shared" si="8"/>
        <v>0.54975984189610339</v>
      </c>
      <c r="DN36" s="11">
        <f t="shared" si="8"/>
        <v>4.7069658649757766</v>
      </c>
      <c r="DO36" s="11">
        <f t="shared" si="8"/>
        <v>9.6660843966748473</v>
      </c>
      <c r="DP36" s="152">
        <f t="shared" si="7"/>
        <v>100</v>
      </c>
      <c r="DQ36" s="73"/>
    </row>
    <row r="37" spans="2:121" ht="12">
      <c r="B37" s="74" t="s">
        <v>79</v>
      </c>
      <c r="C37" s="75">
        <v>20692083</v>
      </c>
      <c r="D37" s="75">
        <v>17900873</v>
      </c>
      <c r="E37" s="75">
        <v>2791210</v>
      </c>
      <c r="F37" s="75">
        <v>2365149</v>
      </c>
      <c r="G37" s="75">
        <v>426061</v>
      </c>
      <c r="H37" s="75">
        <v>2134930</v>
      </c>
      <c r="I37" s="75">
        <v>2504966</v>
      </c>
      <c r="J37" s="75">
        <v>370036</v>
      </c>
      <c r="K37" s="75">
        <v>-47472</v>
      </c>
      <c r="L37" s="75">
        <v>220074</v>
      </c>
      <c r="M37" s="75">
        <v>267546</v>
      </c>
      <c r="N37" s="76">
        <v>2137434</v>
      </c>
      <c r="O37" s="5"/>
      <c r="P37" s="74" t="s">
        <v>79</v>
      </c>
      <c r="Q37" s="75">
        <v>608109</v>
      </c>
      <c r="R37" s="75">
        <v>702029</v>
      </c>
      <c r="S37" s="75">
        <v>93920</v>
      </c>
      <c r="T37" s="75">
        <v>111422</v>
      </c>
      <c r="U37" s="75">
        <v>1213424</v>
      </c>
      <c r="V37" s="75">
        <v>204479</v>
      </c>
      <c r="W37" s="75">
        <v>44968</v>
      </c>
      <c r="X37" s="75">
        <v>53538</v>
      </c>
      <c r="Y37" s="75">
        <v>8570</v>
      </c>
      <c r="Z37" s="75">
        <v>4602350</v>
      </c>
      <c r="AA37" s="75">
        <v>750546</v>
      </c>
      <c r="AB37" s="75">
        <v>326623</v>
      </c>
      <c r="AC37" s="76">
        <v>423923</v>
      </c>
      <c r="AD37" s="5">
        <v>0</v>
      </c>
      <c r="AE37" s="74" t="s">
        <v>79</v>
      </c>
      <c r="AF37" s="75">
        <v>63576</v>
      </c>
      <c r="AG37" s="75">
        <v>-9915</v>
      </c>
      <c r="AH37" s="75">
        <v>73491</v>
      </c>
      <c r="AI37" s="75">
        <v>3788228</v>
      </c>
      <c r="AJ37" s="75">
        <v>415275</v>
      </c>
      <c r="AK37" s="75">
        <v>1160336</v>
      </c>
      <c r="AL37" s="75">
        <v>2212617</v>
      </c>
      <c r="AM37" s="75">
        <v>27429363</v>
      </c>
      <c r="AN37" s="75">
        <v>18025</v>
      </c>
      <c r="AO37" s="76">
        <v>1521.739972260749</v>
      </c>
      <c r="AQ37" s="74" t="s">
        <v>79</v>
      </c>
      <c r="AR37" s="78">
        <v>-3.0839162427697882</v>
      </c>
      <c r="AS37" s="78">
        <v>-3.8493770280615069</v>
      </c>
      <c r="AT37" s="78">
        <v>2.1305291690434958</v>
      </c>
      <c r="AU37" s="78">
        <v>0.21325222997513682</v>
      </c>
      <c r="AV37" s="78">
        <v>14.266212885559732</v>
      </c>
      <c r="AW37" s="78">
        <v>8.0265607313865637</v>
      </c>
      <c r="AX37" s="78">
        <v>6.1873968050088912</v>
      </c>
      <c r="AY37" s="78">
        <v>-3.3101300221581171</v>
      </c>
      <c r="AZ37" s="78">
        <v>37.961317302665968</v>
      </c>
      <c r="BA37" s="78">
        <v>8.6640299811876922</v>
      </c>
      <c r="BB37" s="78">
        <v>-4.1215279146523702</v>
      </c>
      <c r="BC37" s="79">
        <v>6.3046708854967601</v>
      </c>
      <c r="BE37" s="74" t="s">
        <v>79</v>
      </c>
      <c r="BF37" s="78">
        <v>14.646046645790248</v>
      </c>
      <c r="BG37" s="78">
        <v>12.408451741618551</v>
      </c>
      <c r="BH37" s="78">
        <v>-0.20295183347323903</v>
      </c>
      <c r="BI37" s="78">
        <v>-33.75033445313197</v>
      </c>
      <c r="BJ37" s="78">
        <v>7.6847439276554592</v>
      </c>
      <c r="BK37" s="78">
        <v>10.391945149273877</v>
      </c>
      <c r="BL37" s="78">
        <v>6.6780537565535081</v>
      </c>
      <c r="BM37" s="78">
        <v>3.5571287645795855</v>
      </c>
      <c r="BN37" s="78">
        <v>-10.22417766603813</v>
      </c>
      <c r="BO37" s="78">
        <v>11.603694911990859</v>
      </c>
      <c r="BP37" s="80">
        <v>83.491428627309077</v>
      </c>
      <c r="BQ37" s="80">
        <v>260.91736833963182</v>
      </c>
      <c r="BR37" s="79">
        <v>33.083964864474567</v>
      </c>
      <c r="BS37" s="5"/>
      <c r="BT37" s="74" t="s">
        <v>79</v>
      </c>
      <c r="BU37" s="11">
        <v>-67.475815074204633</v>
      </c>
      <c r="BV37" s="11">
        <v>-37.345892782933923</v>
      </c>
      <c r="BW37" s="11">
        <v>-63.742525605351965</v>
      </c>
      <c r="BX37" s="11">
        <v>7.6407855599541277</v>
      </c>
      <c r="BY37" s="11">
        <v>348.65492653414003</v>
      </c>
      <c r="BZ37" s="11">
        <v>-4.5264401636403733</v>
      </c>
      <c r="CA37" s="11">
        <v>5.4309094263584955E-2</v>
      </c>
      <c r="CB37" s="11">
        <v>-7.7542793250534814E-2</v>
      </c>
      <c r="CC37" s="11">
        <v>-2.0540129326740204</v>
      </c>
      <c r="CD37" s="66">
        <v>2.0179184452599421</v>
      </c>
      <c r="CE37" s="74" t="s">
        <v>79</v>
      </c>
      <c r="CF37" s="11">
        <f t="shared" si="3"/>
        <v>75.437708852371088</v>
      </c>
      <c r="CG37" s="11">
        <f t="shared" si="3"/>
        <v>65.26171606682955</v>
      </c>
      <c r="CH37" s="11">
        <f t="shared" si="3"/>
        <v>10.175992785541538</v>
      </c>
      <c r="CI37" s="11">
        <f t="shared" si="6"/>
        <v>8.6226902170495165</v>
      </c>
      <c r="CJ37" s="11">
        <f t="shared" si="6"/>
        <v>1.5533025684920208</v>
      </c>
      <c r="CK37" s="11">
        <f t="shared" si="6"/>
        <v>7.783374335014634</v>
      </c>
      <c r="CL37" s="11">
        <f t="shared" si="6"/>
        <v>9.1324249855893473</v>
      </c>
      <c r="CM37" s="11">
        <f t="shared" si="6"/>
        <v>1.3490506505747144</v>
      </c>
      <c r="CN37" s="11">
        <f t="shared" si="6"/>
        <v>-0.17307000530781558</v>
      </c>
      <c r="CO37" s="11">
        <f t="shared" si="6"/>
        <v>0.8023299702585146</v>
      </c>
      <c r="CP37" s="11">
        <f t="shared" si="6"/>
        <v>0.97539997556633018</v>
      </c>
      <c r="CQ37" s="79">
        <f t="shared" si="6"/>
        <v>7.7925032382268595</v>
      </c>
      <c r="CS37" s="74" t="s">
        <v>79</v>
      </c>
      <c r="CT37" s="82">
        <f t="shared" si="5"/>
        <v>2.2170000812632797</v>
      </c>
      <c r="CU37" s="82">
        <f t="shared" si="5"/>
        <v>2.5594068662841347</v>
      </c>
      <c r="CV37" s="82">
        <f t="shared" si="5"/>
        <v>0.3424067850208552</v>
      </c>
      <c r="CW37" s="82">
        <f t="shared" si="5"/>
        <v>0.40621431857531654</v>
      </c>
      <c r="CX37" s="82">
        <f t="shared" si="5"/>
        <v>4.423813998159563</v>
      </c>
      <c r="CY37" s="82">
        <f t="shared" si="5"/>
        <v>0.74547484022869948</v>
      </c>
      <c r="CZ37" s="82">
        <f t="shared" si="5"/>
        <v>0.16394110209559004</v>
      </c>
      <c r="DA37" s="82">
        <f t="shared" si="5"/>
        <v>0.19518499208311912</v>
      </c>
      <c r="DB37" s="82">
        <f t="shared" si="4"/>
        <v>3.1243889987529055E-2</v>
      </c>
      <c r="DC37" s="82">
        <f t="shared" si="4"/>
        <v>16.778916812614277</v>
      </c>
      <c r="DD37" s="82">
        <f t="shared" si="4"/>
        <v>2.7362866574772444</v>
      </c>
      <c r="DE37" s="78">
        <f t="shared" si="4"/>
        <v>1.1907786557055664</v>
      </c>
      <c r="DF37" s="65">
        <f t="shared" si="4"/>
        <v>1.545508001771678</v>
      </c>
      <c r="DH37" s="74" t="s">
        <v>79</v>
      </c>
      <c r="DI37" s="78">
        <f t="shared" si="8"/>
        <v>0.23178081095065897</v>
      </c>
      <c r="DJ37" s="78">
        <f t="shared" si="8"/>
        <v>-3.6147394308792366E-2</v>
      </c>
      <c r="DK37" s="78">
        <f t="shared" si="8"/>
        <v>0.26792820525945132</v>
      </c>
      <c r="DL37" s="78">
        <f t="shared" si="8"/>
        <v>13.810849344186375</v>
      </c>
      <c r="DM37" s="78">
        <f t="shared" si="8"/>
        <v>1.5139797449907968</v>
      </c>
      <c r="DN37" s="78">
        <f t="shared" si="8"/>
        <v>4.2302695837303981</v>
      </c>
      <c r="DO37" s="78">
        <f t="shared" si="8"/>
        <v>8.0666000154651787</v>
      </c>
      <c r="DP37" s="151">
        <f t="shared" si="7"/>
        <v>100</v>
      </c>
      <c r="DQ37" s="62"/>
    </row>
    <row r="38" spans="2:121" ht="12">
      <c r="B38" s="90" t="s">
        <v>80</v>
      </c>
      <c r="C38" s="91">
        <v>16599317</v>
      </c>
      <c r="D38" s="91">
        <v>14356449</v>
      </c>
      <c r="E38" s="91">
        <v>2242868</v>
      </c>
      <c r="F38" s="91">
        <v>1900530</v>
      </c>
      <c r="G38" s="91">
        <v>342338</v>
      </c>
      <c r="H38" s="91">
        <v>1558255</v>
      </c>
      <c r="I38" s="91">
        <v>1806247</v>
      </c>
      <c r="J38" s="91">
        <v>247992</v>
      </c>
      <c r="K38" s="91">
        <v>-99045</v>
      </c>
      <c r="L38" s="91">
        <v>79551</v>
      </c>
      <c r="M38" s="91">
        <v>178596</v>
      </c>
      <c r="N38" s="92">
        <v>1615572</v>
      </c>
      <c r="O38" s="5"/>
      <c r="P38" s="90" t="s">
        <v>80</v>
      </c>
      <c r="Q38" s="75">
        <v>322803</v>
      </c>
      <c r="R38" s="75">
        <v>384246</v>
      </c>
      <c r="S38" s="75">
        <v>61443</v>
      </c>
      <c r="T38" s="75">
        <v>28203</v>
      </c>
      <c r="U38" s="75">
        <v>867132</v>
      </c>
      <c r="V38" s="75">
        <v>397434</v>
      </c>
      <c r="W38" s="75">
        <v>41728</v>
      </c>
      <c r="X38" s="75">
        <v>49681</v>
      </c>
      <c r="Y38" s="75">
        <v>7953</v>
      </c>
      <c r="Z38" s="75">
        <v>5619788</v>
      </c>
      <c r="AA38" s="75">
        <v>890042</v>
      </c>
      <c r="AB38" s="75">
        <v>628414</v>
      </c>
      <c r="AC38" s="76">
        <v>261628</v>
      </c>
      <c r="AD38" s="5">
        <v>0</v>
      </c>
      <c r="AE38" s="90" t="s">
        <v>80</v>
      </c>
      <c r="AF38" s="75">
        <v>720807</v>
      </c>
      <c r="AG38" s="75">
        <v>665119</v>
      </c>
      <c r="AH38" s="75">
        <v>55688</v>
      </c>
      <c r="AI38" s="75">
        <v>4008939</v>
      </c>
      <c r="AJ38" s="75">
        <v>433282</v>
      </c>
      <c r="AK38" s="75">
        <v>1201895</v>
      </c>
      <c r="AL38" s="75">
        <v>2373762</v>
      </c>
      <c r="AM38" s="75">
        <v>23777360</v>
      </c>
      <c r="AN38" s="75">
        <v>13021</v>
      </c>
      <c r="AO38" s="76">
        <v>1826.0778742032103</v>
      </c>
      <c r="AQ38" s="90" t="s">
        <v>80</v>
      </c>
      <c r="AR38" s="78">
        <v>-4.1155473679443473</v>
      </c>
      <c r="AS38" s="78">
        <v>-4.8772662915280138</v>
      </c>
      <c r="AT38" s="78">
        <v>1.0647343526316904</v>
      </c>
      <c r="AU38" s="78">
        <v>-0.84042996121333291</v>
      </c>
      <c r="AV38" s="78">
        <v>13.131813840668075</v>
      </c>
      <c r="AW38" s="78">
        <v>20.831866477048028</v>
      </c>
      <c r="AX38" s="78">
        <v>16.119801761873813</v>
      </c>
      <c r="AY38" s="78">
        <v>-6.7338104604414486</v>
      </c>
      <c r="AZ38" s="78">
        <v>20.917735921368859</v>
      </c>
      <c r="BA38" s="78">
        <v>12.573231822941725</v>
      </c>
      <c r="BB38" s="78">
        <v>-8.8372662817940988</v>
      </c>
      <c r="BC38" s="79">
        <v>17.486063014228598</v>
      </c>
      <c r="BE38" s="90" t="s">
        <v>80</v>
      </c>
      <c r="BF38" s="78">
        <v>91.250999792635596</v>
      </c>
      <c r="BG38" s="78">
        <v>67.226342176728636</v>
      </c>
      <c r="BH38" s="78">
        <v>0.74109294813988946</v>
      </c>
      <c r="BI38" s="78">
        <v>-55.800213139418254</v>
      </c>
      <c r="BJ38" s="78">
        <v>5.2376589095542947</v>
      </c>
      <c r="BK38" s="78">
        <v>24.763459425521898</v>
      </c>
      <c r="BL38" s="78">
        <v>5.0263018801439685</v>
      </c>
      <c r="BM38" s="78">
        <v>1.9557543917254967</v>
      </c>
      <c r="BN38" s="78">
        <v>-11.603867955985327</v>
      </c>
      <c r="BO38" s="78">
        <v>10.437113615189174</v>
      </c>
      <c r="BP38" s="80">
        <v>99.914198179743579</v>
      </c>
      <c r="BQ38" s="80">
        <v>148.48024736756778</v>
      </c>
      <c r="BR38" s="65">
        <v>36.045634889682745</v>
      </c>
      <c r="BS38" s="5"/>
      <c r="BT38" s="90" t="s">
        <v>80</v>
      </c>
      <c r="BU38" s="11">
        <v>-26.084950209345326</v>
      </c>
      <c r="BV38" s="11">
        <v>-19.060269231611716</v>
      </c>
      <c r="BW38" s="11">
        <v>-63.706276843264661</v>
      </c>
      <c r="BX38" s="11">
        <v>9.2865543052578836</v>
      </c>
      <c r="BY38" s="11">
        <v>443.85951699553141</v>
      </c>
      <c r="BZ38" s="11">
        <v>-3.4855055006825668</v>
      </c>
      <c r="CA38" s="11">
        <v>1.2993563816031484</v>
      </c>
      <c r="CB38" s="11">
        <v>0.3684454354830029</v>
      </c>
      <c r="CC38" s="11">
        <v>-0.86791016368481155</v>
      </c>
      <c r="CD38" s="69">
        <v>1.2471800011573064</v>
      </c>
      <c r="CE38" s="90" t="s">
        <v>80</v>
      </c>
      <c r="CF38" s="93">
        <f t="shared" si="3"/>
        <v>69.811438275737927</v>
      </c>
      <c r="CG38" s="93">
        <f t="shared" si="3"/>
        <v>60.378650110861763</v>
      </c>
      <c r="CH38" s="93">
        <f t="shared" si="3"/>
        <v>9.4327881648761682</v>
      </c>
      <c r="CI38" s="93">
        <f t="shared" si="6"/>
        <v>7.9930236157420342</v>
      </c>
      <c r="CJ38" s="93">
        <f t="shared" si="6"/>
        <v>1.4397645491341344</v>
      </c>
      <c r="CK38" s="93">
        <f t="shared" si="6"/>
        <v>6.553524024534263</v>
      </c>
      <c r="CL38" s="93">
        <f t="shared" si="6"/>
        <v>7.5964993590541594</v>
      </c>
      <c r="CM38" s="93">
        <f t="shared" si="6"/>
        <v>1.0429753345198962</v>
      </c>
      <c r="CN38" s="93">
        <f t="shared" si="6"/>
        <v>-0.41655171137586339</v>
      </c>
      <c r="CO38" s="93">
        <f t="shared" si="6"/>
        <v>0.33456615873250861</v>
      </c>
      <c r="CP38" s="93">
        <f t="shared" si="6"/>
        <v>0.75111787010837205</v>
      </c>
      <c r="CQ38" s="65">
        <f t="shared" si="6"/>
        <v>6.7945810636672865</v>
      </c>
      <c r="CS38" s="90" t="s">
        <v>80</v>
      </c>
      <c r="CT38" s="82">
        <f t="shared" si="5"/>
        <v>1.3576065635545747</v>
      </c>
      <c r="CU38" s="82">
        <f t="shared" si="5"/>
        <v>1.6160162440237269</v>
      </c>
      <c r="CV38" s="82">
        <f t="shared" si="5"/>
        <v>0.25840968046915219</v>
      </c>
      <c r="CW38" s="82">
        <f t="shared" si="5"/>
        <v>0.11861283170208972</v>
      </c>
      <c r="CX38" s="82">
        <f t="shared" si="5"/>
        <v>3.6468808984681225</v>
      </c>
      <c r="CY38" s="82">
        <f t="shared" si="5"/>
        <v>1.6714807699424998</v>
      </c>
      <c r="CZ38" s="82">
        <f t="shared" si="5"/>
        <v>0.17549467224283941</v>
      </c>
      <c r="DA38" s="82">
        <f t="shared" si="5"/>
        <v>0.20894245618521146</v>
      </c>
      <c r="DB38" s="82">
        <f t="shared" si="4"/>
        <v>3.3447783942372071E-2</v>
      </c>
      <c r="DC38" s="82">
        <f t="shared" si="4"/>
        <v>23.63503769972781</v>
      </c>
      <c r="DD38" s="82">
        <f t="shared" si="4"/>
        <v>3.7432330586743023</v>
      </c>
      <c r="DE38" s="78">
        <f t="shared" si="4"/>
        <v>2.6429090529814916</v>
      </c>
      <c r="DF38" s="83">
        <f t="shared" si="4"/>
        <v>1.1003240056928103</v>
      </c>
      <c r="DH38" s="90" t="s">
        <v>80</v>
      </c>
      <c r="DI38" s="78">
        <f t="shared" si="8"/>
        <v>3.0314845718784591</v>
      </c>
      <c r="DJ38" s="78">
        <f t="shared" si="8"/>
        <v>2.7972785876985502</v>
      </c>
      <c r="DK38" s="78">
        <f t="shared" si="8"/>
        <v>0.23420598417990898</v>
      </c>
      <c r="DL38" s="78">
        <f t="shared" si="8"/>
        <v>16.860320069175046</v>
      </c>
      <c r="DM38" s="78">
        <f t="shared" si="8"/>
        <v>1.8222460357247399</v>
      </c>
      <c r="DN38" s="78">
        <f t="shared" si="8"/>
        <v>5.054787411218066</v>
      </c>
      <c r="DO38" s="78">
        <f t="shared" si="8"/>
        <v>9.9832866222322423</v>
      </c>
      <c r="DP38" s="155">
        <f t="shared" si="7"/>
        <v>100</v>
      </c>
      <c r="DQ38" s="73"/>
    </row>
    <row r="39" spans="2:121" ht="12">
      <c r="B39" s="63" t="s">
        <v>81</v>
      </c>
      <c r="C39" s="5">
        <v>26416173</v>
      </c>
      <c r="D39" s="5">
        <v>22850550</v>
      </c>
      <c r="E39" s="5">
        <v>3565623</v>
      </c>
      <c r="F39" s="5">
        <v>3021667</v>
      </c>
      <c r="G39" s="5">
        <v>543956</v>
      </c>
      <c r="H39" s="5">
        <v>2210829</v>
      </c>
      <c r="I39" s="5">
        <v>2668610</v>
      </c>
      <c r="J39" s="5">
        <v>457781</v>
      </c>
      <c r="K39" s="5">
        <v>-119085</v>
      </c>
      <c r="L39" s="5">
        <v>218979</v>
      </c>
      <c r="M39" s="5">
        <v>338064</v>
      </c>
      <c r="N39" s="64">
        <v>2266026</v>
      </c>
      <c r="O39" s="5"/>
      <c r="P39" s="63" t="s">
        <v>81</v>
      </c>
      <c r="Q39" s="5">
        <v>574879</v>
      </c>
      <c r="R39" s="5">
        <v>682420</v>
      </c>
      <c r="S39" s="5">
        <v>107541</v>
      </c>
      <c r="T39" s="5">
        <v>155801</v>
      </c>
      <c r="U39" s="5">
        <v>1434692</v>
      </c>
      <c r="V39" s="5">
        <v>100654</v>
      </c>
      <c r="W39" s="5">
        <v>63888</v>
      </c>
      <c r="X39" s="5">
        <v>76064</v>
      </c>
      <c r="Y39" s="5">
        <v>12176</v>
      </c>
      <c r="Z39" s="5">
        <v>5394314</v>
      </c>
      <c r="AA39" s="5">
        <v>226682</v>
      </c>
      <c r="AB39" s="5">
        <v>-186599</v>
      </c>
      <c r="AC39" s="64">
        <v>413281</v>
      </c>
      <c r="AD39" s="5">
        <v>0</v>
      </c>
      <c r="AE39" s="63" t="s">
        <v>81</v>
      </c>
      <c r="AF39" s="5">
        <v>130083</v>
      </c>
      <c r="AG39" s="5">
        <v>61535</v>
      </c>
      <c r="AH39" s="5">
        <v>68548</v>
      </c>
      <c r="AI39" s="5">
        <v>5037549</v>
      </c>
      <c r="AJ39" s="5">
        <v>220022</v>
      </c>
      <c r="AK39" s="5">
        <v>1561694</v>
      </c>
      <c r="AL39" s="5">
        <v>3255833</v>
      </c>
      <c r="AM39" s="5">
        <v>34021316</v>
      </c>
      <c r="AN39" s="5">
        <v>20213</v>
      </c>
      <c r="AO39" s="64">
        <v>1683.1403552169395</v>
      </c>
      <c r="AQ39" s="63" t="s">
        <v>81</v>
      </c>
      <c r="AR39" s="11">
        <v>-3.6823046380845095</v>
      </c>
      <c r="AS39" s="11">
        <v>-4.4435522340162477</v>
      </c>
      <c r="AT39" s="11">
        <v>1.4996262392034938</v>
      </c>
      <c r="AU39" s="11">
        <v>-0.39533105226030607</v>
      </c>
      <c r="AV39" s="11">
        <v>13.493934677288111</v>
      </c>
      <c r="AW39" s="11">
        <v>9.0857551405272332</v>
      </c>
      <c r="AX39" s="11">
        <v>8.132387323686844</v>
      </c>
      <c r="AY39" s="11">
        <v>3.7532211748760829</v>
      </c>
      <c r="AZ39" s="11">
        <v>-7.9186566014481592</v>
      </c>
      <c r="BA39" s="11">
        <v>4.6899875220515463</v>
      </c>
      <c r="BB39" s="11">
        <v>5.8050301080384079</v>
      </c>
      <c r="BC39" s="65">
        <v>9.225074820245835</v>
      </c>
      <c r="BE39" s="63" t="s">
        <v>81</v>
      </c>
      <c r="BF39" s="11">
        <v>91.291573080442561</v>
      </c>
      <c r="BG39" s="11">
        <v>67.218818916932122</v>
      </c>
      <c r="BH39" s="11">
        <v>-3.1605856379270277E-2</v>
      </c>
      <c r="BI39" s="11">
        <v>-49.179472291899756</v>
      </c>
      <c r="BJ39" s="11">
        <v>4.1682035077732698</v>
      </c>
      <c r="BK39" s="11">
        <v>11.516857044726841</v>
      </c>
      <c r="BL39" s="11">
        <v>2.3895379585556995</v>
      </c>
      <c r="BM39" s="11">
        <v>-0.60501522338521052</v>
      </c>
      <c r="BN39" s="11">
        <v>-13.828733191790516</v>
      </c>
      <c r="BO39" s="11">
        <v>-3.4562580649779955</v>
      </c>
      <c r="BP39" s="57">
        <v>-3.6707462179160295</v>
      </c>
      <c r="BQ39" s="57">
        <v>-129.40619621342512</v>
      </c>
      <c r="BR39" s="86">
        <v>30.512537106044334</v>
      </c>
      <c r="BS39" s="5"/>
      <c r="BT39" s="63" t="s">
        <v>81</v>
      </c>
      <c r="BU39" s="11">
        <v>-46.531491353904201</v>
      </c>
      <c r="BV39" s="11">
        <v>13.646437409965648</v>
      </c>
      <c r="BW39" s="11">
        <v>-63.758637644533501</v>
      </c>
      <c r="BX39" s="11">
        <v>-1.395077259508603</v>
      </c>
      <c r="BY39" s="11">
        <v>214.93802066931954</v>
      </c>
      <c r="BZ39" s="11">
        <v>-12.265614246990914</v>
      </c>
      <c r="CA39" s="11">
        <v>-9.5153814099948025E-2</v>
      </c>
      <c r="CB39" s="11">
        <v>-2.9077684593388784</v>
      </c>
      <c r="CC39" s="11">
        <v>-1.5872243049807684</v>
      </c>
      <c r="CD39" s="69">
        <v>-1.3418421998892434</v>
      </c>
      <c r="CE39" s="63" t="s">
        <v>81</v>
      </c>
      <c r="CF39" s="11">
        <f t="shared" si="3"/>
        <v>77.645947029209566</v>
      </c>
      <c r="CG39" s="11">
        <f t="shared" si="3"/>
        <v>67.165391250591242</v>
      </c>
      <c r="CH39" s="11">
        <f t="shared" si="3"/>
        <v>10.480555778618323</v>
      </c>
      <c r="CI39" s="11">
        <f t="shared" si="6"/>
        <v>8.8816875866882992</v>
      </c>
      <c r="CJ39" s="11">
        <f t="shared" si="6"/>
        <v>1.5988681919300241</v>
      </c>
      <c r="CK39" s="11">
        <f t="shared" si="6"/>
        <v>6.498364143233025</v>
      </c>
      <c r="CL39" s="11">
        <f t="shared" si="6"/>
        <v>7.8439352551794297</v>
      </c>
      <c r="CM39" s="11">
        <f t="shared" si="6"/>
        <v>1.3455711119464044</v>
      </c>
      <c r="CN39" s="11">
        <f t="shared" si="6"/>
        <v>-0.35003055143428313</v>
      </c>
      <c r="CO39" s="11">
        <f t="shared" si="6"/>
        <v>0.6436523501912742</v>
      </c>
      <c r="CP39" s="11">
        <f t="shared" si="6"/>
        <v>0.99368290162555728</v>
      </c>
      <c r="CQ39" s="86">
        <f t="shared" si="6"/>
        <v>6.6606065444381981</v>
      </c>
      <c r="CS39" s="63" t="s">
        <v>81</v>
      </c>
      <c r="CT39" s="59">
        <f t="shared" si="5"/>
        <v>1.6897612073560002</v>
      </c>
      <c r="CU39" s="59">
        <f t="shared" si="5"/>
        <v>2.0058600907736786</v>
      </c>
      <c r="CV39" s="59">
        <f t="shared" si="5"/>
        <v>0.3160988834176785</v>
      </c>
      <c r="CW39" s="59">
        <f t="shared" si="5"/>
        <v>0.45795112687586809</v>
      </c>
      <c r="CX39" s="59">
        <f t="shared" si="5"/>
        <v>4.2170385178515728</v>
      </c>
      <c r="CY39" s="59">
        <f t="shared" si="5"/>
        <v>0.29585569235475778</v>
      </c>
      <c r="CZ39" s="59">
        <f t="shared" si="5"/>
        <v>0.1877881502291093</v>
      </c>
      <c r="DA39" s="59">
        <f t="shared" si="5"/>
        <v>0.22357747713227788</v>
      </c>
      <c r="DB39" s="59">
        <f t="shared" si="4"/>
        <v>3.5789326903168592E-2</v>
      </c>
      <c r="DC39" s="59">
        <f t="shared" si="4"/>
        <v>15.855688827557405</v>
      </c>
      <c r="DD39" s="59">
        <f t="shared" si="4"/>
        <v>0.66629403753811289</v>
      </c>
      <c r="DE39" s="11">
        <f t="shared" si="4"/>
        <v>-0.54847672559168492</v>
      </c>
      <c r="DF39" s="65">
        <f t="shared" si="4"/>
        <v>1.2147707631297977</v>
      </c>
      <c r="DH39" s="63" t="s">
        <v>81</v>
      </c>
      <c r="DI39" s="11">
        <f t="shared" si="8"/>
        <v>0.38235734326091325</v>
      </c>
      <c r="DJ39" s="11">
        <f t="shared" si="8"/>
        <v>0.18087189807707615</v>
      </c>
      <c r="DK39" s="11">
        <f t="shared" si="8"/>
        <v>0.2014854451838371</v>
      </c>
      <c r="DL39" s="11">
        <f t="shared" si="8"/>
        <v>14.807037446758379</v>
      </c>
      <c r="DM39" s="11">
        <f t="shared" si="8"/>
        <v>0.64671807522084102</v>
      </c>
      <c r="DN39" s="11">
        <f t="shared" si="8"/>
        <v>4.590339774040487</v>
      </c>
      <c r="DO39" s="11">
        <f t="shared" si="8"/>
        <v>9.569979597497051</v>
      </c>
      <c r="DP39" s="152">
        <f t="shared" si="7"/>
        <v>100</v>
      </c>
      <c r="DQ39" s="73"/>
    </row>
    <row r="40" spans="2:121" ht="12">
      <c r="B40" s="74" t="s">
        <v>82</v>
      </c>
      <c r="C40" s="75">
        <v>5846671</v>
      </c>
      <c r="D40" s="75">
        <v>5056518</v>
      </c>
      <c r="E40" s="75">
        <v>790153</v>
      </c>
      <c r="F40" s="75">
        <v>669868</v>
      </c>
      <c r="G40" s="75">
        <v>120285</v>
      </c>
      <c r="H40" s="75">
        <v>548672</v>
      </c>
      <c r="I40" s="75">
        <v>633815</v>
      </c>
      <c r="J40" s="75">
        <v>85143</v>
      </c>
      <c r="K40" s="75">
        <v>4783</v>
      </c>
      <c r="L40" s="75">
        <v>59419</v>
      </c>
      <c r="M40" s="75">
        <v>54636</v>
      </c>
      <c r="N40" s="64">
        <v>534825</v>
      </c>
      <c r="O40" s="5"/>
      <c r="P40" s="74" t="s">
        <v>82</v>
      </c>
      <c r="Q40" s="75">
        <v>149699</v>
      </c>
      <c r="R40" s="75">
        <v>178479</v>
      </c>
      <c r="S40" s="75">
        <v>28780</v>
      </c>
      <c r="T40" s="75">
        <v>22064</v>
      </c>
      <c r="U40" s="75">
        <v>340156</v>
      </c>
      <c r="V40" s="75">
        <v>22906</v>
      </c>
      <c r="W40" s="75">
        <v>9064</v>
      </c>
      <c r="X40" s="75">
        <v>10791</v>
      </c>
      <c r="Y40" s="75">
        <v>1727</v>
      </c>
      <c r="Z40" s="75">
        <v>2061463</v>
      </c>
      <c r="AA40" s="75">
        <v>286847</v>
      </c>
      <c r="AB40" s="75">
        <v>208287</v>
      </c>
      <c r="AC40" s="76">
        <v>78560</v>
      </c>
      <c r="AD40" s="5">
        <v>0</v>
      </c>
      <c r="AE40" s="74" t="s">
        <v>82</v>
      </c>
      <c r="AF40" s="75">
        <v>51726</v>
      </c>
      <c r="AG40" s="75">
        <v>35316</v>
      </c>
      <c r="AH40" s="75">
        <v>16410</v>
      </c>
      <c r="AI40" s="75">
        <v>1722890</v>
      </c>
      <c r="AJ40" s="75">
        <v>110569</v>
      </c>
      <c r="AK40" s="75">
        <v>514125</v>
      </c>
      <c r="AL40" s="75">
        <v>1098196</v>
      </c>
      <c r="AM40" s="75">
        <v>8456806</v>
      </c>
      <c r="AN40" s="5">
        <v>5275</v>
      </c>
      <c r="AO40" s="64">
        <v>1603.185971563981</v>
      </c>
      <c r="AQ40" s="74" t="s">
        <v>82</v>
      </c>
      <c r="AR40" s="78">
        <v>-4.8495914014473049</v>
      </c>
      <c r="AS40" s="78">
        <v>-5.6045302196971365</v>
      </c>
      <c r="AT40" s="78">
        <v>0.28289530462328855</v>
      </c>
      <c r="AU40" s="78">
        <v>-1.6043126367896121</v>
      </c>
      <c r="AV40" s="78">
        <v>12.275281423264323</v>
      </c>
      <c r="AW40" s="78">
        <v>23.015663044989214</v>
      </c>
      <c r="AX40" s="78">
        <v>18.391092299157386</v>
      </c>
      <c r="AY40" s="78">
        <v>-4.6967169992948206</v>
      </c>
      <c r="AZ40" s="78">
        <v>144.39803211733036</v>
      </c>
      <c r="BA40" s="78">
        <v>24.242550967067434</v>
      </c>
      <c r="BB40" s="78">
        <v>-6.76132291204478</v>
      </c>
      <c r="BC40" s="79">
        <v>19.362196447422161</v>
      </c>
      <c r="BE40" s="74" t="s">
        <v>82</v>
      </c>
      <c r="BF40" s="78">
        <v>91.988252343760024</v>
      </c>
      <c r="BG40" s="78">
        <v>67.210672762532909</v>
      </c>
      <c r="BH40" s="78">
        <v>4.8668567058332751E-2</v>
      </c>
      <c r="BI40" s="78">
        <v>10.74637353812177</v>
      </c>
      <c r="BJ40" s="78">
        <v>3.8698191967216617</v>
      </c>
      <c r="BK40" s="78">
        <v>0.95196121639488751</v>
      </c>
      <c r="BL40" s="78">
        <v>3.9211190094015134</v>
      </c>
      <c r="BM40" s="78">
        <v>0.8787510516967374</v>
      </c>
      <c r="BN40" s="78">
        <v>-12.556962025316457</v>
      </c>
      <c r="BO40" s="78">
        <v>11.522604357871993</v>
      </c>
      <c r="BP40" s="57">
        <v>168.60848394044385</v>
      </c>
      <c r="BQ40" s="57">
        <v>320.90086084953322</v>
      </c>
      <c r="BR40" s="79">
        <v>37.09339662152729</v>
      </c>
      <c r="BS40" s="5"/>
      <c r="BT40" s="74" t="s">
        <v>82</v>
      </c>
      <c r="BU40" s="78">
        <v>-1.227825622028299</v>
      </c>
      <c r="BV40" s="78">
        <v>395.59360089811958</v>
      </c>
      <c r="BW40" s="78">
        <v>-63.729195676679261</v>
      </c>
      <c r="BX40" s="78">
        <v>1.9876730882157942</v>
      </c>
      <c r="BY40" s="78">
        <v>268.10933182408365</v>
      </c>
      <c r="BZ40" s="78">
        <v>-9.8048468984972299</v>
      </c>
      <c r="CA40" s="78">
        <v>0.82028090604547488</v>
      </c>
      <c r="CB40" s="78">
        <v>0.20920350874157836</v>
      </c>
      <c r="CC40" s="78">
        <v>-1.4571268447599477</v>
      </c>
      <c r="CD40" s="69">
        <v>1.6909699302926307</v>
      </c>
      <c r="CE40" s="74" t="s">
        <v>82</v>
      </c>
      <c r="CF40" s="78">
        <f t="shared" si="3"/>
        <v>69.135687870810798</v>
      </c>
      <c r="CG40" s="78">
        <f t="shared" si="3"/>
        <v>59.792290375349744</v>
      </c>
      <c r="CH40" s="78">
        <f t="shared" si="3"/>
        <v>9.3433974954610512</v>
      </c>
      <c r="CI40" s="78">
        <f t="shared" si="6"/>
        <v>7.921051990550569</v>
      </c>
      <c r="CJ40" s="78">
        <f t="shared" si="6"/>
        <v>1.4223455049104827</v>
      </c>
      <c r="CK40" s="78">
        <f t="shared" si="6"/>
        <v>6.4879340971047457</v>
      </c>
      <c r="CL40" s="78">
        <f t="shared" si="6"/>
        <v>7.494732644925282</v>
      </c>
      <c r="CM40" s="78">
        <f t="shared" si="6"/>
        <v>1.0067985478205366</v>
      </c>
      <c r="CN40" s="78">
        <f t="shared" si="6"/>
        <v>5.6557996009368075E-2</v>
      </c>
      <c r="CO40" s="78">
        <f t="shared" si="6"/>
        <v>0.70261751304215803</v>
      </c>
      <c r="CP40" s="78">
        <f t="shared" si="6"/>
        <v>0.64605951703278985</v>
      </c>
      <c r="CQ40" s="79">
        <f t="shared" si="6"/>
        <v>6.3241961563266322</v>
      </c>
      <c r="CS40" s="74" t="s">
        <v>82</v>
      </c>
      <c r="CT40" s="82">
        <f t="shared" si="5"/>
        <v>1.7701600344148842</v>
      </c>
      <c r="CU40" s="82">
        <f t="shared" si="5"/>
        <v>2.1104776436872266</v>
      </c>
      <c r="CV40" s="82">
        <f t="shared" si="5"/>
        <v>0.34031760927234228</v>
      </c>
      <c r="CW40" s="82">
        <f t="shared" si="5"/>
        <v>0.26090228391191667</v>
      </c>
      <c r="CX40" s="82">
        <f t="shared" si="5"/>
        <v>4.0222750764295645</v>
      </c>
      <c r="CY40" s="82">
        <f t="shared" si="5"/>
        <v>0.27085876157026662</v>
      </c>
      <c r="CZ40" s="82">
        <f t="shared" si="5"/>
        <v>0.10717994476874602</v>
      </c>
      <c r="DA40" s="82">
        <f t="shared" si="5"/>
        <v>0.12760136628415031</v>
      </c>
      <c r="DB40" s="82">
        <f t="shared" si="4"/>
        <v>2.0421421515404277E-2</v>
      </c>
      <c r="DC40" s="82">
        <f t="shared" si="4"/>
        <v>24.376378032084453</v>
      </c>
      <c r="DD40" s="59">
        <f t="shared" si="4"/>
        <v>3.3919070627846963</v>
      </c>
      <c r="DE40" s="11">
        <f t="shared" si="4"/>
        <v>2.4629511425471979</v>
      </c>
      <c r="DF40" s="65">
        <f t="shared" si="4"/>
        <v>0.92895592023749862</v>
      </c>
      <c r="DH40" s="74" t="s">
        <v>82</v>
      </c>
      <c r="DI40" s="11">
        <f t="shared" si="8"/>
        <v>0.61164936265535708</v>
      </c>
      <c r="DJ40" s="78">
        <f t="shared" si="8"/>
        <v>0.41760447147540097</v>
      </c>
      <c r="DK40" s="78">
        <f t="shared" si="8"/>
        <v>0.19404489117995613</v>
      </c>
      <c r="DL40" s="78">
        <f t="shared" si="8"/>
        <v>20.372821606644401</v>
      </c>
      <c r="DM40" s="78">
        <f t="shared" si="8"/>
        <v>1.3074557935939408</v>
      </c>
      <c r="DN40" s="78">
        <f t="shared" si="8"/>
        <v>6.0794228932294292</v>
      </c>
      <c r="DO40" s="78">
        <f t="shared" si="8"/>
        <v>12.985942919821028</v>
      </c>
      <c r="DP40" s="152">
        <f t="shared" si="7"/>
        <v>100</v>
      </c>
      <c r="DQ40" s="73"/>
    </row>
    <row r="41" spans="2:121" ht="12">
      <c r="B41" s="63" t="s">
        <v>83</v>
      </c>
      <c r="C41" s="5">
        <v>16011005</v>
      </c>
      <c r="D41" s="5">
        <v>13850974</v>
      </c>
      <c r="E41" s="5">
        <v>2160031</v>
      </c>
      <c r="F41" s="5">
        <v>1831479</v>
      </c>
      <c r="G41" s="5">
        <v>328552</v>
      </c>
      <c r="H41" s="5">
        <v>1907793</v>
      </c>
      <c r="I41" s="5">
        <v>2361023</v>
      </c>
      <c r="J41" s="5">
        <v>453230</v>
      </c>
      <c r="K41" s="5">
        <v>90798</v>
      </c>
      <c r="L41" s="5">
        <v>485078</v>
      </c>
      <c r="M41" s="5">
        <v>394280</v>
      </c>
      <c r="N41" s="95">
        <v>1798208</v>
      </c>
      <c r="O41" s="5"/>
      <c r="P41" s="63" t="s">
        <v>83</v>
      </c>
      <c r="Q41" s="5">
        <v>268530</v>
      </c>
      <c r="R41" s="5">
        <v>323900</v>
      </c>
      <c r="S41" s="5">
        <v>55370</v>
      </c>
      <c r="T41" s="5">
        <v>56973</v>
      </c>
      <c r="U41" s="5">
        <v>834051</v>
      </c>
      <c r="V41" s="5">
        <v>638654</v>
      </c>
      <c r="W41" s="5">
        <v>18787</v>
      </c>
      <c r="X41" s="5">
        <v>22367</v>
      </c>
      <c r="Y41" s="5">
        <v>3580</v>
      </c>
      <c r="Z41" s="5">
        <v>4820809</v>
      </c>
      <c r="AA41" s="5">
        <v>1501947</v>
      </c>
      <c r="AB41" s="5">
        <v>1330825</v>
      </c>
      <c r="AC41" s="64">
        <v>171122</v>
      </c>
      <c r="AD41" s="5">
        <v>0</v>
      </c>
      <c r="AE41" s="63" t="s">
        <v>83</v>
      </c>
      <c r="AF41" s="5">
        <v>30992</v>
      </c>
      <c r="AG41" s="5">
        <v>3074</v>
      </c>
      <c r="AH41" s="5">
        <v>27918</v>
      </c>
      <c r="AI41" s="5">
        <v>3287870</v>
      </c>
      <c r="AJ41" s="5">
        <v>215144</v>
      </c>
      <c r="AK41" s="5">
        <v>1108868</v>
      </c>
      <c r="AL41" s="5">
        <v>1963858</v>
      </c>
      <c r="AM41" s="5">
        <v>22739607</v>
      </c>
      <c r="AN41" s="96">
        <v>11413</v>
      </c>
      <c r="AO41" s="95">
        <v>1992.4302987820906</v>
      </c>
      <c r="AQ41" s="63" t="s">
        <v>83</v>
      </c>
      <c r="AR41" s="11">
        <v>-4.6538449124496157</v>
      </c>
      <c r="AS41" s="11">
        <v>-5.4081688541452824</v>
      </c>
      <c r="AT41" s="11">
        <v>0.48450513952259383</v>
      </c>
      <c r="AU41" s="11">
        <v>-1.4001182243096315</v>
      </c>
      <c r="AV41" s="11">
        <v>12.467736966419061</v>
      </c>
      <c r="AW41" s="11">
        <v>4.7975918108384992</v>
      </c>
      <c r="AX41" s="11">
        <v>6.844159288110772</v>
      </c>
      <c r="AY41" s="11">
        <v>16.413708784646325</v>
      </c>
      <c r="AZ41" s="11">
        <v>-38.909223026616793</v>
      </c>
      <c r="BA41" s="11">
        <v>1.2019185632890133</v>
      </c>
      <c r="BB41" s="11">
        <v>19.229850403248975</v>
      </c>
      <c r="BC41" s="65">
        <v>8.6432701829261305</v>
      </c>
      <c r="BE41" s="63" t="s">
        <v>83</v>
      </c>
      <c r="BF41" s="11">
        <v>68.025529518505763</v>
      </c>
      <c r="BG41" s="11">
        <v>50.878533231474407</v>
      </c>
      <c r="BH41" s="11">
        <v>0.92779934744171633</v>
      </c>
      <c r="BI41" s="11">
        <v>-52.839262950515696</v>
      </c>
      <c r="BJ41" s="11">
        <v>3.786869150679613</v>
      </c>
      <c r="BK41" s="11">
        <v>11.866164309898776</v>
      </c>
      <c r="BL41" s="11">
        <v>12.64540112723348</v>
      </c>
      <c r="BM41" s="11">
        <v>9.3473478367147393</v>
      </c>
      <c r="BN41" s="11">
        <v>-5.2157797193539848</v>
      </c>
      <c r="BO41" s="11">
        <v>35.169223375640932</v>
      </c>
      <c r="BP41" s="97">
        <v>304.36552487258808</v>
      </c>
      <c r="BQ41" s="97">
        <v>431.19112622537284</v>
      </c>
      <c r="BR41" s="65">
        <v>41.543628047015233</v>
      </c>
      <c r="BS41" s="5"/>
      <c r="BT41" s="63" t="s">
        <v>83</v>
      </c>
      <c r="BU41" s="11">
        <v>-59.946236559139784</v>
      </c>
      <c r="BV41" s="11">
        <v>3205.3763440860216</v>
      </c>
      <c r="BW41" s="11">
        <v>-63.875625946197744</v>
      </c>
      <c r="BX41" s="11">
        <v>5.4585285900779104</v>
      </c>
      <c r="BY41" s="11">
        <v>2636.1566831997966</v>
      </c>
      <c r="BZ41" s="11">
        <v>-3.4521068927206939</v>
      </c>
      <c r="CA41" s="11">
        <v>0.12986211773655479</v>
      </c>
      <c r="CB41" s="11">
        <v>2.5255398509323221</v>
      </c>
      <c r="CC41" s="11">
        <v>-1.0748028083557251</v>
      </c>
      <c r="CD41" s="98">
        <v>3.6394596740739757</v>
      </c>
      <c r="CE41" s="63" t="s">
        <v>83</v>
      </c>
      <c r="CF41" s="11">
        <f t="shared" si="3"/>
        <v>70.41020981585126</v>
      </c>
      <c r="CG41" s="11">
        <f t="shared" si="3"/>
        <v>60.911228588954948</v>
      </c>
      <c r="CH41" s="11">
        <f t="shared" si="3"/>
        <v>9.4989812268963139</v>
      </c>
      <c r="CI41" s="11">
        <f t="shared" si="6"/>
        <v>8.0541365556581521</v>
      </c>
      <c r="CJ41" s="11">
        <f t="shared" si="6"/>
        <v>1.4448446712381617</v>
      </c>
      <c r="CK41" s="11">
        <f t="shared" si="6"/>
        <v>8.389736023142353</v>
      </c>
      <c r="CL41" s="11">
        <f t="shared" si="6"/>
        <v>10.38286633537686</v>
      </c>
      <c r="CM41" s="11">
        <f t="shared" si="6"/>
        <v>1.9931303122345079</v>
      </c>
      <c r="CN41" s="11">
        <f t="shared" si="6"/>
        <v>0.39929449968066727</v>
      </c>
      <c r="CO41" s="11">
        <f t="shared" si="6"/>
        <v>2.13318550316195</v>
      </c>
      <c r="CP41" s="11">
        <f t="shared" si="6"/>
        <v>1.7338910034812824</v>
      </c>
      <c r="CQ41" s="65">
        <f t="shared" si="6"/>
        <v>7.9078235608909155</v>
      </c>
      <c r="CS41" s="63" t="s">
        <v>83</v>
      </c>
      <c r="CT41" s="59">
        <f t="shared" si="5"/>
        <v>1.180891120941536</v>
      </c>
      <c r="CU41" s="59">
        <f t="shared" si="5"/>
        <v>1.4243869737942261</v>
      </c>
      <c r="CV41" s="59">
        <f t="shared" si="5"/>
        <v>0.24349585285269004</v>
      </c>
      <c r="CW41" s="59">
        <f t="shared" si="5"/>
        <v>0.25054522710089056</v>
      </c>
      <c r="CX41" s="59">
        <f t="shared" si="5"/>
        <v>3.6678338372338621</v>
      </c>
      <c r="CY41" s="59">
        <f t="shared" si="5"/>
        <v>2.8085533756146268</v>
      </c>
      <c r="CZ41" s="59">
        <f t="shared" si="5"/>
        <v>8.2617962570769143E-2</v>
      </c>
      <c r="DA41" s="59">
        <f t="shared" si="5"/>
        <v>9.8361418471304266E-2</v>
      </c>
      <c r="DB41" s="59">
        <f t="shared" si="4"/>
        <v>1.5743455900535133E-2</v>
      </c>
      <c r="DC41" s="59">
        <f t="shared" si="4"/>
        <v>21.200054161006388</v>
      </c>
      <c r="DD41" s="99">
        <f t="shared" si="4"/>
        <v>6.6049822233075526</v>
      </c>
      <c r="DE41" s="100">
        <f t="shared" si="4"/>
        <v>5.852453826488734</v>
      </c>
      <c r="DF41" s="86">
        <f t="shared" si="4"/>
        <v>0.75252839681881922</v>
      </c>
      <c r="DH41" s="63" t="s">
        <v>83</v>
      </c>
      <c r="DI41" s="100">
        <f t="shared" si="8"/>
        <v>0.13629083387412982</v>
      </c>
      <c r="DJ41" s="11">
        <f t="shared" si="8"/>
        <v>1.3518263530236033E-2</v>
      </c>
      <c r="DK41" s="11">
        <f t="shared" si="8"/>
        <v>0.1227725703438938</v>
      </c>
      <c r="DL41" s="11">
        <f t="shared" si="8"/>
        <v>14.458781103824705</v>
      </c>
      <c r="DM41" s="11">
        <f t="shared" si="8"/>
        <v>0.94612013303484088</v>
      </c>
      <c r="DN41" s="11">
        <f t="shared" si="8"/>
        <v>4.876372753495696</v>
      </c>
      <c r="DO41" s="11">
        <f t="shared" si="8"/>
        <v>8.6362882172941688</v>
      </c>
      <c r="DP41" s="156">
        <f t="shared" si="7"/>
        <v>100</v>
      </c>
      <c r="DQ41" s="73"/>
    </row>
    <row r="42" spans="2:121" ht="12">
      <c r="B42" s="63" t="s">
        <v>84</v>
      </c>
      <c r="C42" s="5">
        <v>14309883</v>
      </c>
      <c r="D42" s="5">
        <v>12381437</v>
      </c>
      <c r="E42" s="5">
        <v>1928446</v>
      </c>
      <c r="F42" s="5">
        <v>1634362</v>
      </c>
      <c r="G42" s="5">
        <v>294084</v>
      </c>
      <c r="H42" s="5">
        <v>4048270</v>
      </c>
      <c r="I42" s="5">
        <v>4325285</v>
      </c>
      <c r="J42" s="5">
        <v>277015</v>
      </c>
      <c r="K42" s="5">
        <v>-74565</v>
      </c>
      <c r="L42" s="5">
        <v>141171</v>
      </c>
      <c r="M42" s="5">
        <v>215736</v>
      </c>
      <c r="N42" s="64">
        <v>4101696</v>
      </c>
      <c r="O42" s="5"/>
      <c r="P42" s="63" t="s">
        <v>84</v>
      </c>
      <c r="Q42" s="5">
        <v>283700</v>
      </c>
      <c r="R42" s="5">
        <v>340950</v>
      </c>
      <c r="S42" s="5">
        <v>57250</v>
      </c>
      <c r="T42" s="5">
        <v>1831151</v>
      </c>
      <c r="U42" s="5">
        <v>819018</v>
      </c>
      <c r="V42" s="5">
        <v>1167827</v>
      </c>
      <c r="W42" s="5">
        <v>21139</v>
      </c>
      <c r="X42" s="5">
        <v>25168</v>
      </c>
      <c r="Y42" s="5">
        <v>4029</v>
      </c>
      <c r="Z42" s="5">
        <v>3933678</v>
      </c>
      <c r="AA42" s="5">
        <v>913327</v>
      </c>
      <c r="AB42" s="5">
        <v>534639</v>
      </c>
      <c r="AC42" s="64">
        <v>378688</v>
      </c>
      <c r="AD42" s="5">
        <v>0</v>
      </c>
      <c r="AE42" s="63" t="s">
        <v>84</v>
      </c>
      <c r="AF42" s="5">
        <v>55053</v>
      </c>
      <c r="AG42" s="5">
        <v>21895</v>
      </c>
      <c r="AH42" s="5">
        <v>33158</v>
      </c>
      <c r="AI42" s="5">
        <v>2965298</v>
      </c>
      <c r="AJ42" s="5">
        <v>105383</v>
      </c>
      <c r="AK42" s="5">
        <v>1054329</v>
      </c>
      <c r="AL42" s="5">
        <v>1805586</v>
      </c>
      <c r="AM42" s="5">
        <v>22291831</v>
      </c>
      <c r="AN42" s="5">
        <v>11051</v>
      </c>
      <c r="AO42" s="64">
        <v>2017.1777214731699</v>
      </c>
      <c r="AQ42" s="63" t="s">
        <v>84</v>
      </c>
      <c r="AR42" s="11">
        <v>-5.2588143788502579</v>
      </c>
      <c r="AS42" s="11">
        <v>-6.0075534434592495</v>
      </c>
      <c r="AT42" s="11">
        <v>-0.15211889505142426</v>
      </c>
      <c r="AU42" s="11">
        <v>-2.0278852961081792</v>
      </c>
      <c r="AV42" s="11">
        <v>11.737014282294741</v>
      </c>
      <c r="AW42" s="11">
        <v>-13.071047868503822</v>
      </c>
      <c r="AX42" s="11">
        <v>-12.324267347755802</v>
      </c>
      <c r="AY42" s="11">
        <v>0.26313122538800093</v>
      </c>
      <c r="AZ42" s="11">
        <v>10.29342765366153</v>
      </c>
      <c r="BA42" s="11">
        <v>7.3568218286348745</v>
      </c>
      <c r="BB42" s="11">
        <v>0.52092555144489283</v>
      </c>
      <c r="BC42" s="65">
        <v>-13.113338302890032</v>
      </c>
      <c r="BE42" s="63" t="s">
        <v>84</v>
      </c>
      <c r="BF42" s="11">
        <v>68.132467286174858</v>
      </c>
      <c r="BG42" s="11">
        <v>50.848814933125688</v>
      </c>
      <c r="BH42" s="11">
        <v>-6.1098018678537133E-2</v>
      </c>
      <c r="BI42" s="11">
        <v>-30.954729493812831</v>
      </c>
      <c r="BJ42" s="11">
        <v>4.5771613095990533</v>
      </c>
      <c r="BK42" s="11">
        <v>4.5752166585776024</v>
      </c>
      <c r="BL42" s="11">
        <v>9.1608572166279369</v>
      </c>
      <c r="BM42" s="11">
        <v>5.9705263157894732</v>
      </c>
      <c r="BN42" s="11">
        <v>-8.1185860889395673</v>
      </c>
      <c r="BO42" s="11">
        <v>11.368532331934837</v>
      </c>
      <c r="BP42" s="57">
        <v>115.67283306334686</v>
      </c>
      <c r="BQ42" s="57">
        <v>385.87202486436382</v>
      </c>
      <c r="BR42" s="65">
        <v>20.816357783442498</v>
      </c>
      <c r="BS42" s="5"/>
      <c r="BT42" s="63" t="s">
        <v>84</v>
      </c>
      <c r="BU42" s="11">
        <v>-66.716040724529037</v>
      </c>
      <c r="BV42" s="11">
        <v>-70.367713732761302</v>
      </c>
      <c r="BW42" s="11">
        <v>-63.767688357099928</v>
      </c>
      <c r="BX42" s="11">
        <v>0.74927503486797742</v>
      </c>
      <c r="BY42" s="11">
        <v>267.839396062942</v>
      </c>
      <c r="BZ42" s="11">
        <v>-10.954725232404055</v>
      </c>
      <c r="CA42" s="11">
        <v>-0.90066059420547584</v>
      </c>
      <c r="CB42" s="11">
        <v>-4.2993783018617631</v>
      </c>
      <c r="CC42" s="11">
        <v>-1.60270679369602</v>
      </c>
      <c r="CD42" s="69">
        <v>-2.740595213845765</v>
      </c>
      <c r="CE42" s="63" t="s">
        <v>84</v>
      </c>
      <c r="CF42" s="11">
        <f t="shared" si="3"/>
        <v>64.193394432247402</v>
      </c>
      <c r="CG42" s="11">
        <f t="shared" si="3"/>
        <v>55.542485496144302</v>
      </c>
      <c r="CH42" s="11">
        <f t="shared" si="3"/>
        <v>8.6509089361030949</v>
      </c>
      <c r="CI42" s="11">
        <f t="shared" si="6"/>
        <v>7.3316633344295496</v>
      </c>
      <c r="CJ42" s="11">
        <f t="shared" si="6"/>
        <v>1.3192456016735459</v>
      </c>
      <c r="CK42" s="11">
        <f t="shared" si="6"/>
        <v>18.160329674130402</v>
      </c>
      <c r="CL42" s="11">
        <f t="shared" si="6"/>
        <v>19.403004625326652</v>
      </c>
      <c r="CM42" s="11">
        <f t="shared" si="6"/>
        <v>1.2426749511962476</v>
      </c>
      <c r="CN42" s="11">
        <f t="shared" si="6"/>
        <v>-0.33449473037903438</v>
      </c>
      <c r="CO42" s="11">
        <f t="shared" si="6"/>
        <v>0.63328579873048563</v>
      </c>
      <c r="CP42" s="11">
        <f t="shared" si="6"/>
        <v>0.96778052910951995</v>
      </c>
      <c r="CQ42" s="65">
        <f t="shared" si="6"/>
        <v>18.399995944702795</v>
      </c>
      <c r="CS42" s="63" t="s">
        <v>84</v>
      </c>
      <c r="CT42" s="59">
        <f t="shared" si="5"/>
        <v>1.272663515168404</v>
      </c>
      <c r="CU42" s="59">
        <f t="shared" si="5"/>
        <v>1.5294840518035508</v>
      </c>
      <c r="CV42" s="59">
        <f t="shared" si="5"/>
        <v>0.25682053663514676</v>
      </c>
      <c r="CW42" s="59">
        <f t="shared" si="5"/>
        <v>8.2144486022704903</v>
      </c>
      <c r="CX42" s="59">
        <f t="shared" si="5"/>
        <v>3.6740723541282905</v>
      </c>
      <c r="CY42" s="59">
        <f t="shared" si="5"/>
        <v>5.2388114731356072</v>
      </c>
      <c r="CZ42" s="59">
        <f t="shared" si="5"/>
        <v>9.4828459806643964E-2</v>
      </c>
      <c r="DA42" s="59">
        <f t="shared" si="5"/>
        <v>0.11290234525822486</v>
      </c>
      <c r="DB42" s="59">
        <f t="shared" si="4"/>
        <v>1.8073885451580896E-2</v>
      </c>
      <c r="DC42" s="59">
        <f t="shared" si="4"/>
        <v>17.6462758936222</v>
      </c>
      <c r="DD42" s="59">
        <f t="shared" si="4"/>
        <v>4.0971376465217233</v>
      </c>
      <c r="DE42" s="11">
        <f t="shared" si="4"/>
        <v>2.3983628801061698</v>
      </c>
      <c r="DF42" s="65">
        <f t="shared" si="4"/>
        <v>1.6987747664155537</v>
      </c>
      <c r="DH42" s="63" t="s">
        <v>84</v>
      </c>
      <c r="DI42" s="11">
        <f t="shared" si="8"/>
        <v>0.24696490835589055</v>
      </c>
      <c r="DJ42" s="11">
        <f t="shared" si="8"/>
        <v>9.8219836674699357E-2</v>
      </c>
      <c r="DK42" s="11">
        <f t="shared" si="8"/>
        <v>0.14874507168119119</v>
      </c>
      <c r="DL42" s="11">
        <f t="shared" si="8"/>
        <v>13.302173338744582</v>
      </c>
      <c r="DM42" s="11">
        <f t="shared" si="8"/>
        <v>0.47274268318291124</v>
      </c>
      <c r="DN42" s="11">
        <f t="shared" si="8"/>
        <v>4.7296653199999588</v>
      </c>
      <c r="DO42" s="11">
        <f t="shared" si="8"/>
        <v>8.0997653355617132</v>
      </c>
      <c r="DP42" s="152">
        <f t="shared" si="7"/>
        <v>100</v>
      </c>
      <c r="DQ42" s="73"/>
    </row>
    <row r="43" spans="2:121" ht="12">
      <c r="B43" s="63" t="s">
        <v>85</v>
      </c>
      <c r="C43" s="5">
        <v>5269970</v>
      </c>
      <c r="D43" s="5">
        <v>4558107</v>
      </c>
      <c r="E43" s="5">
        <v>711863</v>
      </c>
      <c r="F43" s="5">
        <v>603206</v>
      </c>
      <c r="G43" s="5">
        <v>108657</v>
      </c>
      <c r="H43" s="5">
        <v>547534</v>
      </c>
      <c r="I43" s="5">
        <v>642659</v>
      </c>
      <c r="J43" s="5">
        <v>95125</v>
      </c>
      <c r="K43" s="5">
        <v>-34564</v>
      </c>
      <c r="L43" s="5">
        <v>35228</v>
      </c>
      <c r="M43" s="5">
        <v>69792</v>
      </c>
      <c r="N43" s="64">
        <v>575245</v>
      </c>
      <c r="O43" s="5"/>
      <c r="P43" s="63" t="s">
        <v>85</v>
      </c>
      <c r="Q43" s="5">
        <v>124127</v>
      </c>
      <c r="R43" s="5">
        <v>148154</v>
      </c>
      <c r="S43" s="5">
        <v>24027</v>
      </c>
      <c r="T43" s="5">
        <v>16908</v>
      </c>
      <c r="U43" s="5">
        <v>287279</v>
      </c>
      <c r="V43" s="5">
        <v>146931</v>
      </c>
      <c r="W43" s="5">
        <v>6853</v>
      </c>
      <c r="X43" s="5">
        <v>8159</v>
      </c>
      <c r="Y43" s="5">
        <v>1306</v>
      </c>
      <c r="Z43" s="5">
        <v>1357453</v>
      </c>
      <c r="AA43" s="5">
        <v>288512</v>
      </c>
      <c r="AB43" s="5">
        <v>215041</v>
      </c>
      <c r="AC43" s="64">
        <v>73471</v>
      </c>
      <c r="AD43" s="5">
        <v>0</v>
      </c>
      <c r="AE43" s="63" t="s">
        <v>85</v>
      </c>
      <c r="AF43" s="5">
        <v>24246</v>
      </c>
      <c r="AG43" s="5">
        <v>9790</v>
      </c>
      <c r="AH43" s="5">
        <v>14456</v>
      </c>
      <c r="AI43" s="5">
        <v>1044695</v>
      </c>
      <c r="AJ43" s="5">
        <v>76746</v>
      </c>
      <c r="AK43" s="5">
        <v>270864</v>
      </c>
      <c r="AL43" s="5">
        <v>697085</v>
      </c>
      <c r="AM43" s="5">
        <v>7174957</v>
      </c>
      <c r="AN43" s="5">
        <v>4581</v>
      </c>
      <c r="AO43" s="64">
        <v>1566.242523466492</v>
      </c>
      <c r="AQ43" s="63" t="s">
        <v>85</v>
      </c>
      <c r="AR43" s="11">
        <v>-3.9629276567021412</v>
      </c>
      <c r="AS43" s="11">
        <v>-4.7239347798595555</v>
      </c>
      <c r="AT43" s="11">
        <v>1.2135163110241594</v>
      </c>
      <c r="AU43" s="11">
        <v>-0.68721393526293262</v>
      </c>
      <c r="AV43" s="11">
        <v>13.24571642973277</v>
      </c>
      <c r="AW43" s="11">
        <v>6.331527913448598</v>
      </c>
      <c r="AX43" s="11">
        <v>8.2074172354920059</v>
      </c>
      <c r="AY43" s="11">
        <v>20.437309294405125</v>
      </c>
      <c r="AZ43" s="11">
        <v>-69.257137260663043</v>
      </c>
      <c r="BA43" s="11">
        <v>6.082871597205493</v>
      </c>
      <c r="BB43" s="11">
        <v>30.138544444237258</v>
      </c>
      <c r="BC43" s="65">
        <v>8.6286143759253093</v>
      </c>
      <c r="BE43" s="63" t="s">
        <v>85</v>
      </c>
      <c r="BF43" s="11">
        <v>67.40212275283551</v>
      </c>
      <c r="BG43" s="11">
        <v>50.885018841022514</v>
      </c>
      <c r="BH43" s="11">
        <v>-5.8233850505386632E-2</v>
      </c>
      <c r="BI43" s="11">
        <v>-9.3015770840038616</v>
      </c>
      <c r="BJ43" s="11">
        <v>4.9214036317950063</v>
      </c>
      <c r="BK43" s="11">
        <v>-9.8344962167933865</v>
      </c>
      <c r="BL43" s="11">
        <v>18.155172413793103</v>
      </c>
      <c r="BM43" s="11">
        <v>14.705468859834106</v>
      </c>
      <c r="BN43" s="11">
        <v>-0.53313023610053312</v>
      </c>
      <c r="BO43" s="11">
        <v>16.796473699879026</v>
      </c>
      <c r="BP43" s="57">
        <v>185.94138693148594</v>
      </c>
      <c r="BQ43" s="57">
        <v>413.92347585020195</v>
      </c>
      <c r="BR43" s="65">
        <v>24.40903549173666</v>
      </c>
      <c r="BS43" s="5"/>
      <c r="BT43" s="63" t="s">
        <v>85</v>
      </c>
      <c r="BU43" s="11">
        <v>-53.973195641444249</v>
      </c>
      <c r="BV43" s="11">
        <v>-23.539518900343641</v>
      </c>
      <c r="BW43" s="11">
        <v>-63.745799267693236</v>
      </c>
      <c r="BX43" s="11">
        <v>3.5724589331797305</v>
      </c>
      <c r="BY43" s="11">
        <v>5905.1643192488264</v>
      </c>
      <c r="BZ43" s="11">
        <v>-11.370262390670554</v>
      </c>
      <c r="CA43" s="11">
        <v>-0.66759764595237758</v>
      </c>
      <c r="CB43" s="11">
        <v>0.14453001018060738</v>
      </c>
      <c r="CC43" s="11">
        <v>-1.6319519003650418</v>
      </c>
      <c r="CD43" s="69">
        <v>1.8059542146716998</v>
      </c>
      <c r="CE43" s="63" t="s">
        <v>85</v>
      </c>
      <c r="CF43" s="11">
        <f t="shared" si="3"/>
        <v>73.449499418602798</v>
      </c>
      <c r="CG43" s="11">
        <f t="shared" si="3"/>
        <v>63.528004418702444</v>
      </c>
      <c r="CH43" s="11">
        <f t="shared" si="3"/>
        <v>9.9214949999003466</v>
      </c>
      <c r="CI43" s="11">
        <f t="shared" si="6"/>
        <v>8.4071026488381744</v>
      </c>
      <c r="CJ43" s="11">
        <f t="shared" si="6"/>
        <v>1.5143923510621735</v>
      </c>
      <c r="CK43" s="11">
        <f t="shared" si="6"/>
        <v>7.6311816224125115</v>
      </c>
      <c r="CL43" s="11">
        <f t="shared" si="6"/>
        <v>8.956973540050484</v>
      </c>
      <c r="CM43" s="11">
        <f t="shared" si="6"/>
        <v>1.3257919176379733</v>
      </c>
      <c r="CN43" s="11">
        <f t="shared" si="6"/>
        <v>-0.48173111002616464</v>
      </c>
      <c r="CO43" s="11">
        <f t="shared" si="6"/>
        <v>0.49098552088883601</v>
      </c>
      <c r="CP43" s="11">
        <f t="shared" si="6"/>
        <v>0.9727166309150006</v>
      </c>
      <c r="CQ43" s="65">
        <f t="shared" si="6"/>
        <v>8.0173999649057137</v>
      </c>
      <c r="CS43" s="63" t="s">
        <v>85</v>
      </c>
      <c r="CT43" s="59">
        <f t="shared" si="5"/>
        <v>1.730003399323508</v>
      </c>
      <c r="CU43" s="59">
        <f t="shared" si="5"/>
        <v>2.0648764863677926</v>
      </c>
      <c r="CV43" s="59">
        <f t="shared" si="5"/>
        <v>0.33487308704428476</v>
      </c>
      <c r="CW43" s="59">
        <f t="shared" si="5"/>
        <v>0.23565298021995112</v>
      </c>
      <c r="CX43" s="59">
        <f t="shared" si="5"/>
        <v>4.0039124973153148</v>
      </c>
      <c r="CY43" s="59">
        <f t="shared" si="5"/>
        <v>2.0478310880469386</v>
      </c>
      <c r="CZ43" s="59">
        <f t="shared" si="5"/>
        <v>9.5512767532962214E-2</v>
      </c>
      <c r="DA43" s="59">
        <f t="shared" si="5"/>
        <v>0.11371496721165018</v>
      </c>
      <c r="DB43" s="59">
        <f t="shared" si="4"/>
        <v>1.8202199678687969E-2</v>
      </c>
      <c r="DC43" s="59">
        <f t="shared" si="4"/>
        <v>18.9193189589847</v>
      </c>
      <c r="DD43" s="59">
        <f t="shared" si="4"/>
        <v>4.0210972692937395</v>
      </c>
      <c r="DE43" s="11">
        <f t="shared" si="4"/>
        <v>2.9971050697586059</v>
      </c>
      <c r="DF43" s="65">
        <f t="shared" si="4"/>
        <v>1.0239921995351331</v>
      </c>
      <c r="DH43" s="63" t="s">
        <v>85</v>
      </c>
      <c r="DI43" s="11">
        <f t="shared" si="8"/>
        <v>0.33792537014507545</v>
      </c>
      <c r="DJ43" s="11">
        <f t="shared" si="8"/>
        <v>0.1364468107613746</v>
      </c>
      <c r="DK43" s="11">
        <f t="shared" si="8"/>
        <v>0.20147855938370085</v>
      </c>
      <c r="DL43" s="11">
        <f t="shared" si="8"/>
        <v>14.560296319545888</v>
      </c>
      <c r="DM43" s="11">
        <f t="shared" si="8"/>
        <v>1.0696370723894233</v>
      </c>
      <c r="DN43" s="11">
        <f t="shared" si="8"/>
        <v>3.7751306384135819</v>
      </c>
      <c r="DO43" s="11">
        <f t="shared" si="8"/>
        <v>9.7155286087428827</v>
      </c>
      <c r="DP43" s="152">
        <f t="shared" si="7"/>
        <v>100</v>
      </c>
      <c r="DQ43" s="73"/>
    </row>
    <row r="44" spans="2:121" ht="12">
      <c r="B44" s="63" t="s">
        <v>86</v>
      </c>
      <c r="C44" s="5">
        <v>2751688</v>
      </c>
      <c r="D44" s="5">
        <v>2380099</v>
      </c>
      <c r="E44" s="5">
        <v>371589</v>
      </c>
      <c r="F44" s="5">
        <v>314832</v>
      </c>
      <c r="G44" s="5">
        <v>56757</v>
      </c>
      <c r="H44" s="5">
        <v>318667</v>
      </c>
      <c r="I44" s="5">
        <v>432504</v>
      </c>
      <c r="J44" s="5">
        <v>113837</v>
      </c>
      <c r="K44" s="5">
        <v>-34543</v>
      </c>
      <c r="L44" s="5">
        <v>64713</v>
      </c>
      <c r="M44" s="5">
        <v>99256</v>
      </c>
      <c r="N44" s="64">
        <v>347358</v>
      </c>
      <c r="O44" s="5"/>
      <c r="P44" s="63" t="s">
        <v>86</v>
      </c>
      <c r="Q44" s="5">
        <v>68095</v>
      </c>
      <c r="R44" s="5">
        <v>81561</v>
      </c>
      <c r="S44" s="5">
        <v>13466</v>
      </c>
      <c r="T44" s="5">
        <v>30183</v>
      </c>
      <c r="U44" s="5">
        <v>132788</v>
      </c>
      <c r="V44" s="5">
        <v>116292</v>
      </c>
      <c r="W44" s="5">
        <v>5852</v>
      </c>
      <c r="X44" s="5">
        <v>6967</v>
      </c>
      <c r="Y44" s="5">
        <v>1115</v>
      </c>
      <c r="Z44" s="5">
        <v>769658</v>
      </c>
      <c r="AA44" s="5">
        <v>116905</v>
      </c>
      <c r="AB44" s="5">
        <v>87978</v>
      </c>
      <c r="AC44" s="64">
        <v>28927</v>
      </c>
      <c r="AD44" s="5">
        <v>0</v>
      </c>
      <c r="AE44" s="63" t="s">
        <v>86</v>
      </c>
      <c r="AF44" s="5">
        <v>41375</v>
      </c>
      <c r="AG44" s="5">
        <v>29323</v>
      </c>
      <c r="AH44" s="5">
        <v>12052</v>
      </c>
      <c r="AI44" s="5">
        <v>611378</v>
      </c>
      <c r="AJ44" s="5">
        <v>97541</v>
      </c>
      <c r="AK44" s="5">
        <v>167280</v>
      </c>
      <c r="AL44" s="5">
        <v>346557</v>
      </c>
      <c r="AM44" s="5">
        <v>3840013</v>
      </c>
      <c r="AN44" s="5">
        <v>2518</v>
      </c>
      <c r="AO44" s="64">
        <v>1525.0250198570293</v>
      </c>
      <c r="AQ44" s="63" t="s">
        <v>86</v>
      </c>
      <c r="AR44" s="11">
        <v>-8.5403181176845973</v>
      </c>
      <c r="AS44" s="11">
        <v>-9.2629522701045683</v>
      </c>
      <c r="AT44" s="11">
        <v>-3.6240604623899655</v>
      </c>
      <c r="AU44" s="11">
        <v>-5.3745859807522374</v>
      </c>
      <c r="AV44" s="11">
        <v>7.3966848319709362</v>
      </c>
      <c r="AW44" s="11">
        <v>8.8570364727624273</v>
      </c>
      <c r="AX44" s="11">
        <v>6.5989697582135909</v>
      </c>
      <c r="AY44" s="11">
        <v>0.74873219990972739</v>
      </c>
      <c r="AZ44" s="11">
        <v>14.979448177410223</v>
      </c>
      <c r="BA44" s="11">
        <v>12.337256535777524</v>
      </c>
      <c r="BB44" s="11">
        <v>1.0393444291749376</v>
      </c>
      <c r="BC44" s="65">
        <v>6.0110723855680552</v>
      </c>
      <c r="BE44" s="63" t="s">
        <v>86</v>
      </c>
      <c r="BF44" s="11">
        <v>67.62258763292634</v>
      </c>
      <c r="BG44" s="11">
        <v>50.793151900606418</v>
      </c>
      <c r="BH44" s="11">
        <v>1.4854426619132503E-2</v>
      </c>
      <c r="BI44" s="11">
        <v>-22.048037190082646</v>
      </c>
      <c r="BJ44" s="11">
        <v>2.0598272204630002</v>
      </c>
      <c r="BK44" s="11">
        <v>-1.6225361644530918</v>
      </c>
      <c r="BL44" s="11">
        <v>2.5587101296880475</v>
      </c>
      <c r="BM44" s="11">
        <v>-0.44298370963132322</v>
      </c>
      <c r="BN44" s="11">
        <v>-13.699690402476779</v>
      </c>
      <c r="BO44" s="11">
        <v>21.498345625378864</v>
      </c>
      <c r="BP44" s="57">
        <v>121.52426430182102</v>
      </c>
      <c r="BQ44" s="57">
        <v>177.43685156570274</v>
      </c>
      <c r="BR44" s="65">
        <v>37.342132750925842</v>
      </c>
      <c r="BS44" s="5"/>
      <c r="BT44" s="63" t="s">
        <v>86</v>
      </c>
      <c r="BU44" s="11">
        <v>-44.422803105606754</v>
      </c>
      <c r="BV44" s="11">
        <v>-28.86047696450666</v>
      </c>
      <c r="BW44" s="11">
        <v>-63.728293255484999</v>
      </c>
      <c r="BX44" s="11">
        <v>20.765309045082205</v>
      </c>
      <c r="BY44" s="11">
        <v>1502.9745275267051</v>
      </c>
      <c r="BZ44" s="11">
        <v>12.609307366592843</v>
      </c>
      <c r="CA44" s="11">
        <v>-1.4396264138172283</v>
      </c>
      <c r="CB44" s="11">
        <v>-2.4100816143757595</v>
      </c>
      <c r="CC44" s="11">
        <v>-1.6021883548261038</v>
      </c>
      <c r="CD44" s="69">
        <v>-0.82104799491166458</v>
      </c>
      <c r="CE44" s="63" t="s">
        <v>86</v>
      </c>
      <c r="CF44" s="11">
        <f t="shared" si="3"/>
        <v>71.658299073466679</v>
      </c>
      <c r="CG44" s="11">
        <f t="shared" si="3"/>
        <v>61.981534958345193</v>
      </c>
      <c r="CH44" s="11">
        <f t="shared" si="3"/>
        <v>9.6767641151214843</v>
      </c>
      <c r="CI44" s="11">
        <f t="shared" si="6"/>
        <v>8.1987222439090708</v>
      </c>
      <c r="CJ44" s="11">
        <f t="shared" si="6"/>
        <v>1.478041871212415</v>
      </c>
      <c r="CK44" s="11">
        <f t="shared" si="6"/>
        <v>8.2985916974760237</v>
      </c>
      <c r="CL44" s="11">
        <f t="shared" si="6"/>
        <v>11.263086869757993</v>
      </c>
      <c r="CM44" s="11">
        <f t="shared" si="6"/>
        <v>2.964495172281969</v>
      </c>
      <c r="CN44" s="11">
        <f t="shared" si="6"/>
        <v>-0.89955424630072878</v>
      </c>
      <c r="CO44" s="11">
        <f t="shared" si="6"/>
        <v>1.6852286697987742</v>
      </c>
      <c r="CP44" s="11">
        <f t="shared" si="6"/>
        <v>2.5847829160995031</v>
      </c>
      <c r="CQ44" s="65">
        <f t="shared" si="6"/>
        <v>9.0457506263650664</v>
      </c>
      <c r="CS44" s="63" t="s">
        <v>86</v>
      </c>
      <c r="CT44" s="59">
        <f t="shared" si="5"/>
        <v>1.7733012883029302</v>
      </c>
      <c r="CU44" s="59">
        <f t="shared" si="5"/>
        <v>2.1239771844522402</v>
      </c>
      <c r="CV44" s="59">
        <f t="shared" si="5"/>
        <v>0.35067589614930994</v>
      </c>
      <c r="CW44" s="59">
        <f t="shared" si="5"/>
        <v>0.78601296401861143</v>
      </c>
      <c r="CX44" s="59">
        <f t="shared" si="5"/>
        <v>3.4580091265316026</v>
      </c>
      <c r="CY44" s="59">
        <f t="shared" si="5"/>
        <v>3.0284272475119227</v>
      </c>
      <c r="CZ44" s="59">
        <f t="shared" si="5"/>
        <v>0.15239531741168585</v>
      </c>
      <c r="DA44" s="59">
        <f t="shared" si="5"/>
        <v>0.18143167744484198</v>
      </c>
      <c r="DB44" s="59">
        <f t="shared" si="4"/>
        <v>2.9036360033156138E-2</v>
      </c>
      <c r="DC44" s="59">
        <f t="shared" si="4"/>
        <v>20.043109229057301</v>
      </c>
      <c r="DD44" s="59">
        <f t="shared" si="4"/>
        <v>3.0443907351355324</v>
      </c>
      <c r="DE44" s="11">
        <f t="shared" si="4"/>
        <v>2.2910859937192924</v>
      </c>
      <c r="DF44" s="65">
        <f t="shared" si="4"/>
        <v>0.75330474141623993</v>
      </c>
      <c r="DH44" s="63" t="s">
        <v>86</v>
      </c>
      <c r="DI44" s="11">
        <f t="shared" si="8"/>
        <v>1.0774703106473857</v>
      </c>
      <c r="DJ44" s="11">
        <f t="shared" si="8"/>
        <v>0.7636172065042488</v>
      </c>
      <c r="DK44" s="11">
        <f t="shared" si="8"/>
        <v>0.313853104143137</v>
      </c>
      <c r="DL44" s="11">
        <f t="shared" si="8"/>
        <v>15.921248183274381</v>
      </c>
      <c r="DM44" s="11">
        <f t="shared" si="8"/>
        <v>2.540121608963303</v>
      </c>
      <c r="DN44" s="11">
        <f t="shared" si="8"/>
        <v>4.356235252328573</v>
      </c>
      <c r="DO44" s="11">
        <f t="shared" si="8"/>
        <v>9.0248913219825031</v>
      </c>
      <c r="DP44" s="152">
        <f t="shared" si="7"/>
        <v>100</v>
      </c>
      <c r="DQ44" s="73"/>
    </row>
    <row r="45" spans="2:121" ht="12">
      <c r="B45" s="63" t="s">
        <v>87</v>
      </c>
      <c r="C45" s="5">
        <v>5968932</v>
      </c>
      <c r="D45" s="5">
        <v>5162615</v>
      </c>
      <c r="E45" s="5">
        <v>806317</v>
      </c>
      <c r="F45" s="5">
        <v>683580</v>
      </c>
      <c r="G45" s="5">
        <v>122737</v>
      </c>
      <c r="H45" s="5">
        <v>757181</v>
      </c>
      <c r="I45" s="5">
        <v>1096546</v>
      </c>
      <c r="J45" s="5">
        <v>339365</v>
      </c>
      <c r="K45" s="5">
        <v>161625</v>
      </c>
      <c r="L45" s="5">
        <v>474287</v>
      </c>
      <c r="M45" s="5">
        <v>312662</v>
      </c>
      <c r="N45" s="64">
        <v>581762</v>
      </c>
      <c r="O45" s="5"/>
      <c r="P45" s="63" t="s">
        <v>87</v>
      </c>
      <c r="Q45" s="5">
        <v>124774</v>
      </c>
      <c r="R45" s="5">
        <v>148848</v>
      </c>
      <c r="S45" s="5">
        <v>24074</v>
      </c>
      <c r="T45" s="5">
        <v>32477</v>
      </c>
      <c r="U45" s="5">
        <v>355044</v>
      </c>
      <c r="V45" s="5">
        <v>69467</v>
      </c>
      <c r="W45" s="5">
        <v>13794</v>
      </c>
      <c r="X45" s="5">
        <v>16423</v>
      </c>
      <c r="Y45" s="5">
        <v>2629</v>
      </c>
      <c r="Z45" s="5">
        <v>1729289</v>
      </c>
      <c r="AA45" s="5">
        <v>375084</v>
      </c>
      <c r="AB45" s="5">
        <v>341296</v>
      </c>
      <c r="AC45" s="64">
        <v>33788</v>
      </c>
      <c r="AD45" s="5">
        <v>0</v>
      </c>
      <c r="AE45" s="63" t="s">
        <v>87</v>
      </c>
      <c r="AF45" s="5">
        <v>27949</v>
      </c>
      <c r="AG45" s="5">
        <v>14194</v>
      </c>
      <c r="AH45" s="5">
        <v>13755</v>
      </c>
      <c r="AI45" s="5">
        <v>1326256</v>
      </c>
      <c r="AJ45" s="5">
        <v>110427</v>
      </c>
      <c r="AK45" s="5">
        <v>361619</v>
      </c>
      <c r="AL45" s="5">
        <v>854210</v>
      </c>
      <c r="AM45" s="5">
        <v>8455402</v>
      </c>
      <c r="AN45" s="5">
        <v>5206</v>
      </c>
      <c r="AO45" s="64">
        <v>1624.164809834806</v>
      </c>
      <c r="AQ45" s="63" t="s">
        <v>87</v>
      </c>
      <c r="AR45" s="11">
        <v>-4.9405820110623093</v>
      </c>
      <c r="AS45" s="11">
        <v>-5.6936735701926668</v>
      </c>
      <c r="AT45" s="11">
        <v>0.1816476259698952</v>
      </c>
      <c r="AU45" s="11">
        <v>-1.7001652279325801</v>
      </c>
      <c r="AV45" s="11">
        <v>12.137740744801375</v>
      </c>
      <c r="AW45" s="11">
        <v>11.12022623776979</v>
      </c>
      <c r="AX45" s="11">
        <v>9.2586466644878964</v>
      </c>
      <c r="AY45" s="11">
        <v>5.3218793545964367</v>
      </c>
      <c r="AZ45" s="11">
        <v>-7.0848352103202661</v>
      </c>
      <c r="BA45" s="11">
        <v>1.1074586648248106</v>
      </c>
      <c r="BB45" s="11">
        <v>5.9357667300257839</v>
      </c>
      <c r="BC45" s="65">
        <v>17.733651195829474</v>
      </c>
      <c r="BE45" s="63" t="s">
        <v>87</v>
      </c>
      <c r="BF45" s="11">
        <v>67.230472310084167</v>
      </c>
      <c r="BG45" s="11">
        <v>50.855891921474829</v>
      </c>
      <c r="BH45" s="11">
        <v>7.0665502764268195E-2</v>
      </c>
      <c r="BI45" s="11">
        <v>-9.9162321091756347</v>
      </c>
      <c r="BJ45" s="11">
        <v>2.4791098411049055</v>
      </c>
      <c r="BK45" s="11">
        <v>87.672565176279875</v>
      </c>
      <c r="BL45" s="11">
        <v>3.5274692284599221</v>
      </c>
      <c r="BM45" s="11">
        <v>0.50180527507496486</v>
      </c>
      <c r="BN45" s="11">
        <v>-12.860457408021214</v>
      </c>
      <c r="BO45" s="11">
        <v>13.216857523145345</v>
      </c>
      <c r="BP45" s="57">
        <v>248.35797607548849</v>
      </c>
      <c r="BQ45" s="57">
        <v>340.47855658660609</v>
      </c>
      <c r="BR45" s="65">
        <v>11.921560833416144</v>
      </c>
      <c r="BS45" s="5"/>
      <c r="BT45" s="63" t="s">
        <v>87</v>
      </c>
      <c r="BU45" s="11">
        <v>-40.005581075859702</v>
      </c>
      <c r="BV45" s="11">
        <v>65.180961247527051</v>
      </c>
      <c r="BW45" s="11">
        <v>-63.795962414128915</v>
      </c>
      <c r="BX45" s="11">
        <v>-3.4154192352647739</v>
      </c>
      <c r="BY45" s="11">
        <v>192.61487095235572</v>
      </c>
      <c r="BZ45" s="11">
        <v>-24.163451052764028</v>
      </c>
      <c r="CA45" s="11">
        <v>-0.50863230671215287</v>
      </c>
      <c r="CB45" s="11">
        <v>-0.38380160931123886</v>
      </c>
      <c r="CC45" s="11">
        <v>-1.8661639962299716</v>
      </c>
      <c r="CD45" s="69">
        <v>1.5105517600084311</v>
      </c>
      <c r="CE45" s="63" t="s">
        <v>87</v>
      </c>
      <c r="CF45" s="11">
        <f t="shared" si="3"/>
        <v>70.593119049809815</v>
      </c>
      <c r="CG45" s="11">
        <f t="shared" si="3"/>
        <v>61.057002375522771</v>
      </c>
      <c r="CH45" s="11">
        <f t="shared" si="3"/>
        <v>9.536116674287042</v>
      </c>
      <c r="CI45" s="11">
        <f t="shared" si="6"/>
        <v>8.0845357796116613</v>
      </c>
      <c r="CJ45" s="11">
        <f t="shared" si="6"/>
        <v>1.4515808946753803</v>
      </c>
      <c r="CK45" s="11">
        <f t="shared" si="6"/>
        <v>8.9549970539543828</v>
      </c>
      <c r="CL45" s="11">
        <f t="shared" si="6"/>
        <v>12.96858505367338</v>
      </c>
      <c r="CM45" s="11">
        <f t="shared" si="6"/>
        <v>4.0135879997189958</v>
      </c>
      <c r="CN45" s="11">
        <f t="shared" si="6"/>
        <v>1.9114998908390164</v>
      </c>
      <c r="CO45" s="11">
        <f t="shared" si="6"/>
        <v>5.6092779503564705</v>
      </c>
      <c r="CP45" s="11">
        <f t="shared" si="6"/>
        <v>3.6977780595174545</v>
      </c>
      <c r="CQ45" s="65">
        <f t="shared" si="6"/>
        <v>6.8803588522461743</v>
      </c>
      <c r="CS45" s="63" t="s">
        <v>87</v>
      </c>
      <c r="CT45" s="59">
        <f t="shared" si="5"/>
        <v>1.4756720023483212</v>
      </c>
      <c r="CU45" s="59">
        <f t="shared" si="5"/>
        <v>1.7603893936680954</v>
      </c>
      <c r="CV45" s="59">
        <f t="shared" si="5"/>
        <v>0.28471739131977403</v>
      </c>
      <c r="CW45" s="59">
        <f t="shared" si="5"/>
        <v>0.38409764550520487</v>
      </c>
      <c r="CX45" s="59">
        <f t="shared" si="5"/>
        <v>4.1990197509237293</v>
      </c>
      <c r="CY45" s="59">
        <f t="shared" si="5"/>
        <v>0.82156945346891841</v>
      </c>
      <c r="CZ45" s="59">
        <f t="shared" si="5"/>
        <v>0.16313831086919345</v>
      </c>
      <c r="DA45" s="59">
        <f t="shared" si="5"/>
        <v>0.19423085975096158</v>
      </c>
      <c r="DB45" s="59">
        <f t="shared" si="4"/>
        <v>3.1092548881768128E-2</v>
      </c>
      <c r="DC45" s="59">
        <f t="shared" si="4"/>
        <v>20.451883896235802</v>
      </c>
      <c r="DD45" s="59">
        <f t="shared" si="4"/>
        <v>4.4360279972495693</v>
      </c>
      <c r="DE45" s="11">
        <f t="shared" si="4"/>
        <v>4.0364254709592755</v>
      </c>
      <c r="DF45" s="65">
        <f t="shared" si="4"/>
        <v>0.39960252629029347</v>
      </c>
      <c r="DH45" s="63" t="s">
        <v>87</v>
      </c>
      <c r="DI45" s="11">
        <f t="shared" si="8"/>
        <v>0.33054608166471566</v>
      </c>
      <c r="DJ45" s="11">
        <f t="shared" si="8"/>
        <v>0.1678690143886713</v>
      </c>
      <c r="DK45" s="11">
        <f t="shared" si="8"/>
        <v>0.16267706727604436</v>
      </c>
      <c r="DL45" s="11">
        <f t="shared" si="8"/>
        <v>15.685309817321519</v>
      </c>
      <c r="DM45" s="11">
        <f t="shared" si="8"/>
        <v>1.3059934938634497</v>
      </c>
      <c r="DN45" s="11">
        <f t="shared" si="8"/>
        <v>4.2767806900251459</v>
      </c>
      <c r="DO45" s="11">
        <f t="shared" si="8"/>
        <v>10.102535633432923</v>
      </c>
      <c r="DP45" s="152">
        <f t="shared" si="7"/>
        <v>100</v>
      </c>
      <c r="DQ45" s="73"/>
    </row>
    <row r="46" spans="2:121" ht="12">
      <c r="B46" s="63" t="s">
        <v>88</v>
      </c>
      <c r="C46" s="5">
        <v>1830829</v>
      </c>
      <c r="D46" s="5">
        <v>1584140</v>
      </c>
      <c r="E46" s="5">
        <v>246689</v>
      </c>
      <c r="F46" s="5">
        <v>209054</v>
      </c>
      <c r="G46" s="5">
        <v>37635</v>
      </c>
      <c r="H46" s="5">
        <v>150774</v>
      </c>
      <c r="I46" s="5">
        <v>271126</v>
      </c>
      <c r="J46" s="5">
        <v>120352</v>
      </c>
      <c r="K46" s="5">
        <v>794</v>
      </c>
      <c r="L46" s="5">
        <v>113008</v>
      </c>
      <c r="M46" s="5">
        <v>112214</v>
      </c>
      <c r="N46" s="64">
        <v>149495</v>
      </c>
      <c r="O46" s="5"/>
      <c r="P46" s="63" t="s">
        <v>88</v>
      </c>
      <c r="Q46" s="5">
        <v>40024</v>
      </c>
      <c r="R46" s="5">
        <v>48069</v>
      </c>
      <c r="S46" s="5">
        <v>8045</v>
      </c>
      <c r="T46" s="5">
        <v>7644</v>
      </c>
      <c r="U46" s="5">
        <v>97605</v>
      </c>
      <c r="V46" s="5">
        <v>4222</v>
      </c>
      <c r="W46" s="5">
        <v>485</v>
      </c>
      <c r="X46" s="5">
        <v>578</v>
      </c>
      <c r="Y46" s="5">
        <v>93</v>
      </c>
      <c r="Z46" s="5">
        <v>246963</v>
      </c>
      <c r="AA46" s="5">
        <v>-196934</v>
      </c>
      <c r="AB46" s="5">
        <v>-228072</v>
      </c>
      <c r="AC46" s="64">
        <v>31138</v>
      </c>
      <c r="AD46" s="5">
        <v>0</v>
      </c>
      <c r="AE46" s="63" t="s">
        <v>88</v>
      </c>
      <c r="AF46" s="5">
        <v>13861</v>
      </c>
      <c r="AG46" s="5">
        <v>820</v>
      </c>
      <c r="AH46" s="5">
        <v>13041</v>
      </c>
      <c r="AI46" s="5">
        <v>430036</v>
      </c>
      <c r="AJ46" s="5">
        <v>34546</v>
      </c>
      <c r="AK46" s="5">
        <v>90251</v>
      </c>
      <c r="AL46" s="5">
        <v>305239</v>
      </c>
      <c r="AM46" s="5">
        <v>2228566</v>
      </c>
      <c r="AN46" s="5">
        <v>1295</v>
      </c>
      <c r="AO46" s="64">
        <v>1720.9003861003862</v>
      </c>
      <c r="AQ46" s="63" t="s">
        <v>88</v>
      </c>
      <c r="AR46" s="11">
        <v>-2.2887176424564486</v>
      </c>
      <c r="AS46" s="11">
        <v>-3.0579930004754878</v>
      </c>
      <c r="AT46" s="11">
        <v>2.9578217210206925</v>
      </c>
      <c r="AU46" s="11">
        <v>1.0557354860540435</v>
      </c>
      <c r="AV46" s="11">
        <v>14.97922522302334</v>
      </c>
      <c r="AW46" s="11">
        <v>8.6181930826807669</v>
      </c>
      <c r="AX46" s="11">
        <v>5.7800874718603579</v>
      </c>
      <c r="AY46" s="11">
        <v>2.4272340425531915</v>
      </c>
      <c r="AZ46" s="11">
        <v>121.71772428884027</v>
      </c>
      <c r="BA46" s="11">
        <v>6.9452725018690442</v>
      </c>
      <c r="BB46" s="11">
        <v>2.642579464898239</v>
      </c>
      <c r="BC46" s="65">
        <v>5.2070431257741241</v>
      </c>
      <c r="BE46" s="63" t="s">
        <v>88</v>
      </c>
      <c r="BF46" s="11">
        <v>68.259973935342828</v>
      </c>
      <c r="BG46" s="11">
        <v>50.790513833992094</v>
      </c>
      <c r="BH46" s="11">
        <v>-0.56853293783215919</v>
      </c>
      <c r="BI46" s="11">
        <v>-65.8322903629537</v>
      </c>
      <c r="BJ46" s="11">
        <v>6.069332753749185</v>
      </c>
      <c r="BK46" s="11">
        <v>7.7865713556293086</v>
      </c>
      <c r="BL46" s="11">
        <v>30.727762803234505</v>
      </c>
      <c r="BM46" s="11">
        <v>27.032967032967033</v>
      </c>
      <c r="BN46" s="11">
        <v>10.714285714285714</v>
      </c>
      <c r="BO46" s="11">
        <v>-37.851556208729264</v>
      </c>
      <c r="BP46" s="57">
        <v>-246.55005543139703</v>
      </c>
      <c r="BQ46" s="57">
        <v>-207.78532003616684</v>
      </c>
      <c r="BR46" s="65">
        <v>80.259349311103392</v>
      </c>
      <c r="BS46" s="5"/>
      <c r="BT46" s="63" t="s">
        <v>88</v>
      </c>
      <c r="BU46" s="11">
        <v>-62.473942117659796</v>
      </c>
      <c r="BV46" s="11">
        <v>-18.407960199004975</v>
      </c>
      <c r="BW46" s="11">
        <v>-63.706445508182121</v>
      </c>
      <c r="BX46" s="11">
        <v>3.0603979236266556</v>
      </c>
      <c r="BY46" s="11">
        <v>885.05845451953235</v>
      </c>
      <c r="BZ46" s="11">
        <v>-10.688556386810751</v>
      </c>
      <c r="CA46" s="11">
        <v>-2.3881780708458717</v>
      </c>
      <c r="CB46" s="11">
        <v>-7.5245445869123202</v>
      </c>
      <c r="CC46" s="11">
        <v>-2.4114544084400906</v>
      </c>
      <c r="CD46" s="69">
        <v>-5.2394368083649727</v>
      </c>
      <c r="CE46" s="63" t="s">
        <v>88</v>
      </c>
      <c r="CF46" s="11">
        <f t="shared" si="3"/>
        <v>82.152783449087892</v>
      </c>
      <c r="CG46" s="11">
        <f t="shared" si="3"/>
        <v>71.083378280024007</v>
      </c>
      <c r="CH46" s="11">
        <f t="shared" si="3"/>
        <v>11.069405169063874</v>
      </c>
      <c r="CI46" s="11">
        <f t="shared" si="6"/>
        <v>9.3806510554320592</v>
      </c>
      <c r="CJ46" s="11">
        <f t="shared" si="6"/>
        <v>1.6887541136318154</v>
      </c>
      <c r="CK46" s="11">
        <f t="shared" si="6"/>
        <v>6.765516480104246</v>
      </c>
      <c r="CL46" s="11">
        <f t="shared" si="6"/>
        <v>12.165939891392043</v>
      </c>
      <c r="CM46" s="11">
        <f t="shared" si="6"/>
        <v>5.4004234112877967</v>
      </c>
      <c r="CN46" s="11">
        <f t="shared" si="6"/>
        <v>3.5628291915070054E-2</v>
      </c>
      <c r="CO46" s="11">
        <f t="shared" si="6"/>
        <v>5.0708841470254864</v>
      </c>
      <c r="CP46" s="11">
        <f t="shared" si="6"/>
        <v>5.0352558551104165</v>
      </c>
      <c r="CQ46" s="65">
        <f t="shared" si="6"/>
        <v>6.7081253146642279</v>
      </c>
      <c r="CS46" s="63" t="s">
        <v>88</v>
      </c>
      <c r="CT46" s="59">
        <f t="shared" si="5"/>
        <v>1.7959530927062515</v>
      </c>
      <c r="CU46" s="59">
        <f t="shared" si="5"/>
        <v>2.1569475617953429</v>
      </c>
      <c r="CV46" s="59">
        <f t="shared" si="5"/>
        <v>0.36099446908909139</v>
      </c>
      <c r="CW46" s="59">
        <f t="shared" si="5"/>
        <v>0.34300083551485572</v>
      </c>
      <c r="CX46" s="59">
        <f t="shared" si="5"/>
        <v>4.3797222070156323</v>
      </c>
      <c r="CY46" s="59">
        <f t="shared" si="5"/>
        <v>0.18944917942748835</v>
      </c>
      <c r="CZ46" s="59">
        <f t="shared" si="5"/>
        <v>2.176287352494833E-2</v>
      </c>
      <c r="DA46" s="59">
        <f t="shared" si="5"/>
        <v>2.5935960613237392E-2</v>
      </c>
      <c r="DB46" s="59">
        <f t="shared" si="4"/>
        <v>4.1730870882890608E-3</v>
      </c>
      <c r="DC46" s="59">
        <f t="shared" si="4"/>
        <v>11.081700070807866</v>
      </c>
      <c r="DD46" s="59">
        <f t="shared" si="4"/>
        <v>-8.8368035768292259</v>
      </c>
      <c r="DE46" s="11">
        <f t="shared" si="4"/>
        <v>-10.234024929035083</v>
      </c>
      <c r="DF46" s="65">
        <f t="shared" si="4"/>
        <v>1.3972213522058579</v>
      </c>
      <c r="DH46" s="63" t="s">
        <v>88</v>
      </c>
      <c r="DI46" s="11">
        <f t="shared" si="8"/>
        <v>0.62196946377177076</v>
      </c>
      <c r="DJ46" s="11">
        <f t="shared" si="8"/>
        <v>3.6794961423623977E-2</v>
      </c>
      <c r="DK46" s="11">
        <f t="shared" si="8"/>
        <v>0.58517450234814683</v>
      </c>
      <c r="DL46" s="11">
        <f t="shared" si="8"/>
        <v>19.296534183865319</v>
      </c>
      <c r="DM46" s="11">
        <f t="shared" si="8"/>
        <v>1.5501448016347732</v>
      </c>
      <c r="DN46" s="11">
        <f t="shared" si="8"/>
        <v>4.049734223711571</v>
      </c>
      <c r="DO46" s="11">
        <f t="shared" si="8"/>
        <v>13.696655158518976</v>
      </c>
      <c r="DP46" s="152">
        <f t="shared" si="7"/>
        <v>100</v>
      </c>
      <c r="DQ46" s="73"/>
    </row>
    <row r="47" spans="2:121" ht="12">
      <c r="B47" s="63" t="s">
        <v>89</v>
      </c>
      <c r="C47" s="5">
        <v>4603567</v>
      </c>
      <c r="D47" s="5">
        <v>3981088</v>
      </c>
      <c r="E47" s="5">
        <v>622479</v>
      </c>
      <c r="F47" s="5">
        <v>527540</v>
      </c>
      <c r="G47" s="5">
        <v>94939</v>
      </c>
      <c r="H47" s="5">
        <v>329605</v>
      </c>
      <c r="I47" s="5">
        <v>436689</v>
      </c>
      <c r="J47" s="5">
        <v>107084</v>
      </c>
      <c r="K47" s="5">
        <v>-30356</v>
      </c>
      <c r="L47" s="5">
        <v>58161</v>
      </c>
      <c r="M47" s="5">
        <v>88517</v>
      </c>
      <c r="N47" s="64">
        <v>356992</v>
      </c>
      <c r="O47" s="5"/>
      <c r="P47" s="63" t="s">
        <v>89</v>
      </c>
      <c r="Q47" s="5">
        <v>91585</v>
      </c>
      <c r="R47" s="5">
        <v>109586</v>
      </c>
      <c r="S47" s="5">
        <v>18001</v>
      </c>
      <c r="T47" s="5">
        <v>114</v>
      </c>
      <c r="U47" s="5">
        <v>229338</v>
      </c>
      <c r="V47" s="5">
        <v>35955</v>
      </c>
      <c r="W47" s="5">
        <v>2969</v>
      </c>
      <c r="X47" s="5">
        <v>3535</v>
      </c>
      <c r="Y47" s="5">
        <v>566</v>
      </c>
      <c r="Z47" s="5">
        <v>3203212</v>
      </c>
      <c r="AA47" s="5">
        <v>446728</v>
      </c>
      <c r="AB47" s="5">
        <v>422687</v>
      </c>
      <c r="AC47" s="64">
        <v>24041</v>
      </c>
      <c r="AD47" s="5">
        <v>0</v>
      </c>
      <c r="AE47" s="63" t="s">
        <v>89</v>
      </c>
      <c r="AF47" s="5">
        <v>1912635</v>
      </c>
      <c r="AG47" s="5">
        <v>1902653</v>
      </c>
      <c r="AH47" s="5">
        <v>9982</v>
      </c>
      <c r="AI47" s="5">
        <v>843849</v>
      </c>
      <c r="AJ47" s="5">
        <v>17664</v>
      </c>
      <c r="AK47" s="5">
        <v>316802</v>
      </c>
      <c r="AL47" s="5">
        <v>509383</v>
      </c>
      <c r="AM47" s="5">
        <v>8136384</v>
      </c>
      <c r="AN47" s="5">
        <v>3810</v>
      </c>
      <c r="AO47" s="64">
        <v>2135.5338582677164</v>
      </c>
      <c r="AQ47" s="63" t="s">
        <v>89</v>
      </c>
      <c r="AR47" s="11">
        <v>-4.4500493880305161</v>
      </c>
      <c r="AS47" s="11">
        <v>-5.2085342339395</v>
      </c>
      <c r="AT47" s="11">
        <v>0.70341076567911986</v>
      </c>
      <c r="AU47" s="11">
        <v>-1.1912343135418617</v>
      </c>
      <c r="AV47" s="11">
        <v>12.712659234723558</v>
      </c>
      <c r="AW47" s="11">
        <v>14.693887493127519</v>
      </c>
      <c r="AX47" s="11">
        <v>13.174965595706137</v>
      </c>
      <c r="AY47" s="11">
        <v>8.7423203858847423</v>
      </c>
      <c r="AZ47" s="11">
        <v>-1.5794405032793466</v>
      </c>
      <c r="BA47" s="11">
        <v>16.124588200059897</v>
      </c>
      <c r="BB47" s="11">
        <v>10.689142042541484</v>
      </c>
      <c r="BC47" s="65">
        <v>13.535518013433748</v>
      </c>
      <c r="BE47" s="63" t="s">
        <v>89</v>
      </c>
      <c r="BF47" s="11">
        <v>67.251045490239051</v>
      </c>
      <c r="BG47" s="11">
        <v>50.895020929720204</v>
      </c>
      <c r="BH47" s="11">
        <v>0.76126504338091239</v>
      </c>
      <c r="BI47" s="11">
        <v>100</v>
      </c>
      <c r="BJ47" s="11">
        <v>3.5007514182172663</v>
      </c>
      <c r="BK47" s="11">
        <v>-5.4686472985408177</v>
      </c>
      <c r="BL47" s="11">
        <v>4.9116607773851593</v>
      </c>
      <c r="BM47" s="11">
        <v>1.8438490348602707</v>
      </c>
      <c r="BN47" s="11">
        <v>-11.700468018720748</v>
      </c>
      <c r="BO47" s="11">
        <v>-10.353148276938104</v>
      </c>
      <c r="BP47" s="57">
        <v>116.57439278615406</v>
      </c>
      <c r="BQ47" s="57">
        <v>127.16924548684077</v>
      </c>
      <c r="BR47" s="65">
        <v>18.997178636836111</v>
      </c>
      <c r="BS47" s="5"/>
      <c r="BT47" s="63" t="s">
        <v>89</v>
      </c>
      <c r="BU47" s="11">
        <v>-23.24955116696589</v>
      </c>
      <c r="BV47" s="11">
        <v>-22.797543353656607</v>
      </c>
      <c r="BW47" s="11">
        <v>-63.72819767441861</v>
      </c>
      <c r="BX47" s="11">
        <v>-3.5443506767391697</v>
      </c>
      <c r="BY47" s="11">
        <v>71.878953001848785</v>
      </c>
      <c r="BZ47" s="11">
        <v>-10.137799184210676</v>
      </c>
      <c r="CA47" s="11">
        <v>-0.51851620387549358</v>
      </c>
      <c r="CB47" s="11">
        <v>-6.2465691044020089</v>
      </c>
      <c r="CC47" s="11">
        <v>-1.2441679626749611</v>
      </c>
      <c r="CD47" s="69">
        <v>-5.0654235183157512</v>
      </c>
      <c r="CE47" s="63" t="s">
        <v>89</v>
      </c>
      <c r="CF47" s="11">
        <f t="shared" si="3"/>
        <v>56.580011464552314</v>
      </c>
      <c r="CG47" s="11">
        <f t="shared" si="3"/>
        <v>48.929450724056288</v>
      </c>
      <c r="CH47" s="11">
        <f t="shared" si="3"/>
        <v>7.6505607404960232</v>
      </c>
      <c r="CI47" s="11">
        <f t="shared" si="6"/>
        <v>6.4837156161754406</v>
      </c>
      <c r="CJ47" s="11">
        <f t="shared" si="6"/>
        <v>1.1668451243205826</v>
      </c>
      <c r="CK47" s="11">
        <f t="shared" si="6"/>
        <v>4.0510010343661262</v>
      </c>
      <c r="CL47" s="11">
        <f t="shared" si="6"/>
        <v>5.3671139415248836</v>
      </c>
      <c r="CM47" s="11">
        <f t="shared" si="6"/>
        <v>1.3161129071587574</v>
      </c>
      <c r="CN47" s="11">
        <f t="shared" si="6"/>
        <v>-0.3730895690272239</v>
      </c>
      <c r="CO47" s="11">
        <f t="shared" si="6"/>
        <v>0.71482614389881305</v>
      </c>
      <c r="CP47" s="11">
        <f t="shared" si="6"/>
        <v>1.0879157129260368</v>
      </c>
      <c r="CQ47" s="65">
        <f t="shared" si="6"/>
        <v>4.3876001919280112</v>
      </c>
      <c r="CS47" s="63" t="s">
        <v>89</v>
      </c>
      <c r="CT47" s="59">
        <f t="shared" si="5"/>
        <v>1.1256228811226214</v>
      </c>
      <c r="CU47" s="59">
        <f t="shared" si="5"/>
        <v>1.3468636681847859</v>
      </c>
      <c r="CV47" s="59">
        <f t="shared" si="5"/>
        <v>0.22124078706216421</v>
      </c>
      <c r="CW47" s="59">
        <f t="shared" si="5"/>
        <v>1.4011138117374991E-3</v>
      </c>
      <c r="CX47" s="59">
        <f t="shared" si="5"/>
        <v>2.818672275054865</v>
      </c>
      <c r="CY47" s="59">
        <f t="shared" si="5"/>
        <v>0.44190392193878758</v>
      </c>
      <c r="CZ47" s="59">
        <f t="shared" si="5"/>
        <v>3.6490411465338907E-2</v>
      </c>
      <c r="DA47" s="59">
        <f t="shared" si="5"/>
        <v>4.3446818635895258E-2</v>
      </c>
      <c r="DB47" s="59">
        <f t="shared" si="4"/>
        <v>6.956407170556355E-3</v>
      </c>
      <c r="DC47" s="59">
        <f t="shared" si="4"/>
        <v>39.368987501081563</v>
      </c>
      <c r="DD47" s="59">
        <f t="shared" si="4"/>
        <v>5.4904979902620132</v>
      </c>
      <c r="DE47" s="11">
        <f t="shared" si="4"/>
        <v>5.1950227521218268</v>
      </c>
      <c r="DF47" s="65">
        <f t="shared" si="4"/>
        <v>0.29547523814018611</v>
      </c>
      <c r="DH47" s="63" t="s">
        <v>89</v>
      </c>
      <c r="DI47" s="11">
        <f t="shared" si="8"/>
        <v>23.507186976425892</v>
      </c>
      <c r="DJ47" s="11">
        <f t="shared" si="8"/>
        <v>23.384503484594632</v>
      </c>
      <c r="DK47" s="11">
        <f t="shared" si="8"/>
        <v>0.12268349183126068</v>
      </c>
      <c r="DL47" s="11">
        <f t="shared" si="8"/>
        <v>10.371302534393658</v>
      </c>
      <c r="DM47" s="11">
        <f t="shared" si="8"/>
        <v>0.21709889798711565</v>
      </c>
      <c r="DN47" s="11">
        <f t="shared" si="8"/>
        <v>3.893646120930379</v>
      </c>
      <c r="DO47" s="11">
        <f t="shared" si="8"/>
        <v>6.2605575154761635</v>
      </c>
      <c r="DP47" s="152">
        <f t="shared" si="7"/>
        <v>100</v>
      </c>
      <c r="DQ47" s="73"/>
    </row>
    <row r="48" spans="2:121" ht="12">
      <c r="B48" s="63" t="s">
        <v>90</v>
      </c>
      <c r="C48" s="5">
        <v>5014105</v>
      </c>
      <c r="D48" s="5">
        <v>4336574</v>
      </c>
      <c r="E48" s="5">
        <v>677531</v>
      </c>
      <c r="F48" s="5">
        <v>574262</v>
      </c>
      <c r="G48" s="5">
        <v>103269</v>
      </c>
      <c r="H48" s="5">
        <v>415963</v>
      </c>
      <c r="I48" s="5">
        <v>526534</v>
      </c>
      <c r="J48" s="5">
        <v>110571</v>
      </c>
      <c r="K48" s="5">
        <v>-24025</v>
      </c>
      <c r="L48" s="5">
        <v>60380</v>
      </c>
      <c r="M48" s="5">
        <v>84405</v>
      </c>
      <c r="N48" s="64">
        <v>427872</v>
      </c>
      <c r="O48" s="5"/>
      <c r="P48" s="63" t="s">
        <v>90</v>
      </c>
      <c r="Q48" s="5">
        <v>122605</v>
      </c>
      <c r="R48" s="5">
        <v>146462</v>
      </c>
      <c r="S48" s="5">
        <v>23857</v>
      </c>
      <c r="T48" s="5">
        <v>16868</v>
      </c>
      <c r="U48" s="5">
        <v>245705</v>
      </c>
      <c r="V48" s="5">
        <v>42694</v>
      </c>
      <c r="W48" s="5">
        <v>12116</v>
      </c>
      <c r="X48" s="5">
        <v>14425</v>
      </c>
      <c r="Y48" s="5">
        <v>2309</v>
      </c>
      <c r="Z48" s="5">
        <v>844015</v>
      </c>
      <c r="AA48" s="5">
        <v>-178399</v>
      </c>
      <c r="AB48" s="5">
        <v>-221742</v>
      </c>
      <c r="AC48" s="64">
        <v>43343</v>
      </c>
      <c r="AD48" s="5">
        <v>0</v>
      </c>
      <c r="AE48" s="63" t="s">
        <v>90</v>
      </c>
      <c r="AF48" s="5">
        <v>23518</v>
      </c>
      <c r="AG48" s="5">
        <v>5421</v>
      </c>
      <c r="AH48" s="5">
        <v>18097</v>
      </c>
      <c r="AI48" s="5">
        <v>998896</v>
      </c>
      <c r="AJ48" s="5">
        <v>45828</v>
      </c>
      <c r="AK48" s="5">
        <v>255295</v>
      </c>
      <c r="AL48" s="5">
        <v>697773</v>
      </c>
      <c r="AM48" s="5">
        <v>6274083</v>
      </c>
      <c r="AN48" s="5">
        <v>4563</v>
      </c>
      <c r="AO48" s="64">
        <v>1374.990795529257</v>
      </c>
      <c r="AP48" s="68"/>
      <c r="AQ48" s="63" t="s">
        <v>90</v>
      </c>
      <c r="AR48" s="11">
        <v>-3.717476045087083</v>
      </c>
      <c r="AS48" s="11">
        <v>-4.4817798222001572</v>
      </c>
      <c r="AT48" s="11">
        <v>1.4798150530741361</v>
      </c>
      <c r="AU48" s="11">
        <v>-0.43121011046399732</v>
      </c>
      <c r="AV48" s="11">
        <v>13.604761171371365</v>
      </c>
      <c r="AW48" s="11">
        <v>22.406142039067511</v>
      </c>
      <c r="AX48" s="11">
        <v>20.332475557972966</v>
      </c>
      <c r="AY48" s="11">
        <v>13.12305614666885</v>
      </c>
      <c r="AZ48" s="11">
        <v>-35.123734533183352</v>
      </c>
      <c r="BA48" s="11">
        <v>13.145319966270028</v>
      </c>
      <c r="BB48" s="11">
        <v>18.637992831541219</v>
      </c>
      <c r="BC48" s="65">
        <v>23.650991815785822</v>
      </c>
      <c r="BE48" s="63" t="s">
        <v>90</v>
      </c>
      <c r="BF48" s="11">
        <v>67.738360718536654</v>
      </c>
      <c r="BG48" s="11">
        <v>50.87975935388166</v>
      </c>
      <c r="BH48" s="11">
        <v>-0.50877851453355016</v>
      </c>
      <c r="BI48" s="11">
        <v>103.54772535296246</v>
      </c>
      <c r="BJ48" s="11">
        <v>3.6804327736588696</v>
      </c>
      <c r="BK48" s="11">
        <v>54.302649174166028</v>
      </c>
      <c r="BL48" s="11">
        <v>4.7191011235955056</v>
      </c>
      <c r="BM48" s="11">
        <v>1.6560958421423539</v>
      </c>
      <c r="BN48" s="11">
        <v>-11.870229007633588</v>
      </c>
      <c r="BO48" s="11">
        <v>-12.701770136675156</v>
      </c>
      <c r="BP48" s="57">
        <v>-76.700904309584899</v>
      </c>
      <c r="BQ48" s="57">
        <v>-65.503806538289297</v>
      </c>
      <c r="BR48" s="65">
        <v>31.266846361185983</v>
      </c>
      <c r="BS48" s="5"/>
      <c r="BT48" s="63" t="s">
        <v>90</v>
      </c>
      <c r="BU48" s="11">
        <v>-55.623065891765414</v>
      </c>
      <c r="BV48" s="11">
        <v>73.638693145419595</v>
      </c>
      <c r="BW48" s="11">
        <v>-63.714560692946222</v>
      </c>
      <c r="BX48" s="11">
        <v>-1.565556380033958</v>
      </c>
      <c r="BY48" s="11">
        <v>309.54423592493299</v>
      </c>
      <c r="BZ48" s="11">
        <v>-18.382124919675313</v>
      </c>
      <c r="CA48" s="11">
        <v>1.0094093804284887</v>
      </c>
      <c r="CB48" s="11">
        <v>-3.6881249673796579</v>
      </c>
      <c r="CC48" s="11">
        <v>-2.4165953806672369</v>
      </c>
      <c r="CD48" s="69">
        <v>-1.3030182659362934</v>
      </c>
      <c r="CE48" s="63" t="s">
        <v>90</v>
      </c>
      <c r="CF48" s="11">
        <f t="shared" si="3"/>
        <v>79.917734591652675</v>
      </c>
      <c r="CG48" s="11">
        <f t="shared" si="3"/>
        <v>69.118849718755712</v>
      </c>
      <c r="CH48" s="11">
        <f t="shared" si="3"/>
        <v>10.798884872896963</v>
      </c>
      <c r="CI48" s="11">
        <f t="shared" si="6"/>
        <v>9.1529232239994283</v>
      </c>
      <c r="CJ48" s="11">
        <f t="shared" si="6"/>
        <v>1.6459616488975359</v>
      </c>
      <c r="CK48" s="11">
        <f t="shared" si="6"/>
        <v>6.6298612880958068</v>
      </c>
      <c r="CL48" s="11">
        <f t="shared" si="6"/>
        <v>8.3922064786200625</v>
      </c>
      <c r="CM48" s="11">
        <f t="shared" si="6"/>
        <v>1.7623451905242566</v>
      </c>
      <c r="CN48" s="11">
        <f t="shared" si="6"/>
        <v>-0.38292448474143553</v>
      </c>
      <c r="CO48" s="11">
        <f t="shared" si="6"/>
        <v>0.96237171232831953</v>
      </c>
      <c r="CP48" s="11">
        <f t="shared" si="6"/>
        <v>1.3452961970697552</v>
      </c>
      <c r="CQ48" s="65">
        <f t="shared" si="6"/>
        <v>6.819673887004682</v>
      </c>
      <c r="CS48" s="63" t="s">
        <v>90</v>
      </c>
      <c r="CT48" s="59">
        <f t="shared" si="5"/>
        <v>1.9541501124546805</v>
      </c>
      <c r="CU48" s="59">
        <f t="shared" si="5"/>
        <v>2.3343969150551565</v>
      </c>
      <c r="CV48" s="59">
        <f t="shared" si="5"/>
        <v>0.38024680260047561</v>
      </c>
      <c r="CW48" s="59">
        <f t="shared" si="5"/>
        <v>0.26885203781971007</v>
      </c>
      <c r="CX48" s="59">
        <f t="shared" si="5"/>
        <v>3.9161898240746895</v>
      </c>
      <c r="CY48" s="59">
        <f t="shared" si="5"/>
        <v>0.68048191265560243</v>
      </c>
      <c r="CZ48" s="59">
        <f t="shared" si="5"/>
        <v>0.19311188583255912</v>
      </c>
      <c r="DA48" s="59">
        <f t="shared" si="5"/>
        <v>0.22991407668658512</v>
      </c>
      <c r="DB48" s="59">
        <f t="shared" si="4"/>
        <v>3.6802190854026001E-2</v>
      </c>
      <c r="DC48" s="59">
        <f t="shared" si="4"/>
        <v>13.452404120251519</v>
      </c>
      <c r="DD48" s="59">
        <f t="shared" si="4"/>
        <v>-2.8434274777684645</v>
      </c>
      <c r="DE48" s="11">
        <f t="shared" si="4"/>
        <v>-3.5342535315519417</v>
      </c>
      <c r="DF48" s="65">
        <f t="shared" si="4"/>
        <v>0.69082605378347717</v>
      </c>
      <c r="DH48" s="63" t="s">
        <v>90</v>
      </c>
      <c r="DI48" s="11">
        <f t="shared" si="8"/>
        <v>0.37484362256603876</v>
      </c>
      <c r="DJ48" s="11">
        <f t="shared" si="8"/>
        <v>8.6403064798473331E-2</v>
      </c>
      <c r="DK48" s="11">
        <f t="shared" si="8"/>
        <v>0.28844055776756539</v>
      </c>
      <c r="DL48" s="11">
        <f t="shared" si="8"/>
        <v>15.920987975453944</v>
      </c>
      <c r="DM48" s="11">
        <f t="shared" si="8"/>
        <v>0.73043343545184214</v>
      </c>
      <c r="DN48" s="11">
        <f t="shared" si="8"/>
        <v>4.069040846287816</v>
      </c>
      <c r="DO48" s="11">
        <f t="shared" si="8"/>
        <v>11.121513693714284</v>
      </c>
      <c r="DP48" s="152">
        <f t="shared" si="7"/>
        <v>100</v>
      </c>
      <c r="DQ48" s="73"/>
    </row>
    <row r="49" spans="2:121" ht="12">
      <c r="B49" s="74" t="s">
        <v>91</v>
      </c>
      <c r="C49" s="75">
        <v>21662357</v>
      </c>
      <c r="D49" s="75">
        <v>18736285</v>
      </c>
      <c r="E49" s="75">
        <v>2926072</v>
      </c>
      <c r="F49" s="75">
        <v>2479239</v>
      </c>
      <c r="G49" s="75">
        <v>446833</v>
      </c>
      <c r="H49" s="75">
        <v>2814595</v>
      </c>
      <c r="I49" s="75">
        <v>3186205</v>
      </c>
      <c r="J49" s="75">
        <v>371610</v>
      </c>
      <c r="K49" s="75">
        <v>-125140</v>
      </c>
      <c r="L49" s="75">
        <v>153922</v>
      </c>
      <c r="M49" s="75">
        <v>279062</v>
      </c>
      <c r="N49" s="76">
        <v>2895514</v>
      </c>
      <c r="O49" s="5"/>
      <c r="P49" s="74" t="s">
        <v>91</v>
      </c>
      <c r="Q49" s="75">
        <v>421860</v>
      </c>
      <c r="R49" s="75">
        <v>505980</v>
      </c>
      <c r="S49" s="75">
        <v>84120</v>
      </c>
      <c r="T49" s="75">
        <v>168738</v>
      </c>
      <c r="U49" s="75">
        <v>1365041</v>
      </c>
      <c r="V49" s="75">
        <v>939875</v>
      </c>
      <c r="W49" s="75">
        <v>44221</v>
      </c>
      <c r="X49" s="75">
        <v>52649</v>
      </c>
      <c r="Y49" s="75">
        <v>8428</v>
      </c>
      <c r="Z49" s="75">
        <v>6228892</v>
      </c>
      <c r="AA49" s="75">
        <v>1622591</v>
      </c>
      <c r="AB49" s="75">
        <v>1210119</v>
      </c>
      <c r="AC49" s="76">
        <v>412472</v>
      </c>
      <c r="AD49" s="72">
        <v>0</v>
      </c>
      <c r="AE49" s="74" t="s">
        <v>91</v>
      </c>
      <c r="AF49" s="75">
        <v>83105</v>
      </c>
      <c r="AG49" s="75">
        <v>29129</v>
      </c>
      <c r="AH49" s="75">
        <v>53976</v>
      </c>
      <c r="AI49" s="75">
        <v>4523196</v>
      </c>
      <c r="AJ49" s="75">
        <v>378100</v>
      </c>
      <c r="AK49" s="75">
        <v>1286623</v>
      </c>
      <c r="AL49" s="75">
        <v>2858473</v>
      </c>
      <c r="AM49" s="75">
        <v>30705844</v>
      </c>
      <c r="AN49" s="75">
        <v>17030</v>
      </c>
      <c r="AO49" s="76">
        <v>1803.0442748091602</v>
      </c>
      <c r="AP49" s="102"/>
      <c r="AQ49" s="74" t="s">
        <v>91</v>
      </c>
      <c r="AR49" s="78">
        <v>-4.438810702323905</v>
      </c>
      <c r="AS49" s="78">
        <v>-5.1993970012378137</v>
      </c>
      <c r="AT49" s="78">
        <v>0.73632794479537189</v>
      </c>
      <c r="AU49" s="78">
        <v>-1.1646615803997202</v>
      </c>
      <c r="AV49" s="78">
        <v>12.771117785124803</v>
      </c>
      <c r="AW49" s="78">
        <v>5.4984403475090167</v>
      </c>
      <c r="AX49" s="78">
        <v>4.1780696058294113</v>
      </c>
      <c r="AY49" s="78">
        <v>-4.842261599918058</v>
      </c>
      <c r="AZ49" s="78">
        <v>22.349977351559641</v>
      </c>
      <c r="BA49" s="78">
        <v>13.13218918819595</v>
      </c>
      <c r="BB49" s="78">
        <v>-6.1073839051996206</v>
      </c>
      <c r="BC49" s="79">
        <v>3.9164337186471228</v>
      </c>
      <c r="BE49" s="74" t="s">
        <v>91</v>
      </c>
      <c r="BF49" s="78">
        <v>67.56834052289139</v>
      </c>
      <c r="BG49" s="78">
        <v>50.860475378358714</v>
      </c>
      <c r="BH49" s="78">
        <v>0.57148322613041302</v>
      </c>
      <c r="BI49" s="78">
        <v>-11.713276651406147</v>
      </c>
      <c r="BJ49" s="78">
        <v>4.8908399621328549</v>
      </c>
      <c r="BK49" s="78">
        <v>-9.8109039684641637</v>
      </c>
      <c r="BL49" s="78">
        <v>3.6251581759385108</v>
      </c>
      <c r="BM49" s="78">
        <v>0.59421452864075819</v>
      </c>
      <c r="BN49" s="78">
        <v>-12.789735099337749</v>
      </c>
      <c r="BO49" s="78">
        <v>20.73728359855679</v>
      </c>
      <c r="BP49" s="80">
        <v>125.59924697873855</v>
      </c>
      <c r="BQ49" s="80">
        <v>208.26502071031544</v>
      </c>
      <c r="BR49" s="65">
        <v>26.262558237775423</v>
      </c>
      <c r="BS49" s="64"/>
      <c r="BT49" s="74" t="s">
        <v>91</v>
      </c>
      <c r="BU49" s="78">
        <v>-48.700617283950614</v>
      </c>
      <c r="BV49" s="78">
        <v>127.21528861154445</v>
      </c>
      <c r="BW49" s="78">
        <v>-63.818206193859773</v>
      </c>
      <c r="BX49" s="78">
        <v>5.7362528957574082</v>
      </c>
      <c r="BY49" s="78">
        <v>1913.0976466829943</v>
      </c>
      <c r="BZ49" s="78">
        <v>-7.781256405955908</v>
      </c>
      <c r="CA49" s="78">
        <v>-0.18747542636779543</v>
      </c>
      <c r="CB49" s="78">
        <v>0.68968819026532413</v>
      </c>
      <c r="CC49" s="78">
        <v>-0.85579554054840778</v>
      </c>
      <c r="CD49" s="103">
        <v>1.5588240777561644</v>
      </c>
      <c r="CE49" s="74" t="s">
        <v>91</v>
      </c>
      <c r="CF49" s="78">
        <f t="shared" si="3"/>
        <v>70.547994056115186</v>
      </c>
      <c r="CG49" s="78">
        <f t="shared" si="3"/>
        <v>61.018628896831494</v>
      </c>
      <c r="CH49" s="78">
        <f t="shared" si="3"/>
        <v>9.5293651592836852</v>
      </c>
      <c r="CI49" s="78">
        <f t="shared" si="6"/>
        <v>8.0741600849662358</v>
      </c>
      <c r="CJ49" s="78">
        <f t="shared" si="6"/>
        <v>1.4552050743174492</v>
      </c>
      <c r="CK49" s="78">
        <f t="shared" si="6"/>
        <v>9.1663170046718143</v>
      </c>
      <c r="CL49" s="78">
        <f t="shared" si="6"/>
        <v>10.376542654225691</v>
      </c>
      <c r="CM49" s="78">
        <f t="shared" si="6"/>
        <v>1.2102256495538766</v>
      </c>
      <c r="CN49" s="78">
        <f t="shared" si="6"/>
        <v>-0.4075445703430266</v>
      </c>
      <c r="CO49" s="78">
        <f t="shared" si="6"/>
        <v>0.50127917018011292</v>
      </c>
      <c r="CP49" s="78">
        <f t="shared" si="6"/>
        <v>0.90882374052313941</v>
      </c>
      <c r="CQ49" s="65">
        <f t="shared" si="6"/>
        <v>9.4298466441762674</v>
      </c>
      <c r="CS49" s="74" t="s">
        <v>91</v>
      </c>
      <c r="CT49" s="82">
        <f t="shared" si="5"/>
        <v>1.3738752792465174</v>
      </c>
      <c r="CU49" s="82">
        <f t="shared" si="5"/>
        <v>1.6478296444155711</v>
      </c>
      <c r="CV49" s="82">
        <f t="shared" si="5"/>
        <v>0.2739543651690538</v>
      </c>
      <c r="CW49" s="82">
        <f t="shared" si="5"/>
        <v>0.54953057144431527</v>
      </c>
      <c r="CX49" s="82">
        <f t="shared" si="5"/>
        <v>4.4455413764233285</v>
      </c>
      <c r="CY49" s="82">
        <f t="shared" si="5"/>
        <v>3.0608994170621071</v>
      </c>
      <c r="CZ49" s="82">
        <f t="shared" si="5"/>
        <v>0.14401493083857261</v>
      </c>
      <c r="DA49" s="82">
        <f t="shared" si="5"/>
        <v>0.17146247470025575</v>
      </c>
      <c r="DB49" s="82">
        <f t="shared" si="4"/>
        <v>2.7447543861683139E-2</v>
      </c>
      <c r="DC49" s="82">
        <f t="shared" si="4"/>
        <v>20.285688939213003</v>
      </c>
      <c r="DD49" s="82">
        <f t="shared" si="4"/>
        <v>5.2843067918927744</v>
      </c>
      <c r="DE49" s="78">
        <f t="shared" si="4"/>
        <v>3.941005497194606</v>
      </c>
      <c r="DF49" s="79">
        <f t="shared" si="4"/>
        <v>1.3433012946981688</v>
      </c>
      <c r="DH49" s="74" t="s">
        <v>91</v>
      </c>
      <c r="DI49" s="78">
        <f t="shared" si="8"/>
        <v>0.27064880548471487</v>
      </c>
      <c r="DJ49" s="78">
        <f t="shared" si="8"/>
        <v>9.4864677876953976E-2</v>
      </c>
      <c r="DK49" s="78">
        <f t="shared" si="8"/>
        <v>0.17578412760776091</v>
      </c>
      <c r="DL49" s="78">
        <f t="shared" si="8"/>
        <v>14.730733341835514</v>
      </c>
      <c r="DM49" s="78">
        <f t="shared" si="8"/>
        <v>1.2313616912793539</v>
      </c>
      <c r="DN49" s="78">
        <f t="shared" si="8"/>
        <v>4.1901567662494479</v>
      </c>
      <c r="DO49" s="78">
        <f t="shared" si="8"/>
        <v>9.309214884306714</v>
      </c>
      <c r="DP49" s="157">
        <f t="shared" si="7"/>
        <v>100</v>
      </c>
      <c r="DQ49" s="71"/>
    </row>
    <row r="50" spans="2:121" ht="12">
      <c r="B50" s="90" t="s">
        <v>92</v>
      </c>
      <c r="C50" s="91">
        <v>11019751</v>
      </c>
      <c r="D50" s="91">
        <v>9536798</v>
      </c>
      <c r="E50" s="91">
        <v>1482953</v>
      </c>
      <c r="F50" s="91">
        <v>1257032</v>
      </c>
      <c r="G50" s="91">
        <v>225921</v>
      </c>
      <c r="H50" s="91">
        <v>1036159</v>
      </c>
      <c r="I50" s="91">
        <v>1337735</v>
      </c>
      <c r="J50" s="91">
        <v>301576</v>
      </c>
      <c r="K50" s="91">
        <v>-141829</v>
      </c>
      <c r="L50" s="91">
        <v>103842</v>
      </c>
      <c r="M50" s="91">
        <v>245671</v>
      </c>
      <c r="N50" s="92">
        <v>1133617</v>
      </c>
      <c r="O50" s="5"/>
      <c r="P50" s="90" t="s">
        <v>92</v>
      </c>
      <c r="Q50" s="75">
        <v>246603</v>
      </c>
      <c r="R50" s="75">
        <v>294052</v>
      </c>
      <c r="S50" s="75">
        <v>47449</v>
      </c>
      <c r="T50" s="75">
        <v>42760</v>
      </c>
      <c r="U50" s="75">
        <v>681656</v>
      </c>
      <c r="V50" s="75">
        <v>162598</v>
      </c>
      <c r="W50" s="75">
        <v>44371</v>
      </c>
      <c r="X50" s="75">
        <v>52827</v>
      </c>
      <c r="Y50" s="75">
        <v>8456</v>
      </c>
      <c r="Z50" s="75">
        <v>5266938</v>
      </c>
      <c r="AA50" s="75">
        <v>2711559</v>
      </c>
      <c r="AB50" s="75">
        <v>2505759</v>
      </c>
      <c r="AC50" s="76">
        <v>205800</v>
      </c>
      <c r="AD50" s="5">
        <v>0</v>
      </c>
      <c r="AE50" s="90" t="s">
        <v>92</v>
      </c>
      <c r="AF50" s="75">
        <v>110339</v>
      </c>
      <c r="AG50" s="75">
        <v>73626</v>
      </c>
      <c r="AH50" s="75">
        <v>36713</v>
      </c>
      <c r="AI50" s="75">
        <v>2445040</v>
      </c>
      <c r="AJ50" s="75">
        <v>88227</v>
      </c>
      <c r="AK50" s="75">
        <v>720913</v>
      </c>
      <c r="AL50" s="75">
        <v>1635900</v>
      </c>
      <c r="AM50" s="75">
        <v>17322848</v>
      </c>
      <c r="AN50" s="75">
        <v>8676</v>
      </c>
      <c r="AO50" s="76">
        <v>1996.6399262332873</v>
      </c>
      <c r="AQ50" s="90" t="s">
        <v>92</v>
      </c>
      <c r="AR50" s="93">
        <v>-3.2211657107125702</v>
      </c>
      <c r="AS50" s="93">
        <v>-3.9843754090088468</v>
      </c>
      <c r="AT50" s="93">
        <v>1.9925281055748971</v>
      </c>
      <c r="AU50" s="93">
        <v>7.3879232929757413E-2</v>
      </c>
      <c r="AV50" s="93">
        <v>14.171863471431893</v>
      </c>
      <c r="AW50" s="93">
        <v>13.16004447075218</v>
      </c>
      <c r="AX50" s="93">
        <v>9.9989803755178297</v>
      </c>
      <c r="AY50" s="93">
        <v>0.36608581051398448</v>
      </c>
      <c r="AZ50" s="93">
        <v>1.6353762821891018</v>
      </c>
      <c r="BA50" s="93">
        <v>4.8729006130260464</v>
      </c>
      <c r="BB50" s="93">
        <v>1.0143747635729676</v>
      </c>
      <c r="BC50" s="83">
        <v>11.52488514171594</v>
      </c>
      <c r="BE50" s="90" t="s">
        <v>92</v>
      </c>
      <c r="BF50" s="93">
        <v>60.836784607859116</v>
      </c>
      <c r="BG50" s="93">
        <v>46.45920288483569</v>
      </c>
      <c r="BH50" s="93">
        <v>0</v>
      </c>
      <c r="BI50" s="93">
        <v>-45.832277679250062</v>
      </c>
      <c r="BJ50" s="93">
        <v>6.3676466687160316</v>
      </c>
      <c r="BK50" s="93">
        <v>13.422528530371942</v>
      </c>
      <c r="BL50" s="93">
        <v>2.2962536023054754</v>
      </c>
      <c r="BM50" s="93">
        <v>-0.69739463889619913</v>
      </c>
      <c r="BN50" s="93">
        <v>-13.91631884353049</v>
      </c>
      <c r="BO50" s="93">
        <v>26.529062989248871</v>
      </c>
      <c r="BP50" s="105">
        <v>151.30156829526436</v>
      </c>
      <c r="BQ50" s="105">
        <v>169.90632078855558</v>
      </c>
      <c r="BR50" s="83">
        <v>36.630705394190869</v>
      </c>
      <c r="BS50" s="5"/>
      <c r="BT50" s="90" t="s">
        <v>92</v>
      </c>
      <c r="BU50" s="93">
        <v>-57.203087425335511</v>
      </c>
      <c r="BV50" s="93">
        <v>-52.97025908324391</v>
      </c>
      <c r="BW50" s="93">
        <v>-63.746691946123157</v>
      </c>
      <c r="BX50" s="93">
        <v>-13.474567424149933</v>
      </c>
      <c r="BY50" s="93">
        <v>-49.865325605182406</v>
      </c>
      <c r="BZ50" s="93">
        <v>-12.916700388841845</v>
      </c>
      <c r="CA50" s="93">
        <v>-10.213163467037544</v>
      </c>
      <c r="CB50" s="93">
        <v>5.2112871693275222</v>
      </c>
      <c r="CC50" s="93">
        <v>-1.4874531622572953</v>
      </c>
      <c r="CD50" s="106">
        <v>6.7998854426311066</v>
      </c>
      <c r="CE50" s="90" t="s">
        <v>92</v>
      </c>
      <c r="CF50" s="93">
        <f t="shared" si="3"/>
        <v>63.613968095777317</v>
      </c>
      <c r="CG50" s="93">
        <f t="shared" si="3"/>
        <v>55.053291468008034</v>
      </c>
      <c r="CH50" s="93">
        <f t="shared" si="3"/>
        <v>8.5606766277692916</v>
      </c>
      <c r="CI50" s="93">
        <f t="shared" si="6"/>
        <v>7.2564973149911598</v>
      </c>
      <c r="CJ50" s="93">
        <f t="shared" si="6"/>
        <v>1.3041793127781298</v>
      </c>
      <c r="CK50" s="93">
        <f t="shared" si="6"/>
        <v>5.9814587070209244</v>
      </c>
      <c r="CL50" s="93">
        <f t="shared" si="6"/>
        <v>7.7223733649339881</v>
      </c>
      <c r="CM50" s="93">
        <f t="shared" si="6"/>
        <v>1.7409146579130637</v>
      </c>
      <c r="CN50" s="93">
        <f t="shared" si="6"/>
        <v>-0.81873950518990879</v>
      </c>
      <c r="CO50" s="93">
        <f t="shared" si="6"/>
        <v>0.59945108333225572</v>
      </c>
      <c r="CP50" s="93">
        <f t="shared" si="6"/>
        <v>1.4181905885221644</v>
      </c>
      <c r="CQ50" s="83">
        <f t="shared" si="6"/>
        <v>6.5440567278544499</v>
      </c>
      <c r="CS50" s="90" t="s">
        <v>92</v>
      </c>
      <c r="CT50" s="107">
        <f t="shared" si="5"/>
        <v>1.4235707661927184</v>
      </c>
      <c r="CU50" s="107">
        <f t="shared" si="5"/>
        <v>1.6974806913967033</v>
      </c>
      <c r="CV50" s="107">
        <f t="shared" si="5"/>
        <v>0.27390992520398494</v>
      </c>
      <c r="CW50" s="107">
        <f t="shared" si="5"/>
        <v>0.24684162788936323</v>
      </c>
      <c r="CX50" s="107">
        <f t="shared" si="5"/>
        <v>3.9350111482823151</v>
      </c>
      <c r="CY50" s="107">
        <f t="shared" si="5"/>
        <v>0.93863318549005337</v>
      </c>
      <c r="CZ50" s="107">
        <f t="shared" si="5"/>
        <v>0.25614148435638295</v>
      </c>
      <c r="DA50" s="107">
        <f t="shared" si="5"/>
        <v>0.30495562854329727</v>
      </c>
      <c r="DB50" s="107">
        <f t="shared" si="4"/>
        <v>4.88141441869143E-2</v>
      </c>
      <c r="DC50" s="107">
        <f t="shared" si="4"/>
        <v>30.404573197201749</v>
      </c>
      <c r="DD50" s="107">
        <f t="shared" si="4"/>
        <v>15.653078523808556</v>
      </c>
      <c r="DE50" s="93">
        <f t="shared" si="4"/>
        <v>14.465052166941602</v>
      </c>
      <c r="DF50" s="83">
        <f t="shared" si="4"/>
        <v>1.188026356866954</v>
      </c>
      <c r="DH50" s="90" t="s">
        <v>92</v>
      </c>
      <c r="DI50" s="93">
        <f t="shared" si="8"/>
        <v>0.6369564635099263</v>
      </c>
      <c r="DJ50" s="93">
        <f t="shared" si="8"/>
        <v>0.42502249052811636</v>
      </c>
      <c r="DK50" s="93">
        <f t="shared" si="8"/>
        <v>0.21193397298180991</v>
      </c>
      <c r="DL50" s="93">
        <f t="shared" si="8"/>
        <v>14.114538209883271</v>
      </c>
      <c r="DM50" s="93">
        <f t="shared" si="8"/>
        <v>0.50931001645918728</v>
      </c>
      <c r="DN50" s="93">
        <f t="shared" si="8"/>
        <v>4.161630928124521</v>
      </c>
      <c r="DO50" s="93">
        <f t="shared" si="8"/>
        <v>9.4435972652995623</v>
      </c>
      <c r="DP50" s="155">
        <f t="shared" si="7"/>
        <v>100</v>
      </c>
      <c r="DQ50" s="73"/>
    </row>
    <row r="51" spans="2:121" ht="12">
      <c r="B51" s="108" t="s">
        <v>93</v>
      </c>
      <c r="C51" s="109">
        <v>3175772600</v>
      </c>
      <c r="D51" s="109">
        <v>2747298994</v>
      </c>
      <c r="E51" s="109">
        <v>428473606</v>
      </c>
      <c r="F51" s="109">
        <v>363050000</v>
      </c>
      <c r="G51" s="109">
        <v>65423606</v>
      </c>
      <c r="H51" s="109">
        <v>305648938</v>
      </c>
      <c r="I51" s="109">
        <v>410083002</v>
      </c>
      <c r="J51" s="109">
        <v>104434064</v>
      </c>
      <c r="K51" s="109">
        <v>30354944</v>
      </c>
      <c r="L51" s="109">
        <v>123374009</v>
      </c>
      <c r="M51" s="109">
        <v>93019065</v>
      </c>
      <c r="N51" s="110">
        <v>270067991</v>
      </c>
      <c r="O51" s="5"/>
      <c r="P51" s="108" t="s">
        <v>93</v>
      </c>
      <c r="Q51" s="109">
        <v>73264998</v>
      </c>
      <c r="R51" s="109">
        <v>83683998</v>
      </c>
      <c r="S51" s="109">
        <v>10419000</v>
      </c>
      <c r="T51" s="109">
        <v>28729001</v>
      </c>
      <c r="U51" s="109">
        <v>145089993</v>
      </c>
      <c r="V51" s="109">
        <v>22983999</v>
      </c>
      <c r="W51" s="109">
        <v>5226003</v>
      </c>
      <c r="X51" s="109">
        <v>6222002</v>
      </c>
      <c r="Y51" s="109">
        <v>995999</v>
      </c>
      <c r="Z51" s="109">
        <v>834273992</v>
      </c>
      <c r="AA51" s="109">
        <v>277882995</v>
      </c>
      <c r="AB51" s="109">
        <v>193123999</v>
      </c>
      <c r="AC51" s="110">
        <v>84758996</v>
      </c>
      <c r="AD51" s="5">
        <v>0</v>
      </c>
      <c r="AE51" s="108" t="s">
        <v>93</v>
      </c>
      <c r="AF51" s="109">
        <v>39663994</v>
      </c>
      <c r="AG51" s="109">
        <v>29399995</v>
      </c>
      <c r="AH51" s="109">
        <v>10263999</v>
      </c>
      <c r="AI51" s="109">
        <v>516727003</v>
      </c>
      <c r="AJ51" s="109">
        <v>18397002</v>
      </c>
      <c r="AK51" s="109">
        <v>185854002</v>
      </c>
      <c r="AL51" s="109">
        <v>312475999</v>
      </c>
      <c r="AM51" s="109">
        <v>4315695530</v>
      </c>
      <c r="AN51" s="109">
        <v>1831588</v>
      </c>
      <c r="AO51" s="110">
        <v>2356.2589021111735</v>
      </c>
      <c r="AQ51" s="108" t="s">
        <v>93</v>
      </c>
      <c r="AR51" s="111">
        <v>-2.4888861111379135</v>
      </c>
      <c r="AS51" s="111">
        <v>-3.2603729381280164</v>
      </c>
      <c r="AT51" s="111">
        <v>2.7658993040427697</v>
      </c>
      <c r="AU51" s="111">
        <v>0.83993849744236382</v>
      </c>
      <c r="AV51" s="111">
        <v>14.948818003162343</v>
      </c>
      <c r="AW51" s="111">
        <v>0.70743354643779066</v>
      </c>
      <c r="AX51" s="111">
        <v>2.0896615904849387</v>
      </c>
      <c r="AY51" s="111">
        <v>6.362202257003041</v>
      </c>
      <c r="AZ51" s="111">
        <v>-15.776328373871106</v>
      </c>
      <c r="BA51" s="111">
        <v>0.37909798060691985</v>
      </c>
      <c r="BB51" s="111">
        <v>7.0819229956274512</v>
      </c>
      <c r="BC51" s="112">
        <v>2.7284638768856597</v>
      </c>
      <c r="BE51" s="108" t="s">
        <v>93</v>
      </c>
      <c r="BF51" s="111">
        <v>33.734295894160773</v>
      </c>
      <c r="BG51" s="111">
        <v>28.606115392748048</v>
      </c>
      <c r="BH51" s="111">
        <v>1.2930393336650465</v>
      </c>
      <c r="BI51" s="111">
        <v>-41.021527070017768</v>
      </c>
      <c r="BJ51" s="111">
        <v>5.3468422422284663</v>
      </c>
      <c r="BK51" s="111">
        <v>6.0441084268759075</v>
      </c>
      <c r="BL51" s="111">
        <v>14.454780751108521</v>
      </c>
      <c r="BM51" s="111">
        <v>11.107198411999716</v>
      </c>
      <c r="BN51" s="111">
        <v>-3.6752382251080995</v>
      </c>
      <c r="BO51" s="111">
        <v>18.319449394942584</v>
      </c>
      <c r="BP51" s="113">
        <v>120.0234276343042</v>
      </c>
      <c r="BQ51" s="113">
        <v>243.60031947478348</v>
      </c>
      <c r="BR51" s="112">
        <v>20.927071352182981</v>
      </c>
      <c r="BS51" s="5"/>
      <c r="BT51" s="108" t="s">
        <v>93</v>
      </c>
      <c r="BU51" s="111">
        <v>-43.064675231464868</v>
      </c>
      <c r="BV51" s="111">
        <v>-12.725994813251557</v>
      </c>
      <c r="BW51" s="111">
        <v>-71.471456764452086</v>
      </c>
      <c r="BX51" s="111">
        <v>1.4899609312745175</v>
      </c>
      <c r="BY51" s="111">
        <v>421.30876624361048</v>
      </c>
      <c r="BZ51" s="111">
        <v>-6.3061145475718758</v>
      </c>
      <c r="CA51" s="111">
        <v>1.70122637796202</v>
      </c>
      <c r="CB51" s="111">
        <v>1.1782906494812815</v>
      </c>
      <c r="CC51" s="111">
        <v>-0.35688094756243782</v>
      </c>
      <c r="CD51" s="114">
        <v>1.5406699545764135</v>
      </c>
      <c r="CE51" s="108" t="s">
        <v>93</v>
      </c>
      <c r="CF51" s="111">
        <f t="shared" si="3"/>
        <v>73.586576669369435</v>
      </c>
      <c r="CG51" s="111">
        <f t="shared" si="3"/>
        <v>63.65831358821552</v>
      </c>
      <c r="CH51" s="111">
        <f t="shared" si="3"/>
        <v>9.9282630811539185</v>
      </c>
      <c r="CI51" s="111">
        <f t="shared" si="6"/>
        <v>8.4123172609444943</v>
      </c>
      <c r="CJ51" s="111">
        <f t="shared" si="6"/>
        <v>1.5159458202094251</v>
      </c>
      <c r="CK51" s="111">
        <f t="shared" si="6"/>
        <v>7.0822637017676726</v>
      </c>
      <c r="CL51" s="111">
        <f t="shared" si="6"/>
        <v>9.5021300541097258</v>
      </c>
      <c r="CM51" s="111">
        <f t="shared" si="6"/>
        <v>2.4198663523420523</v>
      </c>
      <c r="CN51" s="111">
        <f t="shared" si="6"/>
        <v>0.70336157379480391</v>
      </c>
      <c r="CO51" s="111">
        <f t="shared" si="6"/>
        <v>2.8587282893888486</v>
      </c>
      <c r="CP51" s="111">
        <f t="shared" si="6"/>
        <v>2.1553667155940448</v>
      </c>
      <c r="CQ51" s="112">
        <f t="shared" si="6"/>
        <v>6.2578091786748447</v>
      </c>
      <c r="CS51" s="108" t="s">
        <v>93</v>
      </c>
      <c r="CT51" s="115">
        <f t="shared" si="5"/>
        <v>1.6976405654826165</v>
      </c>
      <c r="CU51" s="115">
        <f t="shared" si="5"/>
        <v>1.9390616742604176</v>
      </c>
      <c r="CV51" s="115">
        <f t="shared" si="5"/>
        <v>0.2414211087778011</v>
      </c>
      <c r="CW51" s="115">
        <f t="shared" si="5"/>
        <v>0.66568646467977322</v>
      </c>
      <c r="CX51" s="115">
        <f t="shared" si="5"/>
        <v>3.3619144814879931</v>
      </c>
      <c r="CY51" s="115">
        <f t="shared" si="5"/>
        <v>0.53256766702446223</v>
      </c>
      <c r="CZ51" s="115">
        <f t="shared" si="5"/>
        <v>0.12109294929802426</v>
      </c>
      <c r="DA51" s="115">
        <f t="shared" si="5"/>
        <v>0.14417147726823074</v>
      </c>
      <c r="DB51" s="115">
        <f t="shared" si="4"/>
        <v>2.3078527970206462E-2</v>
      </c>
      <c r="DC51" s="115">
        <f t="shared" si="4"/>
        <v>19.331159628862881</v>
      </c>
      <c r="DD51" s="115">
        <f t="shared" si="4"/>
        <v>6.4388924813702051</v>
      </c>
      <c r="DE51" s="111">
        <f t="shared" si="4"/>
        <v>4.4749217746600394</v>
      </c>
      <c r="DF51" s="112">
        <f t="shared" si="4"/>
        <v>1.963970706710165</v>
      </c>
      <c r="DH51" s="108" t="s">
        <v>93</v>
      </c>
      <c r="DI51" s="111">
        <f t="shared" si="8"/>
        <v>0.91906376907918719</v>
      </c>
      <c r="DJ51" s="111">
        <f t="shared" si="8"/>
        <v>0.68123422506591891</v>
      </c>
      <c r="DK51" s="111">
        <f t="shared" si="8"/>
        <v>0.23782954401326822</v>
      </c>
      <c r="DL51" s="111">
        <f t="shared" si="8"/>
        <v>11.973203378413491</v>
      </c>
      <c r="DM51" s="111">
        <f t="shared" si="8"/>
        <v>0.42628127661267157</v>
      </c>
      <c r="DN51" s="111">
        <f t="shared" si="8"/>
        <v>4.3064669578300858</v>
      </c>
      <c r="DO51" s="111">
        <f t="shared" si="8"/>
        <v>7.2404551439707339</v>
      </c>
      <c r="DP51" s="158">
        <f t="shared" si="7"/>
        <v>100</v>
      </c>
      <c r="DQ51" s="73"/>
    </row>
    <row r="52" spans="2:121" s="73" customFormat="1" ht="12">
      <c r="C52" s="117"/>
      <c r="D52" s="118"/>
      <c r="E52" s="118"/>
      <c r="F52" s="118"/>
      <c r="G52" s="118"/>
      <c r="H52" s="118"/>
      <c r="I52" s="118"/>
      <c r="J52" s="118"/>
      <c r="K52" s="118"/>
      <c r="L52" s="118"/>
      <c r="M52" s="118"/>
      <c r="N52" s="119"/>
      <c r="O52" s="119"/>
      <c r="P52" s="120"/>
      <c r="Q52" s="119"/>
      <c r="R52" s="118"/>
      <c r="S52" s="118"/>
      <c r="T52" s="118"/>
      <c r="U52" s="118"/>
      <c r="V52" s="118"/>
      <c r="W52" s="118"/>
      <c r="X52" s="118"/>
      <c r="Y52" s="118"/>
      <c r="Z52" s="118"/>
      <c r="AA52" s="118"/>
      <c r="AB52" s="118"/>
      <c r="AC52" s="118"/>
      <c r="AD52" s="119"/>
      <c r="AE52" s="118"/>
      <c r="AF52" s="121"/>
      <c r="AG52" s="120"/>
      <c r="AH52" s="118"/>
      <c r="AI52" s="118"/>
      <c r="AJ52" s="118"/>
      <c r="AK52" s="118"/>
      <c r="AL52" s="118"/>
      <c r="AM52" s="118"/>
      <c r="AN52" s="118"/>
      <c r="AO52" s="118"/>
      <c r="BC52" s="85"/>
      <c r="BE52" s="62"/>
      <c r="BU52" s="85"/>
      <c r="BV52" s="85"/>
      <c r="CP52" s="85"/>
      <c r="CQ52" s="85"/>
      <c r="CS52" s="85"/>
      <c r="DF52" s="62"/>
      <c r="DH52" s="85"/>
      <c r="DI52" s="85"/>
    </row>
    <row r="53" spans="2:121" s="73" customFormat="1" ht="12">
      <c r="C53" s="117" t="s">
        <v>292</v>
      </c>
      <c r="D53" s="117"/>
      <c r="E53" s="117"/>
      <c r="F53" s="117"/>
      <c r="G53" s="117"/>
      <c r="H53" s="117"/>
      <c r="I53" s="117"/>
      <c r="J53" s="117"/>
      <c r="K53" s="117"/>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c r="AM53" s="117"/>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7"/>
      <c r="BR53" s="117"/>
      <c r="BU53" s="85"/>
      <c r="BV53" s="85"/>
      <c r="CP53" s="85"/>
      <c r="CQ53" s="85"/>
      <c r="CS53" s="85"/>
      <c r="DF53" s="62"/>
      <c r="DH53" s="85"/>
      <c r="DI53" s="85"/>
    </row>
    <row r="54" spans="2:121" s="73" customFormat="1" ht="9" customHeight="1">
      <c r="N54" s="62"/>
      <c r="O54" s="62"/>
      <c r="P54" s="85"/>
      <c r="Q54" s="62"/>
      <c r="AD54" s="62"/>
      <c r="AF54" s="71"/>
      <c r="AG54" s="85"/>
      <c r="BC54" s="85"/>
      <c r="BE54" s="62"/>
      <c r="BU54" s="85"/>
      <c r="BV54" s="85"/>
      <c r="CP54" s="85"/>
      <c r="CQ54" s="85"/>
      <c r="CS54" s="85"/>
      <c r="DF54" s="62"/>
      <c r="DH54" s="85"/>
      <c r="DI54" s="85"/>
    </row>
    <row r="55" spans="2:121" s="73" customFormat="1" ht="9" customHeight="1">
      <c r="N55" s="62"/>
      <c r="O55" s="62"/>
      <c r="P55" s="85"/>
      <c r="Q55" s="62"/>
      <c r="AD55" s="62"/>
      <c r="AF55" s="71"/>
      <c r="AG55" s="85"/>
      <c r="BC55" s="85"/>
      <c r="BE55" s="62"/>
      <c r="BU55" s="85"/>
      <c r="BV55" s="85"/>
      <c r="CP55" s="85"/>
      <c r="CQ55" s="85"/>
      <c r="CS55" s="85"/>
      <c r="DF55" s="62"/>
      <c r="DH55" s="85"/>
      <c r="DI55" s="85"/>
    </row>
    <row r="56" spans="2:121" s="73" customFormat="1" ht="9" customHeight="1">
      <c r="N56" s="62"/>
      <c r="O56" s="62"/>
      <c r="P56" s="85"/>
      <c r="Q56" s="62"/>
      <c r="AD56" s="62"/>
      <c r="AF56" s="71"/>
      <c r="AG56" s="85"/>
      <c r="BC56" s="85"/>
      <c r="BE56" s="62"/>
      <c r="BU56" s="85"/>
      <c r="BV56" s="85"/>
      <c r="CP56" s="85"/>
      <c r="CQ56" s="85"/>
      <c r="CS56" s="85"/>
      <c r="DF56" s="62"/>
      <c r="DH56" s="85"/>
      <c r="DI56" s="85"/>
    </row>
    <row r="57" spans="2:121" s="73" customFormat="1" ht="9" customHeight="1">
      <c r="N57" s="62"/>
      <c r="O57" s="62"/>
      <c r="P57" s="85"/>
      <c r="Q57" s="62"/>
      <c r="AD57" s="62"/>
      <c r="AF57" s="71"/>
      <c r="AG57" s="85"/>
      <c r="BC57" s="85"/>
      <c r="BE57" s="62"/>
      <c r="BU57" s="85"/>
      <c r="BV57" s="85"/>
      <c r="CP57" s="85"/>
      <c r="CQ57" s="85"/>
      <c r="CS57" s="85"/>
      <c r="DF57" s="62"/>
      <c r="DH57" s="85"/>
      <c r="DI57" s="85"/>
    </row>
    <row r="58" spans="2:121" s="73" customFormat="1" ht="9" customHeight="1">
      <c r="N58" s="62"/>
      <c r="O58" s="62"/>
      <c r="P58" s="85"/>
      <c r="Q58" s="62"/>
      <c r="AD58" s="62"/>
      <c r="AF58" s="71"/>
      <c r="AG58" s="85"/>
      <c r="BC58" s="85"/>
      <c r="BE58" s="62"/>
      <c r="BU58" s="85"/>
      <c r="BV58" s="85"/>
      <c r="CP58" s="85"/>
      <c r="CQ58" s="85"/>
      <c r="CS58" s="85"/>
      <c r="DF58" s="62"/>
      <c r="DH58" s="85"/>
      <c r="DI58" s="85"/>
    </row>
    <row r="59" spans="2:121" s="73" customFormat="1" ht="9" customHeight="1">
      <c r="N59" s="62"/>
      <c r="O59" s="62"/>
      <c r="P59" s="85"/>
      <c r="Q59" s="62"/>
      <c r="AD59" s="62"/>
      <c r="AF59" s="71"/>
      <c r="AG59" s="85"/>
      <c r="BC59" s="85"/>
      <c r="BE59" s="62"/>
      <c r="BU59" s="85"/>
      <c r="BV59" s="85"/>
      <c r="CP59" s="85"/>
      <c r="CQ59" s="85"/>
      <c r="CS59" s="85"/>
      <c r="DF59" s="62"/>
      <c r="DH59" s="85"/>
      <c r="DI59" s="85"/>
    </row>
    <row r="60" spans="2:121" s="73" customFormat="1" ht="9" customHeight="1">
      <c r="N60" s="62"/>
      <c r="O60" s="62"/>
      <c r="P60" s="85"/>
      <c r="Q60" s="62"/>
      <c r="AD60" s="62"/>
      <c r="AF60" s="71"/>
      <c r="AG60" s="85"/>
      <c r="BC60" s="85"/>
      <c r="BE60" s="62"/>
      <c r="BU60" s="85"/>
      <c r="BV60" s="85"/>
      <c r="CP60" s="85"/>
      <c r="CQ60" s="85"/>
      <c r="CS60" s="85"/>
      <c r="DF60" s="62"/>
      <c r="DH60" s="85"/>
      <c r="DI60" s="85"/>
    </row>
    <row r="61" spans="2:121" s="73" customFormat="1" ht="9" customHeight="1">
      <c r="N61" s="62"/>
      <c r="O61" s="62"/>
      <c r="P61" s="85"/>
      <c r="Q61" s="62"/>
      <c r="AD61" s="62"/>
      <c r="AF61" s="71"/>
      <c r="AG61" s="85"/>
      <c r="BC61" s="85"/>
      <c r="BE61" s="62"/>
      <c r="BU61" s="85"/>
      <c r="BV61" s="85"/>
      <c r="CP61" s="85"/>
      <c r="CQ61" s="85"/>
      <c r="CS61" s="85"/>
      <c r="DF61" s="62"/>
      <c r="DH61" s="85"/>
      <c r="DI61" s="85"/>
    </row>
    <row r="62" spans="2:121" s="73" customFormat="1" ht="9" customHeight="1">
      <c r="N62" s="62"/>
      <c r="O62" s="62"/>
      <c r="P62" s="85"/>
      <c r="Q62" s="62"/>
      <c r="AD62" s="62"/>
      <c r="AF62" s="71"/>
      <c r="AG62" s="85"/>
      <c r="BC62" s="85"/>
      <c r="BE62" s="62"/>
      <c r="BU62" s="85"/>
      <c r="BV62" s="85"/>
      <c r="CP62" s="85"/>
      <c r="CQ62" s="85"/>
      <c r="CS62" s="85"/>
      <c r="DF62" s="62"/>
      <c r="DH62" s="85"/>
      <c r="DI62" s="85"/>
    </row>
    <row r="63" spans="2:121" s="73" customFormat="1" ht="9" customHeight="1">
      <c r="N63" s="62"/>
      <c r="O63" s="62"/>
      <c r="P63" s="85"/>
      <c r="Q63" s="62"/>
      <c r="AD63" s="62"/>
      <c r="AF63" s="71"/>
      <c r="AG63" s="85"/>
      <c r="BC63" s="85"/>
      <c r="BE63" s="62"/>
      <c r="BU63" s="85"/>
      <c r="BV63" s="85"/>
      <c r="CP63" s="85"/>
      <c r="CQ63" s="85"/>
      <c r="CS63" s="85"/>
      <c r="DF63" s="62"/>
      <c r="DH63" s="85"/>
      <c r="DI63" s="85"/>
    </row>
    <row r="64" spans="2:121" s="73" customFormat="1" ht="9" customHeight="1">
      <c r="N64" s="62"/>
      <c r="O64" s="62"/>
      <c r="P64" s="85"/>
      <c r="Q64" s="62"/>
      <c r="AD64" s="62"/>
      <c r="AF64" s="71"/>
      <c r="AG64" s="85"/>
      <c r="BC64" s="85"/>
      <c r="BE64" s="62"/>
      <c r="BU64" s="85"/>
      <c r="BV64" s="85"/>
      <c r="CP64" s="85"/>
      <c r="CQ64" s="85"/>
      <c r="CS64" s="85"/>
      <c r="DF64" s="62"/>
      <c r="DH64" s="85"/>
      <c r="DI64" s="85"/>
    </row>
    <row r="65" spans="14:113" s="73" customFormat="1" ht="9" customHeight="1">
      <c r="N65" s="62"/>
      <c r="O65" s="62"/>
      <c r="P65" s="85"/>
      <c r="Q65" s="62"/>
      <c r="AD65" s="62"/>
      <c r="AF65" s="71"/>
      <c r="AG65" s="85"/>
      <c r="BC65" s="85"/>
      <c r="BE65" s="62"/>
      <c r="BU65" s="85"/>
      <c r="BV65" s="85"/>
      <c r="CP65" s="85"/>
      <c r="CQ65" s="85"/>
      <c r="CS65" s="85"/>
      <c r="DF65" s="62"/>
      <c r="DH65" s="85"/>
      <c r="DI65" s="85"/>
    </row>
    <row r="66" spans="14:113" s="73" customFormat="1" ht="9" customHeight="1">
      <c r="N66" s="62"/>
      <c r="O66" s="62"/>
      <c r="P66" s="85"/>
      <c r="Q66" s="62"/>
      <c r="AD66" s="62"/>
      <c r="AF66" s="71"/>
      <c r="AG66" s="85"/>
      <c r="BC66" s="85"/>
      <c r="BE66" s="62"/>
      <c r="BU66" s="85"/>
      <c r="BV66" s="85"/>
      <c r="CP66" s="85"/>
      <c r="CQ66" s="85"/>
      <c r="CS66" s="85"/>
      <c r="DF66" s="62"/>
      <c r="DH66" s="85"/>
      <c r="DI66" s="85"/>
    </row>
    <row r="67" spans="14:113" s="73" customFormat="1" ht="9" customHeight="1">
      <c r="N67" s="62"/>
      <c r="O67" s="62"/>
      <c r="P67" s="85"/>
      <c r="Q67" s="62"/>
      <c r="AD67" s="62"/>
      <c r="AF67" s="71"/>
      <c r="AG67" s="85"/>
      <c r="BC67" s="85"/>
      <c r="BE67" s="62"/>
      <c r="BU67" s="85"/>
      <c r="BV67" s="85"/>
      <c r="CP67" s="85"/>
      <c r="CQ67" s="85"/>
      <c r="CS67" s="85"/>
      <c r="DF67" s="62"/>
      <c r="DH67" s="85"/>
      <c r="DI67" s="85"/>
    </row>
    <row r="68" spans="14:113" s="73" customFormat="1" ht="9" customHeight="1">
      <c r="N68" s="62"/>
      <c r="O68" s="62"/>
      <c r="P68" s="85"/>
      <c r="Q68" s="62"/>
      <c r="AD68" s="62"/>
      <c r="AF68" s="71"/>
      <c r="AG68" s="85"/>
      <c r="BC68" s="85"/>
      <c r="BE68" s="62"/>
      <c r="BU68" s="85"/>
      <c r="BV68" s="85"/>
      <c r="CP68" s="85"/>
      <c r="CQ68" s="85"/>
      <c r="CS68" s="85"/>
      <c r="DF68" s="62"/>
      <c r="DH68" s="85"/>
      <c r="DI68" s="85"/>
    </row>
    <row r="69" spans="14:113" s="73" customFormat="1" ht="9" customHeight="1">
      <c r="N69" s="62"/>
      <c r="O69" s="62"/>
      <c r="P69" s="85"/>
      <c r="Q69" s="62"/>
      <c r="AD69" s="62"/>
      <c r="AF69" s="71"/>
      <c r="AG69" s="85"/>
      <c r="BC69" s="85"/>
      <c r="BE69" s="62"/>
      <c r="BU69" s="85"/>
      <c r="BV69" s="85"/>
      <c r="CP69" s="85"/>
      <c r="CQ69" s="85"/>
      <c r="CS69" s="85"/>
      <c r="DF69" s="62"/>
      <c r="DH69" s="85"/>
      <c r="DI69" s="85"/>
    </row>
    <row r="70" spans="14:113" s="73" customFormat="1" ht="9" customHeight="1">
      <c r="N70" s="62"/>
      <c r="O70" s="62"/>
      <c r="P70" s="85"/>
      <c r="Q70" s="62"/>
      <c r="AD70" s="62"/>
      <c r="AF70" s="71"/>
      <c r="AG70" s="85"/>
      <c r="BC70" s="85"/>
      <c r="BE70" s="62"/>
      <c r="BU70" s="85"/>
      <c r="BV70" s="85"/>
      <c r="CP70" s="85"/>
      <c r="CQ70" s="85"/>
      <c r="CS70" s="85"/>
      <c r="DF70" s="62"/>
      <c r="DH70" s="85"/>
      <c r="DI70" s="85"/>
    </row>
    <row r="71" spans="14:113" s="73" customFormat="1" ht="9" customHeight="1">
      <c r="N71" s="62"/>
      <c r="O71" s="62"/>
      <c r="P71" s="85"/>
      <c r="Q71" s="62"/>
      <c r="AD71" s="62"/>
      <c r="AF71" s="71"/>
      <c r="AG71" s="85"/>
      <c r="BC71" s="85"/>
      <c r="BE71" s="62"/>
      <c r="BU71" s="85"/>
      <c r="BV71" s="85"/>
      <c r="CP71" s="85"/>
      <c r="CQ71" s="85"/>
      <c r="CS71" s="85"/>
      <c r="DF71" s="62"/>
      <c r="DH71" s="85"/>
      <c r="DI71" s="85"/>
    </row>
    <row r="72" spans="14:113" s="73" customFormat="1" ht="9" customHeight="1">
      <c r="N72" s="62"/>
      <c r="O72" s="62"/>
      <c r="P72" s="85"/>
      <c r="Q72" s="62"/>
      <c r="AD72" s="62"/>
      <c r="AF72" s="71"/>
      <c r="AG72" s="85"/>
      <c r="BC72" s="85"/>
      <c r="BE72" s="62"/>
      <c r="BU72" s="85"/>
      <c r="BV72" s="85"/>
      <c r="CP72" s="85"/>
      <c r="CQ72" s="85"/>
      <c r="CS72" s="85"/>
      <c r="DF72" s="62"/>
      <c r="DH72" s="85"/>
      <c r="DI72" s="85"/>
    </row>
    <row r="73" spans="14:113" s="73" customFormat="1" ht="9" customHeight="1">
      <c r="N73" s="62"/>
      <c r="O73" s="62"/>
      <c r="P73" s="85"/>
      <c r="Q73" s="62"/>
      <c r="AD73" s="62"/>
      <c r="AF73" s="71"/>
      <c r="AG73" s="85"/>
      <c r="BC73" s="85"/>
      <c r="BE73" s="62"/>
      <c r="BU73" s="85"/>
      <c r="BV73" s="85"/>
      <c r="CP73" s="85"/>
      <c r="CQ73" s="85"/>
      <c r="CS73" s="85"/>
      <c r="DF73" s="62"/>
      <c r="DH73" s="85"/>
      <c r="DI73" s="85"/>
    </row>
    <row r="74" spans="14:113" s="73" customFormat="1" ht="9" customHeight="1">
      <c r="N74" s="62"/>
      <c r="O74" s="62"/>
      <c r="P74" s="85"/>
      <c r="Q74" s="62"/>
      <c r="AD74" s="62"/>
      <c r="AF74" s="71"/>
      <c r="AG74" s="85"/>
      <c r="BC74" s="85"/>
      <c r="BE74" s="62"/>
      <c r="BU74" s="85"/>
      <c r="BV74" s="85"/>
      <c r="CP74" s="85"/>
      <c r="CQ74" s="85"/>
      <c r="CS74" s="85"/>
      <c r="DF74" s="62"/>
      <c r="DH74" s="85"/>
      <c r="DI74" s="85"/>
    </row>
    <row r="75" spans="14:113" s="73" customFormat="1" ht="9" customHeight="1">
      <c r="N75" s="62"/>
      <c r="O75" s="62"/>
      <c r="P75" s="85"/>
      <c r="Q75" s="62"/>
      <c r="AD75" s="62"/>
      <c r="AF75" s="71"/>
      <c r="AG75" s="85"/>
      <c r="BC75" s="85"/>
      <c r="BE75" s="62"/>
      <c r="BU75" s="85"/>
      <c r="BV75" s="85"/>
      <c r="CP75" s="85"/>
      <c r="CQ75" s="85"/>
      <c r="CS75" s="85"/>
      <c r="DF75" s="62"/>
      <c r="DH75" s="85"/>
      <c r="DI75" s="85"/>
    </row>
    <row r="76" spans="14:113" s="73" customFormat="1" ht="9" customHeight="1">
      <c r="N76" s="62"/>
      <c r="O76" s="62"/>
      <c r="P76" s="85"/>
      <c r="Q76" s="62"/>
      <c r="AD76" s="62"/>
      <c r="AF76" s="71"/>
      <c r="AG76" s="85"/>
      <c r="BC76" s="85"/>
      <c r="BE76" s="62"/>
      <c r="BU76" s="85"/>
      <c r="BV76" s="85"/>
      <c r="CP76" s="85"/>
      <c r="CQ76" s="85"/>
      <c r="CS76" s="85"/>
      <c r="DF76" s="62"/>
      <c r="DH76" s="85"/>
      <c r="DI76" s="85"/>
    </row>
    <row r="77" spans="14:113" s="73" customFormat="1" ht="9" customHeight="1">
      <c r="N77" s="62"/>
      <c r="O77" s="62"/>
      <c r="P77" s="85"/>
      <c r="Q77" s="62"/>
      <c r="AD77" s="62"/>
      <c r="AF77" s="71"/>
      <c r="AG77" s="85"/>
      <c r="BC77" s="85"/>
      <c r="BE77" s="62"/>
      <c r="BU77" s="85"/>
      <c r="BV77" s="85"/>
      <c r="CP77" s="85"/>
      <c r="CQ77" s="85"/>
      <c r="CS77" s="85"/>
      <c r="DF77" s="62"/>
      <c r="DH77" s="85"/>
      <c r="DI77" s="85"/>
    </row>
    <row r="78" spans="14:113" s="73" customFormat="1" ht="9" customHeight="1">
      <c r="N78" s="62"/>
      <c r="O78" s="62"/>
      <c r="P78" s="85"/>
      <c r="Q78" s="62"/>
      <c r="AD78" s="62"/>
      <c r="AF78" s="71"/>
      <c r="AG78" s="85"/>
      <c r="BC78" s="85"/>
      <c r="BE78" s="62"/>
      <c r="BU78" s="85"/>
      <c r="BV78" s="85"/>
      <c r="CP78" s="85"/>
      <c r="CQ78" s="85"/>
      <c r="CS78" s="85"/>
      <c r="DF78" s="62"/>
      <c r="DH78" s="85"/>
      <c r="DI78" s="85"/>
    </row>
    <row r="79" spans="14:113" s="73" customFormat="1" ht="9" customHeight="1">
      <c r="N79" s="62"/>
      <c r="O79" s="62"/>
      <c r="P79" s="85"/>
      <c r="Q79" s="62"/>
      <c r="AD79" s="62"/>
      <c r="AF79" s="71"/>
      <c r="AG79" s="85"/>
      <c r="BC79" s="85"/>
      <c r="BE79" s="62"/>
      <c r="BU79" s="85"/>
      <c r="BV79" s="85"/>
      <c r="CP79" s="85"/>
      <c r="CQ79" s="85"/>
      <c r="CS79" s="85"/>
      <c r="DF79" s="62"/>
      <c r="DH79" s="85"/>
      <c r="DI79" s="85"/>
    </row>
    <row r="80" spans="14:113" s="73" customFormat="1" ht="9" customHeight="1">
      <c r="N80" s="62"/>
      <c r="O80" s="62"/>
      <c r="P80" s="85"/>
      <c r="Q80" s="62"/>
      <c r="AD80" s="62"/>
      <c r="AF80" s="71"/>
      <c r="AG80" s="85"/>
      <c r="BC80" s="85"/>
      <c r="BE80" s="62"/>
      <c r="BU80" s="85"/>
      <c r="BV80" s="85"/>
      <c r="CP80" s="85"/>
      <c r="CQ80" s="85"/>
      <c r="CS80" s="85"/>
      <c r="DF80" s="62"/>
      <c r="DH80" s="85"/>
      <c r="DI80" s="85"/>
    </row>
    <row r="81" spans="14:113" s="73" customFormat="1" ht="9" customHeight="1">
      <c r="N81" s="62"/>
      <c r="O81" s="62"/>
      <c r="P81" s="85"/>
      <c r="Q81" s="62"/>
      <c r="AD81" s="62"/>
      <c r="AF81" s="71"/>
      <c r="AG81" s="85"/>
      <c r="BC81" s="85"/>
      <c r="BE81" s="62"/>
      <c r="BU81" s="85"/>
      <c r="BV81" s="85"/>
      <c r="CP81" s="85"/>
      <c r="CQ81" s="85"/>
      <c r="CS81" s="85"/>
      <c r="DF81" s="62"/>
      <c r="DH81" s="85"/>
      <c r="DI81" s="85"/>
    </row>
    <row r="82" spans="14:113" s="73" customFormat="1" ht="9" customHeight="1">
      <c r="N82" s="62"/>
      <c r="O82" s="62"/>
      <c r="P82" s="85"/>
      <c r="Q82" s="62"/>
      <c r="AD82" s="62"/>
      <c r="AF82" s="71"/>
      <c r="AG82" s="85"/>
      <c r="BC82" s="85"/>
      <c r="BE82" s="62"/>
      <c r="BU82" s="85"/>
      <c r="BV82" s="85"/>
      <c r="CP82" s="85"/>
      <c r="CQ82" s="85"/>
      <c r="CS82" s="85"/>
      <c r="DF82" s="62"/>
      <c r="DH82" s="85"/>
      <c r="DI82" s="85"/>
    </row>
    <row r="83" spans="14:113" s="73" customFormat="1" ht="9" customHeight="1">
      <c r="N83" s="62"/>
      <c r="O83" s="62"/>
      <c r="P83" s="85"/>
      <c r="Q83" s="62"/>
      <c r="AD83" s="62"/>
      <c r="AF83" s="71"/>
      <c r="AG83" s="85"/>
      <c r="BC83" s="85"/>
      <c r="BE83" s="62"/>
      <c r="BU83" s="85"/>
      <c r="BV83" s="85"/>
      <c r="CP83" s="85"/>
      <c r="CQ83" s="85"/>
      <c r="CS83" s="85"/>
      <c r="DF83" s="62"/>
      <c r="DH83" s="85"/>
      <c r="DI83" s="85"/>
    </row>
    <row r="84" spans="14:113" s="73" customFormat="1" ht="9" customHeight="1">
      <c r="N84" s="62"/>
      <c r="O84" s="62"/>
      <c r="P84" s="85"/>
      <c r="Q84" s="62"/>
      <c r="AD84" s="62"/>
      <c r="AF84" s="71"/>
      <c r="AG84" s="85"/>
      <c r="BC84" s="85"/>
      <c r="BE84" s="62"/>
      <c r="BU84" s="85"/>
      <c r="BV84" s="85"/>
      <c r="CP84" s="85"/>
      <c r="CQ84" s="85"/>
      <c r="CS84" s="85"/>
      <c r="DF84" s="62"/>
      <c r="DH84" s="85"/>
      <c r="DI84" s="85"/>
    </row>
    <row r="85" spans="14:113" s="73" customFormat="1" ht="9" customHeight="1">
      <c r="N85" s="62"/>
      <c r="O85" s="62"/>
      <c r="P85" s="85"/>
      <c r="Q85" s="62"/>
      <c r="AD85" s="62"/>
      <c r="AF85" s="71"/>
      <c r="AG85" s="85"/>
      <c r="BC85" s="85"/>
      <c r="BE85" s="62"/>
      <c r="BU85" s="85"/>
      <c r="BV85" s="85"/>
      <c r="CP85" s="85"/>
      <c r="CQ85" s="85"/>
      <c r="CS85" s="85"/>
      <c r="DF85" s="62"/>
      <c r="DH85" s="85"/>
      <c r="DI85" s="85"/>
    </row>
    <row r="86" spans="14:113" s="73" customFormat="1" ht="9" customHeight="1">
      <c r="N86" s="62"/>
      <c r="O86" s="62"/>
      <c r="P86" s="85"/>
      <c r="Q86" s="62"/>
      <c r="AD86" s="62"/>
      <c r="AF86" s="71"/>
      <c r="AG86" s="85"/>
      <c r="BC86" s="85"/>
      <c r="BE86" s="62"/>
      <c r="BU86" s="85"/>
      <c r="BV86" s="85"/>
      <c r="CP86" s="85"/>
      <c r="CQ86" s="85"/>
      <c r="CS86" s="85"/>
      <c r="DF86" s="62"/>
      <c r="DH86" s="85"/>
      <c r="DI86" s="85"/>
    </row>
    <row r="87" spans="14:113" s="73" customFormat="1" ht="9" customHeight="1">
      <c r="N87" s="62"/>
      <c r="O87" s="62"/>
      <c r="P87" s="85"/>
      <c r="Q87" s="62"/>
      <c r="AD87" s="62"/>
      <c r="AF87" s="71"/>
      <c r="AG87" s="85"/>
      <c r="BC87" s="85"/>
      <c r="BE87" s="62"/>
      <c r="BU87" s="85"/>
      <c r="BV87" s="85"/>
      <c r="CP87" s="85"/>
      <c r="CQ87" s="85"/>
      <c r="CS87" s="85"/>
      <c r="DF87" s="62"/>
      <c r="DH87" s="85"/>
      <c r="DI87" s="85"/>
    </row>
    <row r="88" spans="14:113" s="73" customFormat="1" ht="9" customHeight="1">
      <c r="N88" s="62"/>
      <c r="O88" s="62"/>
      <c r="P88" s="85"/>
      <c r="Q88" s="62"/>
      <c r="AD88" s="62"/>
      <c r="AF88" s="71"/>
      <c r="AG88" s="85"/>
      <c r="BC88" s="85"/>
      <c r="BE88" s="62"/>
      <c r="BU88" s="85"/>
      <c r="BV88" s="85"/>
      <c r="CP88" s="85"/>
      <c r="CQ88" s="85"/>
      <c r="CS88" s="85"/>
      <c r="DF88" s="62"/>
      <c r="DH88" s="85"/>
      <c r="DI88" s="85"/>
    </row>
    <row r="89" spans="14:113" s="73" customFormat="1" ht="9" customHeight="1">
      <c r="N89" s="62"/>
      <c r="O89" s="62"/>
      <c r="P89" s="85"/>
      <c r="Q89" s="62"/>
      <c r="AD89" s="62"/>
      <c r="AF89" s="71"/>
      <c r="AG89" s="85"/>
      <c r="BC89" s="85"/>
      <c r="BE89" s="62"/>
      <c r="BU89" s="85"/>
      <c r="BV89" s="85"/>
      <c r="CP89" s="85"/>
      <c r="CQ89" s="85"/>
      <c r="CS89" s="85"/>
      <c r="DF89" s="62"/>
      <c r="DH89" s="85"/>
      <c r="DI89" s="85"/>
    </row>
    <row r="90" spans="14:113" s="73" customFormat="1" ht="9" customHeight="1">
      <c r="N90" s="62"/>
      <c r="O90" s="62"/>
      <c r="P90" s="85"/>
      <c r="Q90" s="62"/>
      <c r="AD90" s="62"/>
      <c r="AF90" s="71"/>
      <c r="AG90" s="85"/>
      <c r="BC90" s="85"/>
      <c r="BE90" s="62"/>
      <c r="BU90" s="85"/>
      <c r="BV90" s="85"/>
      <c r="CP90" s="85"/>
      <c r="CQ90" s="85"/>
      <c r="CS90" s="85"/>
      <c r="DF90" s="62"/>
      <c r="DH90" s="85"/>
      <c r="DI90" s="85"/>
    </row>
    <row r="91" spans="14:113" s="73" customFormat="1" ht="9" customHeight="1">
      <c r="N91" s="62"/>
      <c r="O91" s="62"/>
      <c r="P91" s="85"/>
      <c r="Q91" s="62"/>
      <c r="AD91" s="62"/>
      <c r="AF91" s="71"/>
      <c r="AG91" s="85"/>
      <c r="BC91" s="85"/>
      <c r="BE91" s="62"/>
      <c r="BU91" s="85"/>
      <c r="BV91" s="85"/>
      <c r="CP91" s="85"/>
      <c r="CQ91" s="85"/>
      <c r="CS91" s="85"/>
      <c r="DF91" s="62"/>
      <c r="DH91" s="85"/>
      <c r="DI91" s="85"/>
    </row>
    <row r="92" spans="14:113" s="73" customFormat="1" ht="9" customHeight="1">
      <c r="N92" s="62"/>
      <c r="O92" s="62"/>
      <c r="P92" s="85"/>
      <c r="Q92" s="62"/>
      <c r="AD92" s="62"/>
      <c r="AF92" s="71"/>
      <c r="AG92" s="85"/>
      <c r="BC92" s="85"/>
      <c r="BE92" s="62"/>
      <c r="BU92" s="85"/>
      <c r="BV92" s="85"/>
      <c r="CP92" s="85"/>
      <c r="CQ92" s="85"/>
      <c r="CS92" s="85"/>
      <c r="DF92" s="62"/>
      <c r="DH92" s="85"/>
      <c r="DI92" s="85"/>
    </row>
    <row r="93" spans="14:113" s="73" customFormat="1" ht="9" customHeight="1">
      <c r="N93" s="62"/>
      <c r="O93" s="62"/>
      <c r="P93" s="85"/>
      <c r="Q93" s="62"/>
      <c r="AD93" s="62"/>
      <c r="AF93" s="71"/>
      <c r="AG93" s="85"/>
      <c r="BC93" s="85"/>
      <c r="BE93" s="62"/>
      <c r="BU93" s="85"/>
      <c r="BV93" s="85"/>
      <c r="CP93" s="85"/>
      <c r="CQ93" s="85"/>
      <c r="CS93" s="85"/>
      <c r="DF93" s="62"/>
      <c r="DH93" s="85"/>
      <c r="DI93" s="85"/>
    </row>
    <row r="94" spans="14:113" s="73" customFormat="1" ht="9" customHeight="1">
      <c r="N94" s="62"/>
      <c r="O94" s="62"/>
      <c r="P94" s="85"/>
      <c r="Q94" s="62"/>
      <c r="AD94" s="62"/>
      <c r="AF94" s="71"/>
      <c r="AG94" s="85"/>
      <c r="BC94" s="85"/>
      <c r="BE94" s="62"/>
      <c r="BU94" s="85"/>
      <c r="BV94" s="85"/>
      <c r="CP94" s="85"/>
      <c r="CQ94" s="85"/>
      <c r="CS94" s="85"/>
      <c r="DF94" s="62"/>
      <c r="DH94" s="85"/>
      <c r="DI94" s="85"/>
    </row>
    <row r="95" spans="14:113" s="73" customFormat="1" ht="9" customHeight="1">
      <c r="N95" s="62"/>
      <c r="O95" s="62"/>
      <c r="P95" s="85"/>
      <c r="Q95" s="62"/>
      <c r="AD95" s="62"/>
      <c r="AF95" s="71"/>
      <c r="AG95" s="85"/>
      <c r="BC95" s="85"/>
      <c r="BE95" s="62"/>
      <c r="BU95" s="85"/>
      <c r="BV95" s="85"/>
      <c r="CP95" s="85"/>
      <c r="CQ95" s="85"/>
      <c r="CS95" s="85"/>
      <c r="DF95" s="62"/>
      <c r="DH95" s="85"/>
      <c r="DI95" s="85"/>
    </row>
    <row r="96" spans="14:113" s="73" customFormat="1" ht="9" customHeight="1">
      <c r="N96" s="62"/>
      <c r="O96" s="62"/>
      <c r="P96" s="85"/>
      <c r="Q96" s="62"/>
      <c r="AD96" s="62"/>
      <c r="AF96" s="71"/>
      <c r="AG96" s="85"/>
      <c r="BC96" s="85"/>
      <c r="BE96" s="62"/>
      <c r="BU96" s="85"/>
      <c r="BV96" s="85"/>
      <c r="CP96" s="85"/>
      <c r="CQ96" s="85"/>
      <c r="CS96" s="85"/>
      <c r="DF96" s="62"/>
      <c r="DH96" s="85"/>
      <c r="DI96" s="85"/>
    </row>
    <row r="97" spans="14:113" s="73" customFormat="1" ht="9" customHeight="1">
      <c r="N97" s="62"/>
      <c r="O97" s="62"/>
      <c r="P97" s="85"/>
      <c r="Q97" s="62"/>
      <c r="AD97" s="62"/>
      <c r="AF97" s="71"/>
      <c r="AG97" s="85"/>
      <c r="BC97" s="85"/>
      <c r="BE97" s="62"/>
      <c r="BU97" s="85"/>
      <c r="BV97" s="85"/>
      <c r="CP97" s="85"/>
      <c r="CQ97" s="85"/>
      <c r="CS97" s="85"/>
      <c r="DF97" s="62"/>
      <c r="DH97" s="85"/>
      <c r="DI97" s="85"/>
    </row>
    <row r="98" spans="14:113" s="73" customFormat="1" ht="9" customHeight="1">
      <c r="N98" s="62"/>
      <c r="O98" s="62"/>
      <c r="P98" s="85"/>
      <c r="Q98" s="62"/>
      <c r="AD98" s="62"/>
      <c r="AF98" s="71"/>
      <c r="AG98" s="85"/>
      <c r="BC98" s="85"/>
      <c r="BE98" s="62"/>
      <c r="BU98" s="85"/>
      <c r="BV98" s="85"/>
      <c r="CP98" s="85"/>
      <c r="CQ98" s="85"/>
      <c r="CS98" s="85"/>
      <c r="DF98" s="62"/>
      <c r="DH98" s="85"/>
      <c r="DI98" s="85"/>
    </row>
    <row r="99" spans="14:113" s="73" customFormat="1" ht="9" customHeight="1">
      <c r="N99" s="62"/>
      <c r="O99" s="62"/>
      <c r="P99" s="85"/>
      <c r="Q99" s="62"/>
      <c r="AD99" s="62"/>
      <c r="AF99" s="71"/>
      <c r="AG99" s="85"/>
      <c r="BC99" s="85"/>
      <c r="BE99" s="62"/>
      <c r="BU99" s="85"/>
      <c r="BV99" s="85"/>
      <c r="CP99" s="85"/>
      <c r="CQ99" s="85"/>
      <c r="CS99" s="85"/>
      <c r="DF99" s="62"/>
      <c r="DH99" s="85"/>
      <c r="DI99" s="85"/>
    </row>
    <row r="100" spans="14:113" s="73" customFormat="1" ht="9" customHeight="1">
      <c r="N100" s="62"/>
      <c r="O100" s="62"/>
      <c r="P100" s="85"/>
      <c r="Q100" s="62"/>
      <c r="AD100" s="62"/>
      <c r="AF100" s="71"/>
      <c r="AG100" s="85"/>
      <c r="BC100" s="85"/>
      <c r="BE100" s="62"/>
      <c r="BU100" s="85"/>
      <c r="BV100" s="85"/>
      <c r="CP100" s="85"/>
      <c r="CQ100" s="85"/>
      <c r="CS100" s="85"/>
      <c r="DF100" s="62"/>
      <c r="DH100" s="85"/>
      <c r="DI100" s="85"/>
    </row>
    <row r="101" spans="14:113" s="73" customFormat="1" ht="9" customHeight="1">
      <c r="N101" s="62"/>
      <c r="O101" s="62"/>
      <c r="P101" s="85"/>
      <c r="Q101" s="62"/>
      <c r="AD101" s="62"/>
      <c r="AF101" s="71"/>
      <c r="AG101" s="85"/>
      <c r="BC101" s="85"/>
      <c r="BE101" s="62"/>
      <c r="BU101" s="85"/>
      <c r="BV101" s="85"/>
      <c r="CP101" s="85"/>
      <c r="CQ101" s="85"/>
      <c r="CS101" s="85"/>
      <c r="DF101" s="62"/>
      <c r="DH101" s="85"/>
      <c r="DI101" s="85"/>
    </row>
    <row r="102" spans="14:113" s="73" customFormat="1" ht="9" customHeight="1">
      <c r="N102" s="62"/>
      <c r="O102" s="62"/>
      <c r="P102" s="85"/>
      <c r="Q102" s="62"/>
      <c r="AD102" s="62"/>
      <c r="AF102" s="71"/>
      <c r="AG102" s="85"/>
      <c r="BC102" s="85"/>
      <c r="BE102" s="62"/>
      <c r="BU102" s="85"/>
      <c r="BV102" s="85"/>
      <c r="CP102" s="85"/>
      <c r="CQ102" s="85"/>
      <c r="CS102" s="85"/>
      <c r="DF102" s="62"/>
      <c r="DH102" s="85"/>
      <c r="DI102" s="85"/>
    </row>
    <row r="103" spans="14:113" s="73" customFormat="1" ht="9" customHeight="1">
      <c r="N103" s="62"/>
      <c r="O103" s="62"/>
      <c r="P103" s="85"/>
      <c r="Q103" s="62"/>
      <c r="AD103" s="62"/>
      <c r="AF103" s="71"/>
      <c r="AG103" s="85"/>
      <c r="BC103" s="85"/>
      <c r="BE103" s="62"/>
      <c r="BU103" s="85"/>
      <c r="BV103" s="85"/>
      <c r="CP103" s="85"/>
      <c r="CQ103" s="85"/>
      <c r="CS103" s="85"/>
      <c r="DF103" s="62"/>
      <c r="DH103" s="85"/>
      <c r="DI103" s="85"/>
    </row>
    <row r="104" spans="14:113" s="73" customFormat="1" ht="9" customHeight="1">
      <c r="N104" s="62"/>
      <c r="O104" s="62"/>
      <c r="P104" s="85"/>
      <c r="Q104" s="62"/>
      <c r="AD104" s="62"/>
      <c r="AF104" s="71"/>
      <c r="AG104" s="85"/>
      <c r="BC104" s="85"/>
      <c r="BE104" s="62"/>
      <c r="BU104" s="85"/>
      <c r="BV104" s="85"/>
      <c r="CP104" s="85"/>
      <c r="CQ104" s="85"/>
      <c r="CS104" s="85"/>
      <c r="DF104" s="62"/>
      <c r="DH104" s="85"/>
      <c r="DI104" s="85"/>
    </row>
    <row r="105" spans="14:113" s="73" customFormat="1" ht="9" customHeight="1">
      <c r="N105" s="62"/>
      <c r="O105" s="62"/>
      <c r="P105" s="85"/>
      <c r="Q105" s="62"/>
      <c r="AD105" s="62"/>
      <c r="AF105" s="71"/>
      <c r="AG105" s="85"/>
      <c r="BC105" s="85"/>
      <c r="BE105" s="62"/>
      <c r="BU105" s="85"/>
      <c r="BV105" s="85"/>
      <c r="CP105" s="85"/>
      <c r="CQ105" s="85"/>
      <c r="CS105" s="85"/>
      <c r="DF105" s="62"/>
      <c r="DH105" s="85"/>
      <c r="DI105" s="85"/>
    </row>
    <row r="106" spans="14:113" s="73" customFormat="1" ht="9" customHeight="1">
      <c r="N106" s="62"/>
      <c r="O106" s="62"/>
      <c r="P106" s="85"/>
      <c r="Q106" s="62"/>
      <c r="AD106" s="62"/>
      <c r="AF106" s="71"/>
      <c r="AG106" s="85"/>
      <c r="BC106" s="85"/>
      <c r="BE106" s="62"/>
      <c r="BU106" s="85"/>
      <c r="BV106" s="85"/>
      <c r="CP106" s="85"/>
      <c r="CQ106" s="85"/>
      <c r="CS106" s="85"/>
      <c r="DF106" s="62"/>
      <c r="DH106" s="85"/>
      <c r="DI106" s="85"/>
    </row>
    <row r="107" spans="14:113" s="73" customFormat="1" ht="9" customHeight="1">
      <c r="N107" s="62"/>
      <c r="O107" s="62"/>
      <c r="P107" s="85"/>
      <c r="Q107" s="62"/>
      <c r="AD107" s="62"/>
      <c r="AF107" s="71"/>
      <c r="AG107" s="85"/>
      <c r="BC107" s="85"/>
      <c r="BE107" s="62"/>
      <c r="BU107" s="85"/>
      <c r="BV107" s="85"/>
      <c r="CP107" s="85"/>
      <c r="CQ107" s="85"/>
      <c r="CS107" s="85"/>
      <c r="DF107" s="62"/>
      <c r="DH107" s="85"/>
      <c r="DI107" s="85"/>
    </row>
    <row r="108" spans="14:113" s="73" customFormat="1" ht="9" customHeight="1">
      <c r="N108" s="62"/>
      <c r="O108" s="62"/>
      <c r="P108" s="85"/>
      <c r="Q108" s="62"/>
      <c r="AD108" s="62"/>
      <c r="AF108" s="71"/>
      <c r="AG108" s="85"/>
      <c r="BC108" s="85"/>
      <c r="BE108" s="62"/>
      <c r="BU108" s="85"/>
      <c r="BV108" s="85"/>
      <c r="CP108" s="85"/>
      <c r="CQ108" s="85"/>
      <c r="CS108" s="85"/>
      <c r="DF108" s="62"/>
      <c r="DH108" s="85"/>
      <c r="DI108" s="85"/>
    </row>
    <row r="109" spans="14:113" s="73" customFormat="1" ht="9" customHeight="1">
      <c r="N109" s="62"/>
      <c r="O109" s="62"/>
      <c r="P109" s="85"/>
      <c r="Q109" s="62"/>
      <c r="AD109" s="62"/>
      <c r="AF109" s="71"/>
      <c r="AG109" s="85"/>
      <c r="BC109" s="85"/>
      <c r="BE109" s="62"/>
      <c r="BU109" s="85"/>
      <c r="BV109" s="85"/>
      <c r="CP109" s="85"/>
      <c r="CQ109" s="85"/>
      <c r="CS109" s="85"/>
      <c r="DF109" s="62"/>
      <c r="DH109" s="85"/>
      <c r="DI109" s="85"/>
    </row>
    <row r="110" spans="14:113" s="73" customFormat="1" ht="9" customHeight="1">
      <c r="N110" s="62"/>
      <c r="O110" s="62"/>
      <c r="P110" s="85"/>
      <c r="Q110" s="62"/>
      <c r="AD110" s="62"/>
      <c r="AF110" s="71"/>
      <c r="AG110" s="85"/>
      <c r="BC110" s="85"/>
      <c r="BE110" s="62"/>
      <c r="BU110" s="85"/>
      <c r="BV110" s="85"/>
      <c r="CP110" s="85"/>
      <c r="CQ110" s="85"/>
      <c r="CS110" s="85"/>
      <c r="DF110" s="62"/>
      <c r="DH110" s="85"/>
      <c r="DI110" s="85"/>
    </row>
    <row r="111" spans="14:113" s="73" customFormat="1" ht="9" customHeight="1">
      <c r="N111" s="62"/>
      <c r="O111" s="62"/>
      <c r="P111" s="85"/>
      <c r="Q111" s="62"/>
      <c r="AD111" s="62"/>
      <c r="AF111" s="71"/>
      <c r="AG111" s="85"/>
      <c r="BC111" s="85"/>
      <c r="BE111" s="62"/>
      <c r="BU111" s="85"/>
      <c r="BV111" s="85"/>
      <c r="CP111" s="85"/>
      <c r="CQ111" s="85"/>
      <c r="CS111" s="85"/>
      <c r="DF111" s="62"/>
      <c r="DH111" s="85"/>
      <c r="DI111" s="85"/>
    </row>
    <row r="112" spans="14:113" s="73" customFormat="1" ht="9" customHeight="1">
      <c r="N112" s="62"/>
      <c r="O112" s="62"/>
      <c r="P112" s="85"/>
      <c r="Q112" s="62"/>
      <c r="AD112" s="62"/>
      <c r="AF112" s="71"/>
      <c r="AG112" s="85"/>
      <c r="BC112" s="85"/>
      <c r="BE112" s="62"/>
      <c r="BU112" s="85"/>
      <c r="BV112" s="85"/>
      <c r="CP112" s="85"/>
      <c r="CQ112" s="85"/>
      <c r="CS112" s="85"/>
      <c r="DF112" s="62"/>
      <c r="DH112" s="85"/>
      <c r="DI112" s="85"/>
    </row>
    <row r="113" spans="14:113" s="73" customFormat="1" ht="9" customHeight="1">
      <c r="N113" s="62"/>
      <c r="O113" s="62"/>
      <c r="P113" s="85"/>
      <c r="Q113" s="62"/>
      <c r="AD113" s="62"/>
      <c r="AF113" s="71"/>
      <c r="AG113" s="85"/>
      <c r="BC113" s="85"/>
      <c r="BE113" s="62"/>
      <c r="BU113" s="85"/>
      <c r="BV113" s="85"/>
      <c r="CP113" s="85"/>
      <c r="CQ113" s="85"/>
      <c r="CS113" s="85"/>
      <c r="DF113" s="62"/>
      <c r="DH113" s="85"/>
      <c r="DI113" s="85"/>
    </row>
    <row r="114" spans="14:113" s="73" customFormat="1" ht="9" customHeight="1">
      <c r="N114" s="62"/>
      <c r="O114" s="62"/>
      <c r="P114" s="85"/>
      <c r="Q114" s="62"/>
      <c r="AD114" s="62"/>
      <c r="AF114" s="71"/>
      <c r="AG114" s="85"/>
      <c r="BC114" s="85"/>
      <c r="BE114" s="62"/>
      <c r="BU114" s="85"/>
      <c r="BV114" s="85"/>
      <c r="CP114" s="85"/>
      <c r="CQ114" s="85"/>
      <c r="CS114" s="85"/>
      <c r="DF114" s="62"/>
      <c r="DH114" s="85"/>
      <c r="DI114" s="85"/>
    </row>
    <row r="115" spans="14:113" s="73" customFormat="1" ht="9" customHeight="1">
      <c r="N115" s="62"/>
      <c r="O115" s="62"/>
      <c r="P115" s="85"/>
      <c r="Q115" s="62"/>
      <c r="AD115" s="62"/>
      <c r="AF115" s="71"/>
      <c r="AG115" s="85"/>
      <c r="BC115" s="85"/>
      <c r="BE115" s="62"/>
      <c r="BU115" s="85"/>
      <c r="BV115" s="85"/>
      <c r="CP115" s="85"/>
      <c r="CQ115" s="85"/>
      <c r="CS115" s="85"/>
      <c r="DF115" s="62"/>
      <c r="DH115" s="85"/>
      <c r="DI115" s="85"/>
    </row>
    <row r="116" spans="14:113" s="73" customFormat="1" ht="9" customHeight="1">
      <c r="N116" s="62"/>
      <c r="O116" s="62"/>
      <c r="P116" s="85"/>
      <c r="Q116" s="62"/>
      <c r="AD116" s="62"/>
      <c r="AF116" s="71"/>
      <c r="AG116" s="85"/>
      <c r="BC116" s="85"/>
      <c r="BE116" s="62"/>
      <c r="BU116" s="85"/>
      <c r="BV116" s="85"/>
      <c r="CP116" s="85"/>
      <c r="CQ116" s="85"/>
      <c r="CS116" s="85"/>
      <c r="DF116" s="62"/>
      <c r="DH116" s="85"/>
      <c r="DI116" s="85"/>
    </row>
    <row r="117" spans="14:113" s="73" customFormat="1" ht="9" customHeight="1">
      <c r="N117" s="62"/>
      <c r="O117" s="62"/>
      <c r="P117" s="85"/>
      <c r="Q117" s="62"/>
      <c r="AD117" s="62"/>
      <c r="AF117" s="71"/>
      <c r="AG117" s="85"/>
      <c r="BC117" s="85"/>
      <c r="BE117" s="62"/>
      <c r="BU117" s="85"/>
      <c r="BV117" s="85"/>
      <c r="CP117" s="85"/>
      <c r="CQ117" s="85"/>
      <c r="CS117" s="85"/>
      <c r="DF117" s="62"/>
      <c r="DH117" s="85"/>
      <c r="DI117" s="85"/>
    </row>
    <row r="118" spans="14:113" s="73" customFormat="1" ht="9" customHeight="1">
      <c r="N118" s="62"/>
      <c r="O118" s="62"/>
      <c r="P118" s="85"/>
      <c r="Q118" s="62"/>
      <c r="AD118" s="62"/>
      <c r="AF118" s="71"/>
      <c r="AG118" s="85"/>
      <c r="BC118" s="85"/>
      <c r="BE118" s="62"/>
      <c r="BU118" s="85"/>
      <c r="BV118" s="85"/>
      <c r="CP118" s="85"/>
      <c r="CQ118" s="85"/>
      <c r="CS118" s="85"/>
      <c r="DF118" s="62"/>
      <c r="DH118" s="85"/>
      <c r="DI118" s="85"/>
    </row>
    <row r="119" spans="14:113" s="73" customFormat="1" ht="9" customHeight="1">
      <c r="N119" s="62"/>
      <c r="O119" s="62"/>
      <c r="P119" s="85"/>
      <c r="Q119" s="62"/>
      <c r="AD119" s="62"/>
      <c r="AF119" s="71"/>
      <c r="AG119" s="85"/>
      <c r="BC119" s="85"/>
      <c r="BE119" s="62"/>
      <c r="BU119" s="85"/>
      <c r="BV119" s="85"/>
      <c r="CP119" s="85"/>
      <c r="CQ119" s="85"/>
      <c r="CS119" s="85"/>
      <c r="DF119" s="62"/>
      <c r="DH119" s="85"/>
      <c r="DI119" s="85"/>
    </row>
    <row r="120" spans="14:113" s="73" customFormat="1" ht="9" customHeight="1">
      <c r="N120" s="62"/>
      <c r="O120" s="62"/>
      <c r="P120" s="85"/>
      <c r="Q120" s="62"/>
      <c r="AD120" s="62"/>
      <c r="AF120" s="71"/>
      <c r="AG120" s="85"/>
      <c r="BC120" s="85"/>
      <c r="BE120" s="62"/>
      <c r="BU120" s="85"/>
      <c r="BV120" s="85"/>
      <c r="CP120" s="85"/>
      <c r="CQ120" s="85"/>
      <c r="CS120" s="85"/>
      <c r="DF120" s="62"/>
      <c r="DH120" s="85"/>
      <c r="DI120" s="85"/>
    </row>
    <row r="121" spans="14:113" s="73" customFormat="1" ht="9" customHeight="1">
      <c r="N121" s="62"/>
      <c r="O121" s="62"/>
      <c r="P121" s="85"/>
      <c r="Q121" s="62"/>
      <c r="AD121" s="62"/>
      <c r="AF121" s="71"/>
      <c r="AG121" s="85"/>
      <c r="BC121" s="85"/>
      <c r="BE121" s="62"/>
      <c r="BU121" s="85"/>
      <c r="BV121" s="85"/>
      <c r="CP121" s="85"/>
      <c r="CQ121" s="85"/>
      <c r="CS121" s="85"/>
      <c r="DF121" s="62"/>
      <c r="DH121" s="85"/>
      <c r="DI121" s="85"/>
    </row>
    <row r="122" spans="14:113" s="73" customFormat="1" ht="9" customHeight="1">
      <c r="N122" s="62"/>
      <c r="O122" s="62"/>
      <c r="P122" s="85"/>
      <c r="Q122" s="62"/>
      <c r="AD122" s="62"/>
      <c r="AF122" s="71"/>
      <c r="AG122" s="85"/>
      <c r="BC122" s="85"/>
      <c r="BE122" s="62"/>
      <c r="BU122" s="85"/>
      <c r="BV122" s="85"/>
      <c r="CP122" s="85"/>
      <c r="CQ122" s="85"/>
      <c r="CS122" s="85"/>
      <c r="DF122" s="62"/>
      <c r="DH122" s="85"/>
      <c r="DI122" s="85"/>
    </row>
    <row r="123" spans="14:113" s="73" customFormat="1" ht="9" customHeight="1">
      <c r="N123" s="62"/>
      <c r="O123" s="62"/>
      <c r="P123" s="85"/>
      <c r="Q123" s="62"/>
      <c r="AD123" s="62"/>
      <c r="AF123" s="71"/>
      <c r="AG123" s="85"/>
      <c r="BC123" s="85"/>
      <c r="BE123" s="62"/>
      <c r="BU123" s="85"/>
      <c r="BV123" s="85"/>
      <c r="CP123" s="85"/>
      <c r="CQ123" s="85"/>
      <c r="CS123" s="85"/>
      <c r="DF123" s="62"/>
      <c r="DH123" s="85"/>
      <c r="DI123" s="85"/>
    </row>
    <row r="124" spans="14:113" s="73" customFormat="1" ht="9" customHeight="1">
      <c r="N124" s="62"/>
      <c r="O124" s="62"/>
      <c r="P124" s="85"/>
      <c r="Q124" s="62"/>
      <c r="AD124" s="62"/>
      <c r="AF124" s="71"/>
      <c r="AG124" s="85"/>
      <c r="BC124" s="85"/>
      <c r="BE124" s="62"/>
      <c r="BU124" s="85"/>
      <c r="BV124" s="85"/>
      <c r="CP124" s="85"/>
      <c r="CQ124" s="85"/>
      <c r="CS124" s="85"/>
      <c r="DF124" s="62"/>
      <c r="DH124" s="85"/>
      <c r="DI124" s="85"/>
    </row>
    <row r="125" spans="14:113" s="73" customFormat="1" ht="9" customHeight="1">
      <c r="N125" s="62"/>
      <c r="O125" s="62"/>
      <c r="P125" s="85"/>
      <c r="Q125" s="62"/>
      <c r="AD125" s="62"/>
      <c r="AF125" s="71"/>
      <c r="AG125" s="85"/>
      <c r="BC125" s="85"/>
      <c r="BE125" s="62"/>
      <c r="BU125" s="85"/>
      <c r="BV125" s="85"/>
      <c r="CP125" s="85"/>
      <c r="CQ125" s="85"/>
      <c r="CS125" s="85"/>
      <c r="DF125" s="62"/>
      <c r="DH125" s="85"/>
      <c r="DI125" s="85"/>
    </row>
    <row r="126" spans="14:113" s="73" customFormat="1" ht="9" customHeight="1">
      <c r="N126" s="62"/>
      <c r="O126" s="62"/>
      <c r="P126" s="85"/>
      <c r="Q126" s="62"/>
      <c r="AD126" s="62"/>
      <c r="AF126" s="71"/>
      <c r="AG126" s="85"/>
      <c r="BC126" s="85"/>
      <c r="BE126" s="62"/>
      <c r="BU126" s="85"/>
      <c r="BV126" s="85"/>
      <c r="CP126" s="85"/>
      <c r="CQ126" s="85"/>
      <c r="CS126" s="85"/>
      <c r="DF126" s="62"/>
      <c r="DH126" s="85"/>
      <c r="DI126" s="85"/>
    </row>
    <row r="127" spans="14:113" s="73" customFormat="1" ht="9" customHeight="1">
      <c r="N127" s="62"/>
      <c r="O127" s="62"/>
      <c r="P127" s="85"/>
      <c r="Q127" s="62"/>
      <c r="AD127" s="62"/>
      <c r="AF127" s="71"/>
      <c r="AG127" s="85"/>
      <c r="BC127" s="85"/>
      <c r="BE127" s="62"/>
      <c r="BU127" s="85"/>
      <c r="BV127" s="85"/>
      <c r="CP127" s="85"/>
      <c r="CQ127" s="85"/>
      <c r="CS127" s="85"/>
      <c r="DF127" s="62"/>
      <c r="DH127" s="85"/>
      <c r="DI127" s="85"/>
    </row>
    <row r="128" spans="14:113" s="73" customFormat="1" ht="9" customHeight="1">
      <c r="N128" s="62"/>
      <c r="O128" s="62"/>
      <c r="P128" s="85"/>
      <c r="Q128" s="62"/>
      <c r="AD128" s="62"/>
      <c r="AF128" s="71"/>
      <c r="AG128" s="85"/>
      <c r="BC128" s="85"/>
      <c r="BE128" s="62"/>
      <c r="BU128" s="85"/>
      <c r="BV128" s="85"/>
      <c r="CP128" s="85"/>
      <c r="CQ128" s="85"/>
      <c r="CS128" s="85"/>
      <c r="DF128" s="62"/>
      <c r="DH128" s="85"/>
      <c r="DI128" s="85"/>
    </row>
    <row r="129" spans="14:113" s="73" customFormat="1" ht="9" customHeight="1">
      <c r="N129" s="62"/>
      <c r="O129" s="62"/>
      <c r="P129" s="85"/>
      <c r="Q129" s="62"/>
      <c r="AD129" s="62"/>
      <c r="AF129" s="71"/>
      <c r="AG129" s="85"/>
      <c r="BC129" s="85"/>
      <c r="BE129" s="62"/>
      <c r="BU129" s="85"/>
      <c r="BV129" s="85"/>
      <c r="CP129" s="85"/>
      <c r="CQ129" s="85"/>
      <c r="CS129" s="85"/>
      <c r="DF129" s="62"/>
      <c r="DH129" s="85"/>
      <c r="DI129" s="85"/>
    </row>
    <row r="130" spans="14:113" s="73" customFormat="1" ht="9" customHeight="1">
      <c r="N130" s="62"/>
      <c r="O130" s="62"/>
      <c r="P130" s="85"/>
      <c r="Q130" s="62"/>
      <c r="AD130" s="62"/>
      <c r="AF130" s="71"/>
      <c r="AG130" s="85"/>
      <c r="BC130" s="85"/>
      <c r="BE130" s="62"/>
      <c r="BU130" s="85"/>
      <c r="BV130" s="85"/>
      <c r="CP130" s="85"/>
      <c r="CQ130" s="85"/>
      <c r="CS130" s="85"/>
      <c r="DF130" s="62"/>
      <c r="DH130" s="85"/>
      <c r="DI130" s="85"/>
    </row>
    <row r="131" spans="14:113" s="73" customFormat="1" ht="9" customHeight="1">
      <c r="N131" s="62"/>
      <c r="O131" s="62"/>
      <c r="P131" s="85"/>
      <c r="Q131" s="62"/>
      <c r="AD131" s="62"/>
      <c r="AF131" s="71"/>
      <c r="AG131" s="85"/>
      <c r="BC131" s="85"/>
      <c r="BE131" s="62"/>
      <c r="BU131" s="85"/>
      <c r="BV131" s="85"/>
      <c r="CP131" s="85"/>
      <c r="CQ131" s="85"/>
      <c r="CS131" s="85"/>
      <c r="DF131" s="62"/>
      <c r="DH131" s="85"/>
      <c r="DI131" s="85"/>
    </row>
    <row r="132" spans="14:113" s="73" customFormat="1" ht="9" customHeight="1">
      <c r="N132" s="62"/>
      <c r="O132" s="62"/>
      <c r="P132" s="85"/>
      <c r="Q132" s="62"/>
      <c r="AD132" s="62"/>
      <c r="AF132" s="71"/>
      <c r="AG132" s="85"/>
      <c r="BC132" s="85"/>
      <c r="BE132" s="62"/>
      <c r="BU132" s="85"/>
      <c r="BV132" s="85"/>
      <c r="CP132" s="85"/>
      <c r="CQ132" s="85"/>
      <c r="CS132" s="85"/>
      <c r="DF132" s="62"/>
      <c r="DH132" s="85"/>
      <c r="DI132" s="85"/>
    </row>
    <row r="133" spans="14:113" s="73" customFormat="1" ht="9" customHeight="1">
      <c r="N133" s="62"/>
      <c r="O133" s="62"/>
      <c r="P133" s="85"/>
      <c r="Q133" s="62"/>
      <c r="AD133" s="62"/>
      <c r="AF133" s="71"/>
      <c r="AG133" s="85"/>
      <c r="BC133" s="85"/>
      <c r="BE133" s="62"/>
      <c r="BU133" s="85"/>
      <c r="BV133" s="85"/>
      <c r="CP133" s="85"/>
      <c r="CQ133" s="85"/>
      <c r="CS133" s="85"/>
      <c r="DF133" s="62"/>
      <c r="DH133" s="85"/>
      <c r="DI133" s="85"/>
    </row>
    <row r="134" spans="14:113" s="73" customFormat="1" ht="9" customHeight="1">
      <c r="N134" s="62"/>
      <c r="O134" s="62"/>
      <c r="P134" s="85"/>
      <c r="Q134" s="62"/>
      <c r="AD134" s="62"/>
      <c r="AF134" s="71"/>
      <c r="AG134" s="85"/>
      <c r="BC134" s="85"/>
      <c r="BE134" s="62"/>
      <c r="BU134" s="85"/>
      <c r="BV134" s="85"/>
      <c r="CP134" s="85"/>
      <c r="CQ134" s="85"/>
      <c r="CS134" s="85"/>
      <c r="DF134" s="62"/>
      <c r="DH134" s="85"/>
      <c r="DI134" s="85"/>
    </row>
    <row r="135" spans="14:113" s="73" customFormat="1" ht="9" customHeight="1">
      <c r="N135" s="62"/>
      <c r="O135" s="62"/>
      <c r="P135" s="85"/>
      <c r="Q135" s="62"/>
      <c r="AD135" s="62"/>
      <c r="AF135" s="71"/>
      <c r="AG135" s="85"/>
      <c r="BC135" s="85"/>
      <c r="BE135" s="62"/>
      <c r="BU135" s="85"/>
      <c r="BV135" s="85"/>
      <c r="CP135" s="85"/>
      <c r="CQ135" s="85"/>
      <c r="CS135" s="85"/>
      <c r="DF135" s="62"/>
      <c r="DH135" s="85"/>
      <c r="DI135" s="85"/>
    </row>
    <row r="136" spans="14:113" s="73" customFormat="1" ht="9" customHeight="1">
      <c r="N136" s="62"/>
      <c r="O136" s="62"/>
      <c r="P136" s="85"/>
      <c r="Q136" s="62"/>
      <c r="AD136" s="62"/>
      <c r="AF136" s="71"/>
      <c r="AG136" s="85"/>
      <c r="BC136" s="85"/>
      <c r="BE136" s="62"/>
      <c r="BU136" s="85"/>
      <c r="BV136" s="85"/>
      <c r="CP136" s="85"/>
      <c r="CQ136" s="85"/>
      <c r="CS136" s="85"/>
      <c r="DF136" s="62"/>
      <c r="DH136" s="85"/>
      <c r="DI136" s="85"/>
    </row>
    <row r="137" spans="14:113" s="73" customFormat="1" ht="9" customHeight="1">
      <c r="N137" s="62"/>
      <c r="O137" s="62"/>
      <c r="P137" s="85"/>
      <c r="Q137" s="62"/>
      <c r="AD137" s="62"/>
      <c r="AF137" s="71"/>
      <c r="AG137" s="85"/>
      <c r="BC137" s="85"/>
      <c r="BE137" s="62"/>
      <c r="BU137" s="85"/>
      <c r="BV137" s="85"/>
      <c r="CP137" s="85"/>
      <c r="CQ137" s="85"/>
      <c r="CS137" s="85"/>
      <c r="DF137" s="62"/>
      <c r="DH137" s="85"/>
      <c r="DI137" s="85"/>
    </row>
    <row r="138" spans="14:113" s="73" customFormat="1" ht="9" customHeight="1">
      <c r="N138" s="62"/>
      <c r="O138" s="62"/>
      <c r="P138" s="85"/>
      <c r="Q138" s="62"/>
      <c r="AD138" s="62"/>
      <c r="AF138" s="71"/>
      <c r="AG138" s="85"/>
      <c r="BC138" s="85"/>
      <c r="BE138" s="62"/>
      <c r="BU138" s="85"/>
      <c r="BV138" s="85"/>
      <c r="CP138" s="85"/>
      <c r="CQ138" s="85"/>
      <c r="CS138" s="85"/>
      <c r="DF138" s="62"/>
      <c r="DH138" s="85"/>
      <c r="DI138" s="85"/>
    </row>
    <row r="139" spans="14:113" s="73" customFormat="1" ht="9" customHeight="1">
      <c r="N139" s="62"/>
      <c r="O139" s="62"/>
      <c r="P139" s="85"/>
      <c r="Q139" s="62"/>
      <c r="AD139" s="62"/>
      <c r="AF139" s="71"/>
      <c r="AG139" s="85"/>
      <c r="BC139" s="85"/>
      <c r="BE139" s="62"/>
      <c r="BU139" s="85"/>
      <c r="BV139" s="85"/>
      <c r="CP139" s="85"/>
      <c r="CQ139" s="85"/>
      <c r="CS139" s="85"/>
      <c r="DF139" s="62"/>
      <c r="DH139" s="85"/>
      <c r="DI139" s="85"/>
    </row>
    <row r="140" spans="14:113" s="73" customFormat="1" ht="9" customHeight="1">
      <c r="N140" s="62"/>
      <c r="O140" s="62"/>
      <c r="P140" s="85"/>
      <c r="Q140" s="62"/>
      <c r="AD140" s="62"/>
      <c r="AF140" s="71"/>
      <c r="AG140" s="85"/>
      <c r="BC140" s="85"/>
      <c r="BE140" s="62"/>
      <c r="BU140" s="85"/>
      <c r="BV140" s="85"/>
      <c r="CP140" s="85"/>
      <c r="CQ140" s="85"/>
      <c r="CS140" s="85"/>
      <c r="DF140" s="62"/>
      <c r="DH140" s="85"/>
      <c r="DI140" s="85"/>
    </row>
    <row r="141" spans="14:113" s="73" customFormat="1" ht="9" customHeight="1">
      <c r="N141" s="62"/>
      <c r="O141" s="62"/>
      <c r="P141" s="85"/>
      <c r="Q141" s="62"/>
      <c r="AD141" s="62"/>
      <c r="AF141" s="71"/>
      <c r="AG141" s="85"/>
      <c r="BC141" s="85"/>
      <c r="BE141" s="62"/>
      <c r="BU141" s="85"/>
      <c r="BV141" s="85"/>
      <c r="CP141" s="85"/>
      <c r="CQ141" s="85"/>
      <c r="CS141" s="85"/>
      <c r="DF141" s="62"/>
      <c r="DH141" s="85"/>
      <c r="DI141" s="85"/>
    </row>
    <row r="142" spans="14:113" s="73" customFormat="1" ht="9" customHeight="1">
      <c r="N142" s="62"/>
      <c r="O142" s="62"/>
      <c r="P142" s="85"/>
      <c r="Q142" s="62"/>
      <c r="AD142" s="62"/>
      <c r="AF142" s="71"/>
      <c r="AG142" s="85"/>
      <c r="BC142" s="85"/>
      <c r="BE142" s="62"/>
      <c r="BU142" s="85"/>
      <c r="BV142" s="85"/>
      <c r="CP142" s="85"/>
      <c r="CQ142" s="85"/>
      <c r="CS142" s="85"/>
      <c r="DF142" s="62"/>
      <c r="DH142" s="85"/>
      <c r="DI142" s="85"/>
    </row>
    <row r="143" spans="14:113" s="73" customFormat="1" ht="9" customHeight="1">
      <c r="N143" s="62"/>
      <c r="O143" s="62"/>
      <c r="P143" s="85"/>
      <c r="Q143" s="62"/>
      <c r="AD143" s="62"/>
      <c r="AF143" s="71"/>
      <c r="AG143" s="85"/>
      <c r="BC143" s="85"/>
      <c r="BE143" s="62"/>
      <c r="BU143" s="85"/>
      <c r="BV143" s="85"/>
      <c r="CP143" s="85"/>
      <c r="CQ143" s="85"/>
      <c r="CS143" s="85"/>
      <c r="DF143" s="62"/>
      <c r="DH143" s="85"/>
      <c r="DI143" s="85"/>
    </row>
    <row r="144" spans="14:113" s="73" customFormat="1" ht="9" customHeight="1">
      <c r="N144" s="62"/>
      <c r="O144" s="62"/>
      <c r="P144" s="85"/>
      <c r="Q144" s="62"/>
      <c r="AD144" s="62"/>
      <c r="AF144" s="71"/>
      <c r="AG144" s="85"/>
      <c r="BC144" s="85"/>
      <c r="BE144" s="62"/>
      <c r="BU144" s="85"/>
      <c r="BV144" s="85"/>
      <c r="CP144" s="85"/>
      <c r="CQ144" s="85"/>
      <c r="CS144" s="85"/>
      <c r="DF144" s="62"/>
      <c r="DH144" s="85"/>
      <c r="DI144" s="85"/>
    </row>
    <row r="145" spans="14:113" s="73" customFormat="1" ht="9" customHeight="1">
      <c r="N145" s="62"/>
      <c r="O145" s="62"/>
      <c r="P145" s="85"/>
      <c r="Q145" s="62"/>
      <c r="AD145" s="62"/>
      <c r="AF145" s="71"/>
      <c r="AG145" s="85"/>
      <c r="BC145" s="85"/>
      <c r="BE145" s="62"/>
      <c r="BU145" s="85"/>
      <c r="BV145" s="85"/>
      <c r="CP145" s="85"/>
      <c r="CQ145" s="85"/>
      <c r="CS145" s="85"/>
      <c r="DF145" s="62"/>
      <c r="DH145" s="85"/>
      <c r="DI145" s="85"/>
    </row>
    <row r="146" spans="14:113" s="73" customFormat="1" ht="9" customHeight="1">
      <c r="N146" s="62"/>
      <c r="O146" s="62"/>
      <c r="P146" s="85"/>
      <c r="Q146" s="62"/>
      <c r="AD146" s="62"/>
      <c r="AF146" s="71"/>
      <c r="AG146" s="85"/>
      <c r="BC146" s="85"/>
      <c r="BE146" s="62"/>
      <c r="BU146" s="85"/>
      <c r="BV146" s="85"/>
      <c r="CP146" s="85"/>
      <c r="CQ146" s="85"/>
      <c r="CS146" s="85"/>
      <c r="DF146" s="62"/>
      <c r="DH146" s="85"/>
      <c r="DI146" s="85"/>
    </row>
    <row r="147" spans="14:113" s="73" customFormat="1" ht="9" customHeight="1">
      <c r="N147" s="62"/>
      <c r="O147" s="62"/>
      <c r="P147" s="85"/>
      <c r="Q147" s="62"/>
      <c r="AD147" s="62"/>
      <c r="AF147" s="71"/>
      <c r="AG147" s="85"/>
      <c r="BC147" s="85"/>
      <c r="BE147" s="62"/>
      <c r="BU147" s="85"/>
      <c r="BV147" s="85"/>
      <c r="CP147" s="85"/>
      <c r="CQ147" s="85"/>
      <c r="CS147" s="85"/>
      <c r="DF147" s="62"/>
      <c r="DH147" s="85"/>
      <c r="DI147" s="85"/>
    </row>
    <row r="148" spans="14:113" s="73" customFormat="1" ht="9" customHeight="1">
      <c r="N148" s="62"/>
      <c r="O148" s="62"/>
      <c r="P148" s="85"/>
      <c r="Q148" s="62"/>
      <c r="AD148" s="62"/>
      <c r="AF148" s="71"/>
      <c r="AG148" s="85"/>
      <c r="BC148" s="85"/>
      <c r="BE148" s="62"/>
      <c r="BU148" s="85"/>
      <c r="BV148" s="85"/>
      <c r="CP148" s="85"/>
      <c r="CQ148" s="85"/>
      <c r="CS148" s="85"/>
      <c r="DF148" s="62"/>
      <c r="DH148" s="85"/>
      <c r="DI148" s="85"/>
    </row>
    <row r="149" spans="14:113" s="73" customFormat="1" ht="9" customHeight="1">
      <c r="N149" s="62"/>
      <c r="O149" s="62"/>
      <c r="P149" s="85"/>
      <c r="Q149" s="62"/>
      <c r="AD149" s="62"/>
      <c r="AF149" s="71"/>
      <c r="AG149" s="85"/>
      <c r="BC149" s="85"/>
      <c r="BE149" s="62"/>
      <c r="BU149" s="85"/>
      <c r="BV149" s="85"/>
      <c r="CP149" s="85"/>
      <c r="CQ149" s="85"/>
      <c r="CS149" s="85"/>
      <c r="DF149" s="62"/>
      <c r="DH149" s="85"/>
      <c r="DI149" s="85"/>
    </row>
    <row r="150" spans="14:113" s="73" customFormat="1" ht="9" customHeight="1">
      <c r="N150" s="62"/>
      <c r="O150" s="62"/>
      <c r="P150" s="85"/>
      <c r="Q150" s="62"/>
      <c r="AD150" s="62"/>
      <c r="AF150" s="71"/>
      <c r="AG150" s="85"/>
      <c r="BC150" s="85"/>
      <c r="BE150" s="62"/>
      <c r="BU150" s="85"/>
      <c r="BV150" s="85"/>
      <c r="CP150" s="85"/>
      <c r="CQ150" s="85"/>
      <c r="CS150" s="85"/>
      <c r="DF150" s="62"/>
      <c r="DH150" s="85"/>
      <c r="DI150" s="85"/>
    </row>
    <row r="151" spans="14:113" s="73" customFormat="1" ht="9" customHeight="1">
      <c r="N151" s="62"/>
      <c r="O151" s="62"/>
      <c r="P151" s="85"/>
      <c r="Q151" s="62"/>
      <c r="AD151" s="62"/>
      <c r="AF151" s="71"/>
      <c r="AG151" s="85"/>
      <c r="BC151" s="85"/>
      <c r="BE151" s="62"/>
      <c r="BU151" s="85"/>
      <c r="BV151" s="85"/>
      <c r="CP151" s="85"/>
      <c r="CQ151" s="85"/>
      <c r="CS151" s="85"/>
      <c r="DF151" s="62"/>
      <c r="DH151" s="85"/>
      <c r="DI151" s="85"/>
    </row>
    <row r="152" spans="14:113" s="73" customFormat="1" ht="9" customHeight="1">
      <c r="N152" s="62"/>
      <c r="O152" s="62"/>
      <c r="P152" s="85"/>
      <c r="Q152" s="62"/>
      <c r="AD152" s="62"/>
      <c r="AF152" s="71"/>
      <c r="AG152" s="85"/>
      <c r="BC152" s="85"/>
      <c r="BE152" s="62"/>
      <c r="BU152" s="85"/>
      <c r="BV152" s="85"/>
      <c r="CP152" s="85"/>
      <c r="CQ152" s="85"/>
      <c r="CS152" s="85"/>
      <c r="DF152" s="62"/>
      <c r="DH152" s="85"/>
      <c r="DI152" s="85"/>
    </row>
    <row r="153" spans="14:113" s="73" customFormat="1" ht="9" customHeight="1">
      <c r="N153" s="62"/>
      <c r="O153" s="62"/>
      <c r="P153" s="85"/>
      <c r="Q153" s="62"/>
      <c r="AD153" s="62"/>
      <c r="AF153" s="71"/>
      <c r="AG153" s="85"/>
      <c r="BC153" s="85"/>
      <c r="BE153" s="62"/>
      <c r="BU153" s="85"/>
      <c r="BV153" s="85"/>
      <c r="CP153" s="85"/>
      <c r="CQ153" s="85"/>
      <c r="CS153" s="85"/>
      <c r="DF153" s="62"/>
      <c r="DH153" s="85"/>
      <c r="DI153" s="85"/>
    </row>
    <row r="154" spans="14:113" s="73" customFormat="1" ht="9" customHeight="1">
      <c r="N154" s="62"/>
      <c r="O154" s="62"/>
      <c r="P154" s="85"/>
      <c r="Q154" s="62"/>
      <c r="AD154" s="62"/>
      <c r="AF154" s="71"/>
      <c r="AG154" s="85"/>
      <c r="BC154" s="85"/>
      <c r="BE154" s="62"/>
      <c r="BU154" s="85"/>
      <c r="BV154" s="85"/>
      <c r="CP154" s="85"/>
      <c r="CQ154" s="85"/>
      <c r="CS154" s="85"/>
      <c r="DF154" s="62"/>
      <c r="DH154" s="85"/>
      <c r="DI154" s="85"/>
    </row>
    <row r="155" spans="14:113" s="73" customFormat="1" ht="9" customHeight="1">
      <c r="N155" s="62"/>
      <c r="O155" s="62"/>
      <c r="P155" s="85"/>
      <c r="Q155" s="62"/>
      <c r="AD155" s="62"/>
      <c r="AF155" s="71"/>
      <c r="AG155" s="85"/>
      <c r="BC155" s="85"/>
      <c r="BE155" s="62"/>
      <c r="BU155" s="85"/>
      <c r="BV155" s="85"/>
      <c r="CP155" s="85"/>
      <c r="CQ155" s="85"/>
      <c r="CS155" s="85"/>
      <c r="DF155" s="62"/>
      <c r="DH155" s="85"/>
      <c r="DI155" s="85"/>
    </row>
    <row r="156" spans="14:113" s="73" customFormat="1" ht="9" customHeight="1">
      <c r="N156" s="62"/>
      <c r="O156" s="62"/>
      <c r="P156" s="85"/>
      <c r="Q156" s="62"/>
      <c r="AD156" s="62"/>
      <c r="AF156" s="71"/>
      <c r="AG156" s="85"/>
      <c r="BC156" s="85"/>
      <c r="BE156" s="62"/>
      <c r="BU156" s="85"/>
      <c r="BV156" s="85"/>
      <c r="CP156" s="85"/>
      <c r="CQ156" s="85"/>
      <c r="CS156" s="85"/>
      <c r="DF156" s="62"/>
      <c r="DH156" s="85"/>
      <c r="DI156" s="85"/>
    </row>
    <row r="157" spans="14:113" s="73" customFormat="1" ht="9" customHeight="1">
      <c r="N157" s="62"/>
      <c r="O157" s="62"/>
      <c r="P157" s="85"/>
      <c r="Q157" s="62"/>
      <c r="AD157" s="62"/>
      <c r="AF157" s="71"/>
      <c r="AG157" s="85"/>
      <c r="BC157" s="85"/>
      <c r="BE157" s="62"/>
      <c r="BU157" s="85"/>
      <c r="BV157" s="85"/>
      <c r="CP157" s="85"/>
      <c r="CQ157" s="85"/>
      <c r="CS157" s="85"/>
      <c r="DF157" s="62"/>
      <c r="DH157" s="85"/>
      <c r="DI157" s="85"/>
    </row>
    <row r="158" spans="14:113" s="73" customFormat="1" ht="9" customHeight="1">
      <c r="N158" s="62"/>
      <c r="O158" s="62"/>
      <c r="P158" s="85"/>
      <c r="Q158" s="62"/>
      <c r="AD158" s="62"/>
      <c r="AF158" s="71"/>
      <c r="AG158" s="85"/>
      <c r="BC158" s="85"/>
      <c r="BE158" s="62"/>
      <c r="BU158" s="85"/>
      <c r="BV158" s="85"/>
      <c r="CP158" s="85"/>
      <c r="CQ158" s="85"/>
      <c r="CS158" s="85"/>
      <c r="DF158" s="62"/>
      <c r="DH158" s="85"/>
      <c r="DI158" s="85"/>
    </row>
    <row r="159" spans="14:113" s="73" customFormat="1" ht="9" customHeight="1">
      <c r="N159" s="62"/>
      <c r="O159" s="62"/>
      <c r="P159" s="85"/>
      <c r="Q159" s="62"/>
      <c r="AD159" s="62"/>
      <c r="AF159" s="71"/>
      <c r="AG159" s="85"/>
      <c r="BC159" s="85"/>
      <c r="BE159" s="62"/>
      <c r="BU159" s="85"/>
      <c r="BV159" s="85"/>
      <c r="CP159" s="85"/>
      <c r="CQ159" s="85"/>
      <c r="CS159" s="85"/>
      <c r="DF159" s="62"/>
      <c r="DH159" s="85"/>
      <c r="DI159" s="85"/>
    </row>
    <row r="160" spans="14:113" s="73" customFormat="1" ht="9" customHeight="1">
      <c r="N160" s="62"/>
      <c r="O160" s="62"/>
      <c r="P160" s="85"/>
      <c r="Q160" s="62"/>
      <c r="AD160" s="62"/>
      <c r="AF160" s="71"/>
      <c r="AG160" s="85"/>
      <c r="BC160" s="85"/>
      <c r="BE160" s="62"/>
      <c r="BU160" s="85"/>
      <c r="BV160" s="85"/>
      <c r="CP160" s="85"/>
      <c r="CQ160" s="85"/>
      <c r="CS160" s="85"/>
      <c r="DF160" s="62"/>
      <c r="DH160" s="85"/>
      <c r="DI160" s="85"/>
    </row>
    <row r="161" spans="14:122" s="73" customFormat="1" ht="12" customHeight="1">
      <c r="N161" s="62"/>
      <c r="O161" s="62"/>
      <c r="P161" s="85"/>
      <c r="Q161" s="62"/>
      <c r="AD161" s="62"/>
      <c r="AF161" s="71"/>
      <c r="AG161" s="85"/>
      <c r="BC161" s="85"/>
      <c r="BE161" s="62"/>
      <c r="BU161" s="85"/>
      <c r="BV161" s="85"/>
      <c r="CP161" s="85"/>
      <c r="CQ161" s="85"/>
      <c r="CS161" s="85"/>
      <c r="DF161" s="62"/>
      <c r="DH161" s="85"/>
      <c r="DI161" s="85"/>
    </row>
    <row r="162" spans="14:122" s="62" customFormat="1" ht="9" customHeight="1">
      <c r="P162" s="85"/>
      <c r="AF162" s="85"/>
      <c r="AG162" s="85"/>
      <c r="AQ162" s="73"/>
      <c r="AR162" s="73"/>
      <c r="AS162" s="73"/>
      <c r="AT162" s="73"/>
      <c r="AU162" s="73"/>
      <c r="AV162" s="73"/>
      <c r="AW162" s="73"/>
      <c r="AX162" s="73"/>
      <c r="AY162" s="73"/>
      <c r="AZ162" s="73"/>
      <c r="BA162" s="73"/>
      <c r="BB162" s="73"/>
      <c r="BC162" s="85"/>
      <c r="BD162" s="73"/>
      <c r="BF162" s="73"/>
      <c r="BG162" s="73"/>
      <c r="BH162" s="73"/>
      <c r="BI162" s="73"/>
      <c r="BJ162" s="73"/>
      <c r="BK162" s="73"/>
      <c r="BL162" s="73"/>
      <c r="BM162" s="73"/>
      <c r="BN162" s="73"/>
      <c r="BO162" s="73"/>
      <c r="BP162" s="73"/>
      <c r="BQ162" s="73"/>
      <c r="BR162" s="73"/>
      <c r="BS162" s="73"/>
      <c r="BT162" s="73"/>
      <c r="BU162" s="85"/>
      <c r="BV162" s="85"/>
      <c r="BW162" s="73"/>
      <c r="BX162" s="73"/>
      <c r="BY162" s="73"/>
      <c r="BZ162" s="73"/>
      <c r="CA162" s="73"/>
      <c r="CB162" s="73"/>
      <c r="CC162" s="73"/>
      <c r="CD162" s="73"/>
      <c r="CE162" s="73"/>
      <c r="CF162" s="73"/>
      <c r="CG162" s="73"/>
      <c r="CH162" s="73"/>
      <c r="CI162" s="73"/>
      <c r="CJ162" s="73"/>
      <c r="CK162" s="73"/>
      <c r="CL162" s="73"/>
      <c r="CM162" s="73"/>
      <c r="CN162" s="73"/>
      <c r="CO162" s="73"/>
      <c r="CP162" s="85"/>
      <c r="CQ162" s="85"/>
      <c r="CR162" s="73"/>
      <c r="CS162" s="85"/>
      <c r="CT162" s="73"/>
      <c r="CU162" s="73"/>
      <c r="CV162" s="73"/>
      <c r="CW162" s="73"/>
      <c r="CX162" s="73"/>
      <c r="CY162" s="73"/>
      <c r="CZ162" s="73"/>
      <c r="DA162" s="73"/>
      <c r="DB162" s="73"/>
      <c r="DC162" s="73"/>
      <c r="DD162" s="73"/>
      <c r="DE162" s="73"/>
      <c r="DG162" s="73"/>
      <c r="DH162" s="85"/>
      <c r="DI162" s="85"/>
      <c r="DJ162" s="73"/>
      <c r="DK162" s="73"/>
      <c r="DL162" s="73"/>
      <c r="DM162" s="73"/>
      <c r="DN162" s="73"/>
      <c r="DO162" s="73"/>
      <c r="DP162" s="73"/>
      <c r="DQ162" s="73"/>
      <c r="DR162" s="73"/>
    </row>
    <row r="163" spans="14:122" s="62" customFormat="1" ht="9" customHeight="1">
      <c r="P163" s="85"/>
      <c r="AF163" s="85"/>
      <c r="AG163" s="85"/>
      <c r="AQ163" s="73"/>
      <c r="AR163" s="73"/>
      <c r="AS163" s="73"/>
      <c r="AT163" s="73"/>
      <c r="AU163" s="73"/>
      <c r="AV163" s="73"/>
      <c r="AW163" s="73"/>
      <c r="AX163" s="73"/>
      <c r="AY163" s="73"/>
      <c r="AZ163" s="73"/>
      <c r="BA163" s="73"/>
      <c r="BB163" s="73"/>
      <c r="BC163" s="85"/>
      <c r="BD163" s="73"/>
      <c r="BF163" s="73"/>
      <c r="BG163" s="73"/>
      <c r="BH163" s="73"/>
      <c r="BI163" s="73"/>
      <c r="BJ163" s="73"/>
      <c r="BK163" s="73"/>
      <c r="BL163" s="73"/>
      <c r="BM163" s="73"/>
      <c r="BN163" s="73"/>
      <c r="BO163" s="73"/>
      <c r="BP163" s="73"/>
      <c r="BQ163" s="73"/>
      <c r="BR163" s="73"/>
      <c r="BS163" s="73"/>
      <c r="BT163" s="73"/>
      <c r="BU163" s="85"/>
      <c r="BV163" s="85"/>
      <c r="BW163" s="73"/>
      <c r="BX163" s="73"/>
      <c r="BY163" s="73"/>
      <c r="BZ163" s="73"/>
      <c r="CA163" s="73"/>
      <c r="CB163" s="73"/>
      <c r="CC163" s="73"/>
      <c r="CD163" s="73"/>
      <c r="CE163" s="73"/>
      <c r="CF163" s="73"/>
      <c r="CG163" s="73"/>
      <c r="CH163" s="73"/>
      <c r="CI163" s="73"/>
      <c r="CJ163" s="73"/>
      <c r="CK163" s="73"/>
      <c r="CL163" s="73"/>
      <c r="CM163" s="73"/>
      <c r="CN163" s="73"/>
      <c r="CO163" s="73"/>
      <c r="CP163" s="85"/>
      <c r="CQ163" s="85"/>
      <c r="CR163" s="73"/>
      <c r="CS163" s="85"/>
      <c r="CT163" s="73"/>
      <c r="CU163" s="73"/>
      <c r="CV163" s="73"/>
      <c r="CW163" s="73"/>
      <c r="CX163" s="73"/>
      <c r="CY163" s="73"/>
      <c r="CZ163" s="73"/>
      <c r="DA163" s="73"/>
      <c r="DB163" s="73"/>
      <c r="DC163" s="73"/>
      <c r="DD163" s="73"/>
      <c r="DE163" s="73"/>
      <c r="DG163" s="73"/>
      <c r="DH163" s="85"/>
      <c r="DI163" s="85"/>
      <c r="DJ163" s="73"/>
      <c r="DK163" s="73"/>
      <c r="DL163" s="73"/>
      <c r="DM163" s="73"/>
      <c r="DN163" s="73"/>
      <c r="DO163" s="73"/>
      <c r="DP163" s="73"/>
      <c r="DQ163" s="73"/>
      <c r="DR163" s="73"/>
    </row>
    <row r="164" spans="14:122" s="62" customFormat="1" ht="9" customHeight="1">
      <c r="P164" s="85"/>
      <c r="AF164" s="85"/>
      <c r="AG164" s="85"/>
      <c r="BC164" s="85"/>
      <c r="BU164" s="85"/>
      <c r="BV164" s="85"/>
      <c r="CP164" s="85"/>
      <c r="CQ164" s="85"/>
      <c r="CS164" s="85"/>
      <c r="DH164" s="85"/>
      <c r="DI164" s="85"/>
    </row>
    <row r="165" spans="14:122" s="62" customFormat="1" ht="9" customHeight="1">
      <c r="P165" s="85"/>
      <c r="AF165" s="85"/>
      <c r="AG165" s="85"/>
      <c r="BC165" s="85"/>
      <c r="BU165" s="85"/>
      <c r="BV165" s="85"/>
      <c r="CP165" s="85"/>
      <c r="CQ165" s="85"/>
      <c r="CS165" s="85"/>
      <c r="DH165" s="85"/>
      <c r="DI165" s="85"/>
    </row>
    <row r="166" spans="14:122" s="62" customFormat="1" ht="9" customHeight="1">
      <c r="P166" s="85"/>
      <c r="AF166" s="85"/>
      <c r="AG166" s="85"/>
      <c r="BC166" s="85"/>
      <c r="BU166" s="85"/>
      <c r="BV166" s="85"/>
      <c r="CP166" s="85"/>
      <c r="CQ166" s="85"/>
      <c r="CS166" s="85"/>
      <c r="DH166" s="85"/>
      <c r="DI166" s="85"/>
    </row>
    <row r="167" spans="14:122" s="62" customFormat="1" ht="9" customHeight="1">
      <c r="P167" s="85"/>
      <c r="AF167" s="85"/>
      <c r="AG167" s="85"/>
      <c r="BC167" s="85"/>
      <c r="BU167" s="85"/>
      <c r="BV167" s="85"/>
      <c r="CP167" s="85"/>
      <c r="CQ167" s="85"/>
      <c r="CS167" s="85"/>
      <c r="DH167" s="85"/>
      <c r="DI167" s="85"/>
    </row>
    <row r="168" spans="14:122" s="62" customFormat="1" ht="9" customHeight="1">
      <c r="P168" s="85"/>
      <c r="AF168" s="85"/>
      <c r="AG168" s="85"/>
      <c r="BC168" s="85"/>
      <c r="BU168" s="85"/>
      <c r="BV168" s="85"/>
      <c r="CP168" s="85"/>
      <c r="CQ168" s="85"/>
      <c r="CS168" s="85"/>
      <c r="DH168" s="85"/>
      <c r="DI168" s="85"/>
    </row>
    <row r="169" spans="14:122" s="62" customFormat="1" ht="9" customHeight="1">
      <c r="P169" s="85"/>
      <c r="AF169" s="85"/>
      <c r="AG169" s="85"/>
      <c r="BC169" s="85"/>
      <c r="BU169" s="85"/>
      <c r="BV169" s="85"/>
      <c r="CP169" s="85"/>
      <c r="CQ169" s="85"/>
      <c r="CS169" s="85"/>
      <c r="DH169" s="85"/>
      <c r="DI169" s="85"/>
    </row>
    <row r="170" spans="14:122" s="62" customFormat="1" ht="9" customHeight="1">
      <c r="P170" s="85"/>
      <c r="AF170" s="85"/>
      <c r="AG170" s="85"/>
      <c r="BC170" s="85"/>
      <c r="BU170" s="85"/>
      <c r="BV170" s="85"/>
      <c r="CP170" s="85"/>
      <c r="CQ170" s="85"/>
      <c r="CS170" s="85"/>
      <c r="DH170" s="85"/>
      <c r="DI170" s="85"/>
    </row>
    <row r="171" spans="14:122" s="62" customFormat="1" ht="9" customHeight="1">
      <c r="P171" s="85"/>
      <c r="AF171" s="85"/>
      <c r="AG171" s="85"/>
      <c r="BC171" s="85"/>
      <c r="BU171" s="85"/>
      <c r="BV171" s="85"/>
      <c r="CP171" s="85"/>
      <c r="CQ171" s="85"/>
      <c r="CS171" s="85"/>
      <c r="DH171" s="85"/>
      <c r="DI171" s="85"/>
    </row>
    <row r="172" spans="14:122" s="62" customFormat="1" ht="9" customHeight="1">
      <c r="P172" s="85"/>
      <c r="AF172" s="85"/>
      <c r="AG172" s="85"/>
      <c r="BC172" s="85"/>
      <c r="BU172" s="85"/>
      <c r="BV172" s="85"/>
      <c r="CP172" s="85"/>
      <c r="CQ172" s="85"/>
      <c r="CS172" s="85"/>
      <c r="DH172" s="85"/>
      <c r="DI172" s="85"/>
    </row>
    <row r="173" spans="14:122" s="62" customFormat="1" ht="9" customHeight="1">
      <c r="P173" s="85"/>
      <c r="AF173" s="85"/>
      <c r="AG173" s="85"/>
      <c r="BC173" s="85"/>
      <c r="BU173" s="85"/>
      <c r="BV173" s="85"/>
      <c r="CP173" s="85"/>
      <c r="CQ173" s="85"/>
      <c r="CS173" s="85"/>
      <c r="DH173" s="85"/>
      <c r="DI173" s="85"/>
    </row>
    <row r="174" spans="14:122" s="62" customFormat="1" ht="9" customHeight="1">
      <c r="P174" s="85"/>
      <c r="AF174" s="85"/>
      <c r="AG174" s="85"/>
      <c r="BC174" s="85"/>
      <c r="BU174" s="85"/>
      <c r="BV174" s="85"/>
      <c r="CP174" s="85"/>
      <c r="CQ174" s="85"/>
      <c r="CS174" s="85"/>
      <c r="DH174" s="85"/>
      <c r="DI174" s="85"/>
    </row>
    <row r="175" spans="14:122" s="62" customFormat="1" ht="9" customHeight="1">
      <c r="P175" s="85"/>
      <c r="AF175" s="85"/>
      <c r="AG175" s="85"/>
      <c r="BC175" s="85"/>
      <c r="BU175" s="85"/>
      <c r="BV175" s="85"/>
      <c r="CP175" s="85"/>
      <c r="CQ175" s="85"/>
      <c r="CS175" s="85"/>
      <c r="DH175" s="85"/>
      <c r="DI175" s="85"/>
    </row>
    <row r="176" spans="14:122" s="62" customFormat="1" ht="9" customHeight="1">
      <c r="P176" s="85"/>
      <c r="AF176" s="85"/>
      <c r="AG176" s="85"/>
      <c r="BC176" s="85"/>
      <c r="BU176" s="85"/>
      <c r="BV176" s="85"/>
      <c r="CP176" s="85"/>
      <c r="CQ176" s="85"/>
      <c r="CS176" s="85"/>
      <c r="DH176" s="85"/>
      <c r="DI176" s="85"/>
    </row>
    <row r="177" spans="16:113" s="62" customFormat="1" ht="9" customHeight="1">
      <c r="P177" s="85"/>
      <c r="AF177" s="85"/>
      <c r="AG177" s="85"/>
      <c r="BC177" s="85"/>
      <c r="BU177" s="85"/>
      <c r="BV177" s="85"/>
      <c r="CP177" s="85"/>
      <c r="CQ177" s="85"/>
      <c r="CS177" s="85"/>
      <c r="DH177" s="85"/>
      <c r="DI177" s="85"/>
    </row>
    <row r="178" spans="16:113" s="62" customFormat="1" ht="9" customHeight="1">
      <c r="P178" s="85"/>
      <c r="AF178" s="85"/>
      <c r="AG178" s="85"/>
      <c r="BC178" s="85"/>
      <c r="BU178" s="85"/>
      <c r="BV178" s="85"/>
      <c r="CP178" s="85"/>
      <c r="CQ178" s="85"/>
      <c r="CS178" s="85"/>
      <c r="DH178" s="85"/>
      <c r="DI178" s="85"/>
    </row>
    <row r="179" spans="16:113" s="62" customFormat="1" ht="9" customHeight="1">
      <c r="P179" s="85"/>
      <c r="AF179" s="85"/>
      <c r="AG179" s="85"/>
      <c r="BC179" s="85"/>
      <c r="BU179" s="85"/>
      <c r="BV179" s="85"/>
      <c r="CP179" s="85"/>
      <c r="CQ179" s="85"/>
      <c r="CS179" s="85"/>
      <c r="DH179" s="85"/>
      <c r="DI179" s="85"/>
    </row>
    <row r="180" spans="16:113" s="62" customFormat="1" ht="9" customHeight="1">
      <c r="P180" s="85"/>
      <c r="AF180" s="85"/>
      <c r="AG180" s="85"/>
      <c r="BC180" s="85"/>
      <c r="BU180" s="85"/>
      <c r="BV180" s="85"/>
      <c r="CP180" s="85"/>
      <c r="CQ180" s="85"/>
      <c r="CS180" s="85"/>
      <c r="DH180" s="85"/>
      <c r="DI180" s="85"/>
    </row>
    <row r="181" spans="16:113" s="62" customFormat="1" ht="9" customHeight="1">
      <c r="P181" s="85"/>
      <c r="AF181" s="85"/>
      <c r="AG181" s="85"/>
      <c r="BC181" s="85"/>
      <c r="BU181" s="85"/>
      <c r="BV181" s="85"/>
      <c r="CP181" s="85"/>
      <c r="CQ181" s="85"/>
      <c r="CS181" s="85"/>
      <c r="DH181" s="85"/>
      <c r="DI181" s="85"/>
    </row>
    <row r="182" spans="16:113" s="62" customFormat="1" ht="9" customHeight="1">
      <c r="P182" s="85"/>
      <c r="AF182" s="85"/>
      <c r="AG182" s="85"/>
      <c r="BC182" s="85"/>
      <c r="BU182" s="85"/>
      <c r="BV182" s="85"/>
      <c r="CP182" s="85"/>
      <c r="CQ182" s="85"/>
      <c r="CS182" s="85"/>
      <c r="DH182" s="85"/>
      <c r="DI182" s="85"/>
    </row>
    <row r="183" spans="16:113" s="62" customFormat="1" ht="9" customHeight="1">
      <c r="P183" s="85"/>
      <c r="AF183" s="85"/>
      <c r="AG183" s="85"/>
      <c r="BC183" s="85"/>
      <c r="BU183" s="85"/>
      <c r="BV183" s="85"/>
      <c r="CP183" s="85"/>
      <c r="CQ183" s="85"/>
      <c r="CS183" s="85"/>
      <c r="DH183" s="85"/>
      <c r="DI183" s="85"/>
    </row>
    <row r="184" spans="16:113" s="62" customFormat="1" ht="9" customHeight="1">
      <c r="P184" s="85"/>
      <c r="AF184" s="85"/>
      <c r="AG184" s="85"/>
      <c r="BC184" s="85"/>
      <c r="BU184" s="85"/>
      <c r="BV184" s="85"/>
      <c r="CP184" s="85"/>
      <c r="CQ184" s="85"/>
      <c r="CS184" s="85"/>
      <c r="DH184" s="85"/>
      <c r="DI184" s="85"/>
    </row>
    <row r="185" spans="16:113" s="62" customFormat="1" ht="9" customHeight="1">
      <c r="P185" s="85"/>
      <c r="AF185" s="85"/>
      <c r="AG185" s="85"/>
      <c r="BC185" s="85"/>
      <c r="BU185" s="85"/>
      <c r="BV185" s="85"/>
      <c r="CP185" s="85"/>
      <c r="CQ185" s="85"/>
      <c r="CS185" s="85"/>
      <c r="DH185" s="85"/>
      <c r="DI185" s="85"/>
    </row>
    <row r="186" spans="16:113" s="62" customFormat="1" ht="9" customHeight="1">
      <c r="P186" s="85"/>
      <c r="AF186" s="85"/>
      <c r="AG186" s="85"/>
      <c r="BC186" s="85"/>
      <c r="BU186" s="85"/>
      <c r="BV186" s="85"/>
      <c r="CP186" s="85"/>
      <c r="CQ186" s="85"/>
      <c r="CS186" s="85"/>
      <c r="DH186" s="85"/>
      <c r="DI186" s="85"/>
    </row>
    <row r="187" spans="16:113" s="62" customFormat="1" ht="9" customHeight="1">
      <c r="P187" s="85"/>
      <c r="AF187" s="85"/>
      <c r="AG187" s="85"/>
      <c r="BC187" s="85"/>
      <c r="BU187" s="85"/>
      <c r="BV187" s="85"/>
      <c r="CP187" s="85"/>
      <c r="CQ187" s="85"/>
      <c r="CS187" s="85"/>
      <c r="DH187" s="85"/>
      <c r="DI187" s="85"/>
    </row>
    <row r="188" spans="16:113" s="62" customFormat="1" ht="9" customHeight="1">
      <c r="P188" s="85"/>
      <c r="AF188" s="85"/>
      <c r="AG188" s="85"/>
      <c r="BC188" s="85"/>
      <c r="BU188" s="85"/>
      <c r="BV188" s="85"/>
      <c r="CP188" s="85"/>
      <c r="CQ188" s="85"/>
      <c r="CS188" s="85"/>
      <c r="DH188" s="85"/>
      <c r="DI188" s="85"/>
    </row>
    <row r="189" spans="16:113" s="62" customFormat="1" ht="9" customHeight="1">
      <c r="P189" s="85"/>
      <c r="AF189" s="85"/>
      <c r="AG189" s="85"/>
      <c r="BC189" s="85"/>
      <c r="BU189" s="85"/>
      <c r="BV189" s="85"/>
      <c r="CP189" s="85"/>
      <c r="CQ189" s="85"/>
      <c r="CS189" s="85"/>
      <c r="DH189" s="85"/>
      <c r="DI189" s="85"/>
    </row>
    <row r="190" spans="16:113" s="62" customFormat="1" ht="9" customHeight="1">
      <c r="P190" s="85"/>
      <c r="AF190" s="85"/>
      <c r="AG190" s="85"/>
      <c r="BC190" s="85"/>
      <c r="BU190" s="85"/>
      <c r="BV190" s="85"/>
      <c r="CP190" s="85"/>
      <c r="CQ190" s="85"/>
      <c r="CS190" s="85"/>
      <c r="DH190" s="85"/>
      <c r="DI190" s="85"/>
    </row>
    <row r="191" spans="16:113" s="62" customFormat="1" ht="9" customHeight="1">
      <c r="P191" s="85"/>
      <c r="AF191" s="85"/>
      <c r="AG191" s="85"/>
      <c r="BC191" s="85"/>
      <c r="BU191" s="85"/>
      <c r="BV191" s="85"/>
      <c r="CP191" s="85"/>
      <c r="CQ191" s="85"/>
      <c r="CS191" s="85"/>
      <c r="DH191" s="85"/>
      <c r="DI191" s="85"/>
    </row>
    <row r="192" spans="16:113" s="62" customFormat="1" ht="9" customHeight="1">
      <c r="P192" s="85"/>
      <c r="AF192" s="85"/>
      <c r="AG192" s="85"/>
      <c r="BC192" s="85"/>
      <c r="BU192" s="85"/>
      <c r="BV192" s="85"/>
      <c r="CP192" s="85"/>
      <c r="CQ192" s="85"/>
      <c r="CS192" s="85"/>
      <c r="DH192" s="85"/>
      <c r="DI192" s="85"/>
    </row>
    <row r="193" spans="16:113" s="62" customFormat="1" ht="9" customHeight="1">
      <c r="P193" s="85"/>
      <c r="AF193" s="85"/>
      <c r="AG193" s="85"/>
      <c r="BC193" s="85"/>
      <c r="BU193" s="85"/>
      <c r="BV193" s="85"/>
      <c r="CP193" s="85"/>
      <c r="CQ193" s="85"/>
      <c r="CS193" s="85"/>
      <c r="DH193" s="85"/>
      <c r="DI193" s="85"/>
    </row>
    <row r="194" spans="16:113" s="62" customFormat="1" ht="9" customHeight="1">
      <c r="P194" s="85"/>
      <c r="AF194" s="85"/>
      <c r="AG194" s="85"/>
      <c r="BC194" s="85"/>
      <c r="BU194" s="85"/>
      <c r="BV194" s="85"/>
      <c r="CP194" s="85"/>
      <c r="CQ194" s="85"/>
      <c r="CS194" s="85"/>
      <c r="DH194" s="85"/>
      <c r="DI194" s="85"/>
    </row>
    <row r="195" spans="16:113" s="62" customFormat="1" ht="9" customHeight="1">
      <c r="P195" s="85"/>
      <c r="AF195" s="85"/>
      <c r="AG195" s="85"/>
      <c r="BC195" s="85"/>
      <c r="BU195" s="85"/>
      <c r="BV195" s="85"/>
      <c r="CP195" s="85"/>
      <c r="CQ195" s="85"/>
      <c r="CS195" s="85"/>
      <c r="DH195" s="85"/>
      <c r="DI195" s="85"/>
    </row>
    <row r="196" spans="16:113" s="62" customFormat="1" ht="9" customHeight="1">
      <c r="P196" s="85"/>
      <c r="AF196" s="85"/>
      <c r="AG196" s="85"/>
      <c r="BC196" s="85"/>
      <c r="BU196" s="85"/>
      <c r="BV196" s="85"/>
      <c r="CP196" s="85"/>
      <c r="CQ196" s="85"/>
      <c r="CS196" s="85"/>
      <c r="DH196" s="85"/>
      <c r="DI196" s="85"/>
    </row>
    <row r="197" spans="16:113" s="62" customFormat="1" ht="9" customHeight="1">
      <c r="P197" s="85"/>
      <c r="AF197" s="85"/>
      <c r="AG197" s="85"/>
      <c r="BC197" s="85"/>
      <c r="BU197" s="85"/>
      <c r="BV197" s="85"/>
      <c r="CP197" s="85"/>
      <c r="CQ197" s="85"/>
      <c r="CS197" s="85"/>
      <c r="DH197" s="85"/>
      <c r="DI197" s="85"/>
    </row>
    <row r="198" spans="16:113" s="62" customFormat="1" ht="9" customHeight="1">
      <c r="P198" s="85"/>
      <c r="AF198" s="85"/>
      <c r="AG198" s="85"/>
      <c r="BC198" s="85"/>
      <c r="BU198" s="85"/>
      <c r="BV198" s="85"/>
      <c r="CP198" s="85"/>
      <c r="CQ198" s="85"/>
      <c r="CS198" s="85"/>
      <c r="DH198" s="85"/>
      <c r="DI198" s="85"/>
    </row>
    <row r="199" spans="16:113" s="62" customFormat="1" ht="9" customHeight="1">
      <c r="P199" s="85"/>
      <c r="AF199" s="85"/>
      <c r="AG199" s="85"/>
      <c r="BC199" s="85"/>
      <c r="BU199" s="85"/>
      <c r="BV199" s="85"/>
      <c r="CP199" s="85"/>
      <c r="CQ199" s="85"/>
      <c r="CS199" s="85"/>
      <c r="DH199" s="85"/>
      <c r="DI199" s="85"/>
    </row>
    <row r="200" spans="16:113" s="62" customFormat="1" ht="9" customHeight="1">
      <c r="P200" s="85"/>
      <c r="AF200" s="85"/>
      <c r="AG200" s="85"/>
      <c r="BC200" s="85"/>
      <c r="BU200" s="85"/>
      <c r="BV200" s="85"/>
      <c r="CP200" s="85"/>
      <c r="CQ200" s="85"/>
      <c r="CS200" s="85"/>
      <c r="DH200" s="85"/>
      <c r="DI200" s="85"/>
    </row>
    <row r="201" spans="16:113" s="62" customFormat="1" ht="9" customHeight="1">
      <c r="P201" s="85"/>
      <c r="AF201" s="85"/>
      <c r="AG201" s="85"/>
      <c r="BC201" s="85"/>
      <c r="BU201" s="85"/>
      <c r="BV201" s="85"/>
      <c r="CP201" s="85"/>
      <c r="CQ201" s="85"/>
      <c r="CS201" s="85"/>
      <c r="DH201" s="85"/>
      <c r="DI201" s="85"/>
    </row>
    <row r="202" spans="16:113" s="62" customFormat="1" ht="9" customHeight="1">
      <c r="P202" s="85"/>
      <c r="AF202" s="85"/>
      <c r="AG202" s="85"/>
      <c r="BC202" s="85"/>
      <c r="BU202" s="85"/>
      <c r="BV202" s="85"/>
      <c r="CP202" s="85"/>
      <c r="CQ202" s="85"/>
      <c r="CS202" s="85"/>
      <c r="DH202" s="85"/>
      <c r="DI202" s="85"/>
    </row>
    <row r="203" spans="16:113" s="62" customFormat="1" ht="9" customHeight="1">
      <c r="P203" s="85"/>
      <c r="AF203" s="85"/>
      <c r="AG203" s="85"/>
      <c r="BC203" s="85"/>
      <c r="BU203" s="85"/>
      <c r="BV203" s="85"/>
      <c r="CP203" s="85"/>
      <c r="CQ203" s="85"/>
      <c r="CS203" s="85"/>
      <c r="DH203" s="85"/>
      <c r="DI203" s="85"/>
    </row>
    <row r="204" spans="16:113" s="62" customFormat="1" ht="9" customHeight="1">
      <c r="P204" s="85"/>
      <c r="AF204" s="85"/>
      <c r="AG204" s="85"/>
      <c r="BC204" s="85"/>
      <c r="BU204" s="85"/>
      <c r="BV204" s="85"/>
      <c r="CP204" s="85"/>
      <c r="CQ204" s="85"/>
      <c r="CS204" s="85"/>
      <c r="DH204" s="85"/>
      <c r="DI204" s="85"/>
    </row>
    <row r="205" spans="16:113" s="62" customFormat="1" ht="9" customHeight="1">
      <c r="P205" s="85"/>
      <c r="AF205" s="85"/>
      <c r="AG205" s="85"/>
      <c r="BC205" s="85"/>
      <c r="BU205" s="85"/>
      <c r="BV205" s="85"/>
      <c r="CP205" s="85"/>
      <c r="CQ205" s="85"/>
      <c r="CS205" s="85"/>
      <c r="DH205" s="85"/>
      <c r="DI205" s="85"/>
    </row>
    <row r="206" spans="16:113" s="62" customFormat="1" ht="9" customHeight="1">
      <c r="P206" s="85"/>
      <c r="AF206" s="85"/>
      <c r="AG206" s="85"/>
      <c r="BC206" s="85"/>
      <c r="BU206" s="85"/>
      <c r="BV206" s="85"/>
      <c r="CP206" s="85"/>
      <c r="CQ206" s="85"/>
      <c r="CS206" s="85"/>
      <c r="DH206" s="85"/>
      <c r="DI206" s="85"/>
    </row>
    <row r="207" spans="16:113" s="62" customFormat="1" ht="9" customHeight="1">
      <c r="P207" s="85"/>
      <c r="AF207" s="85"/>
      <c r="AG207" s="85"/>
      <c r="BC207" s="85"/>
      <c r="BU207" s="85"/>
      <c r="BV207" s="85"/>
      <c r="CP207" s="85"/>
      <c r="CQ207" s="85"/>
      <c r="CS207" s="85"/>
      <c r="DH207" s="85"/>
      <c r="DI207" s="85"/>
    </row>
    <row r="208" spans="16:113" s="62" customFormat="1" ht="9" customHeight="1">
      <c r="P208" s="85"/>
      <c r="AF208" s="85"/>
      <c r="AG208" s="85"/>
      <c r="BC208" s="85"/>
      <c r="BU208" s="85"/>
      <c r="BV208" s="85"/>
      <c r="CP208" s="85"/>
      <c r="CQ208" s="85"/>
      <c r="CS208" s="85"/>
      <c r="DH208" s="85"/>
      <c r="DI208" s="85"/>
    </row>
    <row r="209" spans="16:113" s="62" customFormat="1" ht="9" customHeight="1">
      <c r="P209" s="85"/>
      <c r="AF209" s="85"/>
      <c r="AG209" s="85"/>
      <c r="BC209" s="85"/>
      <c r="BU209" s="85"/>
      <c r="BV209" s="85"/>
      <c r="CP209" s="85"/>
      <c r="CQ209" s="85"/>
      <c r="CS209" s="85"/>
      <c r="DH209" s="85"/>
      <c r="DI209" s="85"/>
    </row>
    <row r="210" spans="16:113" s="62" customFormat="1" ht="9" customHeight="1">
      <c r="P210" s="85"/>
      <c r="AF210" s="85"/>
      <c r="AG210" s="85"/>
      <c r="BC210" s="85"/>
      <c r="BU210" s="85"/>
      <c r="BV210" s="85"/>
      <c r="CP210" s="85"/>
      <c r="CQ210" s="85"/>
      <c r="CS210" s="85"/>
      <c r="DH210" s="85"/>
      <c r="DI210" s="85"/>
    </row>
    <row r="211" spans="16:113" s="62" customFormat="1" ht="9" customHeight="1">
      <c r="P211" s="85"/>
      <c r="AF211" s="85"/>
      <c r="AG211" s="85"/>
      <c r="BC211" s="85"/>
      <c r="BU211" s="85"/>
      <c r="BV211" s="85"/>
      <c r="CP211" s="85"/>
      <c r="CQ211" s="85"/>
      <c r="CS211" s="85"/>
      <c r="DH211" s="85"/>
      <c r="DI211" s="85"/>
    </row>
    <row r="212" spans="16:113" s="62" customFormat="1" ht="9" customHeight="1">
      <c r="P212" s="85"/>
      <c r="AF212" s="85"/>
      <c r="AG212" s="85"/>
      <c r="BC212" s="85"/>
      <c r="BU212" s="85"/>
      <c r="BV212" s="85"/>
      <c r="CP212" s="85"/>
      <c r="CQ212" s="85"/>
      <c r="CS212" s="85"/>
      <c r="DH212" s="85"/>
      <c r="DI212" s="85"/>
    </row>
    <row r="213" spans="16:113" s="62" customFormat="1" ht="9" customHeight="1">
      <c r="P213" s="85"/>
      <c r="AF213" s="85"/>
      <c r="AG213" s="85"/>
      <c r="BC213" s="85"/>
      <c r="BU213" s="85"/>
      <c r="BV213" s="85"/>
      <c r="CP213" s="85"/>
      <c r="CQ213" s="85"/>
      <c r="CS213" s="85"/>
      <c r="DH213" s="85"/>
      <c r="DI213" s="85"/>
    </row>
    <row r="214" spans="16:113" s="62" customFormat="1" ht="9" customHeight="1">
      <c r="P214" s="85"/>
      <c r="AF214" s="85"/>
      <c r="AG214" s="85"/>
      <c r="BC214" s="85"/>
      <c r="BU214" s="85"/>
      <c r="BV214" s="85"/>
      <c r="CP214" s="85"/>
      <c r="CQ214" s="85"/>
      <c r="CS214" s="85"/>
      <c r="DH214" s="85"/>
      <c r="DI214" s="85"/>
    </row>
    <row r="215" spans="16:113" s="62" customFormat="1" ht="9" customHeight="1">
      <c r="P215" s="85"/>
      <c r="AF215" s="85"/>
      <c r="AG215" s="85"/>
      <c r="BC215" s="85"/>
      <c r="BU215" s="85"/>
      <c r="BV215" s="85"/>
      <c r="CP215" s="85"/>
      <c r="CQ215" s="85"/>
      <c r="CS215" s="85"/>
      <c r="DH215" s="85"/>
      <c r="DI215" s="85"/>
    </row>
    <row r="216" spans="16:113" s="62" customFormat="1" ht="9" customHeight="1">
      <c r="P216" s="85"/>
      <c r="AF216" s="85"/>
      <c r="AG216" s="85"/>
      <c r="BC216" s="85"/>
      <c r="BU216" s="85"/>
      <c r="BV216" s="85"/>
      <c r="CP216" s="85"/>
      <c r="CQ216" s="85"/>
      <c r="CS216" s="85"/>
      <c r="DH216" s="85"/>
      <c r="DI216" s="85"/>
    </row>
    <row r="217" spans="16:113" s="62" customFormat="1" ht="9" customHeight="1">
      <c r="P217" s="85"/>
      <c r="AF217" s="85"/>
      <c r="AG217" s="85"/>
      <c r="BC217" s="85"/>
      <c r="BU217" s="85"/>
      <c r="BV217" s="85"/>
      <c r="CP217" s="85"/>
      <c r="CQ217" s="85"/>
      <c r="CS217" s="85"/>
      <c r="DH217" s="85"/>
      <c r="DI217" s="85"/>
    </row>
    <row r="218" spans="16:113" s="62" customFormat="1" ht="9" customHeight="1">
      <c r="P218" s="85"/>
      <c r="AF218" s="85"/>
      <c r="AG218" s="85"/>
      <c r="BC218" s="85"/>
      <c r="BU218" s="85"/>
      <c r="BV218" s="85"/>
      <c r="CP218" s="85"/>
      <c r="CQ218" s="85"/>
      <c r="CS218" s="85"/>
      <c r="DH218" s="85"/>
      <c r="DI218" s="85"/>
    </row>
    <row r="219" spans="16:113" s="62" customFormat="1" ht="9" customHeight="1">
      <c r="P219" s="85"/>
      <c r="AF219" s="85"/>
      <c r="AG219" s="85"/>
      <c r="BC219" s="85"/>
      <c r="BU219" s="85"/>
      <c r="BV219" s="85"/>
      <c r="CP219" s="85"/>
      <c r="CQ219" s="85"/>
      <c r="CS219" s="85"/>
      <c r="DH219" s="85"/>
      <c r="DI219" s="85"/>
    </row>
    <row r="220" spans="16:113" s="62" customFormat="1" ht="9" customHeight="1">
      <c r="P220" s="85"/>
      <c r="AF220" s="85"/>
      <c r="AG220" s="85"/>
      <c r="BC220" s="85"/>
      <c r="BU220" s="85"/>
      <c r="BV220" s="85"/>
      <c r="CP220" s="85"/>
      <c r="CQ220" s="85"/>
      <c r="CS220" s="85"/>
      <c r="DH220" s="85"/>
      <c r="DI220" s="85"/>
    </row>
    <row r="221" spans="16:113" s="62" customFormat="1" ht="9" customHeight="1">
      <c r="P221" s="85"/>
      <c r="AF221" s="85"/>
      <c r="AG221" s="85"/>
      <c r="BC221" s="85"/>
      <c r="BU221" s="85"/>
      <c r="BV221" s="85"/>
      <c r="CP221" s="85"/>
      <c r="CQ221" s="85"/>
      <c r="CS221" s="85"/>
      <c r="DH221" s="85"/>
      <c r="DI221" s="85"/>
    </row>
    <row r="222" spans="16:113" s="62" customFormat="1" ht="9" customHeight="1">
      <c r="P222" s="85"/>
      <c r="AF222" s="85"/>
      <c r="AG222" s="85"/>
      <c r="BC222" s="85"/>
      <c r="BU222" s="85"/>
      <c r="BV222" s="85"/>
      <c r="CP222" s="85"/>
      <c r="CQ222" s="85"/>
      <c r="CS222" s="85"/>
      <c r="DH222" s="85"/>
      <c r="DI222" s="85"/>
    </row>
    <row r="223" spans="16:113" s="62" customFormat="1" ht="9" customHeight="1">
      <c r="P223" s="85"/>
      <c r="AF223" s="85"/>
      <c r="AG223" s="85"/>
      <c r="BC223" s="85"/>
      <c r="BU223" s="85"/>
      <c r="BV223" s="85"/>
      <c r="CP223" s="85"/>
      <c r="CQ223" s="85"/>
      <c r="CS223" s="85"/>
      <c r="DH223" s="85"/>
      <c r="DI223" s="85"/>
    </row>
    <row r="224" spans="16:113" s="62" customFormat="1" ht="9" customHeight="1">
      <c r="P224" s="85"/>
      <c r="AF224" s="85"/>
      <c r="AG224" s="85"/>
      <c r="BC224" s="85"/>
      <c r="BU224" s="85"/>
      <c r="BV224" s="85"/>
      <c r="CP224" s="85"/>
      <c r="CQ224" s="85"/>
      <c r="CS224" s="85"/>
      <c r="DH224" s="85"/>
      <c r="DI224" s="85"/>
    </row>
    <row r="225" spans="16:113" s="62" customFormat="1" ht="9" customHeight="1">
      <c r="P225" s="85"/>
      <c r="AF225" s="85"/>
      <c r="AG225" s="85"/>
      <c r="BC225" s="85"/>
      <c r="BU225" s="85"/>
      <c r="BV225" s="85"/>
      <c r="CP225" s="85"/>
      <c r="CQ225" s="85"/>
      <c r="CS225" s="85"/>
      <c r="DH225" s="85"/>
      <c r="DI225" s="85"/>
    </row>
    <row r="226" spans="16:113" s="62" customFormat="1" ht="9" customHeight="1">
      <c r="P226" s="85"/>
      <c r="AF226" s="85"/>
      <c r="AG226" s="85"/>
      <c r="BC226" s="85"/>
      <c r="BU226" s="85"/>
      <c r="BV226" s="85"/>
      <c r="CP226" s="85"/>
      <c r="CQ226" s="85"/>
      <c r="CS226" s="85"/>
      <c r="DH226" s="85"/>
      <c r="DI226" s="85"/>
    </row>
    <row r="227" spans="16:113" s="62" customFormat="1" ht="9" customHeight="1">
      <c r="P227" s="85"/>
      <c r="AF227" s="85"/>
      <c r="AG227" s="85"/>
      <c r="BC227" s="85"/>
      <c r="BU227" s="85"/>
      <c r="BV227" s="85"/>
      <c r="CP227" s="85"/>
      <c r="CQ227" s="85"/>
      <c r="CS227" s="85"/>
      <c r="DH227" s="85"/>
      <c r="DI227" s="85"/>
    </row>
    <row r="228" spans="16:113" s="62" customFormat="1" ht="9" customHeight="1">
      <c r="P228" s="85"/>
      <c r="AF228" s="85"/>
      <c r="AG228" s="85"/>
      <c r="BC228" s="85"/>
      <c r="BU228" s="85"/>
      <c r="BV228" s="85"/>
      <c r="CP228" s="85"/>
      <c r="CQ228" s="85"/>
      <c r="CS228" s="85"/>
      <c r="DH228" s="85"/>
      <c r="DI228" s="85"/>
    </row>
    <row r="229" spans="16:113" s="62" customFormat="1" ht="9" customHeight="1">
      <c r="P229" s="85"/>
      <c r="AF229" s="85"/>
      <c r="AG229" s="85"/>
      <c r="BC229" s="85"/>
      <c r="BU229" s="85"/>
      <c r="BV229" s="85"/>
      <c r="CP229" s="85"/>
      <c r="CQ229" s="85"/>
      <c r="CS229" s="85"/>
      <c r="DH229" s="85"/>
      <c r="DI229" s="85"/>
    </row>
    <row r="230" spans="16:113" s="62" customFormat="1" ht="9" customHeight="1">
      <c r="P230" s="85"/>
      <c r="AF230" s="85"/>
      <c r="AG230" s="85"/>
      <c r="BC230" s="85"/>
      <c r="BU230" s="85"/>
      <c r="BV230" s="85"/>
      <c r="CP230" s="85"/>
      <c r="CQ230" s="85"/>
      <c r="CS230" s="85"/>
      <c r="DH230" s="85"/>
      <c r="DI230" s="85"/>
    </row>
    <row r="231" spans="16:113" s="62" customFormat="1" ht="9" customHeight="1">
      <c r="P231" s="85"/>
      <c r="AF231" s="85"/>
      <c r="AG231" s="85"/>
      <c r="BC231" s="85"/>
      <c r="BU231" s="85"/>
      <c r="BV231" s="85"/>
      <c r="CP231" s="85"/>
      <c r="CQ231" s="85"/>
      <c r="CS231" s="85"/>
      <c r="DH231" s="85"/>
      <c r="DI231" s="85"/>
    </row>
    <row r="232" spans="16:113" s="62" customFormat="1" ht="9" customHeight="1">
      <c r="P232" s="85"/>
      <c r="AF232" s="85"/>
      <c r="AG232" s="85"/>
      <c r="BC232" s="85"/>
      <c r="BU232" s="85"/>
      <c r="BV232" s="85"/>
      <c r="CP232" s="85"/>
      <c r="CQ232" s="85"/>
      <c r="CS232" s="85"/>
      <c r="DH232" s="85"/>
      <c r="DI232" s="85"/>
    </row>
    <row r="233" spans="16:113" s="62" customFormat="1" ht="9" customHeight="1">
      <c r="P233" s="85"/>
      <c r="AF233" s="85"/>
      <c r="AG233" s="85"/>
      <c r="BC233" s="85"/>
      <c r="BU233" s="85"/>
      <c r="BV233" s="85"/>
      <c r="CP233" s="85"/>
      <c r="CQ233" s="85"/>
      <c r="CS233" s="85"/>
      <c r="DH233" s="85"/>
      <c r="DI233" s="85"/>
    </row>
    <row r="234" spans="16:113" s="62" customFormat="1" ht="9" customHeight="1">
      <c r="P234" s="85"/>
      <c r="AF234" s="85"/>
      <c r="AG234" s="85"/>
      <c r="BC234" s="85"/>
      <c r="BU234" s="85"/>
      <c r="BV234" s="85"/>
      <c r="CP234" s="85"/>
      <c r="CQ234" s="85"/>
      <c r="CS234" s="85"/>
      <c r="DH234" s="85"/>
      <c r="DI234" s="85"/>
    </row>
    <row r="235" spans="16:113" s="62" customFormat="1" ht="9" customHeight="1">
      <c r="P235" s="85"/>
      <c r="AF235" s="85"/>
      <c r="AG235" s="85"/>
      <c r="BC235" s="85"/>
      <c r="BU235" s="85"/>
      <c r="BV235" s="85"/>
      <c r="CP235" s="85"/>
      <c r="CQ235" s="85"/>
      <c r="CS235" s="85"/>
      <c r="DH235" s="85"/>
      <c r="DI235" s="85"/>
    </row>
    <row r="236" spans="16:113" s="62" customFormat="1" ht="9" customHeight="1">
      <c r="P236" s="85"/>
      <c r="AF236" s="85"/>
      <c r="AG236" s="85"/>
      <c r="BC236" s="85"/>
      <c r="BU236" s="85"/>
      <c r="BV236" s="85"/>
      <c r="CP236" s="85"/>
      <c r="CQ236" s="85"/>
      <c r="CS236" s="85"/>
      <c r="DH236" s="85"/>
      <c r="DI236" s="85"/>
    </row>
    <row r="237" spans="16:113" s="62" customFormat="1" ht="9" customHeight="1">
      <c r="P237" s="85"/>
      <c r="AF237" s="85"/>
      <c r="AG237" s="85"/>
      <c r="BC237" s="85"/>
      <c r="BU237" s="85"/>
      <c r="BV237" s="85"/>
      <c r="CP237" s="85"/>
      <c r="CQ237" s="85"/>
      <c r="CS237" s="85"/>
      <c r="DH237" s="85"/>
      <c r="DI237" s="85"/>
    </row>
    <row r="238" spans="16:113" s="62" customFormat="1" ht="9" customHeight="1">
      <c r="P238" s="85"/>
      <c r="AF238" s="85"/>
      <c r="AG238" s="85"/>
      <c r="BC238" s="85"/>
      <c r="BU238" s="85"/>
      <c r="BV238" s="85"/>
      <c r="CP238" s="85"/>
      <c r="CQ238" s="85"/>
      <c r="CS238" s="85"/>
      <c r="DH238" s="85"/>
      <c r="DI238" s="85"/>
    </row>
    <row r="239" spans="16:113" s="62" customFormat="1" ht="9" customHeight="1">
      <c r="P239" s="85"/>
      <c r="AF239" s="85"/>
      <c r="AG239" s="85"/>
      <c r="BC239" s="85"/>
      <c r="BU239" s="85"/>
      <c r="BV239" s="85"/>
      <c r="CP239" s="85"/>
      <c r="CQ239" s="85"/>
      <c r="CS239" s="85"/>
      <c r="DH239" s="85"/>
      <c r="DI239" s="85"/>
    </row>
    <row r="240" spans="16:113" s="62" customFormat="1" ht="9" customHeight="1">
      <c r="P240" s="85"/>
      <c r="AF240" s="85"/>
      <c r="AG240" s="85"/>
      <c r="BC240" s="85"/>
      <c r="BU240" s="85"/>
      <c r="BV240" s="85"/>
      <c r="CP240" s="85"/>
      <c r="CQ240" s="85"/>
      <c r="CS240" s="85"/>
      <c r="DH240" s="85"/>
      <c r="DI240" s="85"/>
    </row>
    <row r="241" spans="16:113" s="62" customFormat="1" ht="9" customHeight="1">
      <c r="P241" s="85"/>
      <c r="AF241" s="85"/>
      <c r="AG241" s="85"/>
      <c r="BC241" s="85"/>
      <c r="BU241" s="85"/>
      <c r="BV241" s="85"/>
      <c r="CP241" s="85"/>
      <c r="CQ241" s="85"/>
      <c r="CS241" s="85"/>
      <c r="DH241" s="85"/>
      <c r="DI241" s="85"/>
    </row>
    <row r="242" spans="16:113" s="62" customFormat="1" ht="9" customHeight="1">
      <c r="P242" s="85"/>
      <c r="AF242" s="85"/>
      <c r="AG242" s="85"/>
      <c r="BC242" s="85"/>
      <c r="BU242" s="85"/>
      <c r="BV242" s="85"/>
      <c r="CP242" s="85"/>
      <c r="CQ242" s="85"/>
      <c r="CS242" s="85"/>
      <c r="DH242" s="85"/>
      <c r="DI242" s="85"/>
    </row>
    <row r="243" spans="16:113" s="62" customFormat="1" ht="9" customHeight="1">
      <c r="P243" s="85"/>
      <c r="AF243" s="85"/>
      <c r="AG243" s="85"/>
      <c r="BC243" s="85"/>
      <c r="BU243" s="85"/>
      <c r="BV243" s="85"/>
      <c r="CP243" s="85"/>
      <c r="CQ243" s="85"/>
      <c r="CS243" s="85"/>
      <c r="DH243" s="85"/>
      <c r="DI243" s="85"/>
    </row>
    <row r="244" spans="16:113" s="62" customFormat="1" ht="9" customHeight="1">
      <c r="P244" s="85"/>
      <c r="AF244" s="85"/>
      <c r="AG244" s="85"/>
      <c r="BC244" s="85"/>
      <c r="BU244" s="85"/>
      <c r="BV244" s="85"/>
      <c r="CP244" s="85"/>
      <c r="CQ244" s="85"/>
      <c r="CS244" s="85"/>
      <c r="DH244" s="85"/>
      <c r="DI244" s="85"/>
    </row>
    <row r="245" spans="16:113" s="62" customFormat="1" ht="9" customHeight="1">
      <c r="P245" s="85"/>
      <c r="AF245" s="85"/>
      <c r="AG245" s="85"/>
      <c r="BC245" s="85"/>
      <c r="BU245" s="85"/>
      <c r="BV245" s="85"/>
      <c r="CP245" s="85"/>
      <c r="CQ245" s="85"/>
      <c r="CS245" s="85"/>
      <c r="DH245" s="85"/>
      <c r="DI245" s="85"/>
    </row>
    <row r="246" spans="16:113" s="62" customFormat="1" ht="9" customHeight="1">
      <c r="P246" s="85"/>
      <c r="AF246" s="85"/>
      <c r="AG246" s="85"/>
      <c r="BC246" s="85"/>
      <c r="BU246" s="85"/>
      <c r="BV246" s="85"/>
      <c r="CP246" s="85"/>
      <c r="CQ246" s="85"/>
      <c r="CS246" s="85"/>
      <c r="DH246" s="85"/>
      <c r="DI246" s="85"/>
    </row>
    <row r="247" spans="16:113" s="62" customFormat="1" ht="9" customHeight="1">
      <c r="P247" s="85"/>
      <c r="AF247" s="85"/>
      <c r="AG247" s="85"/>
      <c r="BC247" s="85"/>
      <c r="BU247" s="85"/>
      <c r="BV247" s="85"/>
      <c r="CP247" s="85"/>
      <c r="CQ247" s="85"/>
      <c r="CS247" s="85"/>
      <c r="DH247" s="85"/>
      <c r="DI247" s="85"/>
    </row>
    <row r="248" spans="16:113" s="62" customFormat="1" ht="9" customHeight="1">
      <c r="P248" s="85"/>
      <c r="AF248" s="85"/>
      <c r="AG248" s="85"/>
      <c r="BC248" s="85"/>
      <c r="BU248" s="85"/>
      <c r="BV248" s="85"/>
      <c r="CP248" s="85"/>
      <c r="CQ248" s="85"/>
      <c r="CS248" s="85"/>
      <c r="DH248" s="85"/>
      <c r="DI248" s="85"/>
    </row>
    <row r="249" spans="16:113" s="62" customFormat="1" ht="9" customHeight="1">
      <c r="P249" s="85"/>
      <c r="AF249" s="85"/>
      <c r="AG249" s="85"/>
      <c r="BC249" s="85"/>
      <c r="BU249" s="85"/>
      <c r="BV249" s="85"/>
      <c r="CP249" s="85"/>
      <c r="CQ249" s="85"/>
      <c r="CS249" s="85"/>
      <c r="DH249" s="85"/>
      <c r="DI249" s="85"/>
    </row>
    <row r="250" spans="16:113" s="62" customFormat="1" ht="9" customHeight="1">
      <c r="P250" s="85"/>
      <c r="AF250" s="85"/>
      <c r="AG250" s="85"/>
      <c r="BC250" s="85"/>
      <c r="BU250" s="85"/>
      <c r="BV250" s="85"/>
      <c r="CP250" s="85"/>
      <c r="CQ250" s="85"/>
      <c r="CS250" s="85"/>
      <c r="DH250" s="85"/>
      <c r="DI250" s="85"/>
    </row>
    <row r="251" spans="16:113" s="62" customFormat="1" ht="9" customHeight="1">
      <c r="P251" s="85"/>
      <c r="AF251" s="85"/>
      <c r="AG251" s="85"/>
      <c r="BC251" s="85"/>
      <c r="BU251" s="85"/>
      <c r="BV251" s="85"/>
      <c r="CP251" s="85"/>
      <c r="CQ251" s="85"/>
      <c r="CS251" s="85"/>
      <c r="DH251" s="85"/>
      <c r="DI251" s="85"/>
    </row>
    <row r="252" spans="16:113" s="62" customFormat="1" ht="9" customHeight="1">
      <c r="P252" s="85"/>
      <c r="AF252" s="85"/>
      <c r="AG252" s="85"/>
      <c r="BC252" s="85"/>
      <c r="BU252" s="85"/>
      <c r="BV252" s="85"/>
      <c r="CP252" s="85"/>
      <c r="CQ252" s="85"/>
      <c r="CS252" s="85"/>
      <c r="DH252" s="85"/>
      <c r="DI252" s="85"/>
    </row>
    <row r="253" spans="16:113" s="62" customFormat="1" ht="9" customHeight="1">
      <c r="P253" s="85"/>
      <c r="AF253" s="85"/>
      <c r="AG253" s="85"/>
      <c r="BC253" s="85"/>
      <c r="BU253" s="85"/>
      <c r="BV253" s="85"/>
      <c r="CP253" s="85"/>
      <c r="CQ253" s="85"/>
      <c r="CS253" s="85"/>
      <c r="DH253" s="85"/>
      <c r="DI253" s="85"/>
    </row>
    <row r="254" spans="16:113" s="62" customFormat="1" ht="9" customHeight="1">
      <c r="P254" s="85"/>
      <c r="AF254" s="85"/>
      <c r="AG254" s="85"/>
      <c r="BC254" s="85"/>
      <c r="BU254" s="85"/>
      <c r="BV254" s="85"/>
      <c r="CP254" s="85"/>
      <c r="CQ254" s="85"/>
      <c r="CS254" s="85"/>
      <c r="DH254" s="85"/>
      <c r="DI254" s="85"/>
    </row>
    <row r="255" spans="16:113" s="62" customFormat="1" ht="9" customHeight="1">
      <c r="P255" s="85"/>
      <c r="AF255" s="85"/>
      <c r="AG255" s="85"/>
      <c r="BC255" s="85"/>
      <c r="BU255" s="85"/>
      <c r="BV255" s="85"/>
      <c r="CP255" s="85"/>
      <c r="CQ255" s="85"/>
      <c r="CS255" s="85"/>
      <c r="DH255" s="85"/>
      <c r="DI255" s="85"/>
    </row>
    <row r="256" spans="16:113" s="62" customFormat="1" ht="9" customHeight="1">
      <c r="P256" s="85"/>
      <c r="AF256" s="85"/>
      <c r="AG256" s="85"/>
      <c r="BC256" s="85"/>
      <c r="BU256" s="85"/>
      <c r="BV256" s="85"/>
      <c r="CP256" s="85"/>
      <c r="CQ256" s="85"/>
      <c r="CS256" s="85"/>
      <c r="DH256" s="85"/>
      <c r="DI256" s="85"/>
    </row>
    <row r="257" spans="16:113" s="62" customFormat="1" ht="9" customHeight="1">
      <c r="P257" s="85"/>
      <c r="AF257" s="85"/>
      <c r="AG257" s="85"/>
      <c r="BC257" s="85"/>
      <c r="BU257" s="85"/>
      <c r="BV257" s="85"/>
      <c r="CP257" s="85"/>
      <c r="CQ257" s="85"/>
      <c r="CS257" s="85"/>
      <c r="DH257" s="85"/>
      <c r="DI257" s="85"/>
    </row>
    <row r="258" spans="16:113" s="62" customFormat="1" ht="9" customHeight="1">
      <c r="P258" s="85"/>
      <c r="AF258" s="85"/>
      <c r="AG258" s="85"/>
      <c r="BC258" s="85"/>
      <c r="BU258" s="85"/>
      <c r="BV258" s="85"/>
      <c r="CP258" s="85"/>
      <c r="CQ258" s="85"/>
      <c r="CS258" s="85"/>
      <c r="DH258" s="85"/>
      <c r="DI258" s="85"/>
    </row>
    <row r="259" spans="16:113" s="62" customFormat="1" ht="9" customHeight="1">
      <c r="P259" s="85"/>
      <c r="AF259" s="85"/>
      <c r="AG259" s="85"/>
      <c r="BC259" s="85"/>
      <c r="BU259" s="85"/>
      <c r="BV259" s="85"/>
      <c r="CP259" s="85"/>
      <c r="CQ259" s="85"/>
      <c r="CS259" s="85"/>
      <c r="DH259" s="85"/>
      <c r="DI259" s="85"/>
    </row>
    <row r="260" spans="16:113" s="62" customFormat="1" ht="9" customHeight="1">
      <c r="P260" s="85"/>
      <c r="AF260" s="85"/>
      <c r="AG260" s="85"/>
      <c r="BC260" s="85"/>
      <c r="BU260" s="85"/>
      <c r="BV260" s="85"/>
      <c r="CP260" s="85"/>
      <c r="CQ260" s="85"/>
      <c r="CS260" s="85"/>
      <c r="DH260" s="85"/>
      <c r="DI260" s="85"/>
    </row>
    <row r="261" spans="16:113" s="62" customFormat="1" ht="9" customHeight="1">
      <c r="P261" s="85"/>
      <c r="AF261" s="85"/>
      <c r="AG261" s="85"/>
      <c r="BC261" s="85"/>
      <c r="BU261" s="85"/>
      <c r="BV261" s="85"/>
      <c r="CP261" s="85"/>
      <c r="CQ261" s="85"/>
      <c r="CS261" s="85"/>
      <c r="DH261" s="85"/>
      <c r="DI261" s="85"/>
    </row>
    <row r="262" spans="16:113" s="62" customFormat="1" ht="9" customHeight="1">
      <c r="P262" s="85"/>
      <c r="AF262" s="85"/>
      <c r="AG262" s="85"/>
      <c r="BC262" s="85"/>
      <c r="BU262" s="85"/>
      <c r="BV262" s="85"/>
      <c r="CP262" s="85"/>
      <c r="CQ262" s="85"/>
      <c r="CS262" s="85"/>
      <c r="DH262" s="85"/>
      <c r="DI262" s="85"/>
    </row>
    <row r="263" spans="16:113" s="62" customFormat="1" ht="9" customHeight="1">
      <c r="P263" s="85"/>
      <c r="AF263" s="85"/>
      <c r="AG263" s="85"/>
      <c r="BC263" s="85"/>
      <c r="BU263" s="85"/>
      <c r="BV263" s="85"/>
      <c r="CP263" s="85"/>
      <c r="CQ263" s="85"/>
      <c r="CS263" s="85"/>
      <c r="DH263" s="85"/>
      <c r="DI263" s="85"/>
    </row>
    <row r="264" spans="16:113" s="62" customFormat="1" ht="9" customHeight="1">
      <c r="P264" s="85"/>
      <c r="AF264" s="85"/>
      <c r="AG264" s="85"/>
      <c r="BC264" s="85"/>
      <c r="BU264" s="85"/>
      <c r="BV264" s="85"/>
      <c r="CP264" s="85"/>
      <c r="CQ264" s="85"/>
      <c r="CS264" s="85"/>
      <c r="DH264" s="85"/>
      <c r="DI264" s="85"/>
    </row>
    <row r="265" spans="16:113" s="62" customFormat="1" ht="9" customHeight="1">
      <c r="P265" s="85"/>
      <c r="AF265" s="85"/>
      <c r="AG265" s="85"/>
      <c r="BC265" s="85"/>
      <c r="BU265" s="85"/>
      <c r="BV265" s="85"/>
      <c r="CP265" s="85"/>
      <c r="CQ265" s="85"/>
      <c r="CS265" s="85"/>
      <c r="DH265" s="85"/>
      <c r="DI265" s="85"/>
    </row>
    <row r="266" spans="16:113" s="62" customFormat="1" ht="9" customHeight="1">
      <c r="P266" s="85"/>
      <c r="AF266" s="85"/>
      <c r="AG266" s="85"/>
      <c r="BC266" s="85"/>
      <c r="BU266" s="85"/>
      <c r="BV266" s="85"/>
      <c r="CP266" s="85"/>
      <c r="CQ266" s="85"/>
      <c r="CS266" s="85"/>
      <c r="DH266" s="85"/>
      <c r="DI266" s="85"/>
    </row>
    <row r="267" spans="16:113" s="62" customFormat="1" ht="9" customHeight="1">
      <c r="P267" s="85"/>
      <c r="AF267" s="85"/>
      <c r="AG267" s="85"/>
      <c r="BC267" s="85"/>
      <c r="BU267" s="85"/>
      <c r="BV267" s="85"/>
      <c r="CP267" s="85"/>
      <c r="CQ267" s="85"/>
      <c r="CS267" s="85"/>
      <c r="DH267" s="85"/>
      <c r="DI267" s="85"/>
    </row>
    <row r="268" spans="16:113" s="62" customFormat="1" ht="9" customHeight="1">
      <c r="P268" s="85"/>
      <c r="AF268" s="85"/>
      <c r="AG268" s="85"/>
      <c r="BC268" s="85"/>
      <c r="BU268" s="85"/>
      <c r="BV268" s="85"/>
      <c r="CP268" s="85"/>
      <c r="CQ268" s="85"/>
      <c r="CS268" s="85"/>
      <c r="DH268" s="85"/>
      <c r="DI268" s="85"/>
    </row>
    <row r="269" spans="16:113" s="62" customFormat="1" ht="9" customHeight="1">
      <c r="P269" s="85"/>
      <c r="AF269" s="85"/>
      <c r="AG269" s="85"/>
      <c r="BC269" s="85"/>
      <c r="BU269" s="85"/>
      <c r="BV269" s="85"/>
      <c r="CP269" s="85"/>
      <c r="CQ269" s="85"/>
      <c r="CS269" s="85"/>
      <c r="DH269" s="85"/>
      <c r="DI269" s="85"/>
    </row>
    <row r="270" spans="16:113" s="62" customFormat="1" ht="9" customHeight="1">
      <c r="P270" s="85"/>
      <c r="AF270" s="85"/>
      <c r="AG270" s="85"/>
      <c r="BC270" s="85"/>
      <c r="BU270" s="85"/>
      <c r="BV270" s="85"/>
      <c r="CP270" s="85"/>
      <c r="CQ270" s="85"/>
      <c r="CS270" s="85"/>
      <c r="DH270" s="85"/>
      <c r="DI270" s="85"/>
    </row>
    <row r="271" spans="16:113" s="62" customFormat="1" ht="9" customHeight="1">
      <c r="P271" s="85"/>
      <c r="AF271" s="85"/>
      <c r="AG271" s="85"/>
      <c r="BC271" s="85"/>
      <c r="BU271" s="85"/>
      <c r="BV271" s="85"/>
      <c r="CP271" s="85"/>
      <c r="CQ271" s="85"/>
      <c r="CS271" s="85"/>
      <c r="DH271" s="85"/>
      <c r="DI271" s="85"/>
    </row>
    <row r="272" spans="16:113" s="62" customFormat="1" ht="9" customHeight="1">
      <c r="P272" s="85"/>
      <c r="AF272" s="85"/>
      <c r="AG272" s="85"/>
      <c r="BC272" s="85"/>
      <c r="BU272" s="85"/>
      <c r="BV272" s="85"/>
      <c r="CP272" s="85"/>
      <c r="CQ272" s="85"/>
      <c r="CS272" s="85"/>
      <c r="DH272" s="85"/>
      <c r="DI272" s="85"/>
    </row>
    <row r="273" spans="14:113" s="62" customFormat="1" ht="9" customHeight="1">
      <c r="P273" s="85"/>
      <c r="AF273" s="85"/>
      <c r="AG273" s="85"/>
      <c r="BC273" s="85"/>
      <c r="BU273" s="85"/>
      <c r="BV273" s="85"/>
      <c r="CP273" s="85"/>
      <c r="CQ273" s="85"/>
      <c r="CS273" s="85"/>
      <c r="DH273" s="85"/>
      <c r="DI273" s="85"/>
    </row>
    <row r="274" spans="14:113" s="62" customFormat="1" ht="9" customHeight="1">
      <c r="P274" s="85"/>
      <c r="AF274" s="85"/>
      <c r="AG274" s="85"/>
      <c r="BC274" s="85"/>
      <c r="BU274" s="85"/>
      <c r="BV274" s="85"/>
      <c r="CP274" s="85"/>
      <c r="CQ274" s="85"/>
      <c r="CS274" s="85"/>
      <c r="DH274" s="85"/>
      <c r="DI274" s="85"/>
    </row>
    <row r="275" spans="14:113" s="62" customFormat="1" ht="9" customHeight="1">
      <c r="P275" s="85"/>
      <c r="AF275" s="85"/>
      <c r="AG275" s="85"/>
      <c r="BC275" s="85"/>
      <c r="BU275" s="85"/>
      <c r="BV275" s="85"/>
      <c r="CP275" s="85"/>
      <c r="CQ275" s="85"/>
      <c r="CS275" s="85"/>
      <c r="DH275" s="85"/>
      <c r="DI275" s="85"/>
    </row>
    <row r="276" spans="14:113" s="62" customFormat="1" ht="9" customHeight="1">
      <c r="P276" s="85"/>
      <c r="AF276" s="85"/>
      <c r="AG276" s="85"/>
      <c r="BC276" s="85"/>
      <c r="BU276" s="85"/>
      <c r="BV276" s="85"/>
      <c r="CP276" s="85"/>
      <c r="CQ276" s="85"/>
      <c r="CS276" s="85"/>
      <c r="DH276" s="85"/>
      <c r="DI276" s="85"/>
    </row>
    <row r="277" spans="14:113" s="62" customFormat="1" ht="9" customHeight="1">
      <c r="P277" s="85"/>
      <c r="AF277" s="85"/>
      <c r="AG277" s="85"/>
      <c r="BC277" s="85"/>
      <c r="BU277" s="85"/>
      <c r="BV277" s="85"/>
      <c r="CP277" s="85"/>
      <c r="CQ277" s="85"/>
      <c r="CS277" s="85"/>
      <c r="DH277" s="85"/>
      <c r="DI277" s="85"/>
    </row>
    <row r="278" spans="14:113" s="62" customFormat="1" ht="9" customHeight="1">
      <c r="P278" s="85"/>
      <c r="AF278" s="85"/>
      <c r="AG278" s="85"/>
      <c r="BC278" s="85"/>
      <c r="BU278" s="85"/>
      <c r="BV278" s="85"/>
      <c r="CP278" s="85"/>
      <c r="CQ278" s="85"/>
      <c r="CS278" s="85"/>
      <c r="DH278" s="85"/>
      <c r="DI278" s="85"/>
    </row>
    <row r="279" spans="14:113" s="62" customFormat="1" ht="9" customHeight="1">
      <c r="P279" s="85"/>
      <c r="AF279" s="85"/>
      <c r="AG279" s="85"/>
      <c r="BC279" s="85"/>
      <c r="BU279" s="85"/>
      <c r="BV279" s="85"/>
      <c r="CP279" s="85"/>
      <c r="CQ279" s="85"/>
      <c r="CS279" s="85"/>
      <c r="DH279" s="85"/>
      <c r="DI279" s="85"/>
    </row>
    <row r="280" spans="14:113" s="73" customFormat="1" ht="9" customHeight="1">
      <c r="N280" s="62"/>
      <c r="O280" s="62"/>
      <c r="P280" s="85"/>
      <c r="Q280" s="62"/>
      <c r="AD280" s="62"/>
      <c r="AF280" s="71"/>
      <c r="AG280" s="85"/>
      <c r="BC280" s="85"/>
      <c r="BE280" s="62"/>
      <c r="BU280" s="85"/>
      <c r="BV280" s="85"/>
      <c r="CP280" s="85"/>
      <c r="CQ280" s="85"/>
      <c r="CS280" s="85"/>
      <c r="DF280" s="62"/>
      <c r="DH280" s="85"/>
      <c r="DI280" s="85"/>
    </row>
    <row r="281" spans="14:113" s="73" customFormat="1" ht="9" customHeight="1">
      <c r="N281" s="62"/>
      <c r="O281" s="62"/>
      <c r="P281" s="85"/>
      <c r="Q281" s="62"/>
      <c r="AD281" s="62"/>
      <c r="AF281" s="71"/>
      <c r="AG281" s="85"/>
      <c r="BC281" s="85"/>
      <c r="BE281" s="62"/>
      <c r="BU281" s="85"/>
      <c r="BV281" s="85"/>
      <c r="CP281" s="85"/>
      <c r="CQ281" s="85"/>
      <c r="CS281" s="85"/>
      <c r="DF281" s="62"/>
      <c r="DH281" s="85"/>
      <c r="DI281" s="85"/>
    </row>
    <row r="282" spans="14:113" s="73" customFormat="1" ht="9" customHeight="1">
      <c r="N282" s="62"/>
      <c r="O282" s="62"/>
      <c r="P282" s="85"/>
      <c r="Q282" s="62"/>
      <c r="AD282" s="62"/>
      <c r="AF282" s="71"/>
      <c r="AG282" s="85"/>
      <c r="BC282" s="85"/>
      <c r="BE282" s="62"/>
      <c r="BU282" s="85"/>
      <c r="BV282" s="85"/>
      <c r="CP282" s="85"/>
      <c r="CQ282" s="85"/>
      <c r="CS282" s="85"/>
      <c r="DF282" s="62"/>
      <c r="DH282" s="85"/>
      <c r="DI282" s="85"/>
    </row>
    <row r="283" spans="14:113" s="73" customFormat="1" ht="9" customHeight="1">
      <c r="N283" s="62"/>
      <c r="O283" s="62"/>
      <c r="P283" s="85"/>
      <c r="Q283" s="62"/>
      <c r="AD283" s="62"/>
      <c r="AF283" s="71"/>
      <c r="AG283" s="85"/>
      <c r="BC283" s="85"/>
      <c r="BE283" s="62"/>
      <c r="BU283" s="85"/>
      <c r="BV283" s="85"/>
      <c r="CP283" s="85"/>
      <c r="CQ283" s="85"/>
      <c r="CS283" s="85"/>
      <c r="DF283" s="62"/>
      <c r="DH283" s="85"/>
      <c r="DI283" s="85"/>
    </row>
    <row r="284" spans="14:113" s="73" customFormat="1" ht="9" customHeight="1">
      <c r="N284" s="62"/>
      <c r="O284" s="62"/>
      <c r="P284" s="85"/>
      <c r="Q284" s="62"/>
      <c r="AD284" s="62"/>
      <c r="AF284" s="71"/>
      <c r="AG284" s="85"/>
      <c r="BC284" s="85"/>
      <c r="BE284" s="62"/>
      <c r="BU284" s="85"/>
      <c r="BV284" s="85"/>
      <c r="CP284" s="85"/>
      <c r="CQ284" s="85"/>
      <c r="CS284" s="85"/>
      <c r="DF284" s="62"/>
      <c r="DH284" s="85"/>
      <c r="DI284" s="85"/>
    </row>
    <row r="285" spans="14:113" s="73" customFormat="1" ht="9" customHeight="1">
      <c r="N285" s="62"/>
      <c r="O285" s="62"/>
      <c r="P285" s="85"/>
      <c r="Q285" s="62"/>
      <c r="AD285" s="62"/>
      <c r="AF285" s="71"/>
      <c r="AG285" s="85"/>
      <c r="BC285" s="85"/>
      <c r="BE285" s="62"/>
      <c r="BU285" s="85"/>
      <c r="BV285" s="85"/>
      <c r="CP285" s="85"/>
      <c r="CQ285" s="85"/>
      <c r="CS285" s="85"/>
      <c r="DF285" s="62"/>
      <c r="DH285" s="85"/>
      <c r="DI285" s="85"/>
    </row>
    <row r="286" spans="14:113" s="73" customFormat="1" ht="9" customHeight="1">
      <c r="N286" s="62"/>
      <c r="O286" s="62"/>
      <c r="P286" s="85"/>
      <c r="Q286" s="62"/>
      <c r="AD286" s="62"/>
      <c r="AF286" s="71"/>
      <c r="AG286" s="85"/>
      <c r="BC286" s="85"/>
      <c r="BE286" s="62"/>
      <c r="BU286" s="85"/>
      <c r="BV286" s="85"/>
      <c r="CP286" s="85"/>
      <c r="CQ286" s="85"/>
      <c r="CS286" s="85"/>
      <c r="DF286" s="62"/>
      <c r="DH286" s="85"/>
      <c r="DI286" s="85"/>
    </row>
    <row r="287" spans="14:113" s="73" customFormat="1" ht="9" customHeight="1">
      <c r="N287" s="62"/>
      <c r="O287" s="62"/>
      <c r="P287" s="85"/>
      <c r="Q287" s="62"/>
      <c r="AD287" s="62"/>
      <c r="AF287" s="71"/>
      <c r="AG287" s="85"/>
      <c r="BC287" s="85"/>
      <c r="BE287" s="62"/>
      <c r="BU287" s="85"/>
      <c r="BV287" s="85"/>
      <c r="CP287" s="85"/>
      <c r="CQ287" s="85"/>
      <c r="CS287" s="85"/>
      <c r="DF287" s="62"/>
      <c r="DH287" s="85"/>
      <c r="DI287" s="85"/>
    </row>
    <row r="288" spans="14:113" s="73" customFormat="1" ht="9" customHeight="1">
      <c r="N288" s="62"/>
      <c r="O288" s="62"/>
      <c r="P288" s="85"/>
      <c r="Q288" s="62"/>
      <c r="AD288" s="62"/>
      <c r="AF288" s="71"/>
      <c r="AG288" s="85"/>
      <c r="BC288" s="85"/>
      <c r="BE288" s="62"/>
      <c r="BU288" s="85"/>
      <c r="BV288" s="85"/>
      <c r="CP288" s="85"/>
      <c r="CQ288" s="85"/>
      <c r="CS288" s="85"/>
      <c r="DF288" s="62"/>
      <c r="DH288" s="85"/>
      <c r="DI288" s="85"/>
    </row>
    <row r="289" spans="14:113" s="73" customFormat="1" ht="9" customHeight="1">
      <c r="N289" s="62"/>
      <c r="O289" s="62"/>
      <c r="P289" s="85"/>
      <c r="Q289" s="62"/>
      <c r="AD289" s="62"/>
      <c r="AF289" s="71"/>
      <c r="AG289" s="85"/>
      <c r="BC289" s="85"/>
      <c r="BE289" s="62"/>
      <c r="BU289" s="85"/>
      <c r="BV289" s="85"/>
      <c r="CP289" s="85"/>
      <c r="CQ289" s="85"/>
      <c r="CS289" s="85"/>
      <c r="DF289" s="62"/>
      <c r="DH289" s="85"/>
      <c r="DI289" s="85"/>
    </row>
    <row r="290" spans="14:113" s="73" customFormat="1" ht="9" customHeight="1">
      <c r="N290" s="62"/>
      <c r="O290" s="62"/>
      <c r="P290" s="85"/>
      <c r="Q290" s="62"/>
      <c r="AD290" s="62"/>
      <c r="AF290" s="71"/>
      <c r="AG290" s="85"/>
      <c r="BC290" s="85"/>
      <c r="BE290" s="62"/>
      <c r="BU290" s="85"/>
      <c r="BV290" s="85"/>
      <c r="CP290" s="85"/>
      <c r="CQ290" s="85"/>
      <c r="CS290" s="85"/>
      <c r="DF290" s="62"/>
      <c r="DH290" s="85"/>
      <c r="DI290" s="85"/>
    </row>
    <row r="291" spans="14:113" s="73" customFormat="1" ht="9" customHeight="1">
      <c r="N291" s="62"/>
      <c r="O291" s="62"/>
      <c r="P291" s="85"/>
      <c r="Q291" s="62"/>
      <c r="AD291" s="62"/>
      <c r="AF291" s="71"/>
      <c r="AG291" s="85"/>
      <c r="BC291" s="85"/>
      <c r="BE291" s="62"/>
      <c r="BU291" s="85"/>
      <c r="BV291" s="85"/>
      <c r="CP291" s="85"/>
      <c r="CQ291" s="85"/>
      <c r="CS291" s="85"/>
      <c r="DF291" s="62"/>
      <c r="DH291" s="85"/>
      <c r="DI291" s="85"/>
    </row>
    <row r="292" spans="14:113" s="73" customFormat="1" ht="9" customHeight="1">
      <c r="N292" s="62"/>
      <c r="O292" s="62"/>
      <c r="P292" s="85"/>
      <c r="Q292" s="62"/>
      <c r="AD292" s="62"/>
      <c r="AF292" s="71"/>
      <c r="AG292" s="85"/>
      <c r="BC292" s="85"/>
      <c r="BE292" s="62"/>
      <c r="BU292" s="85"/>
      <c r="BV292" s="85"/>
      <c r="CP292" s="85"/>
      <c r="CQ292" s="85"/>
      <c r="CS292" s="85"/>
      <c r="DF292" s="62"/>
      <c r="DH292" s="85"/>
      <c r="DI292" s="85"/>
    </row>
    <row r="293" spans="14:113" s="73" customFormat="1" ht="9" customHeight="1">
      <c r="N293" s="62"/>
      <c r="O293" s="62"/>
      <c r="P293" s="85"/>
      <c r="Q293" s="62"/>
      <c r="AD293" s="62"/>
      <c r="AF293" s="71"/>
      <c r="AG293" s="85"/>
      <c r="BC293" s="85"/>
      <c r="BE293" s="62"/>
      <c r="BU293" s="85"/>
      <c r="BV293" s="85"/>
      <c r="CP293" s="85"/>
      <c r="CQ293" s="85"/>
      <c r="CS293" s="85"/>
      <c r="DF293" s="62"/>
      <c r="DH293" s="85"/>
      <c r="DI293" s="85"/>
    </row>
    <row r="294" spans="14:113" s="73" customFormat="1" ht="9" customHeight="1">
      <c r="N294" s="62"/>
      <c r="O294" s="62"/>
      <c r="P294" s="85"/>
      <c r="Q294" s="62"/>
      <c r="AD294" s="62"/>
      <c r="AF294" s="71"/>
      <c r="AG294" s="85"/>
      <c r="BC294" s="85"/>
      <c r="BE294" s="62"/>
      <c r="BU294" s="85"/>
      <c r="BV294" s="85"/>
      <c r="CP294" s="85"/>
      <c r="CQ294" s="85"/>
      <c r="CS294" s="85"/>
      <c r="DF294" s="62"/>
      <c r="DH294" s="85"/>
      <c r="DI294" s="85"/>
    </row>
    <row r="295" spans="14:113" s="73" customFormat="1" ht="9" customHeight="1">
      <c r="N295" s="62"/>
      <c r="O295" s="62"/>
      <c r="P295" s="85"/>
      <c r="Q295" s="62"/>
      <c r="AD295" s="62"/>
      <c r="AF295" s="71"/>
      <c r="AG295" s="85"/>
      <c r="BC295" s="85"/>
      <c r="BE295" s="62"/>
      <c r="BU295" s="85"/>
      <c r="BV295" s="85"/>
      <c r="CP295" s="85"/>
      <c r="CQ295" s="85"/>
      <c r="CS295" s="85"/>
      <c r="DF295" s="62"/>
      <c r="DH295" s="85"/>
      <c r="DI295" s="85"/>
    </row>
    <row r="296" spans="14:113" s="73" customFormat="1" ht="9" customHeight="1">
      <c r="N296" s="62"/>
      <c r="O296" s="62"/>
      <c r="P296" s="85"/>
      <c r="Q296" s="62"/>
      <c r="AD296" s="62"/>
      <c r="AF296" s="71"/>
      <c r="AG296" s="85"/>
      <c r="BC296" s="85"/>
      <c r="BE296" s="62"/>
      <c r="BU296" s="85"/>
      <c r="BV296" s="85"/>
      <c r="CP296" s="85"/>
      <c r="CQ296" s="85"/>
      <c r="CS296" s="85"/>
      <c r="DF296" s="62"/>
      <c r="DH296" s="85"/>
      <c r="DI296" s="85"/>
    </row>
    <row r="297" spans="14:113" s="73" customFormat="1" ht="9" customHeight="1">
      <c r="N297" s="62"/>
      <c r="O297" s="62"/>
      <c r="P297" s="85"/>
      <c r="Q297" s="62"/>
      <c r="AD297" s="62"/>
      <c r="AF297" s="71"/>
      <c r="AG297" s="85"/>
      <c r="BC297" s="85"/>
      <c r="BE297" s="62"/>
      <c r="BU297" s="85"/>
      <c r="BV297" s="85"/>
      <c r="CP297" s="85"/>
      <c r="CQ297" s="85"/>
      <c r="CS297" s="85"/>
      <c r="DF297" s="62"/>
      <c r="DH297" s="85"/>
      <c r="DI297" s="85"/>
    </row>
    <row r="298" spans="14:113" s="73" customFormat="1" ht="9" customHeight="1">
      <c r="N298" s="62"/>
      <c r="O298" s="62"/>
      <c r="P298" s="85"/>
      <c r="Q298" s="62"/>
      <c r="AD298" s="62"/>
      <c r="AF298" s="71"/>
      <c r="AG298" s="85"/>
      <c r="BC298" s="85"/>
      <c r="BE298" s="62"/>
      <c r="BU298" s="85"/>
      <c r="BV298" s="85"/>
      <c r="CP298" s="85"/>
      <c r="CQ298" s="85"/>
      <c r="CS298" s="85"/>
      <c r="DF298" s="62"/>
      <c r="DH298" s="85"/>
      <c r="DI298" s="85"/>
    </row>
    <row r="299" spans="14:113" s="73" customFormat="1" ht="9" customHeight="1">
      <c r="N299" s="62"/>
      <c r="O299" s="62"/>
      <c r="P299" s="85"/>
      <c r="Q299" s="62"/>
      <c r="AD299" s="62"/>
      <c r="AF299" s="71"/>
      <c r="AG299" s="85"/>
      <c r="BC299" s="85"/>
      <c r="BE299" s="62"/>
      <c r="BU299" s="85"/>
      <c r="BV299" s="85"/>
      <c r="CP299" s="85"/>
      <c r="CQ299" s="85"/>
      <c r="CS299" s="85"/>
      <c r="DF299" s="62"/>
      <c r="DH299" s="85"/>
      <c r="DI299" s="85"/>
    </row>
    <row r="300" spans="14:113" s="73" customFormat="1" ht="9" customHeight="1">
      <c r="N300" s="62"/>
      <c r="O300" s="62"/>
      <c r="P300" s="85"/>
      <c r="Q300" s="62"/>
      <c r="AD300" s="62"/>
      <c r="AF300" s="71"/>
      <c r="AG300" s="85"/>
      <c r="BC300" s="85"/>
      <c r="BE300" s="62"/>
      <c r="BU300" s="85"/>
      <c r="BV300" s="85"/>
      <c r="CP300" s="85"/>
      <c r="CQ300" s="85"/>
      <c r="CS300" s="85"/>
      <c r="DF300" s="62"/>
      <c r="DH300" s="85"/>
      <c r="DI300" s="85"/>
    </row>
    <row r="301" spans="14:113" s="73" customFormat="1" ht="9" customHeight="1">
      <c r="N301" s="62"/>
      <c r="O301" s="62"/>
      <c r="P301" s="85"/>
      <c r="Q301" s="62"/>
      <c r="AD301" s="62"/>
      <c r="AF301" s="71"/>
      <c r="AG301" s="85"/>
      <c r="BC301" s="85"/>
      <c r="BE301" s="62"/>
      <c r="BU301" s="85"/>
      <c r="BV301" s="85"/>
      <c r="CP301" s="85"/>
      <c r="CQ301" s="85"/>
      <c r="CS301" s="85"/>
      <c r="DF301" s="62"/>
      <c r="DH301" s="85"/>
      <c r="DI301" s="85"/>
    </row>
    <row r="302" spans="14:113" s="73" customFormat="1" ht="9" customHeight="1">
      <c r="N302" s="62"/>
      <c r="O302" s="62"/>
      <c r="P302" s="85"/>
      <c r="Q302" s="62"/>
      <c r="AD302" s="62"/>
      <c r="AF302" s="71"/>
      <c r="AG302" s="85"/>
      <c r="BC302" s="85"/>
      <c r="BE302" s="62"/>
      <c r="BU302" s="85"/>
      <c r="BV302" s="85"/>
      <c r="CP302" s="85"/>
      <c r="CQ302" s="85"/>
      <c r="CS302" s="85"/>
      <c r="DF302" s="62"/>
      <c r="DH302" s="85"/>
      <c r="DI302" s="85"/>
    </row>
    <row r="303" spans="14:113" s="73" customFormat="1" ht="9" customHeight="1">
      <c r="N303" s="62"/>
      <c r="O303" s="62"/>
      <c r="P303" s="85"/>
      <c r="Q303" s="62"/>
      <c r="AD303" s="62"/>
      <c r="AF303" s="71"/>
      <c r="AG303" s="85"/>
      <c r="BC303" s="85"/>
      <c r="BE303" s="62"/>
      <c r="BU303" s="85"/>
      <c r="BV303" s="85"/>
      <c r="CP303" s="85"/>
      <c r="CQ303" s="85"/>
      <c r="CS303" s="85"/>
      <c r="DF303" s="62"/>
      <c r="DH303" s="85"/>
      <c r="DI303" s="85"/>
    </row>
    <row r="304" spans="14:113" s="73" customFormat="1" ht="9" customHeight="1">
      <c r="N304" s="62"/>
      <c r="O304" s="62"/>
      <c r="P304" s="85"/>
      <c r="Q304" s="62"/>
      <c r="AD304" s="62"/>
      <c r="AF304" s="71"/>
      <c r="AG304" s="85"/>
      <c r="BC304" s="85"/>
      <c r="BE304" s="62"/>
      <c r="BU304" s="85"/>
      <c r="BV304" s="85"/>
      <c r="CP304" s="85"/>
      <c r="CQ304" s="85"/>
      <c r="CS304" s="85"/>
      <c r="DF304" s="62"/>
      <c r="DH304" s="85"/>
      <c r="DI304" s="85"/>
    </row>
    <row r="305" spans="14:113" s="73" customFormat="1" ht="9" customHeight="1">
      <c r="N305" s="62"/>
      <c r="O305" s="62"/>
      <c r="P305" s="85"/>
      <c r="Q305" s="62"/>
      <c r="AD305" s="62"/>
      <c r="AF305" s="71"/>
      <c r="AG305" s="85"/>
      <c r="BC305" s="85"/>
      <c r="BE305" s="62"/>
      <c r="BU305" s="85"/>
      <c r="BV305" s="85"/>
      <c r="CP305" s="85"/>
      <c r="CQ305" s="85"/>
      <c r="CS305" s="85"/>
      <c r="DF305" s="62"/>
      <c r="DH305" s="85"/>
      <c r="DI305" s="85"/>
    </row>
    <row r="306" spans="14:113" s="73" customFormat="1" ht="9" customHeight="1">
      <c r="N306" s="62"/>
      <c r="O306" s="62"/>
      <c r="P306" s="85"/>
      <c r="Q306" s="62"/>
      <c r="AD306" s="62"/>
      <c r="AF306" s="71"/>
      <c r="AG306" s="85"/>
      <c r="BC306" s="85"/>
      <c r="BE306" s="62"/>
      <c r="BU306" s="85"/>
      <c r="BV306" s="85"/>
      <c r="CP306" s="85"/>
      <c r="CQ306" s="85"/>
      <c r="CS306" s="85"/>
      <c r="DF306" s="62"/>
      <c r="DH306" s="85"/>
      <c r="DI306" s="85"/>
    </row>
    <row r="307" spans="14:113" s="73" customFormat="1" ht="9" customHeight="1">
      <c r="N307" s="62"/>
      <c r="O307" s="62"/>
      <c r="P307" s="85"/>
      <c r="Q307" s="62"/>
      <c r="AD307" s="62"/>
      <c r="AF307" s="71"/>
      <c r="AG307" s="85"/>
      <c r="BC307" s="85"/>
      <c r="BE307" s="62"/>
      <c r="BU307" s="85"/>
      <c r="BV307" s="85"/>
      <c r="CP307" s="85"/>
      <c r="CQ307" s="85"/>
      <c r="CS307" s="85"/>
      <c r="DF307" s="62"/>
      <c r="DH307" s="85"/>
      <c r="DI307" s="85"/>
    </row>
    <row r="308" spans="14:113" s="73" customFormat="1" ht="9" customHeight="1">
      <c r="N308" s="62"/>
      <c r="O308" s="62"/>
      <c r="P308" s="85"/>
      <c r="Q308" s="62"/>
      <c r="AD308" s="62"/>
      <c r="AF308" s="71"/>
      <c r="AG308" s="85"/>
      <c r="BC308" s="85"/>
      <c r="BE308" s="62"/>
      <c r="BU308" s="85"/>
      <c r="BV308" s="85"/>
      <c r="CP308" s="85"/>
      <c r="CQ308" s="85"/>
      <c r="CS308" s="85"/>
      <c r="DF308" s="62"/>
      <c r="DH308" s="85"/>
      <c r="DI308" s="85"/>
    </row>
    <row r="309" spans="14:113" s="73" customFormat="1" ht="9" customHeight="1">
      <c r="N309" s="62"/>
      <c r="O309" s="62"/>
      <c r="P309" s="85"/>
      <c r="Q309" s="62"/>
      <c r="AD309" s="62"/>
      <c r="AF309" s="71"/>
      <c r="AG309" s="85"/>
      <c r="BC309" s="85"/>
      <c r="BE309" s="62"/>
      <c r="BU309" s="85"/>
      <c r="BV309" s="85"/>
      <c r="CP309" s="85"/>
      <c r="CQ309" s="85"/>
      <c r="CS309" s="85"/>
      <c r="DF309" s="62"/>
      <c r="DH309" s="85"/>
      <c r="DI309" s="85"/>
    </row>
    <row r="310" spans="14:113" s="73" customFormat="1" ht="9" customHeight="1">
      <c r="N310" s="62"/>
      <c r="O310" s="62"/>
      <c r="P310" s="85"/>
      <c r="Q310" s="62"/>
      <c r="AD310" s="62"/>
      <c r="AF310" s="71"/>
      <c r="AG310" s="85"/>
      <c r="BC310" s="85"/>
      <c r="BE310" s="62"/>
      <c r="BU310" s="85"/>
      <c r="BV310" s="85"/>
      <c r="CP310" s="85"/>
      <c r="CQ310" s="85"/>
      <c r="CS310" s="85"/>
      <c r="DF310" s="62"/>
      <c r="DH310" s="85"/>
      <c r="DI310" s="85"/>
    </row>
    <row r="311" spans="14:113" s="73" customFormat="1" ht="9" customHeight="1">
      <c r="N311" s="62"/>
      <c r="O311" s="62"/>
      <c r="P311" s="85"/>
      <c r="Q311" s="62"/>
      <c r="AD311" s="62"/>
      <c r="AF311" s="71"/>
      <c r="AG311" s="85"/>
      <c r="BC311" s="85"/>
      <c r="BE311" s="62"/>
      <c r="BU311" s="85"/>
      <c r="BV311" s="85"/>
      <c r="CP311" s="85"/>
      <c r="CQ311" s="85"/>
      <c r="CS311" s="85"/>
      <c r="DF311" s="62"/>
      <c r="DH311" s="85"/>
      <c r="DI311" s="85"/>
    </row>
    <row r="312" spans="14:113" s="73" customFormat="1" ht="9" customHeight="1">
      <c r="N312" s="62"/>
      <c r="O312" s="62"/>
      <c r="P312" s="85"/>
      <c r="Q312" s="62"/>
      <c r="AD312" s="62"/>
      <c r="AF312" s="71"/>
      <c r="AG312" s="85"/>
      <c r="BC312" s="85"/>
      <c r="BE312" s="62"/>
      <c r="BU312" s="85"/>
      <c r="BV312" s="85"/>
      <c r="CP312" s="85"/>
      <c r="CQ312" s="85"/>
      <c r="CS312" s="85"/>
      <c r="DF312" s="62"/>
      <c r="DH312" s="85"/>
      <c r="DI312" s="85"/>
    </row>
    <row r="313" spans="14:113" s="73" customFormat="1" ht="9" customHeight="1">
      <c r="N313" s="62"/>
      <c r="O313" s="62"/>
      <c r="P313" s="85"/>
      <c r="Q313" s="62"/>
      <c r="AD313" s="62"/>
      <c r="AF313" s="71"/>
      <c r="AG313" s="85"/>
      <c r="BC313" s="85"/>
      <c r="BE313" s="62"/>
      <c r="BU313" s="85"/>
      <c r="BV313" s="85"/>
      <c r="CP313" s="85"/>
      <c r="CQ313" s="85"/>
      <c r="CS313" s="85"/>
      <c r="DF313" s="62"/>
      <c r="DH313" s="85"/>
      <c r="DI313" s="85"/>
    </row>
    <row r="314" spans="14:113" s="73" customFormat="1" ht="9" customHeight="1">
      <c r="N314" s="62"/>
      <c r="O314" s="62"/>
      <c r="P314" s="85"/>
      <c r="Q314" s="62"/>
      <c r="AD314" s="62"/>
      <c r="AF314" s="71"/>
      <c r="AG314" s="85"/>
      <c r="BC314" s="85"/>
      <c r="BE314" s="62"/>
      <c r="BU314" s="85"/>
      <c r="BV314" s="85"/>
      <c r="CP314" s="85"/>
      <c r="CQ314" s="85"/>
      <c r="CS314" s="85"/>
      <c r="DF314" s="62"/>
      <c r="DH314" s="85"/>
      <c r="DI314" s="85"/>
    </row>
    <row r="315" spans="14:113" s="73" customFormat="1" ht="9" customHeight="1">
      <c r="N315" s="62"/>
      <c r="O315" s="62"/>
      <c r="P315" s="85"/>
      <c r="Q315" s="62"/>
      <c r="AD315" s="62"/>
      <c r="AF315" s="71"/>
      <c r="AG315" s="85"/>
      <c r="BC315" s="85"/>
      <c r="BE315" s="62"/>
      <c r="BU315" s="85"/>
      <c r="BV315" s="85"/>
      <c r="CP315" s="85"/>
      <c r="CQ315" s="85"/>
      <c r="CS315" s="85"/>
      <c r="DF315" s="62"/>
      <c r="DH315" s="85"/>
      <c r="DI315" s="85"/>
    </row>
    <row r="316" spans="14:113" s="73" customFormat="1" ht="9" customHeight="1">
      <c r="N316" s="62"/>
      <c r="O316" s="62"/>
      <c r="P316" s="85"/>
      <c r="Q316" s="62"/>
      <c r="AD316" s="62"/>
      <c r="AF316" s="71"/>
      <c r="AG316" s="85"/>
      <c r="BC316" s="85"/>
      <c r="BE316" s="62"/>
      <c r="BU316" s="85"/>
      <c r="BV316" s="85"/>
      <c r="CP316" s="85"/>
      <c r="CQ316" s="85"/>
      <c r="CS316" s="85"/>
      <c r="DF316" s="62"/>
      <c r="DH316" s="85"/>
      <c r="DI316" s="85"/>
    </row>
    <row r="317" spans="14:113" s="73" customFormat="1" ht="9" customHeight="1">
      <c r="N317" s="62"/>
      <c r="O317" s="62"/>
      <c r="P317" s="85"/>
      <c r="Q317" s="62"/>
      <c r="AD317" s="62"/>
      <c r="AF317" s="71"/>
      <c r="AG317" s="85"/>
      <c r="BC317" s="85"/>
      <c r="BE317" s="62"/>
      <c r="BU317" s="85"/>
      <c r="BV317" s="85"/>
      <c r="CP317" s="85"/>
      <c r="CQ317" s="85"/>
      <c r="CS317" s="85"/>
      <c r="DF317" s="62"/>
      <c r="DH317" s="85"/>
      <c r="DI317" s="85"/>
    </row>
    <row r="318" spans="14:113" s="73" customFormat="1" ht="9" customHeight="1">
      <c r="N318" s="62"/>
      <c r="O318" s="62"/>
      <c r="P318" s="85"/>
      <c r="Q318" s="62"/>
      <c r="AD318" s="62"/>
      <c r="AF318" s="71"/>
      <c r="AG318" s="85"/>
      <c r="BC318" s="85"/>
      <c r="BE318" s="62"/>
      <c r="BU318" s="85"/>
      <c r="BV318" s="85"/>
      <c r="CP318" s="85"/>
      <c r="CQ318" s="85"/>
      <c r="CS318" s="85"/>
      <c r="DF318" s="62"/>
      <c r="DH318" s="85"/>
      <c r="DI318" s="85"/>
    </row>
    <row r="319" spans="14:113" s="73" customFormat="1" ht="9" customHeight="1">
      <c r="N319" s="62"/>
      <c r="O319" s="62"/>
      <c r="P319" s="85"/>
      <c r="Q319" s="62"/>
      <c r="AD319" s="62"/>
      <c r="AF319" s="71"/>
      <c r="AG319" s="85"/>
      <c r="BC319" s="85"/>
      <c r="BE319" s="62"/>
      <c r="BU319" s="85"/>
      <c r="BV319" s="85"/>
      <c r="CP319" s="85"/>
      <c r="CQ319" s="85"/>
      <c r="CS319" s="85"/>
      <c r="DF319" s="62"/>
      <c r="DH319" s="85"/>
      <c r="DI319" s="85"/>
    </row>
    <row r="320" spans="14:113" s="73" customFormat="1" ht="9" customHeight="1">
      <c r="N320" s="62"/>
      <c r="O320" s="62"/>
      <c r="P320" s="85"/>
      <c r="Q320" s="62"/>
      <c r="AD320" s="62"/>
      <c r="AF320" s="71"/>
      <c r="AG320" s="85"/>
      <c r="BC320" s="85"/>
      <c r="BE320" s="62"/>
      <c r="BU320" s="85"/>
      <c r="BV320" s="85"/>
      <c r="CP320" s="85"/>
      <c r="CQ320" s="85"/>
      <c r="CS320" s="85"/>
      <c r="DF320" s="62"/>
      <c r="DH320" s="85"/>
      <c r="DI320" s="85"/>
    </row>
    <row r="321" spans="14:113" s="73" customFormat="1" ht="9" customHeight="1">
      <c r="N321" s="62"/>
      <c r="O321" s="62"/>
      <c r="P321" s="85"/>
      <c r="Q321" s="62"/>
      <c r="AD321" s="62"/>
      <c r="AF321" s="71"/>
      <c r="AG321" s="85"/>
      <c r="BC321" s="85"/>
      <c r="BE321" s="62"/>
      <c r="BU321" s="85"/>
      <c r="BV321" s="85"/>
      <c r="CP321" s="85"/>
      <c r="CQ321" s="85"/>
      <c r="CS321" s="85"/>
      <c r="DF321" s="62"/>
      <c r="DH321" s="85"/>
      <c r="DI321" s="85"/>
    </row>
    <row r="322" spans="14:113" s="73" customFormat="1" ht="9" customHeight="1">
      <c r="N322" s="62"/>
      <c r="O322" s="62"/>
      <c r="P322" s="85"/>
      <c r="Q322" s="62"/>
      <c r="AD322" s="62"/>
      <c r="AF322" s="71"/>
      <c r="AG322" s="85"/>
      <c r="BC322" s="85"/>
      <c r="BE322" s="62"/>
      <c r="BU322" s="85"/>
      <c r="BV322" s="85"/>
      <c r="CP322" s="85"/>
      <c r="CQ322" s="85"/>
      <c r="CS322" s="85"/>
      <c r="DF322" s="62"/>
      <c r="DH322" s="85"/>
      <c r="DI322" s="85"/>
    </row>
    <row r="323" spans="14:113" s="73" customFormat="1" ht="9" customHeight="1">
      <c r="N323" s="62"/>
      <c r="O323" s="62"/>
      <c r="P323" s="85"/>
      <c r="Q323" s="62"/>
      <c r="AD323" s="62"/>
      <c r="AF323" s="71"/>
      <c r="AG323" s="85"/>
      <c r="BC323" s="85"/>
      <c r="BE323" s="62"/>
      <c r="BU323" s="85"/>
      <c r="BV323" s="85"/>
      <c r="CP323" s="85"/>
      <c r="CQ323" s="85"/>
      <c r="CS323" s="85"/>
      <c r="DF323" s="62"/>
      <c r="DH323" s="85"/>
      <c r="DI323" s="85"/>
    </row>
    <row r="324" spans="14:113" s="73" customFormat="1" ht="9" customHeight="1">
      <c r="N324" s="62"/>
      <c r="O324" s="62"/>
      <c r="P324" s="85"/>
      <c r="Q324" s="62"/>
      <c r="AD324" s="62"/>
      <c r="AF324" s="71"/>
      <c r="AG324" s="85"/>
      <c r="BC324" s="85"/>
      <c r="BE324" s="62"/>
      <c r="BU324" s="85"/>
      <c r="BV324" s="85"/>
      <c r="CP324" s="85"/>
      <c r="CQ324" s="85"/>
      <c r="CS324" s="85"/>
      <c r="DF324" s="62"/>
      <c r="DH324" s="85"/>
      <c r="DI324" s="85"/>
    </row>
    <row r="325" spans="14:113" s="73" customFormat="1" ht="9" customHeight="1">
      <c r="N325" s="62"/>
      <c r="O325" s="62"/>
      <c r="P325" s="85"/>
      <c r="Q325" s="62"/>
      <c r="AD325" s="62"/>
      <c r="AF325" s="71"/>
      <c r="AG325" s="85"/>
      <c r="BC325" s="85"/>
      <c r="BE325" s="62"/>
      <c r="BU325" s="85"/>
      <c r="BV325" s="85"/>
      <c r="CP325" s="85"/>
      <c r="CQ325" s="85"/>
      <c r="CS325" s="85"/>
      <c r="DF325" s="62"/>
      <c r="DH325" s="85"/>
      <c r="DI325" s="85"/>
    </row>
    <row r="326" spans="14:113" s="73" customFormat="1" ht="9" customHeight="1">
      <c r="N326" s="62"/>
      <c r="O326" s="62"/>
      <c r="P326" s="85"/>
      <c r="Q326" s="62"/>
      <c r="AD326" s="62"/>
      <c r="AF326" s="71"/>
      <c r="AG326" s="85"/>
      <c r="BC326" s="85"/>
      <c r="BE326" s="62"/>
      <c r="BU326" s="85"/>
      <c r="BV326" s="85"/>
      <c r="CP326" s="85"/>
      <c r="CQ326" s="85"/>
      <c r="CS326" s="85"/>
      <c r="DF326" s="62"/>
      <c r="DH326" s="85"/>
      <c r="DI326" s="85"/>
    </row>
    <row r="327" spans="14:113" s="73" customFormat="1" ht="9" customHeight="1">
      <c r="N327" s="62"/>
      <c r="O327" s="62"/>
      <c r="P327" s="85"/>
      <c r="Q327" s="62"/>
      <c r="AD327" s="62"/>
      <c r="AF327" s="71"/>
      <c r="AG327" s="85"/>
      <c r="BC327" s="85"/>
      <c r="BE327" s="62"/>
      <c r="BU327" s="85"/>
      <c r="BV327" s="85"/>
      <c r="CP327" s="85"/>
      <c r="CQ327" s="85"/>
      <c r="CS327" s="85"/>
      <c r="DF327" s="62"/>
      <c r="DH327" s="85"/>
      <c r="DI327" s="85"/>
    </row>
    <row r="328" spans="14:113" s="73" customFormat="1" ht="9" customHeight="1">
      <c r="N328" s="62"/>
      <c r="O328" s="62"/>
      <c r="P328" s="85"/>
      <c r="Q328" s="62"/>
      <c r="AD328" s="62"/>
      <c r="AF328" s="71"/>
      <c r="AG328" s="85"/>
      <c r="BC328" s="85"/>
      <c r="BE328" s="62"/>
      <c r="BU328" s="85"/>
      <c r="BV328" s="85"/>
      <c r="CP328" s="85"/>
      <c r="CQ328" s="85"/>
      <c r="CS328" s="85"/>
      <c r="DF328" s="62"/>
      <c r="DH328" s="85"/>
      <c r="DI328" s="85"/>
    </row>
    <row r="329" spans="14:113" s="73" customFormat="1" ht="9" customHeight="1">
      <c r="N329" s="62"/>
      <c r="O329" s="62"/>
      <c r="P329" s="85"/>
      <c r="Q329" s="62"/>
      <c r="AD329" s="62"/>
      <c r="AF329" s="71"/>
      <c r="AG329" s="85"/>
      <c r="BC329" s="85"/>
      <c r="BE329" s="62"/>
      <c r="BU329" s="85"/>
      <c r="BV329" s="85"/>
      <c r="CP329" s="85"/>
      <c r="CQ329" s="85"/>
      <c r="CS329" s="85"/>
      <c r="DF329" s="62"/>
      <c r="DH329" s="85"/>
      <c r="DI329" s="85"/>
    </row>
    <row r="330" spans="14:113" s="73" customFormat="1" ht="9" customHeight="1">
      <c r="N330" s="62"/>
      <c r="O330" s="62"/>
      <c r="P330" s="85"/>
      <c r="Q330" s="62"/>
      <c r="AD330" s="62"/>
      <c r="AF330" s="71"/>
      <c r="AG330" s="85"/>
      <c r="BC330" s="85"/>
      <c r="BE330" s="62"/>
      <c r="BU330" s="85"/>
      <c r="BV330" s="85"/>
      <c r="CP330" s="85"/>
      <c r="CQ330" s="85"/>
      <c r="CS330" s="85"/>
      <c r="DF330" s="62"/>
      <c r="DH330" s="85"/>
      <c r="DI330" s="85"/>
    </row>
    <row r="331" spans="14:113" s="73" customFormat="1" ht="9" customHeight="1">
      <c r="N331" s="62"/>
      <c r="O331" s="62"/>
      <c r="P331" s="85"/>
      <c r="Q331" s="62"/>
      <c r="AD331" s="62"/>
      <c r="AF331" s="71"/>
      <c r="AG331" s="85"/>
      <c r="BC331" s="85"/>
      <c r="BE331" s="62"/>
      <c r="BU331" s="85"/>
      <c r="BV331" s="85"/>
      <c r="CP331" s="85"/>
      <c r="CQ331" s="85"/>
      <c r="CS331" s="85"/>
      <c r="DF331" s="62"/>
      <c r="DH331" s="85"/>
      <c r="DI331" s="85"/>
    </row>
    <row r="332" spans="14:113" s="73" customFormat="1" ht="9" customHeight="1">
      <c r="N332" s="62"/>
      <c r="O332" s="62"/>
      <c r="P332" s="85"/>
      <c r="Q332" s="62"/>
      <c r="AD332" s="62"/>
      <c r="AF332" s="71"/>
      <c r="AG332" s="85"/>
      <c r="BC332" s="85"/>
      <c r="BE332" s="62"/>
      <c r="BU332" s="85"/>
      <c r="BV332" s="85"/>
      <c r="CP332" s="85"/>
      <c r="CQ332" s="85"/>
      <c r="CS332" s="85"/>
      <c r="DF332" s="62"/>
      <c r="DH332" s="85"/>
      <c r="DI332" s="85"/>
    </row>
    <row r="333" spans="14:113" s="73" customFormat="1" ht="9" customHeight="1">
      <c r="N333" s="62"/>
      <c r="O333" s="62"/>
      <c r="P333" s="85"/>
      <c r="Q333" s="62"/>
      <c r="AD333" s="62"/>
      <c r="AF333" s="71"/>
      <c r="AG333" s="85"/>
      <c r="BC333" s="85"/>
      <c r="BE333" s="62"/>
      <c r="BU333" s="85"/>
      <c r="BV333" s="85"/>
      <c r="CP333" s="85"/>
      <c r="CQ333" s="85"/>
      <c r="CS333" s="85"/>
      <c r="DF333" s="62"/>
      <c r="DH333" s="85"/>
      <c r="DI333" s="85"/>
    </row>
    <row r="334" spans="14:113" s="73" customFormat="1" ht="9" customHeight="1">
      <c r="N334" s="62"/>
      <c r="O334" s="62"/>
      <c r="P334" s="85"/>
      <c r="Q334" s="62"/>
      <c r="AD334" s="62"/>
      <c r="AF334" s="71"/>
      <c r="AG334" s="85"/>
      <c r="BC334" s="85"/>
      <c r="BE334" s="62"/>
      <c r="BU334" s="85"/>
      <c r="BV334" s="85"/>
      <c r="CP334" s="85"/>
      <c r="CQ334" s="85"/>
      <c r="CS334" s="85"/>
      <c r="DF334" s="62"/>
      <c r="DH334" s="85"/>
      <c r="DI334" s="85"/>
    </row>
    <row r="335" spans="14:113" s="73" customFormat="1" ht="9" customHeight="1">
      <c r="N335" s="62"/>
      <c r="O335" s="62"/>
      <c r="P335" s="85"/>
      <c r="Q335" s="62"/>
      <c r="AD335" s="62"/>
      <c r="AF335" s="71"/>
      <c r="AG335" s="85"/>
      <c r="BC335" s="85"/>
      <c r="BE335" s="62"/>
      <c r="BU335" s="85"/>
      <c r="BV335" s="85"/>
      <c r="CP335" s="85"/>
      <c r="CQ335" s="85"/>
      <c r="CS335" s="85"/>
      <c r="DF335" s="62"/>
      <c r="DH335" s="85"/>
      <c r="DI335" s="85"/>
    </row>
    <row r="336" spans="14:113" s="73" customFormat="1" ht="9" customHeight="1">
      <c r="N336" s="62"/>
      <c r="O336" s="62"/>
      <c r="P336" s="85"/>
      <c r="Q336" s="62"/>
      <c r="AD336" s="62"/>
      <c r="AF336" s="71"/>
      <c r="AG336" s="85"/>
      <c r="BC336" s="85"/>
      <c r="BE336" s="62"/>
      <c r="BU336" s="85"/>
      <c r="BV336" s="85"/>
      <c r="CP336" s="85"/>
      <c r="CQ336" s="85"/>
      <c r="CS336" s="85"/>
      <c r="DF336" s="62"/>
      <c r="DH336" s="85"/>
      <c r="DI336" s="85"/>
    </row>
    <row r="337" spans="14:113" s="73" customFormat="1" ht="9" customHeight="1">
      <c r="N337" s="62"/>
      <c r="O337" s="62"/>
      <c r="P337" s="85"/>
      <c r="Q337" s="62"/>
      <c r="AD337" s="62"/>
      <c r="AF337" s="71"/>
      <c r="AG337" s="85"/>
      <c r="BC337" s="85"/>
      <c r="BE337" s="62"/>
      <c r="BU337" s="85"/>
      <c r="BV337" s="85"/>
      <c r="CP337" s="85"/>
      <c r="CQ337" s="85"/>
      <c r="CS337" s="85"/>
      <c r="DF337" s="62"/>
      <c r="DH337" s="85"/>
      <c r="DI337" s="85"/>
    </row>
    <row r="338" spans="14:113" s="73" customFormat="1" ht="9" customHeight="1">
      <c r="N338" s="62"/>
      <c r="O338" s="62"/>
      <c r="P338" s="85"/>
      <c r="Q338" s="62"/>
      <c r="AD338" s="62"/>
      <c r="AF338" s="71"/>
      <c r="AG338" s="85"/>
      <c r="BC338" s="85"/>
      <c r="BE338" s="62"/>
      <c r="BU338" s="85"/>
      <c r="BV338" s="85"/>
      <c r="CP338" s="85"/>
      <c r="CQ338" s="85"/>
      <c r="CS338" s="85"/>
      <c r="DF338" s="62"/>
      <c r="DH338" s="85"/>
      <c r="DI338" s="85"/>
    </row>
    <row r="339" spans="14:113" s="73" customFormat="1" ht="9" customHeight="1">
      <c r="N339" s="62"/>
      <c r="O339" s="62"/>
      <c r="P339" s="85"/>
      <c r="Q339" s="62"/>
      <c r="AD339" s="62"/>
      <c r="AF339" s="71"/>
      <c r="AG339" s="85"/>
      <c r="BC339" s="85"/>
      <c r="BE339" s="62"/>
      <c r="BU339" s="85"/>
      <c r="BV339" s="85"/>
      <c r="CP339" s="85"/>
      <c r="CQ339" s="85"/>
      <c r="CS339" s="85"/>
      <c r="DF339" s="62"/>
      <c r="DH339" s="85"/>
      <c r="DI339" s="85"/>
    </row>
    <row r="340" spans="14:113" s="73" customFormat="1" ht="9" customHeight="1">
      <c r="N340" s="62"/>
      <c r="O340" s="62"/>
      <c r="P340" s="85"/>
      <c r="Q340" s="62"/>
      <c r="AD340" s="62"/>
      <c r="AF340" s="71"/>
      <c r="AG340" s="85"/>
      <c r="BC340" s="85"/>
      <c r="BE340" s="62"/>
      <c r="BU340" s="85"/>
      <c r="BV340" s="85"/>
      <c r="CP340" s="85"/>
      <c r="CQ340" s="85"/>
      <c r="CS340" s="85"/>
      <c r="DF340" s="62"/>
      <c r="DH340" s="85"/>
      <c r="DI340" s="85"/>
    </row>
    <row r="341" spans="14:113" s="73" customFormat="1" ht="9" customHeight="1">
      <c r="N341" s="62"/>
      <c r="O341" s="62"/>
      <c r="P341" s="85"/>
      <c r="Q341" s="62"/>
      <c r="AD341" s="62"/>
      <c r="AF341" s="71"/>
      <c r="AG341" s="85"/>
      <c r="BC341" s="85"/>
      <c r="BE341" s="62"/>
      <c r="BU341" s="85"/>
      <c r="BV341" s="85"/>
      <c r="CP341" s="85"/>
      <c r="CQ341" s="85"/>
      <c r="CS341" s="85"/>
      <c r="DF341" s="62"/>
      <c r="DH341" s="85"/>
      <c r="DI341" s="85"/>
    </row>
    <row r="342" spans="14:113" s="73" customFormat="1" ht="9" customHeight="1">
      <c r="N342" s="62"/>
      <c r="O342" s="62"/>
      <c r="P342" s="85"/>
      <c r="Q342" s="62"/>
      <c r="AD342" s="62"/>
      <c r="AF342" s="71"/>
      <c r="AG342" s="85"/>
      <c r="BC342" s="85"/>
      <c r="BE342" s="62"/>
      <c r="BU342" s="85"/>
      <c r="BV342" s="85"/>
      <c r="CP342" s="85"/>
      <c r="CQ342" s="85"/>
      <c r="CS342" s="85"/>
      <c r="DF342" s="62"/>
      <c r="DH342" s="85"/>
      <c r="DI342" s="85"/>
    </row>
    <row r="343" spans="14:113" s="73" customFormat="1" ht="9" customHeight="1">
      <c r="N343" s="62"/>
      <c r="O343" s="62"/>
      <c r="P343" s="85"/>
      <c r="Q343" s="62"/>
      <c r="AD343" s="62"/>
      <c r="AF343" s="71"/>
      <c r="AG343" s="85"/>
      <c r="BC343" s="85"/>
      <c r="BE343" s="62"/>
      <c r="BU343" s="85"/>
      <c r="BV343" s="85"/>
      <c r="CP343" s="85"/>
      <c r="CQ343" s="85"/>
      <c r="CS343" s="85"/>
      <c r="DF343" s="62"/>
      <c r="DH343" s="85"/>
      <c r="DI343" s="85"/>
    </row>
    <row r="344" spans="14:113" s="73" customFormat="1" ht="9" customHeight="1">
      <c r="N344" s="62"/>
      <c r="O344" s="62"/>
      <c r="P344" s="85"/>
      <c r="Q344" s="62"/>
      <c r="AD344" s="62"/>
      <c r="AF344" s="71"/>
      <c r="AG344" s="85"/>
      <c r="BC344" s="85"/>
      <c r="BE344" s="62"/>
      <c r="BU344" s="85"/>
      <c r="BV344" s="85"/>
      <c r="CP344" s="85"/>
      <c r="CQ344" s="85"/>
      <c r="CS344" s="85"/>
      <c r="DF344" s="62"/>
      <c r="DH344" s="85"/>
      <c r="DI344" s="85"/>
    </row>
    <row r="345" spans="14:113" s="73" customFormat="1" ht="9" customHeight="1">
      <c r="N345" s="62"/>
      <c r="O345" s="62"/>
      <c r="P345" s="85"/>
      <c r="Q345" s="62"/>
      <c r="AD345" s="62"/>
      <c r="AF345" s="71"/>
      <c r="AG345" s="85"/>
      <c r="BC345" s="85"/>
      <c r="BE345" s="62"/>
      <c r="BU345" s="85"/>
      <c r="BV345" s="85"/>
      <c r="CP345" s="85"/>
      <c r="CQ345" s="85"/>
      <c r="CS345" s="85"/>
      <c r="DF345" s="62"/>
      <c r="DH345" s="85"/>
      <c r="DI345" s="85"/>
    </row>
    <row r="346" spans="14:113" s="73" customFormat="1" ht="9" customHeight="1">
      <c r="N346" s="62"/>
      <c r="O346" s="62"/>
      <c r="P346" s="85"/>
      <c r="Q346" s="62"/>
      <c r="AD346" s="62"/>
      <c r="AF346" s="71"/>
      <c r="AG346" s="85"/>
      <c r="BC346" s="85"/>
      <c r="BE346" s="62"/>
      <c r="BU346" s="85"/>
      <c r="BV346" s="85"/>
      <c r="CP346" s="85"/>
      <c r="CQ346" s="85"/>
      <c r="CS346" s="85"/>
      <c r="DF346" s="62"/>
      <c r="DH346" s="85"/>
      <c r="DI346" s="85"/>
    </row>
    <row r="347" spans="14:113" s="73" customFormat="1" ht="9" customHeight="1">
      <c r="N347" s="62"/>
      <c r="O347" s="62"/>
      <c r="P347" s="85"/>
      <c r="Q347" s="62"/>
      <c r="AD347" s="62"/>
      <c r="AF347" s="71"/>
      <c r="AG347" s="85"/>
      <c r="BC347" s="85"/>
      <c r="BE347" s="62"/>
      <c r="BU347" s="85"/>
      <c r="BV347" s="85"/>
      <c r="CP347" s="85"/>
      <c r="CQ347" s="85"/>
      <c r="CS347" s="85"/>
      <c r="DF347" s="62"/>
      <c r="DH347" s="85"/>
      <c r="DI347" s="85"/>
    </row>
    <row r="348" spans="14:113" s="73" customFormat="1" ht="9" customHeight="1">
      <c r="N348" s="62"/>
      <c r="O348" s="62"/>
      <c r="P348" s="85"/>
      <c r="Q348" s="62"/>
      <c r="AD348" s="62"/>
      <c r="AF348" s="71"/>
      <c r="AG348" s="85"/>
      <c r="BC348" s="85"/>
      <c r="BE348" s="62"/>
      <c r="BU348" s="85"/>
      <c r="BV348" s="85"/>
      <c r="CP348" s="85"/>
      <c r="CQ348" s="85"/>
      <c r="CS348" s="85"/>
      <c r="DF348" s="62"/>
      <c r="DH348" s="85"/>
      <c r="DI348" s="85"/>
    </row>
    <row r="349" spans="14:113" s="73" customFormat="1" ht="9" customHeight="1">
      <c r="N349" s="62"/>
      <c r="O349" s="62"/>
      <c r="P349" s="85"/>
      <c r="Q349" s="62"/>
      <c r="AD349" s="62"/>
      <c r="AF349" s="71"/>
      <c r="AG349" s="85"/>
      <c r="BC349" s="85"/>
      <c r="BE349" s="62"/>
      <c r="BU349" s="85"/>
      <c r="BV349" s="85"/>
      <c r="CP349" s="85"/>
      <c r="CQ349" s="85"/>
      <c r="CS349" s="85"/>
      <c r="DF349" s="62"/>
      <c r="DH349" s="85"/>
      <c r="DI349" s="85"/>
    </row>
    <row r="350" spans="14:113" s="73" customFormat="1" ht="9" customHeight="1">
      <c r="N350" s="62"/>
      <c r="O350" s="62"/>
      <c r="P350" s="85"/>
      <c r="Q350" s="62"/>
      <c r="AD350" s="62"/>
      <c r="AF350" s="71"/>
      <c r="AG350" s="85"/>
      <c r="BC350" s="85"/>
      <c r="BE350" s="62"/>
      <c r="BU350" s="85"/>
      <c r="BV350" s="85"/>
      <c r="CP350" s="85"/>
      <c r="CQ350" s="85"/>
      <c r="CS350" s="85"/>
      <c r="DF350" s="62"/>
      <c r="DH350" s="85"/>
      <c r="DI350" s="85"/>
    </row>
    <row r="351" spans="14:113" s="73" customFormat="1" ht="9" customHeight="1">
      <c r="N351" s="62"/>
      <c r="O351" s="62"/>
      <c r="P351" s="85"/>
      <c r="Q351" s="62"/>
      <c r="AD351" s="62"/>
      <c r="AF351" s="71"/>
      <c r="AG351" s="85"/>
      <c r="BC351" s="85"/>
      <c r="BE351" s="62"/>
      <c r="BU351" s="85"/>
      <c r="BV351" s="85"/>
      <c r="CP351" s="85"/>
      <c r="CQ351" s="85"/>
      <c r="CS351" s="85"/>
      <c r="DF351" s="62"/>
      <c r="DH351" s="85"/>
      <c r="DI351" s="85"/>
    </row>
    <row r="352" spans="14:113" s="73" customFormat="1" ht="9" customHeight="1">
      <c r="N352" s="62"/>
      <c r="O352" s="62"/>
      <c r="P352" s="85"/>
      <c r="Q352" s="62"/>
      <c r="AD352" s="62"/>
      <c r="AF352" s="71"/>
      <c r="AG352" s="85"/>
      <c r="BC352" s="85"/>
      <c r="BE352" s="62"/>
      <c r="BU352" s="85"/>
      <c r="BV352" s="85"/>
      <c r="CP352" s="85"/>
      <c r="CQ352" s="85"/>
      <c r="CS352" s="85"/>
      <c r="DF352" s="62"/>
      <c r="DH352" s="85"/>
      <c r="DI352" s="85"/>
    </row>
    <row r="353" spans="14:113" s="73" customFormat="1" ht="9" customHeight="1">
      <c r="N353" s="62"/>
      <c r="O353" s="62"/>
      <c r="P353" s="85"/>
      <c r="Q353" s="62"/>
      <c r="AD353" s="62"/>
      <c r="AF353" s="71"/>
      <c r="AG353" s="85"/>
      <c r="BC353" s="85"/>
      <c r="BE353" s="62"/>
      <c r="BU353" s="85"/>
      <c r="BV353" s="85"/>
      <c r="CP353" s="85"/>
      <c r="CQ353" s="85"/>
      <c r="CS353" s="85"/>
      <c r="DF353" s="62"/>
      <c r="DH353" s="85"/>
      <c r="DI353" s="85"/>
    </row>
    <row r="354" spans="14:113" s="73" customFormat="1" ht="9" customHeight="1">
      <c r="N354" s="62"/>
      <c r="O354" s="62"/>
      <c r="P354" s="85"/>
      <c r="Q354" s="62"/>
      <c r="AD354" s="62"/>
      <c r="AF354" s="71"/>
      <c r="AG354" s="85"/>
      <c r="BC354" s="85"/>
      <c r="BE354" s="62"/>
      <c r="BU354" s="85"/>
      <c r="BV354" s="85"/>
      <c r="CP354" s="85"/>
      <c r="CQ354" s="85"/>
      <c r="CS354" s="85"/>
      <c r="DF354" s="62"/>
      <c r="DH354" s="85"/>
      <c r="DI354" s="85"/>
    </row>
    <row r="355" spans="14:113" s="73" customFormat="1" ht="9" customHeight="1">
      <c r="N355" s="62"/>
      <c r="O355" s="62"/>
      <c r="P355" s="85"/>
      <c r="Q355" s="62"/>
      <c r="AD355" s="62"/>
      <c r="AF355" s="71"/>
      <c r="AG355" s="85"/>
      <c r="BC355" s="85"/>
      <c r="BE355" s="62"/>
      <c r="BU355" s="85"/>
      <c r="BV355" s="85"/>
      <c r="CP355" s="85"/>
      <c r="CQ355" s="85"/>
      <c r="CS355" s="85"/>
      <c r="DF355" s="62"/>
      <c r="DH355" s="85"/>
      <c r="DI355" s="85"/>
    </row>
    <row r="356" spans="14:113" s="73" customFormat="1" ht="9" customHeight="1">
      <c r="N356" s="62"/>
      <c r="O356" s="62"/>
      <c r="P356" s="85"/>
      <c r="Q356" s="62"/>
      <c r="AD356" s="62"/>
      <c r="AF356" s="71"/>
      <c r="AG356" s="85"/>
      <c r="BC356" s="85"/>
      <c r="BE356" s="62"/>
      <c r="BU356" s="85"/>
      <c r="BV356" s="85"/>
      <c r="CP356" s="85"/>
      <c r="CQ356" s="85"/>
      <c r="CS356" s="85"/>
      <c r="DF356" s="62"/>
      <c r="DH356" s="85"/>
      <c r="DI356" s="85"/>
    </row>
    <row r="357" spans="14:113" s="73" customFormat="1" ht="9" customHeight="1">
      <c r="N357" s="62"/>
      <c r="O357" s="62"/>
      <c r="P357" s="85"/>
      <c r="Q357" s="62"/>
      <c r="AD357" s="62"/>
      <c r="AF357" s="71"/>
      <c r="AG357" s="85"/>
      <c r="BC357" s="85"/>
      <c r="BE357" s="62"/>
      <c r="BU357" s="85"/>
      <c r="BV357" s="85"/>
      <c r="CP357" s="85"/>
      <c r="CQ357" s="85"/>
      <c r="CS357" s="85"/>
      <c r="DF357" s="62"/>
      <c r="DH357" s="85"/>
      <c r="DI357" s="85"/>
    </row>
    <row r="358" spans="14:113" s="73" customFormat="1" ht="9" customHeight="1">
      <c r="N358" s="62"/>
      <c r="O358" s="62"/>
      <c r="P358" s="85"/>
      <c r="Q358" s="62"/>
      <c r="AD358" s="62"/>
      <c r="AF358" s="71"/>
      <c r="AG358" s="85"/>
      <c r="BC358" s="85"/>
      <c r="BE358" s="62"/>
      <c r="BU358" s="85"/>
      <c r="BV358" s="85"/>
      <c r="CP358" s="85"/>
      <c r="CQ358" s="85"/>
      <c r="CS358" s="85"/>
      <c r="DF358" s="62"/>
      <c r="DH358" s="85"/>
      <c r="DI358" s="85"/>
    </row>
    <row r="359" spans="14:113" s="73" customFormat="1" ht="9" customHeight="1">
      <c r="N359" s="62"/>
      <c r="O359" s="62"/>
      <c r="P359" s="85"/>
      <c r="Q359" s="62"/>
      <c r="AD359" s="62"/>
      <c r="AF359" s="71"/>
      <c r="AG359" s="85"/>
      <c r="BC359" s="85"/>
      <c r="BE359" s="62"/>
      <c r="BU359" s="85"/>
      <c r="BV359" s="85"/>
      <c r="CP359" s="85"/>
      <c r="CQ359" s="85"/>
      <c r="CS359" s="85"/>
      <c r="DF359" s="62"/>
      <c r="DH359" s="85"/>
      <c r="DI359" s="85"/>
    </row>
    <row r="360" spans="14:113" s="73" customFormat="1" ht="9" customHeight="1">
      <c r="N360" s="62"/>
      <c r="O360" s="62"/>
      <c r="P360" s="85"/>
      <c r="Q360" s="62"/>
      <c r="AD360" s="62"/>
      <c r="AF360" s="71"/>
      <c r="AG360" s="85"/>
      <c r="BC360" s="85"/>
      <c r="BE360" s="62"/>
      <c r="BU360" s="85"/>
      <c r="BV360" s="85"/>
      <c r="CP360" s="85"/>
      <c r="CQ360" s="85"/>
      <c r="CS360" s="85"/>
      <c r="DF360" s="62"/>
      <c r="DH360" s="85"/>
      <c r="DI360" s="85"/>
    </row>
    <row r="361" spans="14:113" s="73" customFormat="1" ht="9" customHeight="1">
      <c r="N361" s="62"/>
      <c r="O361" s="62"/>
      <c r="P361" s="85"/>
      <c r="Q361" s="62"/>
      <c r="AD361" s="62"/>
      <c r="AF361" s="71"/>
      <c r="AG361" s="85"/>
      <c r="BC361" s="85"/>
      <c r="BE361" s="62"/>
      <c r="BU361" s="85"/>
      <c r="BV361" s="85"/>
      <c r="CP361" s="85"/>
      <c r="CQ361" s="85"/>
      <c r="CS361" s="85"/>
      <c r="DF361" s="62"/>
      <c r="DH361" s="85"/>
      <c r="DI361" s="85"/>
    </row>
    <row r="362" spans="14:113" s="73" customFormat="1" ht="9" customHeight="1">
      <c r="N362" s="62"/>
      <c r="O362" s="62"/>
      <c r="P362" s="85"/>
      <c r="Q362" s="62"/>
      <c r="AD362" s="62"/>
      <c r="AF362" s="71"/>
      <c r="AG362" s="85"/>
      <c r="BC362" s="85"/>
      <c r="BE362" s="62"/>
      <c r="BU362" s="85"/>
      <c r="BV362" s="85"/>
      <c r="CP362" s="85"/>
      <c r="CQ362" s="85"/>
      <c r="CS362" s="85"/>
      <c r="DF362" s="62"/>
      <c r="DH362" s="85"/>
      <c r="DI362" s="85"/>
    </row>
    <row r="363" spans="14:113" s="73" customFormat="1" ht="9" customHeight="1">
      <c r="N363" s="62"/>
      <c r="O363" s="62"/>
      <c r="P363" s="85"/>
      <c r="Q363" s="62"/>
      <c r="AD363" s="62"/>
      <c r="AF363" s="71"/>
      <c r="AG363" s="85"/>
      <c r="BC363" s="85"/>
      <c r="BE363" s="62"/>
      <c r="BU363" s="85"/>
      <c r="BV363" s="85"/>
      <c r="CP363" s="85"/>
      <c r="CQ363" s="85"/>
      <c r="CS363" s="85"/>
      <c r="DF363" s="62"/>
      <c r="DH363" s="85"/>
      <c r="DI363" s="85"/>
    </row>
    <row r="364" spans="14:113" s="73" customFormat="1" ht="9" customHeight="1">
      <c r="N364" s="62"/>
      <c r="O364" s="62"/>
      <c r="P364" s="85"/>
      <c r="Q364" s="62"/>
      <c r="AD364" s="62"/>
      <c r="AF364" s="71"/>
      <c r="AG364" s="85"/>
      <c r="BC364" s="85"/>
      <c r="BE364" s="62"/>
      <c r="BU364" s="85"/>
      <c r="BV364" s="85"/>
      <c r="CP364" s="85"/>
      <c r="CQ364" s="85"/>
      <c r="CS364" s="85"/>
      <c r="DF364" s="62"/>
      <c r="DH364" s="85"/>
      <c r="DI364" s="85"/>
    </row>
    <row r="365" spans="14:113" s="73" customFormat="1" ht="9" customHeight="1">
      <c r="N365" s="62"/>
      <c r="O365" s="62"/>
      <c r="P365" s="85"/>
      <c r="Q365" s="62"/>
      <c r="AD365" s="62"/>
      <c r="AF365" s="71"/>
      <c r="AG365" s="85"/>
      <c r="BC365" s="85"/>
      <c r="BE365" s="62"/>
      <c r="BU365" s="85"/>
      <c r="BV365" s="85"/>
      <c r="CP365" s="85"/>
      <c r="CQ365" s="85"/>
      <c r="CS365" s="85"/>
      <c r="DF365" s="62"/>
      <c r="DH365" s="85"/>
      <c r="DI365" s="85"/>
    </row>
    <row r="366" spans="14:113" s="73" customFormat="1" ht="9" customHeight="1">
      <c r="N366" s="62"/>
      <c r="O366" s="62"/>
      <c r="P366" s="85"/>
      <c r="Q366" s="62"/>
      <c r="AD366" s="62"/>
      <c r="AF366" s="71"/>
      <c r="AG366" s="85"/>
      <c r="BC366" s="85"/>
      <c r="BE366" s="62"/>
      <c r="BU366" s="85"/>
      <c r="BV366" s="85"/>
      <c r="CP366" s="85"/>
      <c r="CQ366" s="85"/>
      <c r="CS366" s="85"/>
      <c r="DF366" s="62"/>
      <c r="DH366" s="85"/>
      <c r="DI366" s="85"/>
    </row>
    <row r="367" spans="14:113" s="73" customFormat="1" ht="9" customHeight="1">
      <c r="N367" s="62"/>
      <c r="O367" s="62"/>
      <c r="P367" s="85"/>
      <c r="Q367" s="62"/>
      <c r="AD367" s="62"/>
      <c r="AF367" s="71"/>
      <c r="AG367" s="85"/>
      <c r="BC367" s="85"/>
      <c r="BE367" s="62"/>
      <c r="BU367" s="85"/>
      <c r="BV367" s="85"/>
      <c r="CP367" s="85"/>
      <c r="CQ367" s="85"/>
      <c r="CS367" s="85"/>
      <c r="DF367" s="62"/>
      <c r="DH367" s="85"/>
      <c r="DI367" s="85"/>
    </row>
    <row r="368" spans="14:113" s="73" customFormat="1" ht="9" customHeight="1">
      <c r="N368" s="62"/>
      <c r="O368" s="62"/>
      <c r="P368" s="85"/>
      <c r="Q368" s="62"/>
      <c r="AD368" s="62"/>
      <c r="AF368" s="71"/>
      <c r="AG368" s="85"/>
      <c r="BC368" s="85"/>
      <c r="BE368" s="62"/>
      <c r="BU368" s="85"/>
      <c r="BV368" s="85"/>
      <c r="CP368" s="85"/>
      <c r="CQ368" s="85"/>
      <c r="CS368" s="85"/>
      <c r="DF368" s="62"/>
      <c r="DH368" s="85"/>
      <c r="DI368" s="85"/>
    </row>
    <row r="369" spans="14:113" s="73" customFormat="1" ht="9" customHeight="1">
      <c r="N369" s="62"/>
      <c r="O369" s="62"/>
      <c r="P369" s="85"/>
      <c r="Q369" s="62"/>
      <c r="AD369" s="62"/>
      <c r="AF369" s="71"/>
      <c r="AG369" s="85"/>
      <c r="BC369" s="85"/>
      <c r="BE369" s="62"/>
      <c r="BU369" s="85"/>
      <c r="BV369" s="85"/>
      <c r="CP369" s="85"/>
      <c r="CQ369" s="85"/>
      <c r="CS369" s="85"/>
      <c r="DF369" s="62"/>
      <c r="DH369" s="85"/>
      <c r="DI369" s="85"/>
    </row>
    <row r="370" spans="14:113" s="73" customFormat="1" ht="9" customHeight="1">
      <c r="N370" s="62"/>
      <c r="O370" s="62"/>
      <c r="P370" s="85"/>
      <c r="Q370" s="62"/>
      <c r="AD370" s="62"/>
      <c r="AF370" s="71"/>
      <c r="AG370" s="85"/>
      <c r="BC370" s="85"/>
      <c r="BE370" s="62"/>
      <c r="BU370" s="85"/>
      <c r="BV370" s="85"/>
      <c r="CP370" s="85"/>
      <c r="CQ370" s="85"/>
      <c r="CS370" s="85"/>
      <c r="DF370" s="62"/>
      <c r="DH370" s="85"/>
      <c r="DI370" s="85"/>
    </row>
    <row r="371" spans="14:113" s="73" customFormat="1" ht="9" customHeight="1">
      <c r="N371" s="62"/>
      <c r="O371" s="62"/>
      <c r="P371" s="85"/>
      <c r="Q371" s="62"/>
      <c r="AD371" s="62"/>
      <c r="AF371" s="71"/>
      <c r="AG371" s="85"/>
      <c r="BC371" s="85"/>
      <c r="BE371" s="62"/>
      <c r="BU371" s="85"/>
      <c r="BV371" s="85"/>
      <c r="CP371" s="85"/>
      <c r="CQ371" s="85"/>
      <c r="CS371" s="85"/>
      <c r="DF371" s="62"/>
      <c r="DH371" s="85"/>
      <c r="DI371" s="85"/>
    </row>
    <row r="372" spans="14:113" s="73" customFormat="1" ht="9" customHeight="1">
      <c r="N372" s="62"/>
      <c r="O372" s="62"/>
      <c r="P372" s="85"/>
      <c r="Q372" s="62"/>
      <c r="AD372" s="62"/>
      <c r="AF372" s="71"/>
      <c r="AG372" s="85"/>
      <c r="BC372" s="85"/>
      <c r="BE372" s="62"/>
      <c r="BU372" s="85"/>
      <c r="BV372" s="85"/>
      <c r="CP372" s="85"/>
      <c r="CQ372" s="85"/>
      <c r="CS372" s="85"/>
      <c r="DF372" s="62"/>
      <c r="DH372" s="85"/>
      <c r="DI372" s="85"/>
    </row>
    <row r="373" spans="14:113" s="73" customFormat="1" ht="9" customHeight="1">
      <c r="N373" s="62"/>
      <c r="O373" s="62"/>
      <c r="P373" s="85"/>
      <c r="Q373" s="62"/>
      <c r="AD373" s="62"/>
      <c r="AF373" s="71"/>
      <c r="AG373" s="85"/>
      <c r="BC373" s="85"/>
      <c r="BE373" s="62"/>
      <c r="BU373" s="85"/>
      <c r="BV373" s="85"/>
      <c r="CP373" s="85"/>
      <c r="CQ373" s="85"/>
      <c r="CS373" s="85"/>
      <c r="DF373" s="62"/>
      <c r="DH373" s="85"/>
      <c r="DI373" s="85"/>
    </row>
    <row r="374" spans="14:113" s="73" customFormat="1" ht="9" customHeight="1">
      <c r="N374" s="62"/>
      <c r="O374" s="62"/>
      <c r="P374" s="85"/>
      <c r="Q374" s="62"/>
      <c r="AD374" s="62"/>
      <c r="AF374" s="71"/>
      <c r="AG374" s="85"/>
      <c r="BC374" s="85"/>
      <c r="BE374" s="62"/>
      <c r="BU374" s="85"/>
      <c r="BV374" s="85"/>
      <c r="CP374" s="85"/>
      <c r="CQ374" s="85"/>
      <c r="CS374" s="85"/>
      <c r="DF374" s="62"/>
      <c r="DH374" s="85"/>
      <c r="DI374" s="85"/>
    </row>
    <row r="375" spans="14:113" s="73" customFormat="1" ht="9" customHeight="1">
      <c r="N375" s="62"/>
      <c r="O375" s="62"/>
      <c r="P375" s="85"/>
      <c r="Q375" s="62"/>
      <c r="AD375" s="62"/>
      <c r="AF375" s="71"/>
      <c r="AG375" s="85"/>
      <c r="BC375" s="85"/>
      <c r="BE375" s="62"/>
      <c r="BU375" s="85"/>
      <c r="BV375" s="85"/>
      <c r="CP375" s="85"/>
      <c r="CQ375" s="85"/>
      <c r="CS375" s="85"/>
      <c r="DF375" s="62"/>
      <c r="DH375" s="85"/>
      <c r="DI375" s="85"/>
    </row>
    <row r="376" spans="14:113" s="73" customFormat="1" ht="9" customHeight="1">
      <c r="N376" s="62"/>
      <c r="O376" s="62"/>
      <c r="P376" s="85"/>
      <c r="Q376" s="62"/>
      <c r="AD376" s="62"/>
      <c r="AF376" s="71"/>
      <c r="AG376" s="85"/>
      <c r="BC376" s="85"/>
      <c r="BE376" s="62"/>
      <c r="BU376" s="85"/>
      <c r="BV376" s="85"/>
      <c r="CP376" s="85"/>
      <c r="CQ376" s="85"/>
      <c r="CS376" s="85"/>
      <c r="DF376" s="62"/>
      <c r="DH376" s="85"/>
      <c r="DI376" s="85"/>
    </row>
    <row r="377" spans="14:113" s="73" customFormat="1" ht="9" customHeight="1">
      <c r="N377" s="62"/>
      <c r="O377" s="62"/>
      <c r="P377" s="85"/>
      <c r="Q377" s="62"/>
      <c r="AD377" s="62"/>
      <c r="AF377" s="71"/>
      <c r="AG377" s="85"/>
      <c r="BC377" s="85"/>
      <c r="BE377" s="62"/>
      <c r="BU377" s="85"/>
      <c r="BV377" s="85"/>
      <c r="CP377" s="85"/>
      <c r="CQ377" s="85"/>
      <c r="CS377" s="85"/>
      <c r="DF377" s="62"/>
      <c r="DH377" s="85"/>
      <c r="DI377" s="85"/>
    </row>
    <row r="378" spans="14:113" s="73" customFormat="1" ht="9" customHeight="1">
      <c r="N378" s="62"/>
      <c r="O378" s="62"/>
      <c r="P378" s="85"/>
      <c r="Q378" s="62"/>
      <c r="AD378" s="62"/>
      <c r="AF378" s="71"/>
      <c r="AG378" s="85"/>
      <c r="BC378" s="85"/>
      <c r="BE378" s="62"/>
      <c r="BU378" s="85"/>
      <c r="BV378" s="85"/>
      <c r="CP378" s="85"/>
      <c r="CQ378" s="85"/>
      <c r="CS378" s="85"/>
      <c r="DF378" s="62"/>
      <c r="DH378" s="85"/>
      <c r="DI378" s="85"/>
    </row>
    <row r="379" spans="14:113" s="73" customFormat="1" ht="9" customHeight="1">
      <c r="N379" s="62"/>
      <c r="O379" s="62"/>
      <c r="P379" s="85"/>
      <c r="Q379" s="62"/>
      <c r="AD379" s="62"/>
      <c r="AF379" s="71"/>
      <c r="AG379" s="85"/>
      <c r="BC379" s="85"/>
      <c r="BE379" s="62"/>
      <c r="BU379" s="85"/>
      <c r="BV379" s="85"/>
      <c r="CP379" s="85"/>
      <c r="CQ379" s="85"/>
      <c r="CS379" s="85"/>
      <c r="DF379" s="62"/>
      <c r="DH379" s="85"/>
      <c r="DI379" s="85"/>
    </row>
    <row r="380" spans="14:113" s="73" customFormat="1" ht="9" customHeight="1">
      <c r="N380" s="62"/>
      <c r="O380" s="62"/>
      <c r="P380" s="85"/>
      <c r="Q380" s="62"/>
      <c r="AD380" s="62"/>
      <c r="AF380" s="71"/>
      <c r="AG380" s="85"/>
      <c r="BC380" s="85"/>
      <c r="BE380" s="62"/>
      <c r="BU380" s="85"/>
      <c r="BV380" s="85"/>
      <c r="CP380" s="85"/>
      <c r="CQ380" s="85"/>
      <c r="CS380" s="85"/>
      <c r="DF380" s="62"/>
      <c r="DH380" s="85"/>
      <c r="DI380" s="85"/>
    </row>
    <row r="381" spans="14:113" s="73" customFormat="1" ht="9" customHeight="1">
      <c r="N381" s="62"/>
      <c r="O381" s="62"/>
      <c r="P381" s="85"/>
      <c r="Q381" s="62"/>
      <c r="AD381" s="62"/>
      <c r="AF381" s="71"/>
      <c r="AG381" s="85"/>
      <c r="BC381" s="85"/>
      <c r="BE381" s="62"/>
      <c r="BU381" s="85"/>
      <c r="BV381" s="85"/>
      <c r="CP381" s="85"/>
      <c r="CQ381" s="85"/>
      <c r="CS381" s="85"/>
      <c r="DF381" s="62"/>
      <c r="DH381" s="85"/>
      <c r="DI381" s="85"/>
    </row>
    <row r="382" spans="14:113" s="73" customFormat="1" ht="9" customHeight="1">
      <c r="N382" s="62"/>
      <c r="O382" s="62"/>
      <c r="P382" s="85"/>
      <c r="Q382" s="62"/>
      <c r="AD382" s="62"/>
      <c r="AF382" s="71"/>
      <c r="AG382" s="85"/>
      <c r="BC382" s="85"/>
      <c r="BE382" s="62"/>
      <c r="BU382" s="85"/>
      <c r="BV382" s="85"/>
      <c r="CP382" s="85"/>
      <c r="CQ382" s="85"/>
      <c r="CS382" s="85"/>
      <c r="DF382" s="62"/>
      <c r="DH382" s="85"/>
      <c r="DI382" s="85"/>
    </row>
    <row r="383" spans="14:113" s="73" customFormat="1" ht="9" customHeight="1">
      <c r="N383" s="62"/>
      <c r="O383" s="62"/>
      <c r="P383" s="85"/>
      <c r="Q383" s="62"/>
      <c r="AD383" s="62"/>
      <c r="AF383" s="71"/>
      <c r="AG383" s="85"/>
      <c r="BC383" s="85"/>
      <c r="BE383" s="62"/>
      <c r="BU383" s="85"/>
      <c r="BV383" s="85"/>
      <c r="CP383" s="85"/>
      <c r="CQ383" s="85"/>
      <c r="CS383" s="85"/>
      <c r="DF383" s="62"/>
      <c r="DH383" s="85"/>
      <c r="DI383" s="85"/>
    </row>
    <row r="384" spans="14:113" s="73" customFormat="1" ht="9" customHeight="1">
      <c r="N384" s="62"/>
      <c r="O384" s="62"/>
      <c r="P384" s="85"/>
      <c r="Q384" s="62"/>
      <c r="AD384" s="62"/>
      <c r="AF384" s="71"/>
      <c r="AG384" s="85"/>
      <c r="BC384" s="85"/>
      <c r="BE384" s="62"/>
      <c r="BU384" s="85"/>
      <c r="BV384" s="85"/>
      <c r="CP384" s="85"/>
      <c r="CQ384" s="85"/>
      <c r="CS384" s="85"/>
      <c r="DF384" s="62"/>
      <c r="DH384" s="85"/>
      <c r="DI384" s="85"/>
    </row>
    <row r="385" spans="14:113" s="73" customFormat="1" ht="9" customHeight="1">
      <c r="N385" s="62"/>
      <c r="O385" s="62"/>
      <c r="P385" s="85"/>
      <c r="Q385" s="62"/>
      <c r="AD385" s="62"/>
      <c r="AF385" s="71"/>
      <c r="AG385" s="85"/>
      <c r="BC385" s="85"/>
      <c r="BE385" s="62"/>
      <c r="BU385" s="85"/>
      <c r="BV385" s="85"/>
      <c r="CP385" s="85"/>
      <c r="CQ385" s="85"/>
      <c r="CS385" s="85"/>
      <c r="DF385" s="62"/>
      <c r="DH385" s="85"/>
      <c r="DI385" s="85"/>
    </row>
    <row r="386" spans="14:113" s="73" customFormat="1" ht="9" customHeight="1">
      <c r="N386" s="62"/>
      <c r="O386" s="62"/>
      <c r="P386" s="85"/>
      <c r="Q386" s="62"/>
      <c r="AD386" s="62"/>
      <c r="AF386" s="71"/>
      <c r="AG386" s="85"/>
      <c r="BC386" s="85"/>
      <c r="BE386" s="62"/>
      <c r="BU386" s="85"/>
      <c r="BV386" s="85"/>
      <c r="CP386" s="85"/>
      <c r="CQ386" s="85"/>
      <c r="CS386" s="85"/>
      <c r="DF386" s="62"/>
      <c r="DH386" s="85"/>
      <c r="DI386" s="85"/>
    </row>
    <row r="387" spans="14:113" s="73" customFormat="1" ht="9" customHeight="1">
      <c r="N387" s="62"/>
      <c r="O387" s="62"/>
      <c r="P387" s="85"/>
      <c r="Q387" s="62"/>
      <c r="AD387" s="62"/>
      <c r="AF387" s="71"/>
      <c r="AG387" s="85"/>
      <c r="BC387" s="85"/>
      <c r="BE387" s="62"/>
      <c r="BU387" s="85"/>
      <c r="BV387" s="85"/>
      <c r="CP387" s="85"/>
      <c r="CQ387" s="85"/>
      <c r="CS387" s="85"/>
      <c r="DF387" s="62"/>
      <c r="DH387" s="85"/>
      <c r="DI387" s="85"/>
    </row>
    <row r="388" spans="14:113" s="73" customFormat="1" ht="9" customHeight="1">
      <c r="N388" s="62"/>
      <c r="O388" s="62"/>
      <c r="P388" s="85"/>
      <c r="Q388" s="62"/>
      <c r="AD388" s="62"/>
      <c r="AF388" s="71"/>
      <c r="AG388" s="85"/>
      <c r="BC388" s="85"/>
      <c r="BE388" s="62"/>
      <c r="BU388" s="85"/>
      <c r="BV388" s="85"/>
      <c r="CP388" s="85"/>
      <c r="CQ388" s="85"/>
      <c r="CS388" s="85"/>
      <c r="DF388" s="62"/>
      <c r="DH388" s="85"/>
      <c r="DI388" s="85"/>
    </row>
    <row r="389" spans="14:113" s="73" customFormat="1" ht="9" customHeight="1">
      <c r="N389" s="62"/>
      <c r="O389" s="62"/>
      <c r="P389" s="85"/>
      <c r="Q389" s="62"/>
      <c r="AD389" s="62"/>
      <c r="AF389" s="71"/>
      <c r="AG389" s="85"/>
      <c r="BC389" s="85"/>
      <c r="BE389" s="62"/>
      <c r="BU389" s="85"/>
      <c r="BV389" s="85"/>
      <c r="CP389" s="85"/>
      <c r="CQ389" s="85"/>
      <c r="CS389" s="85"/>
      <c r="DF389" s="62"/>
      <c r="DH389" s="85"/>
      <c r="DI389" s="85"/>
    </row>
    <row r="390" spans="14:113" s="73" customFormat="1" ht="9" customHeight="1">
      <c r="N390" s="62"/>
      <c r="O390" s="62"/>
      <c r="P390" s="85"/>
      <c r="Q390" s="62"/>
      <c r="AD390" s="62"/>
      <c r="AF390" s="71"/>
      <c r="AG390" s="85"/>
      <c r="BC390" s="85"/>
      <c r="BE390" s="62"/>
      <c r="BU390" s="85"/>
      <c r="BV390" s="85"/>
      <c r="CP390" s="85"/>
      <c r="CQ390" s="85"/>
      <c r="CS390" s="85"/>
      <c r="DF390" s="62"/>
      <c r="DH390" s="85"/>
      <c r="DI390" s="85"/>
    </row>
    <row r="391" spans="14:113" s="73" customFormat="1" ht="9" customHeight="1">
      <c r="N391" s="62"/>
      <c r="O391" s="62"/>
      <c r="P391" s="85"/>
      <c r="Q391" s="62"/>
      <c r="AD391" s="62"/>
      <c r="AF391" s="71"/>
      <c r="AG391" s="85"/>
      <c r="BC391" s="85"/>
      <c r="BE391" s="62"/>
      <c r="BU391" s="85"/>
      <c r="BV391" s="85"/>
      <c r="CP391" s="85"/>
      <c r="CQ391" s="85"/>
      <c r="CS391" s="85"/>
      <c r="DF391" s="62"/>
      <c r="DH391" s="85"/>
      <c r="DI391" s="85"/>
    </row>
    <row r="392" spans="14:113" s="73" customFormat="1" ht="9" customHeight="1">
      <c r="N392" s="62"/>
      <c r="O392" s="62"/>
      <c r="P392" s="85"/>
      <c r="Q392" s="62"/>
      <c r="AD392" s="62"/>
      <c r="AF392" s="71"/>
      <c r="AG392" s="85"/>
      <c r="BC392" s="85"/>
      <c r="BE392" s="62"/>
      <c r="BU392" s="85"/>
      <c r="BV392" s="85"/>
      <c r="CP392" s="85"/>
      <c r="CQ392" s="85"/>
      <c r="CS392" s="85"/>
      <c r="DF392" s="62"/>
      <c r="DH392" s="85"/>
      <c r="DI392" s="85"/>
    </row>
    <row r="393" spans="14:113" s="73" customFormat="1" ht="9" customHeight="1">
      <c r="N393" s="62"/>
      <c r="O393" s="62"/>
      <c r="P393" s="85"/>
      <c r="Q393" s="62"/>
      <c r="AD393" s="62"/>
      <c r="AF393" s="71"/>
      <c r="AG393" s="85"/>
      <c r="BC393" s="85"/>
      <c r="BE393" s="62"/>
      <c r="BU393" s="85"/>
      <c r="BV393" s="85"/>
      <c r="CP393" s="85"/>
      <c r="CQ393" s="85"/>
      <c r="CS393" s="85"/>
      <c r="DF393" s="62"/>
      <c r="DH393" s="85"/>
      <c r="DI393" s="85"/>
    </row>
    <row r="394" spans="14:113" s="73" customFormat="1" ht="9" customHeight="1">
      <c r="N394" s="62"/>
      <c r="O394" s="62"/>
      <c r="P394" s="85"/>
      <c r="Q394" s="62"/>
      <c r="AD394" s="62"/>
      <c r="AF394" s="71"/>
      <c r="AG394" s="85"/>
      <c r="BC394" s="85"/>
      <c r="BE394" s="62"/>
      <c r="BU394" s="85"/>
      <c r="BV394" s="85"/>
      <c r="CP394" s="85"/>
      <c r="CQ394" s="85"/>
      <c r="CS394" s="85"/>
      <c r="DF394" s="62"/>
      <c r="DH394" s="85"/>
      <c r="DI394" s="85"/>
    </row>
    <row r="395" spans="14:113" s="73" customFormat="1" ht="9" customHeight="1">
      <c r="N395" s="62"/>
      <c r="O395" s="62"/>
      <c r="P395" s="85"/>
      <c r="Q395" s="62"/>
      <c r="AD395" s="62"/>
      <c r="AF395" s="71"/>
      <c r="AG395" s="85"/>
      <c r="BC395" s="85"/>
      <c r="BE395" s="62"/>
      <c r="BU395" s="85"/>
      <c r="BV395" s="85"/>
      <c r="CP395" s="85"/>
      <c r="CQ395" s="85"/>
      <c r="CS395" s="85"/>
      <c r="DF395" s="62"/>
      <c r="DH395" s="85"/>
      <c r="DI395" s="85"/>
    </row>
    <row r="396" spans="14:113" s="73" customFormat="1" ht="9" customHeight="1">
      <c r="N396" s="62"/>
      <c r="O396" s="62"/>
      <c r="P396" s="85"/>
      <c r="Q396" s="62"/>
      <c r="AD396" s="62"/>
      <c r="AF396" s="71"/>
      <c r="AG396" s="85"/>
      <c r="BC396" s="85"/>
      <c r="BE396" s="62"/>
      <c r="BU396" s="85"/>
      <c r="BV396" s="85"/>
      <c r="CP396" s="85"/>
      <c r="CQ396" s="85"/>
      <c r="CS396" s="85"/>
      <c r="DF396" s="62"/>
      <c r="DH396" s="85"/>
      <c r="DI396" s="85"/>
    </row>
    <row r="397" spans="14:113" s="73" customFormat="1" ht="9" customHeight="1">
      <c r="N397" s="62"/>
      <c r="O397" s="62"/>
      <c r="P397" s="85"/>
      <c r="Q397" s="62"/>
      <c r="AD397" s="62"/>
      <c r="AF397" s="71"/>
      <c r="AG397" s="85"/>
      <c r="BC397" s="85"/>
      <c r="BE397" s="62"/>
      <c r="BU397" s="85"/>
      <c r="BV397" s="85"/>
      <c r="CP397" s="85"/>
      <c r="CQ397" s="85"/>
      <c r="CS397" s="85"/>
      <c r="DF397" s="62"/>
      <c r="DH397" s="85"/>
      <c r="DI397" s="85"/>
    </row>
    <row r="398" spans="14:113" s="73" customFormat="1" ht="9" customHeight="1">
      <c r="N398" s="62"/>
      <c r="O398" s="62"/>
      <c r="P398" s="85"/>
      <c r="Q398" s="62"/>
      <c r="AD398" s="62"/>
      <c r="AF398" s="71"/>
      <c r="AG398" s="85"/>
      <c r="BC398" s="85"/>
      <c r="BE398" s="62"/>
      <c r="BU398" s="85"/>
      <c r="BV398" s="85"/>
      <c r="CP398" s="85"/>
      <c r="CQ398" s="85"/>
      <c r="CS398" s="85"/>
      <c r="DF398" s="62"/>
      <c r="DH398" s="85"/>
      <c r="DI398" s="85"/>
    </row>
    <row r="399" spans="14:113" s="73" customFormat="1" ht="9" customHeight="1">
      <c r="N399" s="62"/>
      <c r="O399" s="62"/>
      <c r="P399" s="85"/>
      <c r="Q399" s="62"/>
      <c r="AD399" s="62"/>
      <c r="AF399" s="71"/>
      <c r="AG399" s="85"/>
      <c r="BC399" s="85"/>
      <c r="BE399" s="62"/>
      <c r="BU399" s="85"/>
      <c r="BV399" s="85"/>
      <c r="CP399" s="85"/>
      <c r="CQ399" s="85"/>
      <c r="CS399" s="85"/>
      <c r="DF399" s="62"/>
      <c r="DH399" s="85"/>
      <c r="DI399" s="85"/>
    </row>
    <row r="400" spans="14:113" s="73" customFormat="1" ht="9" customHeight="1">
      <c r="N400" s="62"/>
      <c r="O400" s="62"/>
      <c r="P400" s="85"/>
      <c r="Q400" s="62"/>
      <c r="AD400" s="62"/>
      <c r="AF400" s="71"/>
      <c r="AG400" s="85"/>
      <c r="BC400" s="85"/>
      <c r="BE400" s="62"/>
      <c r="BU400" s="85"/>
      <c r="BV400" s="85"/>
      <c r="CP400" s="85"/>
      <c r="CQ400" s="85"/>
      <c r="CS400" s="85"/>
      <c r="DF400" s="62"/>
      <c r="DH400" s="85"/>
      <c r="DI400" s="85"/>
    </row>
    <row r="401" spans="14:113" s="73" customFormat="1" ht="9" customHeight="1">
      <c r="N401" s="62"/>
      <c r="O401" s="62"/>
      <c r="P401" s="85"/>
      <c r="Q401" s="62"/>
      <c r="AD401" s="62"/>
      <c r="AF401" s="71"/>
      <c r="AG401" s="85"/>
      <c r="BC401" s="85"/>
      <c r="BE401" s="62"/>
      <c r="BU401" s="85"/>
      <c r="BV401" s="85"/>
      <c r="CP401" s="85"/>
      <c r="CQ401" s="85"/>
      <c r="CS401" s="85"/>
      <c r="DF401" s="62"/>
      <c r="DH401" s="85"/>
      <c r="DI401" s="85"/>
    </row>
    <row r="402" spans="14:113" s="73" customFormat="1" ht="9" customHeight="1">
      <c r="N402" s="62"/>
      <c r="O402" s="62"/>
      <c r="P402" s="85"/>
      <c r="Q402" s="62"/>
      <c r="AD402" s="62"/>
      <c r="AF402" s="71"/>
      <c r="AG402" s="85"/>
      <c r="BC402" s="85"/>
      <c r="BE402" s="62"/>
      <c r="BU402" s="85"/>
      <c r="BV402" s="85"/>
      <c r="CP402" s="85"/>
      <c r="CQ402" s="85"/>
      <c r="CS402" s="85"/>
      <c r="DF402" s="62"/>
      <c r="DH402" s="85"/>
      <c r="DI402" s="85"/>
    </row>
    <row r="403" spans="14:113" s="73" customFormat="1" ht="9" customHeight="1">
      <c r="N403" s="62"/>
      <c r="O403" s="62"/>
      <c r="P403" s="85"/>
      <c r="Q403" s="62"/>
      <c r="AD403" s="62"/>
      <c r="AF403" s="71"/>
      <c r="AG403" s="85"/>
      <c r="BC403" s="85"/>
      <c r="BE403" s="62"/>
      <c r="BU403" s="85"/>
      <c r="BV403" s="85"/>
      <c r="CP403" s="85"/>
      <c r="CQ403" s="85"/>
      <c r="CS403" s="85"/>
      <c r="DF403" s="62"/>
      <c r="DH403" s="85"/>
      <c r="DI403" s="85"/>
    </row>
    <row r="404" spans="14:113" s="73" customFormat="1" ht="9" customHeight="1">
      <c r="N404" s="62"/>
      <c r="O404" s="62"/>
      <c r="P404" s="85"/>
      <c r="Q404" s="62"/>
      <c r="AD404" s="62"/>
      <c r="AF404" s="71"/>
      <c r="AG404" s="85"/>
      <c r="BC404" s="85"/>
      <c r="BE404" s="62"/>
      <c r="BU404" s="85"/>
      <c r="BV404" s="85"/>
      <c r="CP404" s="85"/>
      <c r="CQ404" s="85"/>
      <c r="CS404" s="85"/>
      <c r="DF404" s="62"/>
      <c r="DH404" s="85"/>
      <c r="DI404" s="85"/>
    </row>
    <row r="405" spans="14:113" s="73" customFormat="1" ht="9" customHeight="1">
      <c r="N405" s="62"/>
      <c r="O405" s="62"/>
      <c r="P405" s="85"/>
      <c r="Q405" s="62"/>
      <c r="AD405" s="62"/>
      <c r="AF405" s="71"/>
      <c r="AG405" s="85"/>
      <c r="BC405" s="85"/>
      <c r="BE405" s="62"/>
      <c r="BU405" s="85"/>
      <c r="BV405" s="85"/>
      <c r="CP405" s="85"/>
      <c r="CQ405" s="85"/>
      <c r="CS405" s="85"/>
      <c r="DF405" s="62"/>
      <c r="DH405" s="85"/>
      <c r="DI405" s="85"/>
    </row>
    <row r="406" spans="14:113" s="73" customFormat="1" ht="9" customHeight="1">
      <c r="N406" s="62"/>
      <c r="O406" s="62"/>
      <c r="P406" s="85"/>
      <c r="Q406" s="62"/>
      <c r="AD406" s="62"/>
      <c r="AF406" s="71"/>
      <c r="AG406" s="85"/>
      <c r="BC406" s="85"/>
      <c r="BE406" s="62"/>
      <c r="BU406" s="85"/>
      <c r="BV406" s="85"/>
      <c r="CP406" s="85"/>
      <c r="CQ406" s="85"/>
      <c r="CS406" s="85"/>
      <c r="DF406" s="62"/>
      <c r="DH406" s="85"/>
      <c r="DI406" s="85"/>
    </row>
    <row r="407" spans="14:113" s="73" customFormat="1" ht="9" customHeight="1">
      <c r="N407" s="62"/>
      <c r="O407" s="62"/>
      <c r="P407" s="85"/>
      <c r="Q407" s="62"/>
      <c r="AD407" s="62"/>
      <c r="AF407" s="71"/>
      <c r="AG407" s="85"/>
      <c r="BC407" s="85"/>
      <c r="BE407" s="62"/>
      <c r="BU407" s="85"/>
      <c r="BV407" s="85"/>
      <c r="CP407" s="85"/>
      <c r="CQ407" s="85"/>
      <c r="CS407" s="85"/>
      <c r="DF407" s="62"/>
      <c r="DH407" s="85"/>
      <c r="DI407" s="85"/>
    </row>
    <row r="408" spans="14:113" s="73" customFormat="1" ht="9" customHeight="1">
      <c r="N408" s="62"/>
      <c r="O408" s="62"/>
      <c r="P408" s="85"/>
      <c r="Q408" s="62"/>
      <c r="AD408" s="62"/>
      <c r="AF408" s="71"/>
      <c r="AG408" s="85"/>
      <c r="BC408" s="85"/>
      <c r="BE408" s="62"/>
      <c r="BU408" s="85"/>
      <c r="BV408" s="85"/>
      <c r="CP408" s="85"/>
      <c r="CQ408" s="85"/>
      <c r="CS408" s="85"/>
      <c r="DF408" s="62"/>
      <c r="DH408" s="85"/>
      <c r="DI408" s="85"/>
    </row>
    <row r="409" spans="14:113" s="73" customFormat="1" ht="9" customHeight="1">
      <c r="N409" s="62"/>
      <c r="O409" s="62"/>
      <c r="P409" s="85"/>
      <c r="Q409" s="62"/>
      <c r="AD409" s="62"/>
      <c r="AF409" s="71"/>
      <c r="AG409" s="85"/>
      <c r="BC409" s="85"/>
      <c r="BE409" s="62"/>
      <c r="BU409" s="85"/>
      <c r="BV409" s="85"/>
      <c r="CP409" s="85"/>
      <c r="CQ409" s="85"/>
      <c r="CS409" s="85"/>
      <c r="DF409" s="62"/>
      <c r="DH409" s="85"/>
      <c r="DI409" s="85"/>
    </row>
    <row r="410" spans="14:113" s="73" customFormat="1" ht="9" customHeight="1">
      <c r="N410" s="62"/>
      <c r="O410" s="62"/>
      <c r="P410" s="85"/>
      <c r="Q410" s="62"/>
      <c r="AD410" s="62"/>
      <c r="AF410" s="71"/>
      <c r="AG410" s="85"/>
      <c r="BC410" s="85"/>
      <c r="BE410" s="62"/>
      <c r="BU410" s="85"/>
      <c r="BV410" s="85"/>
      <c r="CP410" s="85"/>
      <c r="CQ410" s="85"/>
      <c r="CS410" s="85"/>
      <c r="DF410" s="62"/>
      <c r="DH410" s="85"/>
      <c r="DI410" s="85"/>
    </row>
    <row r="411" spans="14:113" s="73" customFormat="1" ht="9" customHeight="1">
      <c r="N411" s="62"/>
      <c r="O411" s="62"/>
      <c r="P411" s="85"/>
      <c r="Q411" s="62"/>
      <c r="AD411" s="62"/>
      <c r="AF411" s="71"/>
      <c r="AG411" s="85"/>
      <c r="BC411" s="85"/>
      <c r="BE411" s="62"/>
      <c r="BU411" s="85"/>
      <c r="BV411" s="85"/>
      <c r="CP411" s="85"/>
      <c r="CQ411" s="85"/>
      <c r="CS411" s="85"/>
      <c r="DF411" s="62"/>
      <c r="DH411" s="85"/>
      <c r="DI411" s="85"/>
    </row>
    <row r="412" spans="14:113" s="73" customFormat="1" ht="9" customHeight="1">
      <c r="N412" s="62"/>
      <c r="O412" s="62"/>
      <c r="P412" s="85"/>
      <c r="Q412" s="62"/>
      <c r="AD412" s="62"/>
      <c r="AF412" s="71"/>
      <c r="AG412" s="85"/>
      <c r="BC412" s="85"/>
      <c r="BE412" s="62"/>
      <c r="BU412" s="85"/>
      <c r="BV412" s="85"/>
      <c r="CP412" s="85"/>
      <c r="CQ412" s="85"/>
      <c r="CS412" s="85"/>
      <c r="DF412" s="62"/>
      <c r="DH412" s="85"/>
      <c r="DI412" s="85"/>
    </row>
    <row r="413" spans="14:113" s="73" customFormat="1" ht="9" customHeight="1">
      <c r="N413" s="62"/>
      <c r="O413" s="62"/>
      <c r="P413" s="85"/>
      <c r="Q413" s="62"/>
      <c r="AD413" s="62"/>
      <c r="AF413" s="71"/>
      <c r="AG413" s="85"/>
      <c r="BC413" s="85"/>
      <c r="BE413" s="62"/>
      <c r="BU413" s="85"/>
      <c r="BV413" s="85"/>
      <c r="CP413" s="85"/>
      <c r="CQ413" s="85"/>
      <c r="CS413" s="85"/>
      <c r="DF413" s="62"/>
      <c r="DH413" s="85"/>
      <c r="DI413" s="85"/>
    </row>
    <row r="414" spans="14:113" s="73" customFormat="1" ht="9" customHeight="1">
      <c r="N414" s="62"/>
      <c r="O414" s="62"/>
      <c r="P414" s="85"/>
      <c r="Q414" s="62"/>
      <c r="AD414" s="62"/>
      <c r="AF414" s="71"/>
      <c r="AG414" s="85"/>
      <c r="BC414" s="85"/>
      <c r="BE414" s="62"/>
      <c r="BU414" s="85"/>
      <c r="BV414" s="85"/>
      <c r="CP414" s="85"/>
      <c r="CQ414" s="85"/>
      <c r="CS414" s="85"/>
      <c r="DF414" s="62"/>
      <c r="DH414" s="85"/>
      <c r="DI414" s="85"/>
    </row>
    <row r="415" spans="14:113" s="73" customFormat="1" ht="9" customHeight="1">
      <c r="N415" s="62"/>
      <c r="O415" s="62"/>
      <c r="P415" s="85"/>
      <c r="Q415" s="62"/>
      <c r="AD415" s="62"/>
      <c r="AF415" s="71"/>
      <c r="AG415" s="85"/>
      <c r="BC415" s="85"/>
      <c r="BE415" s="62"/>
      <c r="BU415" s="85"/>
      <c r="BV415" s="85"/>
      <c r="CP415" s="85"/>
      <c r="CQ415" s="85"/>
      <c r="CS415" s="85"/>
      <c r="DF415" s="62"/>
      <c r="DH415" s="85"/>
      <c r="DI415" s="85"/>
    </row>
    <row r="416" spans="14:113" s="73" customFormat="1" ht="9" customHeight="1">
      <c r="N416" s="62"/>
      <c r="O416" s="62"/>
      <c r="P416" s="85"/>
      <c r="Q416" s="62"/>
      <c r="AD416" s="62"/>
      <c r="AF416" s="71"/>
      <c r="AG416" s="85"/>
      <c r="BC416" s="85"/>
      <c r="BE416" s="62"/>
      <c r="BU416" s="85"/>
      <c r="BV416" s="85"/>
      <c r="CP416" s="85"/>
      <c r="CQ416" s="85"/>
      <c r="CS416" s="85"/>
      <c r="DF416" s="62"/>
      <c r="DH416" s="85"/>
      <c r="DI416" s="85"/>
    </row>
    <row r="417" spans="14:113" s="73" customFormat="1" ht="9" customHeight="1">
      <c r="N417" s="62"/>
      <c r="O417" s="62"/>
      <c r="P417" s="85"/>
      <c r="Q417" s="62"/>
      <c r="AD417" s="62"/>
      <c r="AF417" s="71"/>
      <c r="AG417" s="85"/>
      <c r="BC417" s="85"/>
      <c r="BE417" s="62"/>
      <c r="BU417" s="85"/>
      <c r="BV417" s="85"/>
      <c r="CP417" s="85"/>
      <c r="CQ417" s="85"/>
      <c r="CS417" s="85"/>
      <c r="DF417" s="62"/>
      <c r="DH417" s="85"/>
      <c r="DI417" s="85"/>
    </row>
    <row r="418" spans="14:113" s="73" customFormat="1" ht="9" customHeight="1">
      <c r="N418" s="62"/>
      <c r="O418" s="62"/>
      <c r="P418" s="85"/>
      <c r="Q418" s="62"/>
      <c r="AD418" s="62"/>
      <c r="AF418" s="71"/>
      <c r="AG418" s="85"/>
      <c r="BC418" s="85"/>
      <c r="BE418" s="62"/>
      <c r="BU418" s="85"/>
      <c r="BV418" s="85"/>
      <c r="CP418" s="85"/>
      <c r="CQ418" s="85"/>
      <c r="CS418" s="85"/>
      <c r="DF418" s="62"/>
      <c r="DH418" s="85"/>
      <c r="DI418" s="85"/>
    </row>
    <row r="419" spans="14:113" s="73" customFormat="1" ht="9" customHeight="1">
      <c r="N419" s="62"/>
      <c r="O419" s="62"/>
      <c r="P419" s="85"/>
      <c r="Q419" s="62"/>
      <c r="AD419" s="62"/>
      <c r="AF419" s="71"/>
      <c r="AG419" s="85"/>
      <c r="BC419" s="85"/>
      <c r="BE419" s="62"/>
      <c r="BU419" s="85"/>
      <c r="BV419" s="85"/>
      <c r="CP419" s="85"/>
      <c r="CQ419" s="85"/>
      <c r="CS419" s="85"/>
      <c r="DF419" s="62"/>
      <c r="DH419" s="85"/>
      <c r="DI419" s="85"/>
    </row>
    <row r="420" spans="14:113" s="73" customFormat="1" ht="9" customHeight="1">
      <c r="N420" s="62"/>
      <c r="O420" s="62"/>
      <c r="P420" s="85"/>
      <c r="Q420" s="62"/>
      <c r="AD420" s="62"/>
      <c r="AF420" s="71"/>
      <c r="AG420" s="85"/>
      <c r="BC420" s="85"/>
      <c r="BE420" s="62"/>
      <c r="BU420" s="85"/>
      <c r="BV420" s="85"/>
      <c r="CP420" s="85"/>
      <c r="CQ420" s="85"/>
      <c r="CS420" s="85"/>
      <c r="DF420" s="62"/>
      <c r="DH420" s="85"/>
      <c r="DI420" s="85"/>
    </row>
    <row r="421" spans="14:113" s="73" customFormat="1" ht="9" customHeight="1">
      <c r="N421" s="62"/>
      <c r="O421" s="62"/>
      <c r="P421" s="85"/>
      <c r="Q421" s="62"/>
      <c r="AD421" s="62"/>
      <c r="AF421" s="71"/>
      <c r="AG421" s="85"/>
      <c r="BC421" s="85"/>
      <c r="BE421" s="62"/>
      <c r="BU421" s="85"/>
      <c r="BV421" s="85"/>
      <c r="CP421" s="85"/>
      <c r="CQ421" s="85"/>
      <c r="CS421" s="85"/>
      <c r="DF421" s="62"/>
      <c r="DH421" s="85"/>
      <c r="DI421" s="85"/>
    </row>
    <row r="422" spans="14:113" s="73" customFormat="1" ht="9" customHeight="1">
      <c r="N422" s="62"/>
      <c r="O422" s="62"/>
      <c r="P422" s="85"/>
      <c r="Q422" s="62"/>
      <c r="AD422" s="62"/>
      <c r="AF422" s="71"/>
      <c r="AG422" s="85"/>
      <c r="BC422" s="85"/>
      <c r="BE422" s="62"/>
      <c r="BU422" s="85"/>
      <c r="BV422" s="85"/>
      <c r="CP422" s="85"/>
      <c r="CQ422" s="85"/>
      <c r="CS422" s="85"/>
      <c r="DF422" s="62"/>
      <c r="DH422" s="85"/>
      <c r="DI422" s="85"/>
    </row>
    <row r="423" spans="14:113" s="73" customFormat="1" ht="9" customHeight="1">
      <c r="N423" s="62"/>
      <c r="O423" s="62"/>
      <c r="P423" s="85"/>
      <c r="Q423" s="62"/>
      <c r="AD423" s="62"/>
      <c r="AF423" s="71"/>
      <c r="AG423" s="85"/>
      <c r="BC423" s="85"/>
      <c r="BE423" s="62"/>
      <c r="BU423" s="85"/>
      <c r="BV423" s="85"/>
      <c r="CP423" s="85"/>
      <c r="CQ423" s="85"/>
      <c r="CS423" s="85"/>
      <c r="DF423" s="62"/>
      <c r="DH423" s="85"/>
      <c r="DI423" s="85"/>
    </row>
    <row r="424" spans="14:113" s="73" customFormat="1" ht="9" customHeight="1">
      <c r="N424" s="62"/>
      <c r="O424" s="62"/>
      <c r="P424" s="85"/>
      <c r="Q424" s="62"/>
      <c r="AD424" s="62"/>
      <c r="AF424" s="71"/>
      <c r="AG424" s="85"/>
      <c r="BC424" s="85"/>
      <c r="BE424" s="62"/>
      <c r="BU424" s="85"/>
      <c r="BV424" s="85"/>
      <c r="CP424" s="85"/>
      <c r="CQ424" s="85"/>
      <c r="CS424" s="85"/>
      <c r="DF424" s="62"/>
      <c r="DH424" s="85"/>
      <c r="DI424" s="85"/>
    </row>
    <row r="425" spans="14:113" s="73" customFormat="1" ht="9" customHeight="1">
      <c r="N425" s="62"/>
      <c r="O425" s="62"/>
      <c r="P425" s="85"/>
      <c r="Q425" s="62"/>
      <c r="AD425" s="62"/>
      <c r="AF425" s="71"/>
      <c r="AG425" s="85"/>
      <c r="BC425" s="85"/>
      <c r="BE425" s="62"/>
      <c r="BU425" s="85"/>
      <c r="BV425" s="85"/>
      <c r="CP425" s="85"/>
      <c r="CQ425" s="85"/>
      <c r="CS425" s="85"/>
      <c r="DF425" s="62"/>
      <c r="DH425" s="85"/>
      <c r="DI425" s="85"/>
    </row>
    <row r="426" spans="14:113" s="73" customFormat="1" ht="9" customHeight="1">
      <c r="N426" s="62"/>
      <c r="O426" s="62"/>
      <c r="P426" s="85"/>
      <c r="Q426" s="62"/>
      <c r="AD426" s="62"/>
      <c r="AF426" s="71"/>
      <c r="AG426" s="85"/>
      <c r="BC426" s="85"/>
      <c r="BE426" s="62"/>
      <c r="BU426" s="85"/>
      <c r="BV426" s="85"/>
      <c r="CP426" s="85"/>
      <c r="CQ426" s="85"/>
      <c r="CS426" s="85"/>
      <c r="DF426" s="62"/>
      <c r="DH426" s="85"/>
      <c r="DI426" s="85"/>
    </row>
    <row r="427" spans="14:113" s="73" customFormat="1" ht="9" customHeight="1">
      <c r="N427" s="62"/>
      <c r="O427" s="62"/>
      <c r="P427" s="85"/>
      <c r="Q427" s="62"/>
      <c r="AD427" s="62"/>
      <c r="AF427" s="71"/>
      <c r="AG427" s="85"/>
      <c r="BC427" s="85"/>
      <c r="BE427" s="62"/>
      <c r="BU427" s="85"/>
      <c r="BV427" s="85"/>
      <c r="CP427" s="85"/>
      <c r="CQ427" s="85"/>
      <c r="CS427" s="85"/>
      <c r="DF427" s="62"/>
      <c r="DH427" s="85"/>
      <c r="DI427" s="85"/>
    </row>
    <row r="428" spans="14:113" s="73" customFormat="1" ht="9" customHeight="1">
      <c r="N428" s="62"/>
      <c r="O428" s="62"/>
      <c r="P428" s="85"/>
      <c r="Q428" s="62"/>
      <c r="AD428" s="62"/>
      <c r="AF428" s="71"/>
      <c r="AG428" s="85"/>
      <c r="BC428" s="85"/>
      <c r="BE428" s="62"/>
      <c r="BU428" s="85"/>
      <c r="BV428" s="85"/>
      <c r="CP428" s="85"/>
      <c r="CQ428" s="85"/>
      <c r="CS428" s="85"/>
      <c r="DF428" s="62"/>
      <c r="DH428" s="85"/>
      <c r="DI428" s="85"/>
    </row>
    <row r="429" spans="14:113" s="73" customFormat="1" ht="9" customHeight="1">
      <c r="N429" s="62"/>
      <c r="O429" s="62"/>
      <c r="P429" s="85"/>
      <c r="Q429" s="62"/>
      <c r="AD429" s="62"/>
      <c r="AF429" s="71"/>
      <c r="AG429" s="85"/>
      <c r="BC429" s="85"/>
      <c r="BE429" s="62"/>
      <c r="BU429" s="85"/>
      <c r="BV429" s="85"/>
      <c r="CP429" s="85"/>
      <c r="CQ429" s="85"/>
      <c r="CS429" s="85"/>
      <c r="DF429" s="62"/>
      <c r="DH429" s="85"/>
      <c r="DI429" s="85"/>
    </row>
    <row r="430" spans="14:113" s="73" customFormat="1" ht="9" customHeight="1">
      <c r="N430" s="62"/>
      <c r="O430" s="62"/>
      <c r="P430" s="85"/>
      <c r="Q430" s="62"/>
      <c r="AD430" s="62"/>
      <c r="AF430" s="71"/>
      <c r="AG430" s="85"/>
      <c r="BC430" s="85"/>
      <c r="BE430" s="62"/>
      <c r="BU430" s="85"/>
      <c r="BV430" s="85"/>
      <c r="CP430" s="85"/>
      <c r="CQ430" s="85"/>
      <c r="CS430" s="85"/>
      <c r="DF430" s="62"/>
      <c r="DH430" s="85"/>
      <c r="DI430" s="85"/>
    </row>
    <row r="431" spans="14:113" s="73" customFormat="1" ht="9" customHeight="1">
      <c r="N431" s="62"/>
      <c r="O431" s="62"/>
      <c r="P431" s="85"/>
      <c r="Q431" s="62"/>
      <c r="AD431" s="62"/>
      <c r="AF431" s="71"/>
      <c r="AG431" s="85"/>
      <c r="BC431" s="85"/>
      <c r="BE431" s="62"/>
      <c r="BU431" s="85"/>
      <c r="BV431" s="85"/>
      <c r="CP431" s="85"/>
      <c r="CQ431" s="85"/>
      <c r="CS431" s="85"/>
      <c r="DF431" s="62"/>
      <c r="DH431" s="85"/>
      <c r="DI431" s="85"/>
    </row>
    <row r="432" spans="14:113" s="73" customFormat="1" ht="9" customHeight="1">
      <c r="N432" s="62"/>
      <c r="O432" s="62"/>
      <c r="P432" s="85"/>
      <c r="Q432" s="62"/>
      <c r="AD432" s="62"/>
      <c r="AF432" s="71"/>
      <c r="AG432" s="85"/>
      <c r="BC432" s="85"/>
      <c r="BE432" s="62"/>
      <c r="BU432" s="85"/>
      <c r="BV432" s="85"/>
      <c r="CP432" s="85"/>
      <c r="CQ432" s="85"/>
      <c r="CS432" s="85"/>
      <c r="DF432" s="62"/>
      <c r="DH432" s="85"/>
      <c r="DI432" s="85"/>
    </row>
    <row r="433" spans="14:113" s="73" customFormat="1" ht="9" customHeight="1">
      <c r="N433" s="62"/>
      <c r="O433" s="62"/>
      <c r="P433" s="85"/>
      <c r="Q433" s="62"/>
      <c r="AD433" s="62"/>
      <c r="AF433" s="71"/>
      <c r="AG433" s="85"/>
      <c r="BC433" s="85"/>
      <c r="BE433" s="62"/>
      <c r="BU433" s="85"/>
      <c r="BV433" s="85"/>
      <c r="CP433" s="85"/>
      <c r="CQ433" s="85"/>
      <c r="CS433" s="85"/>
      <c r="DF433" s="62"/>
      <c r="DH433" s="85"/>
      <c r="DI433" s="85"/>
    </row>
    <row r="434" spans="14:113" s="73" customFormat="1" ht="9" customHeight="1">
      <c r="N434" s="62"/>
      <c r="O434" s="62"/>
      <c r="P434" s="85"/>
      <c r="Q434" s="62"/>
      <c r="AD434" s="62"/>
      <c r="AF434" s="71"/>
      <c r="AG434" s="85"/>
      <c r="BC434" s="85"/>
      <c r="BE434" s="62"/>
      <c r="BU434" s="85"/>
      <c r="BV434" s="85"/>
      <c r="CP434" s="85"/>
      <c r="CQ434" s="85"/>
      <c r="CS434" s="85"/>
      <c r="DF434" s="62"/>
      <c r="DH434" s="85"/>
      <c r="DI434" s="85"/>
    </row>
    <row r="435" spans="14:113" s="73" customFormat="1" ht="9" customHeight="1">
      <c r="N435" s="62"/>
      <c r="O435" s="62"/>
      <c r="P435" s="85"/>
      <c r="Q435" s="62"/>
      <c r="AD435" s="62"/>
      <c r="AF435" s="71"/>
      <c r="AG435" s="85"/>
      <c r="BC435" s="85"/>
      <c r="BE435" s="62"/>
      <c r="BU435" s="85"/>
      <c r="BV435" s="85"/>
      <c r="CP435" s="85"/>
      <c r="CQ435" s="85"/>
      <c r="CS435" s="85"/>
      <c r="DF435" s="62"/>
      <c r="DH435" s="85"/>
      <c r="DI435" s="85"/>
    </row>
    <row r="436" spans="14:113" s="73" customFormat="1" ht="9" customHeight="1">
      <c r="N436" s="62"/>
      <c r="O436" s="62"/>
      <c r="P436" s="85"/>
      <c r="Q436" s="62"/>
      <c r="AD436" s="62"/>
      <c r="AF436" s="71"/>
      <c r="AG436" s="85"/>
      <c r="BC436" s="85"/>
      <c r="BE436" s="62"/>
      <c r="BU436" s="85"/>
      <c r="BV436" s="85"/>
      <c r="CP436" s="85"/>
      <c r="CQ436" s="85"/>
      <c r="CS436" s="85"/>
      <c r="DF436" s="62"/>
      <c r="DH436" s="85"/>
      <c r="DI436" s="85"/>
    </row>
    <row r="437" spans="14:113" s="73" customFormat="1" ht="9" customHeight="1">
      <c r="N437" s="62"/>
      <c r="O437" s="62"/>
      <c r="P437" s="85"/>
      <c r="Q437" s="62"/>
      <c r="AD437" s="62"/>
      <c r="AF437" s="71"/>
      <c r="AG437" s="85"/>
      <c r="BC437" s="85"/>
      <c r="BE437" s="62"/>
      <c r="BU437" s="85"/>
      <c r="BV437" s="85"/>
      <c r="CP437" s="85"/>
      <c r="CQ437" s="85"/>
      <c r="CS437" s="85"/>
      <c r="DF437" s="62"/>
      <c r="DH437" s="85"/>
      <c r="DI437" s="85"/>
    </row>
    <row r="438" spans="14:113" s="73" customFormat="1" ht="9" customHeight="1">
      <c r="N438" s="62"/>
      <c r="O438" s="62"/>
      <c r="P438" s="85"/>
      <c r="Q438" s="62"/>
      <c r="AD438" s="62"/>
      <c r="AF438" s="71"/>
      <c r="AG438" s="85"/>
      <c r="BC438" s="85"/>
      <c r="BE438" s="62"/>
      <c r="BU438" s="85"/>
      <c r="BV438" s="85"/>
      <c r="CP438" s="85"/>
      <c r="CQ438" s="85"/>
      <c r="CS438" s="85"/>
      <c r="DF438" s="62"/>
      <c r="DH438" s="85"/>
      <c r="DI438" s="85"/>
    </row>
    <row r="439" spans="14:113" s="73" customFormat="1" ht="9" customHeight="1">
      <c r="N439" s="62"/>
      <c r="O439" s="62"/>
      <c r="P439" s="85"/>
      <c r="Q439" s="62"/>
      <c r="AD439" s="62"/>
      <c r="AF439" s="71"/>
      <c r="AG439" s="85"/>
      <c r="BC439" s="85"/>
      <c r="BE439" s="62"/>
      <c r="BU439" s="85"/>
      <c r="BV439" s="85"/>
      <c r="CP439" s="85"/>
      <c r="CQ439" s="85"/>
      <c r="CS439" s="85"/>
      <c r="DF439" s="62"/>
      <c r="DH439" s="85"/>
      <c r="DI439" s="85"/>
    </row>
    <row r="440" spans="14:113" s="73" customFormat="1" ht="9" customHeight="1">
      <c r="N440" s="62"/>
      <c r="O440" s="62"/>
      <c r="P440" s="85"/>
      <c r="Q440" s="62"/>
      <c r="AD440" s="62"/>
      <c r="AF440" s="71"/>
      <c r="AG440" s="85"/>
      <c r="BC440" s="85"/>
      <c r="BE440" s="62"/>
      <c r="BU440" s="85"/>
      <c r="BV440" s="85"/>
      <c r="CP440" s="85"/>
      <c r="CQ440" s="85"/>
      <c r="CS440" s="85"/>
      <c r="DF440" s="62"/>
      <c r="DH440" s="85"/>
      <c r="DI440" s="85"/>
    </row>
    <row r="441" spans="14:113" s="73" customFormat="1" ht="9" customHeight="1">
      <c r="N441" s="62"/>
      <c r="O441" s="62"/>
      <c r="P441" s="85"/>
      <c r="Q441" s="62"/>
      <c r="AD441" s="62"/>
      <c r="AF441" s="71"/>
      <c r="AG441" s="85"/>
      <c r="BC441" s="85"/>
      <c r="BE441" s="62"/>
      <c r="BU441" s="85"/>
      <c r="BV441" s="85"/>
      <c r="CP441" s="85"/>
      <c r="CQ441" s="85"/>
      <c r="CS441" s="85"/>
      <c r="DF441" s="62"/>
      <c r="DH441" s="85"/>
      <c r="DI441" s="85"/>
    </row>
    <row r="442" spans="14:113" s="73" customFormat="1" ht="9" customHeight="1">
      <c r="N442" s="62"/>
      <c r="O442" s="62"/>
      <c r="P442" s="85"/>
      <c r="Q442" s="62"/>
      <c r="AD442" s="62"/>
      <c r="AF442" s="71"/>
      <c r="AG442" s="85"/>
      <c r="BC442" s="85"/>
      <c r="BE442" s="62"/>
      <c r="BU442" s="85"/>
      <c r="BV442" s="85"/>
      <c r="CP442" s="85"/>
      <c r="CQ442" s="85"/>
      <c r="CS442" s="85"/>
      <c r="DF442" s="62"/>
      <c r="DH442" s="85"/>
      <c r="DI442" s="85"/>
    </row>
    <row r="443" spans="14:113" s="73" customFormat="1" ht="9" customHeight="1">
      <c r="N443" s="62"/>
      <c r="O443" s="62"/>
      <c r="P443" s="85"/>
      <c r="Q443" s="62"/>
      <c r="AD443" s="62"/>
      <c r="AF443" s="71"/>
      <c r="AG443" s="85"/>
      <c r="BC443" s="85"/>
      <c r="BE443" s="62"/>
      <c r="BU443" s="85"/>
      <c r="BV443" s="85"/>
      <c r="CP443" s="85"/>
      <c r="CQ443" s="85"/>
      <c r="CS443" s="85"/>
      <c r="DF443" s="62"/>
      <c r="DH443" s="85"/>
      <c r="DI443" s="85"/>
    </row>
    <row r="444" spans="14:113" s="73" customFormat="1" ht="9" customHeight="1">
      <c r="N444" s="62"/>
      <c r="O444" s="62"/>
      <c r="P444" s="85"/>
      <c r="Q444" s="62"/>
      <c r="AD444" s="62"/>
      <c r="AF444" s="71"/>
      <c r="AG444" s="85"/>
      <c r="BC444" s="85"/>
      <c r="BE444" s="62"/>
      <c r="BU444" s="85"/>
      <c r="BV444" s="85"/>
      <c r="CP444" s="85"/>
      <c r="CQ444" s="85"/>
      <c r="CS444" s="85"/>
      <c r="DF444" s="62"/>
      <c r="DH444" s="85"/>
      <c r="DI444" s="85"/>
    </row>
    <row r="445" spans="14:113" s="73" customFormat="1" ht="9" customHeight="1">
      <c r="N445" s="62"/>
      <c r="O445" s="62"/>
      <c r="P445" s="85"/>
      <c r="Q445" s="62"/>
      <c r="AD445" s="62"/>
      <c r="AF445" s="71"/>
      <c r="AG445" s="85"/>
      <c r="BC445" s="85"/>
      <c r="BE445" s="62"/>
      <c r="BU445" s="85"/>
      <c r="BV445" s="85"/>
      <c r="CP445" s="85"/>
      <c r="CQ445" s="85"/>
      <c r="CS445" s="85"/>
      <c r="DF445" s="62"/>
      <c r="DH445" s="85"/>
      <c r="DI445" s="85"/>
    </row>
    <row r="446" spans="14:113" s="73" customFormat="1" ht="9" customHeight="1">
      <c r="N446" s="62"/>
      <c r="O446" s="62"/>
      <c r="P446" s="85"/>
      <c r="Q446" s="62"/>
      <c r="AD446" s="62"/>
      <c r="AF446" s="71"/>
      <c r="AG446" s="85"/>
      <c r="BC446" s="85"/>
      <c r="BE446" s="62"/>
      <c r="BU446" s="85"/>
      <c r="BV446" s="85"/>
      <c r="CP446" s="85"/>
      <c r="CQ446" s="85"/>
      <c r="CS446" s="85"/>
      <c r="DF446" s="62"/>
      <c r="DH446" s="85"/>
      <c r="DI446" s="85"/>
    </row>
    <row r="447" spans="14:113" s="73" customFormat="1" ht="9" customHeight="1">
      <c r="N447" s="62"/>
      <c r="O447" s="62"/>
      <c r="P447" s="85"/>
      <c r="Q447" s="62"/>
      <c r="AD447" s="62"/>
      <c r="AF447" s="71"/>
      <c r="AG447" s="85"/>
      <c r="BC447" s="85"/>
      <c r="BE447" s="62"/>
      <c r="BU447" s="85"/>
      <c r="BV447" s="85"/>
      <c r="CP447" s="85"/>
      <c r="CQ447" s="85"/>
      <c r="CS447" s="85"/>
      <c r="DF447" s="62"/>
      <c r="DH447" s="85"/>
      <c r="DI447" s="85"/>
    </row>
    <row r="448" spans="14:113" s="73" customFormat="1" ht="9" customHeight="1">
      <c r="N448" s="62"/>
      <c r="O448" s="62"/>
      <c r="P448" s="85"/>
      <c r="Q448" s="62"/>
      <c r="AD448" s="62"/>
      <c r="AF448" s="71"/>
      <c r="AG448" s="85"/>
      <c r="BC448" s="85"/>
      <c r="BE448" s="62"/>
      <c r="BU448" s="85"/>
      <c r="BV448" s="85"/>
      <c r="CP448" s="85"/>
      <c r="CQ448" s="85"/>
      <c r="CS448" s="85"/>
      <c r="DF448" s="62"/>
      <c r="DH448" s="85"/>
      <c r="DI448" s="85"/>
    </row>
    <row r="449" spans="14:113" s="73" customFormat="1" ht="9" customHeight="1">
      <c r="N449" s="62"/>
      <c r="O449" s="62"/>
      <c r="P449" s="85"/>
      <c r="Q449" s="62"/>
      <c r="AD449" s="62"/>
      <c r="AF449" s="71"/>
      <c r="AG449" s="85"/>
      <c r="BC449" s="85"/>
      <c r="BE449" s="62"/>
      <c r="BU449" s="85"/>
      <c r="BV449" s="85"/>
      <c r="CP449" s="85"/>
      <c r="CQ449" s="85"/>
      <c r="CS449" s="85"/>
      <c r="DF449" s="62"/>
      <c r="DH449" s="85"/>
      <c r="DI449" s="85"/>
    </row>
    <row r="450" spans="14:113" s="73" customFormat="1" ht="9" customHeight="1">
      <c r="N450" s="62"/>
      <c r="O450" s="62"/>
      <c r="P450" s="85"/>
      <c r="Q450" s="62"/>
      <c r="AD450" s="62"/>
      <c r="AF450" s="71"/>
      <c r="AG450" s="85"/>
      <c r="BC450" s="85"/>
      <c r="BE450" s="62"/>
      <c r="BU450" s="85"/>
      <c r="BV450" s="85"/>
      <c r="CP450" s="85"/>
      <c r="CQ450" s="85"/>
      <c r="CS450" s="85"/>
      <c r="DF450" s="62"/>
      <c r="DH450" s="85"/>
      <c r="DI450" s="85"/>
    </row>
    <row r="451" spans="14:113" s="73" customFormat="1" ht="9" customHeight="1">
      <c r="N451" s="62"/>
      <c r="O451" s="62"/>
      <c r="P451" s="85"/>
      <c r="Q451" s="62"/>
      <c r="AD451" s="62"/>
      <c r="AF451" s="71"/>
      <c r="AG451" s="85"/>
      <c r="BC451" s="85"/>
      <c r="BE451" s="62"/>
      <c r="BU451" s="85"/>
      <c r="BV451" s="85"/>
      <c r="CP451" s="85"/>
      <c r="CQ451" s="85"/>
      <c r="CS451" s="85"/>
      <c r="DF451" s="62"/>
      <c r="DH451" s="85"/>
      <c r="DI451" s="85"/>
    </row>
    <row r="452" spans="14:113" s="73" customFormat="1" ht="9" customHeight="1">
      <c r="N452" s="62"/>
      <c r="O452" s="62"/>
      <c r="P452" s="85"/>
      <c r="Q452" s="62"/>
      <c r="AD452" s="62"/>
      <c r="AF452" s="71"/>
      <c r="AG452" s="85"/>
      <c r="BC452" s="85"/>
      <c r="BE452" s="62"/>
      <c r="BU452" s="85"/>
      <c r="BV452" s="85"/>
      <c r="CP452" s="85"/>
      <c r="CQ452" s="85"/>
      <c r="CS452" s="85"/>
      <c r="DF452" s="62"/>
      <c r="DH452" s="85"/>
      <c r="DI452" s="85"/>
    </row>
    <row r="453" spans="14:113" s="73" customFormat="1" ht="9" customHeight="1">
      <c r="N453" s="62"/>
      <c r="O453" s="62"/>
      <c r="P453" s="85"/>
      <c r="Q453" s="62"/>
      <c r="AD453" s="62"/>
      <c r="AF453" s="71"/>
      <c r="AG453" s="85"/>
      <c r="BC453" s="85"/>
      <c r="BE453" s="62"/>
      <c r="BU453" s="85"/>
      <c r="BV453" s="85"/>
      <c r="CP453" s="85"/>
      <c r="CQ453" s="85"/>
      <c r="CS453" s="85"/>
      <c r="DF453" s="62"/>
      <c r="DH453" s="85"/>
      <c r="DI453" s="85"/>
    </row>
    <row r="454" spans="14:113" s="73" customFormat="1" ht="9" customHeight="1">
      <c r="N454" s="62"/>
      <c r="O454" s="62"/>
      <c r="P454" s="85"/>
      <c r="Q454" s="62"/>
      <c r="AD454" s="62"/>
      <c r="AF454" s="71"/>
      <c r="AG454" s="85"/>
      <c r="BC454" s="85"/>
      <c r="BE454" s="62"/>
      <c r="BU454" s="85"/>
      <c r="BV454" s="85"/>
      <c r="CP454" s="85"/>
      <c r="CQ454" s="85"/>
      <c r="CS454" s="85"/>
      <c r="DF454" s="62"/>
      <c r="DH454" s="85"/>
      <c r="DI454" s="85"/>
    </row>
    <row r="455" spans="14:113" s="73" customFormat="1" ht="9" customHeight="1">
      <c r="N455" s="62"/>
      <c r="O455" s="62"/>
      <c r="P455" s="85"/>
      <c r="Q455" s="62"/>
      <c r="AD455" s="62"/>
      <c r="AF455" s="71"/>
      <c r="AG455" s="85"/>
      <c r="BC455" s="85"/>
      <c r="BE455" s="62"/>
      <c r="BU455" s="85"/>
      <c r="BV455" s="85"/>
      <c r="CP455" s="85"/>
      <c r="CQ455" s="85"/>
      <c r="CS455" s="85"/>
      <c r="DF455" s="62"/>
      <c r="DH455" s="85"/>
      <c r="DI455" s="85"/>
    </row>
    <row r="456" spans="14:113" s="73" customFormat="1" ht="9" customHeight="1">
      <c r="N456" s="62"/>
      <c r="O456" s="62"/>
      <c r="P456" s="85"/>
      <c r="Q456" s="62"/>
      <c r="AD456" s="62"/>
      <c r="AF456" s="71"/>
      <c r="AG456" s="85"/>
      <c r="BC456" s="85"/>
      <c r="BE456" s="62"/>
      <c r="BU456" s="85"/>
      <c r="BV456" s="85"/>
      <c r="CP456" s="85"/>
      <c r="CQ456" s="85"/>
      <c r="CS456" s="85"/>
      <c r="DF456" s="62"/>
      <c r="DH456" s="85"/>
      <c r="DI456" s="85"/>
    </row>
    <row r="457" spans="14:113" s="73" customFormat="1" ht="9" customHeight="1">
      <c r="N457" s="62"/>
      <c r="O457" s="62"/>
      <c r="P457" s="85"/>
      <c r="Q457" s="62"/>
      <c r="AD457" s="62"/>
      <c r="AF457" s="71"/>
      <c r="AG457" s="85"/>
      <c r="BC457" s="85"/>
      <c r="BE457" s="62"/>
      <c r="BU457" s="85"/>
      <c r="BV457" s="85"/>
      <c r="CP457" s="85"/>
      <c r="CQ457" s="85"/>
      <c r="CS457" s="85"/>
      <c r="DF457" s="62"/>
      <c r="DH457" s="85"/>
      <c r="DI457" s="85"/>
    </row>
    <row r="458" spans="14:113" s="73" customFormat="1" ht="9" customHeight="1">
      <c r="N458" s="62"/>
      <c r="O458" s="62"/>
      <c r="P458" s="85"/>
      <c r="Q458" s="62"/>
      <c r="AD458" s="62"/>
      <c r="AF458" s="71"/>
      <c r="AG458" s="85"/>
      <c r="BC458" s="85"/>
      <c r="BE458" s="62"/>
      <c r="BU458" s="85"/>
      <c r="BV458" s="85"/>
      <c r="CP458" s="85"/>
      <c r="CQ458" s="85"/>
      <c r="CS458" s="85"/>
      <c r="DF458" s="62"/>
      <c r="DH458" s="85"/>
      <c r="DI458" s="85"/>
    </row>
    <row r="459" spans="14:113" s="73" customFormat="1" ht="9" customHeight="1">
      <c r="N459" s="62"/>
      <c r="O459" s="62"/>
      <c r="P459" s="85"/>
      <c r="Q459" s="62"/>
      <c r="AD459" s="62"/>
      <c r="AF459" s="71"/>
      <c r="AG459" s="85"/>
      <c r="BC459" s="85"/>
      <c r="BE459" s="62"/>
      <c r="BU459" s="85"/>
      <c r="BV459" s="85"/>
      <c r="CP459" s="85"/>
      <c r="CQ459" s="85"/>
      <c r="CS459" s="85"/>
      <c r="DF459" s="62"/>
      <c r="DH459" s="85"/>
      <c r="DI459" s="85"/>
    </row>
    <row r="460" spans="14:113" s="73" customFormat="1" ht="9" customHeight="1">
      <c r="N460" s="62"/>
      <c r="O460" s="62"/>
      <c r="P460" s="85"/>
      <c r="Q460" s="62"/>
      <c r="AD460" s="62"/>
      <c r="AF460" s="71"/>
      <c r="AG460" s="85"/>
      <c r="BC460" s="85"/>
      <c r="BE460" s="62"/>
      <c r="BU460" s="85"/>
      <c r="BV460" s="85"/>
      <c r="CP460" s="85"/>
      <c r="CQ460" s="85"/>
      <c r="CS460" s="85"/>
      <c r="DF460" s="62"/>
      <c r="DH460" s="85"/>
      <c r="DI460" s="85"/>
    </row>
    <row r="461" spans="14:113" s="73" customFormat="1" ht="9" customHeight="1">
      <c r="N461" s="62"/>
      <c r="O461" s="62"/>
      <c r="P461" s="85"/>
      <c r="Q461" s="62"/>
      <c r="AD461" s="62"/>
      <c r="AF461" s="71"/>
      <c r="AG461" s="85"/>
      <c r="BC461" s="85"/>
      <c r="BE461" s="62"/>
      <c r="BU461" s="85"/>
      <c r="BV461" s="85"/>
      <c r="CP461" s="85"/>
      <c r="CQ461" s="85"/>
      <c r="CS461" s="85"/>
      <c r="DF461" s="62"/>
      <c r="DH461" s="85"/>
      <c r="DI461" s="85"/>
    </row>
    <row r="462" spans="14:113" s="73" customFormat="1" ht="9" customHeight="1">
      <c r="N462" s="62"/>
      <c r="O462" s="62"/>
      <c r="P462" s="85"/>
      <c r="Q462" s="62"/>
      <c r="AD462" s="62"/>
      <c r="AF462" s="71"/>
      <c r="AG462" s="85"/>
      <c r="BC462" s="85"/>
      <c r="BE462" s="62"/>
      <c r="BU462" s="85"/>
      <c r="BV462" s="85"/>
      <c r="CP462" s="85"/>
      <c r="CQ462" s="85"/>
      <c r="CS462" s="85"/>
      <c r="DF462" s="62"/>
      <c r="DH462" s="85"/>
      <c r="DI462" s="85"/>
    </row>
    <row r="463" spans="14:113" s="73" customFormat="1" ht="9" customHeight="1">
      <c r="N463" s="62"/>
      <c r="O463" s="62"/>
      <c r="P463" s="85"/>
      <c r="Q463" s="62"/>
      <c r="AD463" s="62"/>
      <c r="AF463" s="71"/>
      <c r="AG463" s="85"/>
      <c r="BC463" s="85"/>
      <c r="BE463" s="62"/>
      <c r="BU463" s="85"/>
      <c r="BV463" s="85"/>
      <c r="CP463" s="85"/>
      <c r="CQ463" s="85"/>
      <c r="CS463" s="85"/>
      <c r="DF463" s="62"/>
      <c r="DH463" s="85"/>
      <c r="DI463" s="85"/>
    </row>
    <row r="464" spans="14:113" s="73" customFormat="1" ht="9" customHeight="1">
      <c r="N464" s="62"/>
      <c r="O464" s="62"/>
      <c r="P464" s="85"/>
      <c r="Q464" s="62"/>
      <c r="AD464" s="62"/>
      <c r="AF464" s="71"/>
      <c r="AG464" s="85"/>
      <c r="BC464" s="85"/>
      <c r="BE464" s="62"/>
      <c r="BU464" s="85"/>
      <c r="BV464" s="85"/>
      <c r="CP464" s="85"/>
      <c r="CQ464" s="85"/>
      <c r="CS464" s="85"/>
      <c r="DF464" s="62"/>
      <c r="DH464" s="85"/>
      <c r="DI464" s="85"/>
    </row>
    <row r="465" spans="14:113" s="73" customFormat="1" ht="9" customHeight="1">
      <c r="N465" s="62"/>
      <c r="O465" s="62"/>
      <c r="P465" s="85"/>
      <c r="Q465" s="62"/>
      <c r="AD465" s="62"/>
      <c r="AF465" s="71"/>
      <c r="AG465" s="85"/>
      <c r="BC465" s="85"/>
      <c r="BE465" s="62"/>
      <c r="BU465" s="85"/>
      <c r="BV465" s="85"/>
      <c r="CP465" s="85"/>
      <c r="CQ465" s="85"/>
      <c r="CS465" s="85"/>
      <c r="DF465" s="62"/>
      <c r="DH465" s="85"/>
      <c r="DI465" s="85"/>
    </row>
    <row r="466" spans="14:113" s="73" customFormat="1" ht="9" customHeight="1">
      <c r="N466" s="62"/>
      <c r="O466" s="62"/>
      <c r="P466" s="85"/>
      <c r="Q466" s="62"/>
      <c r="AD466" s="62"/>
      <c r="AF466" s="71"/>
      <c r="AG466" s="85"/>
      <c r="BC466" s="85"/>
      <c r="BE466" s="62"/>
      <c r="BU466" s="85"/>
      <c r="BV466" s="85"/>
      <c r="CP466" s="85"/>
      <c r="CQ466" s="85"/>
      <c r="CS466" s="85"/>
      <c r="DF466" s="62"/>
      <c r="DH466" s="85"/>
      <c r="DI466" s="85"/>
    </row>
    <row r="467" spans="14:113" s="73" customFormat="1" ht="9" customHeight="1">
      <c r="N467" s="62"/>
      <c r="O467" s="62"/>
      <c r="P467" s="85"/>
      <c r="Q467" s="62"/>
      <c r="AD467" s="62"/>
      <c r="AF467" s="71"/>
      <c r="AG467" s="85"/>
      <c r="BC467" s="85"/>
      <c r="BE467" s="62"/>
      <c r="BU467" s="85"/>
      <c r="BV467" s="85"/>
      <c r="CP467" s="85"/>
      <c r="CQ467" s="85"/>
      <c r="CS467" s="85"/>
      <c r="DF467" s="62"/>
      <c r="DH467" s="85"/>
      <c r="DI467" s="85"/>
    </row>
    <row r="468" spans="14:113" s="73" customFormat="1" ht="9" customHeight="1">
      <c r="N468" s="62"/>
      <c r="O468" s="62"/>
      <c r="P468" s="85"/>
      <c r="Q468" s="62"/>
      <c r="AD468" s="62"/>
      <c r="AF468" s="71"/>
      <c r="AG468" s="85"/>
      <c r="BC468" s="85"/>
      <c r="BE468" s="62"/>
      <c r="BU468" s="85"/>
      <c r="BV468" s="85"/>
      <c r="CP468" s="85"/>
      <c r="CQ468" s="85"/>
      <c r="CS468" s="85"/>
      <c r="DF468" s="62"/>
      <c r="DH468" s="85"/>
      <c r="DI468" s="85"/>
    </row>
    <row r="469" spans="14:113" s="73" customFormat="1" ht="9" customHeight="1">
      <c r="N469" s="62"/>
      <c r="O469" s="62"/>
      <c r="P469" s="85"/>
      <c r="Q469" s="62"/>
      <c r="AD469" s="62"/>
      <c r="AF469" s="71"/>
      <c r="AG469" s="85"/>
      <c r="BC469" s="85"/>
      <c r="BE469" s="62"/>
      <c r="BU469" s="85"/>
      <c r="BV469" s="85"/>
      <c r="CP469" s="85"/>
      <c r="CQ469" s="85"/>
      <c r="CS469" s="85"/>
      <c r="DF469" s="62"/>
      <c r="DH469" s="85"/>
      <c r="DI469" s="85"/>
    </row>
    <row r="470" spans="14:113" s="73" customFormat="1" ht="9" customHeight="1">
      <c r="N470" s="62"/>
      <c r="O470" s="62"/>
      <c r="P470" s="85"/>
      <c r="Q470" s="62"/>
      <c r="AD470" s="62"/>
      <c r="AF470" s="71"/>
      <c r="AG470" s="85"/>
      <c r="BC470" s="85"/>
      <c r="BE470" s="62"/>
      <c r="BU470" s="85"/>
      <c r="BV470" s="85"/>
      <c r="CP470" s="85"/>
      <c r="CQ470" s="85"/>
      <c r="CS470" s="85"/>
      <c r="DF470" s="62"/>
      <c r="DH470" s="85"/>
      <c r="DI470" s="85"/>
    </row>
    <row r="471" spans="14:113" s="73" customFormat="1" ht="9" customHeight="1">
      <c r="N471" s="62"/>
      <c r="O471" s="62"/>
      <c r="P471" s="85"/>
      <c r="Q471" s="62"/>
      <c r="AD471" s="62"/>
      <c r="AF471" s="71"/>
      <c r="AG471" s="85"/>
      <c r="BC471" s="85"/>
      <c r="BE471" s="62"/>
      <c r="BU471" s="85"/>
      <c r="BV471" s="85"/>
      <c r="CP471" s="85"/>
      <c r="CQ471" s="85"/>
      <c r="CS471" s="85"/>
      <c r="DF471" s="62"/>
      <c r="DH471" s="85"/>
      <c r="DI471" s="85"/>
    </row>
    <row r="472" spans="14:113" s="73" customFormat="1" ht="9" customHeight="1">
      <c r="N472" s="62"/>
      <c r="O472" s="62"/>
      <c r="P472" s="85"/>
      <c r="Q472" s="62"/>
      <c r="AD472" s="62"/>
      <c r="AF472" s="71"/>
      <c r="AG472" s="85"/>
      <c r="BC472" s="85"/>
      <c r="BE472" s="62"/>
      <c r="BU472" s="85"/>
      <c r="BV472" s="85"/>
      <c r="CP472" s="85"/>
      <c r="CQ472" s="85"/>
      <c r="CS472" s="85"/>
      <c r="DF472" s="62"/>
      <c r="DH472" s="85"/>
      <c r="DI472" s="85"/>
    </row>
    <row r="473" spans="14:113" s="73" customFormat="1" ht="9" customHeight="1">
      <c r="N473" s="62"/>
      <c r="O473" s="62"/>
      <c r="P473" s="85"/>
      <c r="Q473" s="62"/>
      <c r="AD473" s="62"/>
      <c r="AF473" s="71"/>
      <c r="AG473" s="85"/>
      <c r="BC473" s="85"/>
      <c r="BE473" s="62"/>
      <c r="BU473" s="85"/>
      <c r="BV473" s="85"/>
      <c r="CP473" s="85"/>
      <c r="CQ473" s="85"/>
      <c r="CS473" s="85"/>
      <c r="DF473" s="62"/>
      <c r="DH473" s="85"/>
      <c r="DI473" s="85"/>
    </row>
    <row r="474" spans="14:113" s="73" customFormat="1" ht="9" customHeight="1">
      <c r="N474" s="62"/>
      <c r="O474" s="62"/>
      <c r="P474" s="85"/>
      <c r="Q474" s="62"/>
      <c r="AD474" s="62"/>
      <c r="AF474" s="71"/>
      <c r="AG474" s="85"/>
      <c r="BC474" s="85"/>
      <c r="BE474" s="62"/>
      <c r="BU474" s="85"/>
      <c r="BV474" s="85"/>
      <c r="CP474" s="85"/>
      <c r="CQ474" s="85"/>
      <c r="CS474" s="85"/>
      <c r="DF474" s="62"/>
      <c r="DH474" s="85"/>
      <c r="DI474" s="85"/>
    </row>
    <row r="475" spans="14:113" s="73" customFormat="1" ht="9" customHeight="1">
      <c r="N475" s="62"/>
      <c r="O475" s="62"/>
      <c r="P475" s="85"/>
      <c r="Q475" s="62"/>
      <c r="AD475" s="62"/>
      <c r="AF475" s="71"/>
      <c r="AG475" s="85"/>
      <c r="BC475" s="85"/>
      <c r="BE475" s="62"/>
      <c r="BU475" s="85"/>
      <c r="BV475" s="85"/>
      <c r="CP475" s="85"/>
      <c r="CQ475" s="85"/>
      <c r="CS475" s="85"/>
      <c r="DF475" s="62"/>
      <c r="DH475" s="85"/>
      <c r="DI475" s="85"/>
    </row>
    <row r="476" spans="14:113" s="73" customFormat="1" ht="9" customHeight="1">
      <c r="N476" s="62"/>
      <c r="O476" s="62"/>
      <c r="P476" s="85"/>
      <c r="Q476" s="62"/>
      <c r="AD476" s="62"/>
      <c r="AF476" s="71"/>
      <c r="AG476" s="85"/>
      <c r="BC476" s="85"/>
      <c r="BE476" s="62"/>
      <c r="BU476" s="85"/>
      <c r="BV476" s="85"/>
      <c r="CP476" s="85"/>
      <c r="CQ476" s="85"/>
      <c r="CS476" s="85"/>
      <c r="DF476" s="62"/>
      <c r="DH476" s="85"/>
      <c r="DI476" s="85"/>
    </row>
    <row r="477" spans="14:113" s="73" customFormat="1" ht="9" customHeight="1">
      <c r="N477" s="62"/>
      <c r="O477" s="62"/>
      <c r="P477" s="85"/>
      <c r="Q477" s="62"/>
      <c r="AD477" s="62"/>
      <c r="AF477" s="71"/>
      <c r="AG477" s="85"/>
      <c r="BC477" s="85"/>
      <c r="BE477" s="62"/>
      <c r="BU477" s="85"/>
      <c r="BV477" s="85"/>
      <c r="CP477" s="85"/>
      <c r="CQ477" s="85"/>
      <c r="CS477" s="85"/>
      <c r="DF477" s="62"/>
      <c r="DH477" s="85"/>
      <c r="DI477" s="85"/>
    </row>
    <row r="478" spans="14:113" s="73" customFormat="1" ht="9" customHeight="1">
      <c r="N478" s="62"/>
      <c r="O478" s="62"/>
      <c r="P478" s="85"/>
      <c r="Q478" s="62"/>
      <c r="AD478" s="62"/>
      <c r="AF478" s="71"/>
      <c r="AG478" s="85"/>
      <c r="BC478" s="85"/>
      <c r="BE478" s="62"/>
      <c r="BU478" s="85"/>
      <c r="BV478" s="85"/>
      <c r="CP478" s="85"/>
      <c r="CQ478" s="85"/>
      <c r="CS478" s="85"/>
      <c r="DF478" s="62"/>
      <c r="DH478" s="85"/>
      <c r="DI478" s="85"/>
    </row>
    <row r="479" spans="14:113" s="73" customFormat="1" ht="9" customHeight="1">
      <c r="N479" s="62"/>
      <c r="O479" s="62"/>
      <c r="P479" s="85"/>
      <c r="Q479" s="62"/>
      <c r="AD479" s="62"/>
      <c r="AF479" s="71"/>
      <c r="AG479" s="85"/>
      <c r="BC479" s="85"/>
      <c r="BE479" s="62"/>
      <c r="BU479" s="85"/>
      <c r="BV479" s="85"/>
      <c r="CP479" s="85"/>
      <c r="CQ479" s="85"/>
      <c r="CS479" s="85"/>
      <c r="DF479" s="62"/>
      <c r="DH479" s="85"/>
      <c r="DI479" s="85"/>
    </row>
    <row r="480" spans="14:113" s="73" customFormat="1" ht="9" customHeight="1">
      <c r="N480" s="62"/>
      <c r="O480" s="62"/>
      <c r="P480" s="85"/>
      <c r="Q480" s="62"/>
      <c r="AD480" s="62"/>
      <c r="AF480" s="71"/>
      <c r="AG480" s="85"/>
      <c r="BC480" s="85"/>
      <c r="BE480" s="62"/>
      <c r="BU480" s="85"/>
      <c r="BV480" s="85"/>
      <c r="CP480" s="85"/>
      <c r="CQ480" s="85"/>
      <c r="CS480" s="85"/>
      <c r="DF480" s="62"/>
      <c r="DH480" s="85"/>
      <c r="DI480" s="85"/>
    </row>
    <row r="481" spans="14:113" s="73" customFormat="1" ht="9" customHeight="1">
      <c r="N481" s="62"/>
      <c r="O481" s="62"/>
      <c r="P481" s="85"/>
      <c r="Q481" s="62"/>
      <c r="AD481" s="62"/>
      <c r="AF481" s="71"/>
      <c r="AG481" s="85"/>
      <c r="BC481" s="85"/>
      <c r="BE481" s="62"/>
      <c r="BU481" s="85"/>
      <c r="BV481" s="85"/>
      <c r="CP481" s="85"/>
      <c r="CQ481" s="85"/>
      <c r="CS481" s="85"/>
      <c r="DF481" s="62"/>
      <c r="DH481" s="85"/>
      <c r="DI481" s="85"/>
    </row>
    <row r="482" spans="14:113" s="73" customFormat="1" ht="9" customHeight="1">
      <c r="N482" s="62"/>
      <c r="O482" s="62"/>
      <c r="P482" s="85"/>
      <c r="Q482" s="62"/>
      <c r="AD482" s="62"/>
      <c r="AF482" s="71"/>
      <c r="AG482" s="85"/>
      <c r="BC482" s="85"/>
      <c r="BE482" s="62"/>
      <c r="BU482" s="85"/>
      <c r="BV482" s="85"/>
      <c r="CP482" s="85"/>
      <c r="CQ482" s="85"/>
      <c r="CS482" s="85"/>
      <c r="DF482" s="62"/>
      <c r="DH482" s="85"/>
      <c r="DI482" s="85"/>
    </row>
    <row r="483" spans="14:113" s="73" customFormat="1" ht="9" customHeight="1">
      <c r="N483" s="62"/>
      <c r="O483" s="62"/>
      <c r="P483" s="85"/>
      <c r="Q483" s="62"/>
      <c r="AD483" s="62"/>
      <c r="AF483" s="71"/>
      <c r="AG483" s="85"/>
      <c r="BC483" s="85"/>
      <c r="BE483" s="62"/>
      <c r="BU483" s="85"/>
      <c r="BV483" s="85"/>
      <c r="CP483" s="85"/>
      <c r="CQ483" s="85"/>
      <c r="CS483" s="85"/>
      <c r="DF483" s="62"/>
      <c r="DH483" s="85"/>
      <c r="DI483" s="85"/>
    </row>
    <row r="484" spans="14:113" s="73" customFormat="1" ht="9" customHeight="1">
      <c r="N484" s="62"/>
      <c r="O484" s="62"/>
      <c r="P484" s="85"/>
      <c r="Q484" s="62"/>
      <c r="AD484" s="62"/>
      <c r="AF484" s="71"/>
      <c r="AG484" s="85"/>
      <c r="BC484" s="85"/>
      <c r="BE484" s="62"/>
      <c r="BU484" s="85"/>
      <c r="BV484" s="85"/>
      <c r="CP484" s="85"/>
      <c r="CQ484" s="85"/>
      <c r="CS484" s="85"/>
      <c r="DF484" s="62"/>
      <c r="DH484" s="85"/>
      <c r="DI484" s="85"/>
    </row>
    <row r="485" spans="14:113" s="73" customFormat="1" ht="9" customHeight="1">
      <c r="N485" s="62"/>
      <c r="O485" s="62"/>
      <c r="P485" s="85"/>
      <c r="Q485" s="62"/>
      <c r="AD485" s="62"/>
      <c r="AF485" s="71"/>
      <c r="AG485" s="85"/>
      <c r="BC485" s="85"/>
      <c r="BE485" s="62"/>
      <c r="BU485" s="85"/>
      <c r="BV485" s="85"/>
      <c r="CP485" s="85"/>
      <c r="CQ485" s="85"/>
      <c r="CS485" s="85"/>
      <c r="DF485" s="62"/>
      <c r="DH485" s="85"/>
      <c r="DI485" s="85"/>
    </row>
    <row r="486" spans="14:113" s="73" customFormat="1" ht="9" customHeight="1">
      <c r="N486" s="62"/>
      <c r="O486" s="62"/>
      <c r="P486" s="85"/>
      <c r="Q486" s="62"/>
      <c r="AD486" s="62"/>
      <c r="AF486" s="71"/>
      <c r="AG486" s="85"/>
      <c r="BC486" s="85"/>
      <c r="BE486" s="62"/>
      <c r="BU486" s="85"/>
      <c r="BV486" s="85"/>
      <c r="CP486" s="85"/>
      <c r="CQ486" s="85"/>
      <c r="CS486" s="85"/>
      <c r="DF486" s="62"/>
      <c r="DH486" s="85"/>
      <c r="DI486" s="85"/>
    </row>
    <row r="487" spans="14:113" s="73" customFormat="1" ht="9" customHeight="1">
      <c r="N487" s="62"/>
      <c r="O487" s="62"/>
      <c r="P487" s="85"/>
      <c r="Q487" s="62"/>
      <c r="AD487" s="62"/>
      <c r="AF487" s="71"/>
      <c r="AG487" s="85"/>
      <c r="BC487" s="85"/>
      <c r="BE487" s="62"/>
      <c r="BU487" s="85"/>
      <c r="BV487" s="85"/>
      <c r="CP487" s="85"/>
      <c r="CQ487" s="85"/>
      <c r="CS487" s="85"/>
      <c r="DF487" s="62"/>
      <c r="DH487" s="85"/>
      <c r="DI487" s="85"/>
    </row>
    <row r="488" spans="14:113" s="73" customFormat="1" ht="9" customHeight="1">
      <c r="N488" s="62"/>
      <c r="O488" s="62"/>
      <c r="P488" s="85"/>
      <c r="Q488" s="62"/>
      <c r="AD488" s="62"/>
      <c r="AF488" s="71"/>
      <c r="AG488" s="85"/>
      <c r="BC488" s="85"/>
      <c r="BE488" s="62"/>
      <c r="BU488" s="85"/>
      <c r="BV488" s="85"/>
      <c r="CP488" s="85"/>
      <c r="CQ488" s="85"/>
      <c r="CS488" s="85"/>
      <c r="DF488" s="62"/>
      <c r="DH488" s="85"/>
      <c r="DI488" s="85"/>
    </row>
    <row r="489" spans="14:113" s="73" customFormat="1" ht="9" customHeight="1">
      <c r="N489" s="62"/>
      <c r="O489" s="62"/>
      <c r="P489" s="85"/>
      <c r="Q489" s="62"/>
      <c r="AD489" s="62"/>
      <c r="AF489" s="71"/>
      <c r="AG489" s="85"/>
      <c r="BC489" s="85"/>
      <c r="BE489" s="62"/>
      <c r="BU489" s="85"/>
      <c r="BV489" s="85"/>
      <c r="CP489" s="85"/>
      <c r="CQ489" s="85"/>
      <c r="CS489" s="85"/>
      <c r="DF489" s="62"/>
      <c r="DH489" s="85"/>
      <c r="DI489" s="85"/>
    </row>
    <row r="490" spans="14:113" s="73" customFormat="1" ht="9" customHeight="1">
      <c r="N490" s="62"/>
      <c r="O490" s="62"/>
      <c r="P490" s="85"/>
      <c r="Q490" s="62"/>
      <c r="AD490" s="62"/>
      <c r="AF490" s="71"/>
      <c r="AG490" s="85"/>
      <c r="BC490" s="85"/>
      <c r="BE490" s="62"/>
      <c r="BU490" s="85"/>
      <c r="BV490" s="85"/>
      <c r="CP490" s="85"/>
      <c r="CQ490" s="85"/>
      <c r="CS490" s="85"/>
      <c r="DF490" s="62"/>
      <c r="DH490" s="85"/>
      <c r="DI490" s="85"/>
    </row>
    <row r="491" spans="14:113" s="73" customFormat="1" ht="9" customHeight="1">
      <c r="N491" s="62"/>
      <c r="O491" s="62"/>
      <c r="P491" s="85"/>
      <c r="Q491" s="62"/>
      <c r="AD491" s="62"/>
      <c r="AF491" s="71"/>
      <c r="AG491" s="85"/>
      <c r="BC491" s="85"/>
      <c r="BE491" s="62"/>
      <c r="BU491" s="85"/>
      <c r="BV491" s="85"/>
      <c r="CP491" s="85"/>
      <c r="CQ491" s="85"/>
      <c r="CS491" s="85"/>
      <c r="DF491" s="62"/>
      <c r="DH491" s="85"/>
      <c r="DI491" s="85"/>
    </row>
    <row r="492" spans="14:113" s="73" customFormat="1" ht="9" customHeight="1">
      <c r="N492" s="62"/>
      <c r="O492" s="62"/>
      <c r="P492" s="85"/>
      <c r="Q492" s="62"/>
      <c r="AD492" s="62"/>
      <c r="AF492" s="71"/>
      <c r="AG492" s="85"/>
      <c r="BC492" s="85"/>
      <c r="BE492" s="62"/>
      <c r="BU492" s="85"/>
      <c r="BV492" s="85"/>
      <c r="CP492" s="85"/>
      <c r="CQ492" s="85"/>
      <c r="CS492" s="85"/>
      <c r="DF492" s="62"/>
      <c r="DH492" s="85"/>
      <c r="DI492" s="85"/>
    </row>
    <row r="493" spans="14:113" s="73" customFormat="1" ht="9" customHeight="1">
      <c r="N493" s="62"/>
      <c r="O493" s="62"/>
      <c r="P493" s="85"/>
      <c r="Q493" s="62"/>
      <c r="AD493" s="62"/>
      <c r="AF493" s="71"/>
      <c r="AG493" s="85"/>
      <c r="BC493" s="85"/>
      <c r="BE493" s="62"/>
      <c r="BU493" s="85"/>
      <c r="BV493" s="85"/>
      <c r="CP493" s="85"/>
      <c r="CQ493" s="85"/>
      <c r="CS493" s="85"/>
      <c r="DF493" s="62"/>
      <c r="DH493" s="85"/>
      <c r="DI493" s="85"/>
    </row>
    <row r="494" spans="14:113" s="73" customFormat="1" ht="9" customHeight="1">
      <c r="N494" s="62"/>
      <c r="O494" s="62"/>
      <c r="P494" s="85"/>
      <c r="Q494" s="62"/>
      <c r="AD494" s="62"/>
      <c r="AF494" s="71"/>
      <c r="AG494" s="85"/>
      <c r="BC494" s="85"/>
      <c r="BE494" s="62"/>
      <c r="BU494" s="85"/>
      <c r="BV494" s="85"/>
      <c r="CP494" s="85"/>
      <c r="CQ494" s="85"/>
      <c r="CS494" s="85"/>
      <c r="DF494" s="62"/>
      <c r="DH494" s="85"/>
      <c r="DI494" s="85"/>
    </row>
    <row r="495" spans="14:113" s="73" customFormat="1" ht="9" customHeight="1">
      <c r="N495" s="62"/>
      <c r="O495" s="62"/>
      <c r="P495" s="85"/>
      <c r="Q495" s="62"/>
      <c r="AD495" s="62"/>
      <c r="AF495" s="71"/>
      <c r="AG495" s="85"/>
      <c r="BC495" s="85"/>
      <c r="BE495" s="62"/>
      <c r="BU495" s="85"/>
      <c r="BV495" s="85"/>
      <c r="CP495" s="85"/>
      <c r="CQ495" s="85"/>
      <c r="CS495" s="85"/>
      <c r="DF495" s="62"/>
      <c r="DH495" s="85"/>
      <c r="DI495" s="85"/>
    </row>
    <row r="496" spans="14:113" s="73" customFormat="1" ht="9" customHeight="1">
      <c r="N496" s="62"/>
      <c r="O496" s="62"/>
      <c r="P496" s="85"/>
      <c r="Q496" s="62"/>
      <c r="AD496" s="62"/>
      <c r="AF496" s="71"/>
      <c r="AG496" s="85"/>
      <c r="BC496" s="85"/>
      <c r="BE496" s="62"/>
      <c r="BU496" s="85"/>
      <c r="BV496" s="85"/>
      <c r="CP496" s="85"/>
      <c r="CQ496" s="85"/>
      <c r="CS496" s="85"/>
      <c r="DF496" s="62"/>
      <c r="DH496" s="85"/>
      <c r="DI496" s="85"/>
    </row>
    <row r="497" spans="14:113" s="73" customFormat="1" ht="9" customHeight="1">
      <c r="N497" s="62"/>
      <c r="O497" s="62"/>
      <c r="P497" s="85"/>
      <c r="Q497" s="62"/>
      <c r="AD497" s="62"/>
      <c r="AF497" s="71"/>
      <c r="AG497" s="85"/>
      <c r="BC497" s="85"/>
      <c r="BE497" s="62"/>
      <c r="BU497" s="85"/>
      <c r="BV497" s="85"/>
      <c r="CP497" s="85"/>
      <c r="CQ497" s="85"/>
      <c r="CS497" s="85"/>
      <c r="DF497" s="62"/>
      <c r="DH497" s="85"/>
      <c r="DI497" s="85"/>
    </row>
    <row r="498" spans="14:113" s="73" customFormat="1" ht="9" customHeight="1">
      <c r="N498" s="62"/>
      <c r="O498" s="62"/>
      <c r="P498" s="85"/>
      <c r="Q498" s="62"/>
      <c r="AD498" s="62"/>
      <c r="AF498" s="71"/>
      <c r="AG498" s="85"/>
      <c r="BC498" s="85"/>
      <c r="BE498" s="62"/>
      <c r="BU498" s="85"/>
      <c r="BV498" s="85"/>
      <c r="CP498" s="85"/>
      <c r="CQ498" s="85"/>
      <c r="CS498" s="85"/>
      <c r="DF498" s="62"/>
      <c r="DH498" s="85"/>
      <c r="DI498" s="85"/>
    </row>
    <row r="499" spans="14:113" s="73" customFormat="1" ht="9" customHeight="1">
      <c r="N499" s="62"/>
      <c r="O499" s="62"/>
      <c r="P499" s="85"/>
      <c r="Q499" s="62"/>
      <c r="AD499" s="62"/>
      <c r="AF499" s="71"/>
      <c r="AG499" s="85"/>
      <c r="BC499" s="85"/>
      <c r="BE499" s="62"/>
      <c r="BU499" s="85"/>
      <c r="BV499" s="85"/>
      <c r="CP499" s="85"/>
      <c r="CQ499" s="85"/>
      <c r="CS499" s="85"/>
      <c r="DF499" s="62"/>
      <c r="DH499" s="85"/>
      <c r="DI499" s="85"/>
    </row>
    <row r="500" spans="14:113" s="73" customFormat="1" ht="9" customHeight="1">
      <c r="N500" s="62"/>
      <c r="O500" s="62"/>
      <c r="P500" s="85"/>
      <c r="Q500" s="62"/>
      <c r="AD500" s="62"/>
      <c r="AF500" s="71"/>
      <c r="AG500" s="85"/>
      <c r="BC500" s="85"/>
      <c r="BE500" s="62"/>
      <c r="BU500" s="85"/>
      <c r="BV500" s="85"/>
      <c r="CP500" s="85"/>
      <c r="CQ500" s="85"/>
      <c r="CS500" s="85"/>
      <c r="DF500" s="62"/>
      <c r="DH500" s="85"/>
      <c r="DI500" s="85"/>
    </row>
    <row r="501" spans="14:113" s="73" customFormat="1" ht="9" customHeight="1">
      <c r="N501" s="62"/>
      <c r="O501" s="62"/>
      <c r="P501" s="85"/>
      <c r="Q501" s="62"/>
      <c r="AD501" s="62"/>
      <c r="AF501" s="71"/>
      <c r="AG501" s="85"/>
      <c r="BC501" s="85"/>
      <c r="BE501" s="62"/>
      <c r="BU501" s="85"/>
      <c r="BV501" s="85"/>
      <c r="CP501" s="85"/>
      <c r="CQ501" s="85"/>
      <c r="CS501" s="85"/>
      <c r="DF501" s="62"/>
      <c r="DH501" s="85"/>
      <c r="DI501" s="85"/>
    </row>
    <row r="502" spans="14:113" s="73" customFormat="1" ht="9" customHeight="1">
      <c r="N502" s="62"/>
      <c r="O502" s="62"/>
      <c r="P502" s="85"/>
      <c r="Q502" s="62"/>
      <c r="AD502" s="62"/>
      <c r="AF502" s="71"/>
      <c r="AG502" s="85"/>
      <c r="BC502" s="85"/>
      <c r="BE502" s="62"/>
      <c r="BU502" s="85"/>
      <c r="BV502" s="85"/>
      <c r="CP502" s="85"/>
      <c r="CQ502" s="85"/>
      <c r="CS502" s="85"/>
      <c r="DF502" s="62"/>
      <c r="DH502" s="85"/>
      <c r="DI502" s="85"/>
    </row>
    <row r="503" spans="14:113" s="73" customFormat="1" ht="9" customHeight="1">
      <c r="N503" s="62"/>
      <c r="O503" s="62"/>
      <c r="P503" s="85"/>
      <c r="Q503" s="62"/>
      <c r="AD503" s="62"/>
      <c r="AF503" s="71"/>
      <c r="AG503" s="85"/>
      <c r="BC503" s="85"/>
      <c r="BE503" s="62"/>
      <c r="BU503" s="85"/>
      <c r="BV503" s="85"/>
      <c r="CP503" s="85"/>
      <c r="CQ503" s="85"/>
      <c r="CS503" s="85"/>
      <c r="DF503" s="62"/>
      <c r="DH503" s="85"/>
      <c r="DI503" s="85"/>
    </row>
  </sheetData>
  <sheetProtection sheet="1" objects="1" scenarios="1"/>
  <mergeCells count="2">
    <mergeCell ref="F4:F5"/>
    <mergeCell ref="G4:G5"/>
  </mergeCells>
  <phoneticPr fontId="1"/>
  <pageMargins left="0.55118110236220474" right="0.19685039370078741" top="0.78740157480314965" bottom="0.39370078740157483" header="0.51181102362204722" footer="0.51181102362204722"/>
  <pageSetup paperSize="9" scale="83" orientation="landscape" r:id="rId1"/>
  <headerFooter alignWithMargins="0"/>
  <colBreaks count="8" manualBreakCount="8">
    <brk id="14" max="50" man="1"/>
    <brk id="30" max="50" man="1"/>
    <brk id="42" max="50" man="1"/>
    <brk id="55" max="50" man="1"/>
    <brk id="70" max="50" man="1"/>
    <brk id="82" max="50" man="1"/>
    <brk id="96" max="50" man="1"/>
    <brk id="111" max="50"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R503"/>
  <sheetViews>
    <sheetView zoomScaleNormal="100" zoomScaleSheetLayoutView="100" workbookViewId="0">
      <pane xSplit="2" ySplit="5" topLeftCell="C6" activePane="bottomRight" state="frozen"/>
      <selection pane="topRight" activeCell="C1" sqref="C1"/>
      <selection pane="bottomLeft" activeCell="A6" sqref="A6"/>
      <selection pane="bottomRight"/>
    </sheetView>
  </sheetViews>
  <sheetFormatPr defaultRowHeight="9" customHeight="1"/>
  <cols>
    <col min="1" max="1" width="1.5" style="6" customWidth="1"/>
    <col min="2" max="2" width="8.5" style="6" customWidth="1"/>
    <col min="3" max="3" width="12.125" style="6" customWidth="1"/>
    <col min="4" max="4" width="11.625" style="6" bestFit="1" customWidth="1"/>
    <col min="5" max="5" width="10.875" style="6" customWidth="1"/>
    <col min="6" max="6" width="10.25" style="6" customWidth="1"/>
    <col min="7" max="7" width="11.25" style="6" customWidth="1"/>
    <col min="8" max="8" width="10.25" style="6" customWidth="1"/>
    <col min="9" max="9" width="10.375" style="6" customWidth="1"/>
    <col min="10" max="10" width="10.875" style="6" customWidth="1"/>
    <col min="11" max="11" width="11.125" style="6" bestFit="1" customWidth="1"/>
    <col min="12" max="12" width="11" style="6" customWidth="1"/>
    <col min="13" max="13" width="10.5" style="6" customWidth="1"/>
    <col min="14" max="14" width="10.875" style="21" bestFit="1" customWidth="1"/>
    <col min="15" max="15" width="1.75" style="21" customWidth="1"/>
    <col min="16" max="16" width="9.125" style="122" customWidth="1"/>
    <col min="17" max="17" width="11.5" style="21" customWidth="1"/>
    <col min="18" max="18" width="10.125" style="6" customWidth="1"/>
    <col min="19" max="21" width="10.375" style="6" customWidth="1"/>
    <col min="22" max="22" width="9.375" style="6" customWidth="1"/>
    <col min="23" max="23" width="8.75" style="6" customWidth="1"/>
    <col min="24" max="24" width="9.375" style="6" customWidth="1"/>
    <col min="25" max="25" width="9.75" style="6" customWidth="1"/>
    <col min="26" max="26" width="11.875" style="6" customWidth="1"/>
    <col min="27" max="27" width="10" style="6" customWidth="1"/>
    <col min="28" max="28" width="10.625" style="6" customWidth="1"/>
    <col min="29" max="29" width="11.125" style="6" bestFit="1" customWidth="1"/>
    <col min="30" max="30" width="1.125" style="21" customWidth="1"/>
    <col min="31" max="31" width="8.25" style="6" customWidth="1"/>
    <col min="32" max="32" width="11.75" style="68" customWidth="1"/>
    <col min="33" max="33" width="10.875" style="122" customWidth="1"/>
    <col min="34" max="34" width="11" style="68" customWidth="1"/>
    <col min="35" max="35" width="11" style="6" customWidth="1"/>
    <col min="36" max="36" width="10" style="6" customWidth="1"/>
    <col min="37" max="37" width="11.625" style="6" customWidth="1"/>
    <col min="38" max="38" width="11.125" style="6" customWidth="1"/>
    <col min="39" max="39" width="12.5" style="6" customWidth="1"/>
    <col min="40" max="40" width="10.25" style="6" customWidth="1"/>
    <col min="41" max="41" width="9.875" style="6" customWidth="1"/>
    <col min="42" max="82" width="19.75" style="6" customWidth="1"/>
    <col min="83" max="83" width="9.5" style="6" customWidth="1"/>
    <col min="84" max="93" width="10" style="6" customWidth="1"/>
    <col min="94" max="94" width="16" style="122" customWidth="1"/>
    <col min="95" max="95" width="11.125" style="122" customWidth="1"/>
    <col min="96" max="96" width="11.125" style="6" customWidth="1"/>
    <col min="97" max="97" width="10" style="122" customWidth="1"/>
    <col min="98" max="109" width="10" style="6" customWidth="1"/>
    <col min="110" max="110" width="10" style="21" customWidth="1"/>
    <col min="111" max="111" width="10" style="6" customWidth="1"/>
    <col min="112" max="113" width="10" style="122" customWidth="1"/>
    <col min="114" max="114" width="10" style="68" customWidth="1"/>
    <col min="115" max="119" width="10" style="6" customWidth="1"/>
    <col min="120" max="121" width="9.875" style="6" customWidth="1"/>
    <col min="122" max="296" width="9" style="6"/>
    <col min="297" max="297" width="1.5" style="6" customWidth="1"/>
    <col min="298" max="298" width="8.5" style="6" customWidth="1"/>
    <col min="299" max="299" width="12.125" style="6" customWidth="1"/>
    <col min="300" max="300" width="11.625" style="6" bestFit="1" customWidth="1"/>
    <col min="301" max="301" width="10.875" style="6" customWidth="1"/>
    <col min="302" max="302" width="10.25" style="6" customWidth="1"/>
    <col min="303" max="303" width="11.25" style="6" customWidth="1"/>
    <col min="304" max="304" width="10.25" style="6" customWidth="1"/>
    <col min="305" max="305" width="10.375" style="6" customWidth="1"/>
    <col min="306" max="306" width="10.875" style="6" customWidth="1"/>
    <col min="307" max="307" width="11.125" style="6" bestFit="1" customWidth="1"/>
    <col min="308" max="308" width="11" style="6" customWidth="1"/>
    <col min="309" max="309" width="10.5" style="6" customWidth="1"/>
    <col min="310" max="310" width="10.875" style="6" bestFit="1" customWidth="1"/>
    <col min="311" max="311" width="1.75" style="6" customWidth="1"/>
    <col min="312" max="312" width="9.125" style="6" customWidth="1"/>
    <col min="313" max="313" width="11.5" style="6" customWidth="1"/>
    <col min="314" max="314" width="10.125" style="6" customWidth="1"/>
    <col min="315" max="317" width="10.375" style="6" customWidth="1"/>
    <col min="318" max="318" width="9.375" style="6" customWidth="1"/>
    <col min="319" max="319" width="8.75" style="6" customWidth="1"/>
    <col min="320" max="320" width="9.375" style="6" customWidth="1"/>
    <col min="321" max="321" width="9.75" style="6" customWidth="1"/>
    <col min="322" max="322" width="11.875" style="6" customWidth="1"/>
    <col min="323" max="323" width="10" style="6" customWidth="1"/>
    <col min="324" max="324" width="10.625" style="6" customWidth="1"/>
    <col min="325" max="325" width="11.125" style="6" bestFit="1" customWidth="1"/>
    <col min="326" max="326" width="1.125" style="6" customWidth="1"/>
    <col min="327" max="327" width="8.25" style="6" customWidth="1"/>
    <col min="328" max="328" width="11.75" style="6" customWidth="1"/>
    <col min="329" max="329" width="10.875" style="6" customWidth="1"/>
    <col min="330" max="331" width="11" style="6" customWidth="1"/>
    <col min="332" max="332" width="10" style="6" customWidth="1"/>
    <col min="333" max="333" width="11.625" style="6" customWidth="1"/>
    <col min="334" max="334" width="11.125" style="6" customWidth="1"/>
    <col min="335" max="335" width="12.5" style="6" customWidth="1"/>
    <col min="336" max="336" width="10.25" style="6" customWidth="1"/>
    <col min="337" max="337" width="9.875" style="6" customWidth="1"/>
    <col min="338" max="338" width="19.75" style="6" customWidth="1"/>
    <col min="339" max="339" width="9.5" style="6" customWidth="1"/>
    <col min="340" max="349" width="10" style="6" customWidth="1"/>
    <col min="350" max="350" width="16" style="6" customWidth="1"/>
    <col min="351" max="352" width="11.125" style="6" customWidth="1"/>
    <col min="353" max="375" width="10" style="6" customWidth="1"/>
    <col min="376" max="377" width="9.875" style="6" customWidth="1"/>
    <col min="378" max="552" width="9" style="6"/>
    <col min="553" max="553" width="1.5" style="6" customWidth="1"/>
    <col min="554" max="554" width="8.5" style="6" customWidth="1"/>
    <col min="555" max="555" width="12.125" style="6" customWidth="1"/>
    <col min="556" max="556" width="11.625" style="6" bestFit="1" customWidth="1"/>
    <col min="557" max="557" width="10.875" style="6" customWidth="1"/>
    <col min="558" max="558" width="10.25" style="6" customWidth="1"/>
    <col min="559" max="559" width="11.25" style="6" customWidth="1"/>
    <col min="560" max="560" width="10.25" style="6" customWidth="1"/>
    <col min="561" max="561" width="10.375" style="6" customWidth="1"/>
    <col min="562" max="562" width="10.875" style="6" customWidth="1"/>
    <col min="563" max="563" width="11.125" style="6" bestFit="1" customWidth="1"/>
    <col min="564" max="564" width="11" style="6" customWidth="1"/>
    <col min="565" max="565" width="10.5" style="6" customWidth="1"/>
    <col min="566" max="566" width="10.875" style="6" bestFit="1" customWidth="1"/>
    <col min="567" max="567" width="1.75" style="6" customWidth="1"/>
    <col min="568" max="568" width="9.125" style="6" customWidth="1"/>
    <col min="569" max="569" width="11.5" style="6" customWidth="1"/>
    <col min="570" max="570" width="10.125" style="6" customWidth="1"/>
    <col min="571" max="573" width="10.375" style="6" customWidth="1"/>
    <col min="574" max="574" width="9.375" style="6" customWidth="1"/>
    <col min="575" max="575" width="8.75" style="6" customWidth="1"/>
    <col min="576" max="576" width="9.375" style="6" customWidth="1"/>
    <col min="577" max="577" width="9.75" style="6" customWidth="1"/>
    <col min="578" max="578" width="11.875" style="6" customWidth="1"/>
    <col min="579" max="579" width="10" style="6" customWidth="1"/>
    <col min="580" max="580" width="10.625" style="6" customWidth="1"/>
    <col min="581" max="581" width="11.125" style="6" bestFit="1" customWidth="1"/>
    <col min="582" max="582" width="1.125" style="6" customWidth="1"/>
    <col min="583" max="583" width="8.25" style="6" customWidth="1"/>
    <col min="584" max="584" width="11.75" style="6" customWidth="1"/>
    <col min="585" max="585" width="10.875" style="6" customWidth="1"/>
    <col min="586" max="587" width="11" style="6" customWidth="1"/>
    <col min="588" max="588" width="10" style="6" customWidth="1"/>
    <col min="589" max="589" width="11.625" style="6" customWidth="1"/>
    <col min="590" max="590" width="11.125" style="6" customWidth="1"/>
    <col min="591" max="591" width="12.5" style="6" customWidth="1"/>
    <col min="592" max="592" width="10.25" style="6" customWidth="1"/>
    <col min="593" max="593" width="9.875" style="6" customWidth="1"/>
    <col min="594" max="594" width="19.75" style="6" customWidth="1"/>
    <col min="595" max="595" width="9.5" style="6" customWidth="1"/>
    <col min="596" max="605" width="10" style="6" customWidth="1"/>
    <col min="606" max="606" width="16" style="6" customWidth="1"/>
    <col min="607" max="608" width="11.125" style="6" customWidth="1"/>
    <col min="609" max="631" width="10" style="6" customWidth="1"/>
    <col min="632" max="633" width="9.875" style="6" customWidth="1"/>
    <col min="634" max="808" width="9" style="6"/>
    <col min="809" max="809" width="1.5" style="6" customWidth="1"/>
    <col min="810" max="810" width="8.5" style="6" customWidth="1"/>
    <col min="811" max="811" width="12.125" style="6" customWidth="1"/>
    <col min="812" max="812" width="11.625" style="6" bestFit="1" customWidth="1"/>
    <col min="813" max="813" width="10.875" style="6" customWidth="1"/>
    <col min="814" max="814" width="10.25" style="6" customWidth="1"/>
    <col min="815" max="815" width="11.25" style="6" customWidth="1"/>
    <col min="816" max="816" width="10.25" style="6" customWidth="1"/>
    <col min="817" max="817" width="10.375" style="6" customWidth="1"/>
    <col min="818" max="818" width="10.875" style="6" customWidth="1"/>
    <col min="819" max="819" width="11.125" style="6" bestFit="1" customWidth="1"/>
    <col min="820" max="820" width="11" style="6" customWidth="1"/>
    <col min="821" max="821" width="10.5" style="6" customWidth="1"/>
    <col min="822" max="822" width="10.875" style="6" bestFit="1" customWidth="1"/>
    <col min="823" max="823" width="1.75" style="6" customWidth="1"/>
    <col min="824" max="824" width="9.125" style="6" customWidth="1"/>
    <col min="825" max="825" width="11.5" style="6" customWidth="1"/>
    <col min="826" max="826" width="10.125" style="6" customWidth="1"/>
    <col min="827" max="829" width="10.375" style="6" customWidth="1"/>
    <col min="830" max="830" width="9.375" style="6" customWidth="1"/>
    <col min="831" max="831" width="8.75" style="6" customWidth="1"/>
    <col min="832" max="832" width="9.375" style="6" customWidth="1"/>
    <col min="833" max="833" width="9.75" style="6" customWidth="1"/>
    <col min="834" max="834" width="11.875" style="6" customWidth="1"/>
    <col min="835" max="835" width="10" style="6" customWidth="1"/>
    <col min="836" max="836" width="10.625" style="6" customWidth="1"/>
    <col min="837" max="837" width="11.125" style="6" bestFit="1" customWidth="1"/>
    <col min="838" max="838" width="1.125" style="6" customWidth="1"/>
    <col min="839" max="839" width="8.25" style="6" customWidth="1"/>
    <col min="840" max="840" width="11.75" style="6" customWidth="1"/>
    <col min="841" max="841" width="10.875" style="6" customWidth="1"/>
    <col min="842" max="843" width="11" style="6" customWidth="1"/>
    <col min="844" max="844" width="10" style="6" customWidth="1"/>
    <col min="845" max="845" width="11.625" style="6" customWidth="1"/>
    <col min="846" max="846" width="11.125" style="6" customWidth="1"/>
    <col min="847" max="847" width="12.5" style="6" customWidth="1"/>
    <col min="848" max="848" width="10.25" style="6" customWidth="1"/>
    <col min="849" max="849" width="9.875" style="6" customWidth="1"/>
    <col min="850" max="850" width="19.75" style="6" customWidth="1"/>
    <col min="851" max="851" width="9.5" style="6" customWidth="1"/>
    <col min="852" max="861" width="10" style="6" customWidth="1"/>
    <col min="862" max="862" width="16" style="6" customWidth="1"/>
    <col min="863" max="864" width="11.125" style="6" customWidth="1"/>
    <col min="865" max="887" width="10" style="6" customWidth="1"/>
    <col min="888" max="889" width="9.875" style="6" customWidth="1"/>
    <col min="890" max="1064" width="9" style="6"/>
    <col min="1065" max="1065" width="1.5" style="6" customWidth="1"/>
    <col min="1066" max="1066" width="8.5" style="6" customWidth="1"/>
    <col min="1067" max="1067" width="12.125" style="6" customWidth="1"/>
    <col min="1068" max="1068" width="11.625" style="6" bestFit="1" customWidth="1"/>
    <col min="1069" max="1069" width="10.875" style="6" customWidth="1"/>
    <col min="1070" max="1070" width="10.25" style="6" customWidth="1"/>
    <col min="1071" max="1071" width="11.25" style="6" customWidth="1"/>
    <col min="1072" max="1072" width="10.25" style="6" customWidth="1"/>
    <col min="1073" max="1073" width="10.375" style="6" customWidth="1"/>
    <col min="1074" max="1074" width="10.875" style="6" customWidth="1"/>
    <col min="1075" max="1075" width="11.125" style="6" bestFit="1" customWidth="1"/>
    <col min="1076" max="1076" width="11" style="6" customWidth="1"/>
    <col min="1077" max="1077" width="10.5" style="6" customWidth="1"/>
    <col min="1078" max="1078" width="10.875" style="6" bestFit="1" customWidth="1"/>
    <col min="1079" max="1079" width="1.75" style="6" customWidth="1"/>
    <col min="1080" max="1080" width="9.125" style="6" customWidth="1"/>
    <col min="1081" max="1081" width="11.5" style="6" customWidth="1"/>
    <col min="1082" max="1082" width="10.125" style="6" customWidth="1"/>
    <col min="1083" max="1085" width="10.375" style="6" customWidth="1"/>
    <col min="1086" max="1086" width="9.375" style="6" customWidth="1"/>
    <col min="1087" max="1087" width="8.75" style="6" customWidth="1"/>
    <col min="1088" max="1088" width="9.375" style="6" customWidth="1"/>
    <col min="1089" max="1089" width="9.75" style="6" customWidth="1"/>
    <col min="1090" max="1090" width="11.875" style="6" customWidth="1"/>
    <col min="1091" max="1091" width="10" style="6" customWidth="1"/>
    <col min="1092" max="1092" width="10.625" style="6" customWidth="1"/>
    <col min="1093" max="1093" width="11.125" style="6" bestFit="1" customWidth="1"/>
    <col min="1094" max="1094" width="1.125" style="6" customWidth="1"/>
    <col min="1095" max="1095" width="8.25" style="6" customWidth="1"/>
    <col min="1096" max="1096" width="11.75" style="6" customWidth="1"/>
    <col min="1097" max="1097" width="10.875" style="6" customWidth="1"/>
    <col min="1098" max="1099" width="11" style="6" customWidth="1"/>
    <col min="1100" max="1100" width="10" style="6" customWidth="1"/>
    <col min="1101" max="1101" width="11.625" style="6" customWidth="1"/>
    <col min="1102" max="1102" width="11.125" style="6" customWidth="1"/>
    <col min="1103" max="1103" width="12.5" style="6" customWidth="1"/>
    <col min="1104" max="1104" width="10.25" style="6" customWidth="1"/>
    <col min="1105" max="1105" width="9.875" style="6" customWidth="1"/>
    <col min="1106" max="1106" width="19.75" style="6" customWidth="1"/>
    <col min="1107" max="1107" width="9.5" style="6" customWidth="1"/>
    <col min="1108" max="1117" width="10" style="6" customWidth="1"/>
    <col min="1118" max="1118" width="16" style="6" customWidth="1"/>
    <col min="1119" max="1120" width="11.125" style="6" customWidth="1"/>
    <col min="1121" max="1143" width="10" style="6" customWidth="1"/>
    <col min="1144" max="1145" width="9.875" style="6" customWidth="1"/>
    <col min="1146" max="1320" width="9" style="6"/>
    <col min="1321" max="1321" width="1.5" style="6" customWidth="1"/>
    <col min="1322" max="1322" width="8.5" style="6" customWidth="1"/>
    <col min="1323" max="1323" width="12.125" style="6" customWidth="1"/>
    <col min="1324" max="1324" width="11.625" style="6" bestFit="1" customWidth="1"/>
    <col min="1325" max="1325" width="10.875" style="6" customWidth="1"/>
    <col min="1326" max="1326" width="10.25" style="6" customWidth="1"/>
    <col min="1327" max="1327" width="11.25" style="6" customWidth="1"/>
    <col min="1328" max="1328" width="10.25" style="6" customWidth="1"/>
    <col min="1329" max="1329" width="10.375" style="6" customWidth="1"/>
    <col min="1330" max="1330" width="10.875" style="6" customWidth="1"/>
    <col min="1331" max="1331" width="11.125" style="6" bestFit="1" customWidth="1"/>
    <col min="1332" max="1332" width="11" style="6" customWidth="1"/>
    <col min="1333" max="1333" width="10.5" style="6" customWidth="1"/>
    <col min="1334" max="1334" width="10.875" style="6" bestFit="1" customWidth="1"/>
    <col min="1335" max="1335" width="1.75" style="6" customWidth="1"/>
    <col min="1336" max="1336" width="9.125" style="6" customWidth="1"/>
    <col min="1337" max="1337" width="11.5" style="6" customWidth="1"/>
    <col min="1338" max="1338" width="10.125" style="6" customWidth="1"/>
    <col min="1339" max="1341" width="10.375" style="6" customWidth="1"/>
    <col min="1342" max="1342" width="9.375" style="6" customWidth="1"/>
    <col min="1343" max="1343" width="8.75" style="6" customWidth="1"/>
    <col min="1344" max="1344" width="9.375" style="6" customWidth="1"/>
    <col min="1345" max="1345" width="9.75" style="6" customWidth="1"/>
    <col min="1346" max="1346" width="11.875" style="6" customWidth="1"/>
    <col min="1347" max="1347" width="10" style="6" customWidth="1"/>
    <col min="1348" max="1348" width="10.625" style="6" customWidth="1"/>
    <col min="1349" max="1349" width="11.125" style="6" bestFit="1" customWidth="1"/>
    <col min="1350" max="1350" width="1.125" style="6" customWidth="1"/>
    <col min="1351" max="1351" width="8.25" style="6" customWidth="1"/>
    <col min="1352" max="1352" width="11.75" style="6" customWidth="1"/>
    <col min="1353" max="1353" width="10.875" style="6" customWidth="1"/>
    <col min="1354" max="1355" width="11" style="6" customWidth="1"/>
    <col min="1356" max="1356" width="10" style="6" customWidth="1"/>
    <col min="1357" max="1357" width="11.625" style="6" customWidth="1"/>
    <col min="1358" max="1358" width="11.125" style="6" customWidth="1"/>
    <col min="1359" max="1359" width="12.5" style="6" customWidth="1"/>
    <col min="1360" max="1360" width="10.25" style="6" customWidth="1"/>
    <col min="1361" max="1361" width="9.875" style="6" customWidth="1"/>
    <col min="1362" max="1362" width="19.75" style="6" customWidth="1"/>
    <col min="1363" max="1363" width="9.5" style="6" customWidth="1"/>
    <col min="1364" max="1373" width="10" style="6" customWidth="1"/>
    <col min="1374" max="1374" width="16" style="6" customWidth="1"/>
    <col min="1375" max="1376" width="11.125" style="6" customWidth="1"/>
    <col min="1377" max="1399" width="10" style="6" customWidth="1"/>
    <col min="1400" max="1401" width="9.875" style="6" customWidth="1"/>
    <col min="1402" max="1576" width="9" style="6"/>
    <col min="1577" max="1577" width="1.5" style="6" customWidth="1"/>
    <col min="1578" max="1578" width="8.5" style="6" customWidth="1"/>
    <col min="1579" max="1579" width="12.125" style="6" customWidth="1"/>
    <col min="1580" max="1580" width="11.625" style="6" bestFit="1" customWidth="1"/>
    <col min="1581" max="1581" width="10.875" style="6" customWidth="1"/>
    <col min="1582" max="1582" width="10.25" style="6" customWidth="1"/>
    <col min="1583" max="1583" width="11.25" style="6" customWidth="1"/>
    <col min="1584" max="1584" width="10.25" style="6" customWidth="1"/>
    <col min="1585" max="1585" width="10.375" style="6" customWidth="1"/>
    <col min="1586" max="1586" width="10.875" style="6" customWidth="1"/>
    <col min="1587" max="1587" width="11.125" style="6" bestFit="1" customWidth="1"/>
    <col min="1588" max="1588" width="11" style="6" customWidth="1"/>
    <col min="1589" max="1589" width="10.5" style="6" customWidth="1"/>
    <col min="1590" max="1590" width="10.875" style="6" bestFit="1" customWidth="1"/>
    <col min="1591" max="1591" width="1.75" style="6" customWidth="1"/>
    <col min="1592" max="1592" width="9.125" style="6" customWidth="1"/>
    <col min="1593" max="1593" width="11.5" style="6" customWidth="1"/>
    <col min="1594" max="1594" width="10.125" style="6" customWidth="1"/>
    <col min="1595" max="1597" width="10.375" style="6" customWidth="1"/>
    <col min="1598" max="1598" width="9.375" style="6" customWidth="1"/>
    <col min="1599" max="1599" width="8.75" style="6" customWidth="1"/>
    <col min="1600" max="1600" width="9.375" style="6" customWidth="1"/>
    <col min="1601" max="1601" width="9.75" style="6" customWidth="1"/>
    <col min="1602" max="1602" width="11.875" style="6" customWidth="1"/>
    <col min="1603" max="1603" width="10" style="6" customWidth="1"/>
    <col min="1604" max="1604" width="10.625" style="6" customWidth="1"/>
    <col min="1605" max="1605" width="11.125" style="6" bestFit="1" customWidth="1"/>
    <col min="1606" max="1606" width="1.125" style="6" customWidth="1"/>
    <col min="1607" max="1607" width="8.25" style="6" customWidth="1"/>
    <col min="1608" max="1608" width="11.75" style="6" customWidth="1"/>
    <col min="1609" max="1609" width="10.875" style="6" customWidth="1"/>
    <col min="1610" max="1611" width="11" style="6" customWidth="1"/>
    <col min="1612" max="1612" width="10" style="6" customWidth="1"/>
    <col min="1613" max="1613" width="11.625" style="6" customWidth="1"/>
    <col min="1614" max="1614" width="11.125" style="6" customWidth="1"/>
    <col min="1615" max="1615" width="12.5" style="6" customWidth="1"/>
    <col min="1616" max="1616" width="10.25" style="6" customWidth="1"/>
    <col min="1617" max="1617" width="9.875" style="6" customWidth="1"/>
    <col min="1618" max="1618" width="19.75" style="6" customWidth="1"/>
    <col min="1619" max="1619" width="9.5" style="6" customWidth="1"/>
    <col min="1620" max="1629" width="10" style="6" customWidth="1"/>
    <col min="1630" max="1630" width="16" style="6" customWidth="1"/>
    <col min="1631" max="1632" width="11.125" style="6" customWidth="1"/>
    <col min="1633" max="1655" width="10" style="6" customWidth="1"/>
    <col min="1656" max="1657" width="9.875" style="6" customWidth="1"/>
    <col min="1658" max="1832" width="9" style="6"/>
    <col min="1833" max="1833" width="1.5" style="6" customWidth="1"/>
    <col min="1834" max="1834" width="8.5" style="6" customWidth="1"/>
    <col min="1835" max="1835" width="12.125" style="6" customWidth="1"/>
    <col min="1836" max="1836" width="11.625" style="6" bestFit="1" customWidth="1"/>
    <col min="1837" max="1837" width="10.875" style="6" customWidth="1"/>
    <col min="1838" max="1838" width="10.25" style="6" customWidth="1"/>
    <col min="1839" max="1839" width="11.25" style="6" customWidth="1"/>
    <col min="1840" max="1840" width="10.25" style="6" customWidth="1"/>
    <col min="1841" max="1841" width="10.375" style="6" customWidth="1"/>
    <col min="1842" max="1842" width="10.875" style="6" customWidth="1"/>
    <col min="1843" max="1843" width="11.125" style="6" bestFit="1" customWidth="1"/>
    <col min="1844" max="1844" width="11" style="6" customWidth="1"/>
    <col min="1845" max="1845" width="10.5" style="6" customWidth="1"/>
    <col min="1846" max="1846" width="10.875" style="6" bestFit="1" customWidth="1"/>
    <col min="1847" max="1847" width="1.75" style="6" customWidth="1"/>
    <col min="1848" max="1848" width="9.125" style="6" customWidth="1"/>
    <col min="1849" max="1849" width="11.5" style="6" customWidth="1"/>
    <col min="1850" max="1850" width="10.125" style="6" customWidth="1"/>
    <col min="1851" max="1853" width="10.375" style="6" customWidth="1"/>
    <col min="1854" max="1854" width="9.375" style="6" customWidth="1"/>
    <col min="1855" max="1855" width="8.75" style="6" customWidth="1"/>
    <col min="1856" max="1856" width="9.375" style="6" customWidth="1"/>
    <col min="1857" max="1857" width="9.75" style="6" customWidth="1"/>
    <col min="1858" max="1858" width="11.875" style="6" customWidth="1"/>
    <col min="1859" max="1859" width="10" style="6" customWidth="1"/>
    <col min="1860" max="1860" width="10.625" style="6" customWidth="1"/>
    <col min="1861" max="1861" width="11.125" style="6" bestFit="1" customWidth="1"/>
    <col min="1862" max="1862" width="1.125" style="6" customWidth="1"/>
    <col min="1863" max="1863" width="8.25" style="6" customWidth="1"/>
    <col min="1864" max="1864" width="11.75" style="6" customWidth="1"/>
    <col min="1865" max="1865" width="10.875" style="6" customWidth="1"/>
    <col min="1866" max="1867" width="11" style="6" customWidth="1"/>
    <col min="1868" max="1868" width="10" style="6" customWidth="1"/>
    <col min="1869" max="1869" width="11.625" style="6" customWidth="1"/>
    <col min="1870" max="1870" width="11.125" style="6" customWidth="1"/>
    <col min="1871" max="1871" width="12.5" style="6" customWidth="1"/>
    <col min="1872" max="1872" width="10.25" style="6" customWidth="1"/>
    <col min="1873" max="1873" width="9.875" style="6" customWidth="1"/>
    <col min="1874" max="1874" width="19.75" style="6" customWidth="1"/>
    <col min="1875" max="1875" width="9.5" style="6" customWidth="1"/>
    <col min="1876" max="1885" width="10" style="6" customWidth="1"/>
    <col min="1886" max="1886" width="16" style="6" customWidth="1"/>
    <col min="1887" max="1888" width="11.125" style="6" customWidth="1"/>
    <col min="1889" max="1911" width="10" style="6" customWidth="1"/>
    <col min="1912" max="1913" width="9.875" style="6" customWidth="1"/>
    <col min="1914" max="2088" width="9" style="6"/>
    <col min="2089" max="2089" width="1.5" style="6" customWidth="1"/>
    <col min="2090" max="2090" width="8.5" style="6" customWidth="1"/>
    <col min="2091" max="2091" width="12.125" style="6" customWidth="1"/>
    <col min="2092" max="2092" width="11.625" style="6" bestFit="1" customWidth="1"/>
    <col min="2093" max="2093" width="10.875" style="6" customWidth="1"/>
    <col min="2094" max="2094" width="10.25" style="6" customWidth="1"/>
    <col min="2095" max="2095" width="11.25" style="6" customWidth="1"/>
    <col min="2096" max="2096" width="10.25" style="6" customWidth="1"/>
    <col min="2097" max="2097" width="10.375" style="6" customWidth="1"/>
    <col min="2098" max="2098" width="10.875" style="6" customWidth="1"/>
    <col min="2099" max="2099" width="11.125" style="6" bestFit="1" customWidth="1"/>
    <col min="2100" max="2100" width="11" style="6" customWidth="1"/>
    <col min="2101" max="2101" width="10.5" style="6" customWidth="1"/>
    <col min="2102" max="2102" width="10.875" style="6" bestFit="1" customWidth="1"/>
    <col min="2103" max="2103" width="1.75" style="6" customWidth="1"/>
    <col min="2104" max="2104" width="9.125" style="6" customWidth="1"/>
    <col min="2105" max="2105" width="11.5" style="6" customWidth="1"/>
    <col min="2106" max="2106" width="10.125" style="6" customWidth="1"/>
    <col min="2107" max="2109" width="10.375" style="6" customWidth="1"/>
    <col min="2110" max="2110" width="9.375" style="6" customWidth="1"/>
    <col min="2111" max="2111" width="8.75" style="6" customWidth="1"/>
    <col min="2112" max="2112" width="9.375" style="6" customWidth="1"/>
    <col min="2113" max="2113" width="9.75" style="6" customWidth="1"/>
    <col min="2114" max="2114" width="11.875" style="6" customWidth="1"/>
    <col min="2115" max="2115" width="10" style="6" customWidth="1"/>
    <col min="2116" max="2116" width="10.625" style="6" customWidth="1"/>
    <col min="2117" max="2117" width="11.125" style="6" bestFit="1" customWidth="1"/>
    <col min="2118" max="2118" width="1.125" style="6" customWidth="1"/>
    <col min="2119" max="2119" width="8.25" style="6" customWidth="1"/>
    <col min="2120" max="2120" width="11.75" style="6" customWidth="1"/>
    <col min="2121" max="2121" width="10.875" style="6" customWidth="1"/>
    <col min="2122" max="2123" width="11" style="6" customWidth="1"/>
    <col min="2124" max="2124" width="10" style="6" customWidth="1"/>
    <col min="2125" max="2125" width="11.625" style="6" customWidth="1"/>
    <col min="2126" max="2126" width="11.125" style="6" customWidth="1"/>
    <col min="2127" max="2127" width="12.5" style="6" customWidth="1"/>
    <col min="2128" max="2128" width="10.25" style="6" customWidth="1"/>
    <col min="2129" max="2129" width="9.875" style="6" customWidth="1"/>
    <col min="2130" max="2130" width="19.75" style="6" customWidth="1"/>
    <col min="2131" max="2131" width="9.5" style="6" customWidth="1"/>
    <col min="2132" max="2141" width="10" style="6" customWidth="1"/>
    <col min="2142" max="2142" width="16" style="6" customWidth="1"/>
    <col min="2143" max="2144" width="11.125" style="6" customWidth="1"/>
    <col min="2145" max="2167" width="10" style="6" customWidth="1"/>
    <col min="2168" max="2169" width="9.875" style="6" customWidth="1"/>
    <col min="2170" max="2344" width="9" style="6"/>
    <col min="2345" max="2345" width="1.5" style="6" customWidth="1"/>
    <col min="2346" max="2346" width="8.5" style="6" customWidth="1"/>
    <col min="2347" max="2347" width="12.125" style="6" customWidth="1"/>
    <col min="2348" max="2348" width="11.625" style="6" bestFit="1" customWidth="1"/>
    <col min="2349" max="2349" width="10.875" style="6" customWidth="1"/>
    <col min="2350" max="2350" width="10.25" style="6" customWidth="1"/>
    <col min="2351" max="2351" width="11.25" style="6" customWidth="1"/>
    <col min="2352" max="2352" width="10.25" style="6" customWidth="1"/>
    <col min="2353" max="2353" width="10.375" style="6" customWidth="1"/>
    <col min="2354" max="2354" width="10.875" style="6" customWidth="1"/>
    <col min="2355" max="2355" width="11.125" style="6" bestFit="1" customWidth="1"/>
    <col min="2356" max="2356" width="11" style="6" customWidth="1"/>
    <col min="2357" max="2357" width="10.5" style="6" customWidth="1"/>
    <col min="2358" max="2358" width="10.875" style="6" bestFit="1" customWidth="1"/>
    <col min="2359" max="2359" width="1.75" style="6" customWidth="1"/>
    <col min="2360" max="2360" width="9.125" style="6" customWidth="1"/>
    <col min="2361" max="2361" width="11.5" style="6" customWidth="1"/>
    <col min="2362" max="2362" width="10.125" style="6" customWidth="1"/>
    <col min="2363" max="2365" width="10.375" style="6" customWidth="1"/>
    <col min="2366" max="2366" width="9.375" style="6" customWidth="1"/>
    <col min="2367" max="2367" width="8.75" style="6" customWidth="1"/>
    <col min="2368" max="2368" width="9.375" style="6" customWidth="1"/>
    <col min="2369" max="2369" width="9.75" style="6" customWidth="1"/>
    <col min="2370" max="2370" width="11.875" style="6" customWidth="1"/>
    <col min="2371" max="2371" width="10" style="6" customWidth="1"/>
    <col min="2372" max="2372" width="10.625" style="6" customWidth="1"/>
    <col min="2373" max="2373" width="11.125" style="6" bestFit="1" customWidth="1"/>
    <col min="2374" max="2374" width="1.125" style="6" customWidth="1"/>
    <col min="2375" max="2375" width="8.25" style="6" customWidth="1"/>
    <col min="2376" max="2376" width="11.75" style="6" customWidth="1"/>
    <col min="2377" max="2377" width="10.875" style="6" customWidth="1"/>
    <col min="2378" max="2379" width="11" style="6" customWidth="1"/>
    <col min="2380" max="2380" width="10" style="6" customWidth="1"/>
    <col min="2381" max="2381" width="11.625" style="6" customWidth="1"/>
    <col min="2382" max="2382" width="11.125" style="6" customWidth="1"/>
    <col min="2383" max="2383" width="12.5" style="6" customWidth="1"/>
    <col min="2384" max="2384" width="10.25" style="6" customWidth="1"/>
    <col min="2385" max="2385" width="9.875" style="6" customWidth="1"/>
    <col min="2386" max="2386" width="19.75" style="6" customWidth="1"/>
    <col min="2387" max="2387" width="9.5" style="6" customWidth="1"/>
    <col min="2388" max="2397" width="10" style="6" customWidth="1"/>
    <col min="2398" max="2398" width="16" style="6" customWidth="1"/>
    <col min="2399" max="2400" width="11.125" style="6" customWidth="1"/>
    <col min="2401" max="2423" width="10" style="6" customWidth="1"/>
    <col min="2424" max="2425" width="9.875" style="6" customWidth="1"/>
    <col min="2426" max="2600" width="9" style="6"/>
    <col min="2601" max="2601" width="1.5" style="6" customWidth="1"/>
    <col min="2602" max="2602" width="8.5" style="6" customWidth="1"/>
    <col min="2603" max="2603" width="12.125" style="6" customWidth="1"/>
    <col min="2604" max="2604" width="11.625" style="6" bestFit="1" customWidth="1"/>
    <col min="2605" max="2605" width="10.875" style="6" customWidth="1"/>
    <col min="2606" max="2606" width="10.25" style="6" customWidth="1"/>
    <col min="2607" max="2607" width="11.25" style="6" customWidth="1"/>
    <col min="2608" max="2608" width="10.25" style="6" customWidth="1"/>
    <col min="2609" max="2609" width="10.375" style="6" customWidth="1"/>
    <col min="2610" max="2610" width="10.875" style="6" customWidth="1"/>
    <col min="2611" max="2611" width="11.125" style="6" bestFit="1" customWidth="1"/>
    <col min="2612" max="2612" width="11" style="6" customWidth="1"/>
    <col min="2613" max="2613" width="10.5" style="6" customWidth="1"/>
    <col min="2614" max="2614" width="10.875" style="6" bestFit="1" customWidth="1"/>
    <col min="2615" max="2615" width="1.75" style="6" customWidth="1"/>
    <col min="2616" max="2616" width="9.125" style="6" customWidth="1"/>
    <col min="2617" max="2617" width="11.5" style="6" customWidth="1"/>
    <col min="2618" max="2618" width="10.125" style="6" customWidth="1"/>
    <col min="2619" max="2621" width="10.375" style="6" customWidth="1"/>
    <col min="2622" max="2622" width="9.375" style="6" customWidth="1"/>
    <col min="2623" max="2623" width="8.75" style="6" customWidth="1"/>
    <col min="2624" max="2624" width="9.375" style="6" customWidth="1"/>
    <col min="2625" max="2625" width="9.75" style="6" customWidth="1"/>
    <col min="2626" max="2626" width="11.875" style="6" customWidth="1"/>
    <col min="2627" max="2627" width="10" style="6" customWidth="1"/>
    <col min="2628" max="2628" width="10.625" style="6" customWidth="1"/>
    <col min="2629" max="2629" width="11.125" style="6" bestFit="1" customWidth="1"/>
    <col min="2630" max="2630" width="1.125" style="6" customWidth="1"/>
    <col min="2631" max="2631" width="8.25" style="6" customWidth="1"/>
    <col min="2632" max="2632" width="11.75" style="6" customWidth="1"/>
    <col min="2633" max="2633" width="10.875" style="6" customWidth="1"/>
    <col min="2634" max="2635" width="11" style="6" customWidth="1"/>
    <col min="2636" max="2636" width="10" style="6" customWidth="1"/>
    <col min="2637" max="2637" width="11.625" style="6" customWidth="1"/>
    <col min="2638" max="2638" width="11.125" style="6" customWidth="1"/>
    <col min="2639" max="2639" width="12.5" style="6" customWidth="1"/>
    <col min="2640" max="2640" width="10.25" style="6" customWidth="1"/>
    <col min="2641" max="2641" width="9.875" style="6" customWidth="1"/>
    <col min="2642" max="2642" width="19.75" style="6" customWidth="1"/>
    <col min="2643" max="2643" width="9.5" style="6" customWidth="1"/>
    <col min="2644" max="2653" width="10" style="6" customWidth="1"/>
    <col min="2654" max="2654" width="16" style="6" customWidth="1"/>
    <col min="2655" max="2656" width="11.125" style="6" customWidth="1"/>
    <col min="2657" max="2679" width="10" style="6" customWidth="1"/>
    <col min="2680" max="2681" width="9.875" style="6" customWidth="1"/>
    <col min="2682" max="2856" width="9" style="6"/>
    <col min="2857" max="2857" width="1.5" style="6" customWidth="1"/>
    <col min="2858" max="2858" width="8.5" style="6" customWidth="1"/>
    <col min="2859" max="2859" width="12.125" style="6" customWidth="1"/>
    <col min="2860" max="2860" width="11.625" style="6" bestFit="1" customWidth="1"/>
    <col min="2861" max="2861" width="10.875" style="6" customWidth="1"/>
    <col min="2862" max="2862" width="10.25" style="6" customWidth="1"/>
    <col min="2863" max="2863" width="11.25" style="6" customWidth="1"/>
    <col min="2864" max="2864" width="10.25" style="6" customWidth="1"/>
    <col min="2865" max="2865" width="10.375" style="6" customWidth="1"/>
    <col min="2866" max="2866" width="10.875" style="6" customWidth="1"/>
    <col min="2867" max="2867" width="11.125" style="6" bestFit="1" customWidth="1"/>
    <col min="2868" max="2868" width="11" style="6" customWidth="1"/>
    <col min="2869" max="2869" width="10.5" style="6" customWidth="1"/>
    <col min="2870" max="2870" width="10.875" style="6" bestFit="1" customWidth="1"/>
    <col min="2871" max="2871" width="1.75" style="6" customWidth="1"/>
    <col min="2872" max="2872" width="9.125" style="6" customWidth="1"/>
    <col min="2873" max="2873" width="11.5" style="6" customWidth="1"/>
    <col min="2874" max="2874" width="10.125" style="6" customWidth="1"/>
    <col min="2875" max="2877" width="10.375" style="6" customWidth="1"/>
    <col min="2878" max="2878" width="9.375" style="6" customWidth="1"/>
    <col min="2879" max="2879" width="8.75" style="6" customWidth="1"/>
    <col min="2880" max="2880" width="9.375" style="6" customWidth="1"/>
    <col min="2881" max="2881" width="9.75" style="6" customWidth="1"/>
    <col min="2882" max="2882" width="11.875" style="6" customWidth="1"/>
    <col min="2883" max="2883" width="10" style="6" customWidth="1"/>
    <col min="2884" max="2884" width="10.625" style="6" customWidth="1"/>
    <col min="2885" max="2885" width="11.125" style="6" bestFit="1" customWidth="1"/>
    <col min="2886" max="2886" width="1.125" style="6" customWidth="1"/>
    <col min="2887" max="2887" width="8.25" style="6" customWidth="1"/>
    <col min="2888" max="2888" width="11.75" style="6" customWidth="1"/>
    <col min="2889" max="2889" width="10.875" style="6" customWidth="1"/>
    <col min="2890" max="2891" width="11" style="6" customWidth="1"/>
    <col min="2892" max="2892" width="10" style="6" customWidth="1"/>
    <col min="2893" max="2893" width="11.625" style="6" customWidth="1"/>
    <col min="2894" max="2894" width="11.125" style="6" customWidth="1"/>
    <col min="2895" max="2895" width="12.5" style="6" customWidth="1"/>
    <col min="2896" max="2896" width="10.25" style="6" customWidth="1"/>
    <col min="2897" max="2897" width="9.875" style="6" customWidth="1"/>
    <col min="2898" max="2898" width="19.75" style="6" customWidth="1"/>
    <col min="2899" max="2899" width="9.5" style="6" customWidth="1"/>
    <col min="2900" max="2909" width="10" style="6" customWidth="1"/>
    <col min="2910" max="2910" width="16" style="6" customWidth="1"/>
    <col min="2911" max="2912" width="11.125" style="6" customWidth="1"/>
    <col min="2913" max="2935" width="10" style="6" customWidth="1"/>
    <col min="2936" max="2937" width="9.875" style="6" customWidth="1"/>
    <col min="2938" max="3112" width="9" style="6"/>
    <col min="3113" max="3113" width="1.5" style="6" customWidth="1"/>
    <col min="3114" max="3114" width="8.5" style="6" customWidth="1"/>
    <col min="3115" max="3115" width="12.125" style="6" customWidth="1"/>
    <col min="3116" max="3116" width="11.625" style="6" bestFit="1" customWidth="1"/>
    <col min="3117" max="3117" width="10.875" style="6" customWidth="1"/>
    <col min="3118" max="3118" width="10.25" style="6" customWidth="1"/>
    <col min="3119" max="3119" width="11.25" style="6" customWidth="1"/>
    <col min="3120" max="3120" width="10.25" style="6" customWidth="1"/>
    <col min="3121" max="3121" width="10.375" style="6" customWidth="1"/>
    <col min="3122" max="3122" width="10.875" style="6" customWidth="1"/>
    <col min="3123" max="3123" width="11.125" style="6" bestFit="1" customWidth="1"/>
    <col min="3124" max="3124" width="11" style="6" customWidth="1"/>
    <col min="3125" max="3125" width="10.5" style="6" customWidth="1"/>
    <col min="3126" max="3126" width="10.875" style="6" bestFit="1" customWidth="1"/>
    <col min="3127" max="3127" width="1.75" style="6" customWidth="1"/>
    <col min="3128" max="3128" width="9.125" style="6" customWidth="1"/>
    <col min="3129" max="3129" width="11.5" style="6" customWidth="1"/>
    <col min="3130" max="3130" width="10.125" style="6" customWidth="1"/>
    <col min="3131" max="3133" width="10.375" style="6" customWidth="1"/>
    <col min="3134" max="3134" width="9.375" style="6" customWidth="1"/>
    <col min="3135" max="3135" width="8.75" style="6" customWidth="1"/>
    <col min="3136" max="3136" width="9.375" style="6" customWidth="1"/>
    <col min="3137" max="3137" width="9.75" style="6" customWidth="1"/>
    <col min="3138" max="3138" width="11.875" style="6" customWidth="1"/>
    <col min="3139" max="3139" width="10" style="6" customWidth="1"/>
    <col min="3140" max="3140" width="10.625" style="6" customWidth="1"/>
    <col min="3141" max="3141" width="11.125" style="6" bestFit="1" customWidth="1"/>
    <col min="3142" max="3142" width="1.125" style="6" customWidth="1"/>
    <col min="3143" max="3143" width="8.25" style="6" customWidth="1"/>
    <col min="3144" max="3144" width="11.75" style="6" customWidth="1"/>
    <col min="3145" max="3145" width="10.875" style="6" customWidth="1"/>
    <col min="3146" max="3147" width="11" style="6" customWidth="1"/>
    <col min="3148" max="3148" width="10" style="6" customWidth="1"/>
    <col min="3149" max="3149" width="11.625" style="6" customWidth="1"/>
    <col min="3150" max="3150" width="11.125" style="6" customWidth="1"/>
    <col min="3151" max="3151" width="12.5" style="6" customWidth="1"/>
    <col min="3152" max="3152" width="10.25" style="6" customWidth="1"/>
    <col min="3153" max="3153" width="9.875" style="6" customWidth="1"/>
    <col min="3154" max="3154" width="19.75" style="6" customWidth="1"/>
    <col min="3155" max="3155" width="9.5" style="6" customWidth="1"/>
    <col min="3156" max="3165" width="10" style="6" customWidth="1"/>
    <col min="3166" max="3166" width="16" style="6" customWidth="1"/>
    <col min="3167" max="3168" width="11.125" style="6" customWidth="1"/>
    <col min="3169" max="3191" width="10" style="6" customWidth="1"/>
    <col min="3192" max="3193" width="9.875" style="6" customWidth="1"/>
    <col min="3194" max="3368" width="9" style="6"/>
    <col min="3369" max="3369" width="1.5" style="6" customWidth="1"/>
    <col min="3370" max="3370" width="8.5" style="6" customWidth="1"/>
    <col min="3371" max="3371" width="12.125" style="6" customWidth="1"/>
    <col min="3372" max="3372" width="11.625" style="6" bestFit="1" customWidth="1"/>
    <col min="3373" max="3373" width="10.875" style="6" customWidth="1"/>
    <col min="3374" max="3374" width="10.25" style="6" customWidth="1"/>
    <col min="3375" max="3375" width="11.25" style="6" customWidth="1"/>
    <col min="3376" max="3376" width="10.25" style="6" customWidth="1"/>
    <col min="3377" max="3377" width="10.375" style="6" customWidth="1"/>
    <col min="3378" max="3378" width="10.875" style="6" customWidth="1"/>
    <col min="3379" max="3379" width="11.125" style="6" bestFit="1" customWidth="1"/>
    <col min="3380" max="3380" width="11" style="6" customWidth="1"/>
    <col min="3381" max="3381" width="10.5" style="6" customWidth="1"/>
    <col min="3382" max="3382" width="10.875" style="6" bestFit="1" customWidth="1"/>
    <col min="3383" max="3383" width="1.75" style="6" customWidth="1"/>
    <col min="3384" max="3384" width="9.125" style="6" customWidth="1"/>
    <col min="3385" max="3385" width="11.5" style="6" customWidth="1"/>
    <col min="3386" max="3386" width="10.125" style="6" customWidth="1"/>
    <col min="3387" max="3389" width="10.375" style="6" customWidth="1"/>
    <col min="3390" max="3390" width="9.375" style="6" customWidth="1"/>
    <col min="3391" max="3391" width="8.75" style="6" customWidth="1"/>
    <col min="3392" max="3392" width="9.375" style="6" customWidth="1"/>
    <col min="3393" max="3393" width="9.75" style="6" customWidth="1"/>
    <col min="3394" max="3394" width="11.875" style="6" customWidth="1"/>
    <col min="3395" max="3395" width="10" style="6" customWidth="1"/>
    <col min="3396" max="3396" width="10.625" style="6" customWidth="1"/>
    <col min="3397" max="3397" width="11.125" style="6" bestFit="1" customWidth="1"/>
    <col min="3398" max="3398" width="1.125" style="6" customWidth="1"/>
    <col min="3399" max="3399" width="8.25" style="6" customWidth="1"/>
    <col min="3400" max="3400" width="11.75" style="6" customWidth="1"/>
    <col min="3401" max="3401" width="10.875" style="6" customWidth="1"/>
    <col min="3402" max="3403" width="11" style="6" customWidth="1"/>
    <col min="3404" max="3404" width="10" style="6" customWidth="1"/>
    <col min="3405" max="3405" width="11.625" style="6" customWidth="1"/>
    <col min="3406" max="3406" width="11.125" style="6" customWidth="1"/>
    <col min="3407" max="3407" width="12.5" style="6" customWidth="1"/>
    <col min="3408" max="3408" width="10.25" style="6" customWidth="1"/>
    <col min="3409" max="3409" width="9.875" style="6" customWidth="1"/>
    <col min="3410" max="3410" width="19.75" style="6" customWidth="1"/>
    <col min="3411" max="3411" width="9.5" style="6" customWidth="1"/>
    <col min="3412" max="3421" width="10" style="6" customWidth="1"/>
    <col min="3422" max="3422" width="16" style="6" customWidth="1"/>
    <col min="3423" max="3424" width="11.125" style="6" customWidth="1"/>
    <col min="3425" max="3447" width="10" style="6" customWidth="1"/>
    <col min="3448" max="3449" width="9.875" style="6" customWidth="1"/>
    <col min="3450" max="3624" width="9" style="6"/>
    <col min="3625" max="3625" width="1.5" style="6" customWidth="1"/>
    <col min="3626" max="3626" width="8.5" style="6" customWidth="1"/>
    <col min="3627" max="3627" width="12.125" style="6" customWidth="1"/>
    <col min="3628" max="3628" width="11.625" style="6" bestFit="1" customWidth="1"/>
    <col min="3629" max="3629" width="10.875" style="6" customWidth="1"/>
    <col min="3630" max="3630" width="10.25" style="6" customWidth="1"/>
    <col min="3631" max="3631" width="11.25" style="6" customWidth="1"/>
    <col min="3632" max="3632" width="10.25" style="6" customWidth="1"/>
    <col min="3633" max="3633" width="10.375" style="6" customWidth="1"/>
    <col min="3634" max="3634" width="10.875" style="6" customWidth="1"/>
    <col min="3635" max="3635" width="11.125" style="6" bestFit="1" customWidth="1"/>
    <col min="3636" max="3636" width="11" style="6" customWidth="1"/>
    <col min="3637" max="3637" width="10.5" style="6" customWidth="1"/>
    <col min="3638" max="3638" width="10.875" style="6" bestFit="1" customWidth="1"/>
    <col min="3639" max="3639" width="1.75" style="6" customWidth="1"/>
    <col min="3640" max="3640" width="9.125" style="6" customWidth="1"/>
    <col min="3641" max="3641" width="11.5" style="6" customWidth="1"/>
    <col min="3642" max="3642" width="10.125" style="6" customWidth="1"/>
    <col min="3643" max="3645" width="10.375" style="6" customWidth="1"/>
    <col min="3646" max="3646" width="9.375" style="6" customWidth="1"/>
    <col min="3647" max="3647" width="8.75" style="6" customWidth="1"/>
    <col min="3648" max="3648" width="9.375" style="6" customWidth="1"/>
    <col min="3649" max="3649" width="9.75" style="6" customWidth="1"/>
    <col min="3650" max="3650" width="11.875" style="6" customWidth="1"/>
    <col min="3651" max="3651" width="10" style="6" customWidth="1"/>
    <col min="3652" max="3652" width="10.625" style="6" customWidth="1"/>
    <col min="3653" max="3653" width="11.125" style="6" bestFit="1" customWidth="1"/>
    <col min="3654" max="3654" width="1.125" style="6" customWidth="1"/>
    <col min="3655" max="3655" width="8.25" style="6" customWidth="1"/>
    <col min="3656" max="3656" width="11.75" style="6" customWidth="1"/>
    <col min="3657" max="3657" width="10.875" style="6" customWidth="1"/>
    <col min="3658" max="3659" width="11" style="6" customWidth="1"/>
    <col min="3660" max="3660" width="10" style="6" customWidth="1"/>
    <col min="3661" max="3661" width="11.625" style="6" customWidth="1"/>
    <col min="3662" max="3662" width="11.125" style="6" customWidth="1"/>
    <col min="3663" max="3663" width="12.5" style="6" customWidth="1"/>
    <col min="3664" max="3664" width="10.25" style="6" customWidth="1"/>
    <col min="3665" max="3665" width="9.875" style="6" customWidth="1"/>
    <col min="3666" max="3666" width="19.75" style="6" customWidth="1"/>
    <col min="3667" max="3667" width="9.5" style="6" customWidth="1"/>
    <col min="3668" max="3677" width="10" style="6" customWidth="1"/>
    <col min="3678" max="3678" width="16" style="6" customWidth="1"/>
    <col min="3679" max="3680" width="11.125" style="6" customWidth="1"/>
    <col min="3681" max="3703" width="10" style="6" customWidth="1"/>
    <col min="3704" max="3705" width="9.875" style="6" customWidth="1"/>
    <col min="3706" max="3880" width="9" style="6"/>
    <col min="3881" max="3881" width="1.5" style="6" customWidth="1"/>
    <col min="3882" max="3882" width="8.5" style="6" customWidth="1"/>
    <col min="3883" max="3883" width="12.125" style="6" customWidth="1"/>
    <col min="3884" max="3884" width="11.625" style="6" bestFit="1" customWidth="1"/>
    <col min="3885" max="3885" width="10.875" style="6" customWidth="1"/>
    <col min="3886" max="3886" width="10.25" style="6" customWidth="1"/>
    <col min="3887" max="3887" width="11.25" style="6" customWidth="1"/>
    <col min="3888" max="3888" width="10.25" style="6" customWidth="1"/>
    <col min="3889" max="3889" width="10.375" style="6" customWidth="1"/>
    <col min="3890" max="3890" width="10.875" style="6" customWidth="1"/>
    <col min="3891" max="3891" width="11.125" style="6" bestFit="1" customWidth="1"/>
    <col min="3892" max="3892" width="11" style="6" customWidth="1"/>
    <col min="3893" max="3893" width="10.5" style="6" customWidth="1"/>
    <col min="3894" max="3894" width="10.875" style="6" bestFit="1" customWidth="1"/>
    <col min="3895" max="3895" width="1.75" style="6" customWidth="1"/>
    <col min="3896" max="3896" width="9.125" style="6" customWidth="1"/>
    <col min="3897" max="3897" width="11.5" style="6" customWidth="1"/>
    <col min="3898" max="3898" width="10.125" style="6" customWidth="1"/>
    <col min="3899" max="3901" width="10.375" style="6" customWidth="1"/>
    <col min="3902" max="3902" width="9.375" style="6" customWidth="1"/>
    <col min="3903" max="3903" width="8.75" style="6" customWidth="1"/>
    <col min="3904" max="3904" width="9.375" style="6" customWidth="1"/>
    <col min="3905" max="3905" width="9.75" style="6" customWidth="1"/>
    <col min="3906" max="3906" width="11.875" style="6" customWidth="1"/>
    <col min="3907" max="3907" width="10" style="6" customWidth="1"/>
    <col min="3908" max="3908" width="10.625" style="6" customWidth="1"/>
    <col min="3909" max="3909" width="11.125" style="6" bestFit="1" customWidth="1"/>
    <col min="3910" max="3910" width="1.125" style="6" customWidth="1"/>
    <col min="3911" max="3911" width="8.25" style="6" customWidth="1"/>
    <col min="3912" max="3912" width="11.75" style="6" customWidth="1"/>
    <col min="3913" max="3913" width="10.875" style="6" customWidth="1"/>
    <col min="3914" max="3915" width="11" style="6" customWidth="1"/>
    <col min="3916" max="3916" width="10" style="6" customWidth="1"/>
    <col min="3917" max="3917" width="11.625" style="6" customWidth="1"/>
    <col min="3918" max="3918" width="11.125" style="6" customWidth="1"/>
    <col min="3919" max="3919" width="12.5" style="6" customWidth="1"/>
    <col min="3920" max="3920" width="10.25" style="6" customWidth="1"/>
    <col min="3921" max="3921" width="9.875" style="6" customWidth="1"/>
    <col min="3922" max="3922" width="19.75" style="6" customWidth="1"/>
    <col min="3923" max="3923" width="9.5" style="6" customWidth="1"/>
    <col min="3924" max="3933" width="10" style="6" customWidth="1"/>
    <col min="3934" max="3934" width="16" style="6" customWidth="1"/>
    <col min="3935" max="3936" width="11.125" style="6" customWidth="1"/>
    <col min="3937" max="3959" width="10" style="6" customWidth="1"/>
    <col min="3960" max="3961" width="9.875" style="6" customWidth="1"/>
    <col min="3962" max="4136" width="9" style="6"/>
    <col min="4137" max="4137" width="1.5" style="6" customWidth="1"/>
    <col min="4138" max="4138" width="8.5" style="6" customWidth="1"/>
    <col min="4139" max="4139" width="12.125" style="6" customWidth="1"/>
    <col min="4140" max="4140" width="11.625" style="6" bestFit="1" customWidth="1"/>
    <col min="4141" max="4141" width="10.875" style="6" customWidth="1"/>
    <col min="4142" max="4142" width="10.25" style="6" customWidth="1"/>
    <col min="4143" max="4143" width="11.25" style="6" customWidth="1"/>
    <col min="4144" max="4144" width="10.25" style="6" customWidth="1"/>
    <col min="4145" max="4145" width="10.375" style="6" customWidth="1"/>
    <col min="4146" max="4146" width="10.875" style="6" customWidth="1"/>
    <col min="4147" max="4147" width="11.125" style="6" bestFit="1" customWidth="1"/>
    <col min="4148" max="4148" width="11" style="6" customWidth="1"/>
    <col min="4149" max="4149" width="10.5" style="6" customWidth="1"/>
    <col min="4150" max="4150" width="10.875" style="6" bestFit="1" customWidth="1"/>
    <col min="4151" max="4151" width="1.75" style="6" customWidth="1"/>
    <col min="4152" max="4152" width="9.125" style="6" customWidth="1"/>
    <col min="4153" max="4153" width="11.5" style="6" customWidth="1"/>
    <col min="4154" max="4154" width="10.125" style="6" customWidth="1"/>
    <col min="4155" max="4157" width="10.375" style="6" customWidth="1"/>
    <col min="4158" max="4158" width="9.375" style="6" customWidth="1"/>
    <col min="4159" max="4159" width="8.75" style="6" customWidth="1"/>
    <col min="4160" max="4160" width="9.375" style="6" customWidth="1"/>
    <col min="4161" max="4161" width="9.75" style="6" customWidth="1"/>
    <col min="4162" max="4162" width="11.875" style="6" customWidth="1"/>
    <col min="4163" max="4163" width="10" style="6" customWidth="1"/>
    <col min="4164" max="4164" width="10.625" style="6" customWidth="1"/>
    <col min="4165" max="4165" width="11.125" style="6" bestFit="1" customWidth="1"/>
    <col min="4166" max="4166" width="1.125" style="6" customWidth="1"/>
    <col min="4167" max="4167" width="8.25" style="6" customWidth="1"/>
    <col min="4168" max="4168" width="11.75" style="6" customWidth="1"/>
    <col min="4169" max="4169" width="10.875" style="6" customWidth="1"/>
    <col min="4170" max="4171" width="11" style="6" customWidth="1"/>
    <col min="4172" max="4172" width="10" style="6" customWidth="1"/>
    <col min="4173" max="4173" width="11.625" style="6" customWidth="1"/>
    <col min="4174" max="4174" width="11.125" style="6" customWidth="1"/>
    <col min="4175" max="4175" width="12.5" style="6" customWidth="1"/>
    <col min="4176" max="4176" width="10.25" style="6" customWidth="1"/>
    <col min="4177" max="4177" width="9.875" style="6" customWidth="1"/>
    <col min="4178" max="4178" width="19.75" style="6" customWidth="1"/>
    <col min="4179" max="4179" width="9.5" style="6" customWidth="1"/>
    <col min="4180" max="4189" width="10" style="6" customWidth="1"/>
    <col min="4190" max="4190" width="16" style="6" customWidth="1"/>
    <col min="4191" max="4192" width="11.125" style="6" customWidth="1"/>
    <col min="4193" max="4215" width="10" style="6" customWidth="1"/>
    <col min="4216" max="4217" width="9.875" style="6" customWidth="1"/>
    <col min="4218" max="4392" width="9" style="6"/>
    <col min="4393" max="4393" width="1.5" style="6" customWidth="1"/>
    <col min="4394" max="4394" width="8.5" style="6" customWidth="1"/>
    <col min="4395" max="4395" width="12.125" style="6" customWidth="1"/>
    <col min="4396" max="4396" width="11.625" style="6" bestFit="1" customWidth="1"/>
    <col min="4397" max="4397" width="10.875" style="6" customWidth="1"/>
    <col min="4398" max="4398" width="10.25" style="6" customWidth="1"/>
    <col min="4399" max="4399" width="11.25" style="6" customWidth="1"/>
    <col min="4400" max="4400" width="10.25" style="6" customWidth="1"/>
    <col min="4401" max="4401" width="10.375" style="6" customWidth="1"/>
    <col min="4402" max="4402" width="10.875" style="6" customWidth="1"/>
    <col min="4403" max="4403" width="11.125" style="6" bestFit="1" customWidth="1"/>
    <col min="4404" max="4404" width="11" style="6" customWidth="1"/>
    <col min="4405" max="4405" width="10.5" style="6" customWidth="1"/>
    <col min="4406" max="4406" width="10.875" style="6" bestFit="1" customWidth="1"/>
    <col min="4407" max="4407" width="1.75" style="6" customWidth="1"/>
    <col min="4408" max="4408" width="9.125" style="6" customWidth="1"/>
    <col min="4409" max="4409" width="11.5" style="6" customWidth="1"/>
    <col min="4410" max="4410" width="10.125" style="6" customWidth="1"/>
    <col min="4411" max="4413" width="10.375" style="6" customWidth="1"/>
    <col min="4414" max="4414" width="9.375" style="6" customWidth="1"/>
    <col min="4415" max="4415" width="8.75" style="6" customWidth="1"/>
    <col min="4416" max="4416" width="9.375" style="6" customWidth="1"/>
    <col min="4417" max="4417" width="9.75" style="6" customWidth="1"/>
    <col min="4418" max="4418" width="11.875" style="6" customWidth="1"/>
    <col min="4419" max="4419" width="10" style="6" customWidth="1"/>
    <col min="4420" max="4420" width="10.625" style="6" customWidth="1"/>
    <col min="4421" max="4421" width="11.125" style="6" bestFit="1" customWidth="1"/>
    <col min="4422" max="4422" width="1.125" style="6" customWidth="1"/>
    <col min="4423" max="4423" width="8.25" style="6" customWidth="1"/>
    <col min="4424" max="4424" width="11.75" style="6" customWidth="1"/>
    <col min="4425" max="4425" width="10.875" style="6" customWidth="1"/>
    <col min="4426" max="4427" width="11" style="6" customWidth="1"/>
    <col min="4428" max="4428" width="10" style="6" customWidth="1"/>
    <col min="4429" max="4429" width="11.625" style="6" customWidth="1"/>
    <col min="4430" max="4430" width="11.125" style="6" customWidth="1"/>
    <col min="4431" max="4431" width="12.5" style="6" customWidth="1"/>
    <col min="4432" max="4432" width="10.25" style="6" customWidth="1"/>
    <col min="4433" max="4433" width="9.875" style="6" customWidth="1"/>
    <col min="4434" max="4434" width="19.75" style="6" customWidth="1"/>
    <col min="4435" max="4435" width="9.5" style="6" customWidth="1"/>
    <col min="4436" max="4445" width="10" style="6" customWidth="1"/>
    <col min="4446" max="4446" width="16" style="6" customWidth="1"/>
    <col min="4447" max="4448" width="11.125" style="6" customWidth="1"/>
    <col min="4449" max="4471" width="10" style="6" customWidth="1"/>
    <col min="4472" max="4473" width="9.875" style="6" customWidth="1"/>
    <col min="4474" max="4648" width="9" style="6"/>
    <col min="4649" max="4649" width="1.5" style="6" customWidth="1"/>
    <col min="4650" max="4650" width="8.5" style="6" customWidth="1"/>
    <col min="4651" max="4651" width="12.125" style="6" customWidth="1"/>
    <col min="4652" max="4652" width="11.625" style="6" bestFit="1" customWidth="1"/>
    <col min="4653" max="4653" width="10.875" style="6" customWidth="1"/>
    <col min="4654" max="4654" width="10.25" style="6" customWidth="1"/>
    <col min="4655" max="4655" width="11.25" style="6" customWidth="1"/>
    <col min="4656" max="4656" width="10.25" style="6" customWidth="1"/>
    <col min="4657" max="4657" width="10.375" style="6" customWidth="1"/>
    <col min="4658" max="4658" width="10.875" style="6" customWidth="1"/>
    <col min="4659" max="4659" width="11.125" style="6" bestFit="1" customWidth="1"/>
    <col min="4660" max="4660" width="11" style="6" customWidth="1"/>
    <col min="4661" max="4661" width="10.5" style="6" customWidth="1"/>
    <col min="4662" max="4662" width="10.875" style="6" bestFit="1" customWidth="1"/>
    <col min="4663" max="4663" width="1.75" style="6" customWidth="1"/>
    <col min="4664" max="4664" width="9.125" style="6" customWidth="1"/>
    <col min="4665" max="4665" width="11.5" style="6" customWidth="1"/>
    <col min="4666" max="4666" width="10.125" style="6" customWidth="1"/>
    <col min="4667" max="4669" width="10.375" style="6" customWidth="1"/>
    <col min="4670" max="4670" width="9.375" style="6" customWidth="1"/>
    <col min="4671" max="4671" width="8.75" style="6" customWidth="1"/>
    <col min="4672" max="4672" width="9.375" style="6" customWidth="1"/>
    <col min="4673" max="4673" width="9.75" style="6" customWidth="1"/>
    <col min="4674" max="4674" width="11.875" style="6" customWidth="1"/>
    <col min="4675" max="4675" width="10" style="6" customWidth="1"/>
    <col min="4676" max="4676" width="10.625" style="6" customWidth="1"/>
    <col min="4677" max="4677" width="11.125" style="6" bestFit="1" customWidth="1"/>
    <col min="4678" max="4678" width="1.125" style="6" customWidth="1"/>
    <col min="4679" max="4679" width="8.25" style="6" customWidth="1"/>
    <col min="4680" max="4680" width="11.75" style="6" customWidth="1"/>
    <col min="4681" max="4681" width="10.875" style="6" customWidth="1"/>
    <col min="4682" max="4683" width="11" style="6" customWidth="1"/>
    <col min="4684" max="4684" width="10" style="6" customWidth="1"/>
    <col min="4685" max="4685" width="11.625" style="6" customWidth="1"/>
    <col min="4686" max="4686" width="11.125" style="6" customWidth="1"/>
    <col min="4687" max="4687" width="12.5" style="6" customWidth="1"/>
    <col min="4688" max="4688" width="10.25" style="6" customWidth="1"/>
    <col min="4689" max="4689" width="9.875" style="6" customWidth="1"/>
    <col min="4690" max="4690" width="19.75" style="6" customWidth="1"/>
    <col min="4691" max="4691" width="9.5" style="6" customWidth="1"/>
    <col min="4692" max="4701" width="10" style="6" customWidth="1"/>
    <col min="4702" max="4702" width="16" style="6" customWidth="1"/>
    <col min="4703" max="4704" width="11.125" style="6" customWidth="1"/>
    <col min="4705" max="4727" width="10" style="6" customWidth="1"/>
    <col min="4728" max="4729" width="9.875" style="6" customWidth="1"/>
    <col min="4730" max="4904" width="9" style="6"/>
    <col min="4905" max="4905" width="1.5" style="6" customWidth="1"/>
    <col min="4906" max="4906" width="8.5" style="6" customWidth="1"/>
    <col min="4907" max="4907" width="12.125" style="6" customWidth="1"/>
    <col min="4908" max="4908" width="11.625" style="6" bestFit="1" customWidth="1"/>
    <col min="4909" max="4909" width="10.875" style="6" customWidth="1"/>
    <col min="4910" max="4910" width="10.25" style="6" customWidth="1"/>
    <col min="4911" max="4911" width="11.25" style="6" customWidth="1"/>
    <col min="4912" max="4912" width="10.25" style="6" customWidth="1"/>
    <col min="4913" max="4913" width="10.375" style="6" customWidth="1"/>
    <col min="4914" max="4914" width="10.875" style="6" customWidth="1"/>
    <col min="4915" max="4915" width="11.125" style="6" bestFit="1" customWidth="1"/>
    <col min="4916" max="4916" width="11" style="6" customWidth="1"/>
    <col min="4917" max="4917" width="10.5" style="6" customWidth="1"/>
    <col min="4918" max="4918" width="10.875" style="6" bestFit="1" customWidth="1"/>
    <col min="4919" max="4919" width="1.75" style="6" customWidth="1"/>
    <col min="4920" max="4920" width="9.125" style="6" customWidth="1"/>
    <col min="4921" max="4921" width="11.5" style="6" customWidth="1"/>
    <col min="4922" max="4922" width="10.125" style="6" customWidth="1"/>
    <col min="4923" max="4925" width="10.375" style="6" customWidth="1"/>
    <col min="4926" max="4926" width="9.375" style="6" customWidth="1"/>
    <col min="4927" max="4927" width="8.75" style="6" customWidth="1"/>
    <col min="4928" max="4928" width="9.375" style="6" customWidth="1"/>
    <col min="4929" max="4929" width="9.75" style="6" customWidth="1"/>
    <col min="4930" max="4930" width="11.875" style="6" customWidth="1"/>
    <col min="4931" max="4931" width="10" style="6" customWidth="1"/>
    <col min="4932" max="4932" width="10.625" style="6" customWidth="1"/>
    <col min="4933" max="4933" width="11.125" style="6" bestFit="1" customWidth="1"/>
    <col min="4934" max="4934" width="1.125" style="6" customWidth="1"/>
    <col min="4935" max="4935" width="8.25" style="6" customWidth="1"/>
    <col min="4936" max="4936" width="11.75" style="6" customWidth="1"/>
    <col min="4937" max="4937" width="10.875" style="6" customWidth="1"/>
    <col min="4938" max="4939" width="11" style="6" customWidth="1"/>
    <col min="4940" max="4940" width="10" style="6" customWidth="1"/>
    <col min="4941" max="4941" width="11.625" style="6" customWidth="1"/>
    <col min="4942" max="4942" width="11.125" style="6" customWidth="1"/>
    <col min="4943" max="4943" width="12.5" style="6" customWidth="1"/>
    <col min="4944" max="4944" width="10.25" style="6" customWidth="1"/>
    <col min="4945" max="4945" width="9.875" style="6" customWidth="1"/>
    <col min="4946" max="4946" width="19.75" style="6" customWidth="1"/>
    <col min="4947" max="4947" width="9.5" style="6" customWidth="1"/>
    <col min="4948" max="4957" width="10" style="6" customWidth="1"/>
    <col min="4958" max="4958" width="16" style="6" customWidth="1"/>
    <col min="4959" max="4960" width="11.125" style="6" customWidth="1"/>
    <col min="4961" max="4983" width="10" style="6" customWidth="1"/>
    <col min="4984" max="4985" width="9.875" style="6" customWidth="1"/>
    <col min="4986" max="5160" width="9" style="6"/>
    <col min="5161" max="5161" width="1.5" style="6" customWidth="1"/>
    <col min="5162" max="5162" width="8.5" style="6" customWidth="1"/>
    <col min="5163" max="5163" width="12.125" style="6" customWidth="1"/>
    <col min="5164" max="5164" width="11.625" style="6" bestFit="1" customWidth="1"/>
    <col min="5165" max="5165" width="10.875" style="6" customWidth="1"/>
    <col min="5166" max="5166" width="10.25" style="6" customWidth="1"/>
    <col min="5167" max="5167" width="11.25" style="6" customWidth="1"/>
    <col min="5168" max="5168" width="10.25" style="6" customWidth="1"/>
    <col min="5169" max="5169" width="10.375" style="6" customWidth="1"/>
    <col min="5170" max="5170" width="10.875" style="6" customWidth="1"/>
    <col min="5171" max="5171" width="11.125" style="6" bestFit="1" customWidth="1"/>
    <col min="5172" max="5172" width="11" style="6" customWidth="1"/>
    <col min="5173" max="5173" width="10.5" style="6" customWidth="1"/>
    <col min="5174" max="5174" width="10.875" style="6" bestFit="1" customWidth="1"/>
    <col min="5175" max="5175" width="1.75" style="6" customWidth="1"/>
    <col min="5176" max="5176" width="9.125" style="6" customWidth="1"/>
    <col min="5177" max="5177" width="11.5" style="6" customWidth="1"/>
    <col min="5178" max="5178" width="10.125" style="6" customWidth="1"/>
    <col min="5179" max="5181" width="10.375" style="6" customWidth="1"/>
    <col min="5182" max="5182" width="9.375" style="6" customWidth="1"/>
    <col min="5183" max="5183" width="8.75" style="6" customWidth="1"/>
    <col min="5184" max="5184" width="9.375" style="6" customWidth="1"/>
    <col min="5185" max="5185" width="9.75" style="6" customWidth="1"/>
    <col min="5186" max="5186" width="11.875" style="6" customWidth="1"/>
    <col min="5187" max="5187" width="10" style="6" customWidth="1"/>
    <col min="5188" max="5188" width="10.625" style="6" customWidth="1"/>
    <col min="5189" max="5189" width="11.125" style="6" bestFit="1" customWidth="1"/>
    <col min="5190" max="5190" width="1.125" style="6" customWidth="1"/>
    <col min="5191" max="5191" width="8.25" style="6" customWidth="1"/>
    <col min="5192" max="5192" width="11.75" style="6" customWidth="1"/>
    <col min="5193" max="5193" width="10.875" style="6" customWidth="1"/>
    <col min="5194" max="5195" width="11" style="6" customWidth="1"/>
    <col min="5196" max="5196" width="10" style="6" customWidth="1"/>
    <col min="5197" max="5197" width="11.625" style="6" customWidth="1"/>
    <col min="5198" max="5198" width="11.125" style="6" customWidth="1"/>
    <col min="5199" max="5199" width="12.5" style="6" customWidth="1"/>
    <col min="5200" max="5200" width="10.25" style="6" customWidth="1"/>
    <col min="5201" max="5201" width="9.875" style="6" customWidth="1"/>
    <col min="5202" max="5202" width="19.75" style="6" customWidth="1"/>
    <col min="5203" max="5203" width="9.5" style="6" customWidth="1"/>
    <col min="5204" max="5213" width="10" style="6" customWidth="1"/>
    <col min="5214" max="5214" width="16" style="6" customWidth="1"/>
    <col min="5215" max="5216" width="11.125" style="6" customWidth="1"/>
    <col min="5217" max="5239" width="10" style="6" customWidth="1"/>
    <col min="5240" max="5241" width="9.875" style="6" customWidth="1"/>
    <col min="5242" max="5416" width="9" style="6"/>
    <col min="5417" max="5417" width="1.5" style="6" customWidth="1"/>
    <col min="5418" max="5418" width="8.5" style="6" customWidth="1"/>
    <col min="5419" max="5419" width="12.125" style="6" customWidth="1"/>
    <col min="5420" max="5420" width="11.625" style="6" bestFit="1" customWidth="1"/>
    <col min="5421" max="5421" width="10.875" style="6" customWidth="1"/>
    <col min="5422" max="5422" width="10.25" style="6" customWidth="1"/>
    <col min="5423" max="5423" width="11.25" style="6" customWidth="1"/>
    <col min="5424" max="5424" width="10.25" style="6" customWidth="1"/>
    <col min="5425" max="5425" width="10.375" style="6" customWidth="1"/>
    <col min="5426" max="5426" width="10.875" style="6" customWidth="1"/>
    <col min="5427" max="5427" width="11.125" style="6" bestFit="1" customWidth="1"/>
    <col min="5428" max="5428" width="11" style="6" customWidth="1"/>
    <col min="5429" max="5429" width="10.5" style="6" customWidth="1"/>
    <col min="5430" max="5430" width="10.875" style="6" bestFit="1" customWidth="1"/>
    <col min="5431" max="5431" width="1.75" style="6" customWidth="1"/>
    <col min="5432" max="5432" width="9.125" style="6" customWidth="1"/>
    <col min="5433" max="5433" width="11.5" style="6" customWidth="1"/>
    <col min="5434" max="5434" width="10.125" style="6" customWidth="1"/>
    <col min="5435" max="5437" width="10.375" style="6" customWidth="1"/>
    <col min="5438" max="5438" width="9.375" style="6" customWidth="1"/>
    <col min="5439" max="5439" width="8.75" style="6" customWidth="1"/>
    <col min="5440" max="5440" width="9.375" style="6" customWidth="1"/>
    <col min="5441" max="5441" width="9.75" style="6" customWidth="1"/>
    <col min="5442" max="5442" width="11.875" style="6" customWidth="1"/>
    <col min="5443" max="5443" width="10" style="6" customWidth="1"/>
    <col min="5444" max="5444" width="10.625" style="6" customWidth="1"/>
    <col min="5445" max="5445" width="11.125" style="6" bestFit="1" customWidth="1"/>
    <col min="5446" max="5446" width="1.125" style="6" customWidth="1"/>
    <col min="5447" max="5447" width="8.25" style="6" customWidth="1"/>
    <col min="5448" max="5448" width="11.75" style="6" customWidth="1"/>
    <col min="5449" max="5449" width="10.875" style="6" customWidth="1"/>
    <col min="5450" max="5451" width="11" style="6" customWidth="1"/>
    <col min="5452" max="5452" width="10" style="6" customWidth="1"/>
    <col min="5453" max="5453" width="11.625" style="6" customWidth="1"/>
    <col min="5454" max="5454" width="11.125" style="6" customWidth="1"/>
    <col min="5455" max="5455" width="12.5" style="6" customWidth="1"/>
    <col min="5456" max="5456" width="10.25" style="6" customWidth="1"/>
    <col min="5457" max="5457" width="9.875" style="6" customWidth="1"/>
    <col min="5458" max="5458" width="19.75" style="6" customWidth="1"/>
    <col min="5459" max="5459" width="9.5" style="6" customWidth="1"/>
    <col min="5460" max="5469" width="10" style="6" customWidth="1"/>
    <col min="5470" max="5470" width="16" style="6" customWidth="1"/>
    <col min="5471" max="5472" width="11.125" style="6" customWidth="1"/>
    <col min="5473" max="5495" width="10" style="6" customWidth="1"/>
    <col min="5496" max="5497" width="9.875" style="6" customWidth="1"/>
    <col min="5498" max="5672" width="9" style="6"/>
    <col min="5673" max="5673" width="1.5" style="6" customWidth="1"/>
    <col min="5674" max="5674" width="8.5" style="6" customWidth="1"/>
    <col min="5675" max="5675" width="12.125" style="6" customWidth="1"/>
    <col min="5676" max="5676" width="11.625" style="6" bestFit="1" customWidth="1"/>
    <col min="5677" max="5677" width="10.875" style="6" customWidth="1"/>
    <col min="5678" max="5678" width="10.25" style="6" customWidth="1"/>
    <col min="5679" max="5679" width="11.25" style="6" customWidth="1"/>
    <col min="5680" max="5680" width="10.25" style="6" customWidth="1"/>
    <col min="5681" max="5681" width="10.375" style="6" customWidth="1"/>
    <col min="5682" max="5682" width="10.875" style="6" customWidth="1"/>
    <col min="5683" max="5683" width="11.125" style="6" bestFit="1" customWidth="1"/>
    <col min="5684" max="5684" width="11" style="6" customWidth="1"/>
    <col min="5685" max="5685" width="10.5" style="6" customWidth="1"/>
    <col min="5686" max="5686" width="10.875" style="6" bestFit="1" customWidth="1"/>
    <col min="5687" max="5687" width="1.75" style="6" customWidth="1"/>
    <col min="5688" max="5688" width="9.125" style="6" customWidth="1"/>
    <col min="5689" max="5689" width="11.5" style="6" customWidth="1"/>
    <col min="5690" max="5690" width="10.125" style="6" customWidth="1"/>
    <col min="5691" max="5693" width="10.375" style="6" customWidth="1"/>
    <col min="5694" max="5694" width="9.375" style="6" customWidth="1"/>
    <col min="5695" max="5695" width="8.75" style="6" customWidth="1"/>
    <col min="5696" max="5696" width="9.375" style="6" customWidth="1"/>
    <col min="5697" max="5697" width="9.75" style="6" customWidth="1"/>
    <col min="5698" max="5698" width="11.875" style="6" customWidth="1"/>
    <col min="5699" max="5699" width="10" style="6" customWidth="1"/>
    <col min="5700" max="5700" width="10.625" style="6" customWidth="1"/>
    <col min="5701" max="5701" width="11.125" style="6" bestFit="1" customWidth="1"/>
    <col min="5702" max="5702" width="1.125" style="6" customWidth="1"/>
    <col min="5703" max="5703" width="8.25" style="6" customWidth="1"/>
    <col min="5704" max="5704" width="11.75" style="6" customWidth="1"/>
    <col min="5705" max="5705" width="10.875" style="6" customWidth="1"/>
    <col min="5706" max="5707" width="11" style="6" customWidth="1"/>
    <col min="5708" max="5708" width="10" style="6" customWidth="1"/>
    <col min="5709" max="5709" width="11.625" style="6" customWidth="1"/>
    <col min="5710" max="5710" width="11.125" style="6" customWidth="1"/>
    <col min="5711" max="5711" width="12.5" style="6" customWidth="1"/>
    <col min="5712" max="5712" width="10.25" style="6" customWidth="1"/>
    <col min="5713" max="5713" width="9.875" style="6" customWidth="1"/>
    <col min="5714" max="5714" width="19.75" style="6" customWidth="1"/>
    <col min="5715" max="5715" width="9.5" style="6" customWidth="1"/>
    <col min="5716" max="5725" width="10" style="6" customWidth="1"/>
    <col min="5726" max="5726" width="16" style="6" customWidth="1"/>
    <col min="5727" max="5728" width="11.125" style="6" customWidth="1"/>
    <col min="5729" max="5751" width="10" style="6" customWidth="1"/>
    <col min="5752" max="5753" width="9.875" style="6" customWidth="1"/>
    <col min="5754" max="5928" width="9" style="6"/>
    <col min="5929" max="5929" width="1.5" style="6" customWidth="1"/>
    <col min="5930" max="5930" width="8.5" style="6" customWidth="1"/>
    <col min="5931" max="5931" width="12.125" style="6" customWidth="1"/>
    <col min="5932" max="5932" width="11.625" style="6" bestFit="1" customWidth="1"/>
    <col min="5933" max="5933" width="10.875" style="6" customWidth="1"/>
    <col min="5934" max="5934" width="10.25" style="6" customWidth="1"/>
    <col min="5935" max="5935" width="11.25" style="6" customWidth="1"/>
    <col min="5936" max="5936" width="10.25" style="6" customWidth="1"/>
    <col min="5937" max="5937" width="10.375" style="6" customWidth="1"/>
    <col min="5938" max="5938" width="10.875" style="6" customWidth="1"/>
    <col min="5939" max="5939" width="11.125" style="6" bestFit="1" customWidth="1"/>
    <col min="5940" max="5940" width="11" style="6" customWidth="1"/>
    <col min="5941" max="5941" width="10.5" style="6" customWidth="1"/>
    <col min="5942" max="5942" width="10.875" style="6" bestFit="1" customWidth="1"/>
    <col min="5943" max="5943" width="1.75" style="6" customWidth="1"/>
    <col min="5944" max="5944" width="9.125" style="6" customWidth="1"/>
    <col min="5945" max="5945" width="11.5" style="6" customWidth="1"/>
    <col min="5946" max="5946" width="10.125" style="6" customWidth="1"/>
    <col min="5947" max="5949" width="10.375" style="6" customWidth="1"/>
    <col min="5950" max="5950" width="9.375" style="6" customWidth="1"/>
    <col min="5951" max="5951" width="8.75" style="6" customWidth="1"/>
    <col min="5952" max="5952" width="9.375" style="6" customWidth="1"/>
    <col min="5953" max="5953" width="9.75" style="6" customWidth="1"/>
    <col min="5954" max="5954" width="11.875" style="6" customWidth="1"/>
    <col min="5955" max="5955" width="10" style="6" customWidth="1"/>
    <col min="5956" max="5956" width="10.625" style="6" customWidth="1"/>
    <col min="5957" max="5957" width="11.125" style="6" bestFit="1" customWidth="1"/>
    <col min="5958" max="5958" width="1.125" style="6" customWidth="1"/>
    <col min="5959" max="5959" width="8.25" style="6" customWidth="1"/>
    <col min="5960" max="5960" width="11.75" style="6" customWidth="1"/>
    <col min="5961" max="5961" width="10.875" style="6" customWidth="1"/>
    <col min="5962" max="5963" width="11" style="6" customWidth="1"/>
    <col min="5964" max="5964" width="10" style="6" customWidth="1"/>
    <col min="5965" max="5965" width="11.625" style="6" customWidth="1"/>
    <col min="5966" max="5966" width="11.125" style="6" customWidth="1"/>
    <col min="5967" max="5967" width="12.5" style="6" customWidth="1"/>
    <col min="5968" max="5968" width="10.25" style="6" customWidth="1"/>
    <col min="5969" max="5969" width="9.875" style="6" customWidth="1"/>
    <col min="5970" max="5970" width="19.75" style="6" customWidth="1"/>
    <col min="5971" max="5971" width="9.5" style="6" customWidth="1"/>
    <col min="5972" max="5981" width="10" style="6" customWidth="1"/>
    <col min="5982" max="5982" width="16" style="6" customWidth="1"/>
    <col min="5983" max="5984" width="11.125" style="6" customWidth="1"/>
    <col min="5985" max="6007" width="10" style="6" customWidth="1"/>
    <col min="6008" max="6009" width="9.875" style="6" customWidth="1"/>
    <col min="6010" max="6184" width="9" style="6"/>
    <col min="6185" max="6185" width="1.5" style="6" customWidth="1"/>
    <col min="6186" max="6186" width="8.5" style="6" customWidth="1"/>
    <col min="6187" max="6187" width="12.125" style="6" customWidth="1"/>
    <col min="6188" max="6188" width="11.625" style="6" bestFit="1" customWidth="1"/>
    <col min="6189" max="6189" width="10.875" style="6" customWidth="1"/>
    <col min="6190" max="6190" width="10.25" style="6" customWidth="1"/>
    <col min="6191" max="6191" width="11.25" style="6" customWidth="1"/>
    <col min="6192" max="6192" width="10.25" style="6" customWidth="1"/>
    <col min="6193" max="6193" width="10.375" style="6" customWidth="1"/>
    <col min="6194" max="6194" width="10.875" style="6" customWidth="1"/>
    <col min="6195" max="6195" width="11.125" style="6" bestFit="1" customWidth="1"/>
    <col min="6196" max="6196" width="11" style="6" customWidth="1"/>
    <col min="6197" max="6197" width="10.5" style="6" customWidth="1"/>
    <col min="6198" max="6198" width="10.875" style="6" bestFit="1" customWidth="1"/>
    <col min="6199" max="6199" width="1.75" style="6" customWidth="1"/>
    <col min="6200" max="6200" width="9.125" style="6" customWidth="1"/>
    <col min="6201" max="6201" width="11.5" style="6" customWidth="1"/>
    <col min="6202" max="6202" width="10.125" style="6" customWidth="1"/>
    <col min="6203" max="6205" width="10.375" style="6" customWidth="1"/>
    <col min="6206" max="6206" width="9.375" style="6" customWidth="1"/>
    <col min="6207" max="6207" width="8.75" style="6" customWidth="1"/>
    <col min="6208" max="6208" width="9.375" style="6" customWidth="1"/>
    <col min="6209" max="6209" width="9.75" style="6" customWidth="1"/>
    <col min="6210" max="6210" width="11.875" style="6" customWidth="1"/>
    <col min="6211" max="6211" width="10" style="6" customWidth="1"/>
    <col min="6212" max="6212" width="10.625" style="6" customWidth="1"/>
    <col min="6213" max="6213" width="11.125" style="6" bestFit="1" customWidth="1"/>
    <col min="6214" max="6214" width="1.125" style="6" customWidth="1"/>
    <col min="6215" max="6215" width="8.25" style="6" customWidth="1"/>
    <col min="6216" max="6216" width="11.75" style="6" customWidth="1"/>
    <col min="6217" max="6217" width="10.875" style="6" customWidth="1"/>
    <col min="6218" max="6219" width="11" style="6" customWidth="1"/>
    <col min="6220" max="6220" width="10" style="6" customWidth="1"/>
    <col min="6221" max="6221" width="11.625" style="6" customWidth="1"/>
    <col min="6222" max="6222" width="11.125" style="6" customWidth="1"/>
    <col min="6223" max="6223" width="12.5" style="6" customWidth="1"/>
    <col min="6224" max="6224" width="10.25" style="6" customWidth="1"/>
    <col min="6225" max="6225" width="9.875" style="6" customWidth="1"/>
    <col min="6226" max="6226" width="19.75" style="6" customWidth="1"/>
    <col min="6227" max="6227" width="9.5" style="6" customWidth="1"/>
    <col min="6228" max="6237" width="10" style="6" customWidth="1"/>
    <col min="6238" max="6238" width="16" style="6" customWidth="1"/>
    <col min="6239" max="6240" width="11.125" style="6" customWidth="1"/>
    <col min="6241" max="6263" width="10" style="6" customWidth="1"/>
    <col min="6264" max="6265" width="9.875" style="6" customWidth="1"/>
    <col min="6266" max="6440" width="9" style="6"/>
    <col min="6441" max="6441" width="1.5" style="6" customWidth="1"/>
    <col min="6442" max="6442" width="8.5" style="6" customWidth="1"/>
    <col min="6443" max="6443" width="12.125" style="6" customWidth="1"/>
    <col min="6444" max="6444" width="11.625" style="6" bestFit="1" customWidth="1"/>
    <col min="6445" max="6445" width="10.875" style="6" customWidth="1"/>
    <col min="6446" max="6446" width="10.25" style="6" customWidth="1"/>
    <col min="6447" max="6447" width="11.25" style="6" customWidth="1"/>
    <col min="6448" max="6448" width="10.25" style="6" customWidth="1"/>
    <col min="6449" max="6449" width="10.375" style="6" customWidth="1"/>
    <col min="6450" max="6450" width="10.875" style="6" customWidth="1"/>
    <col min="6451" max="6451" width="11.125" style="6" bestFit="1" customWidth="1"/>
    <col min="6452" max="6452" width="11" style="6" customWidth="1"/>
    <col min="6453" max="6453" width="10.5" style="6" customWidth="1"/>
    <col min="6454" max="6454" width="10.875" style="6" bestFit="1" customWidth="1"/>
    <col min="6455" max="6455" width="1.75" style="6" customWidth="1"/>
    <col min="6456" max="6456" width="9.125" style="6" customWidth="1"/>
    <col min="6457" max="6457" width="11.5" style="6" customWidth="1"/>
    <col min="6458" max="6458" width="10.125" style="6" customWidth="1"/>
    <col min="6459" max="6461" width="10.375" style="6" customWidth="1"/>
    <col min="6462" max="6462" width="9.375" style="6" customWidth="1"/>
    <col min="6463" max="6463" width="8.75" style="6" customWidth="1"/>
    <col min="6464" max="6464" width="9.375" style="6" customWidth="1"/>
    <col min="6465" max="6465" width="9.75" style="6" customWidth="1"/>
    <col min="6466" max="6466" width="11.875" style="6" customWidth="1"/>
    <col min="6467" max="6467" width="10" style="6" customWidth="1"/>
    <col min="6468" max="6468" width="10.625" style="6" customWidth="1"/>
    <col min="6469" max="6469" width="11.125" style="6" bestFit="1" customWidth="1"/>
    <col min="6470" max="6470" width="1.125" style="6" customWidth="1"/>
    <col min="6471" max="6471" width="8.25" style="6" customWidth="1"/>
    <col min="6472" max="6472" width="11.75" style="6" customWidth="1"/>
    <col min="6473" max="6473" width="10.875" style="6" customWidth="1"/>
    <col min="6474" max="6475" width="11" style="6" customWidth="1"/>
    <col min="6476" max="6476" width="10" style="6" customWidth="1"/>
    <col min="6477" max="6477" width="11.625" style="6" customWidth="1"/>
    <col min="6478" max="6478" width="11.125" style="6" customWidth="1"/>
    <col min="6479" max="6479" width="12.5" style="6" customWidth="1"/>
    <col min="6480" max="6480" width="10.25" style="6" customWidth="1"/>
    <col min="6481" max="6481" width="9.875" style="6" customWidth="1"/>
    <col min="6482" max="6482" width="19.75" style="6" customWidth="1"/>
    <col min="6483" max="6483" width="9.5" style="6" customWidth="1"/>
    <col min="6484" max="6493" width="10" style="6" customWidth="1"/>
    <col min="6494" max="6494" width="16" style="6" customWidth="1"/>
    <col min="6495" max="6496" width="11.125" style="6" customWidth="1"/>
    <col min="6497" max="6519" width="10" style="6" customWidth="1"/>
    <col min="6520" max="6521" width="9.875" style="6" customWidth="1"/>
    <col min="6522" max="6696" width="9" style="6"/>
    <col min="6697" max="6697" width="1.5" style="6" customWidth="1"/>
    <col min="6698" max="6698" width="8.5" style="6" customWidth="1"/>
    <col min="6699" max="6699" width="12.125" style="6" customWidth="1"/>
    <col min="6700" max="6700" width="11.625" style="6" bestFit="1" customWidth="1"/>
    <col min="6701" max="6701" width="10.875" style="6" customWidth="1"/>
    <col min="6702" max="6702" width="10.25" style="6" customWidth="1"/>
    <col min="6703" max="6703" width="11.25" style="6" customWidth="1"/>
    <col min="6704" max="6704" width="10.25" style="6" customWidth="1"/>
    <col min="6705" max="6705" width="10.375" style="6" customWidth="1"/>
    <col min="6706" max="6706" width="10.875" style="6" customWidth="1"/>
    <col min="6707" max="6707" width="11.125" style="6" bestFit="1" customWidth="1"/>
    <col min="6708" max="6708" width="11" style="6" customWidth="1"/>
    <col min="6709" max="6709" width="10.5" style="6" customWidth="1"/>
    <col min="6710" max="6710" width="10.875" style="6" bestFit="1" customWidth="1"/>
    <col min="6711" max="6711" width="1.75" style="6" customWidth="1"/>
    <col min="6712" max="6712" width="9.125" style="6" customWidth="1"/>
    <col min="6713" max="6713" width="11.5" style="6" customWidth="1"/>
    <col min="6714" max="6714" width="10.125" style="6" customWidth="1"/>
    <col min="6715" max="6717" width="10.375" style="6" customWidth="1"/>
    <col min="6718" max="6718" width="9.375" style="6" customWidth="1"/>
    <col min="6719" max="6719" width="8.75" style="6" customWidth="1"/>
    <col min="6720" max="6720" width="9.375" style="6" customWidth="1"/>
    <col min="6721" max="6721" width="9.75" style="6" customWidth="1"/>
    <col min="6722" max="6722" width="11.875" style="6" customWidth="1"/>
    <col min="6723" max="6723" width="10" style="6" customWidth="1"/>
    <col min="6724" max="6724" width="10.625" style="6" customWidth="1"/>
    <col min="6725" max="6725" width="11.125" style="6" bestFit="1" customWidth="1"/>
    <col min="6726" max="6726" width="1.125" style="6" customWidth="1"/>
    <col min="6727" max="6727" width="8.25" style="6" customWidth="1"/>
    <col min="6728" max="6728" width="11.75" style="6" customWidth="1"/>
    <col min="6729" max="6729" width="10.875" style="6" customWidth="1"/>
    <col min="6730" max="6731" width="11" style="6" customWidth="1"/>
    <col min="6732" max="6732" width="10" style="6" customWidth="1"/>
    <col min="6733" max="6733" width="11.625" style="6" customWidth="1"/>
    <col min="6734" max="6734" width="11.125" style="6" customWidth="1"/>
    <col min="6735" max="6735" width="12.5" style="6" customWidth="1"/>
    <col min="6736" max="6736" width="10.25" style="6" customWidth="1"/>
    <col min="6737" max="6737" width="9.875" style="6" customWidth="1"/>
    <col min="6738" max="6738" width="19.75" style="6" customWidth="1"/>
    <col min="6739" max="6739" width="9.5" style="6" customWidth="1"/>
    <col min="6740" max="6749" width="10" style="6" customWidth="1"/>
    <col min="6750" max="6750" width="16" style="6" customWidth="1"/>
    <col min="6751" max="6752" width="11.125" style="6" customWidth="1"/>
    <col min="6753" max="6775" width="10" style="6" customWidth="1"/>
    <col min="6776" max="6777" width="9.875" style="6" customWidth="1"/>
    <col min="6778" max="6952" width="9" style="6"/>
    <col min="6953" max="6953" width="1.5" style="6" customWidth="1"/>
    <col min="6954" max="6954" width="8.5" style="6" customWidth="1"/>
    <col min="6955" max="6955" width="12.125" style="6" customWidth="1"/>
    <col min="6956" max="6956" width="11.625" style="6" bestFit="1" customWidth="1"/>
    <col min="6957" max="6957" width="10.875" style="6" customWidth="1"/>
    <col min="6958" max="6958" width="10.25" style="6" customWidth="1"/>
    <col min="6959" max="6959" width="11.25" style="6" customWidth="1"/>
    <col min="6960" max="6960" width="10.25" style="6" customWidth="1"/>
    <col min="6961" max="6961" width="10.375" style="6" customWidth="1"/>
    <col min="6962" max="6962" width="10.875" style="6" customWidth="1"/>
    <col min="6963" max="6963" width="11.125" style="6" bestFit="1" customWidth="1"/>
    <col min="6964" max="6964" width="11" style="6" customWidth="1"/>
    <col min="6965" max="6965" width="10.5" style="6" customWidth="1"/>
    <col min="6966" max="6966" width="10.875" style="6" bestFit="1" customWidth="1"/>
    <col min="6967" max="6967" width="1.75" style="6" customWidth="1"/>
    <col min="6968" max="6968" width="9.125" style="6" customWidth="1"/>
    <col min="6969" max="6969" width="11.5" style="6" customWidth="1"/>
    <col min="6970" max="6970" width="10.125" style="6" customWidth="1"/>
    <col min="6971" max="6973" width="10.375" style="6" customWidth="1"/>
    <col min="6974" max="6974" width="9.375" style="6" customWidth="1"/>
    <col min="6975" max="6975" width="8.75" style="6" customWidth="1"/>
    <col min="6976" max="6976" width="9.375" style="6" customWidth="1"/>
    <col min="6977" max="6977" width="9.75" style="6" customWidth="1"/>
    <col min="6978" max="6978" width="11.875" style="6" customWidth="1"/>
    <col min="6979" max="6979" width="10" style="6" customWidth="1"/>
    <col min="6980" max="6980" width="10.625" style="6" customWidth="1"/>
    <col min="6981" max="6981" width="11.125" style="6" bestFit="1" customWidth="1"/>
    <col min="6982" max="6982" width="1.125" style="6" customWidth="1"/>
    <col min="6983" max="6983" width="8.25" style="6" customWidth="1"/>
    <col min="6984" max="6984" width="11.75" style="6" customWidth="1"/>
    <col min="6985" max="6985" width="10.875" style="6" customWidth="1"/>
    <col min="6986" max="6987" width="11" style="6" customWidth="1"/>
    <col min="6988" max="6988" width="10" style="6" customWidth="1"/>
    <col min="6989" max="6989" width="11.625" style="6" customWidth="1"/>
    <col min="6990" max="6990" width="11.125" style="6" customWidth="1"/>
    <col min="6991" max="6991" width="12.5" style="6" customWidth="1"/>
    <col min="6992" max="6992" width="10.25" style="6" customWidth="1"/>
    <col min="6993" max="6993" width="9.875" style="6" customWidth="1"/>
    <col min="6994" max="6994" width="19.75" style="6" customWidth="1"/>
    <col min="6995" max="6995" width="9.5" style="6" customWidth="1"/>
    <col min="6996" max="7005" width="10" style="6" customWidth="1"/>
    <col min="7006" max="7006" width="16" style="6" customWidth="1"/>
    <col min="7007" max="7008" width="11.125" style="6" customWidth="1"/>
    <col min="7009" max="7031" width="10" style="6" customWidth="1"/>
    <col min="7032" max="7033" width="9.875" style="6" customWidth="1"/>
    <col min="7034" max="7208" width="9" style="6"/>
    <col min="7209" max="7209" width="1.5" style="6" customWidth="1"/>
    <col min="7210" max="7210" width="8.5" style="6" customWidth="1"/>
    <col min="7211" max="7211" width="12.125" style="6" customWidth="1"/>
    <col min="7212" max="7212" width="11.625" style="6" bestFit="1" customWidth="1"/>
    <col min="7213" max="7213" width="10.875" style="6" customWidth="1"/>
    <col min="7214" max="7214" width="10.25" style="6" customWidth="1"/>
    <col min="7215" max="7215" width="11.25" style="6" customWidth="1"/>
    <col min="7216" max="7216" width="10.25" style="6" customWidth="1"/>
    <col min="7217" max="7217" width="10.375" style="6" customWidth="1"/>
    <col min="7218" max="7218" width="10.875" style="6" customWidth="1"/>
    <col min="7219" max="7219" width="11.125" style="6" bestFit="1" customWidth="1"/>
    <col min="7220" max="7220" width="11" style="6" customWidth="1"/>
    <col min="7221" max="7221" width="10.5" style="6" customWidth="1"/>
    <col min="7222" max="7222" width="10.875" style="6" bestFit="1" customWidth="1"/>
    <col min="7223" max="7223" width="1.75" style="6" customWidth="1"/>
    <col min="7224" max="7224" width="9.125" style="6" customWidth="1"/>
    <col min="7225" max="7225" width="11.5" style="6" customWidth="1"/>
    <col min="7226" max="7226" width="10.125" style="6" customWidth="1"/>
    <col min="7227" max="7229" width="10.375" style="6" customWidth="1"/>
    <col min="7230" max="7230" width="9.375" style="6" customWidth="1"/>
    <col min="7231" max="7231" width="8.75" style="6" customWidth="1"/>
    <col min="7232" max="7232" width="9.375" style="6" customWidth="1"/>
    <col min="7233" max="7233" width="9.75" style="6" customWidth="1"/>
    <col min="7234" max="7234" width="11.875" style="6" customWidth="1"/>
    <col min="7235" max="7235" width="10" style="6" customWidth="1"/>
    <col min="7236" max="7236" width="10.625" style="6" customWidth="1"/>
    <col min="7237" max="7237" width="11.125" style="6" bestFit="1" customWidth="1"/>
    <col min="7238" max="7238" width="1.125" style="6" customWidth="1"/>
    <col min="7239" max="7239" width="8.25" style="6" customWidth="1"/>
    <col min="7240" max="7240" width="11.75" style="6" customWidth="1"/>
    <col min="7241" max="7241" width="10.875" style="6" customWidth="1"/>
    <col min="7242" max="7243" width="11" style="6" customWidth="1"/>
    <col min="7244" max="7244" width="10" style="6" customWidth="1"/>
    <col min="7245" max="7245" width="11.625" style="6" customWidth="1"/>
    <col min="7246" max="7246" width="11.125" style="6" customWidth="1"/>
    <col min="7247" max="7247" width="12.5" style="6" customWidth="1"/>
    <col min="7248" max="7248" width="10.25" style="6" customWidth="1"/>
    <col min="7249" max="7249" width="9.875" style="6" customWidth="1"/>
    <col min="7250" max="7250" width="19.75" style="6" customWidth="1"/>
    <col min="7251" max="7251" width="9.5" style="6" customWidth="1"/>
    <col min="7252" max="7261" width="10" style="6" customWidth="1"/>
    <col min="7262" max="7262" width="16" style="6" customWidth="1"/>
    <col min="7263" max="7264" width="11.125" style="6" customWidth="1"/>
    <col min="7265" max="7287" width="10" style="6" customWidth="1"/>
    <col min="7288" max="7289" width="9.875" style="6" customWidth="1"/>
    <col min="7290" max="7464" width="9" style="6"/>
    <col min="7465" max="7465" width="1.5" style="6" customWidth="1"/>
    <col min="7466" max="7466" width="8.5" style="6" customWidth="1"/>
    <col min="7467" max="7467" width="12.125" style="6" customWidth="1"/>
    <col min="7468" max="7468" width="11.625" style="6" bestFit="1" customWidth="1"/>
    <col min="7469" max="7469" width="10.875" style="6" customWidth="1"/>
    <col min="7470" max="7470" width="10.25" style="6" customWidth="1"/>
    <col min="7471" max="7471" width="11.25" style="6" customWidth="1"/>
    <col min="7472" max="7472" width="10.25" style="6" customWidth="1"/>
    <col min="7473" max="7473" width="10.375" style="6" customWidth="1"/>
    <col min="7474" max="7474" width="10.875" style="6" customWidth="1"/>
    <col min="7475" max="7475" width="11.125" style="6" bestFit="1" customWidth="1"/>
    <col min="7476" max="7476" width="11" style="6" customWidth="1"/>
    <col min="7477" max="7477" width="10.5" style="6" customWidth="1"/>
    <col min="7478" max="7478" width="10.875" style="6" bestFit="1" customWidth="1"/>
    <col min="7479" max="7479" width="1.75" style="6" customWidth="1"/>
    <col min="7480" max="7480" width="9.125" style="6" customWidth="1"/>
    <col min="7481" max="7481" width="11.5" style="6" customWidth="1"/>
    <col min="7482" max="7482" width="10.125" style="6" customWidth="1"/>
    <col min="7483" max="7485" width="10.375" style="6" customWidth="1"/>
    <col min="7486" max="7486" width="9.375" style="6" customWidth="1"/>
    <col min="7487" max="7487" width="8.75" style="6" customWidth="1"/>
    <col min="7488" max="7488" width="9.375" style="6" customWidth="1"/>
    <col min="7489" max="7489" width="9.75" style="6" customWidth="1"/>
    <col min="7490" max="7490" width="11.875" style="6" customWidth="1"/>
    <col min="7491" max="7491" width="10" style="6" customWidth="1"/>
    <col min="7492" max="7492" width="10.625" style="6" customWidth="1"/>
    <col min="7493" max="7493" width="11.125" style="6" bestFit="1" customWidth="1"/>
    <col min="7494" max="7494" width="1.125" style="6" customWidth="1"/>
    <col min="7495" max="7495" width="8.25" style="6" customWidth="1"/>
    <col min="7496" max="7496" width="11.75" style="6" customWidth="1"/>
    <col min="7497" max="7497" width="10.875" style="6" customWidth="1"/>
    <col min="7498" max="7499" width="11" style="6" customWidth="1"/>
    <col min="7500" max="7500" width="10" style="6" customWidth="1"/>
    <col min="7501" max="7501" width="11.625" style="6" customWidth="1"/>
    <col min="7502" max="7502" width="11.125" style="6" customWidth="1"/>
    <col min="7503" max="7503" width="12.5" style="6" customWidth="1"/>
    <col min="7504" max="7504" width="10.25" style="6" customWidth="1"/>
    <col min="7505" max="7505" width="9.875" style="6" customWidth="1"/>
    <col min="7506" max="7506" width="19.75" style="6" customWidth="1"/>
    <col min="7507" max="7507" width="9.5" style="6" customWidth="1"/>
    <col min="7508" max="7517" width="10" style="6" customWidth="1"/>
    <col min="7518" max="7518" width="16" style="6" customWidth="1"/>
    <col min="7519" max="7520" width="11.125" style="6" customWidth="1"/>
    <col min="7521" max="7543" width="10" style="6" customWidth="1"/>
    <col min="7544" max="7545" width="9.875" style="6" customWidth="1"/>
    <col min="7546" max="7720" width="9" style="6"/>
    <col min="7721" max="7721" width="1.5" style="6" customWidth="1"/>
    <col min="7722" max="7722" width="8.5" style="6" customWidth="1"/>
    <col min="7723" max="7723" width="12.125" style="6" customWidth="1"/>
    <col min="7724" max="7724" width="11.625" style="6" bestFit="1" customWidth="1"/>
    <col min="7725" max="7725" width="10.875" style="6" customWidth="1"/>
    <col min="7726" max="7726" width="10.25" style="6" customWidth="1"/>
    <col min="7727" max="7727" width="11.25" style="6" customWidth="1"/>
    <col min="7728" max="7728" width="10.25" style="6" customWidth="1"/>
    <col min="7729" max="7729" width="10.375" style="6" customWidth="1"/>
    <col min="7730" max="7730" width="10.875" style="6" customWidth="1"/>
    <col min="7731" max="7731" width="11.125" style="6" bestFit="1" customWidth="1"/>
    <col min="7732" max="7732" width="11" style="6" customWidth="1"/>
    <col min="7733" max="7733" width="10.5" style="6" customWidth="1"/>
    <col min="7734" max="7734" width="10.875" style="6" bestFit="1" customWidth="1"/>
    <col min="7735" max="7735" width="1.75" style="6" customWidth="1"/>
    <col min="7736" max="7736" width="9.125" style="6" customWidth="1"/>
    <col min="7737" max="7737" width="11.5" style="6" customWidth="1"/>
    <col min="7738" max="7738" width="10.125" style="6" customWidth="1"/>
    <col min="7739" max="7741" width="10.375" style="6" customWidth="1"/>
    <col min="7742" max="7742" width="9.375" style="6" customWidth="1"/>
    <col min="7743" max="7743" width="8.75" style="6" customWidth="1"/>
    <col min="7744" max="7744" width="9.375" style="6" customWidth="1"/>
    <col min="7745" max="7745" width="9.75" style="6" customWidth="1"/>
    <col min="7746" max="7746" width="11.875" style="6" customWidth="1"/>
    <col min="7747" max="7747" width="10" style="6" customWidth="1"/>
    <col min="7748" max="7748" width="10.625" style="6" customWidth="1"/>
    <col min="7749" max="7749" width="11.125" style="6" bestFit="1" customWidth="1"/>
    <col min="7750" max="7750" width="1.125" style="6" customWidth="1"/>
    <col min="7751" max="7751" width="8.25" style="6" customWidth="1"/>
    <col min="7752" max="7752" width="11.75" style="6" customWidth="1"/>
    <col min="7753" max="7753" width="10.875" style="6" customWidth="1"/>
    <col min="7754" max="7755" width="11" style="6" customWidth="1"/>
    <col min="7756" max="7756" width="10" style="6" customWidth="1"/>
    <col min="7757" max="7757" width="11.625" style="6" customWidth="1"/>
    <col min="7758" max="7758" width="11.125" style="6" customWidth="1"/>
    <col min="7759" max="7759" width="12.5" style="6" customWidth="1"/>
    <col min="7760" max="7760" width="10.25" style="6" customWidth="1"/>
    <col min="7761" max="7761" width="9.875" style="6" customWidth="1"/>
    <col min="7762" max="7762" width="19.75" style="6" customWidth="1"/>
    <col min="7763" max="7763" width="9.5" style="6" customWidth="1"/>
    <col min="7764" max="7773" width="10" style="6" customWidth="1"/>
    <col min="7774" max="7774" width="16" style="6" customWidth="1"/>
    <col min="7775" max="7776" width="11.125" style="6" customWidth="1"/>
    <col min="7777" max="7799" width="10" style="6" customWidth="1"/>
    <col min="7800" max="7801" width="9.875" style="6" customWidth="1"/>
    <col min="7802" max="7976" width="9" style="6"/>
    <col min="7977" max="7977" width="1.5" style="6" customWidth="1"/>
    <col min="7978" max="7978" width="8.5" style="6" customWidth="1"/>
    <col min="7979" max="7979" width="12.125" style="6" customWidth="1"/>
    <col min="7980" max="7980" width="11.625" style="6" bestFit="1" customWidth="1"/>
    <col min="7981" max="7981" width="10.875" style="6" customWidth="1"/>
    <col min="7982" max="7982" width="10.25" style="6" customWidth="1"/>
    <col min="7983" max="7983" width="11.25" style="6" customWidth="1"/>
    <col min="7984" max="7984" width="10.25" style="6" customWidth="1"/>
    <col min="7985" max="7985" width="10.375" style="6" customWidth="1"/>
    <col min="7986" max="7986" width="10.875" style="6" customWidth="1"/>
    <col min="7987" max="7987" width="11.125" style="6" bestFit="1" customWidth="1"/>
    <col min="7988" max="7988" width="11" style="6" customWidth="1"/>
    <col min="7989" max="7989" width="10.5" style="6" customWidth="1"/>
    <col min="7990" max="7990" width="10.875" style="6" bestFit="1" customWidth="1"/>
    <col min="7991" max="7991" width="1.75" style="6" customWidth="1"/>
    <col min="7992" max="7992" width="9.125" style="6" customWidth="1"/>
    <col min="7993" max="7993" width="11.5" style="6" customWidth="1"/>
    <col min="7994" max="7994" width="10.125" style="6" customWidth="1"/>
    <col min="7995" max="7997" width="10.375" style="6" customWidth="1"/>
    <col min="7998" max="7998" width="9.375" style="6" customWidth="1"/>
    <col min="7999" max="7999" width="8.75" style="6" customWidth="1"/>
    <col min="8000" max="8000" width="9.375" style="6" customWidth="1"/>
    <col min="8001" max="8001" width="9.75" style="6" customWidth="1"/>
    <col min="8002" max="8002" width="11.875" style="6" customWidth="1"/>
    <col min="8003" max="8003" width="10" style="6" customWidth="1"/>
    <col min="8004" max="8004" width="10.625" style="6" customWidth="1"/>
    <col min="8005" max="8005" width="11.125" style="6" bestFit="1" customWidth="1"/>
    <col min="8006" max="8006" width="1.125" style="6" customWidth="1"/>
    <col min="8007" max="8007" width="8.25" style="6" customWidth="1"/>
    <col min="8008" max="8008" width="11.75" style="6" customWidth="1"/>
    <col min="8009" max="8009" width="10.875" style="6" customWidth="1"/>
    <col min="8010" max="8011" width="11" style="6" customWidth="1"/>
    <col min="8012" max="8012" width="10" style="6" customWidth="1"/>
    <col min="8013" max="8013" width="11.625" style="6" customWidth="1"/>
    <col min="8014" max="8014" width="11.125" style="6" customWidth="1"/>
    <col min="8015" max="8015" width="12.5" style="6" customWidth="1"/>
    <col min="8016" max="8016" width="10.25" style="6" customWidth="1"/>
    <col min="8017" max="8017" width="9.875" style="6" customWidth="1"/>
    <col min="8018" max="8018" width="19.75" style="6" customWidth="1"/>
    <col min="8019" max="8019" width="9.5" style="6" customWidth="1"/>
    <col min="8020" max="8029" width="10" style="6" customWidth="1"/>
    <col min="8030" max="8030" width="16" style="6" customWidth="1"/>
    <col min="8031" max="8032" width="11.125" style="6" customWidth="1"/>
    <col min="8033" max="8055" width="10" style="6" customWidth="1"/>
    <col min="8056" max="8057" width="9.875" style="6" customWidth="1"/>
    <col min="8058" max="8232" width="9" style="6"/>
    <col min="8233" max="8233" width="1.5" style="6" customWidth="1"/>
    <col min="8234" max="8234" width="8.5" style="6" customWidth="1"/>
    <col min="8235" max="8235" width="12.125" style="6" customWidth="1"/>
    <col min="8236" max="8236" width="11.625" style="6" bestFit="1" customWidth="1"/>
    <col min="8237" max="8237" width="10.875" style="6" customWidth="1"/>
    <col min="8238" max="8238" width="10.25" style="6" customWidth="1"/>
    <col min="8239" max="8239" width="11.25" style="6" customWidth="1"/>
    <col min="8240" max="8240" width="10.25" style="6" customWidth="1"/>
    <col min="8241" max="8241" width="10.375" style="6" customWidth="1"/>
    <col min="8242" max="8242" width="10.875" style="6" customWidth="1"/>
    <col min="8243" max="8243" width="11.125" style="6" bestFit="1" customWidth="1"/>
    <col min="8244" max="8244" width="11" style="6" customWidth="1"/>
    <col min="8245" max="8245" width="10.5" style="6" customWidth="1"/>
    <col min="8246" max="8246" width="10.875" style="6" bestFit="1" customWidth="1"/>
    <col min="8247" max="8247" width="1.75" style="6" customWidth="1"/>
    <col min="8248" max="8248" width="9.125" style="6" customWidth="1"/>
    <col min="8249" max="8249" width="11.5" style="6" customWidth="1"/>
    <col min="8250" max="8250" width="10.125" style="6" customWidth="1"/>
    <col min="8251" max="8253" width="10.375" style="6" customWidth="1"/>
    <col min="8254" max="8254" width="9.375" style="6" customWidth="1"/>
    <col min="8255" max="8255" width="8.75" style="6" customWidth="1"/>
    <col min="8256" max="8256" width="9.375" style="6" customWidth="1"/>
    <col min="8257" max="8257" width="9.75" style="6" customWidth="1"/>
    <col min="8258" max="8258" width="11.875" style="6" customWidth="1"/>
    <col min="8259" max="8259" width="10" style="6" customWidth="1"/>
    <col min="8260" max="8260" width="10.625" style="6" customWidth="1"/>
    <col min="8261" max="8261" width="11.125" style="6" bestFit="1" customWidth="1"/>
    <col min="8262" max="8262" width="1.125" style="6" customWidth="1"/>
    <col min="8263" max="8263" width="8.25" style="6" customWidth="1"/>
    <col min="8264" max="8264" width="11.75" style="6" customWidth="1"/>
    <col min="8265" max="8265" width="10.875" style="6" customWidth="1"/>
    <col min="8266" max="8267" width="11" style="6" customWidth="1"/>
    <col min="8268" max="8268" width="10" style="6" customWidth="1"/>
    <col min="8269" max="8269" width="11.625" style="6" customWidth="1"/>
    <col min="8270" max="8270" width="11.125" style="6" customWidth="1"/>
    <col min="8271" max="8271" width="12.5" style="6" customWidth="1"/>
    <col min="8272" max="8272" width="10.25" style="6" customWidth="1"/>
    <col min="8273" max="8273" width="9.875" style="6" customWidth="1"/>
    <col min="8274" max="8274" width="19.75" style="6" customWidth="1"/>
    <col min="8275" max="8275" width="9.5" style="6" customWidth="1"/>
    <col min="8276" max="8285" width="10" style="6" customWidth="1"/>
    <col min="8286" max="8286" width="16" style="6" customWidth="1"/>
    <col min="8287" max="8288" width="11.125" style="6" customWidth="1"/>
    <col min="8289" max="8311" width="10" style="6" customWidth="1"/>
    <col min="8312" max="8313" width="9.875" style="6" customWidth="1"/>
    <col min="8314" max="8488" width="9" style="6"/>
    <col min="8489" max="8489" width="1.5" style="6" customWidth="1"/>
    <col min="8490" max="8490" width="8.5" style="6" customWidth="1"/>
    <col min="8491" max="8491" width="12.125" style="6" customWidth="1"/>
    <col min="8492" max="8492" width="11.625" style="6" bestFit="1" customWidth="1"/>
    <col min="8493" max="8493" width="10.875" style="6" customWidth="1"/>
    <col min="8494" max="8494" width="10.25" style="6" customWidth="1"/>
    <col min="8495" max="8495" width="11.25" style="6" customWidth="1"/>
    <col min="8496" max="8496" width="10.25" style="6" customWidth="1"/>
    <col min="8497" max="8497" width="10.375" style="6" customWidth="1"/>
    <col min="8498" max="8498" width="10.875" style="6" customWidth="1"/>
    <col min="8499" max="8499" width="11.125" style="6" bestFit="1" customWidth="1"/>
    <col min="8500" max="8500" width="11" style="6" customWidth="1"/>
    <col min="8501" max="8501" width="10.5" style="6" customWidth="1"/>
    <col min="8502" max="8502" width="10.875" style="6" bestFit="1" customWidth="1"/>
    <col min="8503" max="8503" width="1.75" style="6" customWidth="1"/>
    <col min="8504" max="8504" width="9.125" style="6" customWidth="1"/>
    <col min="8505" max="8505" width="11.5" style="6" customWidth="1"/>
    <col min="8506" max="8506" width="10.125" style="6" customWidth="1"/>
    <col min="8507" max="8509" width="10.375" style="6" customWidth="1"/>
    <col min="8510" max="8510" width="9.375" style="6" customWidth="1"/>
    <col min="8511" max="8511" width="8.75" style="6" customWidth="1"/>
    <col min="8512" max="8512" width="9.375" style="6" customWidth="1"/>
    <col min="8513" max="8513" width="9.75" style="6" customWidth="1"/>
    <col min="8514" max="8514" width="11.875" style="6" customWidth="1"/>
    <col min="8515" max="8515" width="10" style="6" customWidth="1"/>
    <col min="8516" max="8516" width="10.625" style="6" customWidth="1"/>
    <col min="8517" max="8517" width="11.125" style="6" bestFit="1" customWidth="1"/>
    <col min="8518" max="8518" width="1.125" style="6" customWidth="1"/>
    <col min="8519" max="8519" width="8.25" style="6" customWidth="1"/>
    <col min="8520" max="8520" width="11.75" style="6" customWidth="1"/>
    <col min="8521" max="8521" width="10.875" style="6" customWidth="1"/>
    <col min="8522" max="8523" width="11" style="6" customWidth="1"/>
    <col min="8524" max="8524" width="10" style="6" customWidth="1"/>
    <col min="8525" max="8525" width="11.625" style="6" customWidth="1"/>
    <col min="8526" max="8526" width="11.125" style="6" customWidth="1"/>
    <col min="8527" max="8527" width="12.5" style="6" customWidth="1"/>
    <col min="8528" max="8528" width="10.25" style="6" customWidth="1"/>
    <col min="8529" max="8529" width="9.875" style="6" customWidth="1"/>
    <col min="8530" max="8530" width="19.75" style="6" customWidth="1"/>
    <col min="8531" max="8531" width="9.5" style="6" customWidth="1"/>
    <col min="8532" max="8541" width="10" style="6" customWidth="1"/>
    <col min="8542" max="8542" width="16" style="6" customWidth="1"/>
    <col min="8543" max="8544" width="11.125" style="6" customWidth="1"/>
    <col min="8545" max="8567" width="10" style="6" customWidth="1"/>
    <col min="8568" max="8569" width="9.875" style="6" customWidth="1"/>
    <col min="8570" max="8744" width="9" style="6"/>
    <col min="8745" max="8745" width="1.5" style="6" customWidth="1"/>
    <col min="8746" max="8746" width="8.5" style="6" customWidth="1"/>
    <col min="8747" max="8747" width="12.125" style="6" customWidth="1"/>
    <col min="8748" max="8748" width="11.625" style="6" bestFit="1" customWidth="1"/>
    <col min="8749" max="8749" width="10.875" style="6" customWidth="1"/>
    <col min="8750" max="8750" width="10.25" style="6" customWidth="1"/>
    <col min="8751" max="8751" width="11.25" style="6" customWidth="1"/>
    <col min="8752" max="8752" width="10.25" style="6" customWidth="1"/>
    <col min="8753" max="8753" width="10.375" style="6" customWidth="1"/>
    <col min="8754" max="8754" width="10.875" style="6" customWidth="1"/>
    <col min="8755" max="8755" width="11.125" style="6" bestFit="1" customWidth="1"/>
    <col min="8756" max="8756" width="11" style="6" customWidth="1"/>
    <col min="8757" max="8757" width="10.5" style="6" customWidth="1"/>
    <col min="8758" max="8758" width="10.875" style="6" bestFit="1" customWidth="1"/>
    <col min="8759" max="8759" width="1.75" style="6" customWidth="1"/>
    <col min="8760" max="8760" width="9.125" style="6" customWidth="1"/>
    <col min="8761" max="8761" width="11.5" style="6" customWidth="1"/>
    <col min="8762" max="8762" width="10.125" style="6" customWidth="1"/>
    <col min="8763" max="8765" width="10.375" style="6" customWidth="1"/>
    <col min="8766" max="8766" width="9.375" style="6" customWidth="1"/>
    <col min="8767" max="8767" width="8.75" style="6" customWidth="1"/>
    <col min="8768" max="8768" width="9.375" style="6" customWidth="1"/>
    <col min="8769" max="8769" width="9.75" style="6" customWidth="1"/>
    <col min="8770" max="8770" width="11.875" style="6" customWidth="1"/>
    <col min="8771" max="8771" width="10" style="6" customWidth="1"/>
    <col min="8772" max="8772" width="10.625" style="6" customWidth="1"/>
    <col min="8773" max="8773" width="11.125" style="6" bestFit="1" customWidth="1"/>
    <col min="8774" max="8774" width="1.125" style="6" customWidth="1"/>
    <col min="8775" max="8775" width="8.25" style="6" customWidth="1"/>
    <col min="8776" max="8776" width="11.75" style="6" customWidth="1"/>
    <col min="8777" max="8777" width="10.875" style="6" customWidth="1"/>
    <col min="8778" max="8779" width="11" style="6" customWidth="1"/>
    <col min="8780" max="8780" width="10" style="6" customWidth="1"/>
    <col min="8781" max="8781" width="11.625" style="6" customWidth="1"/>
    <col min="8782" max="8782" width="11.125" style="6" customWidth="1"/>
    <col min="8783" max="8783" width="12.5" style="6" customWidth="1"/>
    <col min="8784" max="8784" width="10.25" style="6" customWidth="1"/>
    <col min="8785" max="8785" width="9.875" style="6" customWidth="1"/>
    <col min="8786" max="8786" width="19.75" style="6" customWidth="1"/>
    <col min="8787" max="8787" width="9.5" style="6" customWidth="1"/>
    <col min="8788" max="8797" width="10" style="6" customWidth="1"/>
    <col min="8798" max="8798" width="16" style="6" customWidth="1"/>
    <col min="8799" max="8800" width="11.125" style="6" customWidth="1"/>
    <col min="8801" max="8823" width="10" style="6" customWidth="1"/>
    <col min="8824" max="8825" width="9.875" style="6" customWidth="1"/>
    <col min="8826" max="9000" width="9" style="6"/>
    <col min="9001" max="9001" width="1.5" style="6" customWidth="1"/>
    <col min="9002" max="9002" width="8.5" style="6" customWidth="1"/>
    <col min="9003" max="9003" width="12.125" style="6" customWidth="1"/>
    <col min="9004" max="9004" width="11.625" style="6" bestFit="1" customWidth="1"/>
    <col min="9005" max="9005" width="10.875" style="6" customWidth="1"/>
    <col min="9006" max="9006" width="10.25" style="6" customWidth="1"/>
    <col min="9007" max="9007" width="11.25" style="6" customWidth="1"/>
    <col min="9008" max="9008" width="10.25" style="6" customWidth="1"/>
    <col min="9009" max="9009" width="10.375" style="6" customWidth="1"/>
    <col min="9010" max="9010" width="10.875" style="6" customWidth="1"/>
    <col min="9011" max="9011" width="11.125" style="6" bestFit="1" customWidth="1"/>
    <col min="9012" max="9012" width="11" style="6" customWidth="1"/>
    <col min="9013" max="9013" width="10.5" style="6" customWidth="1"/>
    <col min="9014" max="9014" width="10.875" style="6" bestFit="1" customWidth="1"/>
    <col min="9015" max="9015" width="1.75" style="6" customWidth="1"/>
    <col min="9016" max="9016" width="9.125" style="6" customWidth="1"/>
    <col min="9017" max="9017" width="11.5" style="6" customWidth="1"/>
    <col min="9018" max="9018" width="10.125" style="6" customWidth="1"/>
    <col min="9019" max="9021" width="10.375" style="6" customWidth="1"/>
    <col min="9022" max="9022" width="9.375" style="6" customWidth="1"/>
    <col min="9023" max="9023" width="8.75" style="6" customWidth="1"/>
    <col min="9024" max="9024" width="9.375" style="6" customWidth="1"/>
    <col min="9025" max="9025" width="9.75" style="6" customWidth="1"/>
    <col min="9026" max="9026" width="11.875" style="6" customWidth="1"/>
    <col min="9027" max="9027" width="10" style="6" customWidth="1"/>
    <col min="9028" max="9028" width="10.625" style="6" customWidth="1"/>
    <col min="9029" max="9029" width="11.125" style="6" bestFit="1" customWidth="1"/>
    <col min="9030" max="9030" width="1.125" style="6" customWidth="1"/>
    <col min="9031" max="9031" width="8.25" style="6" customWidth="1"/>
    <col min="9032" max="9032" width="11.75" style="6" customWidth="1"/>
    <col min="9033" max="9033" width="10.875" style="6" customWidth="1"/>
    <col min="9034" max="9035" width="11" style="6" customWidth="1"/>
    <col min="9036" max="9036" width="10" style="6" customWidth="1"/>
    <col min="9037" max="9037" width="11.625" style="6" customWidth="1"/>
    <col min="9038" max="9038" width="11.125" style="6" customWidth="1"/>
    <col min="9039" max="9039" width="12.5" style="6" customWidth="1"/>
    <col min="9040" max="9040" width="10.25" style="6" customWidth="1"/>
    <col min="9041" max="9041" width="9.875" style="6" customWidth="1"/>
    <col min="9042" max="9042" width="19.75" style="6" customWidth="1"/>
    <col min="9043" max="9043" width="9.5" style="6" customWidth="1"/>
    <col min="9044" max="9053" width="10" style="6" customWidth="1"/>
    <col min="9054" max="9054" width="16" style="6" customWidth="1"/>
    <col min="9055" max="9056" width="11.125" style="6" customWidth="1"/>
    <col min="9057" max="9079" width="10" style="6" customWidth="1"/>
    <col min="9080" max="9081" width="9.875" style="6" customWidth="1"/>
    <col min="9082" max="9256" width="9" style="6"/>
    <col min="9257" max="9257" width="1.5" style="6" customWidth="1"/>
    <col min="9258" max="9258" width="8.5" style="6" customWidth="1"/>
    <col min="9259" max="9259" width="12.125" style="6" customWidth="1"/>
    <col min="9260" max="9260" width="11.625" style="6" bestFit="1" customWidth="1"/>
    <col min="9261" max="9261" width="10.875" style="6" customWidth="1"/>
    <col min="9262" max="9262" width="10.25" style="6" customWidth="1"/>
    <col min="9263" max="9263" width="11.25" style="6" customWidth="1"/>
    <col min="9264" max="9264" width="10.25" style="6" customWidth="1"/>
    <col min="9265" max="9265" width="10.375" style="6" customWidth="1"/>
    <col min="9266" max="9266" width="10.875" style="6" customWidth="1"/>
    <col min="9267" max="9267" width="11.125" style="6" bestFit="1" customWidth="1"/>
    <col min="9268" max="9268" width="11" style="6" customWidth="1"/>
    <col min="9269" max="9269" width="10.5" style="6" customWidth="1"/>
    <col min="9270" max="9270" width="10.875" style="6" bestFit="1" customWidth="1"/>
    <col min="9271" max="9271" width="1.75" style="6" customWidth="1"/>
    <col min="9272" max="9272" width="9.125" style="6" customWidth="1"/>
    <col min="9273" max="9273" width="11.5" style="6" customWidth="1"/>
    <col min="9274" max="9274" width="10.125" style="6" customWidth="1"/>
    <col min="9275" max="9277" width="10.375" style="6" customWidth="1"/>
    <col min="9278" max="9278" width="9.375" style="6" customWidth="1"/>
    <col min="9279" max="9279" width="8.75" style="6" customWidth="1"/>
    <col min="9280" max="9280" width="9.375" style="6" customWidth="1"/>
    <col min="9281" max="9281" width="9.75" style="6" customWidth="1"/>
    <col min="9282" max="9282" width="11.875" style="6" customWidth="1"/>
    <col min="9283" max="9283" width="10" style="6" customWidth="1"/>
    <col min="9284" max="9284" width="10.625" style="6" customWidth="1"/>
    <col min="9285" max="9285" width="11.125" style="6" bestFit="1" customWidth="1"/>
    <col min="9286" max="9286" width="1.125" style="6" customWidth="1"/>
    <col min="9287" max="9287" width="8.25" style="6" customWidth="1"/>
    <col min="9288" max="9288" width="11.75" style="6" customWidth="1"/>
    <col min="9289" max="9289" width="10.875" style="6" customWidth="1"/>
    <col min="9290" max="9291" width="11" style="6" customWidth="1"/>
    <col min="9292" max="9292" width="10" style="6" customWidth="1"/>
    <col min="9293" max="9293" width="11.625" style="6" customWidth="1"/>
    <col min="9294" max="9294" width="11.125" style="6" customWidth="1"/>
    <col min="9295" max="9295" width="12.5" style="6" customWidth="1"/>
    <col min="9296" max="9296" width="10.25" style="6" customWidth="1"/>
    <col min="9297" max="9297" width="9.875" style="6" customWidth="1"/>
    <col min="9298" max="9298" width="19.75" style="6" customWidth="1"/>
    <col min="9299" max="9299" width="9.5" style="6" customWidth="1"/>
    <col min="9300" max="9309" width="10" style="6" customWidth="1"/>
    <col min="9310" max="9310" width="16" style="6" customWidth="1"/>
    <col min="9311" max="9312" width="11.125" style="6" customWidth="1"/>
    <col min="9313" max="9335" width="10" style="6" customWidth="1"/>
    <col min="9336" max="9337" width="9.875" style="6" customWidth="1"/>
    <col min="9338" max="9512" width="9" style="6"/>
    <col min="9513" max="9513" width="1.5" style="6" customWidth="1"/>
    <col min="9514" max="9514" width="8.5" style="6" customWidth="1"/>
    <col min="9515" max="9515" width="12.125" style="6" customWidth="1"/>
    <col min="9516" max="9516" width="11.625" style="6" bestFit="1" customWidth="1"/>
    <col min="9517" max="9517" width="10.875" style="6" customWidth="1"/>
    <col min="9518" max="9518" width="10.25" style="6" customWidth="1"/>
    <col min="9519" max="9519" width="11.25" style="6" customWidth="1"/>
    <col min="9520" max="9520" width="10.25" style="6" customWidth="1"/>
    <col min="9521" max="9521" width="10.375" style="6" customWidth="1"/>
    <col min="9522" max="9522" width="10.875" style="6" customWidth="1"/>
    <col min="9523" max="9523" width="11.125" style="6" bestFit="1" customWidth="1"/>
    <col min="9524" max="9524" width="11" style="6" customWidth="1"/>
    <col min="9525" max="9525" width="10.5" style="6" customWidth="1"/>
    <col min="9526" max="9526" width="10.875" style="6" bestFit="1" customWidth="1"/>
    <col min="9527" max="9527" width="1.75" style="6" customWidth="1"/>
    <col min="9528" max="9528" width="9.125" style="6" customWidth="1"/>
    <col min="9529" max="9529" width="11.5" style="6" customWidth="1"/>
    <col min="9530" max="9530" width="10.125" style="6" customWidth="1"/>
    <col min="9531" max="9533" width="10.375" style="6" customWidth="1"/>
    <col min="9534" max="9534" width="9.375" style="6" customWidth="1"/>
    <col min="9535" max="9535" width="8.75" style="6" customWidth="1"/>
    <col min="9536" max="9536" width="9.375" style="6" customWidth="1"/>
    <col min="9537" max="9537" width="9.75" style="6" customWidth="1"/>
    <col min="9538" max="9538" width="11.875" style="6" customWidth="1"/>
    <col min="9539" max="9539" width="10" style="6" customWidth="1"/>
    <col min="9540" max="9540" width="10.625" style="6" customWidth="1"/>
    <col min="9541" max="9541" width="11.125" style="6" bestFit="1" customWidth="1"/>
    <col min="9542" max="9542" width="1.125" style="6" customWidth="1"/>
    <col min="9543" max="9543" width="8.25" style="6" customWidth="1"/>
    <col min="9544" max="9544" width="11.75" style="6" customWidth="1"/>
    <col min="9545" max="9545" width="10.875" style="6" customWidth="1"/>
    <col min="9546" max="9547" width="11" style="6" customWidth="1"/>
    <col min="9548" max="9548" width="10" style="6" customWidth="1"/>
    <col min="9549" max="9549" width="11.625" style="6" customWidth="1"/>
    <col min="9550" max="9550" width="11.125" style="6" customWidth="1"/>
    <col min="9551" max="9551" width="12.5" style="6" customWidth="1"/>
    <col min="9552" max="9552" width="10.25" style="6" customWidth="1"/>
    <col min="9553" max="9553" width="9.875" style="6" customWidth="1"/>
    <col min="9554" max="9554" width="19.75" style="6" customWidth="1"/>
    <col min="9555" max="9555" width="9.5" style="6" customWidth="1"/>
    <col min="9556" max="9565" width="10" style="6" customWidth="1"/>
    <col min="9566" max="9566" width="16" style="6" customWidth="1"/>
    <col min="9567" max="9568" width="11.125" style="6" customWidth="1"/>
    <col min="9569" max="9591" width="10" style="6" customWidth="1"/>
    <col min="9592" max="9593" width="9.875" style="6" customWidth="1"/>
    <col min="9594" max="9768" width="9" style="6"/>
    <col min="9769" max="9769" width="1.5" style="6" customWidth="1"/>
    <col min="9770" max="9770" width="8.5" style="6" customWidth="1"/>
    <col min="9771" max="9771" width="12.125" style="6" customWidth="1"/>
    <col min="9772" max="9772" width="11.625" style="6" bestFit="1" customWidth="1"/>
    <col min="9773" max="9773" width="10.875" style="6" customWidth="1"/>
    <col min="9774" max="9774" width="10.25" style="6" customWidth="1"/>
    <col min="9775" max="9775" width="11.25" style="6" customWidth="1"/>
    <col min="9776" max="9776" width="10.25" style="6" customWidth="1"/>
    <col min="9777" max="9777" width="10.375" style="6" customWidth="1"/>
    <col min="9778" max="9778" width="10.875" style="6" customWidth="1"/>
    <col min="9779" max="9779" width="11.125" style="6" bestFit="1" customWidth="1"/>
    <col min="9780" max="9780" width="11" style="6" customWidth="1"/>
    <col min="9781" max="9781" width="10.5" style="6" customWidth="1"/>
    <col min="9782" max="9782" width="10.875" style="6" bestFit="1" customWidth="1"/>
    <col min="9783" max="9783" width="1.75" style="6" customWidth="1"/>
    <col min="9784" max="9784" width="9.125" style="6" customWidth="1"/>
    <col min="9785" max="9785" width="11.5" style="6" customWidth="1"/>
    <col min="9786" max="9786" width="10.125" style="6" customWidth="1"/>
    <col min="9787" max="9789" width="10.375" style="6" customWidth="1"/>
    <col min="9790" max="9790" width="9.375" style="6" customWidth="1"/>
    <col min="9791" max="9791" width="8.75" style="6" customWidth="1"/>
    <col min="9792" max="9792" width="9.375" style="6" customWidth="1"/>
    <col min="9793" max="9793" width="9.75" style="6" customWidth="1"/>
    <col min="9794" max="9794" width="11.875" style="6" customWidth="1"/>
    <col min="9795" max="9795" width="10" style="6" customWidth="1"/>
    <col min="9796" max="9796" width="10.625" style="6" customWidth="1"/>
    <col min="9797" max="9797" width="11.125" style="6" bestFit="1" customWidth="1"/>
    <col min="9798" max="9798" width="1.125" style="6" customWidth="1"/>
    <col min="9799" max="9799" width="8.25" style="6" customWidth="1"/>
    <col min="9800" max="9800" width="11.75" style="6" customWidth="1"/>
    <col min="9801" max="9801" width="10.875" style="6" customWidth="1"/>
    <col min="9802" max="9803" width="11" style="6" customWidth="1"/>
    <col min="9804" max="9804" width="10" style="6" customWidth="1"/>
    <col min="9805" max="9805" width="11.625" style="6" customWidth="1"/>
    <col min="9806" max="9806" width="11.125" style="6" customWidth="1"/>
    <col min="9807" max="9807" width="12.5" style="6" customWidth="1"/>
    <col min="9808" max="9808" width="10.25" style="6" customWidth="1"/>
    <col min="9809" max="9809" width="9.875" style="6" customWidth="1"/>
    <col min="9810" max="9810" width="19.75" style="6" customWidth="1"/>
    <col min="9811" max="9811" width="9.5" style="6" customWidth="1"/>
    <col min="9812" max="9821" width="10" style="6" customWidth="1"/>
    <col min="9822" max="9822" width="16" style="6" customWidth="1"/>
    <col min="9823" max="9824" width="11.125" style="6" customWidth="1"/>
    <col min="9825" max="9847" width="10" style="6" customWidth="1"/>
    <col min="9848" max="9849" width="9.875" style="6" customWidth="1"/>
    <col min="9850" max="10024" width="9" style="6"/>
    <col min="10025" max="10025" width="1.5" style="6" customWidth="1"/>
    <col min="10026" max="10026" width="8.5" style="6" customWidth="1"/>
    <col min="10027" max="10027" width="12.125" style="6" customWidth="1"/>
    <col min="10028" max="10028" width="11.625" style="6" bestFit="1" customWidth="1"/>
    <col min="10029" max="10029" width="10.875" style="6" customWidth="1"/>
    <col min="10030" max="10030" width="10.25" style="6" customWidth="1"/>
    <col min="10031" max="10031" width="11.25" style="6" customWidth="1"/>
    <col min="10032" max="10032" width="10.25" style="6" customWidth="1"/>
    <col min="10033" max="10033" width="10.375" style="6" customWidth="1"/>
    <col min="10034" max="10034" width="10.875" style="6" customWidth="1"/>
    <col min="10035" max="10035" width="11.125" style="6" bestFit="1" customWidth="1"/>
    <col min="10036" max="10036" width="11" style="6" customWidth="1"/>
    <col min="10037" max="10037" width="10.5" style="6" customWidth="1"/>
    <col min="10038" max="10038" width="10.875" style="6" bestFit="1" customWidth="1"/>
    <col min="10039" max="10039" width="1.75" style="6" customWidth="1"/>
    <col min="10040" max="10040" width="9.125" style="6" customWidth="1"/>
    <col min="10041" max="10041" width="11.5" style="6" customWidth="1"/>
    <col min="10042" max="10042" width="10.125" style="6" customWidth="1"/>
    <col min="10043" max="10045" width="10.375" style="6" customWidth="1"/>
    <col min="10046" max="10046" width="9.375" style="6" customWidth="1"/>
    <col min="10047" max="10047" width="8.75" style="6" customWidth="1"/>
    <col min="10048" max="10048" width="9.375" style="6" customWidth="1"/>
    <col min="10049" max="10049" width="9.75" style="6" customWidth="1"/>
    <col min="10050" max="10050" width="11.875" style="6" customWidth="1"/>
    <col min="10051" max="10051" width="10" style="6" customWidth="1"/>
    <col min="10052" max="10052" width="10.625" style="6" customWidth="1"/>
    <col min="10053" max="10053" width="11.125" style="6" bestFit="1" customWidth="1"/>
    <col min="10054" max="10054" width="1.125" style="6" customWidth="1"/>
    <col min="10055" max="10055" width="8.25" style="6" customWidth="1"/>
    <col min="10056" max="10056" width="11.75" style="6" customWidth="1"/>
    <col min="10057" max="10057" width="10.875" style="6" customWidth="1"/>
    <col min="10058" max="10059" width="11" style="6" customWidth="1"/>
    <col min="10060" max="10060" width="10" style="6" customWidth="1"/>
    <col min="10061" max="10061" width="11.625" style="6" customWidth="1"/>
    <col min="10062" max="10062" width="11.125" style="6" customWidth="1"/>
    <col min="10063" max="10063" width="12.5" style="6" customWidth="1"/>
    <col min="10064" max="10064" width="10.25" style="6" customWidth="1"/>
    <col min="10065" max="10065" width="9.875" style="6" customWidth="1"/>
    <col min="10066" max="10066" width="19.75" style="6" customWidth="1"/>
    <col min="10067" max="10067" width="9.5" style="6" customWidth="1"/>
    <col min="10068" max="10077" width="10" style="6" customWidth="1"/>
    <col min="10078" max="10078" width="16" style="6" customWidth="1"/>
    <col min="10079" max="10080" width="11.125" style="6" customWidth="1"/>
    <col min="10081" max="10103" width="10" style="6" customWidth="1"/>
    <col min="10104" max="10105" width="9.875" style="6" customWidth="1"/>
    <col min="10106" max="10280" width="9" style="6"/>
    <col min="10281" max="10281" width="1.5" style="6" customWidth="1"/>
    <col min="10282" max="10282" width="8.5" style="6" customWidth="1"/>
    <col min="10283" max="10283" width="12.125" style="6" customWidth="1"/>
    <col min="10284" max="10284" width="11.625" style="6" bestFit="1" customWidth="1"/>
    <col min="10285" max="10285" width="10.875" style="6" customWidth="1"/>
    <col min="10286" max="10286" width="10.25" style="6" customWidth="1"/>
    <col min="10287" max="10287" width="11.25" style="6" customWidth="1"/>
    <col min="10288" max="10288" width="10.25" style="6" customWidth="1"/>
    <col min="10289" max="10289" width="10.375" style="6" customWidth="1"/>
    <col min="10290" max="10290" width="10.875" style="6" customWidth="1"/>
    <col min="10291" max="10291" width="11.125" style="6" bestFit="1" customWidth="1"/>
    <col min="10292" max="10292" width="11" style="6" customWidth="1"/>
    <col min="10293" max="10293" width="10.5" style="6" customWidth="1"/>
    <col min="10294" max="10294" width="10.875" style="6" bestFit="1" customWidth="1"/>
    <col min="10295" max="10295" width="1.75" style="6" customWidth="1"/>
    <col min="10296" max="10296" width="9.125" style="6" customWidth="1"/>
    <col min="10297" max="10297" width="11.5" style="6" customWidth="1"/>
    <col min="10298" max="10298" width="10.125" style="6" customWidth="1"/>
    <col min="10299" max="10301" width="10.375" style="6" customWidth="1"/>
    <col min="10302" max="10302" width="9.375" style="6" customWidth="1"/>
    <col min="10303" max="10303" width="8.75" style="6" customWidth="1"/>
    <col min="10304" max="10304" width="9.375" style="6" customWidth="1"/>
    <col min="10305" max="10305" width="9.75" style="6" customWidth="1"/>
    <col min="10306" max="10306" width="11.875" style="6" customWidth="1"/>
    <col min="10307" max="10307" width="10" style="6" customWidth="1"/>
    <col min="10308" max="10308" width="10.625" style="6" customWidth="1"/>
    <col min="10309" max="10309" width="11.125" style="6" bestFit="1" customWidth="1"/>
    <col min="10310" max="10310" width="1.125" style="6" customWidth="1"/>
    <col min="10311" max="10311" width="8.25" style="6" customWidth="1"/>
    <col min="10312" max="10312" width="11.75" style="6" customWidth="1"/>
    <col min="10313" max="10313" width="10.875" style="6" customWidth="1"/>
    <col min="10314" max="10315" width="11" style="6" customWidth="1"/>
    <col min="10316" max="10316" width="10" style="6" customWidth="1"/>
    <col min="10317" max="10317" width="11.625" style="6" customWidth="1"/>
    <col min="10318" max="10318" width="11.125" style="6" customWidth="1"/>
    <col min="10319" max="10319" width="12.5" style="6" customWidth="1"/>
    <col min="10320" max="10320" width="10.25" style="6" customWidth="1"/>
    <col min="10321" max="10321" width="9.875" style="6" customWidth="1"/>
    <col min="10322" max="10322" width="19.75" style="6" customWidth="1"/>
    <col min="10323" max="10323" width="9.5" style="6" customWidth="1"/>
    <col min="10324" max="10333" width="10" style="6" customWidth="1"/>
    <col min="10334" max="10334" width="16" style="6" customWidth="1"/>
    <col min="10335" max="10336" width="11.125" style="6" customWidth="1"/>
    <col min="10337" max="10359" width="10" style="6" customWidth="1"/>
    <col min="10360" max="10361" width="9.875" style="6" customWidth="1"/>
    <col min="10362" max="10536" width="9" style="6"/>
    <col min="10537" max="10537" width="1.5" style="6" customWidth="1"/>
    <col min="10538" max="10538" width="8.5" style="6" customWidth="1"/>
    <col min="10539" max="10539" width="12.125" style="6" customWidth="1"/>
    <col min="10540" max="10540" width="11.625" style="6" bestFit="1" customWidth="1"/>
    <col min="10541" max="10541" width="10.875" style="6" customWidth="1"/>
    <col min="10542" max="10542" width="10.25" style="6" customWidth="1"/>
    <col min="10543" max="10543" width="11.25" style="6" customWidth="1"/>
    <col min="10544" max="10544" width="10.25" style="6" customWidth="1"/>
    <col min="10545" max="10545" width="10.375" style="6" customWidth="1"/>
    <col min="10546" max="10546" width="10.875" style="6" customWidth="1"/>
    <col min="10547" max="10547" width="11.125" style="6" bestFit="1" customWidth="1"/>
    <col min="10548" max="10548" width="11" style="6" customWidth="1"/>
    <col min="10549" max="10549" width="10.5" style="6" customWidth="1"/>
    <col min="10550" max="10550" width="10.875" style="6" bestFit="1" customWidth="1"/>
    <col min="10551" max="10551" width="1.75" style="6" customWidth="1"/>
    <col min="10552" max="10552" width="9.125" style="6" customWidth="1"/>
    <col min="10553" max="10553" width="11.5" style="6" customWidth="1"/>
    <col min="10554" max="10554" width="10.125" style="6" customWidth="1"/>
    <col min="10555" max="10557" width="10.375" style="6" customWidth="1"/>
    <col min="10558" max="10558" width="9.375" style="6" customWidth="1"/>
    <col min="10559" max="10559" width="8.75" style="6" customWidth="1"/>
    <col min="10560" max="10560" width="9.375" style="6" customWidth="1"/>
    <col min="10561" max="10561" width="9.75" style="6" customWidth="1"/>
    <col min="10562" max="10562" width="11.875" style="6" customWidth="1"/>
    <col min="10563" max="10563" width="10" style="6" customWidth="1"/>
    <col min="10564" max="10564" width="10.625" style="6" customWidth="1"/>
    <col min="10565" max="10565" width="11.125" style="6" bestFit="1" customWidth="1"/>
    <col min="10566" max="10566" width="1.125" style="6" customWidth="1"/>
    <col min="10567" max="10567" width="8.25" style="6" customWidth="1"/>
    <col min="10568" max="10568" width="11.75" style="6" customWidth="1"/>
    <col min="10569" max="10569" width="10.875" style="6" customWidth="1"/>
    <col min="10570" max="10571" width="11" style="6" customWidth="1"/>
    <col min="10572" max="10572" width="10" style="6" customWidth="1"/>
    <col min="10573" max="10573" width="11.625" style="6" customWidth="1"/>
    <col min="10574" max="10574" width="11.125" style="6" customWidth="1"/>
    <col min="10575" max="10575" width="12.5" style="6" customWidth="1"/>
    <col min="10576" max="10576" width="10.25" style="6" customWidth="1"/>
    <col min="10577" max="10577" width="9.875" style="6" customWidth="1"/>
    <col min="10578" max="10578" width="19.75" style="6" customWidth="1"/>
    <col min="10579" max="10579" width="9.5" style="6" customWidth="1"/>
    <col min="10580" max="10589" width="10" style="6" customWidth="1"/>
    <col min="10590" max="10590" width="16" style="6" customWidth="1"/>
    <col min="10591" max="10592" width="11.125" style="6" customWidth="1"/>
    <col min="10593" max="10615" width="10" style="6" customWidth="1"/>
    <col min="10616" max="10617" width="9.875" style="6" customWidth="1"/>
    <col min="10618" max="10792" width="9" style="6"/>
    <col min="10793" max="10793" width="1.5" style="6" customWidth="1"/>
    <col min="10794" max="10794" width="8.5" style="6" customWidth="1"/>
    <col min="10795" max="10795" width="12.125" style="6" customWidth="1"/>
    <col min="10796" max="10796" width="11.625" style="6" bestFit="1" customWidth="1"/>
    <col min="10797" max="10797" width="10.875" style="6" customWidth="1"/>
    <col min="10798" max="10798" width="10.25" style="6" customWidth="1"/>
    <col min="10799" max="10799" width="11.25" style="6" customWidth="1"/>
    <col min="10800" max="10800" width="10.25" style="6" customWidth="1"/>
    <col min="10801" max="10801" width="10.375" style="6" customWidth="1"/>
    <col min="10802" max="10802" width="10.875" style="6" customWidth="1"/>
    <col min="10803" max="10803" width="11.125" style="6" bestFit="1" customWidth="1"/>
    <col min="10804" max="10804" width="11" style="6" customWidth="1"/>
    <col min="10805" max="10805" width="10.5" style="6" customWidth="1"/>
    <col min="10806" max="10806" width="10.875" style="6" bestFit="1" customWidth="1"/>
    <col min="10807" max="10807" width="1.75" style="6" customWidth="1"/>
    <col min="10808" max="10808" width="9.125" style="6" customWidth="1"/>
    <col min="10809" max="10809" width="11.5" style="6" customWidth="1"/>
    <col min="10810" max="10810" width="10.125" style="6" customWidth="1"/>
    <col min="10811" max="10813" width="10.375" style="6" customWidth="1"/>
    <col min="10814" max="10814" width="9.375" style="6" customWidth="1"/>
    <col min="10815" max="10815" width="8.75" style="6" customWidth="1"/>
    <col min="10816" max="10816" width="9.375" style="6" customWidth="1"/>
    <col min="10817" max="10817" width="9.75" style="6" customWidth="1"/>
    <col min="10818" max="10818" width="11.875" style="6" customWidth="1"/>
    <col min="10819" max="10819" width="10" style="6" customWidth="1"/>
    <col min="10820" max="10820" width="10.625" style="6" customWidth="1"/>
    <col min="10821" max="10821" width="11.125" style="6" bestFit="1" customWidth="1"/>
    <col min="10822" max="10822" width="1.125" style="6" customWidth="1"/>
    <col min="10823" max="10823" width="8.25" style="6" customWidth="1"/>
    <col min="10824" max="10824" width="11.75" style="6" customWidth="1"/>
    <col min="10825" max="10825" width="10.875" style="6" customWidth="1"/>
    <col min="10826" max="10827" width="11" style="6" customWidth="1"/>
    <col min="10828" max="10828" width="10" style="6" customWidth="1"/>
    <col min="10829" max="10829" width="11.625" style="6" customWidth="1"/>
    <col min="10830" max="10830" width="11.125" style="6" customWidth="1"/>
    <col min="10831" max="10831" width="12.5" style="6" customWidth="1"/>
    <col min="10832" max="10832" width="10.25" style="6" customWidth="1"/>
    <col min="10833" max="10833" width="9.875" style="6" customWidth="1"/>
    <col min="10834" max="10834" width="19.75" style="6" customWidth="1"/>
    <col min="10835" max="10835" width="9.5" style="6" customWidth="1"/>
    <col min="10836" max="10845" width="10" style="6" customWidth="1"/>
    <col min="10846" max="10846" width="16" style="6" customWidth="1"/>
    <col min="10847" max="10848" width="11.125" style="6" customWidth="1"/>
    <col min="10849" max="10871" width="10" style="6" customWidth="1"/>
    <col min="10872" max="10873" width="9.875" style="6" customWidth="1"/>
    <col min="10874" max="11048" width="9" style="6"/>
    <col min="11049" max="11049" width="1.5" style="6" customWidth="1"/>
    <col min="11050" max="11050" width="8.5" style="6" customWidth="1"/>
    <col min="11051" max="11051" width="12.125" style="6" customWidth="1"/>
    <col min="11052" max="11052" width="11.625" style="6" bestFit="1" customWidth="1"/>
    <col min="11053" max="11053" width="10.875" style="6" customWidth="1"/>
    <col min="11054" max="11054" width="10.25" style="6" customWidth="1"/>
    <col min="11055" max="11055" width="11.25" style="6" customWidth="1"/>
    <col min="11056" max="11056" width="10.25" style="6" customWidth="1"/>
    <col min="11057" max="11057" width="10.375" style="6" customWidth="1"/>
    <col min="11058" max="11058" width="10.875" style="6" customWidth="1"/>
    <col min="11059" max="11059" width="11.125" style="6" bestFit="1" customWidth="1"/>
    <col min="11060" max="11060" width="11" style="6" customWidth="1"/>
    <col min="11061" max="11061" width="10.5" style="6" customWidth="1"/>
    <col min="11062" max="11062" width="10.875" style="6" bestFit="1" customWidth="1"/>
    <col min="11063" max="11063" width="1.75" style="6" customWidth="1"/>
    <col min="11064" max="11064" width="9.125" style="6" customWidth="1"/>
    <col min="11065" max="11065" width="11.5" style="6" customWidth="1"/>
    <col min="11066" max="11066" width="10.125" style="6" customWidth="1"/>
    <col min="11067" max="11069" width="10.375" style="6" customWidth="1"/>
    <col min="11070" max="11070" width="9.375" style="6" customWidth="1"/>
    <col min="11071" max="11071" width="8.75" style="6" customWidth="1"/>
    <col min="11072" max="11072" width="9.375" style="6" customWidth="1"/>
    <col min="11073" max="11073" width="9.75" style="6" customWidth="1"/>
    <col min="11074" max="11074" width="11.875" style="6" customWidth="1"/>
    <col min="11075" max="11075" width="10" style="6" customWidth="1"/>
    <col min="11076" max="11076" width="10.625" style="6" customWidth="1"/>
    <col min="11077" max="11077" width="11.125" style="6" bestFit="1" customWidth="1"/>
    <col min="11078" max="11078" width="1.125" style="6" customWidth="1"/>
    <col min="11079" max="11079" width="8.25" style="6" customWidth="1"/>
    <col min="11080" max="11080" width="11.75" style="6" customWidth="1"/>
    <col min="11081" max="11081" width="10.875" style="6" customWidth="1"/>
    <col min="11082" max="11083" width="11" style="6" customWidth="1"/>
    <col min="11084" max="11084" width="10" style="6" customWidth="1"/>
    <col min="11085" max="11085" width="11.625" style="6" customWidth="1"/>
    <col min="11086" max="11086" width="11.125" style="6" customWidth="1"/>
    <col min="11087" max="11087" width="12.5" style="6" customWidth="1"/>
    <col min="11088" max="11088" width="10.25" style="6" customWidth="1"/>
    <col min="11089" max="11089" width="9.875" style="6" customWidth="1"/>
    <col min="11090" max="11090" width="19.75" style="6" customWidth="1"/>
    <col min="11091" max="11091" width="9.5" style="6" customWidth="1"/>
    <col min="11092" max="11101" width="10" style="6" customWidth="1"/>
    <col min="11102" max="11102" width="16" style="6" customWidth="1"/>
    <col min="11103" max="11104" width="11.125" style="6" customWidth="1"/>
    <col min="11105" max="11127" width="10" style="6" customWidth="1"/>
    <col min="11128" max="11129" width="9.875" style="6" customWidth="1"/>
    <col min="11130" max="11304" width="9" style="6"/>
    <col min="11305" max="11305" width="1.5" style="6" customWidth="1"/>
    <col min="11306" max="11306" width="8.5" style="6" customWidth="1"/>
    <col min="11307" max="11307" width="12.125" style="6" customWidth="1"/>
    <col min="11308" max="11308" width="11.625" style="6" bestFit="1" customWidth="1"/>
    <col min="11309" max="11309" width="10.875" style="6" customWidth="1"/>
    <col min="11310" max="11310" width="10.25" style="6" customWidth="1"/>
    <col min="11311" max="11311" width="11.25" style="6" customWidth="1"/>
    <col min="11312" max="11312" width="10.25" style="6" customWidth="1"/>
    <col min="11313" max="11313" width="10.375" style="6" customWidth="1"/>
    <col min="11314" max="11314" width="10.875" style="6" customWidth="1"/>
    <col min="11315" max="11315" width="11.125" style="6" bestFit="1" customWidth="1"/>
    <col min="11316" max="11316" width="11" style="6" customWidth="1"/>
    <col min="11317" max="11317" width="10.5" style="6" customWidth="1"/>
    <col min="11318" max="11318" width="10.875" style="6" bestFit="1" customWidth="1"/>
    <col min="11319" max="11319" width="1.75" style="6" customWidth="1"/>
    <col min="11320" max="11320" width="9.125" style="6" customWidth="1"/>
    <col min="11321" max="11321" width="11.5" style="6" customWidth="1"/>
    <col min="11322" max="11322" width="10.125" style="6" customWidth="1"/>
    <col min="11323" max="11325" width="10.375" style="6" customWidth="1"/>
    <col min="11326" max="11326" width="9.375" style="6" customWidth="1"/>
    <col min="11327" max="11327" width="8.75" style="6" customWidth="1"/>
    <col min="11328" max="11328" width="9.375" style="6" customWidth="1"/>
    <col min="11329" max="11329" width="9.75" style="6" customWidth="1"/>
    <col min="11330" max="11330" width="11.875" style="6" customWidth="1"/>
    <col min="11331" max="11331" width="10" style="6" customWidth="1"/>
    <col min="11332" max="11332" width="10.625" style="6" customWidth="1"/>
    <col min="11333" max="11333" width="11.125" style="6" bestFit="1" customWidth="1"/>
    <col min="11334" max="11334" width="1.125" style="6" customWidth="1"/>
    <col min="11335" max="11335" width="8.25" style="6" customWidth="1"/>
    <col min="11336" max="11336" width="11.75" style="6" customWidth="1"/>
    <col min="11337" max="11337" width="10.875" style="6" customWidth="1"/>
    <col min="11338" max="11339" width="11" style="6" customWidth="1"/>
    <col min="11340" max="11340" width="10" style="6" customWidth="1"/>
    <col min="11341" max="11341" width="11.625" style="6" customWidth="1"/>
    <col min="11342" max="11342" width="11.125" style="6" customWidth="1"/>
    <col min="11343" max="11343" width="12.5" style="6" customWidth="1"/>
    <col min="11344" max="11344" width="10.25" style="6" customWidth="1"/>
    <col min="11345" max="11345" width="9.875" style="6" customWidth="1"/>
    <col min="11346" max="11346" width="19.75" style="6" customWidth="1"/>
    <col min="11347" max="11347" width="9.5" style="6" customWidth="1"/>
    <col min="11348" max="11357" width="10" style="6" customWidth="1"/>
    <col min="11358" max="11358" width="16" style="6" customWidth="1"/>
    <col min="11359" max="11360" width="11.125" style="6" customWidth="1"/>
    <col min="11361" max="11383" width="10" style="6" customWidth="1"/>
    <col min="11384" max="11385" width="9.875" style="6" customWidth="1"/>
    <col min="11386" max="11560" width="9" style="6"/>
    <col min="11561" max="11561" width="1.5" style="6" customWidth="1"/>
    <col min="11562" max="11562" width="8.5" style="6" customWidth="1"/>
    <col min="11563" max="11563" width="12.125" style="6" customWidth="1"/>
    <col min="11564" max="11564" width="11.625" style="6" bestFit="1" customWidth="1"/>
    <col min="11565" max="11565" width="10.875" style="6" customWidth="1"/>
    <col min="11566" max="11566" width="10.25" style="6" customWidth="1"/>
    <col min="11567" max="11567" width="11.25" style="6" customWidth="1"/>
    <col min="11568" max="11568" width="10.25" style="6" customWidth="1"/>
    <col min="11569" max="11569" width="10.375" style="6" customWidth="1"/>
    <col min="11570" max="11570" width="10.875" style="6" customWidth="1"/>
    <col min="11571" max="11571" width="11.125" style="6" bestFit="1" customWidth="1"/>
    <col min="11572" max="11572" width="11" style="6" customWidth="1"/>
    <col min="11573" max="11573" width="10.5" style="6" customWidth="1"/>
    <col min="11574" max="11574" width="10.875" style="6" bestFit="1" customWidth="1"/>
    <col min="11575" max="11575" width="1.75" style="6" customWidth="1"/>
    <col min="11576" max="11576" width="9.125" style="6" customWidth="1"/>
    <col min="11577" max="11577" width="11.5" style="6" customWidth="1"/>
    <col min="11578" max="11578" width="10.125" style="6" customWidth="1"/>
    <col min="11579" max="11581" width="10.375" style="6" customWidth="1"/>
    <col min="11582" max="11582" width="9.375" style="6" customWidth="1"/>
    <col min="11583" max="11583" width="8.75" style="6" customWidth="1"/>
    <col min="11584" max="11584" width="9.375" style="6" customWidth="1"/>
    <col min="11585" max="11585" width="9.75" style="6" customWidth="1"/>
    <col min="11586" max="11586" width="11.875" style="6" customWidth="1"/>
    <col min="11587" max="11587" width="10" style="6" customWidth="1"/>
    <col min="11588" max="11588" width="10.625" style="6" customWidth="1"/>
    <col min="11589" max="11589" width="11.125" style="6" bestFit="1" customWidth="1"/>
    <col min="11590" max="11590" width="1.125" style="6" customWidth="1"/>
    <col min="11591" max="11591" width="8.25" style="6" customWidth="1"/>
    <col min="11592" max="11592" width="11.75" style="6" customWidth="1"/>
    <col min="11593" max="11593" width="10.875" style="6" customWidth="1"/>
    <col min="11594" max="11595" width="11" style="6" customWidth="1"/>
    <col min="11596" max="11596" width="10" style="6" customWidth="1"/>
    <col min="11597" max="11597" width="11.625" style="6" customWidth="1"/>
    <col min="11598" max="11598" width="11.125" style="6" customWidth="1"/>
    <col min="11599" max="11599" width="12.5" style="6" customWidth="1"/>
    <col min="11600" max="11600" width="10.25" style="6" customWidth="1"/>
    <col min="11601" max="11601" width="9.875" style="6" customWidth="1"/>
    <col min="11602" max="11602" width="19.75" style="6" customWidth="1"/>
    <col min="11603" max="11603" width="9.5" style="6" customWidth="1"/>
    <col min="11604" max="11613" width="10" style="6" customWidth="1"/>
    <col min="11614" max="11614" width="16" style="6" customWidth="1"/>
    <col min="11615" max="11616" width="11.125" style="6" customWidth="1"/>
    <col min="11617" max="11639" width="10" style="6" customWidth="1"/>
    <col min="11640" max="11641" width="9.875" style="6" customWidth="1"/>
    <col min="11642" max="11816" width="9" style="6"/>
    <col min="11817" max="11817" width="1.5" style="6" customWidth="1"/>
    <col min="11818" max="11818" width="8.5" style="6" customWidth="1"/>
    <col min="11819" max="11819" width="12.125" style="6" customWidth="1"/>
    <col min="11820" max="11820" width="11.625" style="6" bestFit="1" customWidth="1"/>
    <col min="11821" max="11821" width="10.875" style="6" customWidth="1"/>
    <col min="11822" max="11822" width="10.25" style="6" customWidth="1"/>
    <col min="11823" max="11823" width="11.25" style="6" customWidth="1"/>
    <col min="11824" max="11824" width="10.25" style="6" customWidth="1"/>
    <col min="11825" max="11825" width="10.375" style="6" customWidth="1"/>
    <col min="11826" max="11826" width="10.875" style="6" customWidth="1"/>
    <col min="11827" max="11827" width="11.125" style="6" bestFit="1" customWidth="1"/>
    <col min="11828" max="11828" width="11" style="6" customWidth="1"/>
    <col min="11829" max="11829" width="10.5" style="6" customWidth="1"/>
    <col min="11830" max="11830" width="10.875" style="6" bestFit="1" customWidth="1"/>
    <col min="11831" max="11831" width="1.75" style="6" customWidth="1"/>
    <col min="11832" max="11832" width="9.125" style="6" customWidth="1"/>
    <col min="11833" max="11833" width="11.5" style="6" customWidth="1"/>
    <col min="11834" max="11834" width="10.125" style="6" customWidth="1"/>
    <col min="11835" max="11837" width="10.375" style="6" customWidth="1"/>
    <col min="11838" max="11838" width="9.375" style="6" customWidth="1"/>
    <col min="11839" max="11839" width="8.75" style="6" customWidth="1"/>
    <col min="11840" max="11840" width="9.375" style="6" customWidth="1"/>
    <col min="11841" max="11841" width="9.75" style="6" customWidth="1"/>
    <col min="11842" max="11842" width="11.875" style="6" customWidth="1"/>
    <col min="11843" max="11843" width="10" style="6" customWidth="1"/>
    <col min="11844" max="11844" width="10.625" style="6" customWidth="1"/>
    <col min="11845" max="11845" width="11.125" style="6" bestFit="1" customWidth="1"/>
    <col min="11846" max="11846" width="1.125" style="6" customWidth="1"/>
    <col min="11847" max="11847" width="8.25" style="6" customWidth="1"/>
    <col min="11848" max="11848" width="11.75" style="6" customWidth="1"/>
    <col min="11849" max="11849" width="10.875" style="6" customWidth="1"/>
    <col min="11850" max="11851" width="11" style="6" customWidth="1"/>
    <col min="11852" max="11852" width="10" style="6" customWidth="1"/>
    <col min="11853" max="11853" width="11.625" style="6" customWidth="1"/>
    <col min="11854" max="11854" width="11.125" style="6" customWidth="1"/>
    <col min="11855" max="11855" width="12.5" style="6" customWidth="1"/>
    <col min="11856" max="11856" width="10.25" style="6" customWidth="1"/>
    <col min="11857" max="11857" width="9.875" style="6" customWidth="1"/>
    <col min="11858" max="11858" width="19.75" style="6" customWidth="1"/>
    <col min="11859" max="11859" width="9.5" style="6" customWidth="1"/>
    <col min="11860" max="11869" width="10" style="6" customWidth="1"/>
    <col min="11870" max="11870" width="16" style="6" customWidth="1"/>
    <col min="11871" max="11872" width="11.125" style="6" customWidth="1"/>
    <col min="11873" max="11895" width="10" style="6" customWidth="1"/>
    <col min="11896" max="11897" width="9.875" style="6" customWidth="1"/>
    <col min="11898" max="12072" width="9" style="6"/>
    <col min="12073" max="12073" width="1.5" style="6" customWidth="1"/>
    <col min="12074" max="12074" width="8.5" style="6" customWidth="1"/>
    <col min="12075" max="12075" width="12.125" style="6" customWidth="1"/>
    <col min="12076" max="12076" width="11.625" style="6" bestFit="1" customWidth="1"/>
    <col min="12077" max="12077" width="10.875" style="6" customWidth="1"/>
    <col min="12078" max="12078" width="10.25" style="6" customWidth="1"/>
    <col min="12079" max="12079" width="11.25" style="6" customWidth="1"/>
    <col min="12080" max="12080" width="10.25" style="6" customWidth="1"/>
    <col min="12081" max="12081" width="10.375" style="6" customWidth="1"/>
    <col min="12082" max="12082" width="10.875" style="6" customWidth="1"/>
    <col min="12083" max="12083" width="11.125" style="6" bestFit="1" customWidth="1"/>
    <col min="12084" max="12084" width="11" style="6" customWidth="1"/>
    <col min="12085" max="12085" width="10.5" style="6" customWidth="1"/>
    <col min="12086" max="12086" width="10.875" style="6" bestFit="1" customWidth="1"/>
    <col min="12087" max="12087" width="1.75" style="6" customWidth="1"/>
    <col min="12088" max="12088" width="9.125" style="6" customWidth="1"/>
    <col min="12089" max="12089" width="11.5" style="6" customWidth="1"/>
    <col min="12090" max="12090" width="10.125" style="6" customWidth="1"/>
    <col min="12091" max="12093" width="10.375" style="6" customWidth="1"/>
    <col min="12094" max="12094" width="9.375" style="6" customWidth="1"/>
    <col min="12095" max="12095" width="8.75" style="6" customWidth="1"/>
    <col min="12096" max="12096" width="9.375" style="6" customWidth="1"/>
    <col min="12097" max="12097" width="9.75" style="6" customWidth="1"/>
    <col min="12098" max="12098" width="11.875" style="6" customWidth="1"/>
    <col min="12099" max="12099" width="10" style="6" customWidth="1"/>
    <col min="12100" max="12100" width="10.625" style="6" customWidth="1"/>
    <col min="12101" max="12101" width="11.125" style="6" bestFit="1" customWidth="1"/>
    <col min="12102" max="12102" width="1.125" style="6" customWidth="1"/>
    <col min="12103" max="12103" width="8.25" style="6" customWidth="1"/>
    <col min="12104" max="12104" width="11.75" style="6" customWidth="1"/>
    <col min="12105" max="12105" width="10.875" style="6" customWidth="1"/>
    <col min="12106" max="12107" width="11" style="6" customWidth="1"/>
    <col min="12108" max="12108" width="10" style="6" customWidth="1"/>
    <col min="12109" max="12109" width="11.625" style="6" customWidth="1"/>
    <col min="12110" max="12110" width="11.125" style="6" customWidth="1"/>
    <col min="12111" max="12111" width="12.5" style="6" customWidth="1"/>
    <col min="12112" max="12112" width="10.25" style="6" customWidth="1"/>
    <col min="12113" max="12113" width="9.875" style="6" customWidth="1"/>
    <col min="12114" max="12114" width="19.75" style="6" customWidth="1"/>
    <col min="12115" max="12115" width="9.5" style="6" customWidth="1"/>
    <col min="12116" max="12125" width="10" style="6" customWidth="1"/>
    <col min="12126" max="12126" width="16" style="6" customWidth="1"/>
    <col min="12127" max="12128" width="11.125" style="6" customWidth="1"/>
    <col min="12129" max="12151" width="10" style="6" customWidth="1"/>
    <col min="12152" max="12153" width="9.875" style="6" customWidth="1"/>
    <col min="12154" max="12328" width="9" style="6"/>
    <col min="12329" max="12329" width="1.5" style="6" customWidth="1"/>
    <col min="12330" max="12330" width="8.5" style="6" customWidth="1"/>
    <col min="12331" max="12331" width="12.125" style="6" customWidth="1"/>
    <col min="12332" max="12332" width="11.625" style="6" bestFit="1" customWidth="1"/>
    <col min="12333" max="12333" width="10.875" style="6" customWidth="1"/>
    <col min="12334" max="12334" width="10.25" style="6" customWidth="1"/>
    <col min="12335" max="12335" width="11.25" style="6" customWidth="1"/>
    <col min="12336" max="12336" width="10.25" style="6" customWidth="1"/>
    <col min="12337" max="12337" width="10.375" style="6" customWidth="1"/>
    <col min="12338" max="12338" width="10.875" style="6" customWidth="1"/>
    <col min="12339" max="12339" width="11.125" style="6" bestFit="1" customWidth="1"/>
    <col min="12340" max="12340" width="11" style="6" customWidth="1"/>
    <col min="12341" max="12341" width="10.5" style="6" customWidth="1"/>
    <col min="12342" max="12342" width="10.875" style="6" bestFit="1" customWidth="1"/>
    <col min="12343" max="12343" width="1.75" style="6" customWidth="1"/>
    <col min="12344" max="12344" width="9.125" style="6" customWidth="1"/>
    <col min="12345" max="12345" width="11.5" style="6" customWidth="1"/>
    <col min="12346" max="12346" width="10.125" style="6" customWidth="1"/>
    <col min="12347" max="12349" width="10.375" style="6" customWidth="1"/>
    <col min="12350" max="12350" width="9.375" style="6" customWidth="1"/>
    <col min="12351" max="12351" width="8.75" style="6" customWidth="1"/>
    <col min="12352" max="12352" width="9.375" style="6" customWidth="1"/>
    <col min="12353" max="12353" width="9.75" style="6" customWidth="1"/>
    <col min="12354" max="12354" width="11.875" style="6" customWidth="1"/>
    <col min="12355" max="12355" width="10" style="6" customWidth="1"/>
    <col min="12356" max="12356" width="10.625" style="6" customWidth="1"/>
    <col min="12357" max="12357" width="11.125" style="6" bestFit="1" customWidth="1"/>
    <col min="12358" max="12358" width="1.125" style="6" customWidth="1"/>
    <col min="12359" max="12359" width="8.25" style="6" customWidth="1"/>
    <col min="12360" max="12360" width="11.75" style="6" customWidth="1"/>
    <col min="12361" max="12361" width="10.875" style="6" customWidth="1"/>
    <col min="12362" max="12363" width="11" style="6" customWidth="1"/>
    <col min="12364" max="12364" width="10" style="6" customWidth="1"/>
    <col min="12365" max="12365" width="11.625" style="6" customWidth="1"/>
    <col min="12366" max="12366" width="11.125" style="6" customWidth="1"/>
    <col min="12367" max="12367" width="12.5" style="6" customWidth="1"/>
    <col min="12368" max="12368" width="10.25" style="6" customWidth="1"/>
    <col min="12369" max="12369" width="9.875" style="6" customWidth="1"/>
    <col min="12370" max="12370" width="19.75" style="6" customWidth="1"/>
    <col min="12371" max="12371" width="9.5" style="6" customWidth="1"/>
    <col min="12372" max="12381" width="10" style="6" customWidth="1"/>
    <col min="12382" max="12382" width="16" style="6" customWidth="1"/>
    <col min="12383" max="12384" width="11.125" style="6" customWidth="1"/>
    <col min="12385" max="12407" width="10" style="6" customWidth="1"/>
    <col min="12408" max="12409" width="9.875" style="6" customWidth="1"/>
    <col min="12410" max="12584" width="9" style="6"/>
    <col min="12585" max="12585" width="1.5" style="6" customWidth="1"/>
    <col min="12586" max="12586" width="8.5" style="6" customWidth="1"/>
    <col min="12587" max="12587" width="12.125" style="6" customWidth="1"/>
    <col min="12588" max="12588" width="11.625" style="6" bestFit="1" customWidth="1"/>
    <col min="12589" max="12589" width="10.875" style="6" customWidth="1"/>
    <col min="12590" max="12590" width="10.25" style="6" customWidth="1"/>
    <col min="12591" max="12591" width="11.25" style="6" customWidth="1"/>
    <col min="12592" max="12592" width="10.25" style="6" customWidth="1"/>
    <col min="12593" max="12593" width="10.375" style="6" customWidth="1"/>
    <col min="12594" max="12594" width="10.875" style="6" customWidth="1"/>
    <col min="12595" max="12595" width="11.125" style="6" bestFit="1" customWidth="1"/>
    <col min="12596" max="12596" width="11" style="6" customWidth="1"/>
    <col min="12597" max="12597" width="10.5" style="6" customWidth="1"/>
    <col min="12598" max="12598" width="10.875" style="6" bestFit="1" customWidth="1"/>
    <col min="12599" max="12599" width="1.75" style="6" customWidth="1"/>
    <col min="12600" max="12600" width="9.125" style="6" customWidth="1"/>
    <col min="12601" max="12601" width="11.5" style="6" customWidth="1"/>
    <col min="12602" max="12602" width="10.125" style="6" customWidth="1"/>
    <col min="12603" max="12605" width="10.375" style="6" customWidth="1"/>
    <col min="12606" max="12606" width="9.375" style="6" customWidth="1"/>
    <col min="12607" max="12607" width="8.75" style="6" customWidth="1"/>
    <col min="12608" max="12608" width="9.375" style="6" customWidth="1"/>
    <col min="12609" max="12609" width="9.75" style="6" customWidth="1"/>
    <col min="12610" max="12610" width="11.875" style="6" customWidth="1"/>
    <col min="12611" max="12611" width="10" style="6" customWidth="1"/>
    <col min="12612" max="12612" width="10.625" style="6" customWidth="1"/>
    <col min="12613" max="12613" width="11.125" style="6" bestFit="1" customWidth="1"/>
    <col min="12614" max="12614" width="1.125" style="6" customWidth="1"/>
    <col min="12615" max="12615" width="8.25" style="6" customWidth="1"/>
    <col min="12616" max="12616" width="11.75" style="6" customWidth="1"/>
    <col min="12617" max="12617" width="10.875" style="6" customWidth="1"/>
    <col min="12618" max="12619" width="11" style="6" customWidth="1"/>
    <col min="12620" max="12620" width="10" style="6" customWidth="1"/>
    <col min="12621" max="12621" width="11.625" style="6" customWidth="1"/>
    <col min="12622" max="12622" width="11.125" style="6" customWidth="1"/>
    <col min="12623" max="12623" width="12.5" style="6" customWidth="1"/>
    <col min="12624" max="12624" width="10.25" style="6" customWidth="1"/>
    <col min="12625" max="12625" width="9.875" style="6" customWidth="1"/>
    <col min="12626" max="12626" width="19.75" style="6" customWidth="1"/>
    <col min="12627" max="12627" width="9.5" style="6" customWidth="1"/>
    <col min="12628" max="12637" width="10" style="6" customWidth="1"/>
    <col min="12638" max="12638" width="16" style="6" customWidth="1"/>
    <col min="12639" max="12640" width="11.125" style="6" customWidth="1"/>
    <col min="12641" max="12663" width="10" style="6" customWidth="1"/>
    <col min="12664" max="12665" width="9.875" style="6" customWidth="1"/>
    <col min="12666" max="12840" width="9" style="6"/>
    <col min="12841" max="12841" width="1.5" style="6" customWidth="1"/>
    <col min="12842" max="12842" width="8.5" style="6" customWidth="1"/>
    <col min="12843" max="12843" width="12.125" style="6" customWidth="1"/>
    <col min="12844" max="12844" width="11.625" style="6" bestFit="1" customWidth="1"/>
    <col min="12845" max="12845" width="10.875" style="6" customWidth="1"/>
    <col min="12846" max="12846" width="10.25" style="6" customWidth="1"/>
    <col min="12847" max="12847" width="11.25" style="6" customWidth="1"/>
    <col min="12848" max="12848" width="10.25" style="6" customWidth="1"/>
    <col min="12849" max="12849" width="10.375" style="6" customWidth="1"/>
    <col min="12850" max="12850" width="10.875" style="6" customWidth="1"/>
    <col min="12851" max="12851" width="11.125" style="6" bestFit="1" customWidth="1"/>
    <col min="12852" max="12852" width="11" style="6" customWidth="1"/>
    <col min="12853" max="12853" width="10.5" style="6" customWidth="1"/>
    <col min="12854" max="12854" width="10.875" style="6" bestFit="1" customWidth="1"/>
    <col min="12855" max="12855" width="1.75" style="6" customWidth="1"/>
    <col min="12856" max="12856" width="9.125" style="6" customWidth="1"/>
    <col min="12857" max="12857" width="11.5" style="6" customWidth="1"/>
    <col min="12858" max="12858" width="10.125" style="6" customWidth="1"/>
    <col min="12859" max="12861" width="10.375" style="6" customWidth="1"/>
    <col min="12862" max="12862" width="9.375" style="6" customWidth="1"/>
    <col min="12863" max="12863" width="8.75" style="6" customWidth="1"/>
    <col min="12864" max="12864" width="9.375" style="6" customWidth="1"/>
    <col min="12865" max="12865" width="9.75" style="6" customWidth="1"/>
    <col min="12866" max="12866" width="11.875" style="6" customWidth="1"/>
    <col min="12867" max="12867" width="10" style="6" customWidth="1"/>
    <col min="12868" max="12868" width="10.625" style="6" customWidth="1"/>
    <col min="12869" max="12869" width="11.125" style="6" bestFit="1" customWidth="1"/>
    <col min="12870" max="12870" width="1.125" style="6" customWidth="1"/>
    <col min="12871" max="12871" width="8.25" style="6" customWidth="1"/>
    <col min="12872" max="12872" width="11.75" style="6" customWidth="1"/>
    <col min="12873" max="12873" width="10.875" style="6" customWidth="1"/>
    <col min="12874" max="12875" width="11" style="6" customWidth="1"/>
    <col min="12876" max="12876" width="10" style="6" customWidth="1"/>
    <col min="12877" max="12877" width="11.625" style="6" customWidth="1"/>
    <col min="12878" max="12878" width="11.125" style="6" customWidth="1"/>
    <col min="12879" max="12879" width="12.5" style="6" customWidth="1"/>
    <col min="12880" max="12880" width="10.25" style="6" customWidth="1"/>
    <col min="12881" max="12881" width="9.875" style="6" customWidth="1"/>
    <col min="12882" max="12882" width="19.75" style="6" customWidth="1"/>
    <col min="12883" max="12883" width="9.5" style="6" customWidth="1"/>
    <col min="12884" max="12893" width="10" style="6" customWidth="1"/>
    <col min="12894" max="12894" width="16" style="6" customWidth="1"/>
    <col min="12895" max="12896" width="11.125" style="6" customWidth="1"/>
    <col min="12897" max="12919" width="10" style="6" customWidth="1"/>
    <col min="12920" max="12921" width="9.875" style="6" customWidth="1"/>
    <col min="12922" max="13096" width="9" style="6"/>
    <col min="13097" max="13097" width="1.5" style="6" customWidth="1"/>
    <col min="13098" max="13098" width="8.5" style="6" customWidth="1"/>
    <col min="13099" max="13099" width="12.125" style="6" customWidth="1"/>
    <col min="13100" max="13100" width="11.625" style="6" bestFit="1" customWidth="1"/>
    <col min="13101" max="13101" width="10.875" style="6" customWidth="1"/>
    <col min="13102" max="13102" width="10.25" style="6" customWidth="1"/>
    <col min="13103" max="13103" width="11.25" style="6" customWidth="1"/>
    <col min="13104" max="13104" width="10.25" style="6" customWidth="1"/>
    <col min="13105" max="13105" width="10.375" style="6" customWidth="1"/>
    <col min="13106" max="13106" width="10.875" style="6" customWidth="1"/>
    <col min="13107" max="13107" width="11.125" style="6" bestFit="1" customWidth="1"/>
    <col min="13108" max="13108" width="11" style="6" customWidth="1"/>
    <col min="13109" max="13109" width="10.5" style="6" customWidth="1"/>
    <col min="13110" max="13110" width="10.875" style="6" bestFit="1" customWidth="1"/>
    <col min="13111" max="13111" width="1.75" style="6" customWidth="1"/>
    <col min="13112" max="13112" width="9.125" style="6" customWidth="1"/>
    <col min="13113" max="13113" width="11.5" style="6" customWidth="1"/>
    <col min="13114" max="13114" width="10.125" style="6" customWidth="1"/>
    <col min="13115" max="13117" width="10.375" style="6" customWidth="1"/>
    <col min="13118" max="13118" width="9.375" style="6" customWidth="1"/>
    <col min="13119" max="13119" width="8.75" style="6" customWidth="1"/>
    <col min="13120" max="13120" width="9.375" style="6" customWidth="1"/>
    <col min="13121" max="13121" width="9.75" style="6" customWidth="1"/>
    <col min="13122" max="13122" width="11.875" style="6" customWidth="1"/>
    <col min="13123" max="13123" width="10" style="6" customWidth="1"/>
    <col min="13124" max="13124" width="10.625" style="6" customWidth="1"/>
    <col min="13125" max="13125" width="11.125" style="6" bestFit="1" customWidth="1"/>
    <col min="13126" max="13126" width="1.125" style="6" customWidth="1"/>
    <col min="13127" max="13127" width="8.25" style="6" customWidth="1"/>
    <col min="13128" max="13128" width="11.75" style="6" customWidth="1"/>
    <col min="13129" max="13129" width="10.875" style="6" customWidth="1"/>
    <col min="13130" max="13131" width="11" style="6" customWidth="1"/>
    <col min="13132" max="13132" width="10" style="6" customWidth="1"/>
    <col min="13133" max="13133" width="11.625" style="6" customWidth="1"/>
    <col min="13134" max="13134" width="11.125" style="6" customWidth="1"/>
    <col min="13135" max="13135" width="12.5" style="6" customWidth="1"/>
    <col min="13136" max="13136" width="10.25" style="6" customWidth="1"/>
    <col min="13137" max="13137" width="9.875" style="6" customWidth="1"/>
    <col min="13138" max="13138" width="19.75" style="6" customWidth="1"/>
    <col min="13139" max="13139" width="9.5" style="6" customWidth="1"/>
    <col min="13140" max="13149" width="10" style="6" customWidth="1"/>
    <col min="13150" max="13150" width="16" style="6" customWidth="1"/>
    <col min="13151" max="13152" width="11.125" style="6" customWidth="1"/>
    <col min="13153" max="13175" width="10" style="6" customWidth="1"/>
    <col min="13176" max="13177" width="9.875" style="6" customWidth="1"/>
    <col min="13178" max="13352" width="9" style="6"/>
    <col min="13353" max="13353" width="1.5" style="6" customWidth="1"/>
    <col min="13354" max="13354" width="8.5" style="6" customWidth="1"/>
    <col min="13355" max="13355" width="12.125" style="6" customWidth="1"/>
    <col min="13356" max="13356" width="11.625" style="6" bestFit="1" customWidth="1"/>
    <col min="13357" max="13357" width="10.875" style="6" customWidth="1"/>
    <col min="13358" max="13358" width="10.25" style="6" customWidth="1"/>
    <col min="13359" max="13359" width="11.25" style="6" customWidth="1"/>
    <col min="13360" max="13360" width="10.25" style="6" customWidth="1"/>
    <col min="13361" max="13361" width="10.375" style="6" customWidth="1"/>
    <col min="13362" max="13362" width="10.875" style="6" customWidth="1"/>
    <col min="13363" max="13363" width="11.125" style="6" bestFit="1" customWidth="1"/>
    <col min="13364" max="13364" width="11" style="6" customWidth="1"/>
    <col min="13365" max="13365" width="10.5" style="6" customWidth="1"/>
    <col min="13366" max="13366" width="10.875" style="6" bestFit="1" customWidth="1"/>
    <col min="13367" max="13367" width="1.75" style="6" customWidth="1"/>
    <col min="13368" max="13368" width="9.125" style="6" customWidth="1"/>
    <col min="13369" max="13369" width="11.5" style="6" customWidth="1"/>
    <col min="13370" max="13370" width="10.125" style="6" customWidth="1"/>
    <col min="13371" max="13373" width="10.375" style="6" customWidth="1"/>
    <col min="13374" max="13374" width="9.375" style="6" customWidth="1"/>
    <col min="13375" max="13375" width="8.75" style="6" customWidth="1"/>
    <col min="13376" max="13376" width="9.375" style="6" customWidth="1"/>
    <col min="13377" max="13377" width="9.75" style="6" customWidth="1"/>
    <col min="13378" max="13378" width="11.875" style="6" customWidth="1"/>
    <col min="13379" max="13379" width="10" style="6" customWidth="1"/>
    <col min="13380" max="13380" width="10.625" style="6" customWidth="1"/>
    <col min="13381" max="13381" width="11.125" style="6" bestFit="1" customWidth="1"/>
    <col min="13382" max="13382" width="1.125" style="6" customWidth="1"/>
    <col min="13383" max="13383" width="8.25" style="6" customWidth="1"/>
    <col min="13384" max="13384" width="11.75" style="6" customWidth="1"/>
    <col min="13385" max="13385" width="10.875" style="6" customWidth="1"/>
    <col min="13386" max="13387" width="11" style="6" customWidth="1"/>
    <col min="13388" max="13388" width="10" style="6" customWidth="1"/>
    <col min="13389" max="13389" width="11.625" style="6" customWidth="1"/>
    <col min="13390" max="13390" width="11.125" style="6" customWidth="1"/>
    <col min="13391" max="13391" width="12.5" style="6" customWidth="1"/>
    <col min="13392" max="13392" width="10.25" style="6" customWidth="1"/>
    <col min="13393" max="13393" width="9.875" style="6" customWidth="1"/>
    <col min="13394" max="13394" width="19.75" style="6" customWidth="1"/>
    <col min="13395" max="13395" width="9.5" style="6" customWidth="1"/>
    <col min="13396" max="13405" width="10" style="6" customWidth="1"/>
    <col min="13406" max="13406" width="16" style="6" customWidth="1"/>
    <col min="13407" max="13408" width="11.125" style="6" customWidth="1"/>
    <col min="13409" max="13431" width="10" style="6" customWidth="1"/>
    <col min="13432" max="13433" width="9.875" style="6" customWidth="1"/>
    <col min="13434" max="13608" width="9" style="6"/>
    <col min="13609" max="13609" width="1.5" style="6" customWidth="1"/>
    <col min="13610" max="13610" width="8.5" style="6" customWidth="1"/>
    <col min="13611" max="13611" width="12.125" style="6" customWidth="1"/>
    <col min="13612" max="13612" width="11.625" style="6" bestFit="1" customWidth="1"/>
    <col min="13613" max="13613" width="10.875" style="6" customWidth="1"/>
    <col min="13614" max="13614" width="10.25" style="6" customWidth="1"/>
    <col min="13615" max="13615" width="11.25" style="6" customWidth="1"/>
    <col min="13616" max="13616" width="10.25" style="6" customWidth="1"/>
    <col min="13617" max="13617" width="10.375" style="6" customWidth="1"/>
    <col min="13618" max="13618" width="10.875" style="6" customWidth="1"/>
    <col min="13619" max="13619" width="11.125" style="6" bestFit="1" customWidth="1"/>
    <col min="13620" max="13620" width="11" style="6" customWidth="1"/>
    <col min="13621" max="13621" width="10.5" style="6" customWidth="1"/>
    <col min="13622" max="13622" width="10.875" style="6" bestFit="1" customWidth="1"/>
    <col min="13623" max="13623" width="1.75" style="6" customWidth="1"/>
    <col min="13624" max="13624" width="9.125" style="6" customWidth="1"/>
    <col min="13625" max="13625" width="11.5" style="6" customWidth="1"/>
    <col min="13626" max="13626" width="10.125" style="6" customWidth="1"/>
    <col min="13627" max="13629" width="10.375" style="6" customWidth="1"/>
    <col min="13630" max="13630" width="9.375" style="6" customWidth="1"/>
    <col min="13631" max="13631" width="8.75" style="6" customWidth="1"/>
    <col min="13632" max="13632" width="9.375" style="6" customWidth="1"/>
    <col min="13633" max="13633" width="9.75" style="6" customWidth="1"/>
    <col min="13634" max="13634" width="11.875" style="6" customWidth="1"/>
    <col min="13635" max="13635" width="10" style="6" customWidth="1"/>
    <col min="13636" max="13636" width="10.625" style="6" customWidth="1"/>
    <col min="13637" max="13637" width="11.125" style="6" bestFit="1" customWidth="1"/>
    <col min="13638" max="13638" width="1.125" style="6" customWidth="1"/>
    <col min="13639" max="13639" width="8.25" style="6" customWidth="1"/>
    <col min="13640" max="13640" width="11.75" style="6" customWidth="1"/>
    <col min="13641" max="13641" width="10.875" style="6" customWidth="1"/>
    <col min="13642" max="13643" width="11" style="6" customWidth="1"/>
    <col min="13644" max="13644" width="10" style="6" customWidth="1"/>
    <col min="13645" max="13645" width="11.625" style="6" customWidth="1"/>
    <col min="13646" max="13646" width="11.125" style="6" customWidth="1"/>
    <col min="13647" max="13647" width="12.5" style="6" customWidth="1"/>
    <col min="13648" max="13648" width="10.25" style="6" customWidth="1"/>
    <col min="13649" max="13649" width="9.875" style="6" customWidth="1"/>
    <col min="13650" max="13650" width="19.75" style="6" customWidth="1"/>
    <col min="13651" max="13651" width="9.5" style="6" customWidth="1"/>
    <col min="13652" max="13661" width="10" style="6" customWidth="1"/>
    <col min="13662" max="13662" width="16" style="6" customWidth="1"/>
    <col min="13663" max="13664" width="11.125" style="6" customWidth="1"/>
    <col min="13665" max="13687" width="10" style="6" customWidth="1"/>
    <col min="13688" max="13689" width="9.875" style="6" customWidth="1"/>
    <col min="13690" max="13864" width="9" style="6"/>
    <col min="13865" max="13865" width="1.5" style="6" customWidth="1"/>
    <col min="13866" max="13866" width="8.5" style="6" customWidth="1"/>
    <col min="13867" max="13867" width="12.125" style="6" customWidth="1"/>
    <col min="13868" max="13868" width="11.625" style="6" bestFit="1" customWidth="1"/>
    <col min="13869" max="13869" width="10.875" style="6" customWidth="1"/>
    <col min="13870" max="13870" width="10.25" style="6" customWidth="1"/>
    <col min="13871" max="13871" width="11.25" style="6" customWidth="1"/>
    <col min="13872" max="13872" width="10.25" style="6" customWidth="1"/>
    <col min="13873" max="13873" width="10.375" style="6" customWidth="1"/>
    <col min="13874" max="13874" width="10.875" style="6" customWidth="1"/>
    <col min="13875" max="13875" width="11.125" style="6" bestFit="1" customWidth="1"/>
    <col min="13876" max="13876" width="11" style="6" customWidth="1"/>
    <col min="13877" max="13877" width="10.5" style="6" customWidth="1"/>
    <col min="13878" max="13878" width="10.875" style="6" bestFit="1" customWidth="1"/>
    <col min="13879" max="13879" width="1.75" style="6" customWidth="1"/>
    <col min="13880" max="13880" width="9.125" style="6" customWidth="1"/>
    <col min="13881" max="13881" width="11.5" style="6" customWidth="1"/>
    <col min="13882" max="13882" width="10.125" style="6" customWidth="1"/>
    <col min="13883" max="13885" width="10.375" style="6" customWidth="1"/>
    <col min="13886" max="13886" width="9.375" style="6" customWidth="1"/>
    <col min="13887" max="13887" width="8.75" style="6" customWidth="1"/>
    <col min="13888" max="13888" width="9.375" style="6" customWidth="1"/>
    <col min="13889" max="13889" width="9.75" style="6" customWidth="1"/>
    <col min="13890" max="13890" width="11.875" style="6" customWidth="1"/>
    <col min="13891" max="13891" width="10" style="6" customWidth="1"/>
    <col min="13892" max="13892" width="10.625" style="6" customWidth="1"/>
    <col min="13893" max="13893" width="11.125" style="6" bestFit="1" customWidth="1"/>
    <col min="13894" max="13894" width="1.125" style="6" customWidth="1"/>
    <col min="13895" max="13895" width="8.25" style="6" customWidth="1"/>
    <col min="13896" max="13896" width="11.75" style="6" customWidth="1"/>
    <col min="13897" max="13897" width="10.875" style="6" customWidth="1"/>
    <col min="13898" max="13899" width="11" style="6" customWidth="1"/>
    <col min="13900" max="13900" width="10" style="6" customWidth="1"/>
    <col min="13901" max="13901" width="11.625" style="6" customWidth="1"/>
    <col min="13902" max="13902" width="11.125" style="6" customWidth="1"/>
    <col min="13903" max="13903" width="12.5" style="6" customWidth="1"/>
    <col min="13904" max="13904" width="10.25" style="6" customWidth="1"/>
    <col min="13905" max="13905" width="9.875" style="6" customWidth="1"/>
    <col min="13906" max="13906" width="19.75" style="6" customWidth="1"/>
    <col min="13907" max="13907" width="9.5" style="6" customWidth="1"/>
    <col min="13908" max="13917" width="10" style="6" customWidth="1"/>
    <col min="13918" max="13918" width="16" style="6" customWidth="1"/>
    <col min="13919" max="13920" width="11.125" style="6" customWidth="1"/>
    <col min="13921" max="13943" width="10" style="6" customWidth="1"/>
    <col min="13944" max="13945" width="9.875" style="6" customWidth="1"/>
    <col min="13946" max="14120" width="9" style="6"/>
    <col min="14121" max="14121" width="1.5" style="6" customWidth="1"/>
    <col min="14122" max="14122" width="8.5" style="6" customWidth="1"/>
    <col min="14123" max="14123" width="12.125" style="6" customWidth="1"/>
    <col min="14124" max="14124" width="11.625" style="6" bestFit="1" customWidth="1"/>
    <col min="14125" max="14125" width="10.875" style="6" customWidth="1"/>
    <col min="14126" max="14126" width="10.25" style="6" customWidth="1"/>
    <col min="14127" max="14127" width="11.25" style="6" customWidth="1"/>
    <col min="14128" max="14128" width="10.25" style="6" customWidth="1"/>
    <col min="14129" max="14129" width="10.375" style="6" customWidth="1"/>
    <col min="14130" max="14130" width="10.875" style="6" customWidth="1"/>
    <col min="14131" max="14131" width="11.125" style="6" bestFit="1" customWidth="1"/>
    <col min="14132" max="14132" width="11" style="6" customWidth="1"/>
    <col min="14133" max="14133" width="10.5" style="6" customWidth="1"/>
    <col min="14134" max="14134" width="10.875" style="6" bestFit="1" customWidth="1"/>
    <col min="14135" max="14135" width="1.75" style="6" customWidth="1"/>
    <col min="14136" max="14136" width="9.125" style="6" customWidth="1"/>
    <col min="14137" max="14137" width="11.5" style="6" customWidth="1"/>
    <col min="14138" max="14138" width="10.125" style="6" customWidth="1"/>
    <col min="14139" max="14141" width="10.375" style="6" customWidth="1"/>
    <col min="14142" max="14142" width="9.375" style="6" customWidth="1"/>
    <col min="14143" max="14143" width="8.75" style="6" customWidth="1"/>
    <col min="14144" max="14144" width="9.375" style="6" customWidth="1"/>
    <col min="14145" max="14145" width="9.75" style="6" customWidth="1"/>
    <col min="14146" max="14146" width="11.875" style="6" customWidth="1"/>
    <col min="14147" max="14147" width="10" style="6" customWidth="1"/>
    <col min="14148" max="14148" width="10.625" style="6" customWidth="1"/>
    <col min="14149" max="14149" width="11.125" style="6" bestFit="1" customWidth="1"/>
    <col min="14150" max="14150" width="1.125" style="6" customWidth="1"/>
    <col min="14151" max="14151" width="8.25" style="6" customWidth="1"/>
    <col min="14152" max="14152" width="11.75" style="6" customWidth="1"/>
    <col min="14153" max="14153" width="10.875" style="6" customWidth="1"/>
    <col min="14154" max="14155" width="11" style="6" customWidth="1"/>
    <col min="14156" max="14156" width="10" style="6" customWidth="1"/>
    <col min="14157" max="14157" width="11.625" style="6" customWidth="1"/>
    <col min="14158" max="14158" width="11.125" style="6" customWidth="1"/>
    <col min="14159" max="14159" width="12.5" style="6" customWidth="1"/>
    <col min="14160" max="14160" width="10.25" style="6" customWidth="1"/>
    <col min="14161" max="14161" width="9.875" style="6" customWidth="1"/>
    <col min="14162" max="14162" width="19.75" style="6" customWidth="1"/>
    <col min="14163" max="14163" width="9.5" style="6" customWidth="1"/>
    <col min="14164" max="14173" width="10" style="6" customWidth="1"/>
    <col min="14174" max="14174" width="16" style="6" customWidth="1"/>
    <col min="14175" max="14176" width="11.125" style="6" customWidth="1"/>
    <col min="14177" max="14199" width="10" style="6" customWidth="1"/>
    <col min="14200" max="14201" width="9.875" style="6" customWidth="1"/>
    <col min="14202" max="14376" width="9" style="6"/>
    <col min="14377" max="14377" width="1.5" style="6" customWidth="1"/>
    <col min="14378" max="14378" width="8.5" style="6" customWidth="1"/>
    <col min="14379" max="14379" width="12.125" style="6" customWidth="1"/>
    <col min="14380" max="14380" width="11.625" style="6" bestFit="1" customWidth="1"/>
    <col min="14381" max="14381" width="10.875" style="6" customWidth="1"/>
    <col min="14382" max="14382" width="10.25" style="6" customWidth="1"/>
    <col min="14383" max="14383" width="11.25" style="6" customWidth="1"/>
    <col min="14384" max="14384" width="10.25" style="6" customWidth="1"/>
    <col min="14385" max="14385" width="10.375" style="6" customWidth="1"/>
    <col min="14386" max="14386" width="10.875" style="6" customWidth="1"/>
    <col min="14387" max="14387" width="11.125" style="6" bestFit="1" customWidth="1"/>
    <col min="14388" max="14388" width="11" style="6" customWidth="1"/>
    <col min="14389" max="14389" width="10.5" style="6" customWidth="1"/>
    <col min="14390" max="14390" width="10.875" style="6" bestFit="1" customWidth="1"/>
    <col min="14391" max="14391" width="1.75" style="6" customWidth="1"/>
    <col min="14392" max="14392" width="9.125" style="6" customWidth="1"/>
    <col min="14393" max="14393" width="11.5" style="6" customWidth="1"/>
    <col min="14394" max="14394" width="10.125" style="6" customWidth="1"/>
    <col min="14395" max="14397" width="10.375" style="6" customWidth="1"/>
    <col min="14398" max="14398" width="9.375" style="6" customWidth="1"/>
    <col min="14399" max="14399" width="8.75" style="6" customWidth="1"/>
    <col min="14400" max="14400" width="9.375" style="6" customWidth="1"/>
    <col min="14401" max="14401" width="9.75" style="6" customWidth="1"/>
    <col min="14402" max="14402" width="11.875" style="6" customWidth="1"/>
    <col min="14403" max="14403" width="10" style="6" customWidth="1"/>
    <col min="14404" max="14404" width="10.625" style="6" customWidth="1"/>
    <col min="14405" max="14405" width="11.125" style="6" bestFit="1" customWidth="1"/>
    <col min="14406" max="14406" width="1.125" style="6" customWidth="1"/>
    <col min="14407" max="14407" width="8.25" style="6" customWidth="1"/>
    <col min="14408" max="14408" width="11.75" style="6" customWidth="1"/>
    <col min="14409" max="14409" width="10.875" style="6" customWidth="1"/>
    <col min="14410" max="14411" width="11" style="6" customWidth="1"/>
    <col min="14412" max="14412" width="10" style="6" customWidth="1"/>
    <col min="14413" max="14413" width="11.625" style="6" customWidth="1"/>
    <col min="14414" max="14414" width="11.125" style="6" customWidth="1"/>
    <col min="14415" max="14415" width="12.5" style="6" customWidth="1"/>
    <col min="14416" max="14416" width="10.25" style="6" customWidth="1"/>
    <col min="14417" max="14417" width="9.875" style="6" customWidth="1"/>
    <col min="14418" max="14418" width="19.75" style="6" customWidth="1"/>
    <col min="14419" max="14419" width="9.5" style="6" customWidth="1"/>
    <col min="14420" max="14429" width="10" style="6" customWidth="1"/>
    <col min="14430" max="14430" width="16" style="6" customWidth="1"/>
    <col min="14431" max="14432" width="11.125" style="6" customWidth="1"/>
    <col min="14433" max="14455" width="10" style="6" customWidth="1"/>
    <col min="14456" max="14457" width="9.875" style="6" customWidth="1"/>
    <col min="14458" max="14632" width="9" style="6"/>
    <col min="14633" max="14633" width="1.5" style="6" customWidth="1"/>
    <col min="14634" max="14634" width="8.5" style="6" customWidth="1"/>
    <col min="14635" max="14635" width="12.125" style="6" customWidth="1"/>
    <col min="14636" max="14636" width="11.625" style="6" bestFit="1" customWidth="1"/>
    <col min="14637" max="14637" width="10.875" style="6" customWidth="1"/>
    <col min="14638" max="14638" width="10.25" style="6" customWidth="1"/>
    <col min="14639" max="14639" width="11.25" style="6" customWidth="1"/>
    <col min="14640" max="14640" width="10.25" style="6" customWidth="1"/>
    <col min="14641" max="14641" width="10.375" style="6" customWidth="1"/>
    <col min="14642" max="14642" width="10.875" style="6" customWidth="1"/>
    <col min="14643" max="14643" width="11.125" style="6" bestFit="1" customWidth="1"/>
    <col min="14644" max="14644" width="11" style="6" customWidth="1"/>
    <col min="14645" max="14645" width="10.5" style="6" customWidth="1"/>
    <col min="14646" max="14646" width="10.875" style="6" bestFit="1" customWidth="1"/>
    <col min="14647" max="14647" width="1.75" style="6" customWidth="1"/>
    <col min="14648" max="14648" width="9.125" style="6" customWidth="1"/>
    <col min="14649" max="14649" width="11.5" style="6" customWidth="1"/>
    <col min="14650" max="14650" width="10.125" style="6" customWidth="1"/>
    <col min="14651" max="14653" width="10.375" style="6" customWidth="1"/>
    <col min="14654" max="14654" width="9.375" style="6" customWidth="1"/>
    <col min="14655" max="14655" width="8.75" style="6" customWidth="1"/>
    <col min="14656" max="14656" width="9.375" style="6" customWidth="1"/>
    <col min="14657" max="14657" width="9.75" style="6" customWidth="1"/>
    <col min="14658" max="14658" width="11.875" style="6" customWidth="1"/>
    <col min="14659" max="14659" width="10" style="6" customWidth="1"/>
    <col min="14660" max="14660" width="10.625" style="6" customWidth="1"/>
    <col min="14661" max="14661" width="11.125" style="6" bestFit="1" customWidth="1"/>
    <col min="14662" max="14662" width="1.125" style="6" customWidth="1"/>
    <col min="14663" max="14663" width="8.25" style="6" customWidth="1"/>
    <col min="14664" max="14664" width="11.75" style="6" customWidth="1"/>
    <col min="14665" max="14665" width="10.875" style="6" customWidth="1"/>
    <col min="14666" max="14667" width="11" style="6" customWidth="1"/>
    <col min="14668" max="14668" width="10" style="6" customWidth="1"/>
    <col min="14669" max="14669" width="11.625" style="6" customWidth="1"/>
    <col min="14670" max="14670" width="11.125" style="6" customWidth="1"/>
    <col min="14671" max="14671" width="12.5" style="6" customWidth="1"/>
    <col min="14672" max="14672" width="10.25" style="6" customWidth="1"/>
    <col min="14673" max="14673" width="9.875" style="6" customWidth="1"/>
    <col min="14674" max="14674" width="19.75" style="6" customWidth="1"/>
    <col min="14675" max="14675" width="9.5" style="6" customWidth="1"/>
    <col min="14676" max="14685" width="10" style="6" customWidth="1"/>
    <col min="14686" max="14686" width="16" style="6" customWidth="1"/>
    <col min="14687" max="14688" width="11.125" style="6" customWidth="1"/>
    <col min="14689" max="14711" width="10" style="6" customWidth="1"/>
    <col min="14712" max="14713" width="9.875" style="6" customWidth="1"/>
    <col min="14714" max="14888" width="9" style="6"/>
    <col min="14889" max="14889" width="1.5" style="6" customWidth="1"/>
    <col min="14890" max="14890" width="8.5" style="6" customWidth="1"/>
    <col min="14891" max="14891" width="12.125" style="6" customWidth="1"/>
    <col min="14892" max="14892" width="11.625" style="6" bestFit="1" customWidth="1"/>
    <col min="14893" max="14893" width="10.875" style="6" customWidth="1"/>
    <col min="14894" max="14894" width="10.25" style="6" customWidth="1"/>
    <col min="14895" max="14895" width="11.25" style="6" customWidth="1"/>
    <col min="14896" max="14896" width="10.25" style="6" customWidth="1"/>
    <col min="14897" max="14897" width="10.375" style="6" customWidth="1"/>
    <col min="14898" max="14898" width="10.875" style="6" customWidth="1"/>
    <col min="14899" max="14899" width="11.125" style="6" bestFit="1" customWidth="1"/>
    <col min="14900" max="14900" width="11" style="6" customWidth="1"/>
    <col min="14901" max="14901" width="10.5" style="6" customWidth="1"/>
    <col min="14902" max="14902" width="10.875" style="6" bestFit="1" customWidth="1"/>
    <col min="14903" max="14903" width="1.75" style="6" customWidth="1"/>
    <col min="14904" max="14904" width="9.125" style="6" customWidth="1"/>
    <col min="14905" max="14905" width="11.5" style="6" customWidth="1"/>
    <col min="14906" max="14906" width="10.125" style="6" customWidth="1"/>
    <col min="14907" max="14909" width="10.375" style="6" customWidth="1"/>
    <col min="14910" max="14910" width="9.375" style="6" customWidth="1"/>
    <col min="14911" max="14911" width="8.75" style="6" customWidth="1"/>
    <col min="14912" max="14912" width="9.375" style="6" customWidth="1"/>
    <col min="14913" max="14913" width="9.75" style="6" customWidth="1"/>
    <col min="14914" max="14914" width="11.875" style="6" customWidth="1"/>
    <col min="14915" max="14915" width="10" style="6" customWidth="1"/>
    <col min="14916" max="14916" width="10.625" style="6" customWidth="1"/>
    <col min="14917" max="14917" width="11.125" style="6" bestFit="1" customWidth="1"/>
    <col min="14918" max="14918" width="1.125" style="6" customWidth="1"/>
    <col min="14919" max="14919" width="8.25" style="6" customWidth="1"/>
    <col min="14920" max="14920" width="11.75" style="6" customWidth="1"/>
    <col min="14921" max="14921" width="10.875" style="6" customWidth="1"/>
    <col min="14922" max="14923" width="11" style="6" customWidth="1"/>
    <col min="14924" max="14924" width="10" style="6" customWidth="1"/>
    <col min="14925" max="14925" width="11.625" style="6" customWidth="1"/>
    <col min="14926" max="14926" width="11.125" style="6" customWidth="1"/>
    <col min="14927" max="14927" width="12.5" style="6" customWidth="1"/>
    <col min="14928" max="14928" width="10.25" style="6" customWidth="1"/>
    <col min="14929" max="14929" width="9.875" style="6" customWidth="1"/>
    <col min="14930" max="14930" width="19.75" style="6" customWidth="1"/>
    <col min="14931" max="14931" width="9.5" style="6" customWidth="1"/>
    <col min="14932" max="14941" width="10" style="6" customWidth="1"/>
    <col min="14942" max="14942" width="16" style="6" customWidth="1"/>
    <col min="14943" max="14944" width="11.125" style="6" customWidth="1"/>
    <col min="14945" max="14967" width="10" style="6" customWidth="1"/>
    <col min="14968" max="14969" width="9.875" style="6" customWidth="1"/>
    <col min="14970" max="15144" width="9" style="6"/>
    <col min="15145" max="15145" width="1.5" style="6" customWidth="1"/>
    <col min="15146" max="15146" width="8.5" style="6" customWidth="1"/>
    <col min="15147" max="15147" width="12.125" style="6" customWidth="1"/>
    <col min="15148" max="15148" width="11.625" style="6" bestFit="1" customWidth="1"/>
    <col min="15149" max="15149" width="10.875" style="6" customWidth="1"/>
    <col min="15150" max="15150" width="10.25" style="6" customWidth="1"/>
    <col min="15151" max="15151" width="11.25" style="6" customWidth="1"/>
    <col min="15152" max="15152" width="10.25" style="6" customWidth="1"/>
    <col min="15153" max="15153" width="10.375" style="6" customWidth="1"/>
    <col min="15154" max="15154" width="10.875" style="6" customWidth="1"/>
    <col min="15155" max="15155" width="11.125" style="6" bestFit="1" customWidth="1"/>
    <col min="15156" max="15156" width="11" style="6" customWidth="1"/>
    <col min="15157" max="15157" width="10.5" style="6" customWidth="1"/>
    <col min="15158" max="15158" width="10.875" style="6" bestFit="1" customWidth="1"/>
    <col min="15159" max="15159" width="1.75" style="6" customWidth="1"/>
    <col min="15160" max="15160" width="9.125" style="6" customWidth="1"/>
    <col min="15161" max="15161" width="11.5" style="6" customWidth="1"/>
    <col min="15162" max="15162" width="10.125" style="6" customWidth="1"/>
    <col min="15163" max="15165" width="10.375" style="6" customWidth="1"/>
    <col min="15166" max="15166" width="9.375" style="6" customWidth="1"/>
    <col min="15167" max="15167" width="8.75" style="6" customWidth="1"/>
    <col min="15168" max="15168" width="9.375" style="6" customWidth="1"/>
    <col min="15169" max="15169" width="9.75" style="6" customWidth="1"/>
    <col min="15170" max="15170" width="11.875" style="6" customWidth="1"/>
    <col min="15171" max="15171" width="10" style="6" customWidth="1"/>
    <col min="15172" max="15172" width="10.625" style="6" customWidth="1"/>
    <col min="15173" max="15173" width="11.125" style="6" bestFit="1" customWidth="1"/>
    <col min="15174" max="15174" width="1.125" style="6" customWidth="1"/>
    <col min="15175" max="15175" width="8.25" style="6" customWidth="1"/>
    <col min="15176" max="15176" width="11.75" style="6" customWidth="1"/>
    <col min="15177" max="15177" width="10.875" style="6" customWidth="1"/>
    <col min="15178" max="15179" width="11" style="6" customWidth="1"/>
    <col min="15180" max="15180" width="10" style="6" customWidth="1"/>
    <col min="15181" max="15181" width="11.625" style="6" customWidth="1"/>
    <col min="15182" max="15182" width="11.125" style="6" customWidth="1"/>
    <col min="15183" max="15183" width="12.5" style="6" customWidth="1"/>
    <col min="15184" max="15184" width="10.25" style="6" customWidth="1"/>
    <col min="15185" max="15185" width="9.875" style="6" customWidth="1"/>
    <col min="15186" max="15186" width="19.75" style="6" customWidth="1"/>
    <col min="15187" max="15187" width="9.5" style="6" customWidth="1"/>
    <col min="15188" max="15197" width="10" style="6" customWidth="1"/>
    <col min="15198" max="15198" width="16" style="6" customWidth="1"/>
    <col min="15199" max="15200" width="11.125" style="6" customWidth="1"/>
    <col min="15201" max="15223" width="10" style="6" customWidth="1"/>
    <col min="15224" max="15225" width="9.875" style="6" customWidth="1"/>
    <col min="15226" max="15400" width="9" style="6"/>
    <col min="15401" max="15401" width="1.5" style="6" customWidth="1"/>
    <col min="15402" max="15402" width="8.5" style="6" customWidth="1"/>
    <col min="15403" max="15403" width="12.125" style="6" customWidth="1"/>
    <col min="15404" max="15404" width="11.625" style="6" bestFit="1" customWidth="1"/>
    <col min="15405" max="15405" width="10.875" style="6" customWidth="1"/>
    <col min="15406" max="15406" width="10.25" style="6" customWidth="1"/>
    <col min="15407" max="15407" width="11.25" style="6" customWidth="1"/>
    <col min="15408" max="15408" width="10.25" style="6" customWidth="1"/>
    <col min="15409" max="15409" width="10.375" style="6" customWidth="1"/>
    <col min="15410" max="15410" width="10.875" style="6" customWidth="1"/>
    <col min="15411" max="15411" width="11.125" style="6" bestFit="1" customWidth="1"/>
    <col min="15412" max="15412" width="11" style="6" customWidth="1"/>
    <col min="15413" max="15413" width="10.5" style="6" customWidth="1"/>
    <col min="15414" max="15414" width="10.875" style="6" bestFit="1" customWidth="1"/>
    <col min="15415" max="15415" width="1.75" style="6" customWidth="1"/>
    <col min="15416" max="15416" width="9.125" style="6" customWidth="1"/>
    <col min="15417" max="15417" width="11.5" style="6" customWidth="1"/>
    <col min="15418" max="15418" width="10.125" style="6" customWidth="1"/>
    <col min="15419" max="15421" width="10.375" style="6" customWidth="1"/>
    <col min="15422" max="15422" width="9.375" style="6" customWidth="1"/>
    <col min="15423" max="15423" width="8.75" style="6" customWidth="1"/>
    <col min="15424" max="15424" width="9.375" style="6" customWidth="1"/>
    <col min="15425" max="15425" width="9.75" style="6" customWidth="1"/>
    <col min="15426" max="15426" width="11.875" style="6" customWidth="1"/>
    <col min="15427" max="15427" width="10" style="6" customWidth="1"/>
    <col min="15428" max="15428" width="10.625" style="6" customWidth="1"/>
    <col min="15429" max="15429" width="11.125" style="6" bestFit="1" customWidth="1"/>
    <col min="15430" max="15430" width="1.125" style="6" customWidth="1"/>
    <col min="15431" max="15431" width="8.25" style="6" customWidth="1"/>
    <col min="15432" max="15432" width="11.75" style="6" customWidth="1"/>
    <col min="15433" max="15433" width="10.875" style="6" customWidth="1"/>
    <col min="15434" max="15435" width="11" style="6" customWidth="1"/>
    <col min="15436" max="15436" width="10" style="6" customWidth="1"/>
    <col min="15437" max="15437" width="11.625" style="6" customWidth="1"/>
    <col min="15438" max="15438" width="11.125" style="6" customWidth="1"/>
    <col min="15439" max="15439" width="12.5" style="6" customWidth="1"/>
    <col min="15440" max="15440" width="10.25" style="6" customWidth="1"/>
    <col min="15441" max="15441" width="9.875" style="6" customWidth="1"/>
    <col min="15442" max="15442" width="19.75" style="6" customWidth="1"/>
    <col min="15443" max="15443" width="9.5" style="6" customWidth="1"/>
    <col min="15444" max="15453" width="10" style="6" customWidth="1"/>
    <col min="15454" max="15454" width="16" style="6" customWidth="1"/>
    <col min="15455" max="15456" width="11.125" style="6" customWidth="1"/>
    <col min="15457" max="15479" width="10" style="6" customWidth="1"/>
    <col min="15480" max="15481" width="9.875" style="6" customWidth="1"/>
    <col min="15482" max="15656" width="9" style="6"/>
    <col min="15657" max="15657" width="1.5" style="6" customWidth="1"/>
    <col min="15658" max="15658" width="8.5" style="6" customWidth="1"/>
    <col min="15659" max="15659" width="12.125" style="6" customWidth="1"/>
    <col min="15660" max="15660" width="11.625" style="6" bestFit="1" customWidth="1"/>
    <col min="15661" max="15661" width="10.875" style="6" customWidth="1"/>
    <col min="15662" max="15662" width="10.25" style="6" customWidth="1"/>
    <col min="15663" max="15663" width="11.25" style="6" customWidth="1"/>
    <col min="15664" max="15664" width="10.25" style="6" customWidth="1"/>
    <col min="15665" max="15665" width="10.375" style="6" customWidth="1"/>
    <col min="15666" max="15666" width="10.875" style="6" customWidth="1"/>
    <col min="15667" max="15667" width="11.125" style="6" bestFit="1" customWidth="1"/>
    <col min="15668" max="15668" width="11" style="6" customWidth="1"/>
    <col min="15669" max="15669" width="10.5" style="6" customWidth="1"/>
    <col min="15670" max="15670" width="10.875" style="6" bestFit="1" customWidth="1"/>
    <col min="15671" max="15671" width="1.75" style="6" customWidth="1"/>
    <col min="15672" max="15672" width="9.125" style="6" customWidth="1"/>
    <col min="15673" max="15673" width="11.5" style="6" customWidth="1"/>
    <col min="15674" max="15674" width="10.125" style="6" customWidth="1"/>
    <col min="15675" max="15677" width="10.375" style="6" customWidth="1"/>
    <col min="15678" max="15678" width="9.375" style="6" customWidth="1"/>
    <col min="15679" max="15679" width="8.75" style="6" customWidth="1"/>
    <col min="15680" max="15680" width="9.375" style="6" customWidth="1"/>
    <col min="15681" max="15681" width="9.75" style="6" customWidth="1"/>
    <col min="15682" max="15682" width="11.875" style="6" customWidth="1"/>
    <col min="15683" max="15683" width="10" style="6" customWidth="1"/>
    <col min="15684" max="15684" width="10.625" style="6" customWidth="1"/>
    <col min="15685" max="15685" width="11.125" style="6" bestFit="1" customWidth="1"/>
    <col min="15686" max="15686" width="1.125" style="6" customWidth="1"/>
    <col min="15687" max="15687" width="8.25" style="6" customWidth="1"/>
    <col min="15688" max="15688" width="11.75" style="6" customWidth="1"/>
    <col min="15689" max="15689" width="10.875" style="6" customWidth="1"/>
    <col min="15690" max="15691" width="11" style="6" customWidth="1"/>
    <col min="15692" max="15692" width="10" style="6" customWidth="1"/>
    <col min="15693" max="15693" width="11.625" style="6" customWidth="1"/>
    <col min="15694" max="15694" width="11.125" style="6" customWidth="1"/>
    <col min="15695" max="15695" width="12.5" style="6" customWidth="1"/>
    <col min="15696" max="15696" width="10.25" style="6" customWidth="1"/>
    <col min="15697" max="15697" width="9.875" style="6" customWidth="1"/>
    <col min="15698" max="15698" width="19.75" style="6" customWidth="1"/>
    <col min="15699" max="15699" width="9.5" style="6" customWidth="1"/>
    <col min="15700" max="15709" width="10" style="6" customWidth="1"/>
    <col min="15710" max="15710" width="16" style="6" customWidth="1"/>
    <col min="15711" max="15712" width="11.125" style="6" customWidth="1"/>
    <col min="15713" max="15735" width="10" style="6" customWidth="1"/>
    <col min="15736" max="15737" width="9.875" style="6" customWidth="1"/>
    <col min="15738" max="15912" width="9" style="6"/>
    <col min="15913" max="15913" width="1.5" style="6" customWidth="1"/>
    <col min="15914" max="15914" width="8.5" style="6" customWidth="1"/>
    <col min="15915" max="15915" width="12.125" style="6" customWidth="1"/>
    <col min="15916" max="15916" width="11.625" style="6" bestFit="1" customWidth="1"/>
    <col min="15917" max="15917" width="10.875" style="6" customWidth="1"/>
    <col min="15918" max="15918" width="10.25" style="6" customWidth="1"/>
    <col min="15919" max="15919" width="11.25" style="6" customWidth="1"/>
    <col min="15920" max="15920" width="10.25" style="6" customWidth="1"/>
    <col min="15921" max="15921" width="10.375" style="6" customWidth="1"/>
    <col min="15922" max="15922" width="10.875" style="6" customWidth="1"/>
    <col min="15923" max="15923" width="11.125" style="6" bestFit="1" customWidth="1"/>
    <col min="15924" max="15924" width="11" style="6" customWidth="1"/>
    <col min="15925" max="15925" width="10.5" style="6" customWidth="1"/>
    <col min="15926" max="15926" width="10.875" style="6" bestFit="1" customWidth="1"/>
    <col min="15927" max="15927" width="1.75" style="6" customWidth="1"/>
    <col min="15928" max="15928" width="9.125" style="6" customWidth="1"/>
    <col min="15929" max="15929" width="11.5" style="6" customWidth="1"/>
    <col min="15930" max="15930" width="10.125" style="6" customWidth="1"/>
    <col min="15931" max="15933" width="10.375" style="6" customWidth="1"/>
    <col min="15934" max="15934" width="9.375" style="6" customWidth="1"/>
    <col min="15935" max="15935" width="8.75" style="6" customWidth="1"/>
    <col min="15936" max="15936" width="9.375" style="6" customWidth="1"/>
    <col min="15937" max="15937" width="9.75" style="6" customWidth="1"/>
    <col min="15938" max="15938" width="11.875" style="6" customWidth="1"/>
    <col min="15939" max="15939" width="10" style="6" customWidth="1"/>
    <col min="15940" max="15940" width="10.625" style="6" customWidth="1"/>
    <col min="15941" max="15941" width="11.125" style="6" bestFit="1" customWidth="1"/>
    <col min="15942" max="15942" width="1.125" style="6" customWidth="1"/>
    <col min="15943" max="15943" width="8.25" style="6" customWidth="1"/>
    <col min="15944" max="15944" width="11.75" style="6" customWidth="1"/>
    <col min="15945" max="15945" width="10.875" style="6" customWidth="1"/>
    <col min="15946" max="15947" width="11" style="6" customWidth="1"/>
    <col min="15948" max="15948" width="10" style="6" customWidth="1"/>
    <col min="15949" max="15949" width="11.625" style="6" customWidth="1"/>
    <col min="15950" max="15950" width="11.125" style="6" customWidth="1"/>
    <col min="15951" max="15951" width="12.5" style="6" customWidth="1"/>
    <col min="15952" max="15952" width="10.25" style="6" customWidth="1"/>
    <col min="15953" max="15953" width="9.875" style="6" customWidth="1"/>
    <col min="15954" max="15954" width="19.75" style="6" customWidth="1"/>
    <col min="15955" max="15955" width="9.5" style="6" customWidth="1"/>
    <col min="15956" max="15965" width="10" style="6" customWidth="1"/>
    <col min="15966" max="15966" width="16" style="6" customWidth="1"/>
    <col min="15967" max="15968" width="11.125" style="6" customWidth="1"/>
    <col min="15969" max="15991" width="10" style="6" customWidth="1"/>
    <col min="15992" max="15993" width="9.875" style="6" customWidth="1"/>
    <col min="15994" max="16168" width="9" style="6"/>
    <col min="16169" max="16169" width="1.5" style="6" customWidth="1"/>
    <col min="16170" max="16170" width="8.5" style="6" customWidth="1"/>
    <col min="16171" max="16171" width="12.125" style="6" customWidth="1"/>
    <col min="16172" max="16172" width="11.625" style="6" bestFit="1" customWidth="1"/>
    <col min="16173" max="16173" width="10.875" style="6" customWidth="1"/>
    <col min="16174" max="16174" width="10.25" style="6" customWidth="1"/>
    <col min="16175" max="16175" width="11.25" style="6" customWidth="1"/>
    <col min="16176" max="16176" width="10.25" style="6" customWidth="1"/>
    <col min="16177" max="16177" width="10.375" style="6" customWidth="1"/>
    <col min="16178" max="16178" width="10.875" style="6" customWidth="1"/>
    <col min="16179" max="16179" width="11.125" style="6" bestFit="1" customWidth="1"/>
    <col min="16180" max="16180" width="11" style="6" customWidth="1"/>
    <col min="16181" max="16181" width="10.5" style="6" customWidth="1"/>
    <col min="16182" max="16182" width="10.875" style="6" bestFit="1" customWidth="1"/>
    <col min="16183" max="16183" width="1.75" style="6" customWidth="1"/>
    <col min="16184" max="16184" width="9.125" style="6" customWidth="1"/>
    <col min="16185" max="16185" width="11.5" style="6" customWidth="1"/>
    <col min="16186" max="16186" width="10.125" style="6" customWidth="1"/>
    <col min="16187" max="16189" width="10.375" style="6" customWidth="1"/>
    <col min="16190" max="16190" width="9.375" style="6" customWidth="1"/>
    <col min="16191" max="16191" width="8.75" style="6" customWidth="1"/>
    <col min="16192" max="16192" width="9.375" style="6" customWidth="1"/>
    <col min="16193" max="16193" width="9.75" style="6" customWidth="1"/>
    <col min="16194" max="16194" width="11.875" style="6" customWidth="1"/>
    <col min="16195" max="16195" width="10" style="6" customWidth="1"/>
    <col min="16196" max="16196" width="10.625" style="6" customWidth="1"/>
    <col min="16197" max="16197" width="11.125" style="6" bestFit="1" customWidth="1"/>
    <col min="16198" max="16198" width="1.125" style="6" customWidth="1"/>
    <col min="16199" max="16199" width="8.25" style="6" customWidth="1"/>
    <col min="16200" max="16200" width="11.75" style="6" customWidth="1"/>
    <col min="16201" max="16201" width="10.875" style="6" customWidth="1"/>
    <col min="16202" max="16203" width="11" style="6" customWidth="1"/>
    <col min="16204" max="16204" width="10" style="6" customWidth="1"/>
    <col min="16205" max="16205" width="11.625" style="6" customWidth="1"/>
    <col min="16206" max="16206" width="11.125" style="6" customWidth="1"/>
    <col min="16207" max="16207" width="12.5" style="6" customWidth="1"/>
    <col min="16208" max="16208" width="10.25" style="6" customWidth="1"/>
    <col min="16209" max="16209" width="9.875" style="6" customWidth="1"/>
    <col min="16210" max="16210" width="19.75" style="6" customWidth="1"/>
    <col min="16211" max="16211" width="9.5" style="6" customWidth="1"/>
    <col min="16212" max="16221" width="10" style="6" customWidth="1"/>
    <col min="16222" max="16222" width="16" style="6" customWidth="1"/>
    <col min="16223" max="16224" width="11.125" style="6" customWidth="1"/>
    <col min="16225" max="16247" width="10" style="6" customWidth="1"/>
    <col min="16248" max="16249" width="9.875" style="6" customWidth="1"/>
    <col min="16250" max="16384" width="9" style="6"/>
  </cols>
  <sheetData>
    <row r="1" spans="2:121" ht="12">
      <c r="B1" s="1" t="s">
        <v>0</v>
      </c>
      <c r="C1" s="2"/>
      <c r="D1" s="3" t="s">
        <v>342</v>
      </c>
      <c r="E1" s="4" t="s">
        <v>186</v>
      </c>
      <c r="F1" s="4"/>
      <c r="G1" s="5"/>
      <c r="H1" s="5"/>
      <c r="I1" s="5"/>
      <c r="J1" s="5"/>
      <c r="K1" s="5"/>
      <c r="L1" s="5"/>
      <c r="N1" s="7" t="s">
        <v>2</v>
      </c>
      <c r="O1" s="7"/>
      <c r="P1" s="1" t="s">
        <v>0</v>
      </c>
      <c r="Q1" s="7"/>
      <c r="R1" s="8" t="str">
        <f>$D$1</f>
        <v>平成18年度</v>
      </c>
      <c r="S1" s="4" t="s">
        <v>3</v>
      </c>
      <c r="T1" s="5"/>
      <c r="U1" s="3"/>
      <c r="V1" s="4"/>
      <c r="W1" s="4"/>
      <c r="X1" s="5"/>
      <c r="Y1" s="5"/>
      <c r="Z1" s="5"/>
      <c r="AA1" s="5"/>
      <c r="AB1" s="5"/>
      <c r="AC1" s="7" t="s">
        <v>2</v>
      </c>
      <c r="AD1" s="7"/>
      <c r="AE1" s="1" t="s">
        <v>0</v>
      </c>
      <c r="AF1" s="7"/>
      <c r="AG1" s="8" t="str">
        <f>$D$1</f>
        <v>平成18年度</v>
      </c>
      <c r="AH1" s="4" t="s">
        <v>3</v>
      </c>
      <c r="AJ1" s="5"/>
      <c r="AK1" s="3"/>
      <c r="AL1" s="4"/>
      <c r="AM1" s="4"/>
      <c r="AN1" s="5"/>
      <c r="AO1" s="7" t="s">
        <v>2</v>
      </c>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1" t="s">
        <v>0</v>
      </c>
      <c r="CG1" s="8" t="str">
        <f>$D$1</f>
        <v>平成18年度</v>
      </c>
      <c r="CH1" s="4" t="s">
        <v>6</v>
      </c>
      <c r="CI1" s="3"/>
      <c r="CJ1" s="4"/>
      <c r="CK1" s="10"/>
      <c r="CL1" s="11"/>
      <c r="CM1" s="11"/>
      <c r="CN1" s="11"/>
      <c r="CO1" s="11"/>
      <c r="CP1" s="11"/>
      <c r="CQ1" s="7" t="s">
        <v>5</v>
      </c>
      <c r="CS1" s="1" t="s">
        <v>0</v>
      </c>
      <c r="CT1" s="7"/>
      <c r="CU1" s="8" t="str">
        <f>$D$1</f>
        <v>平成18年度</v>
      </c>
      <c r="CV1" s="4" t="s">
        <v>6</v>
      </c>
      <c r="CW1" s="5"/>
      <c r="CX1" s="3"/>
      <c r="CY1" s="4"/>
      <c r="CZ1" s="10"/>
      <c r="DA1" s="11"/>
      <c r="DB1" s="11"/>
      <c r="DC1" s="11"/>
      <c r="DD1" s="11"/>
      <c r="DE1" s="11"/>
      <c r="DF1" s="7" t="s">
        <v>5</v>
      </c>
      <c r="DH1" s="1" t="s">
        <v>0</v>
      </c>
      <c r="DI1" s="7"/>
      <c r="DJ1" s="8" t="str">
        <f>$D$1</f>
        <v>平成18年度</v>
      </c>
      <c r="DK1" s="4" t="s">
        <v>6</v>
      </c>
      <c r="DM1" s="5"/>
      <c r="DN1" s="3"/>
      <c r="DO1" s="4"/>
      <c r="DP1" s="7" t="s">
        <v>5</v>
      </c>
    </row>
    <row r="2" spans="2:121" ht="18" customHeight="1">
      <c r="B2" s="12"/>
      <c r="C2" s="13" t="s">
        <v>100</v>
      </c>
      <c r="D2" s="14"/>
      <c r="E2" s="14"/>
      <c r="F2" s="14"/>
      <c r="G2" s="15"/>
      <c r="H2" s="14" t="s">
        <v>96</v>
      </c>
      <c r="I2" s="14"/>
      <c r="J2" s="14"/>
      <c r="K2" s="14"/>
      <c r="L2" s="14"/>
      <c r="M2" s="16"/>
      <c r="N2" s="17"/>
      <c r="O2" s="5"/>
      <c r="P2" s="12"/>
      <c r="Q2" s="14"/>
      <c r="R2" s="14"/>
      <c r="S2" s="14"/>
      <c r="T2" s="14"/>
      <c r="U2" s="14"/>
      <c r="V2" s="14"/>
      <c r="W2" s="18"/>
      <c r="X2" s="18"/>
      <c r="Y2" s="15"/>
      <c r="Z2" s="19" t="s">
        <v>9</v>
      </c>
      <c r="AA2" s="14"/>
      <c r="AB2" s="14"/>
      <c r="AC2" s="15"/>
      <c r="AD2" s="72"/>
      <c r="AE2" s="12"/>
      <c r="AF2" s="14"/>
      <c r="AG2" s="14"/>
      <c r="AH2" s="14"/>
      <c r="AI2" s="14"/>
      <c r="AJ2" s="14"/>
      <c r="AK2" s="14"/>
      <c r="AL2" s="14"/>
      <c r="AM2" s="20" t="s">
        <v>10</v>
      </c>
      <c r="AN2" s="20" t="s">
        <v>97</v>
      </c>
      <c r="AO2" s="20" t="s">
        <v>12</v>
      </c>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12"/>
      <c r="CF2" s="25" t="s">
        <v>100</v>
      </c>
      <c r="CG2" s="14"/>
      <c r="CH2" s="14"/>
      <c r="CI2" s="14"/>
      <c r="CJ2" s="15"/>
      <c r="CK2" s="14" t="s">
        <v>96</v>
      </c>
      <c r="CL2" s="14"/>
      <c r="CM2" s="14"/>
      <c r="CN2" s="14"/>
      <c r="CO2" s="14"/>
      <c r="CP2" s="16"/>
      <c r="CQ2" s="17"/>
      <c r="CS2" s="12"/>
      <c r="CT2" s="14"/>
      <c r="CU2" s="14"/>
      <c r="CV2" s="14"/>
      <c r="CW2" s="14"/>
      <c r="CX2" s="14"/>
      <c r="CY2" s="14"/>
      <c r="CZ2" s="18"/>
      <c r="DA2" s="18"/>
      <c r="DB2" s="15"/>
      <c r="DC2" s="19" t="s">
        <v>9</v>
      </c>
      <c r="DD2" s="14"/>
      <c r="DE2" s="14"/>
      <c r="DF2" s="15"/>
      <c r="DH2" s="12"/>
      <c r="DI2" s="14"/>
      <c r="DJ2" s="14"/>
      <c r="DK2" s="14"/>
      <c r="DL2" s="14"/>
      <c r="DM2" s="14"/>
      <c r="DN2" s="14"/>
      <c r="DO2" s="14"/>
      <c r="DP2" s="24" t="s">
        <v>10</v>
      </c>
      <c r="DQ2" s="21"/>
    </row>
    <row r="3" spans="2:121" ht="15.75" customHeight="1">
      <c r="B3" s="26"/>
      <c r="C3" s="27"/>
      <c r="D3" s="12" t="s">
        <v>102</v>
      </c>
      <c r="E3" s="23" t="s">
        <v>103</v>
      </c>
      <c r="F3" s="14"/>
      <c r="G3" s="15"/>
      <c r="H3" s="28"/>
      <c r="I3" s="28"/>
      <c r="J3" s="28"/>
      <c r="K3" s="23" t="s">
        <v>104</v>
      </c>
      <c r="L3" s="14"/>
      <c r="M3" s="15"/>
      <c r="N3" s="12" t="s">
        <v>105</v>
      </c>
      <c r="O3" s="5"/>
      <c r="P3" s="26"/>
      <c r="Q3" s="14"/>
      <c r="R3" s="14"/>
      <c r="S3" s="14"/>
      <c r="T3" s="14"/>
      <c r="U3" s="14"/>
      <c r="V3" s="15"/>
      <c r="W3" s="23" t="s">
        <v>19</v>
      </c>
      <c r="X3" s="14"/>
      <c r="Y3" s="15"/>
      <c r="Z3" s="28"/>
      <c r="AA3" s="23" t="s">
        <v>20</v>
      </c>
      <c r="AB3" s="14"/>
      <c r="AC3" s="15"/>
      <c r="AD3" s="72"/>
      <c r="AE3" s="26"/>
      <c r="AF3" s="14" t="s">
        <v>21</v>
      </c>
      <c r="AG3" s="14"/>
      <c r="AH3" s="15"/>
      <c r="AI3" s="23" t="s">
        <v>106</v>
      </c>
      <c r="AJ3" s="14"/>
      <c r="AK3" s="14"/>
      <c r="AL3" s="14"/>
      <c r="AM3" s="26"/>
      <c r="AN3" s="26" t="s">
        <v>23</v>
      </c>
      <c r="AO3" s="29" t="s">
        <v>10</v>
      </c>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6"/>
      <c r="CF3" s="28"/>
      <c r="CG3" s="30" t="s">
        <v>102</v>
      </c>
      <c r="CH3" s="23" t="s">
        <v>103</v>
      </c>
      <c r="CI3" s="14"/>
      <c r="CJ3" s="15"/>
      <c r="CK3" s="28"/>
      <c r="CL3" s="28"/>
      <c r="CM3" s="28"/>
      <c r="CN3" s="23" t="s">
        <v>104</v>
      </c>
      <c r="CO3" s="14"/>
      <c r="CP3" s="15"/>
      <c r="CQ3" s="12" t="s">
        <v>105</v>
      </c>
      <c r="CS3" s="26"/>
      <c r="CT3" s="14"/>
      <c r="CU3" s="14"/>
      <c r="CV3" s="14"/>
      <c r="CW3" s="14"/>
      <c r="CX3" s="14"/>
      <c r="CY3" s="15"/>
      <c r="CZ3" s="23" t="s">
        <v>19</v>
      </c>
      <c r="DA3" s="14"/>
      <c r="DB3" s="15"/>
      <c r="DC3" s="28"/>
      <c r="DD3" s="23" t="s">
        <v>20</v>
      </c>
      <c r="DE3" s="14"/>
      <c r="DF3" s="15"/>
      <c r="DH3" s="26"/>
      <c r="DI3" s="14" t="s">
        <v>21</v>
      </c>
      <c r="DJ3" s="14"/>
      <c r="DK3" s="15"/>
      <c r="DL3" s="23" t="s">
        <v>106</v>
      </c>
      <c r="DM3" s="14"/>
      <c r="DN3" s="14"/>
      <c r="DO3" s="14"/>
      <c r="DP3" s="26"/>
      <c r="DQ3" s="21"/>
    </row>
    <row r="4" spans="2:121" ht="11.25" customHeight="1">
      <c r="B4" s="26"/>
      <c r="C4" s="31"/>
      <c r="D4" s="32"/>
      <c r="E4" s="31"/>
      <c r="F4" s="333" t="s">
        <v>28</v>
      </c>
      <c r="G4" s="333" t="s">
        <v>29</v>
      </c>
      <c r="H4" s="33"/>
      <c r="I4" s="34"/>
      <c r="J4" s="35"/>
      <c r="K4" s="31"/>
      <c r="L4" s="34"/>
      <c r="M4" s="35"/>
      <c r="N4" s="32"/>
      <c r="O4" s="36"/>
      <c r="P4" s="26"/>
      <c r="Q4" s="18" t="s">
        <v>30</v>
      </c>
      <c r="R4" s="25"/>
      <c r="S4" s="37"/>
      <c r="T4" s="38" t="s">
        <v>31</v>
      </c>
      <c r="U4" s="38" t="s">
        <v>32</v>
      </c>
      <c r="V4" s="24" t="s">
        <v>33</v>
      </c>
      <c r="W4" s="31"/>
      <c r="X4" s="34"/>
      <c r="Y4" s="35"/>
      <c r="Z4" s="33"/>
      <c r="AA4" s="31"/>
      <c r="AB4" s="20" t="s">
        <v>34</v>
      </c>
      <c r="AC4" s="20" t="s">
        <v>35</v>
      </c>
      <c r="AD4" s="159"/>
      <c r="AE4" s="26"/>
      <c r="AF4" s="33"/>
      <c r="AG4" s="20" t="s">
        <v>34</v>
      </c>
      <c r="AH4" s="20" t="s">
        <v>35</v>
      </c>
      <c r="AI4" s="31"/>
      <c r="AJ4" s="24" t="s">
        <v>36</v>
      </c>
      <c r="AK4" s="30" t="s">
        <v>37</v>
      </c>
      <c r="AL4" s="20" t="s">
        <v>38</v>
      </c>
      <c r="AM4" s="32"/>
      <c r="AN4" s="32"/>
      <c r="AO4" s="32"/>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6"/>
      <c r="CF4" s="33"/>
      <c r="CG4" s="32"/>
      <c r="CH4" s="31"/>
      <c r="CI4" s="33"/>
      <c r="CJ4" s="40"/>
      <c r="CK4" s="33"/>
      <c r="CL4" s="34"/>
      <c r="CM4" s="35"/>
      <c r="CN4" s="31"/>
      <c r="CO4" s="34"/>
      <c r="CP4" s="35"/>
      <c r="CQ4" s="32"/>
      <c r="CS4" s="26"/>
      <c r="CT4" s="22" t="s">
        <v>30</v>
      </c>
      <c r="CU4" s="25"/>
      <c r="CV4" s="37"/>
      <c r="CW4" s="38" t="s">
        <v>31</v>
      </c>
      <c r="CX4" s="38" t="s">
        <v>32</v>
      </c>
      <c r="CY4" s="24" t="s">
        <v>33</v>
      </c>
      <c r="CZ4" s="31"/>
      <c r="DA4" s="34"/>
      <c r="DB4" s="35"/>
      <c r="DC4" s="33"/>
      <c r="DD4" s="31"/>
      <c r="DE4" s="20" t="s">
        <v>34</v>
      </c>
      <c r="DF4" s="20" t="s">
        <v>35</v>
      </c>
      <c r="DH4" s="26"/>
      <c r="DI4" s="33"/>
      <c r="DJ4" s="20" t="s">
        <v>34</v>
      </c>
      <c r="DK4" s="20" t="s">
        <v>35</v>
      </c>
      <c r="DL4" s="31"/>
      <c r="DM4" s="24" t="s">
        <v>36</v>
      </c>
      <c r="DN4" s="30" t="s">
        <v>37</v>
      </c>
      <c r="DO4" s="20" t="s">
        <v>38</v>
      </c>
      <c r="DP4" s="32"/>
      <c r="DQ4" s="21"/>
    </row>
    <row r="5" spans="2:121" ht="12.75" customHeight="1">
      <c r="B5" s="41"/>
      <c r="C5" s="42"/>
      <c r="D5" s="41"/>
      <c r="E5" s="43"/>
      <c r="F5" s="332"/>
      <c r="G5" s="332"/>
      <c r="H5" s="44"/>
      <c r="I5" s="45" t="s">
        <v>39</v>
      </c>
      <c r="J5" s="45" t="s">
        <v>40</v>
      </c>
      <c r="K5" s="43"/>
      <c r="L5" s="45" t="s">
        <v>39</v>
      </c>
      <c r="M5" s="45" t="s">
        <v>40</v>
      </c>
      <c r="N5" s="41"/>
      <c r="O5" s="39"/>
      <c r="P5" s="41"/>
      <c r="Q5" s="44"/>
      <c r="R5" s="45" t="s">
        <v>39</v>
      </c>
      <c r="S5" s="45" t="s">
        <v>40</v>
      </c>
      <c r="T5" s="41"/>
      <c r="U5" s="46" t="s">
        <v>41</v>
      </c>
      <c r="V5" s="41"/>
      <c r="W5" s="43"/>
      <c r="X5" s="45" t="s">
        <v>39</v>
      </c>
      <c r="Y5" s="45" t="s">
        <v>40</v>
      </c>
      <c r="Z5" s="44"/>
      <c r="AA5" s="43"/>
      <c r="AB5" s="41" t="s">
        <v>115</v>
      </c>
      <c r="AC5" s="41"/>
      <c r="AD5" s="159"/>
      <c r="AE5" s="41"/>
      <c r="AF5" s="44"/>
      <c r="AG5" s="41" t="s">
        <v>115</v>
      </c>
      <c r="AH5" s="41"/>
      <c r="AI5" s="43"/>
      <c r="AJ5" s="41"/>
      <c r="AK5" s="47" t="s">
        <v>117</v>
      </c>
      <c r="AL5" s="41"/>
      <c r="AM5" s="41"/>
      <c r="AN5" s="41"/>
      <c r="AO5" s="4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41"/>
      <c r="CF5" s="51"/>
      <c r="CG5" s="41"/>
      <c r="CH5" s="43"/>
      <c r="CI5" s="48" t="s">
        <v>45</v>
      </c>
      <c r="CJ5" s="48" t="s">
        <v>46</v>
      </c>
      <c r="CK5" s="44"/>
      <c r="CL5" s="45" t="s">
        <v>39</v>
      </c>
      <c r="CM5" s="45" t="s">
        <v>40</v>
      </c>
      <c r="CN5" s="43"/>
      <c r="CO5" s="45" t="s">
        <v>39</v>
      </c>
      <c r="CP5" s="45" t="s">
        <v>40</v>
      </c>
      <c r="CQ5" s="41"/>
      <c r="CS5" s="41"/>
      <c r="CT5" s="43"/>
      <c r="CU5" s="45" t="s">
        <v>39</v>
      </c>
      <c r="CV5" s="45" t="s">
        <v>40</v>
      </c>
      <c r="CW5" s="41"/>
      <c r="CX5" s="46" t="s">
        <v>41</v>
      </c>
      <c r="CY5" s="41"/>
      <c r="CZ5" s="43"/>
      <c r="DA5" s="45" t="s">
        <v>39</v>
      </c>
      <c r="DB5" s="45" t="s">
        <v>40</v>
      </c>
      <c r="DC5" s="44"/>
      <c r="DD5" s="43"/>
      <c r="DE5" s="41" t="s">
        <v>115</v>
      </c>
      <c r="DF5" s="41"/>
      <c r="DH5" s="41"/>
      <c r="DI5" s="44"/>
      <c r="DJ5" s="41" t="s">
        <v>115</v>
      </c>
      <c r="DK5" s="41"/>
      <c r="DL5" s="43"/>
      <c r="DM5" s="41"/>
      <c r="DN5" s="47" t="s">
        <v>117</v>
      </c>
      <c r="DO5" s="41"/>
      <c r="DP5" s="41"/>
      <c r="DQ5" s="21"/>
    </row>
    <row r="6" spans="2:121" ht="12">
      <c r="B6" s="12" t="s">
        <v>48</v>
      </c>
      <c r="C6" s="5">
        <v>1506858748</v>
      </c>
      <c r="D6" s="5">
        <v>1314018591</v>
      </c>
      <c r="E6" s="5">
        <v>192840157</v>
      </c>
      <c r="F6" s="5">
        <v>166481831</v>
      </c>
      <c r="G6" s="5">
        <v>26358326</v>
      </c>
      <c r="H6" s="5">
        <v>168095035</v>
      </c>
      <c r="I6" s="5">
        <v>230214486</v>
      </c>
      <c r="J6" s="5">
        <v>62119451</v>
      </c>
      <c r="K6" s="5">
        <v>35395385</v>
      </c>
      <c r="L6" s="5">
        <v>92581044</v>
      </c>
      <c r="M6" s="5">
        <v>57185659</v>
      </c>
      <c r="N6" s="52">
        <v>130497194</v>
      </c>
      <c r="O6" s="5"/>
      <c r="P6" s="12" t="s">
        <v>48</v>
      </c>
      <c r="Q6" s="5">
        <v>35760755</v>
      </c>
      <c r="R6" s="5">
        <v>40195786</v>
      </c>
      <c r="S6" s="5">
        <v>4435031</v>
      </c>
      <c r="T6" s="5">
        <v>31666878</v>
      </c>
      <c r="U6" s="5">
        <v>59502191</v>
      </c>
      <c r="V6" s="5">
        <v>3567370</v>
      </c>
      <c r="W6" s="5">
        <v>2202456</v>
      </c>
      <c r="X6" s="5">
        <v>2701217</v>
      </c>
      <c r="Y6" s="5">
        <v>498761</v>
      </c>
      <c r="Z6" s="5">
        <v>322438348</v>
      </c>
      <c r="AA6" s="5">
        <v>76114375</v>
      </c>
      <c r="AB6" s="5">
        <v>31834421</v>
      </c>
      <c r="AC6" s="52">
        <v>44279954</v>
      </c>
      <c r="AD6" s="72">
        <v>0</v>
      </c>
      <c r="AE6" s="12" t="s">
        <v>48</v>
      </c>
      <c r="AF6" s="5">
        <v>38728380</v>
      </c>
      <c r="AG6" s="53">
        <v>14053661</v>
      </c>
      <c r="AH6" s="5">
        <v>24674719</v>
      </c>
      <c r="AI6" s="5">
        <v>207595593</v>
      </c>
      <c r="AJ6" s="5">
        <v>628359</v>
      </c>
      <c r="AK6" s="5">
        <v>92015817</v>
      </c>
      <c r="AL6" s="5">
        <v>114951417</v>
      </c>
      <c r="AM6" s="53">
        <v>1997392131</v>
      </c>
      <c r="AN6" s="53">
        <v>729739</v>
      </c>
      <c r="AO6" s="160">
        <f>AM6/AN6</f>
        <v>2737.1322226165794</v>
      </c>
      <c r="CE6" s="12" t="s">
        <v>48</v>
      </c>
      <c r="CF6" s="11">
        <f>C6/$AM6*100</f>
        <v>75.441307924127386</v>
      </c>
      <c r="CG6" s="11">
        <f t="shared" ref="CG6:CQ29" si="0">D6/$AM6*100</f>
        <v>65.786711112260804</v>
      </c>
      <c r="CH6" s="11">
        <f t="shared" si="0"/>
        <v>9.6545968118665826</v>
      </c>
      <c r="CI6" s="11">
        <f t="shared" si="0"/>
        <v>8.3349597916284175</v>
      </c>
      <c r="CJ6" s="11">
        <f t="shared" si="0"/>
        <v>1.3196370202381658</v>
      </c>
      <c r="CK6" s="11">
        <f t="shared" si="0"/>
        <v>8.4157253045671485</v>
      </c>
      <c r="CL6" s="11">
        <f t="shared" si="0"/>
        <v>11.525753127140961</v>
      </c>
      <c r="CM6" s="11">
        <f t="shared" si="0"/>
        <v>3.110027822573814</v>
      </c>
      <c r="CN6" s="11">
        <f t="shared" si="0"/>
        <v>1.7720799261524676</v>
      </c>
      <c r="CO6" s="11">
        <f t="shared" si="0"/>
        <v>4.63509606166562</v>
      </c>
      <c r="CP6" s="54">
        <f t="shared" si="0"/>
        <v>2.8630161355131523</v>
      </c>
      <c r="CQ6" s="55">
        <f t="shared" si="0"/>
        <v>6.5333787980163027</v>
      </c>
      <c r="CS6" s="12" t="s">
        <v>48</v>
      </c>
      <c r="CT6" s="59">
        <f t="shared" ref="CT6:DF23" si="1">Q6/$AM6*100</f>
        <v>1.7903722781813642</v>
      </c>
      <c r="CU6" s="59">
        <f t="shared" si="1"/>
        <v>2.0124133552021086</v>
      </c>
      <c r="CV6" s="59">
        <f t="shared" si="1"/>
        <v>0.22204107702074449</v>
      </c>
      <c r="CW6" s="59">
        <f t="shared" si="1"/>
        <v>1.585411172324279</v>
      </c>
      <c r="CX6" s="59">
        <f t="shared" si="1"/>
        <v>2.9789939630036519</v>
      </c>
      <c r="CY6" s="59">
        <f t="shared" si="1"/>
        <v>0.17860138450700644</v>
      </c>
      <c r="CZ6" s="59">
        <f t="shared" si="1"/>
        <v>0.11026658039837847</v>
      </c>
      <c r="DA6" s="59">
        <f t="shared" si="1"/>
        <v>0.13523719043829557</v>
      </c>
      <c r="DB6" s="59">
        <f t="shared" si="1"/>
        <v>2.4970610039917095E-2</v>
      </c>
      <c r="DC6" s="59">
        <f t="shared" si="1"/>
        <v>16.14296677130546</v>
      </c>
      <c r="DD6" s="60">
        <f t="shared" si="1"/>
        <v>3.8106876370787108</v>
      </c>
      <c r="DE6" s="11">
        <f t="shared" si="1"/>
        <v>1.5937992598409814</v>
      </c>
      <c r="DF6" s="55">
        <f t="shared" si="1"/>
        <v>2.2168883772377295</v>
      </c>
      <c r="DH6" s="12" t="s">
        <v>48</v>
      </c>
      <c r="DI6" s="11">
        <f t="shared" ref="DI6:DP34" si="2">AF6/$AM6*100</f>
        <v>1.9389472602262894</v>
      </c>
      <c r="DJ6" s="11">
        <f t="shared" si="2"/>
        <v>0.70360049896481747</v>
      </c>
      <c r="DK6" s="11">
        <f t="shared" si="2"/>
        <v>1.2353467612614721</v>
      </c>
      <c r="DL6" s="11">
        <f t="shared" si="2"/>
        <v>10.393331874000458</v>
      </c>
      <c r="DM6" s="11">
        <f t="shared" si="2"/>
        <v>3.145897043688714E-2</v>
      </c>
      <c r="DN6" s="11">
        <f t="shared" si="2"/>
        <v>4.6067978126023768</v>
      </c>
      <c r="DO6" s="11">
        <f t="shared" si="2"/>
        <v>5.7550750909611947</v>
      </c>
      <c r="DP6" s="131">
        <f t="shared" si="2"/>
        <v>100</v>
      </c>
      <c r="DQ6" s="62"/>
    </row>
    <row r="7" spans="2:121" ht="12">
      <c r="B7" s="63" t="s">
        <v>49</v>
      </c>
      <c r="C7" s="5">
        <v>214400938</v>
      </c>
      <c r="D7" s="5">
        <v>186962675</v>
      </c>
      <c r="E7" s="5">
        <v>27438263</v>
      </c>
      <c r="F7" s="5">
        <v>23703575</v>
      </c>
      <c r="G7" s="5">
        <v>3734688</v>
      </c>
      <c r="H7" s="5">
        <v>14776026</v>
      </c>
      <c r="I7" s="5">
        <v>19421798</v>
      </c>
      <c r="J7" s="5">
        <v>4645772</v>
      </c>
      <c r="K7" s="5">
        <v>4678</v>
      </c>
      <c r="L7" s="5">
        <v>3859564</v>
      </c>
      <c r="M7" s="5">
        <v>3854886</v>
      </c>
      <c r="N7" s="64">
        <v>14469969</v>
      </c>
      <c r="O7" s="5"/>
      <c r="P7" s="63" t="s">
        <v>49</v>
      </c>
      <c r="Q7" s="5">
        <v>1989216</v>
      </c>
      <c r="R7" s="5">
        <v>2711853</v>
      </c>
      <c r="S7" s="5">
        <v>722637</v>
      </c>
      <c r="T7" s="5">
        <v>2232137</v>
      </c>
      <c r="U7" s="5">
        <v>9602377</v>
      </c>
      <c r="V7" s="5">
        <v>646239</v>
      </c>
      <c r="W7" s="5">
        <v>301379</v>
      </c>
      <c r="X7" s="5">
        <v>369628</v>
      </c>
      <c r="Y7" s="5">
        <v>68249</v>
      </c>
      <c r="Z7" s="5">
        <v>51121882</v>
      </c>
      <c r="AA7" s="5">
        <v>7961066</v>
      </c>
      <c r="AB7" s="5">
        <v>3521403</v>
      </c>
      <c r="AC7" s="64">
        <v>4439663</v>
      </c>
      <c r="AD7" s="72">
        <v>0</v>
      </c>
      <c r="AE7" s="63" t="s">
        <v>49</v>
      </c>
      <c r="AF7" s="5">
        <v>5261826</v>
      </c>
      <c r="AG7" s="5">
        <v>3401591</v>
      </c>
      <c r="AH7" s="5">
        <v>1860235</v>
      </c>
      <c r="AI7" s="5">
        <v>37898990</v>
      </c>
      <c r="AJ7" s="5">
        <v>534184</v>
      </c>
      <c r="AK7" s="5">
        <v>13958662</v>
      </c>
      <c r="AL7" s="5">
        <v>23406144</v>
      </c>
      <c r="AM7" s="5">
        <v>280298846</v>
      </c>
      <c r="AN7" s="5">
        <v>136037</v>
      </c>
      <c r="AO7" s="64">
        <v>2060.4603600491041</v>
      </c>
      <c r="CE7" s="63" t="s">
        <v>49</v>
      </c>
      <c r="CF7" s="11">
        <f t="shared" ref="CF7:CH51" si="3">C7/$AM7*100</f>
        <v>76.490125114535786</v>
      </c>
      <c r="CG7" s="11">
        <f t="shared" si="0"/>
        <v>66.701193268558796</v>
      </c>
      <c r="CH7" s="11">
        <f t="shared" si="0"/>
        <v>9.7889318459769896</v>
      </c>
      <c r="CI7" s="11">
        <f t="shared" si="0"/>
        <v>8.4565367778931204</v>
      </c>
      <c r="CJ7" s="11">
        <f t="shared" si="0"/>
        <v>1.3323950680838694</v>
      </c>
      <c r="CK7" s="11">
        <f t="shared" si="0"/>
        <v>5.2715258057109518</v>
      </c>
      <c r="CL7" s="11">
        <f t="shared" si="0"/>
        <v>6.9289610988979957</v>
      </c>
      <c r="CM7" s="11">
        <f t="shared" si="0"/>
        <v>1.6574352931870435</v>
      </c>
      <c r="CN7" s="11">
        <f t="shared" si="0"/>
        <v>1.6689330215794039E-3</v>
      </c>
      <c r="CO7" s="11">
        <f t="shared" si="0"/>
        <v>1.376946089888647</v>
      </c>
      <c r="CP7" s="11">
        <f t="shared" si="0"/>
        <v>1.3752771568670674</v>
      </c>
      <c r="CQ7" s="65">
        <f t="shared" si="0"/>
        <v>5.1623362730505145</v>
      </c>
      <c r="CS7" s="63" t="s">
        <v>49</v>
      </c>
      <c r="CT7" s="59">
        <f t="shared" si="1"/>
        <v>0.70967684255111063</v>
      </c>
      <c r="CU7" s="59">
        <f t="shared" si="1"/>
        <v>0.96748632350773212</v>
      </c>
      <c r="CV7" s="59">
        <f t="shared" si="1"/>
        <v>0.2578094809566216</v>
      </c>
      <c r="CW7" s="59">
        <f t="shared" si="1"/>
        <v>0.79634184437562761</v>
      </c>
      <c r="CX7" s="59">
        <f t="shared" si="1"/>
        <v>3.425764014740182</v>
      </c>
      <c r="CY7" s="59">
        <f t="shared" si="1"/>
        <v>0.23055357138359392</v>
      </c>
      <c r="CZ7" s="59">
        <f t="shared" si="1"/>
        <v>0.10752059963885831</v>
      </c>
      <c r="DA7" s="59">
        <f t="shared" si="1"/>
        <v>0.13186925500221289</v>
      </c>
      <c r="DB7" s="59">
        <f t="shared" si="1"/>
        <v>2.4348655363354579E-2</v>
      </c>
      <c r="DC7" s="59">
        <f t="shared" si="1"/>
        <v>18.238349079753256</v>
      </c>
      <c r="DD7" s="59">
        <f t="shared" si="1"/>
        <v>2.8402064844747881</v>
      </c>
      <c r="DE7" s="11">
        <f t="shared" si="1"/>
        <v>1.2563030673340696</v>
      </c>
      <c r="DF7" s="65">
        <f t="shared" si="1"/>
        <v>1.5839034171407185</v>
      </c>
      <c r="DH7" s="63" t="s">
        <v>49</v>
      </c>
      <c r="DI7" s="11">
        <f t="shared" si="2"/>
        <v>1.8772200011126696</v>
      </c>
      <c r="DJ7" s="11">
        <f t="shared" si="2"/>
        <v>1.213558688714687</v>
      </c>
      <c r="DK7" s="11">
        <f t="shared" si="2"/>
        <v>0.66366131239798254</v>
      </c>
      <c r="DL7" s="11">
        <f t="shared" si="2"/>
        <v>13.5209225941658</v>
      </c>
      <c r="DM7" s="11">
        <f t="shared" si="2"/>
        <v>0.19057659623757423</v>
      </c>
      <c r="DN7" s="11">
        <f t="shared" si="2"/>
        <v>4.9799213229725536</v>
      </c>
      <c r="DO7" s="11">
        <f t="shared" si="2"/>
        <v>8.3504246749556721</v>
      </c>
      <c r="DP7" s="132">
        <f t="shared" si="2"/>
        <v>100</v>
      </c>
      <c r="DQ7" s="62"/>
    </row>
    <row r="8" spans="2:121" ht="12">
      <c r="B8" s="63" t="s">
        <v>50</v>
      </c>
      <c r="C8" s="5">
        <v>60611520</v>
      </c>
      <c r="D8" s="5">
        <v>52865646</v>
      </c>
      <c r="E8" s="5">
        <v>7745874</v>
      </c>
      <c r="F8" s="5">
        <v>6686520</v>
      </c>
      <c r="G8" s="5">
        <v>1059354</v>
      </c>
      <c r="H8" s="5">
        <v>4665344</v>
      </c>
      <c r="I8" s="5">
        <v>6281444</v>
      </c>
      <c r="J8" s="5">
        <v>1616100</v>
      </c>
      <c r="K8" s="5">
        <v>303100</v>
      </c>
      <c r="L8" s="5">
        <v>1684130</v>
      </c>
      <c r="M8" s="5">
        <v>1381030</v>
      </c>
      <c r="N8" s="64">
        <v>4283891</v>
      </c>
      <c r="O8" s="5"/>
      <c r="P8" s="63" t="s">
        <v>50</v>
      </c>
      <c r="Q8" s="5">
        <v>692909</v>
      </c>
      <c r="R8" s="5">
        <v>910236</v>
      </c>
      <c r="S8" s="5">
        <v>217327</v>
      </c>
      <c r="T8" s="5">
        <v>660781</v>
      </c>
      <c r="U8" s="5">
        <v>2862260</v>
      </c>
      <c r="V8" s="5">
        <v>67941</v>
      </c>
      <c r="W8" s="5">
        <v>78353</v>
      </c>
      <c r="X8" s="5">
        <v>96096</v>
      </c>
      <c r="Y8" s="5">
        <v>17743</v>
      </c>
      <c r="Z8" s="5">
        <v>15209121</v>
      </c>
      <c r="AA8" s="5">
        <v>2793393</v>
      </c>
      <c r="AB8" s="5">
        <v>1201548</v>
      </c>
      <c r="AC8" s="64">
        <v>1591845</v>
      </c>
      <c r="AD8" s="72">
        <v>0</v>
      </c>
      <c r="AE8" s="63" t="s">
        <v>50</v>
      </c>
      <c r="AF8" s="5">
        <v>2614885</v>
      </c>
      <c r="AG8" s="5">
        <v>2190714</v>
      </c>
      <c r="AH8" s="5">
        <v>424171</v>
      </c>
      <c r="AI8" s="5">
        <v>9800843</v>
      </c>
      <c r="AJ8" s="5">
        <v>59504</v>
      </c>
      <c r="AK8" s="5">
        <v>4258265</v>
      </c>
      <c r="AL8" s="5">
        <v>5483074</v>
      </c>
      <c r="AM8" s="5">
        <v>80485985</v>
      </c>
      <c r="AN8" s="5">
        <v>37204</v>
      </c>
      <c r="AO8" s="64">
        <v>2163.3691269755941</v>
      </c>
      <c r="CE8" s="63" t="s">
        <v>50</v>
      </c>
      <c r="CF8" s="11">
        <f t="shared" si="3"/>
        <v>75.306924553386537</v>
      </c>
      <c r="CG8" s="11">
        <f t="shared" si="0"/>
        <v>65.683045315280665</v>
      </c>
      <c r="CH8" s="11">
        <f t="shared" si="0"/>
        <v>9.6238792381058644</v>
      </c>
      <c r="CI8" s="11">
        <f t="shared" si="0"/>
        <v>8.3076823871882777</v>
      </c>
      <c r="CJ8" s="11">
        <f t="shared" si="0"/>
        <v>1.3161968509175852</v>
      </c>
      <c r="CK8" s="11">
        <f t="shared" si="0"/>
        <v>5.7964675464927211</v>
      </c>
      <c r="CL8" s="11">
        <f t="shared" si="0"/>
        <v>7.8043947651258785</v>
      </c>
      <c r="CM8" s="11">
        <f t="shared" si="0"/>
        <v>2.0079272186331569</v>
      </c>
      <c r="CN8" s="11">
        <f t="shared" si="0"/>
        <v>0.37658730274593771</v>
      </c>
      <c r="CO8" s="11">
        <f t="shared" si="0"/>
        <v>2.0924512509848765</v>
      </c>
      <c r="CP8" s="11">
        <f t="shared" si="0"/>
        <v>1.7158639482389388</v>
      </c>
      <c r="CQ8" s="65">
        <f t="shared" si="0"/>
        <v>5.3225303759406062</v>
      </c>
      <c r="CS8" s="63" t="s">
        <v>50</v>
      </c>
      <c r="CT8" s="59">
        <f t="shared" si="1"/>
        <v>0.86090640500951809</v>
      </c>
      <c r="CU8" s="59">
        <f t="shared" si="1"/>
        <v>1.1309248436233961</v>
      </c>
      <c r="CV8" s="59">
        <f t="shared" si="1"/>
        <v>0.27001843861387792</v>
      </c>
      <c r="CW8" s="59">
        <f t="shared" si="1"/>
        <v>0.82098889638984973</v>
      </c>
      <c r="CX8" s="59">
        <f t="shared" si="1"/>
        <v>3.556221620447336</v>
      </c>
      <c r="CY8" s="59">
        <f t="shared" si="1"/>
        <v>8.441345409390219E-2</v>
      </c>
      <c r="CZ8" s="59">
        <f t="shared" si="1"/>
        <v>9.7349867806177687E-2</v>
      </c>
      <c r="DA8" s="59">
        <f t="shared" si="1"/>
        <v>0.11939469958651806</v>
      </c>
      <c r="DB8" s="59">
        <f t="shared" si="1"/>
        <v>2.204483178034039E-2</v>
      </c>
      <c r="DC8" s="59">
        <f t="shared" si="1"/>
        <v>18.896607900120749</v>
      </c>
      <c r="DD8" s="59">
        <f t="shared" si="1"/>
        <v>3.4706576554912014</v>
      </c>
      <c r="DE8" s="11">
        <f t="shared" si="1"/>
        <v>1.4928661182440646</v>
      </c>
      <c r="DF8" s="65">
        <f t="shared" si="1"/>
        <v>1.9777915372471371</v>
      </c>
      <c r="DH8" s="63" t="s">
        <v>50</v>
      </c>
      <c r="DI8" s="11">
        <f t="shared" si="2"/>
        <v>3.248869974070641</v>
      </c>
      <c r="DJ8" s="11">
        <f t="shared" si="2"/>
        <v>2.7218577246709472</v>
      </c>
      <c r="DK8" s="11">
        <f t="shared" si="2"/>
        <v>0.52701224939969371</v>
      </c>
      <c r="DL8" s="11">
        <f t="shared" si="2"/>
        <v>12.177080270558905</v>
      </c>
      <c r="DM8" s="11">
        <f t="shared" si="2"/>
        <v>7.393088374330016E-2</v>
      </c>
      <c r="DN8" s="11">
        <f t="shared" si="2"/>
        <v>5.2906912924032676</v>
      </c>
      <c r="DO8" s="11">
        <f t="shared" si="2"/>
        <v>6.8124580944123379</v>
      </c>
      <c r="DP8" s="132">
        <f t="shared" si="2"/>
        <v>100</v>
      </c>
      <c r="DQ8" s="62"/>
    </row>
    <row r="9" spans="2:121" ht="12">
      <c r="B9" s="63" t="s">
        <v>51</v>
      </c>
      <c r="C9" s="5">
        <v>89736472</v>
      </c>
      <c r="D9" s="5">
        <v>78250353</v>
      </c>
      <c r="E9" s="5">
        <v>11486119</v>
      </c>
      <c r="F9" s="5">
        <v>9925985</v>
      </c>
      <c r="G9" s="5">
        <v>1560134</v>
      </c>
      <c r="H9" s="5">
        <v>5224327</v>
      </c>
      <c r="I9" s="5">
        <v>6267579</v>
      </c>
      <c r="J9" s="5">
        <v>1043252</v>
      </c>
      <c r="K9" s="5">
        <v>-203982</v>
      </c>
      <c r="L9" s="5">
        <v>502757</v>
      </c>
      <c r="M9" s="5">
        <v>706739</v>
      </c>
      <c r="N9" s="64">
        <v>5323717</v>
      </c>
      <c r="O9" s="5"/>
      <c r="P9" s="63" t="s">
        <v>51</v>
      </c>
      <c r="Q9" s="5">
        <v>1013179</v>
      </c>
      <c r="R9" s="5">
        <v>1326006</v>
      </c>
      <c r="S9" s="5">
        <v>312827</v>
      </c>
      <c r="T9" s="5">
        <v>627916</v>
      </c>
      <c r="U9" s="5">
        <v>3661844</v>
      </c>
      <c r="V9" s="5">
        <v>20778</v>
      </c>
      <c r="W9" s="5">
        <v>104592</v>
      </c>
      <c r="X9" s="5">
        <v>128278</v>
      </c>
      <c r="Y9" s="5">
        <v>23686</v>
      </c>
      <c r="Z9" s="5">
        <v>16681558</v>
      </c>
      <c r="AA9" s="5">
        <v>2316392</v>
      </c>
      <c r="AB9" s="5">
        <v>1301777</v>
      </c>
      <c r="AC9" s="64">
        <v>1014615</v>
      </c>
      <c r="AD9" s="72">
        <v>0</v>
      </c>
      <c r="AE9" s="63" t="s">
        <v>51</v>
      </c>
      <c r="AF9" s="5">
        <v>-1206656</v>
      </c>
      <c r="AG9" s="5">
        <v>-1751795</v>
      </c>
      <c r="AH9" s="5">
        <v>545139</v>
      </c>
      <c r="AI9" s="5">
        <v>15571822</v>
      </c>
      <c r="AJ9" s="5">
        <v>55082</v>
      </c>
      <c r="AK9" s="5">
        <v>5581383</v>
      </c>
      <c r="AL9" s="5">
        <v>9935357</v>
      </c>
      <c r="AM9" s="5">
        <v>111642357</v>
      </c>
      <c r="AN9" s="5">
        <v>55868</v>
      </c>
      <c r="AO9" s="64">
        <v>1998.3238526526814</v>
      </c>
      <c r="CE9" s="63" t="s">
        <v>51</v>
      </c>
      <c r="CF9" s="11">
        <f t="shared" si="3"/>
        <v>80.378517984889911</v>
      </c>
      <c r="CG9" s="11">
        <f t="shared" si="0"/>
        <v>70.090201517332702</v>
      </c>
      <c r="CH9" s="11">
        <f t="shared" si="0"/>
        <v>10.288316467557202</v>
      </c>
      <c r="CI9" s="11">
        <f t="shared" si="0"/>
        <v>8.8908773217677588</v>
      </c>
      <c r="CJ9" s="11">
        <f t="shared" si="0"/>
        <v>1.3974391457894426</v>
      </c>
      <c r="CK9" s="11">
        <f t="shared" si="0"/>
        <v>4.6795205156766801</v>
      </c>
      <c r="CL9" s="11">
        <f t="shared" si="0"/>
        <v>5.6139794683840289</v>
      </c>
      <c r="CM9" s="11">
        <f t="shared" si="0"/>
        <v>0.93445895270734924</v>
      </c>
      <c r="CN9" s="11">
        <f t="shared" si="0"/>
        <v>-0.18271022350414906</v>
      </c>
      <c r="CO9" s="11">
        <f t="shared" si="0"/>
        <v>0.45032818502748023</v>
      </c>
      <c r="CP9" s="11">
        <f t="shared" si="0"/>
        <v>0.63303840853162929</v>
      </c>
      <c r="CQ9" s="65">
        <f t="shared" si="0"/>
        <v>4.7685458665119373</v>
      </c>
      <c r="CS9" s="63" t="s">
        <v>51</v>
      </c>
      <c r="CT9" s="59">
        <f t="shared" si="1"/>
        <v>0.90752204380636636</v>
      </c>
      <c r="CU9" s="59">
        <f t="shared" si="1"/>
        <v>1.1877266260152497</v>
      </c>
      <c r="CV9" s="59">
        <f t="shared" si="1"/>
        <v>0.28020458220888333</v>
      </c>
      <c r="CW9" s="59">
        <f t="shared" si="1"/>
        <v>0.56243527714127362</v>
      </c>
      <c r="CX9" s="59">
        <f t="shared" si="1"/>
        <v>3.2799773297512882</v>
      </c>
      <c r="CY9" s="59">
        <f t="shared" si="1"/>
        <v>1.8611215813009035E-2</v>
      </c>
      <c r="CZ9" s="59">
        <f t="shared" si="1"/>
        <v>9.3684872668892152E-2</v>
      </c>
      <c r="DA9" s="59">
        <f t="shared" si="1"/>
        <v>0.11490083463572881</v>
      </c>
      <c r="DB9" s="59">
        <f t="shared" si="1"/>
        <v>2.1215961966836654E-2</v>
      </c>
      <c r="DC9" s="59">
        <f t="shared" si="1"/>
        <v>14.941961499433409</v>
      </c>
      <c r="DD9" s="59">
        <f t="shared" si="1"/>
        <v>2.0748325834790462</v>
      </c>
      <c r="DE9" s="11">
        <f t="shared" si="1"/>
        <v>1.1660242895086852</v>
      </c>
      <c r="DF9" s="65">
        <f t="shared" si="1"/>
        <v>0.90880829397036111</v>
      </c>
      <c r="DH9" s="63" t="s">
        <v>51</v>
      </c>
      <c r="DI9" s="11">
        <f t="shared" si="2"/>
        <v>-1.0808227561874209</v>
      </c>
      <c r="DJ9" s="11">
        <f t="shared" si="2"/>
        <v>-1.5691132354004316</v>
      </c>
      <c r="DK9" s="11">
        <f t="shared" si="2"/>
        <v>0.4882904792130105</v>
      </c>
      <c r="DL9" s="11">
        <f t="shared" si="2"/>
        <v>13.947951672141784</v>
      </c>
      <c r="DM9" s="11">
        <f t="shared" si="2"/>
        <v>4.9337904967377208E-2</v>
      </c>
      <c r="DN9" s="11">
        <f t="shared" si="2"/>
        <v>4.9993417820800756</v>
      </c>
      <c r="DO9" s="11">
        <f t="shared" si="2"/>
        <v>8.899271985094332</v>
      </c>
      <c r="DP9" s="132">
        <f t="shared" si="2"/>
        <v>100</v>
      </c>
      <c r="DQ9" s="62"/>
    </row>
    <row r="10" spans="2:121" ht="12">
      <c r="B10" s="63" t="s">
        <v>52</v>
      </c>
      <c r="C10" s="5">
        <v>45502157</v>
      </c>
      <c r="D10" s="5">
        <v>39686156</v>
      </c>
      <c r="E10" s="5">
        <v>5816001</v>
      </c>
      <c r="F10" s="5">
        <v>5021220</v>
      </c>
      <c r="G10" s="5">
        <v>794781</v>
      </c>
      <c r="H10" s="5">
        <v>2696416</v>
      </c>
      <c r="I10" s="5">
        <v>3741689</v>
      </c>
      <c r="J10" s="5">
        <v>1045273</v>
      </c>
      <c r="K10" s="5">
        <v>-66221</v>
      </c>
      <c r="L10" s="5">
        <v>791448</v>
      </c>
      <c r="M10" s="5">
        <v>857669</v>
      </c>
      <c r="N10" s="64">
        <v>2700794</v>
      </c>
      <c r="O10" s="5"/>
      <c r="P10" s="63" t="s">
        <v>52</v>
      </c>
      <c r="Q10" s="5">
        <v>482333</v>
      </c>
      <c r="R10" s="5">
        <v>655932</v>
      </c>
      <c r="S10" s="5">
        <v>173599</v>
      </c>
      <c r="T10" s="5">
        <v>198561</v>
      </c>
      <c r="U10" s="5">
        <v>2012814</v>
      </c>
      <c r="V10" s="5">
        <v>7086</v>
      </c>
      <c r="W10" s="5">
        <v>61843</v>
      </c>
      <c r="X10" s="5">
        <v>75848</v>
      </c>
      <c r="Y10" s="5">
        <v>14005</v>
      </c>
      <c r="Z10" s="5">
        <v>8714496</v>
      </c>
      <c r="AA10" s="5">
        <v>1559695</v>
      </c>
      <c r="AB10" s="5">
        <v>666283</v>
      </c>
      <c r="AC10" s="64">
        <v>893412</v>
      </c>
      <c r="AD10" s="72">
        <v>0</v>
      </c>
      <c r="AE10" s="63" t="s">
        <v>52</v>
      </c>
      <c r="AF10" s="5">
        <v>725964</v>
      </c>
      <c r="AG10" s="5">
        <v>322680</v>
      </c>
      <c r="AH10" s="5">
        <v>403284</v>
      </c>
      <c r="AI10" s="5">
        <v>6428837</v>
      </c>
      <c r="AJ10" s="5">
        <v>55893</v>
      </c>
      <c r="AK10" s="5">
        <v>1933703</v>
      </c>
      <c r="AL10" s="5">
        <v>4439241</v>
      </c>
      <c r="AM10" s="5">
        <v>56913069</v>
      </c>
      <c r="AN10" s="5">
        <v>28696</v>
      </c>
      <c r="AO10" s="64">
        <v>1983.3101826038471</v>
      </c>
      <c r="CE10" s="63" t="s">
        <v>52</v>
      </c>
      <c r="CF10" s="11">
        <f t="shared" si="3"/>
        <v>79.950278204115122</v>
      </c>
      <c r="CG10" s="11">
        <f t="shared" si="0"/>
        <v>69.73118248112749</v>
      </c>
      <c r="CH10" s="11">
        <f t="shared" si="0"/>
        <v>10.219095722987632</v>
      </c>
      <c r="CI10" s="11">
        <f t="shared" si="0"/>
        <v>8.8226133087287906</v>
      </c>
      <c r="CJ10" s="11">
        <f t="shared" si="0"/>
        <v>1.396482414258841</v>
      </c>
      <c r="CK10" s="11">
        <f t="shared" si="0"/>
        <v>4.7377799991773415</v>
      </c>
      <c r="CL10" s="11">
        <f t="shared" si="0"/>
        <v>6.5743933085035362</v>
      </c>
      <c r="CM10" s="11">
        <f t="shared" si="0"/>
        <v>1.8366133093261936</v>
      </c>
      <c r="CN10" s="11">
        <f t="shared" si="0"/>
        <v>-0.11635464606556362</v>
      </c>
      <c r="CO10" s="11">
        <f t="shared" si="0"/>
        <v>1.390626114363996</v>
      </c>
      <c r="CP10" s="11">
        <f t="shared" si="0"/>
        <v>1.5069807604295598</v>
      </c>
      <c r="CQ10" s="65">
        <f t="shared" si="0"/>
        <v>4.7454724327025835</v>
      </c>
      <c r="CS10" s="63" t="s">
        <v>52</v>
      </c>
      <c r="CT10" s="59">
        <f t="shared" si="1"/>
        <v>0.84749075822988917</v>
      </c>
      <c r="CU10" s="59">
        <f t="shared" si="1"/>
        <v>1.1525156023478544</v>
      </c>
      <c r="CV10" s="59">
        <f t="shared" si="1"/>
        <v>0.30502484411796527</v>
      </c>
      <c r="CW10" s="59">
        <f t="shared" si="1"/>
        <v>0.34888471749783867</v>
      </c>
      <c r="CX10" s="59">
        <f t="shared" si="1"/>
        <v>3.5366463896016573</v>
      </c>
      <c r="CY10" s="59">
        <f t="shared" si="1"/>
        <v>1.2450567373198588E-2</v>
      </c>
      <c r="CZ10" s="59">
        <f t="shared" si="1"/>
        <v>0.1086622125403218</v>
      </c>
      <c r="DA10" s="59">
        <f t="shared" si="1"/>
        <v>0.13326991731899049</v>
      </c>
      <c r="DB10" s="59">
        <f t="shared" si="1"/>
        <v>2.4607704778668676E-2</v>
      </c>
      <c r="DC10" s="59">
        <f t="shared" si="1"/>
        <v>15.311941796707536</v>
      </c>
      <c r="DD10" s="59">
        <f t="shared" si="1"/>
        <v>2.7404865480018308</v>
      </c>
      <c r="DE10" s="11">
        <f t="shared" si="1"/>
        <v>1.1707029891499965</v>
      </c>
      <c r="DF10" s="65">
        <f t="shared" si="1"/>
        <v>1.5697835588518343</v>
      </c>
      <c r="DH10" s="63" t="s">
        <v>52</v>
      </c>
      <c r="DI10" s="11">
        <f t="shared" si="2"/>
        <v>1.2755664257009229</v>
      </c>
      <c r="DJ10" s="11">
        <f t="shared" si="2"/>
        <v>0.56696995201576639</v>
      </c>
      <c r="DK10" s="11">
        <f t="shared" si="2"/>
        <v>0.70859647368515666</v>
      </c>
      <c r="DL10" s="11">
        <f t="shared" si="2"/>
        <v>11.295888823004784</v>
      </c>
      <c r="DM10" s="11">
        <f t="shared" si="2"/>
        <v>9.8207671773947042E-2</v>
      </c>
      <c r="DN10" s="11">
        <f t="shared" si="2"/>
        <v>3.3976431669850733</v>
      </c>
      <c r="DO10" s="11">
        <f t="shared" si="2"/>
        <v>7.8000379842457628</v>
      </c>
      <c r="DP10" s="132">
        <f t="shared" si="2"/>
        <v>100</v>
      </c>
      <c r="DQ10" s="62"/>
    </row>
    <row r="11" spans="2:121" ht="12">
      <c r="B11" s="63" t="s">
        <v>53</v>
      </c>
      <c r="C11" s="5">
        <v>119441283</v>
      </c>
      <c r="D11" s="5">
        <v>104141741</v>
      </c>
      <c r="E11" s="5">
        <v>15299542</v>
      </c>
      <c r="F11" s="5">
        <v>13218217</v>
      </c>
      <c r="G11" s="5">
        <v>2081325</v>
      </c>
      <c r="H11" s="5">
        <v>8791709</v>
      </c>
      <c r="I11" s="5">
        <v>11058371</v>
      </c>
      <c r="J11" s="5">
        <v>2266662</v>
      </c>
      <c r="K11" s="5">
        <v>-65810</v>
      </c>
      <c r="L11" s="5">
        <v>1788527</v>
      </c>
      <c r="M11" s="5">
        <v>1854337</v>
      </c>
      <c r="N11" s="64">
        <v>8658292</v>
      </c>
      <c r="O11" s="5"/>
      <c r="P11" s="63" t="s">
        <v>53</v>
      </c>
      <c r="Q11" s="5">
        <v>1087586</v>
      </c>
      <c r="R11" s="5">
        <v>1454795</v>
      </c>
      <c r="S11" s="5">
        <v>367209</v>
      </c>
      <c r="T11" s="5">
        <v>392152</v>
      </c>
      <c r="U11" s="5">
        <v>5368400</v>
      </c>
      <c r="V11" s="5">
        <v>1810154</v>
      </c>
      <c r="W11" s="5">
        <v>199227</v>
      </c>
      <c r="X11" s="5">
        <v>244343</v>
      </c>
      <c r="Y11" s="5">
        <v>45116</v>
      </c>
      <c r="Z11" s="5">
        <v>23884738</v>
      </c>
      <c r="AA11" s="5">
        <v>4055869</v>
      </c>
      <c r="AB11" s="5">
        <v>1503204</v>
      </c>
      <c r="AC11" s="64">
        <v>2552665</v>
      </c>
      <c r="AD11" s="72">
        <v>0</v>
      </c>
      <c r="AE11" s="63" t="s">
        <v>53</v>
      </c>
      <c r="AF11" s="5">
        <v>-368785</v>
      </c>
      <c r="AG11" s="5">
        <v>-1087542</v>
      </c>
      <c r="AH11" s="5">
        <v>718757</v>
      </c>
      <c r="AI11" s="5">
        <v>20197654</v>
      </c>
      <c r="AJ11" s="5">
        <v>253426</v>
      </c>
      <c r="AK11" s="5">
        <v>7085148</v>
      </c>
      <c r="AL11" s="5">
        <v>12859080</v>
      </c>
      <c r="AM11" s="5">
        <v>152117730</v>
      </c>
      <c r="AN11" s="5">
        <v>71429</v>
      </c>
      <c r="AO11" s="64">
        <v>2129.6354421873471</v>
      </c>
      <c r="CE11" s="63" t="s">
        <v>53</v>
      </c>
      <c r="CF11" s="11">
        <f t="shared" si="3"/>
        <v>78.518975401486728</v>
      </c>
      <c r="CG11" s="11">
        <f t="shared" si="0"/>
        <v>68.461277327764492</v>
      </c>
      <c r="CH11" s="11">
        <f t="shared" si="0"/>
        <v>10.057698073722241</v>
      </c>
      <c r="CI11" s="11">
        <f t="shared" si="0"/>
        <v>8.6894650610418651</v>
      </c>
      <c r="CJ11" s="11">
        <f t="shared" si="0"/>
        <v>1.3682330126803759</v>
      </c>
      <c r="CK11" s="11">
        <f t="shared" si="0"/>
        <v>5.7795425950676496</v>
      </c>
      <c r="CL11" s="11">
        <f t="shared" si="0"/>
        <v>7.2696134763515081</v>
      </c>
      <c r="CM11" s="11">
        <f t="shared" si="0"/>
        <v>1.4900708812838581</v>
      </c>
      <c r="CN11" s="11">
        <f t="shared" si="0"/>
        <v>-4.3262544083454306E-2</v>
      </c>
      <c r="CO11" s="11">
        <f t="shared" si="0"/>
        <v>1.1757518337934705</v>
      </c>
      <c r="CP11" s="11">
        <f t="shared" si="0"/>
        <v>1.2190143778769247</v>
      </c>
      <c r="CQ11" s="65">
        <f t="shared" si="0"/>
        <v>5.6918361850390484</v>
      </c>
      <c r="CS11" s="63" t="s">
        <v>53</v>
      </c>
      <c r="CT11" s="59">
        <f t="shared" si="1"/>
        <v>0.71496333793568967</v>
      </c>
      <c r="CU11" s="59">
        <f t="shared" si="1"/>
        <v>0.95636123415725438</v>
      </c>
      <c r="CV11" s="59">
        <f t="shared" si="1"/>
        <v>0.24139789622156471</v>
      </c>
      <c r="CW11" s="59">
        <f t="shared" si="1"/>
        <v>0.25779506438861532</v>
      </c>
      <c r="CX11" s="59">
        <f t="shared" si="1"/>
        <v>3.5291086712903224</v>
      </c>
      <c r="CY11" s="59">
        <f t="shared" si="1"/>
        <v>1.1899691114244211</v>
      </c>
      <c r="CZ11" s="59">
        <f t="shared" si="1"/>
        <v>0.13096895411205517</v>
      </c>
      <c r="DA11" s="59">
        <f t="shared" si="1"/>
        <v>0.16062756129742406</v>
      </c>
      <c r="DB11" s="59">
        <f t="shared" si="1"/>
        <v>2.9658607185368859E-2</v>
      </c>
      <c r="DC11" s="59">
        <f t="shared" si="1"/>
        <v>15.701482003445621</v>
      </c>
      <c r="DD11" s="59">
        <f t="shared" si="1"/>
        <v>2.6662697372620534</v>
      </c>
      <c r="DE11" s="11">
        <f t="shared" si="1"/>
        <v>0.98818461201071051</v>
      </c>
      <c r="DF11" s="65">
        <f t="shared" si="1"/>
        <v>1.6780851252513433</v>
      </c>
      <c r="DH11" s="63" t="s">
        <v>53</v>
      </c>
      <c r="DI11" s="11">
        <f t="shared" si="2"/>
        <v>-0.24243393587322135</v>
      </c>
      <c r="DJ11" s="11">
        <f t="shared" si="2"/>
        <v>-0.71493441297079574</v>
      </c>
      <c r="DK11" s="11">
        <f t="shared" si="2"/>
        <v>0.47250047709757437</v>
      </c>
      <c r="DL11" s="11">
        <f t="shared" si="2"/>
        <v>13.27764620205679</v>
      </c>
      <c r="DM11" s="11">
        <f t="shared" si="2"/>
        <v>0.16659859439133098</v>
      </c>
      <c r="DN11" s="11">
        <f t="shared" si="2"/>
        <v>4.6576740265582455</v>
      </c>
      <c r="DO11" s="11">
        <f t="shared" si="2"/>
        <v>8.453373581107213</v>
      </c>
      <c r="DP11" s="132">
        <f t="shared" si="2"/>
        <v>100</v>
      </c>
      <c r="DQ11" s="62"/>
    </row>
    <row r="12" spans="2:121" ht="12">
      <c r="B12" s="63" t="s">
        <v>54</v>
      </c>
      <c r="C12" s="5">
        <v>86351349</v>
      </c>
      <c r="D12" s="5">
        <v>75289689</v>
      </c>
      <c r="E12" s="5">
        <v>11061660</v>
      </c>
      <c r="F12" s="5">
        <v>9555993</v>
      </c>
      <c r="G12" s="5">
        <v>1505667</v>
      </c>
      <c r="H12" s="5">
        <v>6887363</v>
      </c>
      <c r="I12" s="5">
        <v>8809972</v>
      </c>
      <c r="J12" s="5">
        <v>1922609</v>
      </c>
      <c r="K12" s="5">
        <v>-407332</v>
      </c>
      <c r="L12" s="5">
        <v>1189706</v>
      </c>
      <c r="M12" s="5">
        <v>1597038</v>
      </c>
      <c r="N12" s="64">
        <v>7167509</v>
      </c>
      <c r="O12" s="5"/>
      <c r="P12" s="63" t="s">
        <v>54</v>
      </c>
      <c r="Q12" s="5">
        <v>1379653</v>
      </c>
      <c r="R12" s="5">
        <v>1676422</v>
      </c>
      <c r="S12" s="5">
        <v>296769</v>
      </c>
      <c r="T12" s="5">
        <v>523158</v>
      </c>
      <c r="U12" s="5">
        <v>4226420</v>
      </c>
      <c r="V12" s="5">
        <v>1038278</v>
      </c>
      <c r="W12" s="5">
        <v>127186</v>
      </c>
      <c r="X12" s="5">
        <v>155988</v>
      </c>
      <c r="Y12" s="5">
        <v>28802</v>
      </c>
      <c r="Z12" s="5">
        <v>18689800</v>
      </c>
      <c r="AA12" s="5">
        <v>2605813</v>
      </c>
      <c r="AB12" s="5">
        <v>1087342</v>
      </c>
      <c r="AC12" s="64">
        <v>1518471</v>
      </c>
      <c r="AD12" s="72">
        <v>0</v>
      </c>
      <c r="AE12" s="63" t="s">
        <v>54</v>
      </c>
      <c r="AF12" s="5">
        <v>994351</v>
      </c>
      <c r="AG12" s="5">
        <v>367513</v>
      </c>
      <c r="AH12" s="5">
        <v>626838</v>
      </c>
      <c r="AI12" s="5">
        <v>15089636</v>
      </c>
      <c r="AJ12" s="5">
        <v>159507</v>
      </c>
      <c r="AK12" s="5">
        <v>5639738</v>
      </c>
      <c r="AL12" s="5">
        <v>9290391</v>
      </c>
      <c r="AM12" s="5">
        <v>111928512</v>
      </c>
      <c r="AN12" s="5">
        <v>57288</v>
      </c>
      <c r="AO12" s="64">
        <v>1953.7863426895685</v>
      </c>
      <c r="CE12" s="63" t="s">
        <v>54</v>
      </c>
      <c r="CF12" s="11">
        <f t="shared" si="3"/>
        <v>77.148661638600174</v>
      </c>
      <c r="CG12" s="11">
        <f t="shared" si="0"/>
        <v>67.265871451949607</v>
      </c>
      <c r="CH12" s="11">
        <f t="shared" si="0"/>
        <v>9.8827901866505652</v>
      </c>
      <c r="CI12" s="11">
        <f t="shared" si="0"/>
        <v>8.5375860263379533</v>
      </c>
      <c r="CJ12" s="11">
        <f t="shared" si="0"/>
        <v>1.345204160312611</v>
      </c>
      <c r="CK12" s="11">
        <f t="shared" si="0"/>
        <v>6.1533588510494983</v>
      </c>
      <c r="CL12" s="11">
        <f t="shared" si="0"/>
        <v>7.8710704203768929</v>
      </c>
      <c r="CM12" s="11">
        <f t="shared" si="0"/>
        <v>1.7177115693273934</v>
      </c>
      <c r="CN12" s="11">
        <f t="shared" si="0"/>
        <v>-0.36392157165459321</v>
      </c>
      <c r="CO12" s="11">
        <f t="shared" si="0"/>
        <v>1.0629159440625817</v>
      </c>
      <c r="CP12" s="11">
        <f t="shared" si="0"/>
        <v>1.4268375157171749</v>
      </c>
      <c r="CQ12" s="65">
        <f t="shared" si="0"/>
        <v>6.4036489647963863</v>
      </c>
      <c r="CS12" s="63" t="s">
        <v>54</v>
      </c>
      <c r="CT12" s="59">
        <f t="shared" si="1"/>
        <v>1.2326197993233396</v>
      </c>
      <c r="CU12" s="59">
        <f t="shared" si="1"/>
        <v>1.4977613568203247</v>
      </c>
      <c r="CV12" s="59">
        <f t="shared" si="1"/>
        <v>0.26514155749698526</v>
      </c>
      <c r="CW12" s="59">
        <f t="shared" si="1"/>
        <v>0.46740369424369727</v>
      </c>
      <c r="CX12" s="59">
        <f t="shared" si="1"/>
        <v>3.7759994522217899</v>
      </c>
      <c r="CY12" s="59">
        <f t="shared" si="1"/>
        <v>0.92762601900756081</v>
      </c>
      <c r="CZ12" s="59">
        <f t="shared" si="1"/>
        <v>0.11363145790770453</v>
      </c>
      <c r="DA12" s="59">
        <f t="shared" si="1"/>
        <v>0.13936395402093793</v>
      </c>
      <c r="DB12" s="59">
        <f t="shared" si="1"/>
        <v>2.5732496113233416E-2</v>
      </c>
      <c r="DC12" s="59">
        <f t="shared" si="1"/>
        <v>16.697979510350322</v>
      </c>
      <c r="DD12" s="59">
        <f t="shared" si="1"/>
        <v>2.3281047460007329</v>
      </c>
      <c r="DE12" s="11">
        <f t="shared" si="1"/>
        <v>0.97146114119698124</v>
      </c>
      <c r="DF12" s="65">
        <f t="shared" si="1"/>
        <v>1.356643604803752</v>
      </c>
      <c r="DH12" s="63" t="s">
        <v>54</v>
      </c>
      <c r="DI12" s="11">
        <f t="shared" si="2"/>
        <v>0.88838043339663075</v>
      </c>
      <c r="DJ12" s="11">
        <f t="shared" si="2"/>
        <v>0.32834618582260794</v>
      </c>
      <c r="DK12" s="11">
        <f t="shared" si="2"/>
        <v>0.56003424757402298</v>
      </c>
      <c r="DL12" s="11">
        <f t="shared" si="2"/>
        <v>13.481494330952955</v>
      </c>
      <c r="DM12" s="11">
        <f t="shared" si="2"/>
        <v>0.14250792505845158</v>
      </c>
      <c r="DN12" s="11">
        <f t="shared" si="2"/>
        <v>5.0386964851279359</v>
      </c>
      <c r="DO12" s="11">
        <f t="shared" si="2"/>
        <v>8.3002899207665699</v>
      </c>
      <c r="DP12" s="132">
        <f t="shared" si="2"/>
        <v>100</v>
      </c>
      <c r="DQ12" s="62"/>
    </row>
    <row r="13" spans="2:121" ht="12">
      <c r="B13" s="63" t="s">
        <v>55</v>
      </c>
      <c r="C13" s="5">
        <v>83189592</v>
      </c>
      <c r="D13" s="5">
        <v>72527170</v>
      </c>
      <c r="E13" s="5">
        <v>10662422</v>
      </c>
      <c r="F13" s="5">
        <v>9207924</v>
      </c>
      <c r="G13" s="5">
        <v>1454498</v>
      </c>
      <c r="H13" s="5">
        <v>5494235</v>
      </c>
      <c r="I13" s="5">
        <v>7134440</v>
      </c>
      <c r="J13" s="5">
        <v>1640205</v>
      </c>
      <c r="K13" s="5">
        <v>63996</v>
      </c>
      <c r="L13" s="5">
        <v>1424314</v>
      </c>
      <c r="M13" s="5">
        <v>1360318</v>
      </c>
      <c r="N13" s="64">
        <v>5319465</v>
      </c>
      <c r="O13" s="5"/>
      <c r="P13" s="63" t="s">
        <v>55</v>
      </c>
      <c r="Q13" s="5">
        <v>678684</v>
      </c>
      <c r="R13" s="5">
        <v>933485</v>
      </c>
      <c r="S13" s="5">
        <v>254801</v>
      </c>
      <c r="T13" s="5">
        <v>641190</v>
      </c>
      <c r="U13" s="5">
        <v>3527422</v>
      </c>
      <c r="V13" s="5">
        <v>472169</v>
      </c>
      <c r="W13" s="5">
        <v>110774</v>
      </c>
      <c r="X13" s="5">
        <v>135860</v>
      </c>
      <c r="Y13" s="5">
        <v>25086</v>
      </c>
      <c r="Z13" s="5">
        <v>16950006</v>
      </c>
      <c r="AA13" s="5">
        <v>2314835</v>
      </c>
      <c r="AB13" s="5">
        <v>950019</v>
      </c>
      <c r="AC13" s="64">
        <v>1364816</v>
      </c>
      <c r="AD13" s="72">
        <v>0</v>
      </c>
      <c r="AE13" s="63" t="s">
        <v>55</v>
      </c>
      <c r="AF13" s="5">
        <v>592165</v>
      </c>
      <c r="AG13" s="5">
        <v>123327</v>
      </c>
      <c r="AH13" s="5">
        <v>468838</v>
      </c>
      <c r="AI13" s="5">
        <v>14043006</v>
      </c>
      <c r="AJ13" s="5">
        <v>289653</v>
      </c>
      <c r="AK13" s="5">
        <v>5045821</v>
      </c>
      <c r="AL13" s="5">
        <v>8707532</v>
      </c>
      <c r="AM13" s="5">
        <v>105633833</v>
      </c>
      <c r="AN13" s="5">
        <v>51557</v>
      </c>
      <c r="AO13" s="64">
        <v>2048.8747017863725</v>
      </c>
      <c r="CE13" s="63" t="s">
        <v>55</v>
      </c>
      <c r="CF13" s="11">
        <f t="shared" si="3"/>
        <v>78.752791257702455</v>
      </c>
      <c r="CG13" s="11">
        <f t="shared" si="0"/>
        <v>68.65903464849184</v>
      </c>
      <c r="CH13" s="11">
        <f t="shared" si="0"/>
        <v>10.093756609210612</v>
      </c>
      <c r="CI13" s="11">
        <f t="shared" si="0"/>
        <v>8.7168322293104712</v>
      </c>
      <c r="CJ13" s="11">
        <f t="shared" si="0"/>
        <v>1.3769243799001405</v>
      </c>
      <c r="CK13" s="11">
        <f t="shared" si="0"/>
        <v>5.2012076471749351</v>
      </c>
      <c r="CL13" s="11">
        <f t="shared" si="0"/>
        <v>6.7539346035090864</v>
      </c>
      <c r="CM13" s="11">
        <f t="shared" si="0"/>
        <v>1.552726956334151</v>
      </c>
      <c r="CN13" s="11">
        <f t="shared" si="0"/>
        <v>6.0582862689456708E-2</v>
      </c>
      <c r="CO13" s="11">
        <f t="shared" si="0"/>
        <v>1.348350201398069</v>
      </c>
      <c r="CP13" s="11">
        <f t="shared" si="0"/>
        <v>1.2877673387086124</v>
      </c>
      <c r="CQ13" s="65">
        <f t="shared" si="0"/>
        <v>5.0357587611158632</v>
      </c>
      <c r="CS13" s="63" t="s">
        <v>55</v>
      </c>
      <c r="CT13" s="59">
        <f t="shared" si="1"/>
        <v>0.6424873364199517</v>
      </c>
      <c r="CU13" s="59">
        <f t="shared" si="1"/>
        <v>0.88369888083110648</v>
      </c>
      <c r="CV13" s="59">
        <f t="shared" si="1"/>
        <v>0.24121154441115472</v>
      </c>
      <c r="CW13" s="59">
        <f t="shared" si="1"/>
        <v>0.60699302656185927</v>
      </c>
      <c r="CX13" s="59">
        <f t="shared" si="1"/>
        <v>3.3392918725196687</v>
      </c>
      <c r="CY13" s="59">
        <f t="shared" si="1"/>
        <v>0.44698652561438346</v>
      </c>
      <c r="CZ13" s="59">
        <f t="shared" si="1"/>
        <v>0.10486602336961494</v>
      </c>
      <c r="DA13" s="59">
        <f t="shared" si="1"/>
        <v>0.1286140965839988</v>
      </c>
      <c r="DB13" s="59">
        <f t="shared" si="1"/>
        <v>2.374807321438388E-2</v>
      </c>
      <c r="DC13" s="59">
        <f t="shared" si="1"/>
        <v>16.04600109512262</v>
      </c>
      <c r="DD13" s="59">
        <f t="shared" si="1"/>
        <v>2.1913765071840192</v>
      </c>
      <c r="DE13" s="11">
        <f t="shared" si="1"/>
        <v>0.89935106302542289</v>
      </c>
      <c r="DF13" s="65">
        <f t="shared" si="1"/>
        <v>1.2920254441585965</v>
      </c>
      <c r="DH13" s="63" t="s">
        <v>55</v>
      </c>
      <c r="DI13" s="11">
        <f t="shared" si="2"/>
        <v>0.56058270648950137</v>
      </c>
      <c r="DJ13" s="11">
        <f t="shared" si="2"/>
        <v>0.11674952664076858</v>
      </c>
      <c r="DK13" s="11">
        <f t="shared" si="2"/>
        <v>0.44383317984873277</v>
      </c>
      <c r="DL13" s="11">
        <f t="shared" si="2"/>
        <v>13.2940418814491</v>
      </c>
      <c r="DM13" s="11">
        <f t="shared" si="2"/>
        <v>0.27420476165055946</v>
      </c>
      <c r="DN13" s="11">
        <f t="shared" si="2"/>
        <v>4.7767091818016301</v>
      </c>
      <c r="DO13" s="11">
        <f t="shared" si="2"/>
        <v>8.2431279379969116</v>
      </c>
      <c r="DP13" s="132">
        <f t="shared" si="2"/>
        <v>100</v>
      </c>
      <c r="DQ13" s="62"/>
    </row>
    <row r="14" spans="2:121" ht="12">
      <c r="B14" s="63" t="s">
        <v>56</v>
      </c>
      <c r="C14" s="5">
        <v>65465582</v>
      </c>
      <c r="D14" s="5">
        <v>57078288</v>
      </c>
      <c r="E14" s="5">
        <v>8387294</v>
      </c>
      <c r="F14" s="5">
        <v>7245226</v>
      </c>
      <c r="G14" s="5">
        <v>1142068</v>
      </c>
      <c r="H14" s="5">
        <v>3950360</v>
      </c>
      <c r="I14" s="5">
        <v>4769334</v>
      </c>
      <c r="J14" s="5">
        <v>818974</v>
      </c>
      <c r="K14" s="5">
        <v>-47411</v>
      </c>
      <c r="L14" s="5">
        <v>568987</v>
      </c>
      <c r="M14" s="5">
        <v>616398</v>
      </c>
      <c r="N14" s="64">
        <v>3948427</v>
      </c>
      <c r="O14" s="5"/>
      <c r="P14" s="63" t="s">
        <v>56</v>
      </c>
      <c r="Q14" s="5">
        <v>455342</v>
      </c>
      <c r="R14" s="5">
        <v>646744</v>
      </c>
      <c r="S14" s="5">
        <v>191402</v>
      </c>
      <c r="T14" s="5">
        <v>326876</v>
      </c>
      <c r="U14" s="5">
        <v>2556765</v>
      </c>
      <c r="V14" s="5">
        <v>609444</v>
      </c>
      <c r="W14" s="5">
        <v>49344</v>
      </c>
      <c r="X14" s="5">
        <v>60518</v>
      </c>
      <c r="Y14" s="5">
        <v>11174</v>
      </c>
      <c r="Z14" s="5">
        <v>12673792</v>
      </c>
      <c r="AA14" s="5">
        <v>1575275</v>
      </c>
      <c r="AB14" s="5">
        <v>864055</v>
      </c>
      <c r="AC14" s="64">
        <v>711220</v>
      </c>
      <c r="AD14" s="72">
        <v>0</v>
      </c>
      <c r="AE14" s="63" t="s">
        <v>56</v>
      </c>
      <c r="AF14" s="5">
        <v>298242</v>
      </c>
      <c r="AG14" s="5">
        <v>648</v>
      </c>
      <c r="AH14" s="5">
        <v>297594</v>
      </c>
      <c r="AI14" s="5">
        <v>10800275</v>
      </c>
      <c r="AJ14" s="5">
        <v>51364</v>
      </c>
      <c r="AK14" s="5">
        <v>3970237</v>
      </c>
      <c r="AL14" s="5">
        <v>6778674</v>
      </c>
      <c r="AM14" s="5">
        <v>82089734</v>
      </c>
      <c r="AN14" s="5">
        <v>37988</v>
      </c>
      <c r="AO14" s="64">
        <v>2160.9385595451195</v>
      </c>
      <c r="CE14" s="63" t="s">
        <v>56</v>
      </c>
      <c r="CF14" s="11">
        <f t="shared" si="3"/>
        <v>79.748805130736571</v>
      </c>
      <c r="CG14" s="11">
        <f t="shared" si="0"/>
        <v>69.531578698988099</v>
      </c>
      <c r="CH14" s="11">
        <f t="shared" si="0"/>
        <v>10.217226431748456</v>
      </c>
      <c r="CI14" s="11">
        <f t="shared" si="0"/>
        <v>8.8259830394870082</v>
      </c>
      <c r="CJ14" s="11">
        <f t="shared" si="0"/>
        <v>1.3912433922614489</v>
      </c>
      <c r="CK14" s="11">
        <f t="shared" si="0"/>
        <v>4.81224607208497</v>
      </c>
      <c r="CL14" s="11">
        <f t="shared" si="0"/>
        <v>5.8099030994545551</v>
      </c>
      <c r="CM14" s="11">
        <f t="shared" si="0"/>
        <v>0.99765702736958561</v>
      </c>
      <c r="CN14" s="11">
        <f t="shared" si="0"/>
        <v>-5.7755090301547331E-2</v>
      </c>
      <c r="CO14" s="11">
        <f t="shared" si="0"/>
        <v>0.69312808347021815</v>
      </c>
      <c r="CP14" s="11">
        <f t="shared" si="0"/>
        <v>0.75088317377176539</v>
      </c>
      <c r="CQ14" s="65">
        <f t="shared" si="0"/>
        <v>4.8098913318442476</v>
      </c>
      <c r="CS14" s="63" t="s">
        <v>56</v>
      </c>
      <c r="CT14" s="59">
        <f t="shared" si="1"/>
        <v>0.55468811727420142</v>
      </c>
      <c r="CU14" s="59">
        <f t="shared" si="1"/>
        <v>0.78785003737495363</v>
      </c>
      <c r="CV14" s="59">
        <f t="shared" si="1"/>
        <v>0.23316192010075218</v>
      </c>
      <c r="CW14" s="59">
        <f t="shared" si="1"/>
        <v>0.39819351832715161</v>
      </c>
      <c r="CX14" s="59">
        <f t="shared" si="1"/>
        <v>3.1145977400779494</v>
      </c>
      <c r="CY14" s="59">
        <f t="shared" si="1"/>
        <v>0.74241195616494504</v>
      </c>
      <c r="CZ14" s="59">
        <f t="shared" si="1"/>
        <v>6.0109830542269753E-2</v>
      </c>
      <c r="DA14" s="59">
        <f t="shared" si="1"/>
        <v>7.3721764039337723E-2</v>
      </c>
      <c r="DB14" s="59">
        <f t="shared" si="1"/>
        <v>1.3611933497067978E-2</v>
      </c>
      <c r="DC14" s="59">
        <f t="shared" si="1"/>
        <v>15.438948797178465</v>
      </c>
      <c r="DD14" s="59">
        <f t="shared" si="1"/>
        <v>1.9189671146942686</v>
      </c>
      <c r="DE14" s="11">
        <f t="shared" si="1"/>
        <v>1.0525737603194085</v>
      </c>
      <c r="DF14" s="65">
        <f t="shared" si="1"/>
        <v>0.86639335437486009</v>
      </c>
      <c r="DH14" s="63" t="s">
        <v>56</v>
      </c>
      <c r="DI14" s="11">
        <f t="shared" si="2"/>
        <v>0.36331217737896437</v>
      </c>
      <c r="DJ14" s="11">
        <f t="shared" si="2"/>
        <v>7.8938007035081871E-4</v>
      </c>
      <c r="DK14" s="11">
        <f t="shared" si="2"/>
        <v>0.36252279730861353</v>
      </c>
      <c r="DL14" s="11">
        <f t="shared" si="2"/>
        <v>13.156669505105231</v>
      </c>
      <c r="DM14" s="11">
        <f t="shared" si="2"/>
        <v>6.2570552366511503E-2</v>
      </c>
      <c r="DN14" s="11">
        <f t="shared" si="2"/>
        <v>4.836459818471333</v>
      </c>
      <c r="DO14" s="11">
        <f t="shared" si="2"/>
        <v>8.2576391342673858</v>
      </c>
      <c r="DP14" s="132">
        <f t="shared" si="2"/>
        <v>100</v>
      </c>
      <c r="DQ14" s="62"/>
    </row>
    <row r="15" spans="2:121" s="68" customFormat="1" ht="12">
      <c r="B15" s="63" t="s">
        <v>57</v>
      </c>
      <c r="C15" s="5">
        <v>44882472</v>
      </c>
      <c r="D15" s="5">
        <v>39134227</v>
      </c>
      <c r="E15" s="5">
        <v>5748245</v>
      </c>
      <c r="F15" s="5">
        <v>4964793</v>
      </c>
      <c r="G15" s="5">
        <v>783452</v>
      </c>
      <c r="H15" s="5">
        <v>2730799</v>
      </c>
      <c r="I15" s="5">
        <v>3541268</v>
      </c>
      <c r="J15" s="5">
        <v>810469</v>
      </c>
      <c r="K15" s="5">
        <v>-437841</v>
      </c>
      <c r="L15" s="5">
        <v>185586</v>
      </c>
      <c r="M15" s="5">
        <v>623427</v>
      </c>
      <c r="N15" s="64">
        <v>3113915</v>
      </c>
      <c r="O15" s="5"/>
      <c r="P15" s="63" t="s">
        <v>57</v>
      </c>
      <c r="Q15" s="5">
        <v>586504</v>
      </c>
      <c r="R15" s="5">
        <v>761153</v>
      </c>
      <c r="S15" s="5">
        <v>174649</v>
      </c>
      <c r="T15" s="5">
        <v>153922</v>
      </c>
      <c r="U15" s="5">
        <v>2310434</v>
      </c>
      <c r="V15" s="5">
        <v>63055</v>
      </c>
      <c r="W15" s="5">
        <v>54725</v>
      </c>
      <c r="X15" s="5">
        <v>67118</v>
      </c>
      <c r="Y15" s="5">
        <v>12393</v>
      </c>
      <c r="Z15" s="5">
        <v>11665383</v>
      </c>
      <c r="AA15" s="5">
        <v>1629647</v>
      </c>
      <c r="AB15" s="5">
        <v>891199</v>
      </c>
      <c r="AC15" s="64">
        <v>738448</v>
      </c>
      <c r="AD15" s="72">
        <v>0</v>
      </c>
      <c r="AE15" s="63" t="s">
        <v>57</v>
      </c>
      <c r="AF15" s="5">
        <v>537155</v>
      </c>
      <c r="AG15" s="5">
        <v>130691</v>
      </c>
      <c r="AH15" s="5">
        <v>406464</v>
      </c>
      <c r="AI15" s="5">
        <v>9498581</v>
      </c>
      <c r="AJ15" s="5">
        <v>97717</v>
      </c>
      <c r="AK15" s="5">
        <v>3185206</v>
      </c>
      <c r="AL15" s="5">
        <v>6215658</v>
      </c>
      <c r="AM15" s="5">
        <v>59278654</v>
      </c>
      <c r="AN15" s="5">
        <v>31986</v>
      </c>
      <c r="AO15" s="64">
        <v>1853.2687425748766</v>
      </c>
      <c r="CE15" s="63" t="s">
        <v>57</v>
      </c>
      <c r="CF15" s="11">
        <f t="shared" si="3"/>
        <v>75.7143912208263</v>
      </c>
      <c r="CG15" s="11">
        <f t="shared" si="0"/>
        <v>66.017401474736587</v>
      </c>
      <c r="CH15" s="11">
        <f t="shared" si="0"/>
        <v>9.6969897460897148</v>
      </c>
      <c r="CI15" s="11">
        <f t="shared" si="0"/>
        <v>8.3753470515710422</v>
      </c>
      <c r="CJ15" s="11">
        <f t="shared" si="0"/>
        <v>1.3216426945186712</v>
      </c>
      <c r="CK15" s="11">
        <f t="shared" si="0"/>
        <v>4.6067155978271703</v>
      </c>
      <c r="CL15" s="11">
        <f t="shared" si="0"/>
        <v>5.9739345633590135</v>
      </c>
      <c r="CM15" s="11">
        <f t="shared" si="0"/>
        <v>1.3672189655318423</v>
      </c>
      <c r="CN15" s="11">
        <f t="shared" si="0"/>
        <v>-0.73861494898315339</v>
      </c>
      <c r="CO15" s="11">
        <f t="shared" si="0"/>
        <v>0.31307391021395325</v>
      </c>
      <c r="CP15" s="11">
        <f t="shared" si="0"/>
        <v>1.0516888591971065</v>
      </c>
      <c r="CQ15" s="65">
        <f t="shared" si="0"/>
        <v>5.2530123237953408</v>
      </c>
      <c r="CS15" s="63" t="s">
        <v>57</v>
      </c>
      <c r="CT15" s="59">
        <f t="shared" si="1"/>
        <v>0.98940168243361259</v>
      </c>
      <c r="CU15" s="59">
        <f t="shared" si="1"/>
        <v>1.2840254436276506</v>
      </c>
      <c r="CV15" s="59">
        <f t="shared" si="1"/>
        <v>0.29462376119403788</v>
      </c>
      <c r="CW15" s="59">
        <f t="shared" si="1"/>
        <v>0.25965839237847743</v>
      </c>
      <c r="CX15" s="59">
        <f t="shared" si="1"/>
        <v>3.8975817500849463</v>
      </c>
      <c r="CY15" s="59">
        <f t="shared" si="1"/>
        <v>0.10637049889830495</v>
      </c>
      <c r="CZ15" s="59">
        <f t="shared" si="1"/>
        <v>9.2318223014982756E-2</v>
      </c>
      <c r="DA15" s="59">
        <f t="shared" si="1"/>
        <v>0.11322456815568045</v>
      </c>
      <c r="DB15" s="59">
        <f t="shared" si="1"/>
        <v>2.0906345140697696E-2</v>
      </c>
      <c r="DC15" s="59">
        <f t="shared" si="1"/>
        <v>19.678893181346528</v>
      </c>
      <c r="DD15" s="59">
        <f t="shared" si="1"/>
        <v>2.7491295601954793</v>
      </c>
      <c r="DE15" s="11">
        <f t="shared" si="1"/>
        <v>1.5034062683002214</v>
      </c>
      <c r="DF15" s="65">
        <f t="shared" si="1"/>
        <v>1.2457232918952579</v>
      </c>
      <c r="DH15" s="63" t="s">
        <v>57</v>
      </c>
      <c r="DI15" s="11">
        <f t="shared" si="2"/>
        <v>0.90615249124921093</v>
      </c>
      <c r="DJ15" s="11">
        <f t="shared" si="2"/>
        <v>0.22046890605849451</v>
      </c>
      <c r="DK15" s="11">
        <f t="shared" si="2"/>
        <v>0.68568358519071637</v>
      </c>
      <c r="DL15" s="11">
        <f t="shared" si="2"/>
        <v>16.023611129901834</v>
      </c>
      <c r="DM15" s="11">
        <f t="shared" si="2"/>
        <v>0.16484348649346861</v>
      </c>
      <c r="DN15" s="11">
        <f t="shared" si="2"/>
        <v>5.373276525475764</v>
      </c>
      <c r="DO15" s="11">
        <f t="shared" si="2"/>
        <v>10.485491117932604</v>
      </c>
      <c r="DP15" s="133">
        <f t="shared" si="2"/>
        <v>100</v>
      </c>
      <c r="DQ15" s="71"/>
    </row>
    <row r="16" spans="2:121" ht="12">
      <c r="B16" s="63" t="s">
        <v>58</v>
      </c>
      <c r="C16" s="5">
        <v>99505019</v>
      </c>
      <c r="D16" s="5">
        <v>86749834</v>
      </c>
      <c r="E16" s="5">
        <v>12755185</v>
      </c>
      <c r="F16" s="5">
        <v>11012907</v>
      </c>
      <c r="G16" s="5">
        <v>1742278</v>
      </c>
      <c r="H16" s="5">
        <v>6057617</v>
      </c>
      <c r="I16" s="5">
        <v>7899140</v>
      </c>
      <c r="J16" s="5">
        <v>1841523</v>
      </c>
      <c r="K16" s="5">
        <v>-408860</v>
      </c>
      <c r="L16" s="5">
        <v>1085957</v>
      </c>
      <c r="M16" s="5">
        <v>1494817</v>
      </c>
      <c r="N16" s="64">
        <v>6345578</v>
      </c>
      <c r="O16" s="5"/>
      <c r="P16" s="63" t="s">
        <v>58</v>
      </c>
      <c r="Q16" s="5">
        <v>765797</v>
      </c>
      <c r="R16" s="5">
        <v>1085125</v>
      </c>
      <c r="S16" s="5">
        <v>319328</v>
      </c>
      <c r="T16" s="5">
        <v>679545</v>
      </c>
      <c r="U16" s="5">
        <v>4461683</v>
      </c>
      <c r="V16" s="5">
        <v>438553</v>
      </c>
      <c r="W16" s="5">
        <v>120899</v>
      </c>
      <c r="X16" s="5">
        <v>148277</v>
      </c>
      <c r="Y16" s="5">
        <v>27378</v>
      </c>
      <c r="Z16" s="5">
        <v>21787743</v>
      </c>
      <c r="AA16" s="5">
        <v>2740527</v>
      </c>
      <c r="AB16" s="5">
        <v>1456165</v>
      </c>
      <c r="AC16" s="64">
        <v>1284362</v>
      </c>
      <c r="AD16" s="72">
        <v>0</v>
      </c>
      <c r="AE16" s="63" t="s">
        <v>58</v>
      </c>
      <c r="AF16" s="72">
        <v>1749158</v>
      </c>
      <c r="AG16" s="5">
        <v>1141236</v>
      </c>
      <c r="AH16" s="5">
        <v>607922</v>
      </c>
      <c r="AI16" s="5">
        <v>17298058</v>
      </c>
      <c r="AJ16" s="5">
        <v>330469</v>
      </c>
      <c r="AK16" s="5">
        <v>5474427</v>
      </c>
      <c r="AL16" s="5">
        <v>11493162</v>
      </c>
      <c r="AM16" s="5">
        <v>127350379</v>
      </c>
      <c r="AN16" s="5">
        <v>62885</v>
      </c>
      <c r="AO16" s="64">
        <v>2025.1312554663275</v>
      </c>
      <c r="CE16" s="63" t="s">
        <v>58</v>
      </c>
      <c r="CF16" s="11">
        <f t="shared" si="3"/>
        <v>78.134843242201896</v>
      </c>
      <c r="CG16" s="11">
        <f t="shared" si="0"/>
        <v>68.119023030155262</v>
      </c>
      <c r="CH16" s="11">
        <f t="shared" si="0"/>
        <v>10.01582021204664</v>
      </c>
      <c r="CI16" s="11">
        <f t="shared" si="0"/>
        <v>8.6477222026956042</v>
      </c>
      <c r="CJ16" s="11">
        <f t="shared" si="0"/>
        <v>1.3680980093510362</v>
      </c>
      <c r="CK16" s="11">
        <f t="shared" si="0"/>
        <v>4.7566540811001436</v>
      </c>
      <c r="CL16" s="11">
        <f t="shared" si="0"/>
        <v>6.2026827576225747</v>
      </c>
      <c r="CM16" s="11">
        <f t="shared" si="0"/>
        <v>1.4460286765224311</v>
      </c>
      <c r="CN16" s="11">
        <f t="shared" si="0"/>
        <v>-0.32105126283134189</v>
      </c>
      <c r="CO16" s="11">
        <f t="shared" si="0"/>
        <v>0.85273165932234873</v>
      </c>
      <c r="CP16" s="11">
        <f t="shared" si="0"/>
        <v>1.1737829221536906</v>
      </c>
      <c r="CQ16" s="65">
        <f t="shared" si="0"/>
        <v>4.982771193794405</v>
      </c>
      <c r="CS16" s="63" t="s">
        <v>58</v>
      </c>
      <c r="CT16" s="59">
        <f t="shared" si="1"/>
        <v>0.60133075850524165</v>
      </c>
      <c r="CU16" s="59">
        <f t="shared" si="1"/>
        <v>0.85207834363806645</v>
      </c>
      <c r="CV16" s="59">
        <f t="shared" si="1"/>
        <v>0.2507475851328248</v>
      </c>
      <c r="CW16" s="59">
        <f t="shared" si="1"/>
        <v>0.53360265225437609</v>
      </c>
      <c r="CX16" s="59">
        <f t="shared" si="1"/>
        <v>3.5034705314854224</v>
      </c>
      <c r="CY16" s="59">
        <f t="shared" si="1"/>
        <v>0.34436725154936521</v>
      </c>
      <c r="CZ16" s="59">
        <f t="shared" si="1"/>
        <v>9.493415013707969E-2</v>
      </c>
      <c r="DA16" s="59">
        <f t="shared" si="1"/>
        <v>0.11643231937299534</v>
      </c>
      <c r="DB16" s="59">
        <f t="shared" si="1"/>
        <v>2.1498169235915663E-2</v>
      </c>
      <c r="DC16" s="59">
        <f t="shared" si="1"/>
        <v>17.108502676697963</v>
      </c>
      <c r="DD16" s="59">
        <f t="shared" si="1"/>
        <v>2.1519582599750251</v>
      </c>
      <c r="DE16" s="11">
        <f t="shared" si="1"/>
        <v>1.1434320113016703</v>
      </c>
      <c r="DF16" s="65">
        <f t="shared" si="1"/>
        <v>1.0085262486733548</v>
      </c>
      <c r="DH16" s="63" t="s">
        <v>58</v>
      </c>
      <c r="DI16" s="11">
        <f t="shared" si="2"/>
        <v>1.3735004275095246</v>
      </c>
      <c r="DJ16" s="11">
        <f t="shared" si="2"/>
        <v>0.89613867580244888</v>
      </c>
      <c r="DK16" s="11">
        <f t="shared" si="2"/>
        <v>0.47736175170707579</v>
      </c>
      <c r="DL16" s="11">
        <f t="shared" si="2"/>
        <v>13.583043989213412</v>
      </c>
      <c r="DM16" s="11">
        <f t="shared" si="2"/>
        <v>0.25949589046766797</v>
      </c>
      <c r="DN16" s="11">
        <f t="shared" si="2"/>
        <v>4.2987127662965179</v>
      </c>
      <c r="DO16" s="11">
        <f t="shared" si="2"/>
        <v>9.0248353324492268</v>
      </c>
      <c r="DP16" s="132">
        <f t="shared" si="2"/>
        <v>100</v>
      </c>
      <c r="DQ16" s="62"/>
    </row>
    <row r="17" spans="2:121" ht="12">
      <c r="B17" s="63" t="s">
        <v>59</v>
      </c>
      <c r="C17" s="5">
        <v>45981281</v>
      </c>
      <c r="D17" s="5">
        <v>40091873</v>
      </c>
      <c r="E17" s="5">
        <v>5889408</v>
      </c>
      <c r="F17" s="5">
        <v>5084659</v>
      </c>
      <c r="G17" s="5">
        <v>804749</v>
      </c>
      <c r="H17" s="5">
        <v>4982613</v>
      </c>
      <c r="I17" s="5">
        <v>5886659</v>
      </c>
      <c r="J17" s="5">
        <v>904046</v>
      </c>
      <c r="K17" s="5">
        <v>119229</v>
      </c>
      <c r="L17" s="5">
        <v>852473</v>
      </c>
      <c r="M17" s="5">
        <v>733244</v>
      </c>
      <c r="N17" s="64">
        <v>4787029</v>
      </c>
      <c r="O17" s="5"/>
      <c r="P17" s="63" t="s">
        <v>59</v>
      </c>
      <c r="Q17" s="5">
        <v>572329</v>
      </c>
      <c r="R17" s="5">
        <v>725840</v>
      </c>
      <c r="S17" s="5">
        <v>153511</v>
      </c>
      <c r="T17" s="5">
        <v>467353</v>
      </c>
      <c r="U17" s="5">
        <v>2235988</v>
      </c>
      <c r="V17" s="5">
        <v>1511359</v>
      </c>
      <c r="W17" s="5">
        <v>76355</v>
      </c>
      <c r="X17" s="5">
        <v>93646</v>
      </c>
      <c r="Y17" s="5">
        <v>17291</v>
      </c>
      <c r="Z17" s="5">
        <v>8370311</v>
      </c>
      <c r="AA17" s="5">
        <v>1247175</v>
      </c>
      <c r="AB17" s="5">
        <v>552820</v>
      </c>
      <c r="AC17" s="64">
        <v>694355</v>
      </c>
      <c r="AD17" s="72">
        <v>0</v>
      </c>
      <c r="AE17" s="63" t="s">
        <v>59</v>
      </c>
      <c r="AF17" s="5">
        <v>350847</v>
      </c>
      <c r="AG17" s="5">
        <v>76533</v>
      </c>
      <c r="AH17" s="5">
        <v>274314</v>
      </c>
      <c r="AI17" s="5">
        <v>6772289</v>
      </c>
      <c r="AJ17" s="5">
        <v>16820</v>
      </c>
      <c r="AK17" s="5">
        <v>2380232</v>
      </c>
      <c r="AL17" s="5">
        <v>4375237</v>
      </c>
      <c r="AM17" s="5">
        <v>59334205</v>
      </c>
      <c r="AN17" s="5">
        <v>29413</v>
      </c>
      <c r="AO17" s="64">
        <v>2017.2782443137389</v>
      </c>
      <c r="CE17" s="63" t="s">
        <v>59</v>
      </c>
      <c r="CF17" s="11">
        <f t="shared" si="3"/>
        <v>77.495402525406718</v>
      </c>
      <c r="CG17" s="11">
        <f t="shared" si="0"/>
        <v>67.569579806453973</v>
      </c>
      <c r="CH17" s="11">
        <f t="shared" si="0"/>
        <v>9.9258227189527517</v>
      </c>
      <c r="CI17" s="11">
        <f t="shared" si="0"/>
        <v>8.5695241050250868</v>
      </c>
      <c r="CJ17" s="11">
        <f t="shared" si="0"/>
        <v>1.3562986139276663</v>
      </c>
      <c r="CK17" s="11">
        <f t="shared" si="0"/>
        <v>8.3975389912108866</v>
      </c>
      <c r="CL17" s="11">
        <f t="shared" si="0"/>
        <v>9.9211896409499367</v>
      </c>
      <c r="CM17" s="11">
        <f t="shared" si="0"/>
        <v>1.5236506497390503</v>
      </c>
      <c r="CN17" s="11">
        <f t="shared" si="0"/>
        <v>0.20094480072666349</v>
      </c>
      <c r="CO17" s="11">
        <f t="shared" si="0"/>
        <v>1.4367311401576881</v>
      </c>
      <c r="CP17" s="11">
        <f t="shared" si="0"/>
        <v>1.2357863394310247</v>
      </c>
      <c r="CQ17" s="65">
        <f t="shared" si="0"/>
        <v>8.0679078787690841</v>
      </c>
      <c r="CS17" s="63" t="s">
        <v>59</v>
      </c>
      <c r="CT17" s="59">
        <f t="shared" si="1"/>
        <v>0.96458526746924478</v>
      </c>
      <c r="CU17" s="59">
        <f t="shared" si="1"/>
        <v>1.2233078710669503</v>
      </c>
      <c r="CV17" s="59">
        <f t="shared" si="1"/>
        <v>0.25872260359770555</v>
      </c>
      <c r="CW17" s="59">
        <f t="shared" si="1"/>
        <v>0.787662023953974</v>
      </c>
      <c r="CX17" s="59">
        <f t="shared" si="1"/>
        <v>3.7684637385804702</v>
      </c>
      <c r="CY17" s="59">
        <f t="shared" si="1"/>
        <v>2.5471968487653962</v>
      </c>
      <c r="CZ17" s="59">
        <f t="shared" si="1"/>
        <v>0.1286863117151397</v>
      </c>
      <c r="DA17" s="59">
        <f t="shared" si="1"/>
        <v>0.15782801842545965</v>
      </c>
      <c r="DB17" s="59">
        <f t="shared" si="1"/>
        <v>2.9141706710319959E-2</v>
      </c>
      <c r="DC17" s="59">
        <f t="shared" si="1"/>
        <v>14.107058483382392</v>
      </c>
      <c r="DD17" s="59">
        <f t="shared" si="1"/>
        <v>2.1019494573155568</v>
      </c>
      <c r="DE17" s="11">
        <f t="shared" si="1"/>
        <v>0.93170541342889823</v>
      </c>
      <c r="DF17" s="65">
        <f t="shared" si="1"/>
        <v>1.1702440438866586</v>
      </c>
      <c r="DH17" s="63" t="s">
        <v>59</v>
      </c>
      <c r="DI17" s="11">
        <f t="shared" si="2"/>
        <v>0.59130648164916</v>
      </c>
      <c r="DJ17" s="11">
        <f t="shared" si="2"/>
        <v>0.12898630730790109</v>
      </c>
      <c r="DK17" s="11">
        <f t="shared" si="2"/>
        <v>0.46232017434125899</v>
      </c>
      <c r="DL17" s="11">
        <f t="shared" si="2"/>
        <v>11.413802544417676</v>
      </c>
      <c r="DM17" s="11">
        <f t="shared" si="2"/>
        <v>2.8347898147451374E-2</v>
      </c>
      <c r="DN17" s="11">
        <f t="shared" si="2"/>
        <v>4.0115680323010983</v>
      </c>
      <c r="DO17" s="11">
        <f t="shared" si="2"/>
        <v>7.3738866139691259</v>
      </c>
      <c r="DP17" s="132">
        <f t="shared" si="2"/>
        <v>100</v>
      </c>
      <c r="DQ17" s="62"/>
    </row>
    <row r="18" spans="2:121" ht="12">
      <c r="B18" s="63" t="s">
        <v>60</v>
      </c>
      <c r="C18" s="5">
        <v>127394855</v>
      </c>
      <c r="D18" s="5">
        <v>111100062</v>
      </c>
      <c r="E18" s="5">
        <v>16294793</v>
      </c>
      <c r="F18" s="5">
        <v>14065231</v>
      </c>
      <c r="G18" s="5">
        <v>2229562</v>
      </c>
      <c r="H18" s="5">
        <v>10029797</v>
      </c>
      <c r="I18" s="5">
        <v>12884505</v>
      </c>
      <c r="J18" s="5">
        <v>2854708</v>
      </c>
      <c r="K18" s="5">
        <v>-326459</v>
      </c>
      <c r="L18" s="5">
        <v>1940351</v>
      </c>
      <c r="M18" s="5">
        <v>2266810</v>
      </c>
      <c r="N18" s="64">
        <v>10152334</v>
      </c>
      <c r="O18" s="5"/>
      <c r="P18" s="63" t="s">
        <v>60</v>
      </c>
      <c r="Q18" s="5">
        <v>1824111</v>
      </c>
      <c r="R18" s="5">
        <v>2365830</v>
      </c>
      <c r="S18" s="5">
        <v>541719</v>
      </c>
      <c r="T18" s="5">
        <v>1231741</v>
      </c>
      <c r="U18" s="5">
        <v>6234394</v>
      </c>
      <c r="V18" s="5">
        <v>862088</v>
      </c>
      <c r="W18" s="5">
        <v>203922</v>
      </c>
      <c r="X18" s="5">
        <v>250101</v>
      </c>
      <c r="Y18" s="5">
        <v>46179</v>
      </c>
      <c r="Z18" s="5">
        <v>33005839</v>
      </c>
      <c r="AA18" s="5">
        <v>4972253</v>
      </c>
      <c r="AB18" s="5">
        <v>2219677</v>
      </c>
      <c r="AC18" s="64">
        <v>2752576</v>
      </c>
      <c r="AD18" s="72">
        <v>0</v>
      </c>
      <c r="AE18" s="63" t="s">
        <v>60</v>
      </c>
      <c r="AF18" s="5">
        <v>1617832</v>
      </c>
      <c r="AG18" s="5">
        <v>399288</v>
      </c>
      <c r="AH18" s="5">
        <v>1218544</v>
      </c>
      <c r="AI18" s="5">
        <v>26415754</v>
      </c>
      <c r="AJ18" s="5">
        <v>341566</v>
      </c>
      <c r="AK18" s="5">
        <v>9485679</v>
      </c>
      <c r="AL18" s="5">
        <v>16588509</v>
      </c>
      <c r="AM18" s="5">
        <v>170430491</v>
      </c>
      <c r="AN18" s="5">
        <v>95005</v>
      </c>
      <c r="AO18" s="64">
        <v>1793.9107520656808</v>
      </c>
      <c r="CE18" s="63" t="s">
        <v>60</v>
      </c>
      <c r="CF18" s="11">
        <f t="shared" si="3"/>
        <v>74.748863453077774</v>
      </c>
      <c r="CG18" s="11">
        <f t="shared" si="0"/>
        <v>65.18790232200881</v>
      </c>
      <c r="CH18" s="11">
        <f t="shared" si="0"/>
        <v>9.5609611310689715</v>
      </c>
      <c r="CI18" s="11">
        <f t="shared" si="0"/>
        <v>8.2527668127178018</v>
      </c>
      <c r="CJ18" s="11">
        <f t="shared" si="0"/>
        <v>1.3081943183511686</v>
      </c>
      <c r="CK18" s="11">
        <f t="shared" si="0"/>
        <v>5.8849780582982651</v>
      </c>
      <c r="CL18" s="11">
        <f t="shared" si="0"/>
        <v>7.5599764598460251</v>
      </c>
      <c r="CM18" s="11">
        <f t="shared" si="0"/>
        <v>1.6749984015477608</v>
      </c>
      <c r="CN18" s="11">
        <f t="shared" si="0"/>
        <v>-0.19154964471703598</v>
      </c>
      <c r="CO18" s="11">
        <f t="shared" si="0"/>
        <v>1.1384999178345381</v>
      </c>
      <c r="CP18" s="11">
        <f t="shared" si="0"/>
        <v>1.3300495625515742</v>
      </c>
      <c r="CQ18" s="65">
        <f t="shared" si="0"/>
        <v>5.9568765779123405</v>
      </c>
      <c r="CS18" s="63" t="s">
        <v>60</v>
      </c>
      <c r="CT18" s="59">
        <f t="shared" si="1"/>
        <v>1.0702961596232212</v>
      </c>
      <c r="CU18" s="59">
        <f t="shared" si="1"/>
        <v>1.3881494949163762</v>
      </c>
      <c r="CV18" s="59">
        <f t="shared" si="1"/>
        <v>0.31785333529315479</v>
      </c>
      <c r="CW18" s="59">
        <f t="shared" si="1"/>
        <v>0.72272337700417699</v>
      </c>
      <c r="CX18" s="59">
        <f t="shared" si="1"/>
        <v>3.658027365537543</v>
      </c>
      <c r="CY18" s="59">
        <f t="shared" si="1"/>
        <v>0.50582967574739901</v>
      </c>
      <c r="CZ18" s="59">
        <f t="shared" si="1"/>
        <v>0.11965112510296058</v>
      </c>
      <c r="DA18" s="59">
        <f t="shared" si="1"/>
        <v>0.14674662880599224</v>
      </c>
      <c r="DB18" s="59">
        <f t="shared" si="1"/>
        <v>2.709550370303164E-2</v>
      </c>
      <c r="DC18" s="59">
        <f t="shared" si="1"/>
        <v>19.366158488623963</v>
      </c>
      <c r="DD18" s="59">
        <f t="shared" si="1"/>
        <v>2.9174668046928294</v>
      </c>
      <c r="DE18" s="11">
        <f t="shared" si="1"/>
        <v>1.3023942998556521</v>
      </c>
      <c r="DF18" s="65">
        <f t="shared" si="1"/>
        <v>1.6150725048371772</v>
      </c>
      <c r="DH18" s="63" t="s">
        <v>60</v>
      </c>
      <c r="DI18" s="11">
        <f t="shared" si="2"/>
        <v>0.94926206602315066</v>
      </c>
      <c r="DJ18" s="11">
        <f t="shared" si="2"/>
        <v>0.23428202175395951</v>
      </c>
      <c r="DK18" s="11">
        <f t="shared" si="2"/>
        <v>0.71498004426919126</v>
      </c>
      <c r="DL18" s="11">
        <f t="shared" si="2"/>
        <v>15.499429617907984</v>
      </c>
      <c r="DM18" s="11">
        <f t="shared" si="2"/>
        <v>0.20041366893673976</v>
      </c>
      <c r="DN18" s="11">
        <f t="shared" si="2"/>
        <v>5.5657171110303265</v>
      </c>
      <c r="DO18" s="11">
        <f t="shared" si="2"/>
        <v>9.733298837940918</v>
      </c>
      <c r="DP18" s="133">
        <f t="shared" si="2"/>
        <v>100</v>
      </c>
      <c r="DQ18" s="73"/>
    </row>
    <row r="19" spans="2:121" ht="12">
      <c r="B19" s="74" t="s">
        <v>61</v>
      </c>
      <c r="C19" s="75">
        <v>111008398</v>
      </c>
      <c r="D19" s="75">
        <v>96780655</v>
      </c>
      <c r="E19" s="75">
        <v>14227743</v>
      </c>
      <c r="F19" s="75">
        <v>12278949</v>
      </c>
      <c r="G19" s="75">
        <v>1948794</v>
      </c>
      <c r="H19" s="75">
        <v>8806126</v>
      </c>
      <c r="I19" s="75">
        <v>13226864</v>
      </c>
      <c r="J19" s="75">
        <v>4420738</v>
      </c>
      <c r="K19" s="75">
        <v>2560365</v>
      </c>
      <c r="L19" s="75">
        <v>6678959</v>
      </c>
      <c r="M19" s="75">
        <v>4118594</v>
      </c>
      <c r="N19" s="76">
        <v>6117640</v>
      </c>
      <c r="O19" s="5"/>
      <c r="P19" s="74" t="s">
        <v>61</v>
      </c>
      <c r="Q19" s="75">
        <v>773406</v>
      </c>
      <c r="R19" s="75">
        <v>1046536</v>
      </c>
      <c r="S19" s="75">
        <v>273130</v>
      </c>
      <c r="T19" s="75">
        <v>991565</v>
      </c>
      <c r="U19" s="75">
        <v>3897011</v>
      </c>
      <c r="V19" s="75">
        <v>455658</v>
      </c>
      <c r="W19" s="75">
        <v>128121</v>
      </c>
      <c r="X19" s="75">
        <v>157135</v>
      </c>
      <c r="Y19" s="75">
        <v>29014</v>
      </c>
      <c r="Z19" s="75">
        <v>23695684</v>
      </c>
      <c r="AA19" s="75">
        <v>1424603</v>
      </c>
      <c r="AB19" s="75">
        <v>906845</v>
      </c>
      <c r="AC19" s="76">
        <v>517758</v>
      </c>
      <c r="AD19" s="72">
        <v>0</v>
      </c>
      <c r="AE19" s="74" t="s">
        <v>61</v>
      </c>
      <c r="AF19" s="77">
        <v>6189393</v>
      </c>
      <c r="AG19" s="75">
        <v>5866774</v>
      </c>
      <c r="AH19" s="75">
        <v>322619</v>
      </c>
      <c r="AI19" s="75">
        <v>16081688</v>
      </c>
      <c r="AJ19" s="75">
        <v>62477</v>
      </c>
      <c r="AK19" s="75">
        <v>5119627</v>
      </c>
      <c r="AL19" s="75">
        <v>10899584</v>
      </c>
      <c r="AM19" s="75">
        <v>143510208</v>
      </c>
      <c r="AN19" s="75">
        <v>52335</v>
      </c>
      <c r="AO19" s="76">
        <v>2742.1459443966751</v>
      </c>
      <c r="CE19" s="74" t="s">
        <v>61</v>
      </c>
      <c r="CF19" s="78">
        <f t="shared" si="3"/>
        <v>77.352266118936981</v>
      </c>
      <c r="CG19" s="78">
        <f t="shared" si="0"/>
        <v>67.438167882803157</v>
      </c>
      <c r="CH19" s="78">
        <f t="shared" si="0"/>
        <v>9.914098236133837</v>
      </c>
      <c r="CI19" s="78">
        <f t="shared" si="0"/>
        <v>8.5561502356682535</v>
      </c>
      <c r="CJ19" s="78">
        <f t="shared" si="0"/>
        <v>1.3579480004655835</v>
      </c>
      <c r="CK19" s="78">
        <f t="shared" si="0"/>
        <v>6.1362366640845512</v>
      </c>
      <c r="CL19" s="78">
        <f t="shared" si="0"/>
        <v>9.2166711931739371</v>
      </c>
      <c r="CM19" s="78">
        <f t="shared" si="0"/>
        <v>3.0804345290893873</v>
      </c>
      <c r="CN19" s="78">
        <f t="shared" si="0"/>
        <v>1.7840995673283395</v>
      </c>
      <c r="CO19" s="78">
        <f t="shared" si="0"/>
        <v>4.6539957631445983</v>
      </c>
      <c r="CP19" s="78">
        <f t="shared" si="0"/>
        <v>2.8698961958162585</v>
      </c>
      <c r="CQ19" s="79">
        <f t="shared" si="0"/>
        <v>4.2628605206955035</v>
      </c>
      <c r="CS19" s="74" t="s">
        <v>61</v>
      </c>
      <c r="CT19" s="82">
        <f t="shared" si="1"/>
        <v>0.53892054842537751</v>
      </c>
      <c r="CU19" s="82">
        <f t="shared" si="1"/>
        <v>0.72924150454858239</v>
      </c>
      <c r="CV19" s="82">
        <f t="shared" si="1"/>
        <v>0.19032095612320485</v>
      </c>
      <c r="CW19" s="82">
        <f t="shared" si="1"/>
        <v>0.69093691230661447</v>
      </c>
      <c r="CX19" s="82">
        <f t="shared" si="1"/>
        <v>2.7154939389398698</v>
      </c>
      <c r="CY19" s="82">
        <f t="shared" si="1"/>
        <v>0.31750912102364176</v>
      </c>
      <c r="CZ19" s="82">
        <f t="shared" si="1"/>
        <v>8.9276576060707824E-2</v>
      </c>
      <c r="DA19" s="82">
        <f t="shared" si="1"/>
        <v>0.10949395321063154</v>
      </c>
      <c r="DB19" s="82">
        <f t="shared" si="1"/>
        <v>2.0217377149923717E-2</v>
      </c>
      <c r="DC19" s="82">
        <f t="shared" si="1"/>
        <v>16.511497216978459</v>
      </c>
      <c r="DD19" s="82">
        <f t="shared" si="1"/>
        <v>0.99268408836812505</v>
      </c>
      <c r="DE19" s="78">
        <f t="shared" si="1"/>
        <v>0.63190278422563506</v>
      </c>
      <c r="DF19" s="79">
        <f t="shared" si="1"/>
        <v>0.36078130414248999</v>
      </c>
      <c r="DH19" s="74" t="s">
        <v>61</v>
      </c>
      <c r="DI19" s="78">
        <f t="shared" si="2"/>
        <v>4.3128590545977046</v>
      </c>
      <c r="DJ19" s="78">
        <f t="shared" si="2"/>
        <v>4.0880534435571301</v>
      </c>
      <c r="DK19" s="78">
        <f t="shared" si="2"/>
        <v>0.22480561104057489</v>
      </c>
      <c r="DL19" s="78">
        <f t="shared" si="2"/>
        <v>11.205954074012631</v>
      </c>
      <c r="DM19" s="78">
        <f t="shared" si="2"/>
        <v>4.3534882201550426E-2</v>
      </c>
      <c r="DN19" s="78">
        <f t="shared" si="2"/>
        <v>3.5674305482157753</v>
      </c>
      <c r="DO19" s="78">
        <f t="shared" si="2"/>
        <v>7.5949886435953049</v>
      </c>
      <c r="DP19" s="136">
        <f t="shared" si="2"/>
        <v>100</v>
      </c>
      <c r="DQ19" s="62"/>
    </row>
    <row r="20" spans="2:121" ht="12">
      <c r="B20" s="74" t="s">
        <v>62</v>
      </c>
      <c r="C20" s="75">
        <v>15454384</v>
      </c>
      <c r="D20" s="75">
        <v>13472582</v>
      </c>
      <c r="E20" s="75">
        <v>1981802</v>
      </c>
      <c r="F20" s="75">
        <v>1711902</v>
      </c>
      <c r="G20" s="75">
        <v>269900</v>
      </c>
      <c r="H20" s="75">
        <v>2019812</v>
      </c>
      <c r="I20" s="75">
        <v>2198928</v>
      </c>
      <c r="J20" s="75">
        <v>179116</v>
      </c>
      <c r="K20" s="75">
        <v>48408</v>
      </c>
      <c r="L20" s="75">
        <v>161630</v>
      </c>
      <c r="M20" s="75">
        <v>113222</v>
      </c>
      <c r="N20" s="76">
        <v>1943203</v>
      </c>
      <c r="O20" s="5"/>
      <c r="P20" s="74" t="s">
        <v>62</v>
      </c>
      <c r="Q20" s="75">
        <v>137831</v>
      </c>
      <c r="R20" s="75">
        <v>197339</v>
      </c>
      <c r="S20" s="75">
        <v>59508</v>
      </c>
      <c r="T20" s="75">
        <v>373810</v>
      </c>
      <c r="U20" s="75">
        <v>806977</v>
      </c>
      <c r="V20" s="75">
        <v>624585</v>
      </c>
      <c r="W20" s="75">
        <v>28201</v>
      </c>
      <c r="X20" s="75">
        <v>34587</v>
      </c>
      <c r="Y20" s="75">
        <v>6386</v>
      </c>
      <c r="Z20" s="75">
        <v>3431561</v>
      </c>
      <c r="AA20" s="75">
        <v>259683</v>
      </c>
      <c r="AB20" s="75">
        <v>103740</v>
      </c>
      <c r="AC20" s="76">
        <v>155943</v>
      </c>
      <c r="AD20" s="72">
        <v>0</v>
      </c>
      <c r="AE20" s="74" t="s">
        <v>62</v>
      </c>
      <c r="AF20" s="75">
        <v>282018</v>
      </c>
      <c r="AG20" s="75">
        <v>129153</v>
      </c>
      <c r="AH20" s="75">
        <v>152865</v>
      </c>
      <c r="AI20" s="75">
        <v>2889860</v>
      </c>
      <c r="AJ20" s="75">
        <v>-37992</v>
      </c>
      <c r="AK20" s="75">
        <v>1095358</v>
      </c>
      <c r="AL20" s="75">
        <v>1832494</v>
      </c>
      <c r="AM20" s="75">
        <v>20905757</v>
      </c>
      <c r="AN20" s="75">
        <v>12084</v>
      </c>
      <c r="AO20" s="76">
        <v>1730.0361635220127</v>
      </c>
      <c r="CE20" s="74" t="s">
        <v>62</v>
      </c>
      <c r="CF20" s="78">
        <f t="shared" si="3"/>
        <v>73.924058334744828</v>
      </c>
      <c r="CG20" s="78">
        <f t="shared" si="0"/>
        <v>64.44436333972503</v>
      </c>
      <c r="CH20" s="78">
        <f t="shared" si="0"/>
        <v>9.4796949950197931</v>
      </c>
      <c r="CI20" s="78">
        <f t="shared" si="0"/>
        <v>8.188663055827158</v>
      </c>
      <c r="CJ20" s="78">
        <f t="shared" si="0"/>
        <v>1.2910319391926348</v>
      </c>
      <c r="CK20" s="78">
        <f t="shared" si="0"/>
        <v>9.6615109416989782</v>
      </c>
      <c r="CL20" s="78">
        <f t="shared" si="0"/>
        <v>10.518289292274851</v>
      </c>
      <c r="CM20" s="78">
        <f t="shared" si="0"/>
        <v>0.85677835057587259</v>
      </c>
      <c r="CN20" s="78">
        <f t="shared" si="0"/>
        <v>0.23155344243214918</v>
      </c>
      <c r="CO20" s="78">
        <f t="shared" si="0"/>
        <v>0.77313631838349606</v>
      </c>
      <c r="CP20" s="78">
        <f t="shared" si="0"/>
        <v>0.5415828759513468</v>
      </c>
      <c r="CQ20" s="79">
        <f t="shared" si="0"/>
        <v>9.2950616425896477</v>
      </c>
      <c r="CS20" s="74" t="s">
        <v>62</v>
      </c>
      <c r="CT20" s="82">
        <f t="shared" si="1"/>
        <v>0.65929686258191944</v>
      </c>
      <c r="CU20" s="82">
        <f t="shared" si="1"/>
        <v>0.94394572748549599</v>
      </c>
      <c r="CV20" s="82">
        <f t="shared" si="1"/>
        <v>0.28464886490357655</v>
      </c>
      <c r="CW20" s="82">
        <f t="shared" si="1"/>
        <v>1.7880720607247085</v>
      </c>
      <c r="CX20" s="82">
        <f t="shared" si="1"/>
        <v>3.8600706972725267</v>
      </c>
      <c r="CY20" s="82">
        <f t="shared" si="1"/>
        <v>2.9876220220104921</v>
      </c>
      <c r="CZ20" s="82">
        <f t="shared" si="1"/>
        <v>0.13489585667718226</v>
      </c>
      <c r="DA20" s="82">
        <f t="shared" si="1"/>
        <v>0.16544246639813137</v>
      </c>
      <c r="DB20" s="82">
        <f t="shared" si="1"/>
        <v>3.0546609720949115E-2</v>
      </c>
      <c r="DC20" s="82">
        <f t="shared" si="1"/>
        <v>16.414430723556194</v>
      </c>
      <c r="DD20" s="82">
        <f t="shared" si="1"/>
        <v>1.2421602336619526</v>
      </c>
      <c r="DE20" s="78">
        <f t="shared" si="1"/>
        <v>0.49622694839512382</v>
      </c>
      <c r="DF20" s="79">
        <f t="shared" si="1"/>
        <v>0.74593328526682867</v>
      </c>
      <c r="DH20" s="74" t="s">
        <v>62</v>
      </c>
      <c r="DI20" s="78">
        <f t="shared" si="2"/>
        <v>1.3489968337429734</v>
      </c>
      <c r="DJ20" s="78">
        <f t="shared" si="2"/>
        <v>0.61778676562632961</v>
      </c>
      <c r="DK20" s="78">
        <f t="shared" si="2"/>
        <v>0.73121006811664369</v>
      </c>
      <c r="DL20" s="78">
        <f t="shared" si="2"/>
        <v>13.823273656151269</v>
      </c>
      <c r="DM20" s="78">
        <f t="shared" si="2"/>
        <v>-0.18172984599409628</v>
      </c>
      <c r="DN20" s="78">
        <f t="shared" si="2"/>
        <v>5.2395041231943908</v>
      </c>
      <c r="DO20" s="78">
        <f t="shared" si="2"/>
        <v>8.7654993789509756</v>
      </c>
      <c r="DP20" s="136">
        <f t="shared" si="2"/>
        <v>100</v>
      </c>
      <c r="DQ20" s="62"/>
    </row>
    <row r="21" spans="2:121" ht="12">
      <c r="B21" s="63" t="s">
        <v>63</v>
      </c>
      <c r="C21" s="5">
        <v>8159267</v>
      </c>
      <c r="D21" s="5">
        <v>7113612</v>
      </c>
      <c r="E21" s="5">
        <v>1045655</v>
      </c>
      <c r="F21" s="5">
        <v>903403</v>
      </c>
      <c r="G21" s="5">
        <v>142252</v>
      </c>
      <c r="H21" s="5">
        <v>620599</v>
      </c>
      <c r="I21" s="5">
        <v>674203</v>
      </c>
      <c r="J21" s="5">
        <v>53604</v>
      </c>
      <c r="K21" s="5">
        <v>11165</v>
      </c>
      <c r="L21" s="5">
        <v>33748</v>
      </c>
      <c r="M21" s="5">
        <v>22583</v>
      </c>
      <c r="N21" s="64">
        <v>593411</v>
      </c>
      <c r="O21" s="5"/>
      <c r="P21" s="63" t="s">
        <v>63</v>
      </c>
      <c r="Q21" s="5">
        <v>80785</v>
      </c>
      <c r="R21" s="5">
        <v>108177</v>
      </c>
      <c r="S21" s="5">
        <v>27392</v>
      </c>
      <c r="T21" s="5">
        <v>17507</v>
      </c>
      <c r="U21" s="5">
        <v>408066</v>
      </c>
      <c r="V21" s="5">
        <v>87053</v>
      </c>
      <c r="W21" s="5">
        <v>16023</v>
      </c>
      <c r="X21" s="5">
        <v>19652</v>
      </c>
      <c r="Y21" s="5">
        <v>3629</v>
      </c>
      <c r="Z21" s="5">
        <v>1892256</v>
      </c>
      <c r="AA21" s="5">
        <v>134169</v>
      </c>
      <c r="AB21" s="5">
        <v>39560</v>
      </c>
      <c r="AC21" s="64">
        <v>94609</v>
      </c>
      <c r="AD21" s="72">
        <v>0</v>
      </c>
      <c r="AE21" s="63" t="s">
        <v>63</v>
      </c>
      <c r="AF21" s="72">
        <v>227472</v>
      </c>
      <c r="AG21" s="5">
        <v>153291</v>
      </c>
      <c r="AH21" s="5">
        <v>74181</v>
      </c>
      <c r="AI21" s="5">
        <v>1530615</v>
      </c>
      <c r="AJ21" s="5">
        <v>42270</v>
      </c>
      <c r="AK21" s="5">
        <v>422316</v>
      </c>
      <c r="AL21" s="5">
        <v>1066029</v>
      </c>
      <c r="AM21" s="5">
        <v>10672122</v>
      </c>
      <c r="AN21" s="5">
        <v>5616</v>
      </c>
      <c r="AO21" s="64">
        <v>1900.306623931624</v>
      </c>
      <c r="CE21" s="63" t="s">
        <v>63</v>
      </c>
      <c r="CF21" s="11">
        <f t="shared" si="3"/>
        <v>76.454026668735608</v>
      </c>
      <c r="CG21" s="11">
        <f t="shared" si="0"/>
        <v>66.656022110691765</v>
      </c>
      <c r="CH21" s="11">
        <f t="shared" si="0"/>
        <v>9.7980045580438446</v>
      </c>
      <c r="CI21" s="11">
        <f t="shared" si="0"/>
        <v>8.4650737688343529</v>
      </c>
      <c r="CJ21" s="11">
        <f t="shared" si="0"/>
        <v>1.3329307892094937</v>
      </c>
      <c r="CK21" s="11">
        <f t="shared" si="0"/>
        <v>5.8151415435468223</v>
      </c>
      <c r="CL21" s="11">
        <f t="shared" si="0"/>
        <v>6.3174221584048604</v>
      </c>
      <c r="CM21" s="11">
        <f t="shared" si="0"/>
        <v>0.50228061485803854</v>
      </c>
      <c r="CN21" s="11">
        <f t="shared" si="0"/>
        <v>0.1046183692427804</v>
      </c>
      <c r="CO21" s="11">
        <f t="shared" si="0"/>
        <v>0.31622577028261112</v>
      </c>
      <c r="CP21" s="11">
        <f t="shared" si="0"/>
        <v>0.21160740103983072</v>
      </c>
      <c r="CQ21" s="65">
        <f t="shared" si="0"/>
        <v>5.5603843359361891</v>
      </c>
      <c r="CS21" s="63" t="s">
        <v>63</v>
      </c>
      <c r="CT21" s="59">
        <f t="shared" si="1"/>
        <v>0.75697223101460043</v>
      </c>
      <c r="CU21" s="59">
        <f t="shared" si="1"/>
        <v>1.013640961001008</v>
      </c>
      <c r="CV21" s="59">
        <f t="shared" si="1"/>
        <v>0.25666872998640755</v>
      </c>
      <c r="CW21" s="59">
        <f t="shared" si="1"/>
        <v>0.1640442266308425</v>
      </c>
      <c r="CX21" s="59">
        <f t="shared" si="1"/>
        <v>3.8236631852596887</v>
      </c>
      <c r="CY21" s="59">
        <f t="shared" si="1"/>
        <v>0.81570469303105797</v>
      </c>
      <c r="CZ21" s="59">
        <f t="shared" si="1"/>
        <v>0.15013883836785225</v>
      </c>
      <c r="DA21" s="59">
        <f t="shared" si="1"/>
        <v>0.18414332219965251</v>
      </c>
      <c r="DB21" s="59">
        <f t="shared" si="1"/>
        <v>3.4004483831800277E-2</v>
      </c>
      <c r="DC21" s="59">
        <f t="shared" si="1"/>
        <v>17.73083178771757</v>
      </c>
      <c r="DD21" s="59">
        <f t="shared" si="1"/>
        <v>1.2571914001732738</v>
      </c>
      <c r="DE21" s="11">
        <f t="shared" si="1"/>
        <v>0.37068541757674806</v>
      </c>
      <c r="DF21" s="65">
        <f t="shared" si="1"/>
        <v>0.8865059825965258</v>
      </c>
      <c r="DH21" s="63" t="s">
        <v>63</v>
      </c>
      <c r="DI21" s="11">
        <f t="shared" si="2"/>
        <v>2.1314598914817502</v>
      </c>
      <c r="DJ21" s="11">
        <f t="shared" si="2"/>
        <v>1.4363685122790013</v>
      </c>
      <c r="DK21" s="11">
        <f t="shared" si="2"/>
        <v>0.69509137920274899</v>
      </c>
      <c r="DL21" s="11">
        <f t="shared" si="2"/>
        <v>14.342180496062545</v>
      </c>
      <c r="DM21" s="11">
        <f t="shared" si="2"/>
        <v>0.39607868050983674</v>
      </c>
      <c r="DN21" s="11">
        <f t="shared" si="2"/>
        <v>3.9571886453322027</v>
      </c>
      <c r="DO21" s="11">
        <f t="shared" si="2"/>
        <v>9.9889131702205045</v>
      </c>
      <c r="DP21" s="132">
        <f t="shared" si="2"/>
        <v>100</v>
      </c>
      <c r="DQ21" s="62"/>
    </row>
    <row r="22" spans="2:121" ht="12">
      <c r="B22" s="63" t="s">
        <v>64</v>
      </c>
      <c r="C22" s="5">
        <v>15897349</v>
      </c>
      <c r="D22" s="5">
        <v>13860509</v>
      </c>
      <c r="E22" s="5">
        <v>2036840</v>
      </c>
      <c r="F22" s="5">
        <v>1760672</v>
      </c>
      <c r="G22" s="5">
        <v>276168</v>
      </c>
      <c r="H22" s="5">
        <v>1076095</v>
      </c>
      <c r="I22" s="5">
        <v>1235635</v>
      </c>
      <c r="J22" s="5">
        <v>159540</v>
      </c>
      <c r="K22" s="5">
        <v>-16220</v>
      </c>
      <c r="L22" s="5">
        <v>82432</v>
      </c>
      <c r="M22" s="5">
        <v>98652</v>
      </c>
      <c r="N22" s="64">
        <v>1071969</v>
      </c>
      <c r="O22" s="5"/>
      <c r="P22" s="63" t="s">
        <v>64</v>
      </c>
      <c r="Q22" s="5">
        <v>175492</v>
      </c>
      <c r="R22" s="5">
        <v>231773</v>
      </c>
      <c r="S22" s="5">
        <v>56281</v>
      </c>
      <c r="T22" s="5">
        <v>62454</v>
      </c>
      <c r="U22" s="5">
        <v>766269</v>
      </c>
      <c r="V22" s="5">
        <v>67754</v>
      </c>
      <c r="W22" s="5">
        <v>20346</v>
      </c>
      <c r="X22" s="5">
        <v>24953</v>
      </c>
      <c r="Y22" s="5">
        <v>4607</v>
      </c>
      <c r="Z22" s="5">
        <v>4830363</v>
      </c>
      <c r="AA22" s="5">
        <v>344103</v>
      </c>
      <c r="AB22" s="5">
        <v>148489</v>
      </c>
      <c r="AC22" s="64">
        <v>195614</v>
      </c>
      <c r="AD22" s="72">
        <v>0</v>
      </c>
      <c r="AE22" s="63" t="s">
        <v>64</v>
      </c>
      <c r="AF22" s="72">
        <v>1377471</v>
      </c>
      <c r="AG22" s="5">
        <v>1284048</v>
      </c>
      <c r="AH22" s="5">
        <v>93423</v>
      </c>
      <c r="AI22" s="5">
        <v>3108789</v>
      </c>
      <c r="AJ22" s="5">
        <v>19724</v>
      </c>
      <c r="AK22" s="5">
        <v>1032328</v>
      </c>
      <c r="AL22" s="5">
        <v>2056737</v>
      </c>
      <c r="AM22" s="5">
        <v>21803807</v>
      </c>
      <c r="AN22" s="5">
        <v>11079</v>
      </c>
      <c r="AO22" s="64">
        <v>1968.0302373860457</v>
      </c>
      <c r="CE22" s="63" t="s">
        <v>64</v>
      </c>
      <c r="CF22" s="11">
        <f t="shared" si="3"/>
        <v>72.91088661718571</v>
      </c>
      <c r="CG22" s="11">
        <f t="shared" si="0"/>
        <v>63.569215229248734</v>
      </c>
      <c r="CH22" s="11">
        <f t="shared" si="0"/>
        <v>9.3416713879369784</v>
      </c>
      <c r="CI22" s="11">
        <f t="shared" si="0"/>
        <v>8.075066890841585</v>
      </c>
      <c r="CJ22" s="11">
        <f t="shared" si="0"/>
        <v>1.2666044970953927</v>
      </c>
      <c r="CK22" s="11">
        <f t="shared" si="0"/>
        <v>4.9353537205681555</v>
      </c>
      <c r="CL22" s="11">
        <f t="shared" si="0"/>
        <v>5.6670608027304583</v>
      </c>
      <c r="CM22" s="11">
        <f t="shared" si="0"/>
        <v>0.73170708216230307</v>
      </c>
      <c r="CN22" s="11">
        <f t="shared" si="0"/>
        <v>-7.4390678655337578E-2</v>
      </c>
      <c r="CO22" s="11">
        <f t="shared" si="0"/>
        <v>0.37806241818229269</v>
      </c>
      <c r="CP22" s="11">
        <f t="shared" si="0"/>
        <v>0.45245309683763024</v>
      </c>
      <c r="CQ22" s="65">
        <f t="shared" si="0"/>
        <v>4.9164304196968907</v>
      </c>
      <c r="CS22" s="63" t="s">
        <v>64</v>
      </c>
      <c r="CT22" s="59">
        <f t="shared" si="1"/>
        <v>0.80486861766846485</v>
      </c>
      <c r="CU22" s="59">
        <f t="shared" si="1"/>
        <v>1.0629932653504042</v>
      </c>
      <c r="CV22" s="59">
        <f t="shared" si="1"/>
        <v>0.25812464768193921</v>
      </c>
      <c r="CW22" s="59">
        <f t="shared" si="1"/>
        <v>0.28643621730828933</v>
      </c>
      <c r="CX22" s="59">
        <f t="shared" si="1"/>
        <v>3.514381685730386</v>
      </c>
      <c r="CY22" s="59">
        <f t="shared" si="1"/>
        <v>0.31074389898974986</v>
      </c>
      <c r="CZ22" s="59">
        <f t="shared" si="1"/>
        <v>9.331397952660285E-2</v>
      </c>
      <c r="DA22" s="59">
        <f t="shared" si="1"/>
        <v>0.11444331716933653</v>
      </c>
      <c r="DB22" s="59">
        <f t="shared" si="1"/>
        <v>2.1129337642733673E-2</v>
      </c>
      <c r="DC22" s="59">
        <f t="shared" si="1"/>
        <v>22.153759662246138</v>
      </c>
      <c r="DD22" s="59">
        <f t="shared" si="1"/>
        <v>1.5781785263463393</v>
      </c>
      <c r="DE22" s="11">
        <f t="shared" si="1"/>
        <v>0.68102327267894081</v>
      </c>
      <c r="DF22" s="65">
        <f t="shared" si="1"/>
        <v>0.89715525366739857</v>
      </c>
      <c r="DH22" s="63" t="s">
        <v>64</v>
      </c>
      <c r="DI22" s="11">
        <f t="shared" si="2"/>
        <v>6.3175710553666153</v>
      </c>
      <c r="DJ22" s="11">
        <f t="shared" si="2"/>
        <v>5.8891000090030152</v>
      </c>
      <c r="DK22" s="11">
        <f t="shared" si="2"/>
        <v>0.42847104636360062</v>
      </c>
      <c r="DL22" s="11">
        <f t="shared" si="2"/>
        <v>14.258010080533184</v>
      </c>
      <c r="DM22" s="11">
        <f t="shared" si="2"/>
        <v>9.0461266695306922E-2</v>
      </c>
      <c r="DN22" s="11">
        <f t="shared" si="2"/>
        <v>4.7346227197846691</v>
      </c>
      <c r="DO22" s="11">
        <f t="shared" si="2"/>
        <v>9.432926094053208</v>
      </c>
      <c r="DP22" s="132">
        <f t="shared" si="2"/>
        <v>100</v>
      </c>
      <c r="DQ22" s="62"/>
    </row>
    <row r="23" spans="2:121" s="68" customFormat="1" ht="12">
      <c r="B23" s="63" t="s">
        <v>65</v>
      </c>
      <c r="C23" s="5">
        <v>30652761</v>
      </c>
      <c r="D23" s="5">
        <v>26735593</v>
      </c>
      <c r="E23" s="5">
        <v>3917168</v>
      </c>
      <c r="F23" s="5">
        <v>3385819</v>
      </c>
      <c r="G23" s="5">
        <v>531349</v>
      </c>
      <c r="H23" s="5">
        <v>1624249</v>
      </c>
      <c r="I23" s="5">
        <v>2204417</v>
      </c>
      <c r="J23" s="5">
        <v>580168</v>
      </c>
      <c r="K23" s="5">
        <v>-433529</v>
      </c>
      <c r="L23" s="5">
        <v>46887</v>
      </c>
      <c r="M23" s="5">
        <v>480416</v>
      </c>
      <c r="N23" s="64">
        <v>2024344</v>
      </c>
      <c r="O23" s="5"/>
      <c r="P23" s="63" t="s">
        <v>65</v>
      </c>
      <c r="Q23" s="5">
        <v>275333</v>
      </c>
      <c r="R23" s="5">
        <v>367514</v>
      </c>
      <c r="S23" s="5">
        <v>92181</v>
      </c>
      <c r="T23" s="5">
        <v>109550</v>
      </c>
      <c r="U23" s="5">
        <v>1234098</v>
      </c>
      <c r="V23" s="5">
        <v>405363</v>
      </c>
      <c r="W23" s="5">
        <v>33434</v>
      </c>
      <c r="X23" s="5">
        <v>41005</v>
      </c>
      <c r="Y23" s="5">
        <v>7571</v>
      </c>
      <c r="Z23" s="5">
        <v>5961023</v>
      </c>
      <c r="AA23" s="5">
        <v>658630</v>
      </c>
      <c r="AB23" s="5">
        <v>324661</v>
      </c>
      <c r="AC23" s="64">
        <v>333969</v>
      </c>
      <c r="AD23" s="72">
        <v>0</v>
      </c>
      <c r="AE23" s="63" t="s">
        <v>65</v>
      </c>
      <c r="AF23" s="72">
        <v>203626</v>
      </c>
      <c r="AG23" s="5">
        <v>17773</v>
      </c>
      <c r="AH23" s="5">
        <v>185853</v>
      </c>
      <c r="AI23" s="5">
        <v>5098767</v>
      </c>
      <c r="AJ23" s="5">
        <v>-19872</v>
      </c>
      <c r="AK23" s="5">
        <v>1626115</v>
      </c>
      <c r="AL23" s="5">
        <v>3492524</v>
      </c>
      <c r="AM23" s="5">
        <v>38238033</v>
      </c>
      <c r="AN23" s="5">
        <v>17232</v>
      </c>
      <c r="AO23" s="64">
        <v>2219.0130571030641</v>
      </c>
      <c r="CE23" s="63" t="s">
        <v>65</v>
      </c>
      <c r="CF23" s="11">
        <f t="shared" si="3"/>
        <v>80.163017276542433</v>
      </c>
      <c r="CG23" s="11">
        <f t="shared" si="0"/>
        <v>69.918850166795977</v>
      </c>
      <c r="CH23" s="11">
        <f t="shared" si="0"/>
        <v>10.244167109746465</v>
      </c>
      <c r="CI23" s="11">
        <f t="shared" si="0"/>
        <v>8.8545846487448756</v>
      </c>
      <c r="CJ23" s="11">
        <f t="shared" si="0"/>
        <v>1.3895824610015897</v>
      </c>
      <c r="CK23" s="11">
        <f t="shared" si="0"/>
        <v>4.2477315713389334</v>
      </c>
      <c r="CL23" s="11">
        <f t="shared" si="0"/>
        <v>5.7649853484879827</v>
      </c>
      <c r="CM23" s="11">
        <f t="shared" si="0"/>
        <v>1.5172537771490495</v>
      </c>
      <c r="CN23" s="11">
        <f t="shared" si="0"/>
        <v>-1.1337638628012063</v>
      </c>
      <c r="CO23" s="11">
        <f t="shared" si="0"/>
        <v>0.12261875499715166</v>
      </c>
      <c r="CP23" s="11">
        <f t="shared" si="0"/>
        <v>1.2563826177983579</v>
      </c>
      <c r="CQ23" s="65">
        <f t="shared" si="0"/>
        <v>5.2940589281880692</v>
      </c>
      <c r="CS23" s="63" t="s">
        <v>65</v>
      </c>
      <c r="CT23" s="59">
        <f t="shared" si="1"/>
        <v>0.72005011345641134</v>
      </c>
      <c r="CU23" s="59">
        <f t="shared" si="1"/>
        <v>0.96112161417926489</v>
      </c>
      <c r="CV23" s="59">
        <f t="shared" si="1"/>
        <v>0.24107150072285363</v>
      </c>
      <c r="CW23" s="59">
        <f t="shared" si="1"/>
        <v>0.28649486232725413</v>
      </c>
      <c r="CX23" s="59">
        <f t="shared" si="1"/>
        <v>3.2274097362696459</v>
      </c>
      <c r="CY23" s="59">
        <f t="shared" si="1"/>
        <v>1.0601042161347578</v>
      </c>
      <c r="CZ23" s="59">
        <f t="shared" si="1"/>
        <v>8.7436505952071336E-2</v>
      </c>
      <c r="DA23" s="59">
        <f t="shared" si="1"/>
        <v>0.10723616457990921</v>
      </c>
      <c r="DB23" s="59">
        <f t="shared" ref="DB23:DF51" si="4">Y23/$AM23*100</f>
        <v>1.9799658627837891E-2</v>
      </c>
      <c r="DC23" s="59">
        <f t="shared" si="4"/>
        <v>15.589251152118624</v>
      </c>
      <c r="DD23" s="59">
        <f t="shared" si="4"/>
        <v>1.7224473863496064</v>
      </c>
      <c r="DE23" s="11">
        <f t="shared" si="4"/>
        <v>0.84905256502080007</v>
      </c>
      <c r="DF23" s="65">
        <f t="shared" si="4"/>
        <v>0.8733948213288063</v>
      </c>
      <c r="DH23" s="63" t="s">
        <v>65</v>
      </c>
      <c r="DI23" s="11">
        <f t="shared" si="2"/>
        <v>0.53252216190095347</v>
      </c>
      <c r="DJ23" s="11">
        <f t="shared" si="2"/>
        <v>4.6479901306638864E-2</v>
      </c>
      <c r="DK23" s="11">
        <f t="shared" si="2"/>
        <v>0.4860422605943146</v>
      </c>
      <c r="DL23" s="11">
        <f t="shared" si="2"/>
        <v>13.334281603868064</v>
      </c>
      <c r="DM23" s="11">
        <f t="shared" si="2"/>
        <v>-5.1969200403169269E-2</v>
      </c>
      <c r="DN23" s="11">
        <f t="shared" si="2"/>
        <v>4.2526115294685791</v>
      </c>
      <c r="DO23" s="11">
        <f t="shared" si="2"/>
        <v>9.133639274802654</v>
      </c>
      <c r="DP23" s="132">
        <f t="shared" si="2"/>
        <v>100</v>
      </c>
      <c r="DQ23" s="85"/>
    </row>
    <row r="24" spans="2:121" ht="12">
      <c r="B24" s="74" t="s">
        <v>66</v>
      </c>
      <c r="C24" s="75">
        <v>16327791</v>
      </c>
      <c r="D24" s="75">
        <v>14235276</v>
      </c>
      <c r="E24" s="75">
        <v>2092515</v>
      </c>
      <c r="F24" s="75">
        <v>1808573</v>
      </c>
      <c r="G24" s="75">
        <v>283942</v>
      </c>
      <c r="H24" s="75">
        <v>1346788</v>
      </c>
      <c r="I24" s="75">
        <v>1536406</v>
      </c>
      <c r="J24" s="75">
        <v>189618</v>
      </c>
      <c r="K24" s="75">
        <v>-62858</v>
      </c>
      <c r="L24" s="75">
        <v>64150</v>
      </c>
      <c r="M24" s="75">
        <v>127008</v>
      </c>
      <c r="N24" s="76">
        <v>1382653</v>
      </c>
      <c r="O24" s="5"/>
      <c r="P24" s="74" t="s">
        <v>66</v>
      </c>
      <c r="Q24" s="75">
        <v>171042</v>
      </c>
      <c r="R24" s="75">
        <v>227539</v>
      </c>
      <c r="S24" s="75">
        <v>56497</v>
      </c>
      <c r="T24" s="75">
        <v>16883</v>
      </c>
      <c r="U24" s="75">
        <v>844850</v>
      </c>
      <c r="V24" s="75">
        <v>349878</v>
      </c>
      <c r="W24" s="75">
        <v>26993</v>
      </c>
      <c r="X24" s="75">
        <v>33106</v>
      </c>
      <c r="Y24" s="75">
        <v>6113</v>
      </c>
      <c r="Z24" s="75">
        <v>4337861</v>
      </c>
      <c r="AA24" s="75">
        <v>249758</v>
      </c>
      <c r="AB24" s="75">
        <v>76846</v>
      </c>
      <c r="AC24" s="76">
        <v>172912</v>
      </c>
      <c r="AD24" s="72">
        <v>0</v>
      </c>
      <c r="AE24" s="74" t="s">
        <v>66</v>
      </c>
      <c r="AF24" s="77">
        <v>1021382</v>
      </c>
      <c r="AG24" s="75">
        <v>854504</v>
      </c>
      <c r="AH24" s="75">
        <v>166878</v>
      </c>
      <c r="AI24" s="75">
        <v>3066721</v>
      </c>
      <c r="AJ24" s="75">
        <v>28250</v>
      </c>
      <c r="AK24" s="75">
        <v>1000719</v>
      </c>
      <c r="AL24" s="75">
        <v>2037752</v>
      </c>
      <c r="AM24" s="75">
        <v>22012440</v>
      </c>
      <c r="AN24" s="75">
        <v>11774</v>
      </c>
      <c r="AO24" s="76">
        <v>1869.5804314591473</v>
      </c>
      <c r="CE24" s="74" t="s">
        <v>66</v>
      </c>
      <c r="CF24" s="78">
        <f t="shared" si="3"/>
        <v>74.175289063820273</v>
      </c>
      <c r="CG24" s="78">
        <f t="shared" si="0"/>
        <v>64.669232488538299</v>
      </c>
      <c r="CH24" s="78">
        <f t="shared" si="0"/>
        <v>9.5060565752819759</v>
      </c>
      <c r="CI24" s="78">
        <f t="shared" si="0"/>
        <v>8.2161405096390947</v>
      </c>
      <c r="CJ24" s="78">
        <f t="shared" si="0"/>
        <v>1.2899160656428819</v>
      </c>
      <c r="CK24" s="78">
        <f t="shared" si="0"/>
        <v>6.1183040135487028</v>
      </c>
      <c r="CL24" s="78">
        <f t="shared" si="0"/>
        <v>6.9797169237031431</v>
      </c>
      <c r="CM24" s="78">
        <f t="shared" si="0"/>
        <v>0.86141291015443999</v>
      </c>
      <c r="CN24" s="78">
        <f t="shared" si="0"/>
        <v>-0.28555671247712655</v>
      </c>
      <c r="CO24" s="78">
        <f t="shared" si="0"/>
        <v>0.29142612086620112</v>
      </c>
      <c r="CP24" s="78">
        <f t="shared" si="0"/>
        <v>0.57698283334332767</v>
      </c>
      <c r="CQ24" s="79">
        <f t="shared" si="0"/>
        <v>6.2812346109745221</v>
      </c>
      <c r="CS24" s="74" t="s">
        <v>66</v>
      </c>
      <c r="CT24" s="142">
        <f t="shared" ref="CT24:DA51" si="5">Q24/$AM24*100</f>
        <v>0.77702426446136819</v>
      </c>
      <c r="CU24" s="82">
        <f t="shared" si="5"/>
        <v>1.0336836806823779</v>
      </c>
      <c r="CV24" s="82">
        <f t="shared" si="5"/>
        <v>0.25665941622100957</v>
      </c>
      <c r="CW24" s="82">
        <f t="shared" si="5"/>
        <v>7.669754011822405E-2</v>
      </c>
      <c r="CX24" s="82">
        <f t="shared" si="5"/>
        <v>3.838057025936243</v>
      </c>
      <c r="CY24" s="82">
        <f t="shared" si="5"/>
        <v>1.5894557804586862</v>
      </c>
      <c r="CZ24" s="82">
        <f t="shared" si="5"/>
        <v>0.12262611505130736</v>
      </c>
      <c r="DA24" s="82">
        <f t="shared" si="5"/>
        <v>0.15039677564141005</v>
      </c>
      <c r="DB24" s="82">
        <f t="shared" si="4"/>
        <v>2.7770660590102685E-2</v>
      </c>
      <c r="DC24" s="82">
        <f t="shared" si="4"/>
        <v>19.706406922631022</v>
      </c>
      <c r="DD24" s="82">
        <f t="shared" si="4"/>
        <v>1.1346220591629097</v>
      </c>
      <c r="DE24" s="78">
        <f t="shared" si="4"/>
        <v>0.34910259834893359</v>
      </c>
      <c r="DF24" s="79">
        <f t="shared" si="4"/>
        <v>0.78551946081397606</v>
      </c>
      <c r="DH24" s="74" t="s">
        <v>66</v>
      </c>
      <c r="DI24" s="78">
        <f t="shared" si="2"/>
        <v>4.6400217331654279</v>
      </c>
      <c r="DJ24" s="78">
        <f t="shared" si="2"/>
        <v>3.8819140449673002</v>
      </c>
      <c r="DK24" s="78">
        <f t="shared" si="2"/>
        <v>0.75810768819812802</v>
      </c>
      <c r="DL24" s="78">
        <f t="shared" si="2"/>
        <v>13.931763130302683</v>
      </c>
      <c r="DM24" s="78">
        <f t="shared" si="2"/>
        <v>0.12833652243912988</v>
      </c>
      <c r="DN24" s="78">
        <f t="shared" si="2"/>
        <v>4.5461520849119861</v>
      </c>
      <c r="DO24" s="78">
        <f t="shared" si="2"/>
        <v>9.2572745229515672</v>
      </c>
      <c r="DP24" s="136">
        <f t="shared" si="2"/>
        <v>100</v>
      </c>
      <c r="DQ24" s="62"/>
    </row>
    <row r="25" spans="2:121" ht="12">
      <c r="B25" s="63" t="s">
        <v>67</v>
      </c>
      <c r="C25" s="5">
        <v>60538306</v>
      </c>
      <c r="D25" s="5">
        <v>52786248</v>
      </c>
      <c r="E25" s="5">
        <v>7752058</v>
      </c>
      <c r="F25" s="5">
        <v>6696315</v>
      </c>
      <c r="G25" s="5">
        <v>1055743</v>
      </c>
      <c r="H25" s="5">
        <v>3181466</v>
      </c>
      <c r="I25" s="5">
        <v>4041008</v>
      </c>
      <c r="J25" s="5">
        <v>859542</v>
      </c>
      <c r="K25" s="5">
        <v>-340762</v>
      </c>
      <c r="L25" s="5">
        <v>352798</v>
      </c>
      <c r="M25" s="5">
        <v>693560</v>
      </c>
      <c r="N25" s="64">
        <v>3477246</v>
      </c>
      <c r="O25" s="5"/>
      <c r="P25" s="63" t="s">
        <v>67</v>
      </c>
      <c r="Q25" s="5">
        <v>442373</v>
      </c>
      <c r="R25" s="5">
        <v>598169</v>
      </c>
      <c r="S25" s="5">
        <v>155796</v>
      </c>
      <c r="T25" s="5">
        <v>382997</v>
      </c>
      <c r="U25" s="5">
        <v>2114114</v>
      </c>
      <c r="V25" s="5">
        <v>537762</v>
      </c>
      <c r="W25" s="5">
        <v>44982</v>
      </c>
      <c r="X25" s="5">
        <v>55168</v>
      </c>
      <c r="Y25" s="5">
        <v>10186</v>
      </c>
      <c r="Z25" s="5">
        <v>9495969</v>
      </c>
      <c r="AA25" s="5">
        <v>1264016</v>
      </c>
      <c r="AB25" s="5">
        <v>674201</v>
      </c>
      <c r="AC25" s="64">
        <v>589815</v>
      </c>
      <c r="AD25" s="72">
        <v>0</v>
      </c>
      <c r="AE25" s="63" t="s">
        <v>67</v>
      </c>
      <c r="AF25" s="72">
        <v>931554</v>
      </c>
      <c r="AG25" s="5">
        <v>741385</v>
      </c>
      <c r="AH25" s="5">
        <v>190169</v>
      </c>
      <c r="AI25" s="5">
        <v>7300399</v>
      </c>
      <c r="AJ25" s="5">
        <v>32043</v>
      </c>
      <c r="AK25" s="5">
        <v>2227260</v>
      </c>
      <c r="AL25" s="5">
        <v>5041096</v>
      </c>
      <c r="AM25" s="5">
        <v>73215741</v>
      </c>
      <c r="AN25" s="5">
        <v>29539</v>
      </c>
      <c r="AO25" s="64">
        <v>2478.6127153932089</v>
      </c>
      <c r="CE25" s="63" t="s">
        <v>67</v>
      </c>
      <c r="CF25" s="11">
        <f t="shared" si="3"/>
        <v>82.684823199426475</v>
      </c>
      <c r="CG25" s="11">
        <f t="shared" si="0"/>
        <v>72.096856876719997</v>
      </c>
      <c r="CH25" s="11">
        <f t="shared" si="0"/>
        <v>10.58796632270648</v>
      </c>
      <c r="CI25" s="11">
        <f t="shared" si="0"/>
        <v>9.1460045456618406</v>
      </c>
      <c r="CJ25" s="11">
        <f t="shared" si="0"/>
        <v>1.4419617770446385</v>
      </c>
      <c r="CK25" s="11">
        <f t="shared" si="0"/>
        <v>4.3453306031554062</v>
      </c>
      <c r="CL25" s="11">
        <f t="shared" si="0"/>
        <v>5.5193158531305446</v>
      </c>
      <c r="CM25" s="11">
        <f t="shared" si="0"/>
        <v>1.1739852499751384</v>
      </c>
      <c r="CN25" s="11">
        <f t="shared" si="0"/>
        <v>-0.46542177316760336</v>
      </c>
      <c r="CO25" s="11">
        <f t="shared" si="0"/>
        <v>0.48186086104079717</v>
      </c>
      <c r="CP25" s="11">
        <f t="shared" si="0"/>
        <v>0.94728263420840053</v>
      </c>
      <c r="CQ25" s="86">
        <f t="shared" si="0"/>
        <v>4.749314768254548</v>
      </c>
      <c r="CS25" s="63" t="s">
        <v>67</v>
      </c>
      <c r="CT25" s="59">
        <f t="shared" si="5"/>
        <v>0.60420477066536826</v>
      </c>
      <c r="CU25" s="59">
        <f t="shared" si="5"/>
        <v>0.816995077602233</v>
      </c>
      <c r="CV25" s="59">
        <f t="shared" si="5"/>
        <v>0.21279030693686485</v>
      </c>
      <c r="CW25" s="59">
        <f t="shared" si="5"/>
        <v>0.52310745581336116</v>
      </c>
      <c r="CX25" s="59">
        <f t="shared" si="5"/>
        <v>2.8875129461573024</v>
      </c>
      <c r="CY25" s="59">
        <f t="shared" si="5"/>
        <v>0.7344895956185159</v>
      </c>
      <c r="CZ25" s="59">
        <f t="shared" si="5"/>
        <v>6.1437608068461665E-2</v>
      </c>
      <c r="DA25" s="59">
        <f t="shared" si="5"/>
        <v>7.5349916898334743E-2</v>
      </c>
      <c r="DB25" s="59">
        <f t="shared" si="4"/>
        <v>1.3912308829873075E-2</v>
      </c>
      <c r="DC25" s="59">
        <f t="shared" si="4"/>
        <v>12.96984619741812</v>
      </c>
      <c r="DD25" s="59">
        <f t="shared" si="4"/>
        <v>1.726426561741689</v>
      </c>
      <c r="DE25" s="11">
        <f t="shared" si="4"/>
        <v>0.92084159880318639</v>
      </c>
      <c r="DF25" s="65">
        <f t="shared" si="4"/>
        <v>0.80558496293850257</v>
      </c>
      <c r="DH25" s="63" t="s">
        <v>67</v>
      </c>
      <c r="DI25" s="11">
        <f t="shared" si="2"/>
        <v>1.2723411486062812</v>
      </c>
      <c r="DJ25" s="11">
        <f t="shared" si="2"/>
        <v>1.012603287044517</v>
      </c>
      <c r="DK25" s="11">
        <f t="shared" si="2"/>
        <v>0.25973786156176443</v>
      </c>
      <c r="DL25" s="11">
        <f t="shared" si="2"/>
        <v>9.9710784870701517</v>
      </c>
      <c r="DM25" s="11">
        <f t="shared" si="2"/>
        <v>4.3765178856825342E-2</v>
      </c>
      <c r="DN25" s="11">
        <f t="shared" si="2"/>
        <v>3.0420507524467997</v>
      </c>
      <c r="DO25" s="11">
        <f t="shared" si="2"/>
        <v>6.8852625557665261</v>
      </c>
      <c r="DP25" s="132">
        <f t="shared" si="2"/>
        <v>100</v>
      </c>
      <c r="DQ25" s="62"/>
    </row>
    <row r="26" spans="2:121" ht="12">
      <c r="B26" s="74" t="s">
        <v>68</v>
      </c>
      <c r="C26" s="75">
        <v>71582569</v>
      </c>
      <c r="D26" s="75">
        <v>62412462</v>
      </c>
      <c r="E26" s="75">
        <v>9170107</v>
      </c>
      <c r="F26" s="75">
        <v>7920596</v>
      </c>
      <c r="G26" s="75">
        <v>1249511</v>
      </c>
      <c r="H26" s="75">
        <v>3217718</v>
      </c>
      <c r="I26" s="75">
        <v>3949931</v>
      </c>
      <c r="J26" s="75">
        <v>732213</v>
      </c>
      <c r="K26" s="75">
        <v>-441660</v>
      </c>
      <c r="L26" s="75">
        <v>100782</v>
      </c>
      <c r="M26" s="75">
        <v>542442</v>
      </c>
      <c r="N26" s="76">
        <v>3627242</v>
      </c>
      <c r="O26" s="5"/>
      <c r="P26" s="74" t="s">
        <v>68</v>
      </c>
      <c r="Q26" s="75">
        <v>494531</v>
      </c>
      <c r="R26" s="75">
        <v>677024</v>
      </c>
      <c r="S26" s="75">
        <v>182493</v>
      </c>
      <c r="T26" s="75">
        <v>314193</v>
      </c>
      <c r="U26" s="75">
        <v>2541261</v>
      </c>
      <c r="V26" s="75">
        <v>277257</v>
      </c>
      <c r="W26" s="75">
        <v>32136</v>
      </c>
      <c r="X26" s="75">
        <v>39414</v>
      </c>
      <c r="Y26" s="75">
        <v>7278</v>
      </c>
      <c r="Z26" s="75">
        <v>10012435</v>
      </c>
      <c r="AA26" s="75">
        <v>594094</v>
      </c>
      <c r="AB26" s="75">
        <v>297221</v>
      </c>
      <c r="AC26" s="76">
        <v>296873</v>
      </c>
      <c r="AD26" s="72">
        <v>0</v>
      </c>
      <c r="AE26" s="74" t="s">
        <v>68</v>
      </c>
      <c r="AF26" s="77">
        <v>190565</v>
      </c>
      <c r="AG26" s="75">
        <v>110920</v>
      </c>
      <c r="AH26" s="75">
        <v>79645</v>
      </c>
      <c r="AI26" s="75">
        <v>9227776</v>
      </c>
      <c r="AJ26" s="75">
        <v>29049</v>
      </c>
      <c r="AK26" s="75">
        <v>3302074</v>
      </c>
      <c r="AL26" s="75">
        <v>5896653</v>
      </c>
      <c r="AM26" s="75">
        <v>84812722</v>
      </c>
      <c r="AN26" s="75">
        <v>33453</v>
      </c>
      <c r="AO26" s="76">
        <v>2535.2800047828296</v>
      </c>
      <c r="CE26" s="74" t="s">
        <v>68</v>
      </c>
      <c r="CF26" s="78">
        <f t="shared" si="3"/>
        <v>84.400744737328438</v>
      </c>
      <c r="CG26" s="78">
        <f t="shared" si="0"/>
        <v>73.58856139530576</v>
      </c>
      <c r="CH26" s="78">
        <f t="shared" si="0"/>
        <v>10.812183342022674</v>
      </c>
      <c r="CI26" s="78">
        <f t="shared" si="0"/>
        <v>9.3389244127785442</v>
      </c>
      <c r="CJ26" s="78">
        <f t="shared" si="0"/>
        <v>1.4732589292441292</v>
      </c>
      <c r="CK26" s="78">
        <f t="shared" si="0"/>
        <v>3.7939095976662554</v>
      </c>
      <c r="CL26" s="78">
        <f t="shared" si="0"/>
        <v>4.6572388043388111</v>
      </c>
      <c r="CM26" s="78">
        <f t="shared" si="0"/>
        <v>0.86332920667255564</v>
      </c>
      <c r="CN26" s="78">
        <f t="shared" si="0"/>
        <v>-0.520747347314239</v>
      </c>
      <c r="CO26" s="78">
        <f t="shared" si="0"/>
        <v>0.11882887097999283</v>
      </c>
      <c r="CP26" s="78">
        <f t="shared" si="0"/>
        <v>0.63957621829423184</v>
      </c>
      <c r="CQ26" s="79">
        <f t="shared" si="0"/>
        <v>4.2767664030403365</v>
      </c>
      <c r="CS26" s="74" t="s">
        <v>68</v>
      </c>
      <c r="CT26" s="82">
        <f t="shared" si="5"/>
        <v>0.5830858724237149</v>
      </c>
      <c r="CU26" s="82">
        <f t="shared" si="5"/>
        <v>0.79825760102358223</v>
      </c>
      <c r="CV26" s="82">
        <f t="shared" si="5"/>
        <v>0.21517172859986736</v>
      </c>
      <c r="CW26" s="82">
        <f t="shared" si="5"/>
        <v>0.37045503621496784</v>
      </c>
      <c r="CX26" s="82">
        <f t="shared" si="5"/>
        <v>2.9963205284226113</v>
      </c>
      <c r="CY26" s="82">
        <f t="shared" si="5"/>
        <v>0.32690496597904262</v>
      </c>
      <c r="CZ26" s="82">
        <f t="shared" si="5"/>
        <v>3.7890541940158458E-2</v>
      </c>
      <c r="DA26" s="82">
        <f t="shared" si="5"/>
        <v>4.6471801718614807E-2</v>
      </c>
      <c r="DB26" s="82">
        <f t="shared" si="4"/>
        <v>8.5812597784563505E-3</v>
      </c>
      <c r="DC26" s="82">
        <f t="shared" si="4"/>
        <v>11.805345665005303</v>
      </c>
      <c r="DD26" s="82">
        <f t="shared" si="4"/>
        <v>0.70047745903026204</v>
      </c>
      <c r="DE26" s="78">
        <f t="shared" si="4"/>
        <v>0.35044388741585253</v>
      </c>
      <c r="DF26" s="65">
        <f t="shared" si="4"/>
        <v>0.35003357161440946</v>
      </c>
      <c r="DH26" s="74" t="s">
        <v>68</v>
      </c>
      <c r="DI26" s="78">
        <f t="shared" si="2"/>
        <v>0.22468916868391514</v>
      </c>
      <c r="DJ26" s="78">
        <f t="shared" si="2"/>
        <v>0.13078226636801021</v>
      </c>
      <c r="DK26" s="78">
        <f t="shared" si="2"/>
        <v>9.3906902315904914E-2</v>
      </c>
      <c r="DL26" s="78">
        <f t="shared" si="2"/>
        <v>10.880179037291127</v>
      </c>
      <c r="DM26" s="78">
        <f t="shared" si="2"/>
        <v>3.4250757804943466E-2</v>
      </c>
      <c r="DN26" s="78">
        <f t="shared" si="2"/>
        <v>3.8933710911907768</v>
      </c>
      <c r="DO26" s="78">
        <f t="shared" si="2"/>
        <v>6.9525571882954065</v>
      </c>
      <c r="DP26" s="132">
        <f t="shared" si="2"/>
        <v>100</v>
      </c>
      <c r="DQ26" s="62"/>
    </row>
    <row r="27" spans="2:121" ht="12">
      <c r="B27" s="63" t="s">
        <v>69</v>
      </c>
      <c r="C27" s="5">
        <v>6734578</v>
      </c>
      <c r="D27" s="5">
        <v>5873259</v>
      </c>
      <c r="E27" s="5">
        <v>861319</v>
      </c>
      <c r="F27" s="5">
        <v>744184</v>
      </c>
      <c r="G27" s="5">
        <v>117135</v>
      </c>
      <c r="H27" s="5">
        <v>2666457</v>
      </c>
      <c r="I27" s="5">
        <v>2750471</v>
      </c>
      <c r="J27" s="5">
        <v>84014</v>
      </c>
      <c r="K27" s="5">
        <v>13191</v>
      </c>
      <c r="L27" s="5">
        <v>69490</v>
      </c>
      <c r="M27" s="5">
        <v>56299</v>
      </c>
      <c r="N27" s="64">
        <v>2645500</v>
      </c>
      <c r="O27" s="5"/>
      <c r="P27" s="63" t="s">
        <v>69</v>
      </c>
      <c r="Q27" s="5">
        <v>84857</v>
      </c>
      <c r="R27" s="5">
        <v>110813</v>
      </c>
      <c r="S27" s="5">
        <v>25956</v>
      </c>
      <c r="T27" s="5">
        <v>1970708</v>
      </c>
      <c r="U27" s="5">
        <v>427511</v>
      </c>
      <c r="V27" s="5">
        <v>162424</v>
      </c>
      <c r="W27" s="5">
        <v>7766</v>
      </c>
      <c r="X27" s="5">
        <v>9525</v>
      </c>
      <c r="Y27" s="5">
        <v>1759</v>
      </c>
      <c r="Z27" s="5">
        <v>1692374</v>
      </c>
      <c r="AA27" s="5">
        <v>205686</v>
      </c>
      <c r="AB27" s="5">
        <v>167299</v>
      </c>
      <c r="AC27" s="64">
        <v>38387</v>
      </c>
      <c r="AD27" s="72">
        <v>0</v>
      </c>
      <c r="AE27" s="63" t="s">
        <v>69</v>
      </c>
      <c r="AF27" s="5">
        <v>111569</v>
      </c>
      <c r="AG27" s="5">
        <v>60324</v>
      </c>
      <c r="AH27" s="5">
        <v>51245</v>
      </c>
      <c r="AI27" s="5">
        <v>1375119</v>
      </c>
      <c r="AJ27" s="5">
        <v>19075</v>
      </c>
      <c r="AK27" s="5">
        <v>491401</v>
      </c>
      <c r="AL27" s="5">
        <v>864643</v>
      </c>
      <c r="AM27" s="5">
        <v>11093409</v>
      </c>
      <c r="AN27" s="5">
        <v>4637</v>
      </c>
      <c r="AO27" s="64">
        <v>2392.3676946301489</v>
      </c>
      <c r="CE27" s="63" t="s">
        <v>69</v>
      </c>
      <c r="CF27" s="11">
        <f t="shared" si="3"/>
        <v>60.707921253061173</v>
      </c>
      <c r="CG27" s="11">
        <f t="shared" si="0"/>
        <v>52.943680342084207</v>
      </c>
      <c r="CH27" s="11">
        <f t="shared" si="0"/>
        <v>7.7642409109769588</v>
      </c>
      <c r="CI27" s="11">
        <f t="shared" si="0"/>
        <v>6.7083436660453062</v>
      </c>
      <c r="CJ27" s="11">
        <f t="shared" si="0"/>
        <v>1.0558972449316526</v>
      </c>
      <c r="CK27" s="11">
        <f t="shared" si="0"/>
        <v>24.036407564167156</v>
      </c>
      <c r="CL27" s="11">
        <f t="shared" si="0"/>
        <v>24.793740138851817</v>
      </c>
      <c r="CM27" s="11">
        <f t="shared" si="0"/>
        <v>0.75733257468466186</v>
      </c>
      <c r="CN27" s="11">
        <f t="shared" si="0"/>
        <v>0.11890844374348769</v>
      </c>
      <c r="CO27" s="11">
        <f t="shared" si="0"/>
        <v>0.62640798694071409</v>
      </c>
      <c r="CP27" s="11">
        <f t="shared" si="0"/>
        <v>0.50749954319722645</v>
      </c>
      <c r="CQ27" s="65">
        <f t="shared" si="0"/>
        <v>23.847493588309959</v>
      </c>
      <c r="CS27" s="63" t="s">
        <v>69</v>
      </c>
      <c r="CT27" s="59">
        <f t="shared" si="5"/>
        <v>0.76493168150565805</v>
      </c>
      <c r="CU27" s="59">
        <f t="shared" si="5"/>
        <v>0.99890845095497693</v>
      </c>
      <c r="CV27" s="59">
        <f t="shared" si="5"/>
        <v>0.23397676944931894</v>
      </c>
      <c r="CW27" s="59">
        <f t="shared" si="5"/>
        <v>17.764674501769473</v>
      </c>
      <c r="CX27" s="59">
        <f t="shared" si="5"/>
        <v>3.8537387380200259</v>
      </c>
      <c r="CY27" s="59">
        <f t="shared" si="5"/>
        <v>1.4641486670148014</v>
      </c>
      <c r="CZ27" s="59">
        <f t="shared" si="5"/>
        <v>7.0005532113708246E-2</v>
      </c>
      <c r="DA27" s="59">
        <f t="shared" si="5"/>
        <v>8.5861794151824752E-2</v>
      </c>
      <c r="DB27" s="59">
        <f t="shared" si="4"/>
        <v>1.5856262038116506E-2</v>
      </c>
      <c r="DC27" s="59">
        <f t="shared" si="4"/>
        <v>15.25567118277168</v>
      </c>
      <c r="DD27" s="59">
        <f t="shared" si="4"/>
        <v>1.8541279781535143</v>
      </c>
      <c r="DE27" s="11">
        <f t="shared" si="4"/>
        <v>1.5080936797696722</v>
      </c>
      <c r="DF27" s="86">
        <f t="shared" si="4"/>
        <v>0.34603429838384214</v>
      </c>
      <c r="DH27" s="63" t="s">
        <v>69</v>
      </c>
      <c r="DI27" s="11">
        <f t="shared" si="2"/>
        <v>1.0057233083175785</v>
      </c>
      <c r="DJ27" s="11">
        <f t="shared" si="2"/>
        <v>0.54378234859996599</v>
      </c>
      <c r="DK27" s="11">
        <f t="shared" si="2"/>
        <v>0.46194095971761251</v>
      </c>
      <c r="DL27" s="11">
        <f t="shared" si="2"/>
        <v>12.395819896300587</v>
      </c>
      <c r="DM27" s="11">
        <f t="shared" si="2"/>
        <v>0.17194894734341806</v>
      </c>
      <c r="DN27" s="11">
        <f t="shared" si="2"/>
        <v>4.4296663000525811</v>
      </c>
      <c r="DO27" s="11">
        <f t="shared" si="2"/>
        <v>7.7942046489045884</v>
      </c>
      <c r="DP27" s="135">
        <f t="shared" si="2"/>
        <v>100</v>
      </c>
      <c r="DQ27" s="62"/>
    </row>
    <row r="28" spans="2:121" ht="12">
      <c r="B28" s="63" t="s">
        <v>70</v>
      </c>
      <c r="C28" s="5">
        <v>10722437</v>
      </c>
      <c r="D28" s="5">
        <v>9353578</v>
      </c>
      <c r="E28" s="5">
        <v>1368859</v>
      </c>
      <c r="F28" s="5">
        <v>1182087</v>
      </c>
      <c r="G28" s="5">
        <v>186772</v>
      </c>
      <c r="H28" s="5">
        <v>1158395</v>
      </c>
      <c r="I28" s="5">
        <v>1334758</v>
      </c>
      <c r="J28" s="5">
        <v>176363</v>
      </c>
      <c r="K28" s="5">
        <v>-13985</v>
      </c>
      <c r="L28" s="5">
        <v>114101</v>
      </c>
      <c r="M28" s="5">
        <v>128086</v>
      </c>
      <c r="N28" s="64">
        <v>1159386</v>
      </c>
      <c r="O28" s="5"/>
      <c r="P28" s="63" t="s">
        <v>70</v>
      </c>
      <c r="Q28" s="5">
        <v>159515</v>
      </c>
      <c r="R28" s="5">
        <v>204849</v>
      </c>
      <c r="S28" s="5">
        <v>45334</v>
      </c>
      <c r="T28" s="5">
        <v>66776</v>
      </c>
      <c r="U28" s="5">
        <v>634198</v>
      </c>
      <c r="V28" s="5">
        <v>298897</v>
      </c>
      <c r="W28" s="5">
        <v>12994</v>
      </c>
      <c r="X28" s="5">
        <v>15937</v>
      </c>
      <c r="Y28" s="5">
        <v>2943</v>
      </c>
      <c r="Z28" s="5">
        <v>2479274</v>
      </c>
      <c r="AA28" s="5">
        <v>314705</v>
      </c>
      <c r="AB28" s="5">
        <v>14766</v>
      </c>
      <c r="AC28" s="64">
        <v>299939</v>
      </c>
      <c r="AD28" s="72">
        <v>0</v>
      </c>
      <c r="AE28" s="63" t="s">
        <v>70</v>
      </c>
      <c r="AF28" s="5">
        <v>107887</v>
      </c>
      <c r="AG28" s="5">
        <v>-9654</v>
      </c>
      <c r="AH28" s="5">
        <v>117541</v>
      </c>
      <c r="AI28" s="5">
        <v>2056682</v>
      </c>
      <c r="AJ28" s="5">
        <v>24436</v>
      </c>
      <c r="AK28" s="5">
        <v>1000271</v>
      </c>
      <c r="AL28" s="5">
        <v>1031975</v>
      </c>
      <c r="AM28" s="5">
        <v>14360106</v>
      </c>
      <c r="AN28" s="5">
        <v>8472</v>
      </c>
      <c r="AO28" s="64">
        <v>1695.007790368272</v>
      </c>
      <c r="CE28" s="63" t="s">
        <v>70</v>
      </c>
      <c r="CF28" s="11">
        <f t="shared" si="3"/>
        <v>74.668230164874828</v>
      </c>
      <c r="CG28" s="11">
        <f t="shared" si="0"/>
        <v>65.135856239501294</v>
      </c>
      <c r="CH28" s="11">
        <f t="shared" si="0"/>
        <v>9.5323739253735322</v>
      </c>
      <c r="CI28" s="11">
        <f t="shared" si="0"/>
        <v>8.2317428576084328</v>
      </c>
      <c r="CJ28" s="11">
        <f t="shared" si="0"/>
        <v>1.3006310677650987</v>
      </c>
      <c r="CK28" s="11">
        <f t="shared" si="0"/>
        <v>8.0667580030398103</v>
      </c>
      <c r="CL28" s="11">
        <f t="shared" si="0"/>
        <v>9.2949035334418841</v>
      </c>
      <c r="CM28" s="11">
        <f t="shared" si="0"/>
        <v>1.2281455304020736</v>
      </c>
      <c r="CN28" s="11">
        <f t="shared" si="0"/>
        <v>-9.7387860507436363E-2</v>
      </c>
      <c r="CO28" s="11">
        <f t="shared" si="0"/>
        <v>0.7945693437081871</v>
      </c>
      <c r="CP28" s="11">
        <f t="shared" si="0"/>
        <v>0.89195720421562341</v>
      </c>
      <c r="CQ28" s="65">
        <f t="shared" si="0"/>
        <v>8.0736590663049412</v>
      </c>
      <c r="CS28" s="63" t="s">
        <v>70</v>
      </c>
      <c r="CT28" s="59">
        <f t="shared" si="5"/>
        <v>1.1108204911579342</v>
      </c>
      <c r="CU28" s="59">
        <f t="shared" si="5"/>
        <v>1.4265145396559051</v>
      </c>
      <c r="CV28" s="59">
        <f t="shared" si="5"/>
        <v>0.31569404849797073</v>
      </c>
      <c r="CW28" s="59">
        <f t="shared" si="5"/>
        <v>0.46501049504787778</v>
      </c>
      <c r="CX28" s="59">
        <f t="shared" si="5"/>
        <v>4.4163880127347248</v>
      </c>
      <c r="CY28" s="59">
        <f t="shared" si="5"/>
        <v>2.0814400673644053</v>
      </c>
      <c r="CZ28" s="59">
        <f t="shared" si="5"/>
        <v>9.0486797242304476E-2</v>
      </c>
      <c r="DA28" s="59">
        <f t="shared" si="5"/>
        <v>0.11098107493078395</v>
      </c>
      <c r="DB28" s="59">
        <f t="shared" si="4"/>
        <v>2.0494277688479459E-2</v>
      </c>
      <c r="DC28" s="59">
        <f t="shared" si="4"/>
        <v>17.26501183208536</v>
      </c>
      <c r="DD28" s="59">
        <f t="shared" si="4"/>
        <v>2.1915228202354498</v>
      </c>
      <c r="DE28" s="11">
        <f t="shared" si="4"/>
        <v>0.10282653902415483</v>
      </c>
      <c r="DF28" s="65">
        <f t="shared" si="4"/>
        <v>2.0886962812112948</v>
      </c>
      <c r="DH28" s="63" t="s">
        <v>70</v>
      </c>
      <c r="DI28" s="11">
        <f t="shared" si="2"/>
        <v>0.75129668262894445</v>
      </c>
      <c r="DJ28" s="11">
        <f t="shared" si="2"/>
        <v>-6.7227916005633936E-2</v>
      </c>
      <c r="DK28" s="11">
        <f t="shared" si="2"/>
        <v>0.81852459863457838</v>
      </c>
      <c r="DL28" s="11">
        <f t="shared" si="2"/>
        <v>14.322192329220968</v>
      </c>
      <c r="DM28" s="11">
        <f t="shared" si="2"/>
        <v>0.17016587482014409</v>
      </c>
      <c r="DN28" s="11">
        <f t="shared" si="2"/>
        <v>6.96562406990589</v>
      </c>
      <c r="DO28" s="11">
        <f t="shared" si="2"/>
        <v>7.186402384494933</v>
      </c>
      <c r="DP28" s="132">
        <f t="shared" si="2"/>
        <v>100</v>
      </c>
      <c r="DQ28" s="62"/>
    </row>
    <row r="29" spans="2:121" ht="12">
      <c r="B29" s="63" t="s">
        <v>71</v>
      </c>
      <c r="C29" s="5">
        <v>1696594</v>
      </c>
      <c r="D29" s="5">
        <v>1480069</v>
      </c>
      <c r="E29" s="5">
        <v>216525</v>
      </c>
      <c r="F29" s="5">
        <v>186982</v>
      </c>
      <c r="G29" s="5">
        <v>29543</v>
      </c>
      <c r="H29" s="5">
        <v>146506</v>
      </c>
      <c r="I29" s="5">
        <v>198941</v>
      </c>
      <c r="J29" s="5">
        <v>52435</v>
      </c>
      <c r="K29" s="5">
        <v>8865</v>
      </c>
      <c r="L29" s="5">
        <v>52318</v>
      </c>
      <c r="M29" s="5">
        <v>43453</v>
      </c>
      <c r="N29" s="64">
        <v>136704</v>
      </c>
      <c r="O29" s="5"/>
      <c r="P29" s="63" t="s">
        <v>71</v>
      </c>
      <c r="Q29" s="5">
        <v>28621</v>
      </c>
      <c r="R29" s="5">
        <v>37391</v>
      </c>
      <c r="S29" s="5">
        <v>8770</v>
      </c>
      <c r="T29" s="5">
        <v>8</v>
      </c>
      <c r="U29" s="5">
        <v>93105</v>
      </c>
      <c r="V29" s="5">
        <v>14970</v>
      </c>
      <c r="W29" s="5">
        <v>937</v>
      </c>
      <c r="X29" s="5">
        <v>1149</v>
      </c>
      <c r="Y29" s="5">
        <v>212</v>
      </c>
      <c r="Z29" s="5">
        <v>486656</v>
      </c>
      <c r="AA29" s="5">
        <v>14316</v>
      </c>
      <c r="AB29" s="5">
        <v>-406</v>
      </c>
      <c r="AC29" s="64">
        <v>14722</v>
      </c>
      <c r="AD29" s="72">
        <v>0</v>
      </c>
      <c r="AE29" s="63" t="s">
        <v>71</v>
      </c>
      <c r="AF29" s="5">
        <v>36703</v>
      </c>
      <c r="AG29" s="5">
        <v>6069</v>
      </c>
      <c r="AH29" s="5">
        <v>30634</v>
      </c>
      <c r="AI29" s="5">
        <v>435637</v>
      </c>
      <c r="AJ29" s="5">
        <v>19712</v>
      </c>
      <c r="AK29" s="5">
        <v>185974</v>
      </c>
      <c r="AL29" s="5">
        <v>229951</v>
      </c>
      <c r="AM29" s="5">
        <v>2329756</v>
      </c>
      <c r="AN29" s="5">
        <v>1688</v>
      </c>
      <c r="AO29" s="64">
        <v>1380.1872037914693</v>
      </c>
      <c r="CE29" s="63" t="s">
        <v>71</v>
      </c>
      <c r="CF29" s="11">
        <f t="shared" si="3"/>
        <v>72.822819213685904</v>
      </c>
      <c r="CG29" s="11">
        <f t="shared" si="0"/>
        <v>63.528927492836161</v>
      </c>
      <c r="CH29" s="11">
        <f t="shared" si="0"/>
        <v>9.2938917208497376</v>
      </c>
      <c r="CI29" s="11">
        <f t="shared" ref="CI29:CQ51" si="6">F29/$AM29*100</f>
        <v>8.0258190128064921</v>
      </c>
      <c r="CJ29" s="11">
        <f t="shared" si="6"/>
        <v>1.2680727080432457</v>
      </c>
      <c r="CK29" s="11">
        <f t="shared" si="6"/>
        <v>6.2884696938220142</v>
      </c>
      <c r="CL29" s="11">
        <f t="shared" si="6"/>
        <v>8.5391345703155181</v>
      </c>
      <c r="CM29" s="11">
        <f t="shared" si="6"/>
        <v>2.250664876493504</v>
      </c>
      <c r="CN29" s="11">
        <f t="shared" si="6"/>
        <v>0.38051195060770315</v>
      </c>
      <c r="CO29" s="11">
        <f t="shared" si="6"/>
        <v>2.24564289135858</v>
      </c>
      <c r="CP29" s="11">
        <f t="shared" si="6"/>
        <v>1.8651309407508767</v>
      </c>
      <c r="CQ29" s="65">
        <f t="shared" si="6"/>
        <v>5.8677389391850481</v>
      </c>
      <c r="CS29" s="63" t="s">
        <v>71</v>
      </c>
      <c r="CT29" s="59">
        <f t="shared" si="5"/>
        <v>1.2284977482620498</v>
      </c>
      <c r="CU29" s="59">
        <f t="shared" si="5"/>
        <v>1.6049320186319942</v>
      </c>
      <c r="CV29" s="59">
        <f t="shared" si="5"/>
        <v>0.37643427036994431</v>
      </c>
      <c r="CW29" s="59">
        <f t="shared" si="5"/>
        <v>3.4338359896916247E-4</v>
      </c>
      <c r="CX29" s="59">
        <f t="shared" si="5"/>
        <v>3.996341247752984</v>
      </c>
      <c r="CY29" s="59">
        <f t="shared" si="5"/>
        <v>0.64255655957104518</v>
      </c>
      <c r="CZ29" s="59">
        <f t="shared" si="5"/>
        <v>4.0218804029263151E-2</v>
      </c>
      <c r="DA29" s="59">
        <f t="shared" si="5"/>
        <v>4.9318469401945952E-2</v>
      </c>
      <c r="DB29" s="59">
        <f t="shared" si="4"/>
        <v>9.0996653726828046E-3</v>
      </c>
      <c r="DC29" s="59">
        <f t="shared" si="4"/>
        <v>20.888711092492091</v>
      </c>
      <c r="DD29" s="59">
        <f t="shared" si="4"/>
        <v>0.61448495035531614</v>
      </c>
      <c r="DE29" s="11">
        <f t="shared" si="4"/>
        <v>-1.7426717647684994E-2</v>
      </c>
      <c r="DF29" s="65">
        <f t="shared" si="4"/>
        <v>0.63191166800300125</v>
      </c>
      <c r="DH29" s="63" t="s">
        <v>71</v>
      </c>
      <c r="DI29" s="11">
        <f t="shared" si="2"/>
        <v>1.5754010291206462</v>
      </c>
      <c r="DJ29" s="11">
        <f t="shared" si="2"/>
        <v>0.26049938276798085</v>
      </c>
      <c r="DK29" s="11">
        <f t="shared" si="2"/>
        <v>1.3149016463526653</v>
      </c>
      <c r="DL29" s="11">
        <f t="shared" si="2"/>
        <v>18.698825113016127</v>
      </c>
      <c r="DM29" s="11">
        <f t="shared" si="2"/>
        <v>0.84609718786001631</v>
      </c>
      <c r="DN29" s="11">
        <f t="shared" si="2"/>
        <v>7.9825526793363775</v>
      </c>
      <c r="DO29" s="11">
        <f t="shared" si="2"/>
        <v>9.870175245819734</v>
      </c>
      <c r="DP29" s="132">
        <f t="shared" si="2"/>
        <v>100</v>
      </c>
      <c r="DQ29" s="62"/>
    </row>
    <row r="30" spans="2:121" ht="12">
      <c r="B30" s="63" t="s">
        <v>72</v>
      </c>
      <c r="C30" s="5">
        <v>9513881</v>
      </c>
      <c r="D30" s="5">
        <v>8295772</v>
      </c>
      <c r="E30" s="5">
        <v>1218109</v>
      </c>
      <c r="F30" s="5">
        <v>1052083</v>
      </c>
      <c r="G30" s="5">
        <v>166026</v>
      </c>
      <c r="H30" s="5">
        <v>922465</v>
      </c>
      <c r="I30" s="5">
        <v>1071736</v>
      </c>
      <c r="J30" s="5">
        <v>149271</v>
      </c>
      <c r="K30" s="5">
        <v>-5402</v>
      </c>
      <c r="L30" s="5">
        <v>100754</v>
      </c>
      <c r="M30" s="5">
        <v>106156</v>
      </c>
      <c r="N30" s="64">
        <v>909438</v>
      </c>
      <c r="O30" s="5"/>
      <c r="P30" s="63" t="s">
        <v>72</v>
      </c>
      <c r="Q30" s="5">
        <v>143937</v>
      </c>
      <c r="R30" s="5">
        <v>182878</v>
      </c>
      <c r="S30" s="5">
        <v>38941</v>
      </c>
      <c r="T30" s="5">
        <v>24829</v>
      </c>
      <c r="U30" s="5">
        <v>448009</v>
      </c>
      <c r="V30" s="5">
        <v>292663</v>
      </c>
      <c r="W30" s="5">
        <v>18429</v>
      </c>
      <c r="X30" s="5">
        <v>22603</v>
      </c>
      <c r="Y30" s="5">
        <v>4174</v>
      </c>
      <c r="Z30" s="5">
        <v>2143218</v>
      </c>
      <c r="AA30" s="5">
        <v>276649</v>
      </c>
      <c r="AB30" s="5">
        <v>130099</v>
      </c>
      <c r="AC30" s="64">
        <v>146550</v>
      </c>
      <c r="AD30" s="72">
        <v>0</v>
      </c>
      <c r="AE30" s="63" t="s">
        <v>72</v>
      </c>
      <c r="AF30" s="5">
        <v>133523</v>
      </c>
      <c r="AG30" s="5">
        <v>45110</v>
      </c>
      <c r="AH30" s="5">
        <v>88413</v>
      </c>
      <c r="AI30" s="5">
        <v>1733046</v>
      </c>
      <c r="AJ30" s="5">
        <v>3215</v>
      </c>
      <c r="AK30" s="5">
        <v>629243</v>
      </c>
      <c r="AL30" s="5">
        <v>1100588</v>
      </c>
      <c r="AM30" s="5">
        <v>12579564</v>
      </c>
      <c r="AN30" s="5">
        <v>7011</v>
      </c>
      <c r="AO30" s="64">
        <v>1794.2610183996576</v>
      </c>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3" t="s">
        <v>72</v>
      </c>
      <c r="CF30" s="11">
        <f t="shared" si="3"/>
        <v>75.629656162963997</v>
      </c>
      <c r="CG30" s="11">
        <f t="shared" si="3"/>
        <v>65.946419128675686</v>
      </c>
      <c r="CH30" s="11">
        <f t="shared" si="3"/>
        <v>9.683237034288311</v>
      </c>
      <c r="CI30" s="11">
        <f t="shared" si="6"/>
        <v>8.363429765928295</v>
      </c>
      <c r="CJ30" s="11">
        <f t="shared" si="6"/>
        <v>1.3198072683600162</v>
      </c>
      <c r="CK30" s="11">
        <f t="shared" si="6"/>
        <v>7.3330442931090465</v>
      </c>
      <c r="CL30" s="11">
        <f t="shared" si="6"/>
        <v>8.5196593459041985</v>
      </c>
      <c r="CM30" s="11">
        <f t="shared" si="6"/>
        <v>1.1866150527951524</v>
      </c>
      <c r="CN30" s="11">
        <f t="shared" si="6"/>
        <v>-4.294266478552039E-2</v>
      </c>
      <c r="CO30" s="11">
        <f t="shared" si="6"/>
        <v>0.80093395923737898</v>
      </c>
      <c r="CP30" s="11">
        <f t="shared" si="6"/>
        <v>0.84387662402289931</v>
      </c>
      <c r="CQ30" s="65">
        <f t="shared" si="6"/>
        <v>7.229487444874878</v>
      </c>
      <c r="CS30" s="63" t="s">
        <v>72</v>
      </c>
      <c r="CT30" s="59">
        <f t="shared" si="5"/>
        <v>1.1442129472849774</v>
      </c>
      <c r="CU30" s="59">
        <f t="shared" si="5"/>
        <v>1.4537705758323578</v>
      </c>
      <c r="CV30" s="59">
        <f t="shared" si="5"/>
        <v>0.3095576285473805</v>
      </c>
      <c r="CW30" s="59">
        <f t="shared" si="5"/>
        <v>0.19737568011101181</v>
      </c>
      <c r="CX30" s="59">
        <f t="shared" si="5"/>
        <v>3.5614032410026293</v>
      </c>
      <c r="CY30" s="59">
        <f t="shared" si="5"/>
        <v>2.3264955764762596</v>
      </c>
      <c r="CZ30" s="59">
        <f t="shared" si="5"/>
        <v>0.14649951301968811</v>
      </c>
      <c r="DA30" s="59">
        <f t="shared" si="5"/>
        <v>0.1796803132445608</v>
      </c>
      <c r="DB30" s="59">
        <f t="shared" si="4"/>
        <v>3.3180800224872659E-2</v>
      </c>
      <c r="DC30" s="59">
        <f t="shared" si="4"/>
        <v>17.037299543926959</v>
      </c>
      <c r="DD30" s="59">
        <f t="shared" si="4"/>
        <v>2.199193867132438</v>
      </c>
      <c r="DE30" s="11">
        <f t="shared" si="4"/>
        <v>1.034209134752206</v>
      </c>
      <c r="DF30" s="65">
        <f t="shared" si="4"/>
        <v>1.164984732380232</v>
      </c>
      <c r="DH30" s="63" t="s">
        <v>72</v>
      </c>
      <c r="DI30" s="11">
        <f t="shared" si="2"/>
        <v>1.0614278841460643</v>
      </c>
      <c r="DJ30" s="11">
        <f t="shared" si="2"/>
        <v>0.35859748398275171</v>
      </c>
      <c r="DK30" s="11">
        <f t="shared" si="2"/>
        <v>0.70283040016331255</v>
      </c>
      <c r="DL30" s="11">
        <f t="shared" si="2"/>
        <v>13.776677792648456</v>
      </c>
      <c r="DM30" s="11">
        <f t="shared" si="2"/>
        <v>2.5557324562282126E-2</v>
      </c>
      <c r="DN30" s="11">
        <f t="shared" si="2"/>
        <v>5.0021050014134039</v>
      </c>
      <c r="DO30" s="11">
        <f t="shared" si="2"/>
        <v>8.7490154666727715</v>
      </c>
      <c r="DP30" s="132">
        <f t="shared" si="2"/>
        <v>100</v>
      </c>
      <c r="DQ30" s="62"/>
    </row>
    <row r="31" spans="2:121" s="68" customFormat="1" ht="12">
      <c r="B31" s="63" t="s">
        <v>73</v>
      </c>
      <c r="C31" s="5">
        <v>10704025</v>
      </c>
      <c r="D31" s="5">
        <v>9331547</v>
      </c>
      <c r="E31" s="5">
        <v>1372478</v>
      </c>
      <c r="F31" s="5">
        <v>1185382</v>
      </c>
      <c r="G31" s="5">
        <v>187096</v>
      </c>
      <c r="H31" s="5">
        <v>779366</v>
      </c>
      <c r="I31" s="5">
        <v>858417</v>
      </c>
      <c r="J31" s="5">
        <v>79051</v>
      </c>
      <c r="K31" s="5">
        <v>-5602</v>
      </c>
      <c r="L31" s="5">
        <v>39536</v>
      </c>
      <c r="M31" s="5">
        <v>45138</v>
      </c>
      <c r="N31" s="64">
        <v>773900</v>
      </c>
      <c r="O31" s="5"/>
      <c r="P31" s="63" t="s">
        <v>73</v>
      </c>
      <c r="Q31" s="5">
        <v>117517</v>
      </c>
      <c r="R31" s="5">
        <v>148923</v>
      </c>
      <c r="S31" s="5">
        <v>31406</v>
      </c>
      <c r="T31" s="5">
        <v>57703</v>
      </c>
      <c r="U31" s="5">
        <v>513940</v>
      </c>
      <c r="V31" s="5">
        <v>84740</v>
      </c>
      <c r="W31" s="5">
        <v>11068</v>
      </c>
      <c r="X31" s="5">
        <v>13575</v>
      </c>
      <c r="Y31" s="5">
        <v>2507</v>
      </c>
      <c r="Z31" s="5">
        <v>2557301</v>
      </c>
      <c r="AA31" s="5">
        <v>133604</v>
      </c>
      <c r="AB31" s="5">
        <v>100253</v>
      </c>
      <c r="AC31" s="64">
        <v>33351</v>
      </c>
      <c r="AD31" s="72">
        <v>0</v>
      </c>
      <c r="AE31" s="63" t="s">
        <v>73</v>
      </c>
      <c r="AF31" s="5">
        <v>81964</v>
      </c>
      <c r="AG31" s="5">
        <v>33440</v>
      </c>
      <c r="AH31" s="5">
        <v>48524</v>
      </c>
      <c r="AI31" s="5">
        <v>2341733</v>
      </c>
      <c r="AJ31" s="5">
        <v>29681</v>
      </c>
      <c r="AK31" s="5">
        <v>834794</v>
      </c>
      <c r="AL31" s="5">
        <v>1477258</v>
      </c>
      <c r="AM31" s="5">
        <v>14040692</v>
      </c>
      <c r="AN31" s="5">
        <v>6442</v>
      </c>
      <c r="AO31" s="64">
        <v>2179.554796647004</v>
      </c>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3" t="s">
        <v>73</v>
      </c>
      <c r="CF31" s="11">
        <f t="shared" si="3"/>
        <v>76.235736814111448</v>
      </c>
      <c r="CG31" s="11">
        <f t="shared" si="3"/>
        <v>66.460734271501721</v>
      </c>
      <c r="CH31" s="11">
        <f t="shared" si="3"/>
        <v>9.7750025426097231</v>
      </c>
      <c r="CI31" s="11">
        <f t="shared" si="6"/>
        <v>8.4424756272696531</v>
      </c>
      <c r="CJ31" s="11">
        <f t="shared" si="6"/>
        <v>1.3325269153400701</v>
      </c>
      <c r="CK31" s="11">
        <f t="shared" si="6"/>
        <v>5.5507663012620743</v>
      </c>
      <c r="CL31" s="11">
        <f t="shared" si="6"/>
        <v>6.1137798621321515</v>
      </c>
      <c r="CM31" s="11">
        <f t="shared" si="6"/>
        <v>0.5630135608700767</v>
      </c>
      <c r="CN31" s="11">
        <f t="shared" si="6"/>
        <v>-3.9898318401970501E-2</v>
      </c>
      <c r="CO31" s="11">
        <f t="shared" si="6"/>
        <v>0.28158156307395676</v>
      </c>
      <c r="CP31" s="11">
        <f t="shared" si="6"/>
        <v>0.32147988147592726</v>
      </c>
      <c r="CQ31" s="65">
        <f t="shared" si="6"/>
        <v>5.5118365960879991</v>
      </c>
      <c r="CS31" s="63" t="s">
        <v>73</v>
      </c>
      <c r="CT31" s="59">
        <f t="shared" si="5"/>
        <v>0.8369744169304475</v>
      </c>
      <c r="CU31" s="59">
        <f t="shared" si="5"/>
        <v>1.0606528510133262</v>
      </c>
      <c r="CV31" s="59">
        <f t="shared" si="5"/>
        <v>0.22367843408287852</v>
      </c>
      <c r="CW31" s="59">
        <f t="shared" si="5"/>
        <v>0.41096977271490603</v>
      </c>
      <c r="CX31" s="59">
        <f t="shared" si="5"/>
        <v>3.6603608995909886</v>
      </c>
      <c r="CY31" s="59">
        <f t="shared" si="5"/>
        <v>0.60353150685165657</v>
      </c>
      <c r="CZ31" s="59">
        <f t="shared" si="5"/>
        <v>7.8828023576045972E-2</v>
      </c>
      <c r="DA31" s="59">
        <f t="shared" si="5"/>
        <v>9.6683268887316945E-2</v>
      </c>
      <c r="DB31" s="59">
        <f t="shared" si="4"/>
        <v>1.7855245311270983E-2</v>
      </c>
      <c r="DC31" s="59">
        <f t="shared" si="4"/>
        <v>18.213496884626483</v>
      </c>
      <c r="DD31" s="59">
        <f t="shared" si="4"/>
        <v>0.9515485419094728</v>
      </c>
      <c r="DE31" s="11">
        <f t="shared" si="4"/>
        <v>0.71401751423647786</v>
      </c>
      <c r="DF31" s="65">
        <f t="shared" si="4"/>
        <v>0.23753102767299505</v>
      </c>
      <c r="DH31" s="63" t="s">
        <v>73</v>
      </c>
      <c r="DI31" s="11">
        <f t="shared" si="2"/>
        <v>0.58376040155285791</v>
      </c>
      <c r="DJ31" s="11">
        <f t="shared" si="2"/>
        <v>0.23816489956477929</v>
      </c>
      <c r="DK31" s="11">
        <f t="shared" si="2"/>
        <v>0.34559550198807865</v>
      </c>
      <c r="DL31" s="11">
        <f t="shared" si="2"/>
        <v>16.678187941164154</v>
      </c>
      <c r="DM31" s="11">
        <f t="shared" si="2"/>
        <v>0.211392714832004</v>
      </c>
      <c r="DN31" s="11">
        <f t="shared" si="2"/>
        <v>5.9455331688780015</v>
      </c>
      <c r="DO31" s="11">
        <f t="shared" si="2"/>
        <v>10.521262057454148</v>
      </c>
      <c r="DP31" s="132">
        <f t="shared" si="2"/>
        <v>100</v>
      </c>
      <c r="DQ31" s="85"/>
    </row>
    <row r="32" spans="2:121" ht="12">
      <c r="B32" s="74" t="s">
        <v>74</v>
      </c>
      <c r="C32" s="77">
        <v>16391686</v>
      </c>
      <c r="D32" s="75">
        <v>14290190</v>
      </c>
      <c r="E32" s="75">
        <v>2101496</v>
      </c>
      <c r="F32" s="75">
        <v>1814967</v>
      </c>
      <c r="G32" s="75">
        <v>286529</v>
      </c>
      <c r="H32" s="75">
        <v>1444497</v>
      </c>
      <c r="I32" s="75">
        <v>1704241</v>
      </c>
      <c r="J32" s="75">
        <v>259744</v>
      </c>
      <c r="K32" s="75">
        <v>22466</v>
      </c>
      <c r="L32" s="75">
        <v>201766</v>
      </c>
      <c r="M32" s="75">
        <v>179300</v>
      </c>
      <c r="N32" s="76">
        <v>1373559</v>
      </c>
      <c r="O32" s="5"/>
      <c r="P32" s="74" t="s">
        <v>74</v>
      </c>
      <c r="Q32" s="75">
        <v>219910</v>
      </c>
      <c r="R32" s="75">
        <v>289377</v>
      </c>
      <c r="S32" s="75">
        <v>69467</v>
      </c>
      <c r="T32" s="75">
        <v>98117</v>
      </c>
      <c r="U32" s="75">
        <v>804009</v>
      </c>
      <c r="V32" s="75">
        <v>251523</v>
      </c>
      <c r="W32" s="75">
        <v>48472</v>
      </c>
      <c r="X32" s="75">
        <v>59449</v>
      </c>
      <c r="Y32" s="75">
        <v>10977</v>
      </c>
      <c r="Z32" s="75">
        <v>3575620</v>
      </c>
      <c r="AA32" s="75">
        <v>439762</v>
      </c>
      <c r="AB32" s="75">
        <v>279329</v>
      </c>
      <c r="AC32" s="76">
        <v>160433</v>
      </c>
      <c r="AD32" s="72">
        <v>0</v>
      </c>
      <c r="AE32" s="74" t="s">
        <v>74</v>
      </c>
      <c r="AF32" s="75">
        <v>183675</v>
      </c>
      <c r="AG32" s="75">
        <v>55074</v>
      </c>
      <c r="AH32" s="75">
        <v>128601</v>
      </c>
      <c r="AI32" s="75">
        <v>2952183</v>
      </c>
      <c r="AJ32" s="75">
        <v>31131</v>
      </c>
      <c r="AK32" s="75">
        <v>806483</v>
      </c>
      <c r="AL32" s="75">
        <v>2114569</v>
      </c>
      <c r="AM32" s="75">
        <v>21411803</v>
      </c>
      <c r="AN32" s="75">
        <v>12205</v>
      </c>
      <c r="AO32" s="76">
        <v>1754.3468250716919</v>
      </c>
      <c r="CE32" s="74" t="s">
        <v>74</v>
      </c>
      <c r="CF32" s="78">
        <f t="shared" si="3"/>
        <v>76.554440557854946</v>
      </c>
      <c r="CG32" s="78">
        <f t="shared" si="3"/>
        <v>66.739778990120541</v>
      </c>
      <c r="CH32" s="78">
        <f t="shared" si="3"/>
        <v>9.8146615677343938</v>
      </c>
      <c r="CI32" s="78">
        <f t="shared" si="6"/>
        <v>8.4764790709124309</v>
      </c>
      <c r="CJ32" s="78">
        <f t="shared" si="6"/>
        <v>1.3381824968219631</v>
      </c>
      <c r="CK32" s="78">
        <f t="shared" si="6"/>
        <v>6.7462651323664797</v>
      </c>
      <c r="CL32" s="78">
        <f t="shared" si="6"/>
        <v>7.9593530726954658</v>
      </c>
      <c r="CM32" s="78">
        <f t="shared" si="6"/>
        <v>1.2130879403289858</v>
      </c>
      <c r="CN32" s="78">
        <f t="shared" si="6"/>
        <v>0.10492343872209174</v>
      </c>
      <c r="CO32" s="78">
        <f t="shared" si="6"/>
        <v>0.94231205097487591</v>
      </c>
      <c r="CP32" s="78">
        <f t="shared" si="6"/>
        <v>0.83738861225278405</v>
      </c>
      <c r="CQ32" s="65">
        <f t="shared" si="6"/>
        <v>6.4149618787357614</v>
      </c>
      <c r="CS32" s="74" t="s">
        <v>74</v>
      </c>
      <c r="CT32" s="82">
        <f t="shared" si="5"/>
        <v>1.0270503609621291</v>
      </c>
      <c r="CU32" s="82">
        <f t="shared" si="5"/>
        <v>1.3514835719346008</v>
      </c>
      <c r="CV32" s="82">
        <f t="shared" si="5"/>
        <v>0.32443321097247158</v>
      </c>
      <c r="CW32" s="82">
        <f t="shared" si="5"/>
        <v>0.45823791672284675</v>
      </c>
      <c r="CX32" s="82">
        <f t="shared" si="5"/>
        <v>3.7549803722741144</v>
      </c>
      <c r="CY32" s="82">
        <f t="shared" si="5"/>
        <v>1.1746932287766705</v>
      </c>
      <c r="CZ32" s="82">
        <f t="shared" si="5"/>
        <v>0.22637981490862771</v>
      </c>
      <c r="DA32" s="82">
        <f t="shared" si="5"/>
        <v>0.27764593201235782</v>
      </c>
      <c r="DB32" s="82">
        <f t="shared" si="4"/>
        <v>5.1266117103730129E-2</v>
      </c>
      <c r="DC32" s="82">
        <f t="shared" si="4"/>
        <v>16.699294309778583</v>
      </c>
      <c r="DD32" s="82">
        <f t="shared" si="4"/>
        <v>2.053829843287835</v>
      </c>
      <c r="DE32" s="78">
        <f t="shared" si="4"/>
        <v>1.3045561833349577</v>
      </c>
      <c r="DF32" s="79">
        <f t="shared" si="4"/>
        <v>0.74927365995287731</v>
      </c>
      <c r="DH32" s="74" t="s">
        <v>74</v>
      </c>
      <c r="DI32" s="78">
        <f t="shared" si="2"/>
        <v>0.85782126801745751</v>
      </c>
      <c r="DJ32" s="78">
        <f t="shared" si="2"/>
        <v>0.25721327624768453</v>
      </c>
      <c r="DK32" s="78">
        <f t="shared" si="2"/>
        <v>0.60060799176977298</v>
      </c>
      <c r="DL32" s="78">
        <f t="shared" si="2"/>
        <v>13.78764319847329</v>
      </c>
      <c r="DM32" s="78">
        <f t="shared" si="2"/>
        <v>0.14539177293943906</v>
      </c>
      <c r="DN32" s="78">
        <f t="shared" si="2"/>
        <v>3.7665347472139552</v>
      </c>
      <c r="DO32" s="78">
        <f t="shared" si="2"/>
        <v>9.8757166783198969</v>
      </c>
      <c r="DP32" s="136">
        <f t="shared" si="2"/>
        <v>100</v>
      </c>
      <c r="DQ32" s="62"/>
    </row>
    <row r="33" spans="2:121" ht="12">
      <c r="B33" s="63" t="s">
        <v>75</v>
      </c>
      <c r="C33" s="5">
        <v>28077484</v>
      </c>
      <c r="D33" s="5">
        <v>24478355</v>
      </c>
      <c r="E33" s="5">
        <v>3599129</v>
      </c>
      <c r="F33" s="5">
        <v>3107566</v>
      </c>
      <c r="G33" s="5">
        <v>491563</v>
      </c>
      <c r="H33" s="5">
        <v>2034569</v>
      </c>
      <c r="I33" s="5">
        <v>2634912</v>
      </c>
      <c r="J33" s="5">
        <v>600343</v>
      </c>
      <c r="K33" s="5">
        <v>-83809</v>
      </c>
      <c r="L33" s="5">
        <v>413232</v>
      </c>
      <c r="M33" s="5">
        <v>497041</v>
      </c>
      <c r="N33" s="64">
        <v>2074245</v>
      </c>
      <c r="O33" s="5"/>
      <c r="P33" s="63" t="s">
        <v>75</v>
      </c>
      <c r="Q33" s="5">
        <v>530667</v>
      </c>
      <c r="R33" s="5">
        <v>623975</v>
      </c>
      <c r="S33" s="5">
        <v>93308</v>
      </c>
      <c r="T33" s="5">
        <v>107961</v>
      </c>
      <c r="U33" s="5">
        <v>1310898</v>
      </c>
      <c r="V33" s="5">
        <v>124719</v>
      </c>
      <c r="W33" s="5">
        <v>44133</v>
      </c>
      <c r="X33" s="5">
        <v>54127</v>
      </c>
      <c r="Y33" s="5">
        <v>9994</v>
      </c>
      <c r="Z33" s="5">
        <v>6219038</v>
      </c>
      <c r="AA33" s="5">
        <v>750771</v>
      </c>
      <c r="AB33" s="5">
        <v>350096</v>
      </c>
      <c r="AC33" s="64">
        <v>400675</v>
      </c>
      <c r="AD33" s="72">
        <v>0</v>
      </c>
      <c r="AE33" s="63" t="s">
        <v>75</v>
      </c>
      <c r="AF33" s="5">
        <v>516089</v>
      </c>
      <c r="AG33" s="5">
        <v>366960</v>
      </c>
      <c r="AH33" s="5">
        <v>149129</v>
      </c>
      <c r="AI33" s="5">
        <v>4952178</v>
      </c>
      <c r="AJ33" s="5">
        <v>18472</v>
      </c>
      <c r="AK33" s="5">
        <v>1910685</v>
      </c>
      <c r="AL33" s="5">
        <v>3023021</v>
      </c>
      <c r="AM33" s="5">
        <v>36331091</v>
      </c>
      <c r="AN33" s="5">
        <v>18082</v>
      </c>
      <c r="AO33" s="64">
        <v>2009.2407366441764</v>
      </c>
      <c r="CE33" s="63" t="s">
        <v>75</v>
      </c>
      <c r="CF33" s="11">
        <f t="shared" si="3"/>
        <v>77.282248419129502</v>
      </c>
      <c r="CG33" s="11">
        <f t="shared" si="3"/>
        <v>67.375777402335643</v>
      </c>
      <c r="CH33" s="11">
        <f t="shared" si="3"/>
        <v>9.9064710167938532</v>
      </c>
      <c r="CI33" s="11">
        <f t="shared" si="6"/>
        <v>8.553461826951466</v>
      </c>
      <c r="CJ33" s="11">
        <f t="shared" si="6"/>
        <v>1.3530091898423859</v>
      </c>
      <c r="CK33" s="11">
        <f t="shared" si="6"/>
        <v>5.6000768047400502</v>
      </c>
      <c r="CL33" s="11">
        <f t="shared" si="6"/>
        <v>7.2524989684455115</v>
      </c>
      <c r="CM33" s="11">
        <f t="shared" si="6"/>
        <v>1.6524221637054608</v>
      </c>
      <c r="CN33" s="11">
        <f t="shared" si="6"/>
        <v>-0.23068120910544634</v>
      </c>
      <c r="CO33" s="11">
        <f t="shared" si="6"/>
        <v>1.1374059755045618</v>
      </c>
      <c r="CP33" s="11">
        <f t="shared" si="6"/>
        <v>1.368087184610008</v>
      </c>
      <c r="CQ33" s="86">
        <f t="shared" si="6"/>
        <v>5.7092835444991179</v>
      </c>
      <c r="CS33" s="63" t="s">
        <v>75</v>
      </c>
      <c r="CT33" s="59">
        <f t="shared" si="5"/>
        <v>1.460641520509252</v>
      </c>
      <c r="CU33" s="59">
        <f t="shared" si="5"/>
        <v>1.7174683799063455</v>
      </c>
      <c r="CV33" s="59">
        <f t="shared" si="5"/>
        <v>0.25682685939709327</v>
      </c>
      <c r="CW33" s="59">
        <f t="shared" si="5"/>
        <v>0.29715870629924107</v>
      </c>
      <c r="CX33" s="59">
        <f t="shared" si="5"/>
        <v>3.6081988289313962</v>
      </c>
      <c r="CY33" s="59">
        <f t="shared" si="5"/>
        <v>0.34328448875922829</v>
      </c>
      <c r="CZ33" s="59">
        <f t="shared" si="5"/>
        <v>0.12147446934637884</v>
      </c>
      <c r="DA33" s="59">
        <f t="shared" si="5"/>
        <v>0.14898258904473857</v>
      </c>
      <c r="DB33" s="59">
        <f t="shared" si="4"/>
        <v>2.7508119698359736E-2</v>
      </c>
      <c r="DC33" s="59">
        <f t="shared" si="4"/>
        <v>17.11767477613045</v>
      </c>
      <c r="DD33" s="59">
        <f t="shared" si="4"/>
        <v>2.0664697352468715</v>
      </c>
      <c r="DE33" s="11">
        <f t="shared" si="4"/>
        <v>0.96362644325764957</v>
      </c>
      <c r="DF33" s="65">
        <f t="shared" si="4"/>
        <v>1.1028432919892222</v>
      </c>
      <c r="DH33" s="63" t="s">
        <v>75</v>
      </c>
      <c r="DI33" s="11">
        <f t="shared" si="2"/>
        <v>1.4205161083656972</v>
      </c>
      <c r="DJ33" s="11">
        <f t="shared" si="2"/>
        <v>1.0100439868431146</v>
      </c>
      <c r="DK33" s="11">
        <f t="shared" si="2"/>
        <v>0.41047212152258239</v>
      </c>
      <c r="DL33" s="11">
        <f t="shared" si="2"/>
        <v>13.630688932517881</v>
      </c>
      <c r="DM33" s="11">
        <f t="shared" si="2"/>
        <v>5.0843504809695912E-2</v>
      </c>
      <c r="DN33" s="11">
        <f t="shared" si="2"/>
        <v>5.259090622959822</v>
      </c>
      <c r="DO33" s="11">
        <f t="shared" si="2"/>
        <v>8.320754804748363</v>
      </c>
      <c r="DP33" s="132">
        <f t="shared" si="2"/>
        <v>100</v>
      </c>
      <c r="DQ33" s="62"/>
    </row>
    <row r="34" spans="2:121" ht="12">
      <c r="B34" s="63" t="s">
        <v>76</v>
      </c>
      <c r="C34" s="5">
        <v>15249495</v>
      </c>
      <c r="D34" s="5">
        <v>13294060</v>
      </c>
      <c r="E34" s="5">
        <v>1955435</v>
      </c>
      <c r="F34" s="5">
        <v>1689126</v>
      </c>
      <c r="G34" s="5">
        <v>266309</v>
      </c>
      <c r="H34" s="5">
        <v>1458516</v>
      </c>
      <c r="I34" s="5">
        <v>1580929</v>
      </c>
      <c r="J34" s="5">
        <v>122413</v>
      </c>
      <c r="K34" s="5">
        <v>-58957</v>
      </c>
      <c r="L34" s="5">
        <v>17863</v>
      </c>
      <c r="M34" s="5">
        <v>76820</v>
      </c>
      <c r="N34" s="64">
        <v>1504669</v>
      </c>
      <c r="O34" s="5"/>
      <c r="P34" s="63" t="s">
        <v>76</v>
      </c>
      <c r="Q34" s="5">
        <v>235499</v>
      </c>
      <c r="R34" s="5">
        <v>278192</v>
      </c>
      <c r="S34" s="5">
        <v>42693</v>
      </c>
      <c r="T34" s="5">
        <v>175256</v>
      </c>
      <c r="U34" s="5">
        <v>706675</v>
      </c>
      <c r="V34" s="5">
        <v>387239</v>
      </c>
      <c r="W34" s="5">
        <v>12804</v>
      </c>
      <c r="X34" s="5">
        <v>15704</v>
      </c>
      <c r="Y34" s="5">
        <v>2900</v>
      </c>
      <c r="Z34" s="5">
        <v>3558443</v>
      </c>
      <c r="AA34" s="5">
        <v>449202</v>
      </c>
      <c r="AB34" s="5">
        <v>353557</v>
      </c>
      <c r="AC34" s="64">
        <v>95645</v>
      </c>
      <c r="AD34" s="72">
        <v>0</v>
      </c>
      <c r="AE34" s="63" t="s">
        <v>76</v>
      </c>
      <c r="AF34" s="5">
        <v>255480</v>
      </c>
      <c r="AG34" s="5">
        <v>198300</v>
      </c>
      <c r="AH34" s="5">
        <v>57180</v>
      </c>
      <c r="AI34" s="5">
        <v>2853761</v>
      </c>
      <c r="AJ34" s="5">
        <v>-21756</v>
      </c>
      <c r="AK34" s="5">
        <v>1009592</v>
      </c>
      <c r="AL34" s="5">
        <v>1865925</v>
      </c>
      <c r="AM34" s="5">
        <v>20266454</v>
      </c>
      <c r="AN34" s="5">
        <v>8533</v>
      </c>
      <c r="AO34" s="64">
        <v>2375.0678542130554</v>
      </c>
      <c r="CE34" s="63" t="s">
        <v>76</v>
      </c>
      <c r="CF34" s="11">
        <f t="shared" si="3"/>
        <v>75.245008327554487</v>
      </c>
      <c r="CG34" s="11">
        <f t="shared" si="3"/>
        <v>65.596379119899311</v>
      </c>
      <c r="CH34" s="11">
        <f t="shared" si="3"/>
        <v>9.6486292076551727</v>
      </c>
      <c r="CI34" s="11">
        <f t="shared" si="6"/>
        <v>8.334590747843702</v>
      </c>
      <c r="CJ34" s="11">
        <f t="shared" si="6"/>
        <v>1.3140384598114698</v>
      </c>
      <c r="CK34" s="11">
        <f t="shared" si="6"/>
        <v>7.1967005180087256</v>
      </c>
      <c r="CL34" s="11">
        <f t="shared" si="6"/>
        <v>7.8007183693802578</v>
      </c>
      <c r="CM34" s="11">
        <f t="shared" si="6"/>
        <v>0.60401785137153252</v>
      </c>
      <c r="CN34" s="11">
        <f t="shared" si="6"/>
        <v>-0.29090930263380066</v>
      </c>
      <c r="CO34" s="11">
        <f t="shared" si="6"/>
        <v>8.8140727529344792E-2</v>
      </c>
      <c r="CP34" s="11">
        <f t="shared" si="6"/>
        <v>0.37905003016314548</v>
      </c>
      <c r="CQ34" s="65">
        <f t="shared" si="6"/>
        <v>7.4244315261071323</v>
      </c>
      <c r="CS34" s="63" t="s">
        <v>76</v>
      </c>
      <c r="CT34" s="59">
        <f t="shared" si="5"/>
        <v>1.1620138382373157</v>
      </c>
      <c r="CU34" s="59">
        <f t="shared" si="5"/>
        <v>1.3726722987652402</v>
      </c>
      <c r="CV34" s="59">
        <f t="shared" si="5"/>
        <v>0.21065846052792464</v>
      </c>
      <c r="CW34" s="59">
        <f t="shared" si="5"/>
        <v>0.86475907428107557</v>
      </c>
      <c r="CX34" s="59">
        <f t="shared" si="5"/>
        <v>3.4869198134019896</v>
      </c>
      <c r="CY34" s="59">
        <f t="shared" si="5"/>
        <v>1.910738800186752</v>
      </c>
      <c r="CZ34" s="59">
        <f t="shared" si="5"/>
        <v>6.3178294535393309E-2</v>
      </c>
      <c r="DA34" s="59">
        <f t="shared" si="5"/>
        <v>7.7487655215855725E-2</v>
      </c>
      <c r="DB34" s="59">
        <f t="shared" si="4"/>
        <v>1.4309360680462402E-2</v>
      </c>
      <c r="DC34" s="59">
        <f t="shared" si="4"/>
        <v>17.558291154436784</v>
      </c>
      <c r="DD34" s="59">
        <f t="shared" si="4"/>
        <v>2.2164804953051975</v>
      </c>
      <c r="DE34" s="11">
        <f t="shared" si="4"/>
        <v>1.7445429772766368</v>
      </c>
      <c r="DF34" s="65">
        <f t="shared" si="4"/>
        <v>0.47193751802856088</v>
      </c>
      <c r="DH34" s="63" t="s">
        <v>76</v>
      </c>
      <c r="DI34" s="11">
        <f t="shared" si="2"/>
        <v>1.2606053333257017</v>
      </c>
      <c r="DJ34" s="11">
        <f t="shared" si="2"/>
        <v>0.9784642148054119</v>
      </c>
      <c r="DK34" s="11">
        <f t="shared" si="2"/>
        <v>0.28214111852028978</v>
      </c>
      <c r="DL34" s="11">
        <f t="shared" si="2"/>
        <v>14.081205325805888</v>
      </c>
      <c r="DM34" s="11">
        <f t="shared" si="2"/>
        <v>-0.10734981067728967</v>
      </c>
      <c r="DN34" s="11">
        <f t="shared" si="2"/>
        <v>4.9815917476239306</v>
      </c>
      <c r="DO34" s="11">
        <f t="shared" si="2"/>
        <v>9.2069633888592453</v>
      </c>
      <c r="DP34" s="133">
        <f t="shared" ref="DP34:DP51" si="7">AM34/$AM34*100</f>
        <v>100</v>
      </c>
      <c r="DQ34" s="73"/>
    </row>
    <row r="35" spans="2:121" ht="12">
      <c r="B35" s="63" t="s">
        <v>77</v>
      </c>
      <c r="C35" s="5">
        <v>57904384</v>
      </c>
      <c r="D35" s="5">
        <v>50472644</v>
      </c>
      <c r="E35" s="5">
        <v>7431740</v>
      </c>
      <c r="F35" s="5">
        <v>6412809</v>
      </c>
      <c r="G35" s="5">
        <v>1018931</v>
      </c>
      <c r="H35" s="5">
        <v>6429407</v>
      </c>
      <c r="I35" s="5">
        <v>8826237</v>
      </c>
      <c r="J35" s="5">
        <v>2396830</v>
      </c>
      <c r="K35" s="5">
        <v>1502187</v>
      </c>
      <c r="L35" s="5">
        <v>3724007</v>
      </c>
      <c r="M35" s="5">
        <v>2221820</v>
      </c>
      <c r="N35" s="64">
        <v>4877147</v>
      </c>
      <c r="O35" s="5"/>
      <c r="P35" s="63" t="s">
        <v>77</v>
      </c>
      <c r="Q35" s="5">
        <v>948937</v>
      </c>
      <c r="R35" s="5">
        <v>1112608</v>
      </c>
      <c r="S35" s="5">
        <v>163671</v>
      </c>
      <c r="T35" s="5">
        <v>237289</v>
      </c>
      <c r="U35" s="5">
        <v>2387585</v>
      </c>
      <c r="V35" s="5">
        <v>1303336</v>
      </c>
      <c r="W35" s="5">
        <v>50073</v>
      </c>
      <c r="X35" s="5">
        <v>61412</v>
      </c>
      <c r="Y35" s="5">
        <v>11339</v>
      </c>
      <c r="Z35" s="5">
        <v>12145085</v>
      </c>
      <c r="AA35" s="5">
        <v>2177614</v>
      </c>
      <c r="AB35" s="5">
        <v>1808525</v>
      </c>
      <c r="AC35" s="64">
        <v>369089</v>
      </c>
      <c r="AD35" s="72">
        <v>0</v>
      </c>
      <c r="AE35" s="63" t="s">
        <v>77</v>
      </c>
      <c r="AF35" s="5">
        <v>729875</v>
      </c>
      <c r="AG35" s="5">
        <v>546088</v>
      </c>
      <c r="AH35" s="5">
        <v>183787</v>
      </c>
      <c r="AI35" s="5">
        <v>9237596</v>
      </c>
      <c r="AJ35" s="5">
        <v>-45860</v>
      </c>
      <c r="AK35" s="5">
        <v>3515208</v>
      </c>
      <c r="AL35" s="5">
        <v>5768248</v>
      </c>
      <c r="AM35" s="5">
        <v>76478876</v>
      </c>
      <c r="AN35" s="5">
        <v>32782</v>
      </c>
      <c r="AO35" s="64">
        <v>2332.9533280458791</v>
      </c>
      <c r="CE35" s="63" t="s">
        <v>77</v>
      </c>
      <c r="CF35" s="11">
        <f t="shared" si="3"/>
        <v>75.712911889552345</v>
      </c>
      <c r="CG35" s="11">
        <f t="shared" si="3"/>
        <v>65.995535813052484</v>
      </c>
      <c r="CH35" s="11">
        <f t="shared" si="3"/>
        <v>9.7173760764998693</v>
      </c>
      <c r="CI35" s="11">
        <f t="shared" si="6"/>
        <v>8.3850722387708725</v>
      </c>
      <c r="CJ35" s="11">
        <f t="shared" si="6"/>
        <v>1.332303837728996</v>
      </c>
      <c r="CK35" s="11">
        <f t="shared" si="6"/>
        <v>8.4067749635860238</v>
      </c>
      <c r="CL35" s="11">
        <f t="shared" si="6"/>
        <v>11.540751461880793</v>
      </c>
      <c r="CM35" s="11">
        <f t="shared" si="6"/>
        <v>3.1339764982947709</v>
      </c>
      <c r="CN35" s="11">
        <f t="shared" si="6"/>
        <v>1.9641855092117202</v>
      </c>
      <c r="CO35" s="11">
        <f t="shared" si="6"/>
        <v>4.8693275774607354</v>
      </c>
      <c r="CP35" s="11">
        <f t="shared" si="6"/>
        <v>2.9051420682490154</v>
      </c>
      <c r="CQ35" s="65">
        <f t="shared" si="6"/>
        <v>6.3771164733121859</v>
      </c>
      <c r="CS35" s="63" t="s">
        <v>77</v>
      </c>
      <c r="CT35" s="59">
        <f t="shared" si="5"/>
        <v>1.2407831412166674</v>
      </c>
      <c r="CU35" s="59">
        <f t="shared" si="5"/>
        <v>1.4547912550388424</v>
      </c>
      <c r="CV35" s="59">
        <f t="shared" si="5"/>
        <v>0.21400811382217491</v>
      </c>
      <c r="CW35" s="59">
        <f t="shared" si="5"/>
        <v>0.31026737369937291</v>
      </c>
      <c r="CX35" s="59">
        <f t="shared" si="5"/>
        <v>3.1218881930220834</v>
      </c>
      <c r="CY35" s="59">
        <f t="shared" si="5"/>
        <v>1.7041777653740622</v>
      </c>
      <c r="CZ35" s="59">
        <f t="shared" si="5"/>
        <v>6.5472981062117075E-2</v>
      </c>
      <c r="DA35" s="59">
        <f t="shared" si="5"/>
        <v>8.0299297285697555E-2</v>
      </c>
      <c r="DB35" s="59">
        <f t="shared" si="4"/>
        <v>1.4826316223580483E-2</v>
      </c>
      <c r="DC35" s="59">
        <f t="shared" si="4"/>
        <v>15.880313146861624</v>
      </c>
      <c r="DD35" s="59">
        <f t="shared" si="4"/>
        <v>2.8473404865416696</v>
      </c>
      <c r="DE35" s="11">
        <f t="shared" si="4"/>
        <v>2.3647379441089069</v>
      </c>
      <c r="DF35" s="65">
        <f t="shared" si="4"/>
        <v>0.48260254243276274</v>
      </c>
      <c r="DH35" s="63" t="s">
        <v>77</v>
      </c>
      <c r="DI35" s="11">
        <f t="shared" ref="DI35:DO51" si="8">AF35/$AM35*100</f>
        <v>0.95434849225556084</v>
      </c>
      <c r="DJ35" s="11">
        <f t="shared" si="8"/>
        <v>0.71403769061668743</v>
      </c>
      <c r="DK35" s="11">
        <f t="shared" si="8"/>
        <v>0.24031080163887347</v>
      </c>
      <c r="DL35" s="11">
        <f t="shared" si="8"/>
        <v>12.078624168064394</v>
      </c>
      <c r="DM35" s="11">
        <f t="shared" si="8"/>
        <v>-5.9964270395396507E-2</v>
      </c>
      <c r="DN35" s="11">
        <f t="shared" si="8"/>
        <v>4.5963123202804397</v>
      </c>
      <c r="DO35" s="11">
        <f t="shared" si="8"/>
        <v>7.5422761181793518</v>
      </c>
      <c r="DP35" s="133">
        <f t="shared" si="7"/>
        <v>100</v>
      </c>
      <c r="DQ35" s="73"/>
    </row>
    <row r="36" spans="2:121" ht="12">
      <c r="B36" s="63" t="s">
        <v>78</v>
      </c>
      <c r="C36" s="5">
        <v>16035317</v>
      </c>
      <c r="D36" s="5">
        <v>13979715</v>
      </c>
      <c r="E36" s="5">
        <v>2055602</v>
      </c>
      <c r="F36" s="5">
        <v>1776052</v>
      </c>
      <c r="G36" s="5">
        <v>279550</v>
      </c>
      <c r="H36" s="5">
        <v>2132488</v>
      </c>
      <c r="I36" s="5">
        <v>2331955</v>
      </c>
      <c r="J36" s="5">
        <v>199467</v>
      </c>
      <c r="K36" s="5">
        <v>-84322</v>
      </c>
      <c r="L36" s="5">
        <v>53672</v>
      </c>
      <c r="M36" s="5">
        <v>137994</v>
      </c>
      <c r="N36" s="64">
        <v>2193475</v>
      </c>
      <c r="O36" s="5"/>
      <c r="P36" s="63" t="s">
        <v>78</v>
      </c>
      <c r="Q36" s="5">
        <v>322990</v>
      </c>
      <c r="R36" s="5">
        <v>379178</v>
      </c>
      <c r="S36" s="5">
        <v>56188</v>
      </c>
      <c r="T36" s="5">
        <v>175589</v>
      </c>
      <c r="U36" s="5">
        <v>738879</v>
      </c>
      <c r="V36" s="5">
        <v>956017</v>
      </c>
      <c r="W36" s="5">
        <v>23335</v>
      </c>
      <c r="X36" s="5">
        <v>28620</v>
      </c>
      <c r="Y36" s="5">
        <v>5285</v>
      </c>
      <c r="Z36" s="5">
        <v>4066650</v>
      </c>
      <c r="AA36" s="5">
        <v>619986</v>
      </c>
      <c r="AB36" s="5">
        <v>258925</v>
      </c>
      <c r="AC36" s="64">
        <v>361061</v>
      </c>
      <c r="AD36" s="72">
        <v>0</v>
      </c>
      <c r="AE36" s="63" t="s">
        <v>78</v>
      </c>
      <c r="AF36" s="5">
        <v>304815</v>
      </c>
      <c r="AG36" s="5">
        <v>208503</v>
      </c>
      <c r="AH36" s="5">
        <v>96312</v>
      </c>
      <c r="AI36" s="5">
        <v>3141849</v>
      </c>
      <c r="AJ36" s="5">
        <v>-60635</v>
      </c>
      <c r="AK36" s="5">
        <v>1075576</v>
      </c>
      <c r="AL36" s="5">
        <v>2126908</v>
      </c>
      <c r="AM36" s="5">
        <v>22234455</v>
      </c>
      <c r="AN36" s="5">
        <v>11525</v>
      </c>
      <c r="AO36" s="64">
        <v>1929.2368763557483</v>
      </c>
      <c r="CE36" s="63" t="s">
        <v>78</v>
      </c>
      <c r="CF36" s="11">
        <f t="shared" si="3"/>
        <v>72.11922666869954</v>
      </c>
      <c r="CG36" s="11">
        <f t="shared" si="3"/>
        <v>62.874106876017422</v>
      </c>
      <c r="CH36" s="11">
        <f t="shared" si="3"/>
        <v>9.2451197926821234</v>
      </c>
      <c r="CI36" s="11">
        <f t="shared" si="6"/>
        <v>7.9878368954849579</v>
      </c>
      <c r="CJ36" s="11">
        <f t="shared" si="6"/>
        <v>1.2572828971971655</v>
      </c>
      <c r="CK36" s="11">
        <f t="shared" si="6"/>
        <v>9.590916440272542</v>
      </c>
      <c r="CL36" s="11">
        <f t="shared" si="6"/>
        <v>10.488024104930837</v>
      </c>
      <c r="CM36" s="11">
        <f t="shared" si="6"/>
        <v>0.89710766465829728</v>
      </c>
      <c r="CN36" s="11">
        <f t="shared" si="6"/>
        <v>-0.37924023773013549</v>
      </c>
      <c r="CO36" s="11">
        <f t="shared" si="6"/>
        <v>0.2413911202230952</v>
      </c>
      <c r="CP36" s="11">
        <f t="shared" si="6"/>
        <v>0.62063135795323077</v>
      </c>
      <c r="CQ36" s="65">
        <f t="shared" si="6"/>
        <v>9.8652069502040867</v>
      </c>
      <c r="CS36" s="63" t="s">
        <v>78</v>
      </c>
      <c r="CT36" s="59">
        <f t="shared" si="5"/>
        <v>1.4526553495464585</v>
      </c>
      <c r="CU36" s="59">
        <f t="shared" si="5"/>
        <v>1.7053622407205395</v>
      </c>
      <c r="CV36" s="59">
        <f t="shared" si="5"/>
        <v>0.25270689117408096</v>
      </c>
      <c r="CW36" s="59">
        <f t="shared" si="5"/>
        <v>0.78971578120534103</v>
      </c>
      <c r="CX36" s="59">
        <f t="shared" si="5"/>
        <v>3.3231262021038965</v>
      </c>
      <c r="CY36" s="59">
        <f t="shared" si="5"/>
        <v>4.2997096173483902</v>
      </c>
      <c r="CZ36" s="59">
        <f t="shared" si="5"/>
        <v>0.10494972779859008</v>
      </c>
      <c r="DA36" s="59">
        <f t="shared" si="5"/>
        <v>0.12871914332957565</v>
      </c>
      <c r="DB36" s="59">
        <f t="shared" si="4"/>
        <v>2.376941553098558E-2</v>
      </c>
      <c r="DC36" s="59">
        <f t="shared" si="4"/>
        <v>18.28985689102791</v>
      </c>
      <c r="DD36" s="59">
        <f t="shared" si="4"/>
        <v>2.7884020543791155</v>
      </c>
      <c r="DE36" s="11">
        <f t="shared" si="4"/>
        <v>1.1645214600492793</v>
      </c>
      <c r="DF36" s="65">
        <f t="shared" si="4"/>
        <v>1.6238805943298362</v>
      </c>
      <c r="DH36" s="63" t="s">
        <v>78</v>
      </c>
      <c r="DI36" s="11">
        <f t="shared" si="8"/>
        <v>1.3709128467506848</v>
      </c>
      <c r="DJ36" s="11">
        <f t="shared" si="8"/>
        <v>0.93774729355857833</v>
      </c>
      <c r="DK36" s="11">
        <f t="shared" si="8"/>
        <v>0.43316555319210653</v>
      </c>
      <c r="DL36" s="11">
        <f t="shared" si="8"/>
        <v>14.130541989898109</v>
      </c>
      <c r="DM36" s="11">
        <f t="shared" si="8"/>
        <v>-0.27270738140422152</v>
      </c>
      <c r="DN36" s="11">
        <f t="shared" si="8"/>
        <v>4.8374291162072556</v>
      </c>
      <c r="DO36" s="11">
        <f t="shared" si="8"/>
        <v>9.5658202550950762</v>
      </c>
      <c r="DP36" s="133">
        <f t="shared" si="7"/>
        <v>100</v>
      </c>
      <c r="DQ36" s="73"/>
    </row>
    <row r="37" spans="2:121" ht="12">
      <c r="B37" s="74" t="s">
        <v>79</v>
      </c>
      <c r="C37" s="75">
        <v>21350515</v>
      </c>
      <c r="D37" s="75">
        <v>18617532</v>
      </c>
      <c r="E37" s="75">
        <v>2732983</v>
      </c>
      <c r="F37" s="75">
        <v>2360116</v>
      </c>
      <c r="G37" s="75">
        <v>372867</v>
      </c>
      <c r="H37" s="75">
        <v>1976301</v>
      </c>
      <c r="I37" s="75">
        <v>2359005</v>
      </c>
      <c r="J37" s="75">
        <v>382704</v>
      </c>
      <c r="K37" s="75">
        <v>-76520</v>
      </c>
      <c r="L37" s="75">
        <v>202527</v>
      </c>
      <c r="M37" s="75">
        <v>279047</v>
      </c>
      <c r="N37" s="76">
        <v>2010668</v>
      </c>
      <c r="O37" s="5"/>
      <c r="P37" s="74" t="s">
        <v>79</v>
      </c>
      <c r="Q37" s="75">
        <v>530423</v>
      </c>
      <c r="R37" s="75">
        <v>624534</v>
      </c>
      <c r="S37" s="75">
        <v>94111</v>
      </c>
      <c r="T37" s="75">
        <v>168185</v>
      </c>
      <c r="U37" s="75">
        <v>1126830</v>
      </c>
      <c r="V37" s="75">
        <v>185230</v>
      </c>
      <c r="W37" s="75">
        <v>42153</v>
      </c>
      <c r="X37" s="75">
        <v>51699</v>
      </c>
      <c r="Y37" s="75">
        <v>9546</v>
      </c>
      <c r="Z37" s="75">
        <v>4123833</v>
      </c>
      <c r="AA37" s="75">
        <v>409036</v>
      </c>
      <c r="AB37" s="75">
        <v>90498</v>
      </c>
      <c r="AC37" s="76">
        <v>318538</v>
      </c>
      <c r="AD37" s="72">
        <v>0</v>
      </c>
      <c r="AE37" s="74" t="s">
        <v>79</v>
      </c>
      <c r="AF37" s="75">
        <v>195473</v>
      </c>
      <c r="AG37" s="75">
        <v>-7219</v>
      </c>
      <c r="AH37" s="75">
        <v>202692</v>
      </c>
      <c r="AI37" s="75">
        <v>3519324</v>
      </c>
      <c r="AJ37" s="75">
        <v>92560</v>
      </c>
      <c r="AK37" s="75">
        <v>1215348</v>
      </c>
      <c r="AL37" s="75">
        <v>2211416</v>
      </c>
      <c r="AM37" s="75">
        <v>27450649</v>
      </c>
      <c r="AN37" s="75">
        <v>18403</v>
      </c>
      <c r="AO37" s="76">
        <v>1491.6398956691844</v>
      </c>
      <c r="CE37" s="74" t="s">
        <v>79</v>
      </c>
      <c r="CF37" s="11">
        <f t="shared" si="3"/>
        <v>77.777815016322563</v>
      </c>
      <c r="CG37" s="11">
        <f t="shared" si="3"/>
        <v>67.821828183370087</v>
      </c>
      <c r="CH37" s="11">
        <f t="shared" si="3"/>
        <v>9.9559868329524743</v>
      </c>
      <c r="CI37" s="11">
        <f t="shared" si="6"/>
        <v>8.5976692208625014</v>
      </c>
      <c r="CJ37" s="11">
        <f t="shared" si="6"/>
        <v>1.3583176120899729</v>
      </c>
      <c r="CK37" s="11">
        <f t="shared" si="6"/>
        <v>7.1994691273055151</v>
      </c>
      <c r="CL37" s="11">
        <f t="shared" si="6"/>
        <v>8.593621957717648</v>
      </c>
      <c r="CM37" s="11">
        <f t="shared" si="6"/>
        <v>1.3941528304121333</v>
      </c>
      <c r="CN37" s="11">
        <f t="shared" si="6"/>
        <v>-0.27875479373912071</v>
      </c>
      <c r="CO37" s="11">
        <f t="shared" si="6"/>
        <v>0.73778583522742935</v>
      </c>
      <c r="CP37" s="11">
        <f t="shared" si="6"/>
        <v>1.0165406289665502</v>
      </c>
      <c r="CQ37" s="79">
        <f t="shared" si="6"/>
        <v>7.324664710113046</v>
      </c>
      <c r="CS37" s="74" t="s">
        <v>79</v>
      </c>
      <c r="CT37" s="82">
        <f t="shared" si="5"/>
        <v>1.9322785410283014</v>
      </c>
      <c r="CU37" s="82">
        <f t="shared" si="5"/>
        <v>2.2751156083777837</v>
      </c>
      <c r="CV37" s="82">
        <f t="shared" si="5"/>
        <v>0.34283706734948233</v>
      </c>
      <c r="CW37" s="82">
        <f t="shared" si="5"/>
        <v>0.61268132494790928</v>
      </c>
      <c r="CX37" s="82">
        <f t="shared" si="5"/>
        <v>4.1049302695903478</v>
      </c>
      <c r="CY37" s="82">
        <f t="shared" si="5"/>
        <v>0.67477457454648893</v>
      </c>
      <c r="CZ37" s="82">
        <f t="shared" si="5"/>
        <v>0.15355921093158856</v>
      </c>
      <c r="DA37" s="82">
        <f t="shared" si="5"/>
        <v>0.18833434502768953</v>
      </c>
      <c r="DB37" s="82">
        <f t="shared" si="4"/>
        <v>3.4775134096100967E-2</v>
      </c>
      <c r="DC37" s="82">
        <f t="shared" si="4"/>
        <v>15.022715856371921</v>
      </c>
      <c r="DD37" s="82">
        <f t="shared" si="4"/>
        <v>1.4900777027166099</v>
      </c>
      <c r="DE37" s="78">
        <f t="shared" si="4"/>
        <v>0.32967526560118848</v>
      </c>
      <c r="DF37" s="65">
        <f t="shared" si="4"/>
        <v>1.1604024371154213</v>
      </c>
      <c r="DH37" s="74" t="s">
        <v>79</v>
      </c>
      <c r="DI37" s="78">
        <f t="shared" si="8"/>
        <v>0.71208881072356434</v>
      </c>
      <c r="DJ37" s="78">
        <f t="shared" si="8"/>
        <v>-2.629810318874428E-2</v>
      </c>
      <c r="DK37" s="78">
        <f t="shared" si="8"/>
        <v>0.7383869139123086</v>
      </c>
      <c r="DL37" s="78">
        <f t="shared" si="8"/>
        <v>12.820549342931747</v>
      </c>
      <c r="DM37" s="78">
        <f t="shared" si="8"/>
        <v>0.33718692771161801</v>
      </c>
      <c r="DN37" s="78">
        <f t="shared" si="8"/>
        <v>4.4273925909729863</v>
      </c>
      <c r="DO37" s="78">
        <f t="shared" si="8"/>
        <v>8.0559698242471427</v>
      </c>
      <c r="DP37" s="132">
        <f t="shared" si="7"/>
        <v>100</v>
      </c>
      <c r="DQ37" s="62"/>
    </row>
    <row r="38" spans="2:121" ht="12">
      <c r="B38" s="90" t="s">
        <v>80</v>
      </c>
      <c r="C38" s="91">
        <v>17311792</v>
      </c>
      <c r="D38" s="91">
        <v>15092553</v>
      </c>
      <c r="E38" s="91">
        <v>2219239</v>
      </c>
      <c r="F38" s="91">
        <v>1916638</v>
      </c>
      <c r="G38" s="91">
        <v>302601</v>
      </c>
      <c r="H38" s="91">
        <v>1289606</v>
      </c>
      <c r="I38" s="91">
        <v>1555503</v>
      </c>
      <c r="J38" s="91">
        <v>265897</v>
      </c>
      <c r="K38" s="91">
        <v>-125243</v>
      </c>
      <c r="L38" s="91">
        <v>70666</v>
      </c>
      <c r="M38" s="91">
        <v>195909</v>
      </c>
      <c r="N38" s="92">
        <v>1375118</v>
      </c>
      <c r="O38" s="5"/>
      <c r="P38" s="90" t="s">
        <v>80</v>
      </c>
      <c r="Q38" s="75">
        <v>168785</v>
      </c>
      <c r="R38" s="75">
        <v>229776</v>
      </c>
      <c r="S38" s="75">
        <v>60991</v>
      </c>
      <c r="T38" s="75">
        <v>63808</v>
      </c>
      <c r="U38" s="75">
        <v>823975</v>
      </c>
      <c r="V38" s="75">
        <v>318550</v>
      </c>
      <c r="W38" s="75">
        <v>39731</v>
      </c>
      <c r="X38" s="75">
        <v>48728</v>
      </c>
      <c r="Y38" s="75">
        <v>8997</v>
      </c>
      <c r="Z38" s="75">
        <v>5088677</v>
      </c>
      <c r="AA38" s="75">
        <v>445212</v>
      </c>
      <c r="AB38" s="75">
        <v>252903</v>
      </c>
      <c r="AC38" s="76">
        <v>192309</v>
      </c>
      <c r="AD38" s="72">
        <v>0</v>
      </c>
      <c r="AE38" s="90" t="s">
        <v>80</v>
      </c>
      <c r="AF38" s="75">
        <v>975183</v>
      </c>
      <c r="AG38" s="75">
        <v>821746</v>
      </c>
      <c r="AH38" s="75">
        <v>153437</v>
      </c>
      <c r="AI38" s="75">
        <v>3668282</v>
      </c>
      <c r="AJ38" s="75">
        <v>79668</v>
      </c>
      <c r="AK38" s="75">
        <v>1245300</v>
      </c>
      <c r="AL38" s="75">
        <v>2343314</v>
      </c>
      <c r="AM38" s="75">
        <v>23690075</v>
      </c>
      <c r="AN38" s="75">
        <v>13135</v>
      </c>
      <c r="AO38" s="76">
        <v>1803.5839360487248</v>
      </c>
      <c r="CE38" s="90" t="s">
        <v>80</v>
      </c>
      <c r="CF38" s="93">
        <f t="shared" si="3"/>
        <v>73.076138425057749</v>
      </c>
      <c r="CG38" s="93">
        <f t="shared" si="3"/>
        <v>63.708337774363308</v>
      </c>
      <c r="CH38" s="93">
        <f t="shared" si="3"/>
        <v>9.3678006506944378</v>
      </c>
      <c r="CI38" s="93">
        <f t="shared" si="6"/>
        <v>8.0904682657188705</v>
      </c>
      <c r="CJ38" s="93">
        <f t="shared" si="6"/>
        <v>1.2773323849755647</v>
      </c>
      <c r="CK38" s="93">
        <f t="shared" si="6"/>
        <v>5.4436552015981379</v>
      </c>
      <c r="CL38" s="93">
        <f t="shared" si="6"/>
        <v>6.5660535055292142</v>
      </c>
      <c r="CM38" s="93">
        <f t="shared" si="6"/>
        <v>1.1223983039310765</v>
      </c>
      <c r="CN38" s="93">
        <f t="shared" si="6"/>
        <v>-0.52867287250040373</v>
      </c>
      <c r="CO38" s="93">
        <f t="shared" si="6"/>
        <v>0.29829369472236789</v>
      </c>
      <c r="CP38" s="93">
        <f t="shared" si="6"/>
        <v>0.82696656722277151</v>
      </c>
      <c r="CQ38" s="65">
        <f t="shared" si="6"/>
        <v>5.8046164902390558</v>
      </c>
      <c r="CS38" s="90" t="s">
        <v>80</v>
      </c>
      <c r="CT38" s="82">
        <f t="shared" si="5"/>
        <v>0.71247136195220995</v>
      </c>
      <c r="CU38" s="82">
        <f t="shared" si="5"/>
        <v>0.96992516908452164</v>
      </c>
      <c r="CV38" s="82">
        <f t="shared" si="5"/>
        <v>0.25745380713231175</v>
      </c>
      <c r="CW38" s="82">
        <f t="shared" si="5"/>
        <v>0.26934486277481179</v>
      </c>
      <c r="CX38" s="82">
        <f t="shared" si="5"/>
        <v>3.4781443283738023</v>
      </c>
      <c r="CY38" s="82">
        <f t="shared" si="5"/>
        <v>1.3446559371382318</v>
      </c>
      <c r="CZ38" s="82">
        <f t="shared" si="5"/>
        <v>0.16771158385948545</v>
      </c>
      <c r="DA38" s="82">
        <f t="shared" si="5"/>
        <v>0.20568951343547878</v>
      </c>
      <c r="DB38" s="82">
        <f t="shared" si="4"/>
        <v>3.7977929575993323E-2</v>
      </c>
      <c r="DC38" s="82">
        <f t="shared" si="4"/>
        <v>21.48020637334411</v>
      </c>
      <c r="DD38" s="82">
        <f t="shared" si="4"/>
        <v>1.8793186598185105</v>
      </c>
      <c r="DE38" s="78">
        <f t="shared" si="4"/>
        <v>1.0675483298385504</v>
      </c>
      <c r="DF38" s="83">
        <f t="shared" si="4"/>
        <v>0.8117703299799599</v>
      </c>
      <c r="DH38" s="90" t="s">
        <v>80</v>
      </c>
      <c r="DI38" s="78">
        <f t="shared" si="8"/>
        <v>4.1164200619879843</v>
      </c>
      <c r="DJ38" s="78">
        <f t="shared" si="8"/>
        <v>3.4687353248142947</v>
      </c>
      <c r="DK38" s="78">
        <f t="shared" si="8"/>
        <v>0.6476847371736898</v>
      </c>
      <c r="DL38" s="78">
        <f t="shared" si="8"/>
        <v>15.484467651537617</v>
      </c>
      <c r="DM38" s="78">
        <f t="shared" si="8"/>
        <v>0.33629273018342071</v>
      </c>
      <c r="DN38" s="78">
        <f t="shared" si="8"/>
        <v>5.2566317329092458</v>
      </c>
      <c r="DO38" s="78">
        <f t="shared" si="8"/>
        <v>9.891543188444949</v>
      </c>
      <c r="DP38" s="137">
        <f t="shared" si="7"/>
        <v>100</v>
      </c>
      <c r="DQ38" s="73"/>
    </row>
    <row r="39" spans="2:121" ht="12">
      <c r="B39" s="63" t="s">
        <v>81</v>
      </c>
      <c r="C39" s="5">
        <v>27426085</v>
      </c>
      <c r="D39" s="5">
        <v>23913143</v>
      </c>
      <c r="E39" s="5">
        <v>3512942</v>
      </c>
      <c r="F39" s="5">
        <v>3033660</v>
      </c>
      <c r="G39" s="5">
        <v>479282</v>
      </c>
      <c r="H39" s="5">
        <v>2026689</v>
      </c>
      <c r="I39" s="5">
        <v>2467910</v>
      </c>
      <c r="J39" s="5">
        <v>441221</v>
      </c>
      <c r="K39" s="5">
        <v>-110347</v>
      </c>
      <c r="L39" s="5">
        <v>209169</v>
      </c>
      <c r="M39" s="5">
        <v>319516</v>
      </c>
      <c r="N39" s="64">
        <v>2074639</v>
      </c>
      <c r="O39" s="5"/>
      <c r="P39" s="63" t="s">
        <v>81</v>
      </c>
      <c r="Q39" s="5">
        <v>300525</v>
      </c>
      <c r="R39" s="5">
        <v>408100</v>
      </c>
      <c r="S39" s="5">
        <v>107575</v>
      </c>
      <c r="T39" s="5">
        <v>306571</v>
      </c>
      <c r="U39" s="5">
        <v>1377284</v>
      </c>
      <c r="V39" s="5">
        <v>90259</v>
      </c>
      <c r="W39" s="5">
        <v>62397</v>
      </c>
      <c r="X39" s="5">
        <v>76527</v>
      </c>
      <c r="Y39" s="5">
        <v>14130</v>
      </c>
      <c r="Z39" s="5">
        <v>5587430</v>
      </c>
      <c r="AA39" s="5">
        <v>235320</v>
      </c>
      <c r="AB39" s="5">
        <v>-81340</v>
      </c>
      <c r="AC39" s="64">
        <v>316660</v>
      </c>
      <c r="AD39" s="72">
        <v>0</v>
      </c>
      <c r="AE39" s="63" t="s">
        <v>81</v>
      </c>
      <c r="AF39" s="5">
        <v>243289</v>
      </c>
      <c r="AG39" s="5">
        <v>54146</v>
      </c>
      <c r="AH39" s="5">
        <v>189143</v>
      </c>
      <c r="AI39" s="5">
        <v>5108821</v>
      </c>
      <c r="AJ39" s="5">
        <v>69862</v>
      </c>
      <c r="AK39" s="5">
        <v>1780025</v>
      </c>
      <c r="AL39" s="5">
        <v>3258934</v>
      </c>
      <c r="AM39" s="5">
        <v>35040204</v>
      </c>
      <c r="AN39" s="5">
        <v>20539</v>
      </c>
      <c r="AO39" s="64">
        <v>1706.0326208676177</v>
      </c>
      <c r="CE39" s="63" t="s">
        <v>81</v>
      </c>
      <c r="CF39" s="11">
        <f t="shared" si="3"/>
        <v>78.270334841657885</v>
      </c>
      <c r="CG39" s="11">
        <f t="shared" si="3"/>
        <v>68.244873802675357</v>
      </c>
      <c r="CH39" s="11">
        <f t="shared" si="3"/>
        <v>10.025461038982536</v>
      </c>
      <c r="CI39" s="11">
        <f t="shared" si="6"/>
        <v>8.6576550752957946</v>
      </c>
      <c r="CJ39" s="11">
        <f t="shared" si="6"/>
        <v>1.367805963686741</v>
      </c>
      <c r="CK39" s="11">
        <f t="shared" si="6"/>
        <v>5.7838961211527193</v>
      </c>
      <c r="CL39" s="11">
        <f t="shared" si="6"/>
        <v>7.0430811418791972</v>
      </c>
      <c r="CM39" s="11">
        <f t="shared" si="6"/>
        <v>1.2591850207264774</v>
      </c>
      <c r="CN39" s="11">
        <f t="shared" si="6"/>
        <v>-0.31491540403132356</v>
      </c>
      <c r="CO39" s="11">
        <f t="shared" si="6"/>
        <v>0.59694001781496475</v>
      </c>
      <c r="CP39" s="11">
        <f t="shared" si="6"/>
        <v>0.91185542184628843</v>
      </c>
      <c r="CQ39" s="86">
        <f t="shared" si="6"/>
        <v>5.9207389317710595</v>
      </c>
      <c r="CS39" s="63" t="s">
        <v>81</v>
      </c>
      <c r="CT39" s="59">
        <f t="shared" si="5"/>
        <v>0.85765767802036763</v>
      </c>
      <c r="CU39" s="59">
        <f t="shared" si="5"/>
        <v>1.164662169204266</v>
      </c>
      <c r="CV39" s="59">
        <f t="shared" si="5"/>
        <v>0.30700449118389839</v>
      </c>
      <c r="CW39" s="59">
        <f t="shared" si="5"/>
        <v>0.87491214377633186</v>
      </c>
      <c r="CX39" s="59">
        <f t="shared" si="5"/>
        <v>3.9305821393048967</v>
      </c>
      <c r="CY39" s="59">
        <f t="shared" si="5"/>
        <v>0.25758697066946301</v>
      </c>
      <c r="CZ39" s="59">
        <f t="shared" si="5"/>
        <v>0.17807259341298354</v>
      </c>
      <c r="DA39" s="59">
        <f t="shared" si="5"/>
        <v>0.21839770110927437</v>
      </c>
      <c r="DB39" s="59">
        <f t="shared" si="4"/>
        <v>4.0325107696290809E-2</v>
      </c>
      <c r="DC39" s="59">
        <f t="shared" si="4"/>
        <v>15.945769037189395</v>
      </c>
      <c r="DD39" s="59">
        <f t="shared" si="4"/>
        <v>0.67157143263207031</v>
      </c>
      <c r="DE39" s="11">
        <f t="shared" si="4"/>
        <v>-0.23213335173505267</v>
      </c>
      <c r="DF39" s="65">
        <f t="shared" si="4"/>
        <v>0.90370478436712298</v>
      </c>
      <c r="DH39" s="63" t="s">
        <v>81</v>
      </c>
      <c r="DI39" s="11">
        <f t="shared" si="8"/>
        <v>0.69431388013608597</v>
      </c>
      <c r="DJ39" s="11">
        <f t="shared" si="8"/>
        <v>0.15452535607384021</v>
      </c>
      <c r="DK39" s="11">
        <f t="shared" si="8"/>
        <v>0.53978852406224576</v>
      </c>
      <c r="DL39" s="11">
        <f t="shared" si="8"/>
        <v>14.579883724421238</v>
      </c>
      <c r="DM39" s="11">
        <f t="shared" si="8"/>
        <v>0.19937669312655831</v>
      </c>
      <c r="DN39" s="11">
        <f t="shared" si="8"/>
        <v>5.0799504477770734</v>
      </c>
      <c r="DO39" s="11">
        <f t="shared" si="8"/>
        <v>9.3005565835176078</v>
      </c>
      <c r="DP39" s="133">
        <f t="shared" si="7"/>
        <v>100</v>
      </c>
      <c r="DQ39" s="73"/>
    </row>
    <row r="40" spans="2:121" ht="12">
      <c r="B40" s="74" t="s">
        <v>82</v>
      </c>
      <c r="C40" s="75">
        <v>6144662</v>
      </c>
      <c r="D40" s="75">
        <v>5356738</v>
      </c>
      <c r="E40" s="75">
        <v>787924</v>
      </c>
      <c r="F40" s="75">
        <v>680790</v>
      </c>
      <c r="G40" s="75">
        <v>107134</v>
      </c>
      <c r="H40" s="75">
        <v>446018</v>
      </c>
      <c r="I40" s="75">
        <v>535357</v>
      </c>
      <c r="J40" s="75">
        <v>89339</v>
      </c>
      <c r="K40" s="75">
        <v>-10773</v>
      </c>
      <c r="L40" s="75">
        <v>47825</v>
      </c>
      <c r="M40" s="75">
        <v>58598</v>
      </c>
      <c r="N40" s="64">
        <v>448069</v>
      </c>
      <c r="O40" s="5"/>
      <c r="P40" s="74" t="s">
        <v>82</v>
      </c>
      <c r="Q40" s="75">
        <v>77973</v>
      </c>
      <c r="R40" s="75">
        <v>106739</v>
      </c>
      <c r="S40" s="75">
        <v>28766</v>
      </c>
      <c r="T40" s="75">
        <v>19923</v>
      </c>
      <c r="U40" s="75">
        <v>327483</v>
      </c>
      <c r="V40" s="75">
        <v>22690</v>
      </c>
      <c r="W40" s="75">
        <v>8722</v>
      </c>
      <c r="X40" s="75">
        <v>10697</v>
      </c>
      <c r="Y40" s="75">
        <v>1975</v>
      </c>
      <c r="Z40" s="75">
        <v>1848471</v>
      </c>
      <c r="AA40" s="75">
        <v>106790</v>
      </c>
      <c r="AB40" s="75">
        <v>49486</v>
      </c>
      <c r="AC40" s="76">
        <v>57304</v>
      </c>
      <c r="AD40" s="72">
        <v>0</v>
      </c>
      <c r="AE40" s="74" t="s">
        <v>82</v>
      </c>
      <c r="AF40" s="75">
        <v>52369</v>
      </c>
      <c r="AG40" s="75">
        <v>7126</v>
      </c>
      <c r="AH40" s="75">
        <v>45243</v>
      </c>
      <c r="AI40" s="75">
        <v>1689312</v>
      </c>
      <c r="AJ40" s="75">
        <v>30037</v>
      </c>
      <c r="AK40" s="75">
        <v>570014</v>
      </c>
      <c r="AL40" s="75">
        <v>1089261</v>
      </c>
      <c r="AM40" s="75">
        <v>8439151</v>
      </c>
      <c r="AN40" s="5">
        <v>5353</v>
      </c>
      <c r="AO40" s="64">
        <v>1576.5273678311228</v>
      </c>
      <c r="CE40" s="74" t="s">
        <v>82</v>
      </c>
      <c r="CF40" s="78">
        <f t="shared" si="3"/>
        <v>72.811376405043589</v>
      </c>
      <c r="CG40" s="78">
        <f t="shared" si="3"/>
        <v>63.474844803701224</v>
      </c>
      <c r="CH40" s="78">
        <f t="shared" si="3"/>
        <v>9.3365316013423634</v>
      </c>
      <c r="CI40" s="78">
        <f t="shared" si="6"/>
        <v>8.0670437109135733</v>
      </c>
      <c r="CJ40" s="78">
        <f t="shared" si="6"/>
        <v>1.2694878904287883</v>
      </c>
      <c r="CK40" s="78">
        <f t="shared" si="6"/>
        <v>5.2851051012121957</v>
      </c>
      <c r="CL40" s="78">
        <f t="shared" si="6"/>
        <v>6.3437305482506474</v>
      </c>
      <c r="CM40" s="78">
        <f t="shared" si="6"/>
        <v>1.0586254470384522</v>
      </c>
      <c r="CN40" s="78">
        <f t="shared" si="6"/>
        <v>-0.12765502122192149</v>
      </c>
      <c r="CO40" s="78">
        <f t="shared" si="6"/>
        <v>0.56670392554890892</v>
      </c>
      <c r="CP40" s="78">
        <f t="shared" si="6"/>
        <v>0.69435894677083032</v>
      </c>
      <c r="CQ40" s="79">
        <f t="shared" si="6"/>
        <v>5.3094084938164992</v>
      </c>
      <c r="CS40" s="74" t="s">
        <v>82</v>
      </c>
      <c r="CT40" s="82">
        <f t="shared" si="5"/>
        <v>0.92394365262572031</v>
      </c>
      <c r="CU40" s="82">
        <f t="shared" si="5"/>
        <v>1.2648073248126499</v>
      </c>
      <c r="CV40" s="82">
        <f t="shared" si="5"/>
        <v>0.3408636721869297</v>
      </c>
      <c r="CW40" s="82">
        <f t="shared" si="5"/>
        <v>0.23607825005145661</v>
      </c>
      <c r="CX40" s="82">
        <f t="shared" si="5"/>
        <v>3.8805206827084855</v>
      </c>
      <c r="CY40" s="82">
        <f t="shared" si="5"/>
        <v>0.26886590843083624</v>
      </c>
      <c r="CZ40" s="82">
        <f t="shared" si="5"/>
        <v>0.10335162861761805</v>
      </c>
      <c r="DA40" s="82">
        <f t="shared" si="5"/>
        <v>0.12675445669831004</v>
      </c>
      <c r="DB40" s="82">
        <f t="shared" si="4"/>
        <v>2.3402828080692002E-2</v>
      </c>
      <c r="DC40" s="82">
        <f t="shared" si="4"/>
        <v>21.903518493744219</v>
      </c>
      <c r="DD40" s="59">
        <f t="shared" si="4"/>
        <v>1.265411651006126</v>
      </c>
      <c r="DE40" s="11">
        <f t="shared" si="4"/>
        <v>0.58638600020310105</v>
      </c>
      <c r="DF40" s="65">
        <f t="shared" si="4"/>
        <v>0.67902565080302513</v>
      </c>
      <c r="DH40" s="74" t="s">
        <v>82</v>
      </c>
      <c r="DI40" s="11">
        <f t="shared" si="8"/>
        <v>0.62054820443430869</v>
      </c>
      <c r="DJ40" s="78">
        <f t="shared" si="8"/>
        <v>8.4439773621777833E-2</v>
      </c>
      <c r="DK40" s="78">
        <f t="shared" si="8"/>
        <v>0.53610843081253079</v>
      </c>
      <c r="DL40" s="78">
        <f t="shared" si="8"/>
        <v>20.017558638303782</v>
      </c>
      <c r="DM40" s="78">
        <f t="shared" si="8"/>
        <v>0.35592442889101045</v>
      </c>
      <c r="DN40" s="78">
        <f t="shared" si="8"/>
        <v>6.7543998205506686</v>
      </c>
      <c r="DO40" s="78">
        <f t="shared" si="8"/>
        <v>12.907234388862102</v>
      </c>
      <c r="DP40" s="133">
        <f t="shared" si="7"/>
        <v>100</v>
      </c>
      <c r="DQ40" s="73"/>
    </row>
    <row r="41" spans="2:121" ht="12">
      <c r="B41" s="63" t="s">
        <v>83</v>
      </c>
      <c r="C41" s="5">
        <v>16792502</v>
      </c>
      <c r="D41" s="5">
        <v>14642886</v>
      </c>
      <c r="E41" s="5">
        <v>2149616</v>
      </c>
      <c r="F41" s="5">
        <v>1857486</v>
      </c>
      <c r="G41" s="5">
        <v>292130</v>
      </c>
      <c r="H41" s="5">
        <v>1820455</v>
      </c>
      <c r="I41" s="5">
        <v>2209782</v>
      </c>
      <c r="J41" s="5">
        <v>389327</v>
      </c>
      <c r="K41" s="5">
        <v>148628</v>
      </c>
      <c r="L41" s="5">
        <v>479317</v>
      </c>
      <c r="M41" s="5">
        <v>330689</v>
      </c>
      <c r="N41" s="95">
        <v>1655149</v>
      </c>
      <c r="O41" s="5"/>
      <c r="P41" s="63" t="s">
        <v>83</v>
      </c>
      <c r="Q41" s="5">
        <v>159815</v>
      </c>
      <c r="R41" s="5">
        <v>214676</v>
      </c>
      <c r="S41" s="5">
        <v>54861</v>
      </c>
      <c r="T41" s="5">
        <v>120806</v>
      </c>
      <c r="U41" s="5">
        <v>803619</v>
      </c>
      <c r="V41" s="5">
        <v>570909</v>
      </c>
      <c r="W41" s="5">
        <v>16678</v>
      </c>
      <c r="X41" s="5">
        <v>20455</v>
      </c>
      <c r="Y41" s="5">
        <v>3777</v>
      </c>
      <c r="Z41" s="5">
        <v>3566499</v>
      </c>
      <c r="AA41" s="5">
        <v>371433</v>
      </c>
      <c r="AB41" s="5">
        <v>250536</v>
      </c>
      <c r="AC41" s="64">
        <v>120897</v>
      </c>
      <c r="AD41" s="72">
        <v>0</v>
      </c>
      <c r="AE41" s="63" t="s">
        <v>83</v>
      </c>
      <c r="AF41" s="5">
        <v>77376</v>
      </c>
      <c r="AG41" s="5">
        <v>93</v>
      </c>
      <c r="AH41" s="5">
        <v>77283</v>
      </c>
      <c r="AI41" s="5">
        <v>3117690</v>
      </c>
      <c r="AJ41" s="5">
        <v>7863</v>
      </c>
      <c r="AK41" s="5">
        <v>1148516</v>
      </c>
      <c r="AL41" s="5">
        <v>1961311</v>
      </c>
      <c r="AM41" s="5">
        <v>22179456</v>
      </c>
      <c r="AN41" s="96">
        <v>11537</v>
      </c>
      <c r="AO41" s="95">
        <v>1922.4630319840512</v>
      </c>
      <c r="CE41" s="63" t="s">
        <v>83</v>
      </c>
      <c r="CF41" s="11">
        <f t="shared" si="3"/>
        <v>75.711965162716339</v>
      </c>
      <c r="CG41" s="11">
        <f t="shared" si="3"/>
        <v>66.020041248982835</v>
      </c>
      <c r="CH41" s="11">
        <f t="shared" si="3"/>
        <v>9.6919239137335023</v>
      </c>
      <c r="CI41" s="11">
        <f t="shared" si="6"/>
        <v>8.3748041430772684</v>
      </c>
      <c r="CJ41" s="11">
        <f t="shared" si="6"/>
        <v>1.3171197706562325</v>
      </c>
      <c r="CK41" s="11">
        <f t="shared" si="6"/>
        <v>8.2078433303323575</v>
      </c>
      <c r="CL41" s="11">
        <f t="shared" si="6"/>
        <v>9.9631929655984344</v>
      </c>
      <c r="CM41" s="11">
        <f t="shared" si="6"/>
        <v>1.7553496352660767</v>
      </c>
      <c r="CN41" s="11">
        <f t="shared" si="6"/>
        <v>0.67011562411629932</v>
      </c>
      <c r="CO41" s="11">
        <f t="shared" si="6"/>
        <v>2.1610854657571403</v>
      </c>
      <c r="CP41" s="11">
        <f t="shared" si="6"/>
        <v>1.490969841640841</v>
      </c>
      <c r="CQ41" s="65">
        <f t="shared" si="6"/>
        <v>7.4625319935709884</v>
      </c>
      <c r="CS41" s="63" t="s">
        <v>83</v>
      </c>
      <c r="CT41" s="59">
        <f t="shared" si="5"/>
        <v>0.7205541921316736</v>
      </c>
      <c r="CU41" s="59">
        <f t="shared" si="5"/>
        <v>0.96790471326257954</v>
      </c>
      <c r="CV41" s="59">
        <f t="shared" si="5"/>
        <v>0.247350521130906</v>
      </c>
      <c r="CW41" s="59">
        <f t="shared" si="5"/>
        <v>0.54467521656076678</v>
      </c>
      <c r="CX41" s="59">
        <f t="shared" si="5"/>
        <v>3.6232583883031215</v>
      </c>
      <c r="CY41" s="59">
        <f t="shared" si="5"/>
        <v>2.5740441965754255</v>
      </c>
      <c r="CZ41" s="59">
        <f t="shared" si="5"/>
        <v>7.5195712645071189E-2</v>
      </c>
      <c r="DA41" s="59">
        <f t="shared" si="5"/>
        <v>9.2224985139401069E-2</v>
      </c>
      <c r="DB41" s="59">
        <f t="shared" si="4"/>
        <v>1.7029272494329888E-2</v>
      </c>
      <c r="DC41" s="59">
        <f t="shared" si="4"/>
        <v>16.080191506951298</v>
      </c>
      <c r="DD41" s="99">
        <f t="shared" si="4"/>
        <v>1.6746713715611421</v>
      </c>
      <c r="DE41" s="100">
        <f t="shared" si="4"/>
        <v>1.1295858654062569</v>
      </c>
      <c r="DF41" s="86">
        <f t="shared" si="4"/>
        <v>0.54508550615488494</v>
      </c>
      <c r="DH41" s="63" t="s">
        <v>83</v>
      </c>
      <c r="DI41" s="100">
        <f t="shared" si="8"/>
        <v>0.34886338059869459</v>
      </c>
      <c r="DJ41" s="11">
        <f t="shared" si="8"/>
        <v>4.1930694783496941E-4</v>
      </c>
      <c r="DK41" s="11">
        <f t="shared" si="8"/>
        <v>0.34844407365085961</v>
      </c>
      <c r="DL41" s="11">
        <f t="shared" si="8"/>
        <v>14.05665675479146</v>
      </c>
      <c r="DM41" s="11">
        <f t="shared" si="8"/>
        <v>3.5451726137917895E-2</v>
      </c>
      <c r="DN41" s="11">
        <f t="shared" si="8"/>
        <v>5.1782875107486861</v>
      </c>
      <c r="DO41" s="11">
        <f t="shared" si="8"/>
        <v>8.8429175179048585</v>
      </c>
      <c r="DP41" s="138">
        <f t="shared" si="7"/>
        <v>100</v>
      </c>
      <c r="DQ41" s="73"/>
    </row>
    <row r="42" spans="2:121" ht="12">
      <c r="B42" s="63" t="s">
        <v>84</v>
      </c>
      <c r="C42" s="5">
        <v>15104184</v>
      </c>
      <c r="D42" s="5">
        <v>13172800</v>
      </c>
      <c r="E42" s="5">
        <v>1931384</v>
      </c>
      <c r="F42" s="5">
        <v>1668191</v>
      </c>
      <c r="G42" s="5">
        <v>263193</v>
      </c>
      <c r="H42" s="5">
        <v>4656987</v>
      </c>
      <c r="I42" s="5">
        <v>4933275</v>
      </c>
      <c r="J42" s="5">
        <v>276288</v>
      </c>
      <c r="K42" s="5">
        <v>-83121</v>
      </c>
      <c r="L42" s="5">
        <v>131497</v>
      </c>
      <c r="M42" s="5">
        <v>214618</v>
      </c>
      <c r="N42" s="64">
        <v>4720743</v>
      </c>
      <c r="O42" s="5"/>
      <c r="P42" s="63" t="s">
        <v>84</v>
      </c>
      <c r="Q42" s="5">
        <v>168736</v>
      </c>
      <c r="R42" s="5">
        <v>226021</v>
      </c>
      <c r="S42" s="5">
        <v>57285</v>
      </c>
      <c r="T42" s="5">
        <v>2652102</v>
      </c>
      <c r="U42" s="5">
        <v>783171</v>
      </c>
      <c r="V42" s="5">
        <v>1116734</v>
      </c>
      <c r="W42" s="5">
        <v>19365</v>
      </c>
      <c r="X42" s="5">
        <v>23750</v>
      </c>
      <c r="Y42" s="5">
        <v>4385</v>
      </c>
      <c r="Z42" s="5">
        <v>3532127</v>
      </c>
      <c r="AA42" s="5">
        <v>423478</v>
      </c>
      <c r="AB42" s="5">
        <v>110037</v>
      </c>
      <c r="AC42" s="64">
        <v>313441</v>
      </c>
      <c r="AD42" s="72">
        <v>0</v>
      </c>
      <c r="AE42" s="63" t="s">
        <v>84</v>
      </c>
      <c r="AF42" s="5">
        <v>165404</v>
      </c>
      <c r="AG42" s="5">
        <v>73889</v>
      </c>
      <c r="AH42" s="5">
        <v>91515</v>
      </c>
      <c r="AI42" s="5">
        <v>2943245</v>
      </c>
      <c r="AJ42" s="5">
        <v>-62788</v>
      </c>
      <c r="AK42" s="5">
        <v>1184037</v>
      </c>
      <c r="AL42" s="5">
        <v>1821996</v>
      </c>
      <c r="AM42" s="5">
        <v>23293298</v>
      </c>
      <c r="AN42" s="5">
        <v>11231</v>
      </c>
      <c r="AO42" s="64">
        <v>2074.0181640103287</v>
      </c>
      <c r="CE42" s="63" t="s">
        <v>84</v>
      </c>
      <c r="CF42" s="11">
        <f t="shared" si="3"/>
        <v>64.843475578254314</v>
      </c>
      <c r="CG42" s="11">
        <f t="shared" si="3"/>
        <v>56.55188887378678</v>
      </c>
      <c r="CH42" s="11">
        <f t="shared" si="3"/>
        <v>8.2915867044675249</v>
      </c>
      <c r="CI42" s="11">
        <f t="shared" si="6"/>
        <v>7.1616780071246247</v>
      </c>
      <c r="CJ42" s="11">
        <f t="shared" si="6"/>
        <v>1.1299086973429009</v>
      </c>
      <c r="CK42" s="11">
        <f t="shared" si="6"/>
        <v>19.9928193938016</v>
      </c>
      <c r="CL42" s="11">
        <f t="shared" si="6"/>
        <v>21.178945978366826</v>
      </c>
      <c r="CM42" s="11">
        <f t="shared" si="6"/>
        <v>1.1861265845652256</v>
      </c>
      <c r="CN42" s="11">
        <f t="shared" si="6"/>
        <v>-0.35684513202037771</v>
      </c>
      <c r="CO42" s="11">
        <f t="shared" si="6"/>
        <v>0.56452718717632855</v>
      </c>
      <c r="CP42" s="11">
        <f t="shared" si="6"/>
        <v>0.92137231919670626</v>
      </c>
      <c r="CQ42" s="65">
        <f t="shared" si="6"/>
        <v>20.266529024786443</v>
      </c>
      <c r="CS42" s="63" t="s">
        <v>84</v>
      </c>
      <c r="CT42" s="59">
        <f t="shared" si="5"/>
        <v>0.7243972064410974</v>
      </c>
      <c r="CU42" s="59">
        <f t="shared" si="5"/>
        <v>0.97032631446178219</v>
      </c>
      <c r="CV42" s="59">
        <f t="shared" si="5"/>
        <v>0.24592910802068474</v>
      </c>
      <c r="CW42" s="59">
        <f t="shared" si="5"/>
        <v>11.385686990309402</v>
      </c>
      <c r="CX42" s="59">
        <f t="shared" si="5"/>
        <v>3.3622160331267819</v>
      </c>
      <c r="CY42" s="59">
        <f t="shared" si="5"/>
        <v>4.7942287949091629</v>
      </c>
      <c r="CZ42" s="59">
        <f t="shared" si="5"/>
        <v>8.313550103553391E-2</v>
      </c>
      <c r="DA42" s="59">
        <f t="shared" si="5"/>
        <v>0.10196065838336847</v>
      </c>
      <c r="DB42" s="59">
        <f t="shared" si="4"/>
        <v>1.8825157347834558E-2</v>
      </c>
      <c r="DC42" s="59">
        <f t="shared" si="4"/>
        <v>15.163705027944088</v>
      </c>
      <c r="DD42" s="59">
        <f t="shared" si="4"/>
        <v>1.8180250817209309</v>
      </c>
      <c r="DE42" s="11">
        <f t="shared" si="4"/>
        <v>0.47239768280129329</v>
      </c>
      <c r="DF42" s="65">
        <f t="shared" si="4"/>
        <v>1.3456273989196377</v>
      </c>
      <c r="DH42" s="63" t="s">
        <v>84</v>
      </c>
      <c r="DI42" s="11">
        <f t="shared" si="8"/>
        <v>0.71009266270495486</v>
      </c>
      <c r="DJ42" s="11">
        <f t="shared" si="8"/>
        <v>0.31721141420163002</v>
      </c>
      <c r="DK42" s="11">
        <f t="shared" si="8"/>
        <v>0.39288124850332484</v>
      </c>
      <c r="DL42" s="11">
        <f t="shared" si="8"/>
        <v>12.635587283518204</v>
      </c>
      <c r="DM42" s="11">
        <f t="shared" si="8"/>
        <v>-0.26955392920315535</v>
      </c>
      <c r="DN42" s="11">
        <f t="shared" si="8"/>
        <v>5.0831659819060402</v>
      </c>
      <c r="DO42" s="11">
        <f t="shared" si="8"/>
        <v>7.821975230815319</v>
      </c>
      <c r="DP42" s="133">
        <f t="shared" si="7"/>
        <v>100</v>
      </c>
      <c r="DQ42" s="73"/>
    </row>
    <row r="43" spans="2:121" ht="12">
      <c r="B43" s="63" t="s">
        <v>85</v>
      </c>
      <c r="C43" s="5">
        <v>5487433</v>
      </c>
      <c r="D43" s="5">
        <v>4784105</v>
      </c>
      <c r="E43" s="5">
        <v>703328</v>
      </c>
      <c r="F43" s="5">
        <v>607380</v>
      </c>
      <c r="G43" s="5">
        <v>95948</v>
      </c>
      <c r="H43" s="5">
        <v>514931</v>
      </c>
      <c r="I43" s="5">
        <v>593914</v>
      </c>
      <c r="J43" s="5">
        <v>78983</v>
      </c>
      <c r="K43" s="5">
        <v>-20421</v>
      </c>
      <c r="L43" s="5">
        <v>33208</v>
      </c>
      <c r="M43" s="5">
        <v>53629</v>
      </c>
      <c r="N43" s="64">
        <v>529552</v>
      </c>
      <c r="O43" s="5"/>
      <c r="P43" s="63" t="s">
        <v>85</v>
      </c>
      <c r="Q43" s="5">
        <v>74149</v>
      </c>
      <c r="R43" s="5">
        <v>98190</v>
      </c>
      <c r="S43" s="5">
        <v>24041</v>
      </c>
      <c r="T43" s="5">
        <v>18642</v>
      </c>
      <c r="U43" s="5">
        <v>273804</v>
      </c>
      <c r="V43" s="5">
        <v>162957</v>
      </c>
      <c r="W43" s="5">
        <v>5800</v>
      </c>
      <c r="X43" s="5">
        <v>7113</v>
      </c>
      <c r="Y43" s="5">
        <v>1313</v>
      </c>
      <c r="Z43" s="5">
        <v>1162238</v>
      </c>
      <c r="AA43" s="5">
        <v>100899</v>
      </c>
      <c r="AB43" s="5">
        <v>41843</v>
      </c>
      <c r="AC43" s="64">
        <v>59056</v>
      </c>
      <c r="AD43" s="72">
        <v>0</v>
      </c>
      <c r="AE43" s="63" t="s">
        <v>85</v>
      </c>
      <c r="AF43" s="5">
        <v>52678</v>
      </c>
      <c r="AG43" s="5">
        <v>12804</v>
      </c>
      <c r="AH43" s="5">
        <v>39874</v>
      </c>
      <c r="AI43" s="5">
        <v>1008661</v>
      </c>
      <c r="AJ43" s="5">
        <v>1278</v>
      </c>
      <c r="AK43" s="5">
        <v>305613</v>
      </c>
      <c r="AL43" s="5">
        <v>701770</v>
      </c>
      <c r="AM43" s="5">
        <v>7164602</v>
      </c>
      <c r="AN43" s="5">
        <v>4657</v>
      </c>
      <c r="AO43" s="64">
        <v>1538.4586643762079</v>
      </c>
      <c r="CE43" s="63" t="s">
        <v>85</v>
      </c>
      <c r="CF43" s="11">
        <f t="shared" si="3"/>
        <v>76.590897861458316</v>
      </c>
      <c r="CG43" s="11">
        <f t="shared" si="3"/>
        <v>66.774190666836759</v>
      </c>
      <c r="CH43" s="11">
        <f t="shared" si="3"/>
        <v>9.8167071946215572</v>
      </c>
      <c r="CI43" s="11">
        <f t="shared" si="6"/>
        <v>8.4775120795265391</v>
      </c>
      <c r="CJ43" s="11">
        <f t="shared" si="6"/>
        <v>1.3391951150950185</v>
      </c>
      <c r="CK43" s="11">
        <f t="shared" si="6"/>
        <v>7.1871542899382277</v>
      </c>
      <c r="CL43" s="11">
        <f t="shared" si="6"/>
        <v>8.2895602574992999</v>
      </c>
      <c r="CM43" s="11">
        <f t="shared" si="6"/>
        <v>1.1024059675610731</v>
      </c>
      <c r="CN43" s="11">
        <f t="shared" si="6"/>
        <v>-0.28502630013502495</v>
      </c>
      <c r="CO43" s="11">
        <f t="shared" si="6"/>
        <v>0.4635009732571328</v>
      </c>
      <c r="CP43" s="11">
        <f t="shared" si="6"/>
        <v>0.74852727339215774</v>
      </c>
      <c r="CQ43" s="65">
        <f t="shared" si="6"/>
        <v>7.3912270353607923</v>
      </c>
      <c r="CS43" s="63" t="s">
        <v>85</v>
      </c>
      <c r="CT43" s="59">
        <f t="shared" si="5"/>
        <v>1.0349353669610677</v>
      </c>
      <c r="CU43" s="59">
        <f t="shared" si="5"/>
        <v>1.3704878512442142</v>
      </c>
      <c r="CV43" s="59">
        <f t="shared" si="5"/>
        <v>0.33555248428314649</v>
      </c>
      <c r="CW43" s="59">
        <f t="shared" si="5"/>
        <v>0.26019589085339284</v>
      </c>
      <c r="CX43" s="59">
        <f t="shared" si="5"/>
        <v>3.8216219128431699</v>
      </c>
      <c r="CY43" s="59">
        <f t="shared" si="5"/>
        <v>2.2744738647031615</v>
      </c>
      <c r="CZ43" s="59">
        <f t="shared" si="5"/>
        <v>8.0953554712459949E-2</v>
      </c>
      <c r="DA43" s="59">
        <f t="shared" si="5"/>
        <v>9.9279764598228903E-2</v>
      </c>
      <c r="DB43" s="59">
        <f t="shared" si="4"/>
        <v>1.8326209885768951E-2</v>
      </c>
      <c r="DC43" s="59">
        <f t="shared" si="4"/>
        <v>16.221947848603456</v>
      </c>
      <c r="DD43" s="59">
        <f t="shared" si="4"/>
        <v>1.4082987442987063</v>
      </c>
      <c r="DE43" s="11">
        <f t="shared" si="4"/>
        <v>0.58402406721266586</v>
      </c>
      <c r="DF43" s="65">
        <f t="shared" si="4"/>
        <v>0.82427467708604052</v>
      </c>
      <c r="DH43" s="63" t="s">
        <v>85</v>
      </c>
      <c r="DI43" s="11">
        <f t="shared" si="8"/>
        <v>0.735253681921201</v>
      </c>
      <c r="DJ43" s="11">
        <f t="shared" si="8"/>
        <v>0.17871195078247193</v>
      </c>
      <c r="DK43" s="11">
        <f t="shared" si="8"/>
        <v>0.55654173113872896</v>
      </c>
      <c r="DL43" s="11">
        <f t="shared" si="8"/>
        <v>14.078395422383547</v>
      </c>
      <c r="DM43" s="11">
        <f t="shared" si="8"/>
        <v>1.7837697055607556E-2</v>
      </c>
      <c r="DN43" s="11">
        <f t="shared" si="8"/>
        <v>4.2655963304032793</v>
      </c>
      <c r="DO43" s="11">
        <f t="shared" si="8"/>
        <v>9.794961394924659</v>
      </c>
      <c r="DP43" s="133">
        <f t="shared" si="7"/>
        <v>100</v>
      </c>
      <c r="DQ43" s="73"/>
    </row>
    <row r="44" spans="2:121" ht="12">
      <c r="B44" s="63" t="s">
        <v>86</v>
      </c>
      <c r="C44" s="5">
        <v>3008635</v>
      </c>
      <c r="D44" s="5">
        <v>2623073</v>
      </c>
      <c r="E44" s="5">
        <v>385562</v>
      </c>
      <c r="F44" s="5">
        <v>332714</v>
      </c>
      <c r="G44" s="5">
        <v>52848</v>
      </c>
      <c r="H44" s="5">
        <v>292739</v>
      </c>
      <c r="I44" s="5">
        <v>405730</v>
      </c>
      <c r="J44" s="5">
        <v>112991</v>
      </c>
      <c r="K44" s="5">
        <v>-40629</v>
      </c>
      <c r="L44" s="5">
        <v>57606</v>
      </c>
      <c r="M44" s="5">
        <v>98235</v>
      </c>
      <c r="N44" s="64">
        <v>327662</v>
      </c>
      <c r="O44" s="5"/>
      <c r="P44" s="63" t="s">
        <v>86</v>
      </c>
      <c r="Q44" s="5">
        <v>40624</v>
      </c>
      <c r="R44" s="5">
        <v>54088</v>
      </c>
      <c r="S44" s="5">
        <v>13464</v>
      </c>
      <c r="T44" s="5">
        <v>38720</v>
      </c>
      <c r="U44" s="5">
        <v>130108</v>
      </c>
      <c r="V44" s="5">
        <v>118210</v>
      </c>
      <c r="W44" s="5">
        <v>5706</v>
      </c>
      <c r="X44" s="5">
        <v>6998</v>
      </c>
      <c r="Y44" s="5">
        <v>1292</v>
      </c>
      <c r="Z44" s="5">
        <v>633472</v>
      </c>
      <c r="AA44" s="5">
        <v>52773</v>
      </c>
      <c r="AB44" s="5">
        <v>31711</v>
      </c>
      <c r="AC44" s="64">
        <v>21062</v>
      </c>
      <c r="AD44" s="72">
        <v>0</v>
      </c>
      <c r="AE44" s="63" t="s">
        <v>86</v>
      </c>
      <c r="AF44" s="5">
        <v>74446</v>
      </c>
      <c r="AG44" s="5">
        <v>41219</v>
      </c>
      <c r="AH44" s="5">
        <v>33227</v>
      </c>
      <c r="AI44" s="5">
        <v>506253</v>
      </c>
      <c r="AJ44" s="5">
        <v>6085</v>
      </c>
      <c r="AK44" s="5">
        <v>148549</v>
      </c>
      <c r="AL44" s="5">
        <v>351619</v>
      </c>
      <c r="AM44" s="5">
        <v>3934846</v>
      </c>
      <c r="AN44" s="5">
        <v>2559</v>
      </c>
      <c r="AO44" s="64">
        <v>1537.6498632278233</v>
      </c>
      <c r="CE44" s="63" t="s">
        <v>86</v>
      </c>
      <c r="CF44" s="11">
        <f t="shared" si="3"/>
        <v>76.461315131519754</v>
      </c>
      <c r="CG44" s="11">
        <f t="shared" si="3"/>
        <v>66.662659733061986</v>
      </c>
      <c r="CH44" s="11">
        <f t="shared" si="3"/>
        <v>9.7986553984577807</v>
      </c>
      <c r="CI44" s="11">
        <f t="shared" si="6"/>
        <v>8.4555786935498869</v>
      </c>
      <c r="CJ44" s="11">
        <f t="shared" si="6"/>
        <v>1.3430767049078922</v>
      </c>
      <c r="CK44" s="11">
        <f t="shared" si="6"/>
        <v>7.4396558340529717</v>
      </c>
      <c r="CL44" s="11">
        <f t="shared" si="6"/>
        <v>10.311204047121539</v>
      </c>
      <c r="CM44" s="11">
        <f t="shared" si="6"/>
        <v>2.8715482130685674</v>
      </c>
      <c r="CN44" s="11">
        <f t="shared" si="6"/>
        <v>-1.0325435862038819</v>
      </c>
      <c r="CO44" s="11">
        <f t="shared" si="6"/>
        <v>1.4639963037943544</v>
      </c>
      <c r="CP44" s="11">
        <f t="shared" si="6"/>
        <v>2.4965398899982363</v>
      </c>
      <c r="CQ44" s="65">
        <f t="shared" si="6"/>
        <v>8.3271873918318526</v>
      </c>
      <c r="CS44" s="63" t="s">
        <v>86</v>
      </c>
      <c r="CT44" s="59">
        <f t="shared" si="5"/>
        <v>1.0324165164278347</v>
      </c>
      <c r="CU44" s="59">
        <f t="shared" si="5"/>
        <v>1.3745900093675838</v>
      </c>
      <c r="CV44" s="59">
        <f t="shared" si="5"/>
        <v>0.34217349293974908</v>
      </c>
      <c r="CW44" s="59">
        <f t="shared" si="5"/>
        <v>0.98402834570908237</v>
      </c>
      <c r="CX44" s="59">
        <f t="shared" si="5"/>
        <v>3.3065588843883593</v>
      </c>
      <c r="CY44" s="59">
        <f t="shared" si="5"/>
        <v>3.004183645306576</v>
      </c>
      <c r="CZ44" s="59">
        <f t="shared" si="5"/>
        <v>0.14501202842500061</v>
      </c>
      <c r="DA44" s="59">
        <f t="shared" si="5"/>
        <v>0.1778468585555826</v>
      </c>
      <c r="DB44" s="59">
        <f t="shared" si="4"/>
        <v>3.2834830130581985E-2</v>
      </c>
      <c r="DC44" s="59">
        <f t="shared" si="4"/>
        <v>16.099029034427268</v>
      </c>
      <c r="DD44" s="59">
        <f t="shared" si="4"/>
        <v>1.3411706582671852</v>
      </c>
      <c r="DE44" s="11">
        <f t="shared" si="4"/>
        <v>0.80590193364619611</v>
      </c>
      <c r="DF44" s="65">
        <f t="shared" si="4"/>
        <v>0.53526872462098907</v>
      </c>
      <c r="DH44" s="63" t="s">
        <v>86</v>
      </c>
      <c r="DI44" s="11">
        <f t="shared" si="8"/>
        <v>1.8919673095211351</v>
      </c>
      <c r="DJ44" s="11">
        <f t="shared" si="8"/>
        <v>1.0475378197774448</v>
      </c>
      <c r="DK44" s="11">
        <f t="shared" si="8"/>
        <v>0.84442948974369003</v>
      </c>
      <c r="DL44" s="11">
        <f t="shared" si="8"/>
        <v>12.865891066638948</v>
      </c>
      <c r="DM44" s="11">
        <f t="shared" si="8"/>
        <v>0.15464391744937411</v>
      </c>
      <c r="DN44" s="11">
        <f t="shared" si="8"/>
        <v>3.7752176324054356</v>
      </c>
      <c r="DO44" s="11">
        <f t="shared" si="8"/>
        <v>8.9360295167841386</v>
      </c>
      <c r="DP44" s="133">
        <f t="shared" si="7"/>
        <v>100</v>
      </c>
      <c r="DQ44" s="73"/>
    </row>
    <row r="45" spans="2:121" ht="12">
      <c r="B45" s="63" t="s">
        <v>87</v>
      </c>
      <c r="C45" s="5">
        <v>6279159</v>
      </c>
      <c r="D45" s="5">
        <v>5474304</v>
      </c>
      <c r="E45" s="5">
        <v>804855</v>
      </c>
      <c r="F45" s="5">
        <v>695403</v>
      </c>
      <c r="G45" s="5">
        <v>109452</v>
      </c>
      <c r="H45" s="5">
        <v>681407</v>
      </c>
      <c r="I45" s="5">
        <v>1003624</v>
      </c>
      <c r="J45" s="5">
        <v>322217</v>
      </c>
      <c r="K45" s="5">
        <v>173949</v>
      </c>
      <c r="L45" s="5">
        <v>469092</v>
      </c>
      <c r="M45" s="5">
        <v>295143</v>
      </c>
      <c r="N45" s="64">
        <v>494134</v>
      </c>
      <c r="O45" s="5"/>
      <c r="P45" s="63" t="s">
        <v>87</v>
      </c>
      <c r="Q45" s="5">
        <v>74612</v>
      </c>
      <c r="R45" s="5">
        <v>98669</v>
      </c>
      <c r="S45" s="5">
        <v>24057</v>
      </c>
      <c r="T45" s="5">
        <v>36052</v>
      </c>
      <c r="U45" s="5">
        <v>346455</v>
      </c>
      <c r="V45" s="5">
        <v>37015</v>
      </c>
      <c r="W45" s="5">
        <v>13324</v>
      </c>
      <c r="X45" s="5">
        <v>16341</v>
      </c>
      <c r="Y45" s="5">
        <v>3017</v>
      </c>
      <c r="Z45" s="5">
        <v>1527413</v>
      </c>
      <c r="AA45" s="5">
        <v>107672</v>
      </c>
      <c r="AB45" s="5">
        <v>77483</v>
      </c>
      <c r="AC45" s="64">
        <v>30189</v>
      </c>
      <c r="AD45" s="72">
        <v>0</v>
      </c>
      <c r="AE45" s="63" t="s">
        <v>87</v>
      </c>
      <c r="AF45" s="5">
        <v>46586</v>
      </c>
      <c r="AG45" s="5">
        <v>8593</v>
      </c>
      <c r="AH45" s="5">
        <v>37993</v>
      </c>
      <c r="AI45" s="5">
        <v>1373155</v>
      </c>
      <c r="AJ45" s="5">
        <v>37738</v>
      </c>
      <c r="AK45" s="5">
        <v>476840</v>
      </c>
      <c r="AL45" s="5">
        <v>858577</v>
      </c>
      <c r="AM45" s="5">
        <v>8487979</v>
      </c>
      <c r="AN45" s="5">
        <v>5305</v>
      </c>
      <c r="AO45" s="64">
        <v>1599.996041470311</v>
      </c>
      <c r="CE45" s="63" t="s">
        <v>87</v>
      </c>
      <c r="CF45" s="11">
        <f t="shared" si="3"/>
        <v>73.977079820767699</v>
      </c>
      <c r="CG45" s="11">
        <f t="shared" si="3"/>
        <v>64.494787275039201</v>
      </c>
      <c r="CH45" s="11">
        <f t="shared" si="3"/>
        <v>9.4822925457284946</v>
      </c>
      <c r="CI45" s="11">
        <f t="shared" si="6"/>
        <v>8.1927983092323871</v>
      </c>
      <c r="CJ45" s="11">
        <f t="shared" si="6"/>
        <v>1.2894942364961082</v>
      </c>
      <c r="CK45" s="11">
        <f t="shared" si="6"/>
        <v>8.027906289589076</v>
      </c>
      <c r="CL45" s="11">
        <f t="shared" si="6"/>
        <v>11.824063183945201</v>
      </c>
      <c r="CM45" s="11">
        <f t="shared" si="6"/>
        <v>3.7961568943561246</v>
      </c>
      <c r="CN45" s="11">
        <f t="shared" si="6"/>
        <v>2.049357096665767</v>
      </c>
      <c r="CO45" s="11">
        <f t="shared" si="6"/>
        <v>5.5265452471077037</v>
      </c>
      <c r="CP45" s="11">
        <f t="shared" si="6"/>
        <v>3.4771881504419366</v>
      </c>
      <c r="CQ45" s="65">
        <f t="shared" si="6"/>
        <v>5.8215742522454397</v>
      </c>
      <c r="CS45" s="63" t="s">
        <v>87</v>
      </c>
      <c r="CT45" s="59">
        <f t="shared" si="5"/>
        <v>0.87903139251404838</v>
      </c>
      <c r="CU45" s="59">
        <f t="shared" si="5"/>
        <v>1.1624557506563105</v>
      </c>
      <c r="CV45" s="59">
        <f t="shared" si="5"/>
        <v>0.28342435814226213</v>
      </c>
      <c r="CW45" s="59">
        <f t="shared" si="5"/>
        <v>0.42474186140187198</v>
      </c>
      <c r="CX45" s="59">
        <f t="shared" si="5"/>
        <v>4.0817136800173515</v>
      </c>
      <c r="CY45" s="59">
        <f t="shared" si="5"/>
        <v>0.43608731831216829</v>
      </c>
      <c r="CZ45" s="59">
        <f t="shared" si="5"/>
        <v>0.15697494067786927</v>
      </c>
      <c r="DA45" s="59">
        <f t="shared" si="5"/>
        <v>0.19251932644979447</v>
      </c>
      <c r="DB45" s="59">
        <f t="shared" si="4"/>
        <v>3.5544385771925209E-2</v>
      </c>
      <c r="DC45" s="59">
        <f t="shared" si="4"/>
        <v>17.995013889643225</v>
      </c>
      <c r="DD45" s="59">
        <f t="shared" si="4"/>
        <v>1.2685234023316976</v>
      </c>
      <c r="DE45" s="11">
        <f t="shared" si="4"/>
        <v>0.91285569862979166</v>
      </c>
      <c r="DF45" s="65">
        <f t="shared" si="4"/>
        <v>0.35566770370190598</v>
      </c>
      <c r="DH45" s="63" t="s">
        <v>87</v>
      </c>
      <c r="DI45" s="11">
        <f t="shared" si="8"/>
        <v>0.54884678673215381</v>
      </c>
      <c r="DJ45" s="11">
        <f t="shared" si="8"/>
        <v>0.10123729099706773</v>
      </c>
      <c r="DK45" s="11">
        <f t="shared" si="8"/>
        <v>0.44760949573508607</v>
      </c>
      <c r="DL45" s="11">
        <f t="shared" si="8"/>
        <v>16.177643700579374</v>
      </c>
      <c r="DM45" s="11">
        <f t="shared" si="8"/>
        <v>0.44460524702052157</v>
      </c>
      <c r="DN45" s="11">
        <f t="shared" si="8"/>
        <v>5.6178272825604303</v>
      </c>
      <c r="DO45" s="11">
        <f t="shared" si="8"/>
        <v>10.115211170998419</v>
      </c>
      <c r="DP45" s="133">
        <f t="shared" si="7"/>
        <v>100</v>
      </c>
      <c r="DQ45" s="73"/>
    </row>
    <row r="46" spans="2:121" ht="12">
      <c r="B46" s="63" t="s">
        <v>88</v>
      </c>
      <c r="C46" s="5">
        <v>1873713</v>
      </c>
      <c r="D46" s="5">
        <v>1634111</v>
      </c>
      <c r="E46" s="5">
        <v>239602</v>
      </c>
      <c r="F46" s="5">
        <v>206870</v>
      </c>
      <c r="G46" s="5">
        <v>32732</v>
      </c>
      <c r="H46" s="5">
        <v>138811</v>
      </c>
      <c r="I46" s="5">
        <v>256311</v>
      </c>
      <c r="J46" s="5">
        <v>117500</v>
      </c>
      <c r="K46" s="5">
        <v>-3656</v>
      </c>
      <c r="L46" s="5">
        <v>105669</v>
      </c>
      <c r="M46" s="5">
        <v>109325</v>
      </c>
      <c r="N46" s="64">
        <v>142096</v>
      </c>
      <c r="O46" s="5"/>
      <c r="P46" s="63" t="s">
        <v>88</v>
      </c>
      <c r="Q46" s="5">
        <v>23787</v>
      </c>
      <c r="R46" s="5">
        <v>31878</v>
      </c>
      <c r="S46" s="5">
        <v>8091</v>
      </c>
      <c r="T46" s="5">
        <v>22372</v>
      </c>
      <c r="U46" s="5">
        <v>92020</v>
      </c>
      <c r="V46" s="5">
        <v>3917</v>
      </c>
      <c r="W46" s="5">
        <v>371</v>
      </c>
      <c r="X46" s="5">
        <v>455</v>
      </c>
      <c r="Y46" s="5">
        <v>84</v>
      </c>
      <c r="Z46" s="5">
        <v>397376</v>
      </c>
      <c r="AA46" s="5">
        <v>-56827</v>
      </c>
      <c r="AB46" s="5">
        <v>-74101</v>
      </c>
      <c r="AC46" s="64">
        <v>17274</v>
      </c>
      <c r="AD46" s="72">
        <v>0</v>
      </c>
      <c r="AE46" s="63" t="s">
        <v>88</v>
      </c>
      <c r="AF46" s="5">
        <v>36937</v>
      </c>
      <c r="AG46" s="5">
        <v>1005</v>
      </c>
      <c r="AH46" s="5">
        <v>35932</v>
      </c>
      <c r="AI46" s="5">
        <v>417266</v>
      </c>
      <c r="AJ46" s="5">
        <v>3507</v>
      </c>
      <c r="AK46" s="5">
        <v>101052</v>
      </c>
      <c r="AL46" s="5">
        <v>312707</v>
      </c>
      <c r="AM46" s="5">
        <v>2409900</v>
      </c>
      <c r="AN46" s="5">
        <v>1327</v>
      </c>
      <c r="AO46" s="64">
        <v>1816.0512434061793</v>
      </c>
      <c r="CE46" s="63" t="s">
        <v>88</v>
      </c>
      <c r="CF46" s="11">
        <f t="shared" si="3"/>
        <v>77.750653554089382</v>
      </c>
      <c r="CG46" s="11">
        <f t="shared" si="3"/>
        <v>67.808249304950408</v>
      </c>
      <c r="CH46" s="11">
        <f t="shared" si="3"/>
        <v>9.9424042491389688</v>
      </c>
      <c r="CI46" s="11">
        <f t="shared" si="6"/>
        <v>8.5841736171625378</v>
      </c>
      <c r="CJ46" s="11">
        <f t="shared" si="6"/>
        <v>1.3582306319764306</v>
      </c>
      <c r="CK46" s="11">
        <f t="shared" si="6"/>
        <v>5.760031536578281</v>
      </c>
      <c r="CL46" s="11">
        <f t="shared" si="6"/>
        <v>10.635752520851488</v>
      </c>
      <c r="CM46" s="11">
        <f t="shared" si="6"/>
        <v>4.8757209842732063</v>
      </c>
      <c r="CN46" s="11">
        <f t="shared" si="6"/>
        <v>-0.1517075397319391</v>
      </c>
      <c r="CO46" s="11">
        <f t="shared" si="6"/>
        <v>4.3847877505290676</v>
      </c>
      <c r="CP46" s="11">
        <f t="shared" si="6"/>
        <v>4.5364952902610067</v>
      </c>
      <c r="CQ46" s="65">
        <f t="shared" si="6"/>
        <v>5.8963442466492388</v>
      </c>
      <c r="CS46" s="63" t="s">
        <v>88</v>
      </c>
      <c r="CT46" s="59">
        <f t="shared" si="5"/>
        <v>0.98705340470558944</v>
      </c>
      <c r="CU46" s="59">
        <f t="shared" si="5"/>
        <v>1.3227934769077556</v>
      </c>
      <c r="CV46" s="59">
        <f t="shared" si="5"/>
        <v>0.33574007220216606</v>
      </c>
      <c r="CW46" s="59">
        <f t="shared" si="5"/>
        <v>0.9283372754056185</v>
      </c>
      <c r="CX46" s="59">
        <f t="shared" si="5"/>
        <v>3.8184157018963445</v>
      </c>
      <c r="CY46" s="59">
        <f t="shared" si="5"/>
        <v>0.16253786464168637</v>
      </c>
      <c r="CZ46" s="59">
        <f t="shared" si="5"/>
        <v>1.5394829660981784E-2</v>
      </c>
      <c r="DA46" s="59">
        <f t="shared" si="5"/>
        <v>1.8880451471015393E-2</v>
      </c>
      <c r="DB46" s="59">
        <f t="shared" si="4"/>
        <v>3.4856218100336109E-3</v>
      </c>
      <c r="DC46" s="59">
        <f t="shared" si="4"/>
        <v>16.489314909332336</v>
      </c>
      <c r="DD46" s="59">
        <f t="shared" si="4"/>
        <v>-2.3580646499854767</v>
      </c>
      <c r="DE46" s="11">
        <f t="shared" si="4"/>
        <v>-3.074857877920246</v>
      </c>
      <c r="DF46" s="65">
        <f t="shared" si="4"/>
        <v>0.71679322793476907</v>
      </c>
      <c r="DH46" s="63" t="s">
        <v>88</v>
      </c>
      <c r="DI46" s="11">
        <f t="shared" si="8"/>
        <v>1.5327191999668037</v>
      </c>
      <c r="DJ46" s="11">
        <f t="shared" si="8"/>
        <v>4.1702975227187848E-2</v>
      </c>
      <c r="DK46" s="11">
        <f t="shared" si="8"/>
        <v>1.4910162247396157</v>
      </c>
      <c r="DL46" s="11">
        <f t="shared" si="8"/>
        <v>17.314660359351013</v>
      </c>
      <c r="DM46" s="11">
        <f t="shared" si="8"/>
        <v>0.14552471056890329</v>
      </c>
      <c r="DN46" s="11">
        <f t="shared" si="8"/>
        <v>4.1932030374704343</v>
      </c>
      <c r="DO46" s="11">
        <f t="shared" si="8"/>
        <v>12.975932611311672</v>
      </c>
      <c r="DP46" s="133">
        <f t="shared" si="7"/>
        <v>100</v>
      </c>
      <c r="DQ46" s="73"/>
    </row>
    <row r="47" spans="2:121" ht="12">
      <c r="B47" s="63" t="s">
        <v>89</v>
      </c>
      <c r="C47" s="5">
        <v>4817969</v>
      </c>
      <c r="D47" s="5">
        <v>4199838</v>
      </c>
      <c r="E47" s="5">
        <v>618131</v>
      </c>
      <c r="F47" s="5">
        <v>533900</v>
      </c>
      <c r="G47" s="5">
        <v>84231</v>
      </c>
      <c r="H47" s="5">
        <v>287378</v>
      </c>
      <c r="I47" s="5">
        <v>385853</v>
      </c>
      <c r="J47" s="5">
        <v>98475</v>
      </c>
      <c r="K47" s="5">
        <v>-29884</v>
      </c>
      <c r="L47" s="5">
        <v>50085</v>
      </c>
      <c r="M47" s="5">
        <v>79969</v>
      </c>
      <c r="N47" s="64">
        <v>314432</v>
      </c>
      <c r="O47" s="5"/>
      <c r="P47" s="63" t="s">
        <v>89</v>
      </c>
      <c r="Q47" s="5">
        <v>54759</v>
      </c>
      <c r="R47" s="5">
        <v>72624</v>
      </c>
      <c r="S47" s="5">
        <v>17865</v>
      </c>
      <c r="T47" s="5">
        <v>57</v>
      </c>
      <c r="U47" s="5">
        <v>221581</v>
      </c>
      <c r="V47" s="5">
        <v>38035</v>
      </c>
      <c r="W47" s="5">
        <v>2830</v>
      </c>
      <c r="X47" s="5">
        <v>3471</v>
      </c>
      <c r="Y47" s="5">
        <v>641</v>
      </c>
      <c r="Z47" s="5">
        <v>3573145</v>
      </c>
      <c r="AA47" s="5">
        <v>206270</v>
      </c>
      <c r="AB47" s="5">
        <v>186067</v>
      </c>
      <c r="AC47" s="64">
        <v>20203</v>
      </c>
      <c r="AD47" s="72">
        <v>0</v>
      </c>
      <c r="AE47" s="63" t="s">
        <v>89</v>
      </c>
      <c r="AF47" s="5">
        <v>2492018</v>
      </c>
      <c r="AG47" s="5">
        <v>2464498</v>
      </c>
      <c r="AH47" s="5">
        <v>27520</v>
      </c>
      <c r="AI47" s="5">
        <v>874857</v>
      </c>
      <c r="AJ47" s="5">
        <v>10277</v>
      </c>
      <c r="AK47" s="5">
        <v>352542</v>
      </c>
      <c r="AL47" s="5">
        <v>512038</v>
      </c>
      <c r="AM47" s="5">
        <v>8678492</v>
      </c>
      <c r="AN47" s="5">
        <v>3858</v>
      </c>
      <c r="AO47" s="64">
        <v>2249.4795230689479</v>
      </c>
      <c r="CE47" s="63" t="s">
        <v>89</v>
      </c>
      <c r="CF47" s="11">
        <f t="shared" si="3"/>
        <v>55.516200279956472</v>
      </c>
      <c r="CG47" s="11">
        <f t="shared" si="3"/>
        <v>48.393637973048776</v>
      </c>
      <c r="CH47" s="11">
        <f t="shared" si="3"/>
        <v>7.1225623069076978</v>
      </c>
      <c r="CI47" s="11">
        <f t="shared" si="6"/>
        <v>6.1519904610155773</v>
      </c>
      <c r="CJ47" s="11">
        <f t="shared" si="6"/>
        <v>0.97057184589212031</v>
      </c>
      <c r="CK47" s="11">
        <f t="shared" si="6"/>
        <v>3.3113817469671001</v>
      </c>
      <c r="CL47" s="11">
        <f t="shared" si="6"/>
        <v>4.446083490080996</v>
      </c>
      <c r="CM47" s="11">
        <f t="shared" si="6"/>
        <v>1.1347017431138959</v>
      </c>
      <c r="CN47" s="11">
        <f t="shared" si="6"/>
        <v>-0.34434553837233473</v>
      </c>
      <c r="CO47" s="11">
        <f t="shared" si="6"/>
        <v>0.57711639303233786</v>
      </c>
      <c r="CP47" s="11">
        <f t="shared" si="6"/>
        <v>0.92146193140467259</v>
      </c>
      <c r="CQ47" s="65">
        <f t="shared" si="6"/>
        <v>3.6231179333921149</v>
      </c>
      <c r="CS47" s="63" t="s">
        <v>89</v>
      </c>
      <c r="CT47" s="59">
        <f t="shared" si="5"/>
        <v>0.63097367607183374</v>
      </c>
      <c r="CU47" s="59">
        <f t="shared" si="5"/>
        <v>0.83682741195129295</v>
      </c>
      <c r="CV47" s="59">
        <f t="shared" si="5"/>
        <v>0.20585373587945927</v>
      </c>
      <c r="CW47" s="59">
        <f t="shared" si="5"/>
        <v>6.5679613462799752E-4</v>
      </c>
      <c r="CX47" s="59">
        <f t="shared" si="5"/>
        <v>2.5532200755615144</v>
      </c>
      <c r="CY47" s="59">
        <f t="shared" si="5"/>
        <v>0.43826738562413836</v>
      </c>
      <c r="CZ47" s="59">
        <f t="shared" si="5"/>
        <v>3.2609351947319877E-2</v>
      </c>
      <c r="DA47" s="59">
        <f t="shared" si="5"/>
        <v>3.9995427777083849E-2</v>
      </c>
      <c r="DB47" s="59">
        <f t="shared" si="4"/>
        <v>7.3860758297639726E-3</v>
      </c>
      <c r="DC47" s="59">
        <f t="shared" si="4"/>
        <v>41.172417973076428</v>
      </c>
      <c r="DD47" s="59">
        <f t="shared" si="4"/>
        <v>2.3767954156090716</v>
      </c>
      <c r="DE47" s="11">
        <f t="shared" si="4"/>
        <v>2.1440015154706602</v>
      </c>
      <c r="DF47" s="65">
        <f t="shared" si="4"/>
        <v>0.23279390013841114</v>
      </c>
      <c r="DH47" s="63" t="s">
        <v>89</v>
      </c>
      <c r="DI47" s="11">
        <f t="shared" si="8"/>
        <v>28.714873505673566</v>
      </c>
      <c r="DJ47" s="11">
        <f t="shared" si="8"/>
        <v>28.397767722779488</v>
      </c>
      <c r="DK47" s="11">
        <f t="shared" si="8"/>
        <v>0.31710578289407887</v>
      </c>
      <c r="DL47" s="11">
        <f t="shared" si="8"/>
        <v>10.080749051793791</v>
      </c>
      <c r="DM47" s="11">
        <f t="shared" si="8"/>
        <v>0.11841919079950756</v>
      </c>
      <c r="DN47" s="11">
        <f t="shared" si="8"/>
        <v>4.0622495244565533</v>
      </c>
      <c r="DO47" s="11">
        <f t="shared" si="8"/>
        <v>5.9000803365377301</v>
      </c>
      <c r="DP47" s="133">
        <f t="shared" si="7"/>
        <v>100</v>
      </c>
      <c r="DQ47" s="73"/>
    </row>
    <row r="48" spans="2:121" ht="12">
      <c r="B48" s="63" t="s">
        <v>90</v>
      </c>
      <c r="C48" s="5">
        <v>5207700</v>
      </c>
      <c r="D48" s="5">
        <v>4540049</v>
      </c>
      <c r="E48" s="5">
        <v>667651</v>
      </c>
      <c r="F48" s="5">
        <v>576749</v>
      </c>
      <c r="G48" s="5">
        <v>90902</v>
      </c>
      <c r="H48" s="5">
        <v>339822</v>
      </c>
      <c r="I48" s="5">
        <v>437566</v>
      </c>
      <c r="J48" s="5">
        <v>97744</v>
      </c>
      <c r="K48" s="5">
        <v>-17780</v>
      </c>
      <c r="L48" s="5">
        <v>53365</v>
      </c>
      <c r="M48" s="5">
        <v>71145</v>
      </c>
      <c r="N48" s="64">
        <v>346032</v>
      </c>
      <c r="O48" s="5"/>
      <c r="P48" s="63" t="s">
        <v>90</v>
      </c>
      <c r="Q48" s="5">
        <v>73093</v>
      </c>
      <c r="R48" s="5">
        <v>97072</v>
      </c>
      <c r="S48" s="5">
        <v>23979</v>
      </c>
      <c r="T48" s="5">
        <v>8287</v>
      </c>
      <c r="U48" s="5">
        <v>236983</v>
      </c>
      <c r="V48" s="5">
        <v>27669</v>
      </c>
      <c r="W48" s="5">
        <v>11570</v>
      </c>
      <c r="X48" s="5">
        <v>14190</v>
      </c>
      <c r="Y48" s="5">
        <v>2620</v>
      </c>
      <c r="Z48" s="5">
        <v>966818</v>
      </c>
      <c r="AA48" s="5">
        <v>-100961</v>
      </c>
      <c r="AB48" s="5">
        <v>-133980</v>
      </c>
      <c r="AC48" s="64">
        <v>33019</v>
      </c>
      <c r="AD48" s="72">
        <v>0</v>
      </c>
      <c r="AE48" s="63" t="s">
        <v>90</v>
      </c>
      <c r="AF48" s="5">
        <v>52996</v>
      </c>
      <c r="AG48" s="5">
        <v>3122</v>
      </c>
      <c r="AH48" s="5">
        <v>49874</v>
      </c>
      <c r="AI48" s="5">
        <v>1014783</v>
      </c>
      <c r="AJ48" s="5">
        <v>11190</v>
      </c>
      <c r="AK48" s="5">
        <v>312793</v>
      </c>
      <c r="AL48" s="5">
        <v>690800</v>
      </c>
      <c r="AM48" s="5">
        <v>6514340</v>
      </c>
      <c r="AN48" s="5">
        <v>4676</v>
      </c>
      <c r="AO48" s="64">
        <v>1393.1437125748503</v>
      </c>
      <c r="AP48" s="68"/>
      <c r="AQ48" s="68"/>
      <c r="AR48" s="68"/>
      <c r="AS48" s="68"/>
      <c r="AT48" s="68"/>
      <c r="AU48" s="68"/>
      <c r="AV48" s="68"/>
      <c r="AW48" s="68"/>
      <c r="AX48" s="68"/>
      <c r="AY48" s="68"/>
      <c r="AZ48" s="68"/>
      <c r="BA48" s="68"/>
      <c r="BB48" s="68"/>
      <c r="BC48" s="68"/>
      <c r="BD48" s="68"/>
      <c r="BE48" s="68"/>
      <c r="BF48" s="68"/>
      <c r="BG48" s="68"/>
      <c r="BH48" s="68"/>
      <c r="BI48" s="68"/>
      <c r="BJ48" s="68"/>
      <c r="BK48" s="68"/>
      <c r="BL48" s="68"/>
      <c r="BM48" s="68"/>
      <c r="BN48" s="68"/>
      <c r="BO48" s="68"/>
      <c r="BP48" s="68"/>
      <c r="BQ48" s="68"/>
      <c r="BR48" s="68"/>
      <c r="BS48" s="68"/>
      <c r="BT48" s="68"/>
      <c r="BU48" s="68"/>
      <c r="BV48" s="68"/>
      <c r="BW48" s="68"/>
      <c r="BX48" s="68"/>
      <c r="BY48" s="68"/>
      <c r="BZ48" s="68"/>
      <c r="CA48" s="68"/>
      <c r="CB48" s="68"/>
      <c r="CC48" s="68"/>
      <c r="CD48" s="68"/>
      <c r="CE48" s="63" t="s">
        <v>90</v>
      </c>
      <c r="CF48" s="11">
        <f t="shared" si="3"/>
        <v>79.94209697375328</v>
      </c>
      <c r="CG48" s="11">
        <f t="shared" si="3"/>
        <v>69.693153872840526</v>
      </c>
      <c r="CH48" s="11">
        <f t="shared" si="3"/>
        <v>10.248943100912754</v>
      </c>
      <c r="CI48" s="11">
        <f t="shared" si="6"/>
        <v>8.8535292907646816</v>
      </c>
      <c r="CJ48" s="11">
        <f t="shared" si="6"/>
        <v>1.3954138101480733</v>
      </c>
      <c r="CK48" s="11">
        <f t="shared" si="6"/>
        <v>5.2165223184543645</v>
      </c>
      <c r="CL48" s="11">
        <f t="shared" si="6"/>
        <v>6.716965955108269</v>
      </c>
      <c r="CM48" s="11">
        <f t="shared" si="6"/>
        <v>1.5004436366539051</v>
      </c>
      <c r="CN48" s="11">
        <f t="shared" si="6"/>
        <v>-0.2729363220218779</v>
      </c>
      <c r="CO48" s="11">
        <f t="shared" si="6"/>
        <v>0.81919273479738541</v>
      </c>
      <c r="CP48" s="11">
        <f t="shared" si="6"/>
        <v>1.0921290568192634</v>
      </c>
      <c r="CQ48" s="65">
        <f t="shared" si="6"/>
        <v>5.3118504714215105</v>
      </c>
      <c r="CS48" s="63" t="s">
        <v>90</v>
      </c>
      <c r="CT48" s="59">
        <f t="shared" si="5"/>
        <v>1.1220323163973633</v>
      </c>
      <c r="CU48" s="59">
        <f t="shared" si="5"/>
        <v>1.4901279331444166</v>
      </c>
      <c r="CV48" s="59">
        <f t="shared" si="5"/>
        <v>0.36809561674705343</v>
      </c>
      <c r="CW48" s="59">
        <f t="shared" si="5"/>
        <v>0.12721165920108563</v>
      </c>
      <c r="CX48" s="59">
        <f t="shared" si="5"/>
        <v>3.6378666142694422</v>
      </c>
      <c r="CY48" s="59">
        <f t="shared" si="5"/>
        <v>0.42473988155361864</v>
      </c>
      <c r="CZ48" s="59">
        <f t="shared" si="5"/>
        <v>0.17760816905473156</v>
      </c>
      <c r="DA48" s="59">
        <f t="shared" si="5"/>
        <v>0.21782713214231986</v>
      </c>
      <c r="DB48" s="59">
        <f t="shared" si="4"/>
        <v>4.0218963087588308E-2</v>
      </c>
      <c r="DC48" s="59">
        <f t="shared" si="4"/>
        <v>14.841380707792348</v>
      </c>
      <c r="DD48" s="59">
        <f t="shared" si="4"/>
        <v>-1.5498269970557264</v>
      </c>
      <c r="DE48" s="11">
        <f t="shared" si="4"/>
        <v>-2.0566933872042297</v>
      </c>
      <c r="DF48" s="65">
        <f t="shared" si="4"/>
        <v>0.50686639014850321</v>
      </c>
      <c r="DH48" s="63" t="s">
        <v>90</v>
      </c>
      <c r="DI48" s="11">
        <f t="shared" si="8"/>
        <v>0.81352830831672895</v>
      </c>
      <c r="DJ48" s="11">
        <f t="shared" si="8"/>
        <v>4.7925039221164381E-2</v>
      </c>
      <c r="DK48" s="11">
        <f t="shared" si="8"/>
        <v>0.76560326909556453</v>
      </c>
      <c r="DL48" s="11">
        <f t="shared" si="8"/>
        <v>15.577679396531344</v>
      </c>
      <c r="DM48" s="11">
        <f t="shared" si="8"/>
        <v>0.17177488433210425</v>
      </c>
      <c r="DN48" s="11">
        <f t="shared" si="8"/>
        <v>4.8016069164335917</v>
      </c>
      <c r="DO48" s="11">
        <f t="shared" si="8"/>
        <v>10.604297595765649</v>
      </c>
      <c r="DP48" s="133">
        <f t="shared" si="7"/>
        <v>100</v>
      </c>
      <c r="DQ48" s="73"/>
    </row>
    <row r="49" spans="2:121" ht="12">
      <c r="B49" s="74" t="s">
        <v>91</v>
      </c>
      <c r="C49" s="75">
        <v>22668572</v>
      </c>
      <c r="D49" s="75">
        <v>19763888</v>
      </c>
      <c r="E49" s="75">
        <v>2904684</v>
      </c>
      <c r="F49" s="75">
        <v>2508454</v>
      </c>
      <c r="G49" s="75">
        <v>396230</v>
      </c>
      <c r="H49" s="75">
        <v>2667902</v>
      </c>
      <c r="I49" s="75">
        <v>3058422</v>
      </c>
      <c r="J49" s="75">
        <v>390520</v>
      </c>
      <c r="K49" s="75">
        <v>-161159</v>
      </c>
      <c r="L49" s="75">
        <v>136055</v>
      </c>
      <c r="M49" s="75">
        <v>297214</v>
      </c>
      <c r="N49" s="76">
        <v>2786387</v>
      </c>
      <c r="O49" s="5"/>
      <c r="P49" s="74" t="s">
        <v>91</v>
      </c>
      <c r="Q49" s="75">
        <v>251754</v>
      </c>
      <c r="R49" s="75">
        <v>335396</v>
      </c>
      <c r="S49" s="75">
        <v>83642</v>
      </c>
      <c r="T49" s="75">
        <v>191125</v>
      </c>
      <c r="U49" s="75">
        <v>1301392</v>
      </c>
      <c r="V49" s="75">
        <v>1042116</v>
      </c>
      <c r="W49" s="75">
        <v>42674</v>
      </c>
      <c r="X49" s="75">
        <v>52338</v>
      </c>
      <c r="Y49" s="75">
        <v>9664</v>
      </c>
      <c r="Z49" s="75">
        <v>5159046</v>
      </c>
      <c r="AA49" s="75">
        <v>719236</v>
      </c>
      <c r="AB49" s="75">
        <v>392558</v>
      </c>
      <c r="AC49" s="76">
        <v>326678</v>
      </c>
      <c r="AD49" s="72">
        <v>0</v>
      </c>
      <c r="AE49" s="74" t="s">
        <v>91</v>
      </c>
      <c r="AF49" s="75">
        <v>162000</v>
      </c>
      <c r="AG49" s="75">
        <v>12820</v>
      </c>
      <c r="AH49" s="75">
        <v>149180</v>
      </c>
      <c r="AI49" s="75">
        <v>4277810</v>
      </c>
      <c r="AJ49" s="75">
        <v>18782</v>
      </c>
      <c r="AK49" s="75">
        <v>1395186</v>
      </c>
      <c r="AL49" s="75">
        <v>2863842</v>
      </c>
      <c r="AM49" s="75">
        <v>30495520</v>
      </c>
      <c r="AN49" s="75">
        <v>17177</v>
      </c>
      <c r="AO49" s="76">
        <v>1775.3693892996448</v>
      </c>
      <c r="AP49" s="102"/>
      <c r="AQ49" s="102"/>
      <c r="AR49" s="102"/>
      <c r="AS49" s="102"/>
      <c r="AT49" s="102"/>
      <c r="AU49" s="102"/>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74" t="s">
        <v>91</v>
      </c>
      <c r="CF49" s="78">
        <f t="shared" si="3"/>
        <v>74.334105468606538</v>
      </c>
      <c r="CG49" s="78">
        <f t="shared" si="3"/>
        <v>64.809152295156807</v>
      </c>
      <c r="CH49" s="78">
        <f t="shared" si="3"/>
        <v>9.5249531734497399</v>
      </c>
      <c r="CI49" s="78">
        <f t="shared" si="6"/>
        <v>8.2256475705283929</v>
      </c>
      <c r="CJ49" s="78">
        <f t="shared" si="6"/>
        <v>1.2993056029213472</v>
      </c>
      <c r="CK49" s="78">
        <f t="shared" si="6"/>
        <v>8.7485046983950436</v>
      </c>
      <c r="CL49" s="78">
        <f t="shared" si="6"/>
        <v>10.029086239552564</v>
      </c>
      <c r="CM49" s="78">
        <f t="shared" si="6"/>
        <v>1.2805815411575208</v>
      </c>
      <c r="CN49" s="78">
        <f t="shared" si="6"/>
        <v>-0.52846778805542582</v>
      </c>
      <c r="CO49" s="78">
        <f t="shared" si="6"/>
        <v>0.44614749969831635</v>
      </c>
      <c r="CP49" s="78">
        <f t="shared" si="6"/>
        <v>0.97461528775374218</v>
      </c>
      <c r="CQ49" s="65">
        <f t="shared" si="6"/>
        <v>9.137037177919904</v>
      </c>
      <c r="CS49" s="74" t="s">
        <v>91</v>
      </c>
      <c r="CT49" s="82">
        <f t="shared" si="5"/>
        <v>0.82554421108411991</v>
      </c>
      <c r="CU49" s="82">
        <f t="shared" si="5"/>
        <v>1.099820563807405</v>
      </c>
      <c r="CV49" s="82">
        <f t="shared" si="5"/>
        <v>0.27427635272328527</v>
      </c>
      <c r="CW49" s="82">
        <f t="shared" si="5"/>
        <v>0.62673140185837128</v>
      </c>
      <c r="CX49" s="82">
        <f t="shared" si="5"/>
        <v>4.2674858471014758</v>
      </c>
      <c r="CY49" s="82">
        <f t="shared" si="5"/>
        <v>3.4172757178759374</v>
      </c>
      <c r="CZ49" s="82">
        <f t="shared" si="5"/>
        <v>0.13993530853056449</v>
      </c>
      <c r="DA49" s="82">
        <f t="shared" si="5"/>
        <v>0.17162520921105789</v>
      </c>
      <c r="DB49" s="82">
        <f t="shared" si="4"/>
        <v>3.1689900680493398E-2</v>
      </c>
      <c r="DC49" s="82">
        <f t="shared" si="4"/>
        <v>16.91738983299842</v>
      </c>
      <c r="DD49" s="82">
        <f t="shared" si="4"/>
        <v>2.3584972481203796</v>
      </c>
      <c r="DE49" s="78">
        <f t="shared" si="4"/>
        <v>1.2872644899972192</v>
      </c>
      <c r="DF49" s="79">
        <f t="shared" si="4"/>
        <v>1.0712327581231604</v>
      </c>
      <c r="DH49" s="74" t="s">
        <v>91</v>
      </c>
      <c r="DI49" s="78">
        <f t="shared" si="8"/>
        <v>0.53122557018211192</v>
      </c>
      <c r="DJ49" s="78">
        <f t="shared" si="8"/>
        <v>4.2038961788485651E-2</v>
      </c>
      <c r="DK49" s="78">
        <f t="shared" si="8"/>
        <v>0.48918660839362632</v>
      </c>
      <c r="DL49" s="78">
        <f t="shared" si="8"/>
        <v>14.027667014695929</v>
      </c>
      <c r="DM49" s="78">
        <f t="shared" si="8"/>
        <v>6.15893744392619E-2</v>
      </c>
      <c r="DN49" s="78">
        <f t="shared" si="8"/>
        <v>4.5750523355561734</v>
      </c>
      <c r="DO49" s="78">
        <f t="shared" si="8"/>
        <v>9.3910253047004932</v>
      </c>
      <c r="DP49" s="139">
        <f t="shared" si="7"/>
        <v>100</v>
      </c>
      <c r="DQ49" s="71"/>
    </row>
    <row r="50" spans="2:121" ht="12">
      <c r="B50" s="90" t="s">
        <v>92</v>
      </c>
      <c r="C50" s="91">
        <v>11386530</v>
      </c>
      <c r="D50" s="91">
        <v>9932548</v>
      </c>
      <c r="E50" s="91">
        <v>1453982</v>
      </c>
      <c r="F50" s="91">
        <v>1256104</v>
      </c>
      <c r="G50" s="91">
        <v>197878</v>
      </c>
      <c r="H50" s="91">
        <v>915658</v>
      </c>
      <c r="I50" s="91">
        <v>1216134</v>
      </c>
      <c r="J50" s="91">
        <v>300476</v>
      </c>
      <c r="K50" s="91">
        <v>-144187</v>
      </c>
      <c r="L50" s="91">
        <v>99017</v>
      </c>
      <c r="M50" s="91">
        <v>243204</v>
      </c>
      <c r="N50" s="92">
        <v>1016470</v>
      </c>
      <c r="O50" s="5"/>
      <c r="P50" s="90" t="s">
        <v>92</v>
      </c>
      <c r="Q50" s="75">
        <v>153325</v>
      </c>
      <c r="R50" s="75">
        <v>200774</v>
      </c>
      <c r="S50" s="75">
        <v>47449</v>
      </c>
      <c r="T50" s="75">
        <v>78940</v>
      </c>
      <c r="U50" s="75">
        <v>640849</v>
      </c>
      <c r="V50" s="75">
        <v>143356</v>
      </c>
      <c r="W50" s="75">
        <v>43375</v>
      </c>
      <c r="X50" s="75">
        <v>53198</v>
      </c>
      <c r="Y50" s="75">
        <v>9823</v>
      </c>
      <c r="Z50" s="75">
        <v>4162631</v>
      </c>
      <c r="AA50" s="75">
        <v>1079006</v>
      </c>
      <c r="AB50" s="75">
        <v>928381</v>
      </c>
      <c r="AC50" s="76">
        <v>150625</v>
      </c>
      <c r="AD50" s="72">
        <v>0</v>
      </c>
      <c r="AE50" s="90" t="s">
        <v>92</v>
      </c>
      <c r="AF50" s="75">
        <v>257820</v>
      </c>
      <c r="AG50" s="75">
        <v>156552</v>
      </c>
      <c r="AH50" s="75">
        <v>101268</v>
      </c>
      <c r="AI50" s="75">
        <v>2825805</v>
      </c>
      <c r="AJ50" s="75">
        <v>175980</v>
      </c>
      <c r="AK50" s="75">
        <v>827843</v>
      </c>
      <c r="AL50" s="75">
        <v>1821982</v>
      </c>
      <c r="AM50" s="75">
        <v>16464819</v>
      </c>
      <c r="AN50" s="75">
        <v>8807</v>
      </c>
      <c r="AO50" s="76">
        <v>1869.515044850687</v>
      </c>
      <c r="CE50" s="90" t="s">
        <v>92</v>
      </c>
      <c r="CF50" s="93">
        <f t="shared" si="3"/>
        <v>69.156727444134063</v>
      </c>
      <c r="CG50" s="93">
        <f t="shared" si="3"/>
        <v>60.325886364131911</v>
      </c>
      <c r="CH50" s="93">
        <f t="shared" si="3"/>
        <v>8.8308410800021555</v>
      </c>
      <c r="CI50" s="93">
        <f t="shared" si="6"/>
        <v>7.6290179685546491</v>
      </c>
      <c r="CJ50" s="93">
        <f t="shared" si="6"/>
        <v>1.2018231114475051</v>
      </c>
      <c r="CK50" s="93">
        <f t="shared" si="6"/>
        <v>5.5613001272592184</v>
      </c>
      <c r="CL50" s="93">
        <f t="shared" si="6"/>
        <v>7.3862579357841716</v>
      </c>
      <c r="CM50" s="93">
        <f t="shared" si="6"/>
        <v>1.8249578085249525</v>
      </c>
      <c r="CN50" s="93">
        <f t="shared" si="6"/>
        <v>-0.87572781698966751</v>
      </c>
      <c r="CO50" s="93">
        <f t="shared" si="6"/>
        <v>0.60138529309068023</v>
      </c>
      <c r="CP50" s="93">
        <f t="shared" si="6"/>
        <v>1.4771131100803476</v>
      </c>
      <c r="CQ50" s="83">
        <f t="shared" si="6"/>
        <v>6.1735874533452204</v>
      </c>
      <c r="CS50" s="90" t="s">
        <v>92</v>
      </c>
      <c r="CT50" s="107">
        <f t="shared" si="5"/>
        <v>0.93122797159203508</v>
      </c>
      <c r="CU50" s="107">
        <f t="shared" si="5"/>
        <v>1.2194121295836899</v>
      </c>
      <c r="CV50" s="107">
        <f t="shared" si="5"/>
        <v>0.28818415799165481</v>
      </c>
      <c r="CW50" s="107">
        <f t="shared" si="5"/>
        <v>0.47944650955470569</v>
      </c>
      <c r="CX50" s="107">
        <f t="shared" si="5"/>
        <v>3.8922322802333875</v>
      </c>
      <c r="CY50" s="107">
        <f t="shared" si="5"/>
        <v>0.87068069196509246</v>
      </c>
      <c r="CZ50" s="107">
        <f t="shared" si="5"/>
        <v>0.26344049090366556</v>
      </c>
      <c r="DA50" s="107">
        <f t="shared" si="5"/>
        <v>0.32310103135661561</v>
      </c>
      <c r="DB50" s="107">
        <f t="shared" si="4"/>
        <v>5.9660540452950009E-2</v>
      </c>
      <c r="DC50" s="107">
        <f t="shared" si="4"/>
        <v>25.281972428606714</v>
      </c>
      <c r="DD50" s="107">
        <f t="shared" si="4"/>
        <v>6.553403350501454</v>
      </c>
      <c r="DE50" s="93">
        <f t="shared" si="4"/>
        <v>5.6385739800722989</v>
      </c>
      <c r="DF50" s="83">
        <f t="shared" si="4"/>
        <v>0.91482937042915558</v>
      </c>
      <c r="DH50" s="90" t="s">
        <v>92</v>
      </c>
      <c r="DI50" s="93">
        <f t="shared" si="8"/>
        <v>1.565884204375402</v>
      </c>
      <c r="DJ50" s="93">
        <f t="shared" si="8"/>
        <v>0.95082733675966924</v>
      </c>
      <c r="DK50" s="93">
        <f t="shared" si="8"/>
        <v>0.61505686761573264</v>
      </c>
      <c r="DL50" s="93">
        <f t="shared" si="8"/>
        <v>17.162684873729862</v>
      </c>
      <c r="DM50" s="93">
        <f t="shared" si="8"/>
        <v>1.0688243824605663</v>
      </c>
      <c r="DN50" s="93">
        <f t="shared" si="8"/>
        <v>5.027950808326529</v>
      </c>
      <c r="DO50" s="93">
        <f t="shared" si="8"/>
        <v>11.065909682942763</v>
      </c>
      <c r="DP50" s="137">
        <f t="shared" si="7"/>
        <v>100</v>
      </c>
      <c r="DQ50" s="73"/>
    </row>
    <row r="51" spans="2:121" ht="12">
      <c r="B51" s="108" t="s">
        <v>93</v>
      </c>
      <c r="C51" s="109">
        <v>3256831425</v>
      </c>
      <c r="D51" s="109">
        <v>2839889999</v>
      </c>
      <c r="E51" s="109">
        <v>416941426</v>
      </c>
      <c r="F51" s="109">
        <v>360026003</v>
      </c>
      <c r="G51" s="109">
        <v>56915423</v>
      </c>
      <c r="H51" s="109">
        <v>303501864</v>
      </c>
      <c r="I51" s="109">
        <v>401689060</v>
      </c>
      <c r="J51" s="109">
        <v>98187196</v>
      </c>
      <c r="K51" s="109">
        <v>36040870</v>
      </c>
      <c r="L51" s="109">
        <v>122908067</v>
      </c>
      <c r="M51" s="109">
        <v>86867197</v>
      </c>
      <c r="N51" s="110">
        <v>262894996</v>
      </c>
      <c r="O51" s="5"/>
      <c r="P51" s="108" t="s">
        <v>93</v>
      </c>
      <c r="Q51" s="109">
        <v>54784001</v>
      </c>
      <c r="R51" s="109">
        <v>65069999</v>
      </c>
      <c r="S51" s="109">
        <v>10285998</v>
      </c>
      <c r="T51" s="109">
        <v>48710995</v>
      </c>
      <c r="U51" s="109">
        <v>137726001</v>
      </c>
      <c r="V51" s="109">
        <v>21673999</v>
      </c>
      <c r="W51" s="109">
        <v>4565998</v>
      </c>
      <c r="X51" s="109">
        <v>5599999</v>
      </c>
      <c r="Y51" s="109">
        <v>1034001</v>
      </c>
      <c r="Z51" s="109">
        <v>705103004</v>
      </c>
      <c r="AA51" s="109">
        <v>126297003</v>
      </c>
      <c r="AB51" s="109">
        <v>56206001</v>
      </c>
      <c r="AC51" s="110">
        <v>70091002</v>
      </c>
      <c r="AD51" s="72">
        <v>0</v>
      </c>
      <c r="AE51" s="108" t="s">
        <v>93</v>
      </c>
      <c r="AF51" s="109">
        <v>69665000</v>
      </c>
      <c r="AG51" s="109">
        <v>33687001</v>
      </c>
      <c r="AH51" s="109">
        <v>35977999</v>
      </c>
      <c r="AI51" s="109">
        <v>509141001</v>
      </c>
      <c r="AJ51" s="109">
        <v>3529003</v>
      </c>
      <c r="AK51" s="109">
        <v>198363000</v>
      </c>
      <c r="AL51" s="109">
        <v>307248998</v>
      </c>
      <c r="AM51" s="109">
        <v>4265436293</v>
      </c>
      <c r="AN51" s="109">
        <v>1838148</v>
      </c>
      <c r="AO51" s="110">
        <v>2320.5075396540433</v>
      </c>
      <c r="CE51" s="108" t="s">
        <v>93</v>
      </c>
      <c r="CF51" s="111">
        <f t="shared" si="3"/>
        <v>76.354004638277701</v>
      </c>
      <c r="CG51" s="111">
        <f t="shared" si="3"/>
        <v>66.579121194719022</v>
      </c>
      <c r="CH51" s="111">
        <f t="shared" si="3"/>
        <v>9.7748834435586787</v>
      </c>
      <c r="CI51" s="111">
        <f t="shared" si="6"/>
        <v>8.4405434349315698</v>
      </c>
      <c r="CJ51" s="111">
        <f t="shared" si="6"/>
        <v>1.334340008627108</v>
      </c>
      <c r="CK51" s="111">
        <f t="shared" si="6"/>
        <v>7.1153767903667067</v>
      </c>
      <c r="CL51" s="111">
        <f t="shared" si="6"/>
        <v>9.4173030003803166</v>
      </c>
      <c r="CM51" s="111">
        <f t="shared" si="6"/>
        <v>2.3019262100136118</v>
      </c>
      <c r="CN51" s="111">
        <f t="shared" si="6"/>
        <v>0.84495154831280939</v>
      </c>
      <c r="CO51" s="111">
        <f t="shared" si="6"/>
        <v>2.8814887518471255</v>
      </c>
      <c r="CP51" s="111">
        <f t="shared" si="6"/>
        <v>2.0365372035343161</v>
      </c>
      <c r="CQ51" s="112">
        <f t="shared" si="6"/>
        <v>6.1633787950704244</v>
      </c>
      <c r="CS51" s="108" t="s">
        <v>93</v>
      </c>
      <c r="CT51" s="115">
        <f t="shared" si="5"/>
        <v>1.2843703958234221</v>
      </c>
      <c r="CU51" s="115">
        <f t="shared" si="5"/>
        <v>1.5255180134043089</v>
      </c>
      <c r="CV51" s="115">
        <f t="shared" si="5"/>
        <v>0.24114761758088693</v>
      </c>
      <c r="CW51" s="115">
        <f t="shared" si="5"/>
        <v>1.1419932605707774</v>
      </c>
      <c r="CX51" s="115">
        <f t="shared" si="5"/>
        <v>3.2288842580071329</v>
      </c>
      <c r="CY51" s="115">
        <f t="shared" si="5"/>
        <v>0.50813088066909262</v>
      </c>
      <c r="CZ51" s="115">
        <f t="shared" si="5"/>
        <v>0.10704644698347157</v>
      </c>
      <c r="DA51" s="115">
        <f t="shared" si="5"/>
        <v>0.13128783588188031</v>
      </c>
      <c r="DB51" s="115">
        <f t="shared" si="4"/>
        <v>2.4241388898408756E-2</v>
      </c>
      <c r="DC51" s="115">
        <f t="shared" si="4"/>
        <v>16.530618571355603</v>
      </c>
      <c r="DD51" s="115">
        <f t="shared" si="4"/>
        <v>2.9609398505673568</v>
      </c>
      <c r="DE51" s="111">
        <f t="shared" si="4"/>
        <v>1.3177081343880241</v>
      </c>
      <c r="DF51" s="112">
        <f t="shared" si="4"/>
        <v>1.6432317161793324</v>
      </c>
      <c r="DH51" s="108" t="s">
        <v>93</v>
      </c>
      <c r="DI51" s="111">
        <f t="shared" si="8"/>
        <v>1.6332444142777871</v>
      </c>
      <c r="DJ51" s="111">
        <f t="shared" si="8"/>
        <v>0.78976683007278004</v>
      </c>
      <c r="DK51" s="111">
        <f t="shared" si="8"/>
        <v>0.84347758420500685</v>
      </c>
      <c r="DL51" s="111">
        <f t="shared" si="8"/>
        <v>11.93643430651046</v>
      </c>
      <c r="DM51" s="111">
        <f t="shared" si="8"/>
        <v>8.2734865968844509E-2</v>
      </c>
      <c r="DN51" s="111">
        <f t="shared" si="8"/>
        <v>4.6504738641984451</v>
      </c>
      <c r="DO51" s="111">
        <f t="shared" si="8"/>
        <v>7.2032255763431694</v>
      </c>
      <c r="DP51" s="140">
        <f t="shared" si="7"/>
        <v>100</v>
      </c>
      <c r="DQ51" s="73"/>
    </row>
    <row r="52" spans="2:121" s="73" customFormat="1" ht="12">
      <c r="C52" s="117"/>
      <c r="D52" s="118"/>
      <c r="E52" s="118"/>
      <c r="F52" s="118"/>
      <c r="G52" s="118"/>
      <c r="H52" s="118"/>
      <c r="I52" s="118"/>
      <c r="J52" s="118"/>
      <c r="K52" s="118"/>
      <c r="L52" s="118"/>
      <c r="M52" s="118"/>
      <c r="N52" s="119"/>
      <c r="O52" s="119"/>
      <c r="P52" s="120"/>
      <c r="Q52" s="119"/>
      <c r="R52" s="118"/>
      <c r="S52" s="118"/>
      <c r="T52" s="118"/>
      <c r="U52" s="118"/>
      <c r="V52" s="118"/>
      <c r="W52" s="118"/>
      <c r="X52" s="118"/>
      <c r="Y52" s="118"/>
      <c r="Z52" s="118"/>
      <c r="AA52" s="118"/>
      <c r="AB52" s="118"/>
      <c r="AC52" s="118"/>
      <c r="AD52" s="119"/>
      <c r="AE52" s="118"/>
      <c r="AF52" s="121"/>
      <c r="AG52" s="120"/>
      <c r="AH52" s="118"/>
      <c r="AI52" s="118"/>
      <c r="AJ52" s="118"/>
      <c r="AK52" s="118"/>
      <c r="AL52" s="118"/>
      <c r="AM52" s="118"/>
      <c r="AN52" s="118"/>
      <c r="AO52" s="118"/>
      <c r="CP52" s="85"/>
      <c r="CQ52" s="85"/>
      <c r="CS52" s="85"/>
      <c r="DF52" s="62"/>
      <c r="DH52" s="85"/>
      <c r="DI52" s="85"/>
    </row>
    <row r="53" spans="2:121" s="73" customFormat="1" ht="12">
      <c r="C53" s="117" t="s">
        <v>292</v>
      </c>
      <c r="D53" s="117"/>
      <c r="E53" s="117"/>
      <c r="F53" s="117"/>
      <c r="G53" s="117"/>
      <c r="H53" s="117"/>
      <c r="I53" s="117"/>
      <c r="J53" s="117"/>
      <c r="K53" s="117"/>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c r="AM53" s="117"/>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7"/>
      <c r="BR53" s="117"/>
      <c r="BU53" s="85"/>
      <c r="BV53" s="85"/>
      <c r="CP53" s="85"/>
      <c r="CQ53" s="85"/>
      <c r="CS53" s="85"/>
      <c r="DF53" s="62"/>
      <c r="DH53" s="85"/>
      <c r="DI53" s="85"/>
    </row>
    <row r="54" spans="2:121" s="73" customFormat="1" ht="9" customHeight="1">
      <c r="N54" s="62"/>
      <c r="O54" s="62"/>
      <c r="P54" s="85"/>
      <c r="Q54" s="62"/>
      <c r="AD54" s="62"/>
      <c r="AF54" s="71"/>
      <c r="AG54" s="85"/>
      <c r="CP54" s="85"/>
      <c r="CQ54" s="85"/>
      <c r="CS54" s="85"/>
      <c r="DF54" s="62"/>
      <c r="DH54" s="85"/>
      <c r="DI54" s="85"/>
    </row>
    <row r="55" spans="2:121" s="73" customFormat="1" ht="9" customHeight="1">
      <c r="N55" s="62"/>
      <c r="O55" s="62"/>
      <c r="P55" s="85"/>
      <c r="Q55" s="62"/>
      <c r="AD55" s="62"/>
      <c r="AF55" s="71"/>
      <c r="AG55" s="85"/>
      <c r="CP55" s="85"/>
      <c r="CQ55" s="85"/>
      <c r="CS55" s="85"/>
      <c r="DF55" s="62"/>
      <c r="DH55" s="85"/>
      <c r="DI55" s="85"/>
    </row>
    <row r="56" spans="2:121" s="73" customFormat="1" ht="9" customHeight="1">
      <c r="N56" s="62"/>
      <c r="O56" s="62"/>
      <c r="P56" s="85"/>
      <c r="Q56" s="62"/>
      <c r="AD56" s="62"/>
      <c r="AF56" s="71"/>
      <c r="AG56" s="85"/>
      <c r="CP56" s="85"/>
      <c r="CQ56" s="85"/>
      <c r="CS56" s="85"/>
      <c r="DF56" s="62"/>
      <c r="DH56" s="85"/>
      <c r="DI56" s="85"/>
    </row>
    <row r="57" spans="2:121" s="73" customFormat="1" ht="9" customHeight="1">
      <c r="N57" s="62"/>
      <c r="O57" s="62"/>
      <c r="P57" s="85"/>
      <c r="Q57" s="62"/>
      <c r="AD57" s="62"/>
      <c r="AF57" s="71"/>
      <c r="AG57" s="85"/>
      <c r="CP57" s="85"/>
      <c r="CQ57" s="85"/>
      <c r="CS57" s="85"/>
      <c r="DF57" s="62"/>
      <c r="DH57" s="85"/>
      <c r="DI57" s="85"/>
    </row>
    <row r="58" spans="2:121" s="73" customFormat="1" ht="9" customHeight="1">
      <c r="N58" s="62"/>
      <c r="O58" s="62"/>
      <c r="P58" s="85"/>
      <c r="Q58" s="62"/>
      <c r="AD58" s="62"/>
      <c r="AF58" s="71"/>
      <c r="AG58" s="85"/>
      <c r="CP58" s="85"/>
      <c r="CQ58" s="85"/>
      <c r="CS58" s="85"/>
      <c r="DF58" s="62"/>
      <c r="DH58" s="85"/>
      <c r="DI58" s="85"/>
    </row>
    <row r="59" spans="2:121" s="73" customFormat="1" ht="9" customHeight="1">
      <c r="N59" s="62"/>
      <c r="O59" s="62"/>
      <c r="P59" s="85"/>
      <c r="Q59" s="62"/>
      <c r="AD59" s="62"/>
      <c r="AF59" s="71"/>
      <c r="AG59" s="85"/>
      <c r="CP59" s="85"/>
      <c r="CQ59" s="85"/>
      <c r="CS59" s="85"/>
      <c r="DF59" s="62"/>
      <c r="DH59" s="85"/>
      <c r="DI59" s="85"/>
    </row>
    <row r="60" spans="2:121" s="73" customFormat="1" ht="9" customHeight="1">
      <c r="N60" s="62"/>
      <c r="O60" s="62"/>
      <c r="P60" s="85"/>
      <c r="Q60" s="62"/>
      <c r="AD60" s="62"/>
      <c r="AF60" s="71"/>
      <c r="AG60" s="85"/>
      <c r="CP60" s="85"/>
      <c r="CQ60" s="85"/>
      <c r="CS60" s="85"/>
      <c r="DF60" s="62"/>
      <c r="DH60" s="85"/>
      <c r="DI60" s="85"/>
    </row>
    <row r="61" spans="2:121" s="73" customFormat="1" ht="9" customHeight="1">
      <c r="N61" s="62"/>
      <c r="O61" s="62"/>
      <c r="P61" s="85"/>
      <c r="Q61" s="62"/>
      <c r="AD61" s="62"/>
      <c r="AF61" s="71"/>
      <c r="AG61" s="85"/>
      <c r="CP61" s="85"/>
      <c r="CQ61" s="85"/>
      <c r="CS61" s="85"/>
      <c r="DF61" s="62"/>
      <c r="DH61" s="85"/>
      <c r="DI61" s="85"/>
    </row>
    <row r="62" spans="2:121" s="73" customFormat="1" ht="9" customHeight="1">
      <c r="N62" s="62"/>
      <c r="O62" s="62"/>
      <c r="P62" s="85"/>
      <c r="Q62" s="62"/>
      <c r="AD62" s="62"/>
      <c r="AF62" s="71"/>
      <c r="AG62" s="85"/>
      <c r="CP62" s="85"/>
      <c r="CQ62" s="85"/>
      <c r="CS62" s="85"/>
      <c r="DF62" s="62"/>
      <c r="DH62" s="85"/>
      <c r="DI62" s="85"/>
    </row>
    <row r="63" spans="2:121" s="73" customFormat="1" ht="9" customHeight="1">
      <c r="N63" s="62"/>
      <c r="O63" s="62"/>
      <c r="P63" s="85"/>
      <c r="Q63" s="62"/>
      <c r="AD63" s="62"/>
      <c r="AF63" s="71"/>
      <c r="AG63" s="85"/>
      <c r="CP63" s="85"/>
      <c r="CQ63" s="85"/>
      <c r="CS63" s="85"/>
      <c r="DF63" s="62"/>
      <c r="DH63" s="85"/>
      <c r="DI63" s="85"/>
    </row>
    <row r="64" spans="2:121" s="73" customFormat="1" ht="9" customHeight="1">
      <c r="N64" s="62"/>
      <c r="O64" s="62"/>
      <c r="P64" s="85"/>
      <c r="Q64" s="62"/>
      <c r="AD64" s="62"/>
      <c r="AF64" s="71"/>
      <c r="AG64" s="85"/>
      <c r="CP64" s="85"/>
      <c r="CQ64" s="85"/>
      <c r="CS64" s="85"/>
      <c r="DF64" s="62"/>
      <c r="DH64" s="85"/>
      <c r="DI64" s="85"/>
    </row>
    <row r="65" spans="14:113" s="73" customFormat="1" ht="9" customHeight="1">
      <c r="N65" s="62"/>
      <c r="O65" s="62"/>
      <c r="P65" s="85"/>
      <c r="Q65" s="62"/>
      <c r="AD65" s="62"/>
      <c r="AF65" s="71"/>
      <c r="AG65" s="85"/>
      <c r="CP65" s="85"/>
      <c r="CQ65" s="85"/>
      <c r="CS65" s="85"/>
      <c r="DF65" s="62"/>
      <c r="DH65" s="85"/>
      <c r="DI65" s="85"/>
    </row>
    <row r="66" spans="14:113" s="73" customFormat="1" ht="9" customHeight="1">
      <c r="N66" s="62"/>
      <c r="O66" s="62"/>
      <c r="P66" s="85"/>
      <c r="Q66" s="62"/>
      <c r="AD66" s="62"/>
      <c r="AF66" s="71"/>
      <c r="AG66" s="85"/>
      <c r="CP66" s="85"/>
      <c r="CQ66" s="85"/>
      <c r="CS66" s="85"/>
      <c r="DF66" s="62"/>
      <c r="DH66" s="85"/>
      <c r="DI66" s="85"/>
    </row>
    <row r="67" spans="14:113" s="73" customFormat="1" ht="9" customHeight="1">
      <c r="N67" s="62"/>
      <c r="O67" s="62"/>
      <c r="P67" s="85"/>
      <c r="Q67" s="62"/>
      <c r="AD67" s="62"/>
      <c r="AF67" s="71"/>
      <c r="AG67" s="85"/>
      <c r="CP67" s="85"/>
      <c r="CQ67" s="85"/>
      <c r="CS67" s="85"/>
      <c r="DF67" s="62"/>
      <c r="DH67" s="85"/>
      <c r="DI67" s="85"/>
    </row>
    <row r="68" spans="14:113" s="73" customFormat="1" ht="9" customHeight="1">
      <c r="N68" s="62"/>
      <c r="O68" s="62"/>
      <c r="P68" s="85"/>
      <c r="Q68" s="62"/>
      <c r="AD68" s="62"/>
      <c r="AF68" s="71"/>
      <c r="AG68" s="85"/>
      <c r="CP68" s="85"/>
      <c r="CQ68" s="85"/>
      <c r="CS68" s="85"/>
      <c r="DF68" s="62"/>
      <c r="DH68" s="85"/>
      <c r="DI68" s="85"/>
    </row>
    <row r="69" spans="14:113" s="73" customFormat="1" ht="9" customHeight="1">
      <c r="N69" s="62"/>
      <c r="O69" s="62"/>
      <c r="P69" s="85"/>
      <c r="Q69" s="62"/>
      <c r="AD69" s="62"/>
      <c r="AF69" s="71"/>
      <c r="AG69" s="85"/>
      <c r="CP69" s="85"/>
      <c r="CQ69" s="85"/>
      <c r="CS69" s="85"/>
      <c r="DF69" s="62"/>
      <c r="DH69" s="85"/>
      <c r="DI69" s="85"/>
    </row>
    <row r="70" spans="14:113" s="73" customFormat="1" ht="9" customHeight="1">
      <c r="N70" s="62"/>
      <c r="O70" s="62"/>
      <c r="P70" s="85"/>
      <c r="Q70" s="62"/>
      <c r="AD70" s="62"/>
      <c r="AF70" s="71"/>
      <c r="AG70" s="85"/>
      <c r="CP70" s="85"/>
      <c r="CQ70" s="85"/>
      <c r="CS70" s="85"/>
      <c r="DF70" s="62"/>
      <c r="DH70" s="85"/>
      <c r="DI70" s="85"/>
    </row>
    <row r="71" spans="14:113" s="73" customFormat="1" ht="9" customHeight="1">
      <c r="N71" s="62"/>
      <c r="O71" s="62"/>
      <c r="P71" s="85"/>
      <c r="Q71" s="62"/>
      <c r="AD71" s="62"/>
      <c r="AF71" s="71"/>
      <c r="AG71" s="85"/>
      <c r="CP71" s="85"/>
      <c r="CQ71" s="85"/>
      <c r="CS71" s="85"/>
      <c r="DF71" s="62"/>
      <c r="DH71" s="85"/>
      <c r="DI71" s="85"/>
    </row>
    <row r="72" spans="14:113" s="73" customFormat="1" ht="9" customHeight="1">
      <c r="N72" s="62"/>
      <c r="O72" s="62"/>
      <c r="P72" s="85"/>
      <c r="Q72" s="62"/>
      <c r="AD72" s="62"/>
      <c r="AF72" s="71"/>
      <c r="AG72" s="85"/>
      <c r="CP72" s="85"/>
      <c r="CQ72" s="85"/>
      <c r="CS72" s="85"/>
      <c r="DF72" s="62"/>
      <c r="DH72" s="85"/>
      <c r="DI72" s="85"/>
    </row>
    <row r="73" spans="14:113" s="73" customFormat="1" ht="9" customHeight="1">
      <c r="N73" s="62"/>
      <c r="O73" s="62"/>
      <c r="P73" s="85"/>
      <c r="Q73" s="62"/>
      <c r="AD73" s="62"/>
      <c r="AF73" s="71"/>
      <c r="AG73" s="85"/>
      <c r="CP73" s="85"/>
      <c r="CQ73" s="85"/>
      <c r="CS73" s="85"/>
      <c r="DF73" s="62"/>
      <c r="DH73" s="85"/>
      <c r="DI73" s="85"/>
    </row>
    <row r="74" spans="14:113" s="73" customFormat="1" ht="9" customHeight="1">
      <c r="N74" s="62"/>
      <c r="O74" s="62"/>
      <c r="P74" s="85"/>
      <c r="Q74" s="62"/>
      <c r="AD74" s="62"/>
      <c r="AF74" s="71"/>
      <c r="AG74" s="85"/>
      <c r="CP74" s="85"/>
      <c r="CQ74" s="85"/>
      <c r="CS74" s="85"/>
      <c r="DF74" s="62"/>
      <c r="DH74" s="85"/>
      <c r="DI74" s="85"/>
    </row>
    <row r="75" spans="14:113" s="73" customFormat="1" ht="9" customHeight="1">
      <c r="N75" s="62"/>
      <c r="O75" s="62"/>
      <c r="P75" s="85"/>
      <c r="Q75" s="62"/>
      <c r="AD75" s="62"/>
      <c r="AF75" s="71"/>
      <c r="AG75" s="85"/>
      <c r="CP75" s="85"/>
      <c r="CQ75" s="85"/>
      <c r="CS75" s="85"/>
      <c r="DF75" s="62"/>
      <c r="DH75" s="85"/>
      <c r="DI75" s="85"/>
    </row>
    <row r="76" spans="14:113" s="73" customFormat="1" ht="9" customHeight="1">
      <c r="N76" s="62"/>
      <c r="O76" s="62"/>
      <c r="P76" s="85"/>
      <c r="Q76" s="62"/>
      <c r="AD76" s="62"/>
      <c r="AF76" s="71"/>
      <c r="AG76" s="85"/>
      <c r="CP76" s="85"/>
      <c r="CQ76" s="85"/>
      <c r="CS76" s="85"/>
      <c r="DF76" s="62"/>
      <c r="DH76" s="85"/>
      <c r="DI76" s="85"/>
    </row>
    <row r="77" spans="14:113" s="73" customFormat="1" ht="9" customHeight="1">
      <c r="N77" s="62"/>
      <c r="O77" s="62"/>
      <c r="P77" s="85"/>
      <c r="Q77" s="62"/>
      <c r="AD77" s="62"/>
      <c r="AF77" s="71"/>
      <c r="AG77" s="85"/>
      <c r="CP77" s="85"/>
      <c r="CQ77" s="85"/>
      <c r="CS77" s="85"/>
      <c r="DF77" s="62"/>
      <c r="DH77" s="85"/>
      <c r="DI77" s="85"/>
    </row>
    <row r="78" spans="14:113" s="73" customFormat="1" ht="9" customHeight="1">
      <c r="N78" s="62"/>
      <c r="O78" s="62"/>
      <c r="P78" s="85"/>
      <c r="Q78" s="62"/>
      <c r="AD78" s="62"/>
      <c r="AF78" s="71"/>
      <c r="AG78" s="85"/>
      <c r="CP78" s="85"/>
      <c r="CQ78" s="85"/>
      <c r="CS78" s="85"/>
      <c r="DF78" s="62"/>
      <c r="DH78" s="85"/>
      <c r="DI78" s="85"/>
    </row>
    <row r="79" spans="14:113" s="73" customFormat="1" ht="9" customHeight="1">
      <c r="N79" s="62"/>
      <c r="O79" s="62"/>
      <c r="P79" s="85"/>
      <c r="Q79" s="62"/>
      <c r="AD79" s="62"/>
      <c r="AF79" s="71"/>
      <c r="AG79" s="85"/>
      <c r="CP79" s="85"/>
      <c r="CQ79" s="85"/>
      <c r="CS79" s="85"/>
      <c r="DF79" s="62"/>
      <c r="DH79" s="85"/>
      <c r="DI79" s="85"/>
    </row>
    <row r="80" spans="14:113" s="73" customFormat="1" ht="9" customHeight="1">
      <c r="N80" s="62"/>
      <c r="O80" s="62"/>
      <c r="P80" s="85"/>
      <c r="Q80" s="62"/>
      <c r="AD80" s="62"/>
      <c r="AF80" s="71"/>
      <c r="AG80" s="85"/>
      <c r="CP80" s="85"/>
      <c r="CQ80" s="85"/>
      <c r="CS80" s="85"/>
      <c r="DF80" s="62"/>
      <c r="DH80" s="85"/>
      <c r="DI80" s="85"/>
    </row>
    <row r="81" spans="14:113" s="73" customFormat="1" ht="9" customHeight="1">
      <c r="N81" s="62"/>
      <c r="O81" s="62"/>
      <c r="P81" s="85"/>
      <c r="Q81" s="62"/>
      <c r="AD81" s="62"/>
      <c r="AF81" s="71"/>
      <c r="AG81" s="85"/>
      <c r="CP81" s="85"/>
      <c r="CQ81" s="85"/>
      <c r="CS81" s="85"/>
      <c r="DF81" s="62"/>
      <c r="DH81" s="85"/>
      <c r="DI81" s="85"/>
    </row>
    <row r="82" spans="14:113" s="73" customFormat="1" ht="9" customHeight="1">
      <c r="N82" s="62"/>
      <c r="O82" s="62"/>
      <c r="P82" s="85"/>
      <c r="Q82" s="62"/>
      <c r="AD82" s="62"/>
      <c r="AF82" s="71"/>
      <c r="AG82" s="85"/>
      <c r="CP82" s="85"/>
      <c r="CQ82" s="85"/>
      <c r="CS82" s="85"/>
      <c r="DF82" s="62"/>
      <c r="DH82" s="85"/>
      <c r="DI82" s="85"/>
    </row>
    <row r="83" spans="14:113" s="73" customFormat="1" ht="9" customHeight="1">
      <c r="N83" s="62"/>
      <c r="O83" s="62"/>
      <c r="P83" s="85"/>
      <c r="Q83" s="62"/>
      <c r="AD83" s="62"/>
      <c r="AF83" s="71"/>
      <c r="AG83" s="85"/>
      <c r="CP83" s="85"/>
      <c r="CQ83" s="85"/>
      <c r="CS83" s="85"/>
      <c r="DF83" s="62"/>
      <c r="DH83" s="85"/>
      <c r="DI83" s="85"/>
    </row>
    <row r="84" spans="14:113" s="73" customFormat="1" ht="9" customHeight="1">
      <c r="N84" s="62"/>
      <c r="O84" s="62"/>
      <c r="P84" s="85"/>
      <c r="Q84" s="62"/>
      <c r="AD84" s="62"/>
      <c r="AF84" s="71"/>
      <c r="AG84" s="85"/>
      <c r="CP84" s="85"/>
      <c r="CQ84" s="85"/>
      <c r="CS84" s="85"/>
      <c r="DF84" s="62"/>
      <c r="DH84" s="85"/>
      <c r="DI84" s="85"/>
    </row>
    <row r="85" spans="14:113" s="73" customFormat="1" ht="9" customHeight="1">
      <c r="N85" s="62"/>
      <c r="O85" s="62"/>
      <c r="P85" s="85"/>
      <c r="Q85" s="62"/>
      <c r="AD85" s="62"/>
      <c r="AF85" s="71"/>
      <c r="AG85" s="85"/>
      <c r="CP85" s="85"/>
      <c r="CQ85" s="85"/>
      <c r="CS85" s="85"/>
      <c r="DF85" s="62"/>
      <c r="DH85" s="85"/>
      <c r="DI85" s="85"/>
    </row>
    <row r="86" spans="14:113" s="73" customFormat="1" ht="9" customHeight="1">
      <c r="N86" s="62"/>
      <c r="O86" s="62"/>
      <c r="P86" s="85"/>
      <c r="Q86" s="62"/>
      <c r="AD86" s="62"/>
      <c r="AF86" s="71"/>
      <c r="AG86" s="85"/>
      <c r="CP86" s="85"/>
      <c r="CQ86" s="85"/>
      <c r="CS86" s="85"/>
      <c r="DF86" s="62"/>
      <c r="DH86" s="85"/>
      <c r="DI86" s="85"/>
    </row>
    <row r="87" spans="14:113" s="73" customFormat="1" ht="9" customHeight="1">
      <c r="N87" s="62"/>
      <c r="O87" s="62"/>
      <c r="P87" s="85"/>
      <c r="Q87" s="62"/>
      <c r="AD87" s="62"/>
      <c r="AF87" s="71"/>
      <c r="AG87" s="85"/>
      <c r="CP87" s="85"/>
      <c r="CQ87" s="85"/>
      <c r="CS87" s="85"/>
      <c r="DF87" s="62"/>
      <c r="DH87" s="85"/>
      <c r="DI87" s="85"/>
    </row>
    <row r="88" spans="14:113" s="73" customFormat="1" ht="9" customHeight="1">
      <c r="N88" s="62"/>
      <c r="O88" s="62"/>
      <c r="P88" s="85"/>
      <c r="Q88" s="62"/>
      <c r="AD88" s="62"/>
      <c r="AF88" s="71"/>
      <c r="AG88" s="85"/>
      <c r="CP88" s="85"/>
      <c r="CQ88" s="85"/>
      <c r="CS88" s="85"/>
      <c r="DF88" s="62"/>
      <c r="DH88" s="85"/>
      <c r="DI88" s="85"/>
    </row>
    <row r="89" spans="14:113" s="73" customFormat="1" ht="9" customHeight="1">
      <c r="N89" s="62"/>
      <c r="O89" s="62"/>
      <c r="P89" s="85"/>
      <c r="Q89" s="62"/>
      <c r="AD89" s="62"/>
      <c r="AF89" s="71"/>
      <c r="AG89" s="85"/>
      <c r="CP89" s="85"/>
      <c r="CQ89" s="85"/>
      <c r="CS89" s="85"/>
      <c r="DF89" s="62"/>
      <c r="DH89" s="85"/>
      <c r="DI89" s="85"/>
    </row>
    <row r="90" spans="14:113" s="73" customFormat="1" ht="9" customHeight="1">
      <c r="N90" s="62"/>
      <c r="O90" s="62"/>
      <c r="P90" s="85"/>
      <c r="Q90" s="62"/>
      <c r="AD90" s="62"/>
      <c r="AF90" s="71"/>
      <c r="AG90" s="85"/>
      <c r="CP90" s="85"/>
      <c r="CQ90" s="85"/>
      <c r="CS90" s="85"/>
      <c r="DF90" s="62"/>
      <c r="DH90" s="85"/>
      <c r="DI90" s="85"/>
    </row>
    <row r="91" spans="14:113" s="73" customFormat="1" ht="9" customHeight="1">
      <c r="N91" s="62"/>
      <c r="O91" s="62"/>
      <c r="P91" s="85"/>
      <c r="Q91" s="62"/>
      <c r="AD91" s="62"/>
      <c r="AF91" s="71"/>
      <c r="AG91" s="85"/>
      <c r="CP91" s="85"/>
      <c r="CQ91" s="85"/>
      <c r="CS91" s="85"/>
      <c r="DF91" s="62"/>
      <c r="DH91" s="85"/>
      <c r="DI91" s="85"/>
    </row>
    <row r="92" spans="14:113" s="73" customFormat="1" ht="9" customHeight="1">
      <c r="N92" s="62"/>
      <c r="O92" s="62"/>
      <c r="P92" s="85"/>
      <c r="Q92" s="62"/>
      <c r="AD92" s="62"/>
      <c r="AF92" s="71"/>
      <c r="AG92" s="85"/>
      <c r="CP92" s="85"/>
      <c r="CQ92" s="85"/>
      <c r="CS92" s="85"/>
      <c r="DF92" s="62"/>
      <c r="DH92" s="85"/>
      <c r="DI92" s="85"/>
    </row>
    <row r="93" spans="14:113" s="73" customFormat="1" ht="9" customHeight="1">
      <c r="N93" s="62"/>
      <c r="O93" s="62"/>
      <c r="P93" s="85"/>
      <c r="Q93" s="62"/>
      <c r="AD93" s="62"/>
      <c r="AF93" s="71"/>
      <c r="AG93" s="85"/>
      <c r="CP93" s="85"/>
      <c r="CQ93" s="85"/>
      <c r="CS93" s="85"/>
      <c r="DF93" s="62"/>
      <c r="DH93" s="85"/>
      <c r="DI93" s="85"/>
    </row>
    <row r="94" spans="14:113" s="73" customFormat="1" ht="9" customHeight="1">
      <c r="N94" s="62"/>
      <c r="O94" s="62"/>
      <c r="P94" s="85"/>
      <c r="Q94" s="62"/>
      <c r="AD94" s="62"/>
      <c r="AF94" s="71"/>
      <c r="AG94" s="85"/>
      <c r="CP94" s="85"/>
      <c r="CQ94" s="85"/>
      <c r="CS94" s="85"/>
      <c r="DF94" s="62"/>
      <c r="DH94" s="85"/>
      <c r="DI94" s="85"/>
    </row>
    <row r="95" spans="14:113" s="73" customFormat="1" ht="9" customHeight="1">
      <c r="N95" s="62"/>
      <c r="O95" s="62"/>
      <c r="P95" s="85"/>
      <c r="Q95" s="62"/>
      <c r="AD95" s="62"/>
      <c r="AF95" s="71"/>
      <c r="AG95" s="85"/>
      <c r="CP95" s="85"/>
      <c r="CQ95" s="85"/>
      <c r="CS95" s="85"/>
      <c r="DF95" s="62"/>
      <c r="DH95" s="85"/>
      <c r="DI95" s="85"/>
    </row>
    <row r="96" spans="14:113" s="73" customFormat="1" ht="9" customHeight="1">
      <c r="N96" s="62"/>
      <c r="O96" s="62"/>
      <c r="P96" s="85"/>
      <c r="Q96" s="62"/>
      <c r="AD96" s="62"/>
      <c r="AF96" s="71"/>
      <c r="AG96" s="85"/>
      <c r="CP96" s="85"/>
      <c r="CQ96" s="85"/>
      <c r="CS96" s="85"/>
      <c r="DF96" s="62"/>
      <c r="DH96" s="85"/>
      <c r="DI96" s="85"/>
    </row>
    <row r="97" spans="14:113" s="73" customFormat="1" ht="9" customHeight="1">
      <c r="N97" s="62"/>
      <c r="O97" s="62"/>
      <c r="P97" s="85"/>
      <c r="Q97" s="62"/>
      <c r="AD97" s="62"/>
      <c r="AF97" s="71"/>
      <c r="AG97" s="85"/>
      <c r="CP97" s="85"/>
      <c r="CQ97" s="85"/>
      <c r="CS97" s="85"/>
      <c r="DF97" s="62"/>
      <c r="DH97" s="85"/>
      <c r="DI97" s="85"/>
    </row>
    <row r="98" spans="14:113" s="73" customFormat="1" ht="9" customHeight="1">
      <c r="N98" s="62"/>
      <c r="O98" s="62"/>
      <c r="P98" s="85"/>
      <c r="Q98" s="62"/>
      <c r="AD98" s="62"/>
      <c r="AF98" s="71"/>
      <c r="AG98" s="85"/>
      <c r="CP98" s="85"/>
      <c r="CQ98" s="85"/>
      <c r="CS98" s="85"/>
      <c r="DF98" s="62"/>
      <c r="DH98" s="85"/>
      <c r="DI98" s="85"/>
    </row>
    <row r="99" spans="14:113" s="73" customFormat="1" ht="9" customHeight="1">
      <c r="N99" s="62"/>
      <c r="O99" s="62"/>
      <c r="P99" s="85"/>
      <c r="Q99" s="62"/>
      <c r="AD99" s="62"/>
      <c r="AF99" s="71"/>
      <c r="AG99" s="85"/>
      <c r="CP99" s="85"/>
      <c r="CQ99" s="85"/>
      <c r="CS99" s="85"/>
      <c r="DF99" s="62"/>
      <c r="DH99" s="85"/>
      <c r="DI99" s="85"/>
    </row>
    <row r="100" spans="14:113" s="73" customFormat="1" ht="9" customHeight="1">
      <c r="N100" s="62"/>
      <c r="O100" s="62"/>
      <c r="P100" s="85"/>
      <c r="Q100" s="62"/>
      <c r="AD100" s="62"/>
      <c r="AF100" s="71"/>
      <c r="AG100" s="85"/>
      <c r="CP100" s="85"/>
      <c r="CQ100" s="85"/>
      <c r="CS100" s="85"/>
      <c r="DF100" s="62"/>
      <c r="DH100" s="85"/>
      <c r="DI100" s="85"/>
    </row>
    <row r="101" spans="14:113" s="73" customFormat="1" ht="9" customHeight="1">
      <c r="N101" s="62"/>
      <c r="O101" s="62"/>
      <c r="P101" s="85"/>
      <c r="Q101" s="62"/>
      <c r="AD101" s="62"/>
      <c r="AF101" s="71"/>
      <c r="AG101" s="85"/>
      <c r="CP101" s="85"/>
      <c r="CQ101" s="85"/>
      <c r="CS101" s="85"/>
      <c r="DF101" s="62"/>
      <c r="DH101" s="85"/>
      <c r="DI101" s="85"/>
    </row>
    <row r="102" spans="14:113" s="73" customFormat="1" ht="9" customHeight="1">
      <c r="N102" s="62"/>
      <c r="O102" s="62"/>
      <c r="P102" s="85"/>
      <c r="Q102" s="62"/>
      <c r="AD102" s="62"/>
      <c r="AF102" s="71"/>
      <c r="AG102" s="85"/>
      <c r="CP102" s="85"/>
      <c r="CQ102" s="85"/>
      <c r="CS102" s="85"/>
      <c r="DF102" s="62"/>
      <c r="DH102" s="85"/>
      <c r="DI102" s="85"/>
    </row>
    <row r="103" spans="14:113" s="73" customFormat="1" ht="9" customHeight="1">
      <c r="N103" s="62"/>
      <c r="O103" s="62"/>
      <c r="P103" s="85"/>
      <c r="Q103" s="62"/>
      <c r="AD103" s="62"/>
      <c r="AF103" s="71"/>
      <c r="AG103" s="85"/>
      <c r="CP103" s="85"/>
      <c r="CQ103" s="85"/>
      <c r="CS103" s="85"/>
      <c r="DF103" s="62"/>
      <c r="DH103" s="85"/>
      <c r="DI103" s="85"/>
    </row>
    <row r="104" spans="14:113" s="73" customFormat="1" ht="9" customHeight="1">
      <c r="N104" s="62"/>
      <c r="O104" s="62"/>
      <c r="P104" s="85"/>
      <c r="Q104" s="62"/>
      <c r="AD104" s="62"/>
      <c r="AF104" s="71"/>
      <c r="AG104" s="85"/>
      <c r="CP104" s="85"/>
      <c r="CQ104" s="85"/>
      <c r="CS104" s="85"/>
      <c r="DF104" s="62"/>
      <c r="DH104" s="85"/>
      <c r="DI104" s="85"/>
    </row>
    <row r="105" spans="14:113" s="73" customFormat="1" ht="9" customHeight="1">
      <c r="N105" s="62"/>
      <c r="O105" s="62"/>
      <c r="P105" s="85"/>
      <c r="Q105" s="62"/>
      <c r="AD105" s="62"/>
      <c r="AF105" s="71"/>
      <c r="AG105" s="85"/>
      <c r="CP105" s="85"/>
      <c r="CQ105" s="85"/>
      <c r="CS105" s="85"/>
      <c r="DF105" s="62"/>
      <c r="DH105" s="85"/>
      <c r="DI105" s="85"/>
    </row>
    <row r="106" spans="14:113" s="73" customFormat="1" ht="9" customHeight="1">
      <c r="N106" s="62"/>
      <c r="O106" s="62"/>
      <c r="P106" s="85"/>
      <c r="Q106" s="62"/>
      <c r="AD106" s="62"/>
      <c r="AF106" s="71"/>
      <c r="AG106" s="85"/>
      <c r="CP106" s="85"/>
      <c r="CQ106" s="85"/>
      <c r="CS106" s="85"/>
      <c r="DF106" s="62"/>
      <c r="DH106" s="85"/>
      <c r="DI106" s="85"/>
    </row>
    <row r="107" spans="14:113" s="73" customFormat="1" ht="9" customHeight="1">
      <c r="N107" s="62"/>
      <c r="O107" s="62"/>
      <c r="P107" s="85"/>
      <c r="Q107" s="62"/>
      <c r="AD107" s="62"/>
      <c r="AF107" s="71"/>
      <c r="AG107" s="85"/>
      <c r="CP107" s="85"/>
      <c r="CQ107" s="85"/>
      <c r="CS107" s="85"/>
      <c r="DF107" s="62"/>
      <c r="DH107" s="85"/>
      <c r="DI107" s="85"/>
    </row>
    <row r="108" spans="14:113" s="73" customFormat="1" ht="9" customHeight="1">
      <c r="N108" s="62"/>
      <c r="O108" s="62"/>
      <c r="P108" s="85"/>
      <c r="Q108" s="62"/>
      <c r="AD108" s="62"/>
      <c r="AF108" s="71"/>
      <c r="AG108" s="85"/>
      <c r="CP108" s="85"/>
      <c r="CQ108" s="85"/>
      <c r="CS108" s="85"/>
      <c r="DF108" s="62"/>
      <c r="DH108" s="85"/>
      <c r="DI108" s="85"/>
    </row>
    <row r="109" spans="14:113" s="73" customFormat="1" ht="9" customHeight="1">
      <c r="N109" s="62"/>
      <c r="O109" s="62"/>
      <c r="P109" s="85"/>
      <c r="Q109" s="62"/>
      <c r="AD109" s="62"/>
      <c r="AF109" s="71"/>
      <c r="AG109" s="85"/>
      <c r="CP109" s="85"/>
      <c r="CQ109" s="85"/>
      <c r="CS109" s="85"/>
      <c r="DF109" s="62"/>
      <c r="DH109" s="85"/>
      <c r="DI109" s="85"/>
    </row>
    <row r="110" spans="14:113" s="73" customFormat="1" ht="9" customHeight="1">
      <c r="N110" s="62"/>
      <c r="O110" s="62"/>
      <c r="P110" s="85"/>
      <c r="Q110" s="62"/>
      <c r="AD110" s="62"/>
      <c r="AF110" s="71"/>
      <c r="AG110" s="85"/>
      <c r="CP110" s="85"/>
      <c r="CQ110" s="85"/>
      <c r="CS110" s="85"/>
      <c r="DF110" s="62"/>
      <c r="DH110" s="85"/>
      <c r="DI110" s="85"/>
    </row>
    <row r="111" spans="14:113" s="73" customFormat="1" ht="9" customHeight="1">
      <c r="N111" s="62"/>
      <c r="O111" s="62"/>
      <c r="P111" s="85"/>
      <c r="Q111" s="62"/>
      <c r="AD111" s="62"/>
      <c r="AF111" s="71"/>
      <c r="AG111" s="85"/>
      <c r="CP111" s="85"/>
      <c r="CQ111" s="85"/>
      <c r="CS111" s="85"/>
      <c r="DF111" s="62"/>
      <c r="DH111" s="85"/>
      <c r="DI111" s="85"/>
    </row>
    <row r="112" spans="14:113" s="73" customFormat="1" ht="9" customHeight="1">
      <c r="N112" s="62"/>
      <c r="O112" s="62"/>
      <c r="P112" s="85"/>
      <c r="Q112" s="62"/>
      <c r="AD112" s="62"/>
      <c r="AF112" s="71"/>
      <c r="AG112" s="85"/>
      <c r="CP112" s="85"/>
      <c r="CQ112" s="85"/>
      <c r="CS112" s="85"/>
      <c r="DF112" s="62"/>
      <c r="DH112" s="85"/>
      <c r="DI112" s="85"/>
    </row>
    <row r="113" spans="14:113" s="73" customFormat="1" ht="9" customHeight="1">
      <c r="N113" s="62"/>
      <c r="O113" s="62"/>
      <c r="P113" s="85"/>
      <c r="Q113" s="62"/>
      <c r="AD113" s="62"/>
      <c r="AF113" s="71"/>
      <c r="AG113" s="85"/>
      <c r="CP113" s="85"/>
      <c r="CQ113" s="85"/>
      <c r="CS113" s="85"/>
      <c r="DF113" s="62"/>
      <c r="DH113" s="85"/>
      <c r="DI113" s="85"/>
    </row>
    <row r="114" spans="14:113" s="73" customFormat="1" ht="9" customHeight="1">
      <c r="N114" s="62"/>
      <c r="O114" s="62"/>
      <c r="P114" s="85"/>
      <c r="Q114" s="62"/>
      <c r="AD114" s="62"/>
      <c r="AF114" s="71"/>
      <c r="AG114" s="85"/>
      <c r="CP114" s="85"/>
      <c r="CQ114" s="85"/>
      <c r="CS114" s="85"/>
      <c r="DF114" s="62"/>
      <c r="DH114" s="85"/>
      <c r="DI114" s="85"/>
    </row>
    <row r="115" spans="14:113" s="73" customFormat="1" ht="9" customHeight="1">
      <c r="N115" s="62"/>
      <c r="O115" s="62"/>
      <c r="P115" s="85"/>
      <c r="Q115" s="62"/>
      <c r="AD115" s="62"/>
      <c r="AF115" s="71"/>
      <c r="AG115" s="85"/>
      <c r="CP115" s="85"/>
      <c r="CQ115" s="85"/>
      <c r="CS115" s="85"/>
      <c r="DF115" s="62"/>
      <c r="DH115" s="85"/>
      <c r="DI115" s="85"/>
    </row>
    <row r="116" spans="14:113" s="73" customFormat="1" ht="9" customHeight="1">
      <c r="N116" s="62"/>
      <c r="O116" s="62"/>
      <c r="P116" s="85"/>
      <c r="Q116" s="62"/>
      <c r="AD116" s="62"/>
      <c r="AF116" s="71"/>
      <c r="AG116" s="85"/>
      <c r="CP116" s="85"/>
      <c r="CQ116" s="85"/>
      <c r="CS116" s="85"/>
      <c r="DF116" s="62"/>
      <c r="DH116" s="85"/>
      <c r="DI116" s="85"/>
    </row>
    <row r="117" spans="14:113" s="73" customFormat="1" ht="9" customHeight="1">
      <c r="N117" s="62"/>
      <c r="O117" s="62"/>
      <c r="P117" s="85"/>
      <c r="Q117" s="62"/>
      <c r="AD117" s="62"/>
      <c r="AF117" s="71"/>
      <c r="AG117" s="85"/>
      <c r="CP117" s="85"/>
      <c r="CQ117" s="85"/>
      <c r="CS117" s="85"/>
      <c r="DF117" s="62"/>
      <c r="DH117" s="85"/>
      <c r="DI117" s="85"/>
    </row>
    <row r="118" spans="14:113" s="73" customFormat="1" ht="9" customHeight="1">
      <c r="N118" s="62"/>
      <c r="O118" s="62"/>
      <c r="P118" s="85"/>
      <c r="Q118" s="62"/>
      <c r="AD118" s="62"/>
      <c r="AF118" s="71"/>
      <c r="AG118" s="85"/>
      <c r="CP118" s="85"/>
      <c r="CQ118" s="85"/>
      <c r="CS118" s="85"/>
      <c r="DF118" s="62"/>
      <c r="DH118" s="85"/>
      <c r="DI118" s="85"/>
    </row>
    <row r="119" spans="14:113" s="73" customFormat="1" ht="9" customHeight="1">
      <c r="N119" s="62"/>
      <c r="O119" s="62"/>
      <c r="P119" s="85"/>
      <c r="Q119" s="62"/>
      <c r="AD119" s="62"/>
      <c r="AF119" s="71"/>
      <c r="AG119" s="85"/>
      <c r="CP119" s="85"/>
      <c r="CQ119" s="85"/>
      <c r="CS119" s="85"/>
      <c r="DF119" s="62"/>
      <c r="DH119" s="85"/>
      <c r="DI119" s="85"/>
    </row>
    <row r="120" spans="14:113" s="73" customFormat="1" ht="9" customHeight="1">
      <c r="N120" s="62"/>
      <c r="O120" s="62"/>
      <c r="P120" s="85"/>
      <c r="Q120" s="62"/>
      <c r="AD120" s="62"/>
      <c r="AF120" s="71"/>
      <c r="AG120" s="85"/>
      <c r="CP120" s="85"/>
      <c r="CQ120" s="85"/>
      <c r="CS120" s="85"/>
      <c r="DF120" s="62"/>
      <c r="DH120" s="85"/>
      <c r="DI120" s="85"/>
    </row>
    <row r="121" spans="14:113" s="73" customFormat="1" ht="9" customHeight="1">
      <c r="N121" s="62"/>
      <c r="O121" s="62"/>
      <c r="P121" s="85"/>
      <c r="Q121" s="62"/>
      <c r="AD121" s="62"/>
      <c r="AF121" s="71"/>
      <c r="AG121" s="85"/>
      <c r="CP121" s="85"/>
      <c r="CQ121" s="85"/>
      <c r="CS121" s="85"/>
      <c r="DF121" s="62"/>
      <c r="DH121" s="85"/>
      <c r="DI121" s="85"/>
    </row>
    <row r="122" spans="14:113" s="73" customFormat="1" ht="9" customHeight="1">
      <c r="N122" s="62"/>
      <c r="O122" s="62"/>
      <c r="P122" s="85"/>
      <c r="Q122" s="62"/>
      <c r="AD122" s="62"/>
      <c r="AF122" s="71"/>
      <c r="AG122" s="85"/>
      <c r="CP122" s="85"/>
      <c r="CQ122" s="85"/>
      <c r="CS122" s="85"/>
      <c r="DF122" s="62"/>
      <c r="DH122" s="85"/>
      <c r="DI122" s="85"/>
    </row>
    <row r="123" spans="14:113" s="73" customFormat="1" ht="9" customHeight="1">
      <c r="N123" s="62"/>
      <c r="O123" s="62"/>
      <c r="P123" s="85"/>
      <c r="Q123" s="62"/>
      <c r="AD123" s="62"/>
      <c r="AF123" s="71"/>
      <c r="AG123" s="85"/>
      <c r="CP123" s="85"/>
      <c r="CQ123" s="85"/>
      <c r="CS123" s="85"/>
      <c r="DF123" s="62"/>
      <c r="DH123" s="85"/>
      <c r="DI123" s="85"/>
    </row>
    <row r="124" spans="14:113" s="73" customFormat="1" ht="9" customHeight="1">
      <c r="N124" s="62"/>
      <c r="O124" s="62"/>
      <c r="P124" s="85"/>
      <c r="Q124" s="62"/>
      <c r="AD124" s="62"/>
      <c r="AF124" s="71"/>
      <c r="AG124" s="85"/>
      <c r="CP124" s="85"/>
      <c r="CQ124" s="85"/>
      <c r="CS124" s="85"/>
      <c r="DF124" s="62"/>
      <c r="DH124" s="85"/>
      <c r="DI124" s="85"/>
    </row>
    <row r="125" spans="14:113" s="73" customFormat="1" ht="9" customHeight="1">
      <c r="N125" s="62"/>
      <c r="O125" s="62"/>
      <c r="P125" s="85"/>
      <c r="Q125" s="62"/>
      <c r="AD125" s="62"/>
      <c r="AF125" s="71"/>
      <c r="AG125" s="85"/>
      <c r="CP125" s="85"/>
      <c r="CQ125" s="85"/>
      <c r="CS125" s="85"/>
      <c r="DF125" s="62"/>
      <c r="DH125" s="85"/>
      <c r="DI125" s="85"/>
    </row>
    <row r="126" spans="14:113" s="73" customFormat="1" ht="9" customHeight="1">
      <c r="N126" s="62"/>
      <c r="O126" s="62"/>
      <c r="P126" s="85"/>
      <c r="Q126" s="62"/>
      <c r="AD126" s="62"/>
      <c r="AF126" s="71"/>
      <c r="AG126" s="85"/>
      <c r="CP126" s="85"/>
      <c r="CQ126" s="85"/>
      <c r="CS126" s="85"/>
      <c r="DF126" s="62"/>
      <c r="DH126" s="85"/>
      <c r="DI126" s="85"/>
    </row>
    <row r="127" spans="14:113" s="73" customFormat="1" ht="9" customHeight="1">
      <c r="N127" s="62"/>
      <c r="O127" s="62"/>
      <c r="P127" s="85"/>
      <c r="Q127" s="62"/>
      <c r="AD127" s="62"/>
      <c r="AF127" s="71"/>
      <c r="AG127" s="85"/>
      <c r="CP127" s="85"/>
      <c r="CQ127" s="85"/>
      <c r="CS127" s="85"/>
      <c r="DF127" s="62"/>
      <c r="DH127" s="85"/>
      <c r="DI127" s="85"/>
    </row>
    <row r="128" spans="14:113" s="73" customFormat="1" ht="9" customHeight="1">
      <c r="N128" s="62"/>
      <c r="O128" s="62"/>
      <c r="P128" s="85"/>
      <c r="Q128" s="62"/>
      <c r="AD128" s="62"/>
      <c r="AF128" s="71"/>
      <c r="AG128" s="85"/>
      <c r="CP128" s="85"/>
      <c r="CQ128" s="85"/>
      <c r="CS128" s="85"/>
      <c r="DF128" s="62"/>
      <c r="DH128" s="85"/>
      <c r="DI128" s="85"/>
    </row>
    <row r="129" spans="14:113" s="73" customFormat="1" ht="9" customHeight="1">
      <c r="N129" s="62"/>
      <c r="O129" s="62"/>
      <c r="P129" s="85"/>
      <c r="Q129" s="62"/>
      <c r="AD129" s="62"/>
      <c r="AF129" s="71"/>
      <c r="AG129" s="85"/>
      <c r="CP129" s="85"/>
      <c r="CQ129" s="85"/>
      <c r="CS129" s="85"/>
      <c r="DF129" s="62"/>
      <c r="DH129" s="85"/>
      <c r="DI129" s="85"/>
    </row>
    <row r="130" spans="14:113" s="73" customFormat="1" ht="9" customHeight="1">
      <c r="N130" s="62"/>
      <c r="O130" s="62"/>
      <c r="P130" s="85"/>
      <c r="Q130" s="62"/>
      <c r="AD130" s="62"/>
      <c r="AF130" s="71"/>
      <c r="AG130" s="85"/>
      <c r="CP130" s="85"/>
      <c r="CQ130" s="85"/>
      <c r="CS130" s="85"/>
      <c r="DF130" s="62"/>
      <c r="DH130" s="85"/>
      <c r="DI130" s="85"/>
    </row>
    <row r="131" spans="14:113" s="73" customFormat="1" ht="9" customHeight="1">
      <c r="N131" s="62"/>
      <c r="O131" s="62"/>
      <c r="P131" s="85"/>
      <c r="Q131" s="62"/>
      <c r="AD131" s="62"/>
      <c r="AF131" s="71"/>
      <c r="AG131" s="85"/>
      <c r="CP131" s="85"/>
      <c r="CQ131" s="85"/>
      <c r="CS131" s="85"/>
      <c r="DF131" s="62"/>
      <c r="DH131" s="85"/>
      <c r="DI131" s="85"/>
    </row>
    <row r="132" spans="14:113" s="73" customFormat="1" ht="9" customHeight="1">
      <c r="N132" s="62"/>
      <c r="O132" s="62"/>
      <c r="P132" s="85"/>
      <c r="Q132" s="62"/>
      <c r="AD132" s="62"/>
      <c r="AF132" s="71"/>
      <c r="AG132" s="85"/>
      <c r="CP132" s="85"/>
      <c r="CQ132" s="85"/>
      <c r="CS132" s="85"/>
      <c r="DF132" s="62"/>
      <c r="DH132" s="85"/>
      <c r="DI132" s="85"/>
    </row>
    <row r="133" spans="14:113" s="73" customFormat="1" ht="9" customHeight="1">
      <c r="N133" s="62"/>
      <c r="O133" s="62"/>
      <c r="P133" s="85"/>
      <c r="Q133" s="62"/>
      <c r="AD133" s="62"/>
      <c r="AF133" s="71"/>
      <c r="AG133" s="85"/>
      <c r="CP133" s="85"/>
      <c r="CQ133" s="85"/>
      <c r="CS133" s="85"/>
      <c r="DF133" s="62"/>
      <c r="DH133" s="85"/>
      <c r="DI133" s="85"/>
    </row>
    <row r="134" spans="14:113" s="73" customFormat="1" ht="9" customHeight="1">
      <c r="N134" s="62"/>
      <c r="O134" s="62"/>
      <c r="P134" s="85"/>
      <c r="Q134" s="62"/>
      <c r="AD134" s="62"/>
      <c r="AF134" s="71"/>
      <c r="AG134" s="85"/>
      <c r="CP134" s="85"/>
      <c r="CQ134" s="85"/>
      <c r="CS134" s="85"/>
      <c r="DF134" s="62"/>
      <c r="DH134" s="85"/>
      <c r="DI134" s="85"/>
    </row>
    <row r="135" spans="14:113" s="73" customFormat="1" ht="9" customHeight="1">
      <c r="N135" s="62"/>
      <c r="O135" s="62"/>
      <c r="P135" s="85"/>
      <c r="Q135" s="62"/>
      <c r="AD135" s="62"/>
      <c r="AF135" s="71"/>
      <c r="AG135" s="85"/>
      <c r="CP135" s="85"/>
      <c r="CQ135" s="85"/>
      <c r="CS135" s="85"/>
      <c r="DF135" s="62"/>
      <c r="DH135" s="85"/>
      <c r="DI135" s="85"/>
    </row>
    <row r="136" spans="14:113" s="73" customFormat="1" ht="9" customHeight="1">
      <c r="N136" s="62"/>
      <c r="O136" s="62"/>
      <c r="P136" s="85"/>
      <c r="Q136" s="62"/>
      <c r="AD136" s="62"/>
      <c r="AF136" s="71"/>
      <c r="AG136" s="85"/>
      <c r="CP136" s="85"/>
      <c r="CQ136" s="85"/>
      <c r="CS136" s="85"/>
      <c r="DF136" s="62"/>
      <c r="DH136" s="85"/>
      <c r="DI136" s="85"/>
    </row>
    <row r="137" spans="14:113" s="73" customFormat="1" ht="9" customHeight="1">
      <c r="N137" s="62"/>
      <c r="O137" s="62"/>
      <c r="P137" s="85"/>
      <c r="Q137" s="62"/>
      <c r="AD137" s="62"/>
      <c r="AF137" s="71"/>
      <c r="AG137" s="85"/>
      <c r="CP137" s="85"/>
      <c r="CQ137" s="85"/>
      <c r="CS137" s="85"/>
      <c r="DF137" s="62"/>
      <c r="DH137" s="85"/>
      <c r="DI137" s="85"/>
    </row>
    <row r="138" spans="14:113" s="73" customFormat="1" ht="9" customHeight="1">
      <c r="N138" s="62"/>
      <c r="O138" s="62"/>
      <c r="P138" s="85"/>
      <c r="Q138" s="62"/>
      <c r="AD138" s="62"/>
      <c r="AF138" s="71"/>
      <c r="AG138" s="85"/>
      <c r="CP138" s="85"/>
      <c r="CQ138" s="85"/>
      <c r="CS138" s="85"/>
      <c r="DF138" s="62"/>
      <c r="DH138" s="85"/>
      <c r="DI138" s="85"/>
    </row>
    <row r="139" spans="14:113" s="73" customFormat="1" ht="9" customHeight="1">
      <c r="N139" s="62"/>
      <c r="O139" s="62"/>
      <c r="P139" s="85"/>
      <c r="Q139" s="62"/>
      <c r="AD139" s="62"/>
      <c r="AF139" s="71"/>
      <c r="AG139" s="85"/>
      <c r="CP139" s="85"/>
      <c r="CQ139" s="85"/>
      <c r="CS139" s="85"/>
      <c r="DF139" s="62"/>
      <c r="DH139" s="85"/>
      <c r="DI139" s="85"/>
    </row>
    <row r="140" spans="14:113" s="73" customFormat="1" ht="9" customHeight="1">
      <c r="N140" s="62"/>
      <c r="O140" s="62"/>
      <c r="P140" s="85"/>
      <c r="Q140" s="62"/>
      <c r="AD140" s="62"/>
      <c r="AF140" s="71"/>
      <c r="AG140" s="85"/>
      <c r="CP140" s="85"/>
      <c r="CQ140" s="85"/>
      <c r="CS140" s="85"/>
      <c r="DF140" s="62"/>
      <c r="DH140" s="85"/>
      <c r="DI140" s="85"/>
    </row>
    <row r="141" spans="14:113" s="73" customFormat="1" ht="9" customHeight="1">
      <c r="N141" s="62"/>
      <c r="O141" s="62"/>
      <c r="P141" s="85"/>
      <c r="Q141" s="62"/>
      <c r="AD141" s="62"/>
      <c r="AF141" s="71"/>
      <c r="AG141" s="85"/>
      <c r="CP141" s="85"/>
      <c r="CQ141" s="85"/>
      <c r="CS141" s="85"/>
      <c r="DF141" s="62"/>
      <c r="DH141" s="85"/>
      <c r="DI141" s="85"/>
    </row>
    <row r="142" spans="14:113" s="73" customFormat="1" ht="9" customHeight="1">
      <c r="N142" s="62"/>
      <c r="O142" s="62"/>
      <c r="P142" s="85"/>
      <c r="Q142" s="62"/>
      <c r="AD142" s="62"/>
      <c r="AF142" s="71"/>
      <c r="AG142" s="85"/>
      <c r="CP142" s="85"/>
      <c r="CQ142" s="85"/>
      <c r="CS142" s="85"/>
      <c r="DF142" s="62"/>
      <c r="DH142" s="85"/>
      <c r="DI142" s="85"/>
    </row>
    <row r="143" spans="14:113" s="73" customFormat="1" ht="9" customHeight="1">
      <c r="N143" s="62"/>
      <c r="O143" s="62"/>
      <c r="P143" s="85"/>
      <c r="Q143" s="62"/>
      <c r="AD143" s="62"/>
      <c r="AF143" s="71"/>
      <c r="AG143" s="85"/>
      <c r="CP143" s="85"/>
      <c r="CQ143" s="85"/>
      <c r="CS143" s="85"/>
      <c r="DF143" s="62"/>
      <c r="DH143" s="85"/>
      <c r="DI143" s="85"/>
    </row>
    <row r="144" spans="14:113" s="73" customFormat="1" ht="9" customHeight="1">
      <c r="N144" s="62"/>
      <c r="O144" s="62"/>
      <c r="P144" s="85"/>
      <c r="Q144" s="62"/>
      <c r="AD144" s="62"/>
      <c r="AF144" s="71"/>
      <c r="AG144" s="85"/>
      <c r="CP144" s="85"/>
      <c r="CQ144" s="85"/>
      <c r="CS144" s="85"/>
      <c r="DF144" s="62"/>
      <c r="DH144" s="85"/>
      <c r="DI144" s="85"/>
    </row>
    <row r="145" spans="14:113" s="73" customFormat="1" ht="9" customHeight="1">
      <c r="N145" s="62"/>
      <c r="O145" s="62"/>
      <c r="P145" s="85"/>
      <c r="Q145" s="62"/>
      <c r="AD145" s="62"/>
      <c r="AF145" s="71"/>
      <c r="AG145" s="85"/>
      <c r="CP145" s="85"/>
      <c r="CQ145" s="85"/>
      <c r="CS145" s="85"/>
      <c r="DF145" s="62"/>
      <c r="DH145" s="85"/>
      <c r="DI145" s="85"/>
    </row>
    <row r="146" spans="14:113" s="73" customFormat="1" ht="9" customHeight="1">
      <c r="N146" s="62"/>
      <c r="O146" s="62"/>
      <c r="P146" s="85"/>
      <c r="Q146" s="62"/>
      <c r="AD146" s="62"/>
      <c r="AF146" s="71"/>
      <c r="AG146" s="85"/>
      <c r="CP146" s="85"/>
      <c r="CQ146" s="85"/>
      <c r="CS146" s="85"/>
      <c r="DF146" s="62"/>
      <c r="DH146" s="85"/>
      <c r="DI146" s="85"/>
    </row>
    <row r="147" spans="14:113" s="73" customFormat="1" ht="9" customHeight="1">
      <c r="N147" s="62"/>
      <c r="O147" s="62"/>
      <c r="P147" s="85"/>
      <c r="Q147" s="62"/>
      <c r="AD147" s="62"/>
      <c r="AF147" s="71"/>
      <c r="AG147" s="85"/>
      <c r="CP147" s="85"/>
      <c r="CQ147" s="85"/>
      <c r="CS147" s="85"/>
      <c r="DF147" s="62"/>
      <c r="DH147" s="85"/>
      <c r="DI147" s="85"/>
    </row>
    <row r="148" spans="14:113" s="73" customFormat="1" ht="9" customHeight="1">
      <c r="N148" s="62"/>
      <c r="O148" s="62"/>
      <c r="P148" s="85"/>
      <c r="Q148" s="62"/>
      <c r="AD148" s="62"/>
      <c r="AF148" s="71"/>
      <c r="AG148" s="85"/>
      <c r="CP148" s="85"/>
      <c r="CQ148" s="85"/>
      <c r="CS148" s="85"/>
      <c r="DF148" s="62"/>
      <c r="DH148" s="85"/>
      <c r="DI148" s="85"/>
    </row>
    <row r="149" spans="14:113" s="73" customFormat="1" ht="9" customHeight="1">
      <c r="N149" s="62"/>
      <c r="O149" s="62"/>
      <c r="P149" s="85"/>
      <c r="Q149" s="62"/>
      <c r="AD149" s="62"/>
      <c r="AF149" s="71"/>
      <c r="AG149" s="85"/>
      <c r="CP149" s="85"/>
      <c r="CQ149" s="85"/>
      <c r="CS149" s="85"/>
      <c r="DF149" s="62"/>
      <c r="DH149" s="85"/>
      <c r="DI149" s="85"/>
    </row>
    <row r="150" spans="14:113" s="73" customFormat="1" ht="9" customHeight="1">
      <c r="N150" s="62"/>
      <c r="O150" s="62"/>
      <c r="P150" s="85"/>
      <c r="Q150" s="62"/>
      <c r="AD150" s="62"/>
      <c r="AF150" s="71"/>
      <c r="AG150" s="85"/>
      <c r="CP150" s="85"/>
      <c r="CQ150" s="85"/>
      <c r="CS150" s="85"/>
      <c r="DF150" s="62"/>
      <c r="DH150" s="85"/>
      <c r="DI150" s="85"/>
    </row>
    <row r="151" spans="14:113" s="73" customFormat="1" ht="9" customHeight="1">
      <c r="N151" s="62"/>
      <c r="O151" s="62"/>
      <c r="P151" s="85"/>
      <c r="Q151" s="62"/>
      <c r="AD151" s="62"/>
      <c r="AF151" s="71"/>
      <c r="AG151" s="85"/>
      <c r="CP151" s="85"/>
      <c r="CQ151" s="85"/>
      <c r="CS151" s="85"/>
      <c r="DF151" s="62"/>
      <c r="DH151" s="85"/>
      <c r="DI151" s="85"/>
    </row>
    <row r="152" spans="14:113" s="73" customFormat="1" ht="9" customHeight="1">
      <c r="N152" s="62"/>
      <c r="O152" s="62"/>
      <c r="P152" s="85"/>
      <c r="Q152" s="62"/>
      <c r="AD152" s="62"/>
      <c r="AF152" s="71"/>
      <c r="AG152" s="85"/>
      <c r="CP152" s="85"/>
      <c r="CQ152" s="85"/>
      <c r="CS152" s="85"/>
      <c r="DF152" s="62"/>
      <c r="DH152" s="85"/>
      <c r="DI152" s="85"/>
    </row>
    <row r="153" spans="14:113" s="73" customFormat="1" ht="9" customHeight="1">
      <c r="N153" s="62"/>
      <c r="O153" s="62"/>
      <c r="P153" s="85"/>
      <c r="Q153" s="62"/>
      <c r="AD153" s="62"/>
      <c r="AF153" s="71"/>
      <c r="AG153" s="85"/>
      <c r="CP153" s="85"/>
      <c r="CQ153" s="85"/>
      <c r="CS153" s="85"/>
      <c r="DF153" s="62"/>
      <c r="DH153" s="85"/>
      <c r="DI153" s="85"/>
    </row>
    <row r="154" spans="14:113" s="73" customFormat="1" ht="9" customHeight="1">
      <c r="N154" s="62"/>
      <c r="O154" s="62"/>
      <c r="P154" s="85"/>
      <c r="Q154" s="62"/>
      <c r="AD154" s="62"/>
      <c r="AF154" s="71"/>
      <c r="AG154" s="85"/>
      <c r="CP154" s="85"/>
      <c r="CQ154" s="85"/>
      <c r="CS154" s="85"/>
      <c r="DF154" s="62"/>
      <c r="DH154" s="85"/>
      <c r="DI154" s="85"/>
    </row>
    <row r="155" spans="14:113" s="73" customFormat="1" ht="9" customHeight="1">
      <c r="N155" s="62"/>
      <c r="O155" s="62"/>
      <c r="P155" s="85"/>
      <c r="Q155" s="62"/>
      <c r="AD155" s="62"/>
      <c r="AF155" s="71"/>
      <c r="AG155" s="85"/>
      <c r="CP155" s="85"/>
      <c r="CQ155" s="85"/>
      <c r="CS155" s="85"/>
      <c r="DF155" s="62"/>
      <c r="DH155" s="85"/>
      <c r="DI155" s="85"/>
    </row>
    <row r="156" spans="14:113" s="73" customFormat="1" ht="9" customHeight="1">
      <c r="N156" s="62"/>
      <c r="O156" s="62"/>
      <c r="P156" s="85"/>
      <c r="Q156" s="62"/>
      <c r="AD156" s="62"/>
      <c r="AF156" s="71"/>
      <c r="AG156" s="85"/>
      <c r="CP156" s="85"/>
      <c r="CQ156" s="85"/>
      <c r="CS156" s="85"/>
      <c r="DF156" s="62"/>
      <c r="DH156" s="85"/>
      <c r="DI156" s="85"/>
    </row>
    <row r="157" spans="14:113" s="73" customFormat="1" ht="9" customHeight="1">
      <c r="N157" s="62"/>
      <c r="O157" s="62"/>
      <c r="P157" s="85"/>
      <c r="Q157" s="62"/>
      <c r="AD157" s="62"/>
      <c r="AF157" s="71"/>
      <c r="AG157" s="85"/>
      <c r="CP157" s="85"/>
      <c r="CQ157" s="85"/>
      <c r="CS157" s="85"/>
      <c r="DF157" s="62"/>
      <c r="DH157" s="85"/>
      <c r="DI157" s="85"/>
    </row>
    <row r="158" spans="14:113" s="73" customFormat="1" ht="9" customHeight="1">
      <c r="N158" s="62"/>
      <c r="O158" s="62"/>
      <c r="P158" s="85"/>
      <c r="Q158" s="62"/>
      <c r="AD158" s="62"/>
      <c r="AF158" s="71"/>
      <c r="AG158" s="85"/>
      <c r="CP158" s="85"/>
      <c r="CQ158" s="85"/>
      <c r="CS158" s="85"/>
      <c r="DF158" s="62"/>
      <c r="DH158" s="85"/>
      <c r="DI158" s="85"/>
    </row>
    <row r="159" spans="14:113" s="73" customFormat="1" ht="9" customHeight="1">
      <c r="N159" s="62"/>
      <c r="O159" s="62"/>
      <c r="P159" s="85"/>
      <c r="Q159" s="62"/>
      <c r="AD159" s="62"/>
      <c r="AF159" s="71"/>
      <c r="AG159" s="85"/>
      <c r="CP159" s="85"/>
      <c r="CQ159" s="85"/>
      <c r="CS159" s="85"/>
      <c r="DF159" s="62"/>
      <c r="DH159" s="85"/>
      <c r="DI159" s="85"/>
    </row>
    <row r="160" spans="14:113" s="73" customFormat="1" ht="9" customHeight="1">
      <c r="N160" s="62"/>
      <c r="O160" s="62"/>
      <c r="P160" s="85"/>
      <c r="Q160" s="62"/>
      <c r="AD160" s="62"/>
      <c r="AF160" s="71"/>
      <c r="AG160" s="85"/>
      <c r="CP160" s="85"/>
      <c r="CQ160" s="85"/>
      <c r="CS160" s="85"/>
      <c r="DF160" s="62"/>
      <c r="DH160" s="85"/>
      <c r="DI160" s="85"/>
    </row>
    <row r="161" spans="14:122" s="73" customFormat="1" ht="12" customHeight="1">
      <c r="N161" s="62"/>
      <c r="O161" s="62"/>
      <c r="P161" s="85"/>
      <c r="Q161" s="62"/>
      <c r="AD161" s="62"/>
      <c r="AF161" s="71"/>
      <c r="AG161" s="85"/>
      <c r="CP161" s="85"/>
      <c r="CQ161" s="85"/>
      <c r="CS161" s="85"/>
      <c r="DF161" s="62"/>
      <c r="DH161" s="85"/>
      <c r="DI161" s="85"/>
    </row>
    <row r="162" spans="14:122" s="62" customFormat="1" ht="9" customHeight="1">
      <c r="P162" s="85"/>
      <c r="AF162" s="85"/>
      <c r="AG162" s="85"/>
      <c r="CE162" s="73"/>
      <c r="CF162" s="73"/>
      <c r="CG162" s="73"/>
      <c r="CH162" s="73"/>
      <c r="CI162" s="73"/>
      <c r="CJ162" s="73"/>
      <c r="CK162" s="73"/>
      <c r="CL162" s="73"/>
      <c r="CM162" s="73"/>
      <c r="CN162" s="73"/>
      <c r="CO162" s="73"/>
      <c r="CP162" s="85"/>
      <c r="CQ162" s="85"/>
      <c r="CR162" s="73"/>
      <c r="CS162" s="85"/>
      <c r="CT162" s="73"/>
      <c r="CU162" s="73"/>
      <c r="CV162" s="73"/>
      <c r="CW162" s="73"/>
      <c r="CX162" s="73"/>
      <c r="CY162" s="73"/>
      <c r="CZ162" s="73"/>
      <c r="DA162" s="73"/>
      <c r="DB162" s="73"/>
      <c r="DC162" s="73"/>
      <c r="DD162" s="73"/>
      <c r="DE162" s="73"/>
      <c r="DG162" s="73"/>
      <c r="DH162" s="85"/>
      <c r="DI162" s="85"/>
      <c r="DJ162" s="73"/>
      <c r="DK162" s="73"/>
      <c r="DL162" s="73"/>
      <c r="DM162" s="73"/>
      <c r="DN162" s="73"/>
      <c r="DO162" s="73"/>
      <c r="DP162" s="73"/>
      <c r="DQ162" s="73"/>
      <c r="DR162" s="73"/>
    </row>
    <row r="163" spans="14:122" s="62" customFormat="1" ht="9" customHeight="1">
      <c r="P163" s="85"/>
      <c r="AF163" s="85"/>
      <c r="AG163" s="85"/>
      <c r="CE163" s="73"/>
      <c r="CF163" s="73"/>
      <c r="CG163" s="73"/>
      <c r="CH163" s="73"/>
      <c r="CI163" s="73"/>
      <c r="CJ163" s="73"/>
      <c r="CK163" s="73"/>
      <c r="CL163" s="73"/>
      <c r="CM163" s="73"/>
      <c r="CN163" s="73"/>
      <c r="CO163" s="73"/>
      <c r="CP163" s="85"/>
      <c r="CQ163" s="85"/>
      <c r="CR163" s="73"/>
      <c r="CS163" s="85"/>
      <c r="CT163" s="73"/>
      <c r="CU163" s="73"/>
      <c r="CV163" s="73"/>
      <c r="CW163" s="73"/>
      <c r="CX163" s="73"/>
      <c r="CY163" s="73"/>
      <c r="CZ163" s="73"/>
      <c r="DA163" s="73"/>
      <c r="DB163" s="73"/>
      <c r="DC163" s="73"/>
      <c r="DD163" s="73"/>
      <c r="DE163" s="73"/>
      <c r="DG163" s="73"/>
      <c r="DH163" s="85"/>
      <c r="DI163" s="85"/>
      <c r="DJ163" s="73"/>
      <c r="DK163" s="73"/>
      <c r="DL163" s="73"/>
      <c r="DM163" s="73"/>
      <c r="DN163" s="73"/>
      <c r="DO163" s="73"/>
      <c r="DP163" s="73"/>
      <c r="DQ163" s="73"/>
      <c r="DR163" s="73"/>
    </row>
    <row r="164" spans="14:122" s="62" customFormat="1" ht="9" customHeight="1">
      <c r="P164" s="85"/>
      <c r="AF164" s="85"/>
      <c r="AG164" s="85"/>
      <c r="CP164" s="85"/>
      <c r="CQ164" s="85"/>
      <c r="CS164" s="85"/>
      <c r="DH164" s="85"/>
      <c r="DI164" s="85"/>
    </row>
    <row r="165" spans="14:122" s="62" customFormat="1" ht="9" customHeight="1">
      <c r="P165" s="85"/>
      <c r="AF165" s="85"/>
      <c r="AG165" s="85"/>
      <c r="CP165" s="85"/>
      <c r="CQ165" s="85"/>
      <c r="CS165" s="85"/>
      <c r="DH165" s="85"/>
      <c r="DI165" s="85"/>
    </row>
    <row r="166" spans="14:122" s="62" customFormat="1" ht="9" customHeight="1">
      <c r="P166" s="85"/>
      <c r="AF166" s="85"/>
      <c r="AG166" s="85"/>
      <c r="CP166" s="85"/>
      <c r="CQ166" s="85"/>
      <c r="CS166" s="85"/>
      <c r="DH166" s="85"/>
      <c r="DI166" s="85"/>
    </row>
    <row r="167" spans="14:122" s="62" customFormat="1" ht="9" customHeight="1">
      <c r="P167" s="85"/>
      <c r="AF167" s="85"/>
      <c r="AG167" s="85"/>
      <c r="CP167" s="85"/>
      <c r="CQ167" s="85"/>
      <c r="CS167" s="85"/>
      <c r="DH167" s="85"/>
      <c r="DI167" s="85"/>
    </row>
    <row r="168" spans="14:122" s="62" customFormat="1" ht="9" customHeight="1">
      <c r="P168" s="85"/>
      <c r="AF168" s="85"/>
      <c r="AG168" s="85"/>
      <c r="CP168" s="85"/>
      <c r="CQ168" s="85"/>
      <c r="CS168" s="85"/>
      <c r="DH168" s="85"/>
      <c r="DI168" s="85"/>
    </row>
    <row r="169" spans="14:122" s="62" customFormat="1" ht="9" customHeight="1">
      <c r="P169" s="85"/>
      <c r="AF169" s="85"/>
      <c r="AG169" s="85"/>
      <c r="CP169" s="85"/>
      <c r="CQ169" s="85"/>
      <c r="CS169" s="85"/>
      <c r="DH169" s="85"/>
      <c r="DI169" s="85"/>
    </row>
    <row r="170" spans="14:122" s="62" customFormat="1" ht="9" customHeight="1">
      <c r="P170" s="85"/>
      <c r="AF170" s="85"/>
      <c r="AG170" s="85"/>
      <c r="CP170" s="85"/>
      <c r="CQ170" s="85"/>
      <c r="CS170" s="85"/>
      <c r="DH170" s="85"/>
      <c r="DI170" s="85"/>
    </row>
    <row r="171" spans="14:122" s="62" customFormat="1" ht="9" customHeight="1">
      <c r="P171" s="85"/>
      <c r="AF171" s="85"/>
      <c r="AG171" s="85"/>
      <c r="CP171" s="85"/>
      <c r="CQ171" s="85"/>
      <c r="CS171" s="85"/>
      <c r="DH171" s="85"/>
      <c r="DI171" s="85"/>
    </row>
    <row r="172" spans="14:122" s="62" customFormat="1" ht="9" customHeight="1">
      <c r="P172" s="85"/>
      <c r="AF172" s="85"/>
      <c r="AG172" s="85"/>
      <c r="CP172" s="85"/>
      <c r="CQ172" s="85"/>
      <c r="CS172" s="85"/>
      <c r="DH172" s="85"/>
      <c r="DI172" s="85"/>
    </row>
    <row r="173" spans="14:122" s="62" customFormat="1" ht="9" customHeight="1">
      <c r="P173" s="85"/>
      <c r="AF173" s="85"/>
      <c r="AG173" s="85"/>
      <c r="CP173" s="85"/>
      <c r="CQ173" s="85"/>
      <c r="CS173" s="85"/>
      <c r="DH173" s="85"/>
      <c r="DI173" s="85"/>
    </row>
    <row r="174" spans="14:122" s="62" customFormat="1" ht="9" customHeight="1">
      <c r="P174" s="85"/>
      <c r="AF174" s="85"/>
      <c r="AG174" s="85"/>
      <c r="CP174" s="85"/>
      <c r="CQ174" s="85"/>
      <c r="CS174" s="85"/>
      <c r="DH174" s="85"/>
      <c r="DI174" s="85"/>
    </row>
    <row r="175" spans="14:122" s="62" customFormat="1" ht="9" customHeight="1">
      <c r="P175" s="85"/>
      <c r="AF175" s="85"/>
      <c r="AG175" s="85"/>
      <c r="CP175" s="85"/>
      <c r="CQ175" s="85"/>
      <c r="CS175" s="85"/>
      <c r="DH175" s="85"/>
      <c r="DI175" s="85"/>
    </row>
    <row r="176" spans="14:122" s="62" customFormat="1" ht="9" customHeight="1">
      <c r="P176" s="85"/>
      <c r="AF176" s="85"/>
      <c r="AG176" s="85"/>
      <c r="CP176" s="85"/>
      <c r="CQ176" s="85"/>
      <c r="CS176" s="85"/>
      <c r="DH176" s="85"/>
      <c r="DI176" s="85"/>
    </row>
    <row r="177" spans="16:113" s="62" customFormat="1" ht="9" customHeight="1">
      <c r="P177" s="85"/>
      <c r="AF177" s="85"/>
      <c r="AG177" s="85"/>
      <c r="CP177" s="85"/>
      <c r="CQ177" s="85"/>
      <c r="CS177" s="85"/>
      <c r="DH177" s="85"/>
      <c r="DI177" s="85"/>
    </row>
    <row r="178" spans="16:113" s="62" customFormat="1" ht="9" customHeight="1">
      <c r="P178" s="85"/>
      <c r="AF178" s="85"/>
      <c r="AG178" s="85"/>
      <c r="CP178" s="85"/>
      <c r="CQ178" s="85"/>
      <c r="CS178" s="85"/>
      <c r="DH178" s="85"/>
      <c r="DI178" s="85"/>
    </row>
    <row r="179" spans="16:113" s="62" customFormat="1" ht="9" customHeight="1">
      <c r="P179" s="85"/>
      <c r="AF179" s="85"/>
      <c r="AG179" s="85"/>
      <c r="CP179" s="85"/>
      <c r="CQ179" s="85"/>
      <c r="CS179" s="85"/>
      <c r="DH179" s="85"/>
      <c r="DI179" s="85"/>
    </row>
    <row r="180" spans="16:113" s="62" customFormat="1" ht="9" customHeight="1">
      <c r="P180" s="85"/>
      <c r="AF180" s="85"/>
      <c r="AG180" s="85"/>
      <c r="CP180" s="85"/>
      <c r="CQ180" s="85"/>
      <c r="CS180" s="85"/>
      <c r="DH180" s="85"/>
      <c r="DI180" s="85"/>
    </row>
    <row r="181" spans="16:113" s="62" customFormat="1" ht="9" customHeight="1">
      <c r="P181" s="85"/>
      <c r="AF181" s="85"/>
      <c r="AG181" s="85"/>
      <c r="CP181" s="85"/>
      <c r="CQ181" s="85"/>
      <c r="CS181" s="85"/>
      <c r="DH181" s="85"/>
      <c r="DI181" s="85"/>
    </row>
    <row r="182" spans="16:113" s="62" customFormat="1" ht="9" customHeight="1">
      <c r="P182" s="85"/>
      <c r="AF182" s="85"/>
      <c r="AG182" s="85"/>
      <c r="CP182" s="85"/>
      <c r="CQ182" s="85"/>
      <c r="CS182" s="85"/>
      <c r="DH182" s="85"/>
      <c r="DI182" s="85"/>
    </row>
    <row r="183" spans="16:113" s="62" customFormat="1" ht="9" customHeight="1">
      <c r="P183" s="85"/>
      <c r="AF183" s="85"/>
      <c r="AG183" s="85"/>
      <c r="CP183" s="85"/>
      <c r="CQ183" s="85"/>
      <c r="CS183" s="85"/>
      <c r="DH183" s="85"/>
      <c r="DI183" s="85"/>
    </row>
    <row r="184" spans="16:113" s="62" customFormat="1" ht="9" customHeight="1">
      <c r="P184" s="85"/>
      <c r="AF184" s="85"/>
      <c r="AG184" s="85"/>
      <c r="CP184" s="85"/>
      <c r="CQ184" s="85"/>
      <c r="CS184" s="85"/>
      <c r="DH184" s="85"/>
      <c r="DI184" s="85"/>
    </row>
    <row r="185" spans="16:113" s="62" customFormat="1" ht="9" customHeight="1">
      <c r="P185" s="85"/>
      <c r="AF185" s="85"/>
      <c r="AG185" s="85"/>
      <c r="CP185" s="85"/>
      <c r="CQ185" s="85"/>
      <c r="CS185" s="85"/>
      <c r="DH185" s="85"/>
      <c r="DI185" s="85"/>
    </row>
    <row r="186" spans="16:113" s="62" customFormat="1" ht="9" customHeight="1">
      <c r="P186" s="85"/>
      <c r="AF186" s="85"/>
      <c r="AG186" s="85"/>
      <c r="CP186" s="85"/>
      <c r="CQ186" s="85"/>
      <c r="CS186" s="85"/>
      <c r="DH186" s="85"/>
      <c r="DI186" s="85"/>
    </row>
    <row r="187" spans="16:113" s="62" customFormat="1" ht="9" customHeight="1">
      <c r="P187" s="85"/>
      <c r="AF187" s="85"/>
      <c r="AG187" s="85"/>
      <c r="CP187" s="85"/>
      <c r="CQ187" s="85"/>
      <c r="CS187" s="85"/>
      <c r="DH187" s="85"/>
      <c r="DI187" s="85"/>
    </row>
    <row r="188" spans="16:113" s="62" customFormat="1" ht="9" customHeight="1">
      <c r="P188" s="85"/>
      <c r="AF188" s="85"/>
      <c r="AG188" s="85"/>
      <c r="CP188" s="85"/>
      <c r="CQ188" s="85"/>
      <c r="CS188" s="85"/>
      <c r="DH188" s="85"/>
      <c r="DI188" s="85"/>
    </row>
    <row r="189" spans="16:113" s="62" customFormat="1" ht="9" customHeight="1">
      <c r="P189" s="85"/>
      <c r="AF189" s="85"/>
      <c r="AG189" s="85"/>
      <c r="CP189" s="85"/>
      <c r="CQ189" s="85"/>
      <c r="CS189" s="85"/>
      <c r="DH189" s="85"/>
      <c r="DI189" s="85"/>
    </row>
    <row r="190" spans="16:113" s="62" customFormat="1" ht="9" customHeight="1">
      <c r="P190" s="85"/>
      <c r="AF190" s="85"/>
      <c r="AG190" s="85"/>
      <c r="CP190" s="85"/>
      <c r="CQ190" s="85"/>
      <c r="CS190" s="85"/>
      <c r="DH190" s="85"/>
      <c r="DI190" s="85"/>
    </row>
    <row r="191" spans="16:113" s="62" customFormat="1" ht="9" customHeight="1">
      <c r="P191" s="85"/>
      <c r="AF191" s="85"/>
      <c r="AG191" s="85"/>
      <c r="CP191" s="85"/>
      <c r="CQ191" s="85"/>
      <c r="CS191" s="85"/>
      <c r="DH191" s="85"/>
      <c r="DI191" s="85"/>
    </row>
    <row r="192" spans="16:113" s="62" customFormat="1" ht="9" customHeight="1">
      <c r="P192" s="85"/>
      <c r="AF192" s="85"/>
      <c r="AG192" s="85"/>
      <c r="CP192" s="85"/>
      <c r="CQ192" s="85"/>
      <c r="CS192" s="85"/>
      <c r="DH192" s="85"/>
      <c r="DI192" s="85"/>
    </row>
    <row r="193" spans="16:113" s="62" customFormat="1" ht="9" customHeight="1">
      <c r="P193" s="85"/>
      <c r="AF193" s="85"/>
      <c r="AG193" s="85"/>
      <c r="CP193" s="85"/>
      <c r="CQ193" s="85"/>
      <c r="CS193" s="85"/>
      <c r="DH193" s="85"/>
      <c r="DI193" s="85"/>
    </row>
    <row r="194" spans="16:113" s="62" customFormat="1" ht="9" customHeight="1">
      <c r="P194" s="85"/>
      <c r="AF194" s="85"/>
      <c r="AG194" s="85"/>
      <c r="CP194" s="85"/>
      <c r="CQ194" s="85"/>
      <c r="CS194" s="85"/>
      <c r="DH194" s="85"/>
      <c r="DI194" s="85"/>
    </row>
    <row r="195" spans="16:113" s="62" customFormat="1" ht="9" customHeight="1">
      <c r="P195" s="85"/>
      <c r="AF195" s="85"/>
      <c r="AG195" s="85"/>
      <c r="CP195" s="85"/>
      <c r="CQ195" s="85"/>
      <c r="CS195" s="85"/>
      <c r="DH195" s="85"/>
      <c r="DI195" s="85"/>
    </row>
    <row r="196" spans="16:113" s="62" customFormat="1" ht="9" customHeight="1">
      <c r="P196" s="85"/>
      <c r="AF196" s="85"/>
      <c r="AG196" s="85"/>
      <c r="CP196" s="85"/>
      <c r="CQ196" s="85"/>
      <c r="CS196" s="85"/>
      <c r="DH196" s="85"/>
      <c r="DI196" s="85"/>
    </row>
    <row r="197" spans="16:113" s="62" customFormat="1" ht="9" customHeight="1">
      <c r="P197" s="85"/>
      <c r="AF197" s="85"/>
      <c r="AG197" s="85"/>
      <c r="CP197" s="85"/>
      <c r="CQ197" s="85"/>
      <c r="CS197" s="85"/>
      <c r="DH197" s="85"/>
      <c r="DI197" s="85"/>
    </row>
    <row r="198" spans="16:113" s="62" customFormat="1" ht="9" customHeight="1">
      <c r="P198" s="85"/>
      <c r="AF198" s="85"/>
      <c r="AG198" s="85"/>
      <c r="CP198" s="85"/>
      <c r="CQ198" s="85"/>
      <c r="CS198" s="85"/>
      <c r="DH198" s="85"/>
      <c r="DI198" s="85"/>
    </row>
    <row r="199" spans="16:113" s="62" customFormat="1" ht="9" customHeight="1">
      <c r="P199" s="85"/>
      <c r="AF199" s="85"/>
      <c r="AG199" s="85"/>
      <c r="CP199" s="85"/>
      <c r="CQ199" s="85"/>
      <c r="CS199" s="85"/>
      <c r="DH199" s="85"/>
      <c r="DI199" s="85"/>
    </row>
    <row r="200" spans="16:113" s="62" customFormat="1" ht="9" customHeight="1">
      <c r="P200" s="85"/>
      <c r="AF200" s="85"/>
      <c r="AG200" s="85"/>
      <c r="CP200" s="85"/>
      <c r="CQ200" s="85"/>
      <c r="CS200" s="85"/>
      <c r="DH200" s="85"/>
      <c r="DI200" s="85"/>
    </row>
    <row r="201" spans="16:113" s="62" customFormat="1" ht="9" customHeight="1">
      <c r="P201" s="85"/>
      <c r="AF201" s="85"/>
      <c r="AG201" s="85"/>
      <c r="CP201" s="85"/>
      <c r="CQ201" s="85"/>
      <c r="CS201" s="85"/>
      <c r="DH201" s="85"/>
      <c r="DI201" s="85"/>
    </row>
    <row r="202" spans="16:113" s="62" customFormat="1" ht="9" customHeight="1">
      <c r="P202" s="85"/>
      <c r="AF202" s="85"/>
      <c r="AG202" s="85"/>
      <c r="CP202" s="85"/>
      <c r="CQ202" s="85"/>
      <c r="CS202" s="85"/>
      <c r="DH202" s="85"/>
      <c r="DI202" s="85"/>
    </row>
    <row r="203" spans="16:113" s="62" customFormat="1" ht="9" customHeight="1">
      <c r="P203" s="85"/>
      <c r="AF203" s="85"/>
      <c r="AG203" s="85"/>
      <c r="CP203" s="85"/>
      <c r="CQ203" s="85"/>
      <c r="CS203" s="85"/>
      <c r="DH203" s="85"/>
      <c r="DI203" s="85"/>
    </row>
    <row r="204" spans="16:113" s="62" customFormat="1" ht="9" customHeight="1">
      <c r="P204" s="85"/>
      <c r="AF204" s="85"/>
      <c r="AG204" s="85"/>
      <c r="CP204" s="85"/>
      <c r="CQ204" s="85"/>
      <c r="CS204" s="85"/>
      <c r="DH204" s="85"/>
      <c r="DI204" s="85"/>
    </row>
    <row r="205" spans="16:113" s="62" customFormat="1" ht="9" customHeight="1">
      <c r="P205" s="85"/>
      <c r="AF205" s="85"/>
      <c r="AG205" s="85"/>
      <c r="CP205" s="85"/>
      <c r="CQ205" s="85"/>
      <c r="CS205" s="85"/>
      <c r="DH205" s="85"/>
      <c r="DI205" s="85"/>
    </row>
    <row r="206" spans="16:113" s="62" customFormat="1" ht="9" customHeight="1">
      <c r="P206" s="85"/>
      <c r="AF206" s="85"/>
      <c r="AG206" s="85"/>
      <c r="CP206" s="85"/>
      <c r="CQ206" s="85"/>
      <c r="CS206" s="85"/>
      <c r="DH206" s="85"/>
      <c r="DI206" s="85"/>
    </row>
    <row r="207" spans="16:113" s="62" customFormat="1" ht="9" customHeight="1">
      <c r="P207" s="85"/>
      <c r="AF207" s="85"/>
      <c r="AG207" s="85"/>
      <c r="CP207" s="85"/>
      <c r="CQ207" s="85"/>
      <c r="CS207" s="85"/>
      <c r="DH207" s="85"/>
      <c r="DI207" s="85"/>
    </row>
    <row r="208" spans="16:113" s="62" customFormat="1" ht="9" customHeight="1">
      <c r="P208" s="85"/>
      <c r="AF208" s="85"/>
      <c r="AG208" s="85"/>
      <c r="CP208" s="85"/>
      <c r="CQ208" s="85"/>
      <c r="CS208" s="85"/>
      <c r="DH208" s="85"/>
      <c r="DI208" s="85"/>
    </row>
    <row r="209" spans="16:113" s="62" customFormat="1" ht="9" customHeight="1">
      <c r="P209" s="85"/>
      <c r="AF209" s="85"/>
      <c r="AG209" s="85"/>
      <c r="CP209" s="85"/>
      <c r="CQ209" s="85"/>
      <c r="CS209" s="85"/>
      <c r="DH209" s="85"/>
      <c r="DI209" s="85"/>
    </row>
    <row r="210" spans="16:113" s="62" customFormat="1" ht="9" customHeight="1">
      <c r="P210" s="85"/>
      <c r="AF210" s="85"/>
      <c r="AG210" s="85"/>
      <c r="CP210" s="85"/>
      <c r="CQ210" s="85"/>
      <c r="CS210" s="85"/>
      <c r="DH210" s="85"/>
      <c r="DI210" s="85"/>
    </row>
    <row r="211" spans="16:113" s="62" customFormat="1" ht="9" customHeight="1">
      <c r="P211" s="85"/>
      <c r="AF211" s="85"/>
      <c r="AG211" s="85"/>
      <c r="CP211" s="85"/>
      <c r="CQ211" s="85"/>
      <c r="CS211" s="85"/>
      <c r="DH211" s="85"/>
      <c r="DI211" s="85"/>
    </row>
    <row r="212" spans="16:113" s="62" customFormat="1" ht="9" customHeight="1">
      <c r="P212" s="85"/>
      <c r="AF212" s="85"/>
      <c r="AG212" s="85"/>
      <c r="CP212" s="85"/>
      <c r="CQ212" s="85"/>
      <c r="CS212" s="85"/>
      <c r="DH212" s="85"/>
      <c r="DI212" s="85"/>
    </row>
    <row r="213" spans="16:113" s="62" customFormat="1" ht="9" customHeight="1">
      <c r="P213" s="85"/>
      <c r="AF213" s="85"/>
      <c r="AG213" s="85"/>
      <c r="CP213" s="85"/>
      <c r="CQ213" s="85"/>
      <c r="CS213" s="85"/>
      <c r="DH213" s="85"/>
      <c r="DI213" s="85"/>
    </row>
    <row r="214" spans="16:113" s="62" customFormat="1" ht="9" customHeight="1">
      <c r="P214" s="85"/>
      <c r="AF214" s="85"/>
      <c r="AG214" s="85"/>
      <c r="CP214" s="85"/>
      <c r="CQ214" s="85"/>
      <c r="CS214" s="85"/>
      <c r="DH214" s="85"/>
      <c r="DI214" s="85"/>
    </row>
    <row r="215" spans="16:113" s="62" customFormat="1" ht="9" customHeight="1">
      <c r="P215" s="85"/>
      <c r="AF215" s="85"/>
      <c r="AG215" s="85"/>
      <c r="CP215" s="85"/>
      <c r="CQ215" s="85"/>
      <c r="CS215" s="85"/>
      <c r="DH215" s="85"/>
      <c r="DI215" s="85"/>
    </row>
    <row r="216" spans="16:113" s="62" customFormat="1" ht="9" customHeight="1">
      <c r="P216" s="85"/>
      <c r="AF216" s="85"/>
      <c r="AG216" s="85"/>
      <c r="CP216" s="85"/>
      <c r="CQ216" s="85"/>
      <c r="CS216" s="85"/>
      <c r="DH216" s="85"/>
      <c r="DI216" s="85"/>
    </row>
    <row r="217" spans="16:113" s="62" customFormat="1" ht="9" customHeight="1">
      <c r="P217" s="85"/>
      <c r="AF217" s="85"/>
      <c r="AG217" s="85"/>
      <c r="CP217" s="85"/>
      <c r="CQ217" s="85"/>
      <c r="CS217" s="85"/>
      <c r="DH217" s="85"/>
      <c r="DI217" s="85"/>
    </row>
    <row r="218" spans="16:113" s="62" customFormat="1" ht="9" customHeight="1">
      <c r="P218" s="85"/>
      <c r="AF218" s="85"/>
      <c r="AG218" s="85"/>
      <c r="CP218" s="85"/>
      <c r="CQ218" s="85"/>
      <c r="CS218" s="85"/>
      <c r="DH218" s="85"/>
      <c r="DI218" s="85"/>
    </row>
    <row r="219" spans="16:113" s="62" customFormat="1" ht="9" customHeight="1">
      <c r="P219" s="85"/>
      <c r="AF219" s="85"/>
      <c r="AG219" s="85"/>
      <c r="CP219" s="85"/>
      <c r="CQ219" s="85"/>
      <c r="CS219" s="85"/>
      <c r="DH219" s="85"/>
      <c r="DI219" s="85"/>
    </row>
    <row r="220" spans="16:113" s="62" customFormat="1" ht="9" customHeight="1">
      <c r="P220" s="85"/>
      <c r="AF220" s="85"/>
      <c r="AG220" s="85"/>
      <c r="CP220" s="85"/>
      <c r="CQ220" s="85"/>
      <c r="CS220" s="85"/>
      <c r="DH220" s="85"/>
      <c r="DI220" s="85"/>
    </row>
    <row r="221" spans="16:113" s="62" customFormat="1" ht="9" customHeight="1">
      <c r="P221" s="85"/>
      <c r="AF221" s="85"/>
      <c r="AG221" s="85"/>
      <c r="CP221" s="85"/>
      <c r="CQ221" s="85"/>
      <c r="CS221" s="85"/>
      <c r="DH221" s="85"/>
      <c r="DI221" s="85"/>
    </row>
    <row r="222" spans="16:113" s="62" customFormat="1" ht="9" customHeight="1">
      <c r="P222" s="85"/>
      <c r="AF222" s="85"/>
      <c r="AG222" s="85"/>
      <c r="CP222" s="85"/>
      <c r="CQ222" s="85"/>
      <c r="CS222" s="85"/>
      <c r="DH222" s="85"/>
      <c r="DI222" s="85"/>
    </row>
    <row r="223" spans="16:113" s="62" customFormat="1" ht="9" customHeight="1">
      <c r="P223" s="85"/>
      <c r="AF223" s="85"/>
      <c r="AG223" s="85"/>
      <c r="CP223" s="85"/>
      <c r="CQ223" s="85"/>
      <c r="CS223" s="85"/>
      <c r="DH223" s="85"/>
      <c r="DI223" s="85"/>
    </row>
    <row r="224" spans="16:113" s="62" customFormat="1" ht="9" customHeight="1">
      <c r="P224" s="85"/>
      <c r="AF224" s="85"/>
      <c r="AG224" s="85"/>
      <c r="CP224" s="85"/>
      <c r="CQ224" s="85"/>
      <c r="CS224" s="85"/>
      <c r="DH224" s="85"/>
      <c r="DI224" s="85"/>
    </row>
    <row r="225" spans="16:113" s="62" customFormat="1" ht="9" customHeight="1">
      <c r="P225" s="85"/>
      <c r="AF225" s="85"/>
      <c r="AG225" s="85"/>
      <c r="CP225" s="85"/>
      <c r="CQ225" s="85"/>
      <c r="CS225" s="85"/>
      <c r="DH225" s="85"/>
      <c r="DI225" s="85"/>
    </row>
    <row r="226" spans="16:113" s="62" customFormat="1" ht="9" customHeight="1">
      <c r="P226" s="85"/>
      <c r="AF226" s="85"/>
      <c r="AG226" s="85"/>
      <c r="CP226" s="85"/>
      <c r="CQ226" s="85"/>
      <c r="CS226" s="85"/>
      <c r="DH226" s="85"/>
      <c r="DI226" s="85"/>
    </row>
    <row r="227" spans="16:113" s="62" customFormat="1" ht="9" customHeight="1">
      <c r="P227" s="85"/>
      <c r="AF227" s="85"/>
      <c r="AG227" s="85"/>
      <c r="CP227" s="85"/>
      <c r="CQ227" s="85"/>
      <c r="CS227" s="85"/>
      <c r="DH227" s="85"/>
      <c r="DI227" s="85"/>
    </row>
    <row r="228" spans="16:113" s="62" customFormat="1" ht="9" customHeight="1">
      <c r="P228" s="85"/>
      <c r="AF228" s="85"/>
      <c r="AG228" s="85"/>
      <c r="CP228" s="85"/>
      <c r="CQ228" s="85"/>
      <c r="CS228" s="85"/>
      <c r="DH228" s="85"/>
      <c r="DI228" s="85"/>
    </row>
    <row r="229" spans="16:113" s="62" customFormat="1" ht="9" customHeight="1">
      <c r="P229" s="85"/>
      <c r="AF229" s="85"/>
      <c r="AG229" s="85"/>
      <c r="CP229" s="85"/>
      <c r="CQ229" s="85"/>
      <c r="CS229" s="85"/>
      <c r="DH229" s="85"/>
      <c r="DI229" s="85"/>
    </row>
    <row r="230" spans="16:113" s="62" customFormat="1" ht="9" customHeight="1">
      <c r="P230" s="85"/>
      <c r="AF230" s="85"/>
      <c r="AG230" s="85"/>
      <c r="CP230" s="85"/>
      <c r="CQ230" s="85"/>
      <c r="CS230" s="85"/>
      <c r="DH230" s="85"/>
      <c r="DI230" s="85"/>
    </row>
    <row r="231" spans="16:113" s="62" customFormat="1" ht="9" customHeight="1">
      <c r="P231" s="85"/>
      <c r="AF231" s="85"/>
      <c r="AG231" s="85"/>
      <c r="CP231" s="85"/>
      <c r="CQ231" s="85"/>
      <c r="CS231" s="85"/>
      <c r="DH231" s="85"/>
      <c r="DI231" s="85"/>
    </row>
    <row r="232" spans="16:113" s="62" customFormat="1" ht="9" customHeight="1">
      <c r="P232" s="85"/>
      <c r="AF232" s="85"/>
      <c r="AG232" s="85"/>
      <c r="CP232" s="85"/>
      <c r="CQ232" s="85"/>
      <c r="CS232" s="85"/>
      <c r="DH232" s="85"/>
      <c r="DI232" s="85"/>
    </row>
    <row r="233" spans="16:113" s="62" customFormat="1" ht="9" customHeight="1">
      <c r="P233" s="85"/>
      <c r="AF233" s="85"/>
      <c r="AG233" s="85"/>
      <c r="CP233" s="85"/>
      <c r="CQ233" s="85"/>
      <c r="CS233" s="85"/>
      <c r="DH233" s="85"/>
      <c r="DI233" s="85"/>
    </row>
    <row r="234" spans="16:113" s="62" customFormat="1" ht="9" customHeight="1">
      <c r="P234" s="85"/>
      <c r="AF234" s="85"/>
      <c r="AG234" s="85"/>
      <c r="CP234" s="85"/>
      <c r="CQ234" s="85"/>
      <c r="CS234" s="85"/>
      <c r="DH234" s="85"/>
      <c r="DI234" s="85"/>
    </row>
    <row r="235" spans="16:113" s="62" customFormat="1" ht="9" customHeight="1">
      <c r="P235" s="85"/>
      <c r="AF235" s="85"/>
      <c r="AG235" s="85"/>
      <c r="CP235" s="85"/>
      <c r="CQ235" s="85"/>
      <c r="CS235" s="85"/>
      <c r="DH235" s="85"/>
      <c r="DI235" s="85"/>
    </row>
    <row r="236" spans="16:113" s="62" customFormat="1" ht="9" customHeight="1">
      <c r="P236" s="85"/>
      <c r="AF236" s="85"/>
      <c r="AG236" s="85"/>
      <c r="CP236" s="85"/>
      <c r="CQ236" s="85"/>
      <c r="CS236" s="85"/>
      <c r="DH236" s="85"/>
      <c r="DI236" s="85"/>
    </row>
    <row r="237" spans="16:113" s="62" customFormat="1" ht="9" customHeight="1">
      <c r="P237" s="85"/>
      <c r="AF237" s="85"/>
      <c r="AG237" s="85"/>
      <c r="CP237" s="85"/>
      <c r="CQ237" s="85"/>
      <c r="CS237" s="85"/>
      <c r="DH237" s="85"/>
      <c r="DI237" s="85"/>
    </row>
    <row r="238" spans="16:113" s="62" customFormat="1" ht="9" customHeight="1">
      <c r="P238" s="85"/>
      <c r="AF238" s="85"/>
      <c r="AG238" s="85"/>
      <c r="CP238" s="85"/>
      <c r="CQ238" s="85"/>
      <c r="CS238" s="85"/>
      <c r="DH238" s="85"/>
      <c r="DI238" s="85"/>
    </row>
    <row r="239" spans="16:113" s="62" customFormat="1" ht="9" customHeight="1">
      <c r="P239" s="85"/>
      <c r="AF239" s="85"/>
      <c r="AG239" s="85"/>
      <c r="CP239" s="85"/>
      <c r="CQ239" s="85"/>
      <c r="CS239" s="85"/>
      <c r="DH239" s="85"/>
      <c r="DI239" s="85"/>
    </row>
    <row r="240" spans="16:113" s="62" customFormat="1" ht="9" customHeight="1">
      <c r="P240" s="85"/>
      <c r="AF240" s="85"/>
      <c r="AG240" s="85"/>
      <c r="CP240" s="85"/>
      <c r="CQ240" s="85"/>
      <c r="CS240" s="85"/>
      <c r="DH240" s="85"/>
      <c r="DI240" s="85"/>
    </row>
    <row r="241" spans="16:113" s="62" customFormat="1" ht="9" customHeight="1">
      <c r="P241" s="85"/>
      <c r="AF241" s="85"/>
      <c r="AG241" s="85"/>
      <c r="CP241" s="85"/>
      <c r="CQ241" s="85"/>
      <c r="CS241" s="85"/>
      <c r="DH241" s="85"/>
      <c r="DI241" s="85"/>
    </row>
    <row r="242" spans="16:113" s="62" customFormat="1" ht="9" customHeight="1">
      <c r="P242" s="85"/>
      <c r="AF242" s="85"/>
      <c r="AG242" s="85"/>
      <c r="CP242" s="85"/>
      <c r="CQ242" s="85"/>
      <c r="CS242" s="85"/>
      <c r="DH242" s="85"/>
      <c r="DI242" s="85"/>
    </row>
    <row r="243" spans="16:113" s="62" customFormat="1" ht="9" customHeight="1">
      <c r="P243" s="85"/>
      <c r="AF243" s="85"/>
      <c r="AG243" s="85"/>
      <c r="CP243" s="85"/>
      <c r="CQ243" s="85"/>
      <c r="CS243" s="85"/>
      <c r="DH243" s="85"/>
      <c r="DI243" s="85"/>
    </row>
    <row r="244" spans="16:113" s="62" customFormat="1" ht="9" customHeight="1">
      <c r="P244" s="85"/>
      <c r="AF244" s="85"/>
      <c r="AG244" s="85"/>
      <c r="CP244" s="85"/>
      <c r="CQ244" s="85"/>
      <c r="CS244" s="85"/>
      <c r="DH244" s="85"/>
      <c r="DI244" s="85"/>
    </row>
    <row r="245" spans="16:113" s="62" customFormat="1" ht="9" customHeight="1">
      <c r="P245" s="85"/>
      <c r="AF245" s="85"/>
      <c r="AG245" s="85"/>
      <c r="CP245" s="85"/>
      <c r="CQ245" s="85"/>
      <c r="CS245" s="85"/>
      <c r="DH245" s="85"/>
      <c r="DI245" s="85"/>
    </row>
    <row r="246" spans="16:113" s="62" customFormat="1" ht="9" customHeight="1">
      <c r="P246" s="85"/>
      <c r="AF246" s="85"/>
      <c r="AG246" s="85"/>
      <c r="CP246" s="85"/>
      <c r="CQ246" s="85"/>
      <c r="CS246" s="85"/>
      <c r="DH246" s="85"/>
      <c r="DI246" s="85"/>
    </row>
    <row r="247" spans="16:113" s="62" customFormat="1" ht="9" customHeight="1">
      <c r="P247" s="85"/>
      <c r="AF247" s="85"/>
      <c r="AG247" s="85"/>
      <c r="CP247" s="85"/>
      <c r="CQ247" s="85"/>
      <c r="CS247" s="85"/>
      <c r="DH247" s="85"/>
      <c r="DI247" s="85"/>
    </row>
    <row r="248" spans="16:113" s="62" customFormat="1" ht="9" customHeight="1">
      <c r="P248" s="85"/>
      <c r="AF248" s="85"/>
      <c r="AG248" s="85"/>
      <c r="CP248" s="85"/>
      <c r="CQ248" s="85"/>
      <c r="CS248" s="85"/>
      <c r="DH248" s="85"/>
      <c r="DI248" s="85"/>
    </row>
    <row r="249" spans="16:113" s="62" customFormat="1" ht="9" customHeight="1">
      <c r="P249" s="85"/>
      <c r="AF249" s="85"/>
      <c r="AG249" s="85"/>
      <c r="CP249" s="85"/>
      <c r="CQ249" s="85"/>
      <c r="CS249" s="85"/>
      <c r="DH249" s="85"/>
      <c r="DI249" s="85"/>
    </row>
    <row r="250" spans="16:113" s="62" customFormat="1" ht="9" customHeight="1">
      <c r="P250" s="85"/>
      <c r="AF250" s="85"/>
      <c r="AG250" s="85"/>
      <c r="CP250" s="85"/>
      <c r="CQ250" s="85"/>
      <c r="CS250" s="85"/>
      <c r="DH250" s="85"/>
      <c r="DI250" s="85"/>
    </row>
    <row r="251" spans="16:113" s="62" customFormat="1" ht="9" customHeight="1">
      <c r="P251" s="85"/>
      <c r="AF251" s="85"/>
      <c r="AG251" s="85"/>
      <c r="CP251" s="85"/>
      <c r="CQ251" s="85"/>
      <c r="CS251" s="85"/>
      <c r="DH251" s="85"/>
      <c r="DI251" s="85"/>
    </row>
    <row r="252" spans="16:113" s="62" customFormat="1" ht="9" customHeight="1">
      <c r="P252" s="85"/>
      <c r="AF252" s="85"/>
      <c r="AG252" s="85"/>
      <c r="CP252" s="85"/>
      <c r="CQ252" s="85"/>
      <c r="CS252" s="85"/>
      <c r="DH252" s="85"/>
      <c r="DI252" s="85"/>
    </row>
    <row r="253" spans="16:113" s="62" customFormat="1" ht="9" customHeight="1">
      <c r="P253" s="85"/>
      <c r="AF253" s="85"/>
      <c r="AG253" s="85"/>
      <c r="CP253" s="85"/>
      <c r="CQ253" s="85"/>
      <c r="CS253" s="85"/>
      <c r="DH253" s="85"/>
      <c r="DI253" s="85"/>
    </row>
    <row r="254" spans="16:113" s="62" customFormat="1" ht="9" customHeight="1">
      <c r="P254" s="85"/>
      <c r="AF254" s="85"/>
      <c r="AG254" s="85"/>
      <c r="CP254" s="85"/>
      <c r="CQ254" s="85"/>
      <c r="CS254" s="85"/>
      <c r="DH254" s="85"/>
      <c r="DI254" s="85"/>
    </row>
    <row r="255" spans="16:113" s="62" customFormat="1" ht="9" customHeight="1">
      <c r="P255" s="85"/>
      <c r="AF255" s="85"/>
      <c r="AG255" s="85"/>
      <c r="CP255" s="85"/>
      <c r="CQ255" s="85"/>
      <c r="CS255" s="85"/>
      <c r="DH255" s="85"/>
      <c r="DI255" s="85"/>
    </row>
    <row r="256" spans="16:113" s="62" customFormat="1" ht="9" customHeight="1">
      <c r="P256" s="85"/>
      <c r="AF256" s="85"/>
      <c r="AG256" s="85"/>
      <c r="CP256" s="85"/>
      <c r="CQ256" s="85"/>
      <c r="CS256" s="85"/>
      <c r="DH256" s="85"/>
      <c r="DI256" s="85"/>
    </row>
    <row r="257" spans="16:113" s="62" customFormat="1" ht="9" customHeight="1">
      <c r="P257" s="85"/>
      <c r="AF257" s="85"/>
      <c r="AG257" s="85"/>
      <c r="CP257" s="85"/>
      <c r="CQ257" s="85"/>
      <c r="CS257" s="85"/>
      <c r="DH257" s="85"/>
      <c r="DI257" s="85"/>
    </row>
    <row r="258" spans="16:113" s="62" customFormat="1" ht="9" customHeight="1">
      <c r="P258" s="85"/>
      <c r="AF258" s="85"/>
      <c r="AG258" s="85"/>
      <c r="CP258" s="85"/>
      <c r="CQ258" s="85"/>
      <c r="CS258" s="85"/>
      <c r="DH258" s="85"/>
      <c r="DI258" s="85"/>
    </row>
    <row r="259" spans="16:113" s="62" customFormat="1" ht="9" customHeight="1">
      <c r="P259" s="85"/>
      <c r="AF259" s="85"/>
      <c r="AG259" s="85"/>
      <c r="CP259" s="85"/>
      <c r="CQ259" s="85"/>
      <c r="CS259" s="85"/>
      <c r="DH259" s="85"/>
      <c r="DI259" s="85"/>
    </row>
    <row r="260" spans="16:113" s="62" customFormat="1" ht="9" customHeight="1">
      <c r="P260" s="85"/>
      <c r="AF260" s="85"/>
      <c r="AG260" s="85"/>
      <c r="CP260" s="85"/>
      <c r="CQ260" s="85"/>
      <c r="CS260" s="85"/>
      <c r="DH260" s="85"/>
      <c r="DI260" s="85"/>
    </row>
    <row r="261" spans="16:113" s="62" customFormat="1" ht="9" customHeight="1">
      <c r="P261" s="85"/>
      <c r="AF261" s="85"/>
      <c r="AG261" s="85"/>
      <c r="CP261" s="85"/>
      <c r="CQ261" s="85"/>
      <c r="CS261" s="85"/>
      <c r="DH261" s="85"/>
      <c r="DI261" s="85"/>
    </row>
    <row r="262" spans="16:113" s="62" customFormat="1" ht="9" customHeight="1">
      <c r="P262" s="85"/>
      <c r="AF262" s="85"/>
      <c r="AG262" s="85"/>
      <c r="CP262" s="85"/>
      <c r="CQ262" s="85"/>
      <c r="CS262" s="85"/>
      <c r="DH262" s="85"/>
      <c r="DI262" s="85"/>
    </row>
    <row r="263" spans="16:113" s="62" customFormat="1" ht="9" customHeight="1">
      <c r="P263" s="85"/>
      <c r="AF263" s="85"/>
      <c r="AG263" s="85"/>
      <c r="CP263" s="85"/>
      <c r="CQ263" s="85"/>
      <c r="CS263" s="85"/>
      <c r="DH263" s="85"/>
      <c r="DI263" s="85"/>
    </row>
    <row r="264" spans="16:113" s="62" customFormat="1" ht="9" customHeight="1">
      <c r="P264" s="85"/>
      <c r="AF264" s="85"/>
      <c r="AG264" s="85"/>
      <c r="CP264" s="85"/>
      <c r="CQ264" s="85"/>
      <c r="CS264" s="85"/>
      <c r="DH264" s="85"/>
      <c r="DI264" s="85"/>
    </row>
    <row r="265" spans="16:113" s="62" customFormat="1" ht="9" customHeight="1">
      <c r="P265" s="85"/>
      <c r="AF265" s="85"/>
      <c r="AG265" s="85"/>
      <c r="CP265" s="85"/>
      <c r="CQ265" s="85"/>
      <c r="CS265" s="85"/>
      <c r="DH265" s="85"/>
      <c r="DI265" s="85"/>
    </row>
    <row r="266" spans="16:113" s="62" customFormat="1" ht="9" customHeight="1">
      <c r="P266" s="85"/>
      <c r="AF266" s="85"/>
      <c r="AG266" s="85"/>
      <c r="CP266" s="85"/>
      <c r="CQ266" s="85"/>
      <c r="CS266" s="85"/>
      <c r="DH266" s="85"/>
      <c r="DI266" s="85"/>
    </row>
    <row r="267" spans="16:113" s="62" customFormat="1" ht="9" customHeight="1">
      <c r="P267" s="85"/>
      <c r="AF267" s="85"/>
      <c r="AG267" s="85"/>
      <c r="CP267" s="85"/>
      <c r="CQ267" s="85"/>
      <c r="CS267" s="85"/>
      <c r="DH267" s="85"/>
      <c r="DI267" s="85"/>
    </row>
    <row r="268" spans="16:113" s="62" customFormat="1" ht="9" customHeight="1">
      <c r="P268" s="85"/>
      <c r="AF268" s="85"/>
      <c r="AG268" s="85"/>
      <c r="CP268" s="85"/>
      <c r="CQ268" s="85"/>
      <c r="CS268" s="85"/>
      <c r="DH268" s="85"/>
      <c r="DI268" s="85"/>
    </row>
    <row r="269" spans="16:113" s="62" customFormat="1" ht="9" customHeight="1">
      <c r="P269" s="85"/>
      <c r="AF269" s="85"/>
      <c r="AG269" s="85"/>
      <c r="CP269" s="85"/>
      <c r="CQ269" s="85"/>
      <c r="CS269" s="85"/>
      <c r="DH269" s="85"/>
      <c r="DI269" s="85"/>
    </row>
    <row r="270" spans="16:113" s="62" customFormat="1" ht="9" customHeight="1">
      <c r="P270" s="85"/>
      <c r="AF270" s="85"/>
      <c r="AG270" s="85"/>
      <c r="CP270" s="85"/>
      <c r="CQ270" s="85"/>
      <c r="CS270" s="85"/>
      <c r="DH270" s="85"/>
      <c r="DI270" s="85"/>
    </row>
    <row r="271" spans="16:113" s="62" customFormat="1" ht="9" customHeight="1">
      <c r="P271" s="85"/>
      <c r="AF271" s="85"/>
      <c r="AG271" s="85"/>
      <c r="CP271" s="85"/>
      <c r="CQ271" s="85"/>
      <c r="CS271" s="85"/>
      <c r="DH271" s="85"/>
      <c r="DI271" s="85"/>
    </row>
    <row r="272" spans="16:113" s="62" customFormat="1" ht="9" customHeight="1">
      <c r="P272" s="85"/>
      <c r="AF272" s="85"/>
      <c r="AG272" s="85"/>
      <c r="CP272" s="85"/>
      <c r="CQ272" s="85"/>
      <c r="CS272" s="85"/>
      <c r="DH272" s="85"/>
      <c r="DI272" s="85"/>
    </row>
    <row r="273" spans="14:113" s="62" customFormat="1" ht="9" customHeight="1">
      <c r="P273" s="85"/>
      <c r="AF273" s="85"/>
      <c r="AG273" s="85"/>
      <c r="CP273" s="85"/>
      <c r="CQ273" s="85"/>
      <c r="CS273" s="85"/>
      <c r="DH273" s="85"/>
      <c r="DI273" s="85"/>
    </row>
    <row r="274" spans="14:113" s="62" customFormat="1" ht="9" customHeight="1">
      <c r="P274" s="85"/>
      <c r="AF274" s="85"/>
      <c r="AG274" s="85"/>
      <c r="CP274" s="85"/>
      <c r="CQ274" s="85"/>
      <c r="CS274" s="85"/>
      <c r="DH274" s="85"/>
      <c r="DI274" s="85"/>
    </row>
    <row r="275" spans="14:113" s="62" customFormat="1" ht="9" customHeight="1">
      <c r="P275" s="85"/>
      <c r="AF275" s="85"/>
      <c r="AG275" s="85"/>
      <c r="CP275" s="85"/>
      <c r="CQ275" s="85"/>
      <c r="CS275" s="85"/>
      <c r="DH275" s="85"/>
      <c r="DI275" s="85"/>
    </row>
    <row r="276" spans="14:113" s="62" customFormat="1" ht="9" customHeight="1">
      <c r="P276" s="85"/>
      <c r="AF276" s="85"/>
      <c r="AG276" s="85"/>
      <c r="CP276" s="85"/>
      <c r="CQ276" s="85"/>
      <c r="CS276" s="85"/>
      <c r="DH276" s="85"/>
      <c r="DI276" s="85"/>
    </row>
    <row r="277" spans="14:113" s="62" customFormat="1" ht="9" customHeight="1">
      <c r="P277" s="85"/>
      <c r="AF277" s="85"/>
      <c r="AG277" s="85"/>
      <c r="CP277" s="85"/>
      <c r="CQ277" s="85"/>
      <c r="CS277" s="85"/>
      <c r="DH277" s="85"/>
      <c r="DI277" s="85"/>
    </row>
    <row r="278" spans="14:113" s="62" customFormat="1" ht="9" customHeight="1">
      <c r="P278" s="85"/>
      <c r="AF278" s="85"/>
      <c r="AG278" s="85"/>
      <c r="CP278" s="85"/>
      <c r="CQ278" s="85"/>
      <c r="CS278" s="85"/>
      <c r="DH278" s="85"/>
      <c r="DI278" s="85"/>
    </row>
    <row r="279" spans="14:113" s="62" customFormat="1" ht="9" customHeight="1">
      <c r="P279" s="85"/>
      <c r="AF279" s="85"/>
      <c r="AG279" s="85"/>
      <c r="CP279" s="85"/>
      <c r="CQ279" s="85"/>
      <c r="CS279" s="85"/>
      <c r="DH279" s="85"/>
      <c r="DI279" s="85"/>
    </row>
    <row r="280" spans="14:113" s="73" customFormat="1" ht="9" customHeight="1">
      <c r="N280" s="62"/>
      <c r="O280" s="62"/>
      <c r="P280" s="85"/>
      <c r="Q280" s="62"/>
      <c r="AD280" s="62"/>
      <c r="AF280" s="71"/>
      <c r="AG280" s="85"/>
      <c r="CP280" s="85"/>
      <c r="CQ280" s="85"/>
      <c r="CS280" s="85"/>
      <c r="DF280" s="62"/>
      <c r="DH280" s="85"/>
      <c r="DI280" s="85"/>
    </row>
    <row r="281" spans="14:113" s="73" customFormat="1" ht="9" customHeight="1">
      <c r="N281" s="62"/>
      <c r="O281" s="62"/>
      <c r="P281" s="85"/>
      <c r="Q281" s="62"/>
      <c r="AD281" s="62"/>
      <c r="AF281" s="71"/>
      <c r="AG281" s="85"/>
      <c r="CP281" s="85"/>
      <c r="CQ281" s="85"/>
      <c r="CS281" s="85"/>
      <c r="DF281" s="62"/>
      <c r="DH281" s="85"/>
      <c r="DI281" s="85"/>
    </row>
    <row r="282" spans="14:113" s="73" customFormat="1" ht="9" customHeight="1">
      <c r="N282" s="62"/>
      <c r="O282" s="62"/>
      <c r="P282" s="85"/>
      <c r="Q282" s="62"/>
      <c r="AD282" s="62"/>
      <c r="AF282" s="71"/>
      <c r="AG282" s="85"/>
      <c r="CP282" s="85"/>
      <c r="CQ282" s="85"/>
      <c r="CS282" s="85"/>
      <c r="DF282" s="62"/>
      <c r="DH282" s="85"/>
      <c r="DI282" s="85"/>
    </row>
    <row r="283" spans="14:113" s="73" customFormat="1" ht="9" customHeight="1">
      <c r="N283" s="62"/>
      <c r="O283" s="62"/>
      <c r="P283" s="85"/>
      <c r="Q283" s="62"/>
      <c r="AD283" s="62"/>
      <c r="AF283" s="71"/>
      <c r="AG283" s="85"/>
      <c r="CP283" s="85"/>
      <c r="CQ283" s="85"/>
      <c r="CS283" s="85"/>
      <c r="DF283" s="62"/>
      <c r="DH283" s="85"/>
      <c r="DI283" s="85"/>
    </row>
    <row r="284" spans="14:113" s="73" customFormat="1" ht="9" customHeight="1">
      <c r="N284" s="62"/>
      <c r="O284" s="62"/>
      <c r="P284" s="85"/>
      <c r="Q284" s="62"/>
      <c r="AD284" s="62"/>
      <c r="AF284" s="71"/>
      <c r="AG284" s="85"/>
      <c r="CP284" s="85"/>
      <c r="CQ284" s="85"/>
      <c r="CS284" s="85"/>
      <c r="DF284" s="62"/>
      <c r="DH284" s="85"/>
      <c r="DI284" s="85"/>
    </row>
    <row r="285" spans="14:113" s="73" customFormat="1" ht="9" customHeight="1">
      <c r="N285" s="62"/>
      <c r="O285" s="62"/>
      <c r="P285" s="85"/>
      <c r="Q285" s="62"/>
      <c r="AD285" s="62"/>
      <c r="AF285" s="71"/>
      <c r="AG285" s="85"/>
      <c r="CP285" s="85"/>
      <c r="CQ285" s="85"/>
      <c r="CS285" s="85"/>
      <c r="DF285" s="62"/>
      <c r="DH285" s="85"/>
      <c r="DI285" s="85"/>
    </row>
    <row r="286" spans="14:113" s="73" customFormat="1" ht="9" customHeight="1">
      <c r="N286" s="62"/>
      <c r="O286" s="62"/>
      <c r="P286" s="85"/>
      <c r="Q286" s="62"/>
      <c r="AD286" s="62"/>
      <c r="AF286" s="71"/>
      <c r="AG286" s="85"/>
      <c r="CP286" s="85"/>
      <c r="CQ286" s="85"/>
      <c r="CS286" s="85"/>
      <c r="DF286" s="62"/>
      <c r="DH286" s="85"/>
      <c r="DI286" s="85"/>
    </row>
    <row r="287" spans="14:113" s="73" customFormat="1" ht="9" customHeight="1">
      <c r="N287" s="62"/>
      <c r="O287" s="62"/>
      <c r="P287" s="85"/>
      <c r="Q287" s="62"/>
      <c r="AD287" s="62"/>
      <c r="AF287" s="71"/>
      <c r="AG287" s="85"/>
      <c r="CP287" s="85"/>
      <c r="CQ287" s="85"/>
      <c r="CS287" s="85"/>
      <c r="DF287" s="62"/>
      <c r="DH287" s="85"/>
      <c r="DI287" s="85"/>
    </row>
    <row r="288" spans="14:113" s="73" customFormat="1" ht="9" customHeight="1">
      <c r="N288" s="62"/>
      <c r="O288" s="62"/>
      <c r="P288" s="85"/>
      <c r="Q288" s="62"/>
      <c r="AD288" s="62"/>
      <c r="AF288" s="71"/>
      <c r="AG288" s="85"/>
      <c r="CP288" s="85"/>
      <c r="CQ288" s="85"/>
      <c r="CS288" s="85"/>
      <c r="DF288" s="62"/>
      <c r="DH288" s="85"/>
      <c r="DI288" s="85"/>
    </row>
    <row r="289" spans="14:113" s="73" customFormat="1" ht="9" customHeight="1">
      <c r="N289" s="62"/>
      <c r="O289" s="62"/>
      <c r="P289" s="85"/>
      <c r="Q289" s="62"/>
      <c r="AD289" s="62"/>
      <c r="AF289" s="71"/>
      <c r="AG289" s="85"/>
      <c r="CP289" s="85"/>
      <c r="CQ289" s="85"/>
      <c r="CS289" s="85"/>
      <c r="DF289" s="62"/>
      <c r="DH289" s="85"/>
      <c r="DI289" s="85"/>
    </row>
    <row r="290" spans="14:113" s="73" customFormat="1" ht="9" customHeight="1">
      <c r="N290" s="62"/>
      <c r="O290" s="62"/>
      <c r="P290" s="85"/>
      <c r="Q290" s="62"/>
      <c r="AD290" s="62"/>
      <c r="AF290" s="71"/>
      <c r="AG290" s="85"/>
      <c r="CP290" s="85"/>
      <c r="CQ290" s="85"/>
      <c r="CS290" s="85"/>
      <c r="DF290" s="62"/>
      <c r="DH290" s="85"/>
      <c r="DI290" s="85"/>
    </row>
    <row r="291" spans="14:113" s="73" customFormat="1" ht="9" customHeight="1">
      <c r="N291" s="62"/>
      <c r="O291" s="62"/>
      <c r="P291" s="85"/>
      <c r="Q291" s="62"/>
      <c r="AD291" s="62"/>
      <c r="AF291" s="71"/>
      <c r="AG291" s="85"/>
      <c r="CP291" s="85"/>
      <c r="CQ291" s="85"/>
      <c r="CS291" s="85"/>
      <c r="DF291" s="62"/>
      <c r="DH291" s="85"/>
      <c r="DI291" s="85"/>
    </row>
    <row r="292" spans="14:113" s="73" customFormat="1" ht="9" customHeight="1">
      <c r="N292" s="62"/>
      <c r="O292" s="62"/>
      <c r="P292" s="85"/>
      <c r="Q292" s="62"/>
      <c r="AD292" s="62"/>
      <c r="AF292" s="71"/>
      <c r="AG292" s="85"/>
      <c r="CP292" s="85"/>
      <c r="CQ292" s="85"/>
      <c r="CS292" s="85"/>
      <c r="DF292" s="62"/>
      <c r="DH292" s="85"/>
      <c r="DI292" s="85"/>
    </row>
    <row r="293" spans="14:113" s="73" customFormat="1" ht="9" customHeight="1">
      <c r="N293" s="62"/>
      <c r="O293" s="62"/>
      <c r="P293" s="85"/>
      <c r="Q293" s="62"/>
      <c r="AD293" s="62"/>
      <c r="AF293" s="71"/>
      <c r="AG293" s="85"/>
      <c r="CP293" s="85"/>
      <c r="CQ293" s="85"/>
      <c r="CS293" s="85"/>
      <c r="DF293" s="62"/>
      <c r="DH293" s="85"/>
      <c r="DI293" s="85"/>
    </row>
    <row r="294" spans="14:113" s="73" customFormat="1" ht="9" customHeight="1">
      <c r="N294" s="62"/>
      <c r="O294" s="62"/>
      <c r="P294" s="85"/>
      <c r="Q294" s="62"/>
      <c r="AD294" s="62"/>
      <c r="AF294" s="71"/>
      <c r="AG294" s="85"/>
      <c r="CP294" s="85"/>
      <c r="CQ294" s="85"/>
      <c r="CS294" s="85"/>
      <c r="DF294" s="62"/>
      <c r="DH294" s="85"/>
      <c r="DI294" s="85"/>
    </row>
    <row r="295" spans="14:113" s="73" customFormat="1" ht="9" customHeight="1">
      <c r="N295" s="62"/>
      <c r="O295" s="62"/>
      <c r="P295" s="85"/>
      <c r="Q295" s="62"/>
      <c r="AD295" s="62"/>
      <c r="AF295" s="71"/>
      <c r="AG295" s="85"/>
      <c r="CP295" s="85"/>
      <c r="CQ295" s="85"/>
      <c r="CS295" s="85"/>
      <c r="DF295" s="62"/>
      <c r="DH295" s="85"/>
      <c r="DI295" s="85"/>
    </row>
    <row r="296" spans="14:113" s="73" customFormat="1" ht="9" customHeight="1">
      <c r="N296" s="62"/>
      <c r="O296" s="62"/>
      <c r="P296" s="85"/>
      <c r="Q296" s="62"/>
      <c r="AD296" s="62"/>
      <c r="AF296" s="71"/>
      <c r="AG296" s="85"/>
      <c r="CP296" s="85"/>
      <c r="CQ296" s="85"/>
      <c r="CS296" s="85"/>
      <c r="DF296" s="62"/>
      <c r="DH296" s="85"/>
      <c r="DI296" s="85"/>
    </row>
    <row r="297" spans="14:113" s="73" customFormat="1" ht="9" customHeight="1">
      <c r="N297" s="62"/>
      <c r="O297" s="62"/>
      <c r="P297" s="85"/>
      <c r="Q297" s="62"/>
      <c r="AD297" s="62"/>
      <c r="AF297" s="71"/>
      <c r="AG297" s="85"/>
      <c r="CP297" s="85"/>
      <c r="CQ297" s="85"/>
      <c r="CS297" s="85"/>
      <c r="DF297" s="62"/>
      <c r="DH297" s="85"/>
      <c r="DI297" s="85"/>
    </row>
    <row r="298" spans="14:113" s="73" customFormat="1" ht="9" customHeight="1">
      <c r="N298" s="62"/>
      <c r="O298" s="62"/>
      <c r="P298" s="85"/>
      <c r="Q298" s="62"/>
      <c r="AD298" s="62"/>
      <c r="AF298" s="71"/>
      <c r="AG298" s="85"/>
      <c r="CP298" s="85"/>
      <c r="CQ298" s="85"/>
      <c r="CS298" s="85"/>
      <c r="DF298" s="62"/>
      <c r="DH298" s="85"/>
      <c r="DI298" s="85"/>
    </row>
    <row r="299" spans="14:113" s="73" customFormat="1" ht="9" customHeight="1">
      <c r="N299" s="62"/>
      <c r="O299" s="62"/>
      <c r="P299" s="85"/>
      <c r="Q299" s="62"/>
      <c r="AD299" s="62"/>
      <c r="AF299" s="71"/>
      <c r="AG299" s="85"/>
      <c r="CP299" s="85"/>
      <c r="CQ299" s="85"/>
      <c r="CS299" s="85"/>
      <c r="DF299" s="62"/>
      <c r="DH299" s="85"/>
      <c r="DI299" s="85"/>
    </row>
    <row r="300" spans="14:113" s="73" customFormat="1" ht="9" customHeight="1">
      <c r="N300" s="62"/>
      <c r="O300" s="62"/>
      <c r="P300" s="85"/>
      <c r="Q300" s="62"/>
      <c r="AD300" s="62"/>
      <c r="AF300" s="71"/>
      <c r="AG300" s="85"/>
      <c r="CP300" s="85"/>
      <c r="CQ300" s="85"/>
      <c r="CS300" s="85"/>
      <c r="DF300" s="62"/>
      <c r="DH300" s="85"/>
      <c r="DI300" s="85"/>
    </row>
    <row r="301" spans="14:113" s="73" customFormat="1" ht="9" customHeight="1">
      <c r="N301" s="62"/>
      <c r="O301" s="62"/>
      <c r="P301" s="85"/>
      <c r="Q301" s="62"/>
      <c r="AD301" s="62"/>
      <c r="AF301" s="71"/>
      <c r="AG301" s="85"/>
      <c r="CP301" s="85"/>
      <c r="CQ301" s="85"/>
      <c r="CS301" s="85"/>
      <c r="DF301" s="62"/>
      <c r="DH301" s="85"/>
      <c r="DI301" s="85"/>
    </row>
    <row r="302" spans="14:113" s="73" customFormat="1" ht="9" customHeight="1">
      <c r="N302" s="62"/>
      <c r="O302" s="62"/>
      <c r="P302" s="85"/>
      <c r="Q302" s="62"/>
      <c r="AD302" s="62"/>
      <c r="AF302" s="71"/>
      <c r="AG302" s="85"/>
      <c r="CP302" s="85"/>
      <c r="CQ302" s="85"/>
      <c r="CS302" s="85"/>
      <c r="DF302" s="62"/>
      <c r="DH302" s="85"/>
      <c r="DI302" s="85"/>
    </row>
    <row r="303" spans="14:113" s="73" customFormat="1" ht="9" customHeight="1">
      <c r="N303" s="62"/>
      <c r="O303" s="62"/>
      <c r="P303" s="85"/>
      <c r="Q303" s="62"/>
      <c r="AD303" s="62"/>
      <c r="AF303" s="71"/>
      <c r="AG303" s="85"/>
      <c r="CP303" s="85"/>
      <c r="CQ303" s="85"/>
      <c r="CS303" s="85"/>
      <c r="DF303" s="62"/>
      <c r="DH303" s="85"/>
      <c r="DI303" s="85"/>
    </row>
    <row r="304" spans="14:113" s="73" customFormat="1" ht="9" customHeight="1">
      <c r="N304" s="62"/>
      <c r="O304" s="62"/>
      <c r="P304" s="85"/>
      <c r="Q304" s="62"/>
      <c r="AD304" s="62"/>
      <c r="AF304" s="71"/>
      <c r="AG304" s="85"/>
      <c r="CP304" s="85"/>
      <c r="CQ304" s="85"/>
      <c r="CS304" s="85"/>
      <c r="DF304" s="62"/>
      <c r="DH304" s="85"/>
      <c r="DI304" s="85"/>
    </row>
    <row r="305" spans="14:113" s="73" customFormat="1" ht="9" customHeight="1">
      <c r="N305" s="62"/>
      <c r="O305" s="62"/>
      <c r="P305" s="85"/>
      <c r="Q305" s="62"/>
      <c r="AD305" s="62"/>
      <c r="AF305" s="71"/>
      <c r="AG305" s="85"/>
      <c r="CP305" s="85"/>
      <c r="CQ305" s="85"/>
      <c r="CS305" s="85"/>
      <c r="DF305" s="62"/>
      <c r="DH305" s="85"/>
      <c r="DI305" s="85"/>
    </row>
    <row r="306" spans="14:113" s="73" customFormat="1" ht="9" customHeight="1">
      <c r="N306" s="62"/>
      <c r="O306" s="62"/>
      <c r="P306" s="85"/>
      <c r="Q306" s="62"/>
      <c r="AD306" s="62"/>
      <c r="AF306" s="71"/>
      <c r="AG306" s="85"/>
      <c r="CP306" s="85"/>
      <c r="CQ306" s="85"/>
      <c r="CS306" s="85"/>
      <c r="DF306" s="62"/>
      <c r="DH306" s="85"/>
      <c r="DI306" s="85"/>
    </row>
    <row r="307" spans="14:113" s="73" customFormat="1" ht="9" customHeight="1">
      <c r="N307" s="62"/>
      <c r="O307" s="62"/>
      <c r="P307" s="85"/>
      <c r="Q307" s="62"/>
      <c r="AD307" s="62"/>
      <c r="AF307" s="71"/>
      <c r="AG307" s="85"/>
      <c r="CP307" s="85"/>
      <c r="CQ307" s="85"/>
      <c r="CS307" s="85"/>
      <c r="DF307" s="62"/>
      <c r="DH307" s="85"/>
      <c r="DI307" s="85"/>
    </row>
    <row r="308" spans="14:113" s="73" customFormat="1" ht="9" customHeight="1">
      <c r="N308" s="62"/>
      <c r="O308" s="62"/>
      <c r="P308" s="85"/>
      <c r="Q308" s="62"/>
      <c r="AD308" s="62"/>
      <c r="AF308" s="71"/>
      <c r="AG308" s="85"/>
      <c r="CP308" s="85"/>
      <c r="CQ308" s="85"/>
      <c r="CS308" s="85"/>
      <c r="DF308" s="62"/>
      <c r="DH308" s="85"/>
      <c r="DI308" s="85"/>
    </row>
    <row r="309" spans="14:113" s="73" customFormat="1" ht="9" customHeight="1">
      <c r="N309" s="62"/>
      <c r="O309" s="62"/>
      <c r="P309" s="85"/>
      <c r="Q309" s="62"/>
      <c r="AD309" s="62"/>
      <c r="AF309" s="71"/>
      <c r="AG309" s="85"/>
      <c r="CP309" s="85"/>
      <c r="CQ309" s="85"/>
      <c r="CS309" s="85"/>
      <c r="DF309" s="62"/>
      <c r="DH309" s="85"/>
      <c r="DI309" s="85"/>
    </row>
    <row r="310" spans="14:113" s="73" customFormat="1" ht="9" customHeight="1">
      <c r="N310" s="62"/>
      <c r="O310" s="62"/>
      <c r="P310" s="85"/>
      <c r="Q310" s="62"/>
      <c r="AD310" s="62"/>
      <c r="AF310" s="71"/>
      <c r="AG310" s="85"/>
      <c r="CP310" s="85"/>
      <c r="CQ310" s="85"/>
      <c r="CS310" s="85"/>
      <c r="DF310" s="62"/>
      <c r="DH310" s="85"/>
      <c r="DI310" s="85"/>
    </row>
    <row r="311" spans="14:113" s="73" customFormat="1" ht="9" customHeight="1">
      <c r="N311" s="62"/>
      <c r="O311" s="62"/>
      <c r="P311" s="85"/>
      <c r="Q311" s="62"/>
      <c r="AD311" s="62"/>
      <c r="AF311" s="71"/>
      <c r="AG311" s="85"/>
      <c r="CP311" s="85"/>
      <c r="CQ311" s="85"/>
      <c r="CS311" s="85"/>
      <c r="DF311" s="62"/>
      <c r="DH311" s="85"/>
      <c r="DI311" s="85"/>
    </row>
    <row r="312" spans="14:113" s="73" customFormat="1" ht="9" customHeight="1">
      <c r="N312" s="62"/>
      <c r="O312" s="62"/>
      <c r="P312" s="85"/>
      <c r="Q312" s="62"/>
      <c r="AD312" s="62"/>
      <c r="AF312" s="71"/>
      <c r="AG312" s="85"/>
      <c r="CP312" s="85"/>
      <c r="CQ312" s="85"/>
      <c r="CS312" s="85"/>
      <c r="DF312" s="62"/>
      <c r="DH312" s="85"/>
      <c r="DI312" s="85"/>
    </row>
    <row r="313" spans="14:113" s="73" customFormat="1" ht="9" customHeight="1">
      <c r="N313" s="62"/>
      <c r="O313" s="62"/>
      <c r="P313" s="85"/>
      <c r="Q313" s="62"/>
      <c r="AD313" s="62"/>
      <c r="AF313" s="71"/>
      <c r="AG313" s="85"/>
      <c r="CP313" s="85"/>
      <c r="CQ313" s="85"/>
      <c r="CS313" s="85"/>
      <c r="DF313" s="62"/>
      <c r="DH313" s="85"/>
      <c r="DI313" s="85"/>
    </row>
    <row r="314" spans="14:113" s="73" customFormat="1" ht="9" customHeight="1">
      <c r="N314" s="62"/>
      <c r="O314" s="62"/>
      <c r="P314" s="85"/>
      <c r="Q314" s="62"/>
      <c r="AD314" s="62"/>
      <c r="AF314" s="71"/>
      <c r="AG314" s="85"/>
      <c r="CP314" s="85"/>
      <c r="CQ314" s="85"/>
      <c r="CS314" s="85"/>
      <c r="DF314" s="62"/>
      <c r="DH314" s="85"/>
      <c r="DI314" s="85"/>
    </row>
    <row r="315" spans="14:113" s="73" customFormat="1" ht="9" customHeight="1">
      <c r="N315" s="62"/>
      <c r="O315" s="62"/>
      <c r="P315" s="85"/>
      <c r="Q315" s="62"/>
      <c r="AD315" s="62"/>
      <c r="AF315" s="71"/>
      <c r="AG315" s="85"/>
      <c r="CP315" s="85"/>
      <c r="CQ315" s="85"/>
      <c r="CS315" s="85"/>
      <c r="DF315" s="62"/>
      <c r="DH315" s="85"/>
      <c r="DI315" s="85"/>
    </row>
    <row r="316" spans="14:113" s="73" customFormat="1" ht="9" customHeight="1">
      <c r="N316" s="62"/>
      <c r="O316" s="62"/>
      <c r="P316" s="85"/>
      <c r="Q316" s="62"/>
      <c r="AD316" s="62"/>
      <c r="AF316" s="71"/>
      <c r="AG316" s="85"/>
      <c r="CP316" s="85"/>
      <c r="CQ316" s="85"/>
      <c r="CS316" s="85"/>
      <c r="DF316" s="62"/>
      <c r="DH316" s="85"/>
      <c r="DI316" s="85"/>
    </row>
    <row r="317" spans="14:113" s="73" customFormat="1" ht="9" customHeight="1">
      <c r="N317" s="62"/>
      <c r="O317" s="62"/>
      <c r="P317" s="85"/>
      <c r="Q317" s="62"/>
      <c r="AD317" s="62"/>
      <c r="AF317" s="71"/>
      <c r="AG317" s="85"/>
      <c r="CP317" s="85"/>
      <c r="CQ317" s="85"/>
      <c r="CS317" s="85"/>
      <c r="DF317" s="62"/>
      <c r="DH317" s="85"/>
      <c r="DI317" s="85"/>
    </row>
    <row r="318" spans="14:113" s="73" customFormat="1" ht="9" customHeight="1">
      <c r="N318" s="62"/>
      <c r="O318" s="62"/>
      <c r="P318" s="85"/>
      <c r="Q318" s="62"/>
      <c r="AD318" s="62"/>
      <c r="AF318" s="71"/>
      <c r="AG318" s="85"/>
      <c r="CP318" s="85"/>
      <c r="CQ318" s="85"/>
      <c r="CS318" s="85"/>
      <c r="DF318" s="62"/>
      <c r="DH318" s="85"/>
      <c r="DI318" s="85"/>
    </row>
    <row r="319" spans="14:113" s="73" customFormat="1" ht="9" customHeight="1">
      <c r="N319" s="62"/>
      <c r="O319" s="62"/>
      <c r="P319" s="85"/>
      <c r="Q319" s="62"/>
      <c r="AD319" s="62"/>
      <c r="AF319" s="71"/>
      <c r="AG319" s="85"/>
      <c r="CP319" s="85"/>
      <c r="CQ319" s="85"/>
      <c r="CS319" s="85"/>
      <c r="DF319" s="62"/>
      <c r="DH319" s="85"/>
      <c r="DI319" s="85"/>
    </row>
    <row r="320" spans="14:113" s="73" customFormat="1" ht="9" customHeight="1">
      <c r="N320" s="62"/>
      <c r="O320" s="62"/>
      <c r="P320" s="85"/>
      <c r="Q320" s="62"/>
      <c r="AD320" s="62"/>
      <c r="AF320" s="71"/>
      <c r="AG320" s="85"/>
      <c r="CP320" s="85"/>
      <c r="CQ320" s="85"/>
      <c r="CS320" s="85"/>
      <c r="DF320" s="62"/>
      <c r="DH320" s="85"/>
      <c r="DI320" s="85"/>
    </row>
    <row r="321" spans="14:113" s="73" customFormat="1" ht="9" customHeight="1">
      <c r="N321" s="62"/>
      <c r="O321" s="62"/>
      <c r="P321" s="85"/>
      <c r="Q321" s="62"/>
      <c r="AD321" s="62"/>
      <c r="AF321" s="71"/>
      <c r="AG321" s="85"/>
      <c r="CP321" s="85"/>
      <c r="CQ321" s="85"/>
      <c r="CS321" s="85"/>
      <c r="DF321" s="62"/>
      <c r="DH321" s="85"/>
      <c r="DI321" s="85"/>
    </row>
    <row r="322" spans="14:113" s="73" customFormat="1" ht="9" customHeight="1">
      <c r="N322" s="62"/>
      <c r="O322" s="62"/>
      <c r="P322" s="85"/>
      <c r="Q322" s="62"/>
      <c r="AD322" s="62"/>
      <c r="AF322" s="71"/>
      <c r="AG322" s="85"/>
      <c r="CP322" s="85"/>
      <c r="CQ322" s="85"/>
      <c r="CS322" s="85"/>
      <c r="DF322" s="62"/>
      <c r="DH322" s="85"/>
      <c r="DI322" s="85"/>
    </row>
    <row r="323" spans="14:113" s="73" customFormat="1" ht="9" customHeight="1">
      <c r="N323" s="62"/>
      <c r="O323" s="62"/>
      <c r="P323" s="85"/>
      <c r="Q323" s="62"/>
      <c r="AD323" s="62"/>
      <c r="AF323" s="71"/>
      <c r="AG323" s="85"/>
      <c r="CP323" s="85"/>
      <c r="CQ323" s="85"/>
      <c r="CS323" s="85"/>
      <c r="DF323" s="62"/>
      <c r="DH323" s="85"/>
      <c r="DI323" s="85"/>
    </row>
    <row r="324" spans="14:113" s="73" customFormat="1" ht="9" customHeight="1">
      <c r="N324" s="62"/>
      <c r="O324" s="62"/>
      <c r="P324" s="85"/>
      <c r="Q324" s="62"/>
      <c r="AD324" s="62"/>
      <c r="AF324" s="71"/>
      <c r="AG324" s="85"/>
      <c r="CP324" s="85"/>
      <c r="CQ324" s="85"/>
      <c r="CS324" s="85"/>
      <c r="DF324" s="62"/>
      <c r="DH324" s="85"/>
      <c r="DI324" s="85"/>
    </row>
    <row r="325" spans="14:113" s="73" customFormat="1" ht="9" customHeight="1">
      <c r="N325" s="62"/>
      <c r="O325" s="62"/>
      <c r="P325" s="85"/>
      <c r="Q325" s="62"/>
      <c r="AD325" s="62"/>
      <c r="AF325" s="71"/>
      <c r="AG325" s="85"/>
      <c r="CP325" s="85"/>
      <c r="CQ325" s="85"/>
      <c r="CS325" s="85"/>
      <c r="DF325" s="62"/>
      <c r="DH325" s="85"/>
      <c r="DI325" s="85"/>
    </row>
    <row r="326" spans="14:113" s="73" customFormat="1" ht="9" customHeight="1">
      <c r="N326" s="62"/>
      <c r="O326" s="62"/>
      <c r="P326" s="85"/>
      <c r="Q326" s="62"/>
      <c r="AD326" s="62"/>
      <c r="AF326" s="71"/>
      <c r="AG326" s="85"/>
      <c r="CP326" s="85"/>
      <c r="CQ326" s="85"/>
      <c r="CS326" s="85"/>
      <c r="DF326" s="62"/>
      <c r="DH326" s="85"/>
      <c r="DI326" s="85"/>
    </row>
    <row r="327" spans="14:113" s="73" customFormat="1" ht="9" customHeight="1">
      <c r="N327" s="62"/>
      <c r="O327" s="62"/>
      <c r="P327" s="85"/>
      <c r="Q327" s="62"/>
      <c r="AD327" s="62"/>
      <c r="AF327" s="71"/>
      <c r="AG327" s="85"/>
      <c r="CP327" s="85"/>
      <c r="CQ327" s="85"/>
      <c r="CS327" s="85"/>
      <c r="DF327" s="62"/>
      <c r="DH327" s="85"/>
      <c r="DI327" s="85"/>
    </row>
    <row r="328" spans="14:113" s="73" customFormat="1" ht="9" customHeight="1">
      <c r="N328" s="62"/>
      <c r="O328" s="62"/>
      <c r="P328" s="85"/>
      <c r="Q328" s="62"/>
      <c r="AD328" s="62"/>
      <c r="AF328" s="71"/>
      <c r="AG328" s="85"/>
      <c r="CP328" s="85"/>
      <c r="CQ328" s="85"/>
      <c r="CS328" s="85"/>
      <c r="DF328" s="62"/>
      <c r="DH328" s="85"/>
      <c r="DI328" s="85"/>
    </row>
    <row r="329" spans="14:113" s="73" customFormat="1" ht="9" customHeight="1">
      <c r="N329" s="62"/>
      <c r="O329" s="62"/>
      <c r="P329" s="85"/>
      <c r="Q329" s="62"/>
      <c r="AD329" s="62"/>
      <c r="AF329" s="71"/>
      <c r="AG329" s="85"/>
      <c r="CP329" s="85"/>
      <c r="CQ329" s="85"/>
      <c r="CS329" s="85"/>
      <c r="DF329" s="62"/>
      <c r="DH329" s="85"/>
      <c r="DI329" s="85"/>
    </row>
    <row r="330" spans="14:113" s="73" customFormat="1" ht="9" customHeight="1">
      <c r="N330" s="62"/>
      <c r="O330" s="62"/>
      <c r="P330" s="85"/>
      <c r="Q330" s="62"/>
      <c r="AD330" s="62"/>
      <c r="AF330" s="71"/>
      <c r="AG330" s="85"/>
      <c r="CP330" s="85"/>
      <c r="CQ330" s="85"/>
      <c r="CS330" s="85"/>
      <c r="DF330" s="62"/>
      <c r="DH330" s="85"/>
      <c r="DI330" s="85"/>
    </row>
    <row r="331" spans="14:113" s="73" customFormat="1" ht="9" customHeight="1">
      <c r="N331" s="62"/>
      <c r="O331" s="62"/>
      <c r="P331" s="85"/>
      <c r="Q331" s="62"/>
      <c r="AD331" s="62"/>
      <c r="AF331" s="71"/>
      <c r="AG331" s="85"/>
      <c r="CP331" s="85"/>
      <c r="CQ331" s="85"/>
      <c r="CS331" s="85"/>
      <c r="DF331" s="62"/>
      <c r="DH331" s="85"/>
      <c r="DI331" s="85"/>
    </row>
    <row r="332" spans="14:113" s="73" customFormat="1" ht="9" customHeight="1">
      <c r="N332" s="62"/>
      <c r="O332" s="62"/>
      <c r="P332" s="85"/>
      <c r="Q332" s="62"/>
      <c r="AD332" s="62"/>
      <c r="AF332" s="71"/>
      <c r="AG332" s="85"/>
      <c r="CP332" s="85"/>
      <c r="CQ332" s="85"/>
      <c r="CS332" s="85"/>
      <c r="DF332" s="62"/>
      <c r="DH332" s="85"/>
      <c r="DI332" s="85"/>
    </row>
    <row r="333" spans="14:113" s="73" customFormat="1" ht="9" customHeight="1">
      <c r="N333" s="62"/>
      <c r="O333" s="62"/>
      <c r="P333" s="85"/>
      <c r="Q333" s="62"/>
      <c r="AD333" s="62"/>
      <c r="AF333" s="71"/>
      <c r="AG333" s="85"/>
      <c r="CP333" s="85"/>
      <c r="CQ333" s="85"/>
      <c r="CS333" s="85"/>
      <c r="DF333" s="62"/>
      <c r="DH333" s="85"/>
      <c r="DI333" s="85"/>
    </row>
    <row r="334" spans="14:113" s="73" customFormat="1" ht="9" customHeight="1">
      <c r="N334" s="62"/>
      <c r="O334" s="62"/>
      <c r="P334" s="85"/>
      <c r="Q334" s="62"/>
      <c r="AD334" s="62"/>
      <c r="AF334" s="71"/>
      <c r="AG334" s="85"/>
      <c r="CP334" s="85"/>
      <c r="CQ334" s="85"/>
      <c r="CS334" s="85"/>
      <c r="DF334" s="62"/>
      <c r="DH334" s="85"/>
      <c r="DI334" s="85"/>
    </row>
    <row r="335" spans="14:113" s="73" customFormat="1" ht="9" customHeight="1">
      <c r="N335" s="62"/>
      <c r="O335" s="62"/>
      <c r="P335" s="85"/>
      <c r="Q335" s="62"/>
      <c r="AD335" s="62"/>
      <c r="AF335" s="71"/>
      <c r="AG335" s="85"/>
      <c r="CP335" s="85"/>
      <c r="CQ335" s="85"/>
      <c r="CS335" s="85"/>
      <c r="DF335" s="62"/>
      <c r="DH335" s="85"/>
      <c r="DI335" s="85"/>
    </row>
    <row r="336" spans="14:113" s="73" customFormat="1" ht="9" customHeight="1">
      <c r="N336" s="62"/>
      <c r="O336" s="62"/>
      <c r="P336" s="85"/>
      <c r="Q336" s="62"/>
      <c r="AD336" s="62"/>
      <c r="AF336" s="71"/>
      <c r="AG336" s="85"/>
      <c r="CP336" s="85"/>
      <c r="CQ336" s="85"/>
      <c r="CS336" s="85"/>
      <c r="DF336" s="62"/>
      <c r="DH336" s="85"/>
      <c r="DI336" s="85"/>
    </row>
    <row r="337" spans="14:113" s="73" customFormat="1" ht="9" customHeight="1">
      <c r="N337" s="62"/>
      <c r="O337" s="62"/>
      <c r="P337" s="85"/>
      <c r="Q337" s="62"/>
      <c r="AD337" s="62"/>
      <c r="AF337" s="71"/>
      <c r="AG337" s="85"/>
      <c r="CP337" s="85"/>
      <c r="CQ337" s="85"/>
      <c r="CS337" s="85"/>
      <c r="DF337" s="62"/>
      <c r="DH337" s="85"/>
      <c r="DI337" s="85"/>
    </row>
    <row r="338" spans="14:113" s="73" customFormat="1" ht="9" customHeight="1">
      <c r="N338" s="62"/>
      <c r="O338" s="62"/>
      <c r="P338" s="85"/>
      <c r="Q338" s="62"/>
      <c r="AD338" s="62"/>
      <c r="AF338" s="71"/>
      <c r="AG338" s="85"/>
      <c r="CP338" s="85"/>
      <c r="CQ338" s="85"/>
      <c r="CS338" s="85"/>
      <c r="DF338" s="62"/>
      <c r="DH338" s="85"/>
      <c r="DI338" s="85"/>
    </row>
    <row r="339" spans="14:113" s="73" customFormat="1" ht="9" customHeight="1">
      <c r="N339" s="62"/>
      <c r="O339" s="62"/>
      <c r="P339" s="85"/>
      <c r="Q339" s="62"/>
      <c r="AD339" s="62"/>
      <c r="AF339" s="71"/>
      <c r="AG339" s="85"/>
      <c r="CP339" s="85"/>
      <c r="CQ339" s="85"/>
      <c r="CS339" s="85"/>
      <c r="DF339" s="62"/>
      <c r="DH339" s="85"/>
      <c r="DI339" s="85"/>
    </row>
    <row r="340" spans="14:113" s="73" customFormat="1" ht="9" customHeight="1">
      <c r="N340" s="62"/>
      <c r="O340" s="62"/>
      <c r="P340" s="85"/>
      <c r="Q340" s="62"/>
      <c r="AD340" s="62"/>
      <c r="AF340" s="71"/>
      <c r="AG340" s="85"/>
      <c r="CP340" s="85"/>
      <c r="CQ340" s="85"/>
      <c r="CS340" s="85"/>
      <c r="DF340" s="62"/>
      <c r="DH340" s="85"/>
      <c r="DI340" s="85"/>
    </row>
    <row r="341" spans="14:113" s="73" customFormat="1" ht="9" customHeight="1">
      <c r="N341" s="62"/>
      <c r="O341" s="62"/>
      <c r="P341" s="85"/>
      <c r="Q341" s="62"/>
      <c r="AD341" s="62"/>
      <c r="AF341" s="71"/>
      <c r="AG341" s="85"/>
      <c r="CP341" s="85"/>
      <c r="CQ341" s="85"/>
      <c r="CS341" s="85"/>
      <c r="DF341" s="62"/>
      <c r="DH341" s="85"/>
      <c r="DI341" s="85"/>
    </row>
    <row r="342" spans="14:113" s="73" customFormat="1" ht="9" customHeight="1">
      <c r="N342" s="62"/>
      <c r="O342" s="62"/>
      <c r="P342" s="85"/>
      <c r="Q342" s="62"/>
      <c r="AD342" s="62"/>
      <c r="AF342" s="71"/>
      <c r="AG342" s="85"/>
      <c r="CP342" s="85"/>
      <c r="CQ342" s="85"/>
      <c r="CS342" s="85"/>
      <c r="DF342" s="62"/>
      <c r="DH342" s="85"/>
      <c r="DI342" s="85"/>
    </row>
    <row r="343" spans="14:113" s="73" customFormat="1" ht="9" customHeight="1">
      <c r="N343" s="62"/>
      <c r="O343" s="62"/>
      <c r="P343" s="85"/>
      <c r="Q343" s="62"/>
      <c r="AD343" s="62"/>
      <c r="AF343" s="71"/>
      <c r="AG343" s="85"/>
      <c r="CP343" s="85"/>
      <c r="CQ343" s="85"/>
      <c r="CS343" s="85"/>
      <c r="DF343" s="62"/>
      <c r="DH343" s="85"/>
      <c r="DI343" s="85"/>
    </row>
    <row r="344" spans="14:113" s="73" customFormat="1" ht="9" customHeight="1">
      <c r="N344" s="62"/>
      <c r="O344" s="62"/>
      <c r="P344" s="85"/>
      <c r="Q344" s="62"/>
      <c r="AD344" s="62"/>
      <c r="AF344" s="71"/>
      <c r="AG344" s="85"/>
      <c r="CP344" s="85"/>
      <c r="CQ344" s="85"/>
      <c r="CS344" s="85"/>
      <c r="DF344" s="62"/>
      <c r="DH344" s="85"/>
      <c r="DI344" s="85"/>
    </row>
    <row r="345" spans="14:113" s="73" customFormat="1" ht="9" customHeight="1">
      <c r="N345" s="62"/>
      <c r="O345" s="62"/>
      <c r="P345" s="85"/>
      <c r="Q345" s="62"/>
      <c r="AD345" s="62"/>
      <c r="AF345" s="71"/>
      <c r="AG345" s="85"/>
      <c r="CP345" s="85"/>
      <c r="CQ345" s="85"/>
      <c r="CS345" s="85"/>
      <c r="DF345" s="62"/>
      <c r="DH345" s="85"/>
      <c r="DI345" s="85"/>
    </row>
    <row r="346" spans="14:113" s="73" customFormat="1" ht="9" customHeight="1">
      <c r="N346" s="62"/>
      <c r="O346" s="62"/>
      <c r="P346" s="85"/>
      <c r="Q346" s="62"/>
      <c r="AD346" s="62"/>
      <c r="AF346" s="71"/>
      <c r="AG346" s="85"/>
      <c r="CP346" s="85"/>
      <c r="CQ346" s="85"/>
      <c r="CS346" s="85"/>
      <c r="DF346" s="62"/>
      <c r="DH346" s="85"/>
      <c r="DI346" s="85"/>
    </row>
    <row r="347" spans="14:113" s="73" customFormat="1" ht="9" customHeight="1">
      <c r="N347" s="62"/>
      <c r="O347" s="62"/>
      <c r="P347" s="85"/>
      <c r="Q347" s="62"/>
      <c r="AD347" s="62"/>
      <c r="AF347" s="71"/>
      <c r="AG347" s="85"/>
      <c r="CP347" s="85"/>
      <c r="CQ347" s="85"/>
      <c r="CS347" s="85"/>
      <c r="DF347" s="62"/>
      <c r="DH347" s="85"/>
      <c r="DI347" s="85"/>
    </row>
    <row r="348" spans="14:113" s="73" customFormat="1" ht="9" customHeight="1">
      <c r="N348" s="62"/>
      <c r="O348" s="62"/>
      <c r="P348" s="85"/>
      <c r="Q348" s="62"/>
      <c r="AD348" s="62"/>
      <c r="AF348" s="71"/>
      <c r="AG348" s="85"/>
      <c r="CP348" s="85"/>
      <c r="CQ348" s="85"/>
      <c r="CS348" s="85"/>
      <c r="DF348" s="62"/>
      <c r="DH348" s="85"/>
      <c r="DI348" s="85"/>
    </row>
    <row r="349" spans="14:113" s="73" customFormat="1" ht="9" customHeight="1">
      <c r="N349" s="62"/>
      <c r="O349" s="62"/>
      <c r="P349" s="85"/>
      <c r="Q349" s="62"/>
      <c r="AD349" s="62"/>
      <c r="AF349" s="71"/>
      <c r="AG349" s="85"/>
      <c r="CP349" s="85"/>
      <c r="CQ349" s="85"/>
      <c r="CS349" s="85"/>
      <c r="DF349" s="62"/>
      <c r="DH349" s="85"/>
      <c r="DI349" s="85"/>
    </row>
    <row r="350" spans="14:113" s="73" customFormat="1" ht="9" customHeight="1">
      <c r="N350" s="62"/>
      <c r="O350" s="62"/>
      <c r="P350" s="85"/>
      <c r="Q350" s="62"/>
      <c r="AD350" s="62"/>
      <c r="AF350" s="71"/>
      <c r="AG350" s="85"/>
      <c r="CP350" s="85"/>
      <c r="CQ350" s="85"/>
      <c r="CS350" s="85"/>
      <c r="DF350" s="62"/>
      <c r="DH350" s="85"/>
      <c r="DI350" s="85"/>
    </row>
    <row r="351" spans="14:113" s="73" customFormat="1" ht="9" customHeight="1">
      <c r="N351" s="62"/>
      <c r="O351" s="62"/>
      <c r="P351" s="85"/>
      <c r="Q351" s="62"/>
      <c r="AD351" s="62"/>
      <c r="AF351" s="71"/>
      <c r="AG351" s="85"/>
      <c r="CP351" s="85"/>
      <c r="CQ351" s="85"/>
      <c r="CS351" s="85"/>
      <c r="DF351" s="62"/>
      <c r="DH351" s="85"/>
      <c r="DI351" s="85"/>
    </row>
    <row r="352" spans="14:113" s="73" customFormat="1" ht="9" customHeight="1">
      <c r="N352" s="62"/>
      <c r="O352" s="62"/>
      <c r="P352" s="85"/>
      <c r="Q352" s="62"/>
      <c r="AD352" s="62"/>
      <c r="AF352" s="71"/>
      <c r="AG352" s="85"/>
      <c r="CP352" s="85"/>
      <c r="CQ352" s="85"/>
      <c r="CS352" s="85"/>
      <c r="DF352" s="62"/>
      <c r="DH352" s="85"/>
      <c r="DI352" s="85"/>
    </row>
    <row r="353" spans="14:113" s="73" customFormat="1" ht="9" customHeight="1">
      <c r="N353" s="62"/>
      <c r="O353" s="62"/>
      <c r="P353" s="85"/>
      <c r="Q353" s="62"/>
      <c r="AD353" s="62"/>
      <c r="AF353" s="71"/>
      <c r="AG353" s="85"/>
      <c r="CP353" s="85"/>
      <c r="CQ353" s="85"/>
      <c r="CS353" s="85"/>
      <c r="DF353" s="62"/>
      <c r="DH353" s="85"/>
      <c r="DI353" s="85"/>
    </row>
    <row r="354" spans="14:113" s="73" customFormat="1" ht="9" customHeight="1">
      <c r="N354" s="62"/>
      <c r="O354" s="62"/>
      <c r="P354" s="85"/>
      <c r="Q354" s="62"/>
      <c r="AD354" s="62"/>
      <c r="AF354" s="71"/>
      <c r="AG354" s="85"/>
      <c r="CP354" s="85"/>
      <c r="CQ354" s="85"/>
      <c r="CS354" s="85"/>
      <c r="DF354" s="62"/>
      <c r="DH354" s="85"/>
      <c r="DI354" s="85"/>
    </row>
    <row r="355" spans="14:113" s="73" customFormat="1" ht="9" customHeight="1">
      <c r="N355" s="62"/>
      <c r="O355" s="62"/>
      <c r="P355" s="85"/>
      <c r="Q355" s="62"/>
      <c r="AD355" s="62"/>
      <c r="AF355" s="71"/>
      <c r="AG355" s="85"/>
      <c r="CP355" s="85"/>
      <c r="CQ355" s="85"/>
      <c r="CS355" s="85"/>
      <c r="DF355" s="62"/>
      <c r="DH355" s="85"/>
      <c r="DI355" s="85"/>
    </row>
    <row r="356" spans="14:113" s="73" customFormat="1" ht="9" customHeight="1">
      <c r="N356" s="62"/>
      <c r="O356" s="62"/>
      <c r="P356" s="85"/>
      <c r="Q356" s="62"/>
      <c r="AD356" s="62"/>
      <c r="AF356" s="71"/>
      <c r="AG356" s="85"/>
      <c r="CP356" s="85"/>
      <c r="CQ356" s="85"/>
      <c r="CS356" s="85"/>
      <c r="DF356" s="62"/>
      <c r="DH356" s="85"/>
      <c r="DI356" s="85"/>
    </row>
    <row r="357" spans="14:113" s="73" customFormat="1" ht="9" customHeight="1">
      <c r="N357" s="62"/>
      <c r="O357" s="62"/>
      <c r="P357" s="85"/>
      <c r="Q357" s="62"/>
      <c r="AD357" s="62"/>
      <c r="AF357" s="71"/>
      <c r="AG357" s="85"/>
      <c r="CP357" s="85"/>
      <c r="CQ357" s="85"/>
      <c r="CS357" s="85"/>
      <c r="DF357" s="62"/>
      <c r="DH357" s="85"/>
      <c r="DI357" s="85"/>
    </row>
    <row r="358" spans="14:113" s="73" customFormat="1" ht="9" customHeight="1">
      <c r="N358" s="62"/>
      <c r="O358" s="62"/>
      <c r="P358" s="85"/>
      <c r="Q358" s="62"/>
      <c r="AD358" s="62"/>
      <c r="AF358" s="71"/>
      <c r="AG358" s="85"/>
      <c r="CP358" s="85"/>
      <c r="CQ358" s="85"/>
      <c r="CS358" s="85"/>
      <c r="DF358" s="62"/>
      <c r="DH358" s="85"/>
      <c r="DI358" s="85"/>
    </row>
    <row r="359" spans="14:113" s="73" customFormat="1" ht="9" customHeight="1">
      <c r="N359" s="62"/>
      <c r="O359" s="62"/>
      <c r="P359" s="85"/>
      <c r="Q359" s="62"/>
      <c r="AD359" s="62"/>
      <c r="AF359" s="71"/>
      <c r="AG359" s="85"/>
      <c r="CP359" s="85"/>
      <c r="CQ359" s="85"/>
      <c r="CS359" s="85"/>
      <c r="DF359" s="62"/>
      <c r="DH359" s="85"/>
      <c r="DI359" s="85"/>
    </row>
    <row r="360" spans="14:113" s="73" customFormat="1" ht="9" customHeight="1">
      <c r="N360" s="62"/>
      <c r="O360" s="62"/>
      <c r="P360" s="85"/>
      <c r="Q360" s="62"/>
      <c r="AD360" s="62"/>
      <c r="AF360" s="71"/>
      <c r="AG360" s="85"/>
      <c r="CP360" s="85"/>
      <c r="CQ360" s="85"/>
      <c r="CS360" s="85"/>
      <c r="DF360" s="62"/>
      <c r="DH360" s="85"/>
      <c r="DI360" s="85"/>
    </row>
    <row r="361" spans="14:113" s="73" customFormat="1" ht="9" customHeight="1">
      <c r="N361" s="62"/>
      <c r="O361" s="62"/>
      <c r="P361" s="85"/>
      <c r="Q361" s="62"/>
      <c r="AD361" s="62"/>
      <c r="AF361" s="71"/>
      <c r="AG361" s="85"/>
      <c r="CP361" s="85"/>
      <c r="CQ361" s="85"/>
      <c r="CS361" s="85"/>
      <c r="DF361" s="62"/>
      <c r="DH361" s="85"/>
      <c r="DI361" s="85"/>
    </row>
    <row r="362" spans="14:113" s="73" customFormat="1" ht="9" customHeight="1">
      <c r="N362" s="62"/>
      <c r="O362" s="62"/>
      <c r="P362" s="85"/>
      <c r="Q362" s="62"/>
      <c r="AD362" s="62"/>
      <c r="AF362" s="71"/>
      <c r="AG362" s="85"/>
      <c r="CP362" s="85"/>
      <c r="CQ362" s="85"/>
      <c r="CS362" s="85"/>
      <c r="DF362" s="62"/>
      <c r="DH362" s="85"/>
      <c r="DI362" s="85"/>
    </row>
    <row r="363" spans="14:113" s="73" customFormat="1" ht="9" customHeight="1">
      <c r="N363" s="62"/>
      <c r="O363" s="62"/>
      <c r="P363" s="85"/>
      <c r="Q363" s="62"/>
      <c r="AD363" s="62"/>
      <c r="AF363" s="71"/>
      <c r="AG363" s="85"/>
      <c r="CP363" s="85"/>
      <c r="CQ363" s="85"/>
      <c r="CS363" s="85"/>
      <c r="DF363" s="62"/>
      <c r="DH363" s="85"/>
      <c r="DI363" s="85"/>
    </row>
    <row r="364" spans="14:113" s="73" customFormat="1" ht="9" customHeight="1">
      <c r="N364" s="62"/>
      <c r="O364" s="62"/>
      <c r="P364" s="85"/>
      <c r="Q364" s="62"/>
      <c r="AD364" s="62"/>
      <c r="AF364" s="71"/>
      <c r="AG364" s="85"/>
      <c r="CP364" s="85"/>
      <c r="CQ364" s="85"/>
      <c r="CS364" s="85"/>
      <c r="DF364" s="62"/>
      <c r="DH364" s="85"/>
      <c r="DI364" s="85"/>
    </row>
    <row r="365" spans="14:113" s="73" customFormat="1" ht="9" customHeight="1">
      <c r="N365" s="62"/>
      <c r="O365" s="62"/>
      <c r="P365" s="85"/>
      <c r="Q365" s="62"/>
      <c r="AD365" s="62"/>
      <c r="AF365" s="71"/>
      <c r="AG365" s="85"/>
      <c r="CP365" s="85"/>
      <c r="CQ365" s="85"/>
      <c r="CS365" s="85"/>
      <c r="DF365" s="62"/>
      <c r="DH365" s="85"/>
      <c r="DI365" s="85"/>
    </row>
    <row r="366" spans="14:113" s="73" customFormat="1" ht="9" customHeight="1">
      <c r="N366" s="62"/>
      <c r="O366" s="62"/>
      <c r="P366" s="85"/>
      <c r="Q366" s="62"/>
      <c r="AD366" s="62"/>
      <c r="AF366" s="71"/>
      <c r="AG366" s="85"/>
      <c r="CP366" s="85"/>
      <c r="CQ366" s="85"/>
      <c r="CS366" s="85"/>
      <c r="DF366" s="62"/>
      <c r="DH366" s="85"/>
      <c r="DI366" s="85"/>
    </row>
    <row r="367" spans="14:113" s="73" customFormat="1" ht="9" customHeight="1">
      <c r="N367" s="62"/>
      <c r="O367" s="62"/>
      <c r="P367" s="85"/>
      <c r="Q367" s="62"/>
      <c r="AD367" s="62"/>
      <c r="AF367" s="71"/>
      <c r="AG367" s="85"/>
      <c r="CP367" s="85"/>
      <c r="CQ367" s="85"/>
      <c r="CS367" s="85"/>
      <c r="DF367" s="62"/>
      <c r="DH367" s="85"/>
      <c r="DI367" s="85"/>
    </row>
    <row r="368" spans="14:113" s="73" customFormat="1" ht="9" customHeight="1">
      <c r="N368" s="62"/>
      <c r="O368" s="62"/>
      <c r="P368" s="85"/>
      <c r="Q368" s="62"/>
      <c r="AD368" s="62"/>
      <c r="AF368" s="71"/>
      <c r="AG368" s="85"/>
      <c r="CP368" s="85"/>
      <c r="CQ368" s="85"/>
      <c r="CS368" s="85"/>
      <c r="DF368" s="62"/>
      <c r="DH368" s="85"/>
      <c r="DI368" s="85"/>
    </row>
    <row r="369" spans="14:113" s="73" customFormat="1" ht="9" customHeight="1">
      <c r="N369" s="62"/>
      <c r="O369" s="62"/>
      <c r="P369" s="85"/>
      <c r="Q369" s="62"/>
      <c r="AD369" s="62"/>
      <c r="AF369" s="71"/>
      <c r="AG369" s="85"/>
      <c r="CP369" s="85"/>
      <c r="CQ369" s="85"/>
      <c r="CS369" s="85"/>
      <c r="DF369" s="62"/>
      <c r="DH369" s="85"/>
      <c r="DI369" s="85"/>
    </row>
    <row r="370" spans="14:113" s="73" customFormat="1" ht="9" customHeight="1">
      <c r="N370" s="62"/>
      <c r="O370" s="62"/>
      <c r="P370" s="85"/>
      <c r="Q370" s="62"/>
      <c r="AD370" s="62"/>
      <c r="AF370" s="71"/>
      <c r="AG370" s="85"/>
      <c r="CP370" s="85"/>
      <c r="CQ370" s="85"/>
      <c r="CS370" s="85"/>
      <c r="DF370" s="62"/>
      <c r="DH370" s="85"/>
      <c r="DI370" s="85"/>
    </row>
    <row r="371" spans="14:113" s="73" customFormat="1" ht="9" customHeight="1">
      <c r="N371" s="62"/>
      <c r="O371" s="62"/>
      <c r="P371" s="85"/>
      <c r="Q371" s="62"/>
      <c r="AD371" s="62"/>
      <c r="AF371" s="71"/>
      <c r="AG371" s="85"/>
      <c r="CP371" s="85"/>
      <c r="CQ371" s="85"/>
      <c r="CS371" s="85"/>
      <c r="DF371" s="62"/>
      <c r="DH371" s="85"/>
      <c r="DI371" s="85"/>
    </row>
    <row r="372" spans="14:113" s="73" customFormat="1" ht="9" customHeight="1">
      <c r="N372" s="62"/>
      <c r="O372" s="62"/>
      <c r="P372" s="85"/>
      <c r="Q372" s="62"/>
      <c r="AD372" s="62"/>
      <c r="AF372" s="71"/>
      <c r="AG372" s="85"/>
      <c r="CP372" s="85"/>
      <c r="CQ372" s="85"/>
      <c r="CS372" s="85"/>
      <c r="DF372" s="62"/>
      <c r="DH372" s="85"/>
      <c r="DI372" s="85"/>
    </row>
    <row r="373" spans="14:113" s="73" customFormat="1" ht="9" customHeight="1">
      <c r="N373" s="62"/>
      <c r="O373" s="62"/>
      <c r="P373" s="85"/>
      <c r="Q373" s="62"/>
      <c r="AD373" s="62"/>
      <c r="AF373" s="71"/>
      <c r="AG373" s="85"/>
      <c r="CP373" s="85"/>
      <c r="CQ373" s="85"/>
      <c r="CS373" s="85"/>
      <c r="DF373" s="62"/>
      <c r="DH373" s="85"/>
      <c r="DI373" s="85"/>
    </row>
    <row r="374" spans="14:113" s="73" customFormat="1" ht="9" customHeight="1">
      <c r="N374" s="62"/>
      <c r="O374" s="62"/>
      <c r="P374" s="85"/>
      <c r="Q374" s="62"/>
      <c r="AD374" s="62"/>
      <c r="AF374" s="71"/>
      <c r="AG374" s="85"/>
      <c r="CP374" s="85"/>
      <c r="CQ374" s="85"/>
      <c r="CS374" s="85"/>
      <c r="DF374" s="62"/>
      <c r="DH374" s="85"/>
      <c r="DI374" s="85"/>
    </row>
    <row r="375" spans="14:113" s="73" customFormat="1" ht="9" customHeight="1">
      <c r="N375" s="62"/>
      <c r="O375" s="62"/>
      <c r="P375" s="85"/>
      <c r="Q375" s="62"/>
      <c r="AD375" s="62"/>
      <c r="AF375" s="71"/>
      <c r="AG375" s="85"/>
      <c r="CP375" s="85"/>
      <c r="CQ375" s="85"/>
      <c r="CS375" s="85"/>
      <c r="DF375" s="62"/>
      <c r="DH375" s="85"/>
      <c r="DI375" s="85"/>
    </row>
    <row r="376" spans="14:113" s="73" customFormat="1" ht="9" customHeight="1">
      <c r="N376" s="62"/>
      <c r="O376" s="62"/>
      <c r="P376" s="85"/>
      <c r="Q376" s="62"/>
      <c r="AD376" s="62"/>
      <c r="AF376" s="71"/>
      <c r="AG376" s="85"/>
      <c r="CP376" s="85"/>
      <c r="CQ376" s="85"/>
      <c r="CS376" s="85"/>
      <c r="DF376" s="62"/>
      <c r="DH376" s="85"/>
      <c r="DI376" s="85"/>
    </row>
    <row r="377" spans="14:113" s="73" customFormat="1" ht="9" customHeight="1">
      <c r="N377" s="62"/>
      <c r="O377" s="62"/>
      <c r="P377" s="85"/>
      <c r="Q377" s="62"/>
      <c r="AD377" s="62"/>
      <c r="AF377" s="71"/>
      <c r="AG377" s="85"/>
      <c r="CP377" s="85"/>
      <c r="CQ377" s="85"/>
      <c r="CS377" s="85"/>
      <c r="DF377" s="62"/>
      <c r="DH377" s="85"/>
      <c r="DI377" s="85"/>
    </row>
    <row r="378" spans="14:113" s="73" customFormat="1" ht="9" customHeight="1">
      <c r="N378" s="62"/>
      <c r="O378" s="62"/>
      <c r="P378" s="85"/>
      <c r="Q378" s="62"/>
      <c r="AD378" s="62"/>
      <c r="AF378" s="71"/>
      <c r="AG378" s="85"/>
      <c r="CP378" s="85"/>
      <c r="CQ378" s="85"/>
      <c r="CS378" s="85"/>
      <c r="DF378" s="62"/>
      <c r="DH378" s="85"/>
      <c r="DI378" s="85"/>
    </row>
    <row r="379" spans="14:113" s="73" customFormat="1" ht="9" customHeight="1">
      <c r="N379" s="62"/>
      <c r="O379" s="62"/>
      <c r="P379" s="85"/>
      <c r="Q379" s="62"/>
      <c r="AD379" s="62"/>
      <c r="AF379" s="71"/>
      <c r="AG379" s="85"/>
      <c r="CP379" s="85"/>
      <c r="CQ379" s="85"/>
      <c r="CS379" s="85"/>
      <c r="DF379" s="62"/>
      <c r="DH379" s="85"/>
      <c r="DI379" s="85"/>
    </row>
    <row r="380" spans="14:113" s="73" customFormat="1" ht="9" customHeight="1">
      <c r="N380" s="62"/>
      <c r="O380" s="62"/>
      <c r="P380" s="85"/>
      <c r="Q380" s="62"/>
      <c r="AD380" s="62"/>
      <c r="AF380" s="71"/>
      <c r="AG380" s="85"/>
      <c r="CP380" s="85"/>
      <c r="CQ380" s="85"/>
      <c r="CS380" s="85"/>
      <c r="DF380" s="62"/>
      <c r="DH380" s="85"/>
      <c r="DI380" s="85"/>
    </row>
    <row r="381" spans="14:113" s="73" customFormat="1" ht="9" customHeight="1">
      <c r="N381" s="62"/>
      <c r="O381" s="62"/>
      <c r="P381" s="85"/>
      <c r="Q381" s="62"/>
      <c r="AD381" s="62"/>
      <c r="AF381" s="71"/>
      <c r="AG381" s="85"/>
      <c r="CP381" s="85"/>
      <c r="CQ381" s="85"/>
      <c r="CS381" s="85"/>
      <c r="DF381" s="62"/>
      <c r="DH381" s="85"/>
      <c r="DI381" s="85"/>
    </row>
    <row r="382" spans="14:113" s="73" customFormat="1" ht="9" customHeight="1">
      <c r="N382" s="62"/>
      <c r="O382" s="62"/>
      <c r="P382" s="85"/>
      <c r="Q382" s="62"/>
      <c r="AD382" s="62"/>
      <c r="AF382" s="71"/>
      <c r="AG382" s="85"/>
      <c r="CP382" s="85"/>
      <c r="CQ382" s="85"/>
      <c r="CS382" s="85"/>
      <c r="DF382" s="62"/>
      <c r="DH382" s="85"/>
      <c r="DI382" s="85"/>
    </row>
    <row r="383" spans="14:113" s="73" customFormat="1" ht="9" customHeight="1">
      <c r="N383" s="62"/>
      <c r="O383" s="62"/>
      <c r="P383" s="85"/>
      <c r="Q383" s="62"/>
      <c r="AD383" s="62"/>
      <c r="AF383" s="71"/>
      <c r="AG383" s="85"/>
      <c r="CP383" s="85"/>
      <c r="CQ383" s="85"/>
      <c r="CS383" s="85"/>
      <c r="DF383" s="62"/>
      <c r="DH383" s="85"/>
      <c r="DI383" s="85"/>
    </row>
    <row r="384" spans="14:113" s="73" customFormat="1" ht="9" customHeight="1">
      <c r="N384" s="62"/>
      <c r="O384" s="62"/>
      <c r="P384" s="85"/>
      <c r="Q384" s="62"/>
      <c r="AD384" s="62"/>
      <c r="AF384" s="71"/>
      <c r="AG384" s="85"/>
      <c r="CP384" s="85"/>
      <c r="CQ384" s="85"/>
      <c r="CS384" s="85"/>
      <c r="DF384" s="62"/>
      <c r="DH384" s="85"/>
      <c r="DI384" s="85"/>
    </row>
    <row r="385" spans="14:113" s="73" customFormat="1" ht="9" customHeight="1">
      <c r="N385" s="62"/>
      <c r="O385" s="62"/>
      <c r="P385" s="85"/>
      <c r="Q385" s="62"/>
      <c r="AD385" s="62"/>
      <c r="AF385" s="71"/>
      <c r="AG385" s="85"/>
      <c r="CP385" s="85"/>
      <c r="CQ385" s="85"/>
      <c r="CS385" s="85"/>
      <c r="DF385" s="62"/>
      <c r="DH385" s="85"/>
      <c r="DI385" s="85"/>
    </row>
    <row r="386" spans="14:113" s="73" customFormat="1" ht="9" customHeight="1">
      <c r="N386" s="62"/>
      <c r="O386" s="62"/>
      <c r="P386" s="85"/>
      <c r="Q386" s="62"/>
      <c r="AD386" s="62"/>
      <c r="AF386" s="71"/>
      <c r="AG386" s="85"/>
      <c r="CP386" s="85"/>
      <c r="CQ386" s="85"/>
      <c r="CS386" s="85"/>
      <c r="DF386" s="62"/>
      <c r="DH386" s="85"/>
      <c r="DI386" s="85"/>
    </row>
    <row r="387" spans="14:113" s="73" customFormat="1" ht="9" customHeight="1">
      <c r="N387" s="62"/>
      <c r="O387" s="62"/>
      <c r="P387" s="85"/>
      <c r="Q387" s="62"/>
      <c r="AD387" s="62"/>
      <c r="AF387" s="71"/>
      <c r="AG387" s="85"/>
      <c r="CP387" s="85"/>
      <c r="CQ387" s="85"/>
      <c r="CS387" s="85"/>
      <c r="DF387" s="62"/>
      <c r="DH387" s="85"/>
      <c r="DI387" s="85"/>
    </row>
    <row r="388" spans="14:113" s="73" customFormat="1" ht="9" customHeight="1">
      <c r="N388" s="62"/>
      <c r="O388" s="62"/>
      <c r="P388" s="85"/>
      <c r="Q388" s="62"/>
      <c r="AD388" s="62"/>
      <c r="AF388" s="71"/>
      <c r="AG388" s="85"/>
      <c r="CP388" s="85"/>
      <c r="CQ388" s="85"/>
      <c r="CS388" s="85"/>
      <c r="DF388" s="62"/>
      <c r="DH388" s="85"/>
      <c r="DI388" s="85"/>
    </row>
    <row r="389" spans="14:113" s="73" customFormat="1" ht="9" customHeight="1">
      <c r="N389" s="62"/>
      <c r="O389" s="62"/>
      <c r="P389" s="85"/>
      <c r="Q389" s="62"/>
      <c r="AD389" s="62"/>
      <c r="AF389" s="71"/>
      <c r="AG389" s="85"/>
      <c r="CP389" s="85"/>
      <c r="CQ389" s="85"/>
      <c r="CS389" s="85"/>
      <c r="DF389" s="62"/>
      <c r="DH389" s="85"/>
      <c r="DI389" s="85"/>
    </row>
    <row r="390" spans="14:113" s="73" customFormat="1" ht="9" customHeight="1">
      <c r="N390" s="62"/>
      <c r="O390" s="62"/>
      <c r="P390" s="85"/>
      <c r="Q390" s="62"/>
      <c r="AD390" s="62"/>
      <c r="AF390" s="71"/>
      <c r="AG390" s="85"/>
      <c r="CP390" s="85"/>
      <c r="CQ390" s="85"/>
      <c r="CS390" s="85"/>
      <c r="DF390" s="62"/>
      <c r="DH390" s="85"/>
      <c r="DI390" s="85"/>
    </row>
    <row r="391" spans="14:113" s="73" customFormat="1" ht="9" customHeight="1">
      <c r="N391" s="62"/>
      <c r="O391" s="62"/>
      <c r="P391" s="85"/>
      <c r="Q391" s="62"/>
      <c r="AD391" s="62"/>
      <c r="AF391" s="71"/>
      <c r="AG391" s="85"/>
      <c r="CP391" s="85"/>
      <c r="CQ391" s="85"/>
      <c r="CS391" s="85"/>
      <c r="DF391" s="62"/>
      <c r="DH391" s="85"/>
      <c r="DI391" s="85"/>
    </row>
    <row r="392" spans="14:113" s="73" customFormat="1" ht="9" customHeight="1">
      <c r="N392" s="62"/>
      <c r="O392" s="62"/>
      <c r="P392" s="85"/>
      <c r="Q392" s="62"/>
      <c r="AD392" s="62"/>
      <c r="AF392" s="71"/>
      <c r="AG392" s="85"/>
      <c r="CP392" s="85"/>
      <c r="CQ392" s="85"/>
      <c r="CS392" s="85"/>
      <c r="DF392" s="62"/>
      <c r="DH392" s="85"/>
      <c r="DI392" s="85"/>
    </row>
    <row r="393" spans="14:113" s="73" customFormat="1" ht="9" customHeight="1">
      <c r="N393" s="62"/>
      <c r="O393" s="62"/>
      <c r="P393" s="85"/>
      <c r="Q393" s="62"/>
      <c r="AD393" s="62"/>
      <c r="AF393" s="71"/>
      <c r="AG393" s="85"/>
      <c r="CP393" s="85"/>
      <c r="CQ393" s="85"/>
      <c r="CS393" s="85"/>
      <c r="DF393" s="62"/>
      <c r="DH393" s="85"/>
      <c r="DI393" s="85"/>
    </row>
    <row r="394" spans="14:113" s="73" customFormat="1" ht="9" customHeight="1">
      <c r="N394" s="62"/>
      <c r="O394" s="62"/>
      <c r="P394" s="85"/>
      <c r="Q394" s="62"/>
      <c r="AD394" s="62"/>
      <c r="AF394" s="71"/>
      <c r="AG394" s="85"/>
      <c r="CP394" s="85"/>
      <c r="CQ394" s="85"/>
      <c r="CS394" s="85"/>
      <c r="DF394" s="62"/>
      <c r="DH394" s="85"/>
      <c r="DI394" s="85"/>
    </row>
    <row r="395" spans="14:113" s="73" customFormat="1" ht="9" customHeight="1">
      <c r="N395" s="62"/>
      <c r="O395" s="62"/>
      <c r="P395" s="85"/>
      <c r="Q395" s="62"/>
      <c r="AD395" s="62"/>
      <c r="AF395" s="71"/>
      <c r="AG395" s="85"/>
      <c r="CP395" s="85"/>
      <c r="CQ395" s="85"/>
      <c r="CS395" s="85"/>
      <c r="DF395" s="62"/>
      <c r="DH395" s="85"/>
      <c r="DI395" s="85"/>
    </row>
    <row r="396" spans="14:113" s="73" customFormat="1" ht="9" customHeight="1">
      <c r="N396" s="62"/>
      <c r="O396" s="62"/>
      <c r="P396" s="85"/>
      <c r="Q396" s="62"/>
      <c r="AD396" s="62"/>
      <c r="AF396" s="71"/>
      <c r="AG396" s="85"/>
      <c r="CP396" s="85"/>
      <c r="CQ396" s="85"/>
      <c r="CS396" s="85"/>
      <c r="DF396" s="62"/>
      <c r="DH396" s="85"/>
      <c r="DI396" s="85"/>
    </row>
    <row r="397" spans="14:113" s="73" customFormat="1" ht="9" customHeight="1">
      <c r="N397" s="62"/>
      <c r="O397" s="62"/>
      <c r="P397" s="85"/>
      <c r="Q397" s="62"/>
      <c r="AD397" s="62"/>
      <c r="AF397" s="71"/>
      <c r="AG397" s="85"/>
      <c r="CP397" s="85"/>
      <c r="CQ397" s="85"/>
      <c r="CS397" s="85"/>
      <c r="DF397" s="62"/>
      <c r="DH397" s="85"/>
      <c r="DI397" s="85"/>
    </row>
    <row r="398" spans="14:113" s="73" customFormat="1" ht="9" customHeight="1">
      <c r="N398" s="62"/>
      <c r="O398" s="62"/>
      <c r="P398" s="85"/>
      <c r="Q398" s="62"/>
      <c r="AD398" s="62"/>
      <c r="AF398" s="71"/>
      <c r="AG398" s="85"/>
      <c r="CP398" s="85"/>
      <c r="CQ398" s="85"/>
      <c r="CS398" s="85"/>
      <c r="DF398" s="62"/>
      <c r="DH398" s="85"/>
      <c r="DI398" s="85"/>
    </row>
    <row r="399" spans="14:113" s="73" customFormat="1" ht="9" customHeight="1">
      <c r="N399" s="62"/>
      <c r="O399" s="62"/>
      <c r="P399" s="85"/>
      <c r="Q399" s="62"/>
      <c r="AD399" s="62"/>
      <c r="AF399" s="71"/>
      <c r="AG399" s="85"/>
      <c r="CP399" s="85"/>
      <c r="CQ399" s="85"/>
      <c r="CS399" s="85"/>
      <c r="DF399" s="62"/>
      <c r="DH399" s="85"/>
      <c r="DI399" s="85"/>
    </row>
    <row r="400" spans="14:113" s="73" customFormat="1" ht="9" customHeight="1">
      <c r="N400" s="62"/>
      <c r="O400" s="62"/>
      <c r="P400" s="85"/>
      <c r="Q400" s="62"/>
      <c r="AD400" s="62"/>
      <c r="AF400" s="71"/>
      <c r="AG400" s="85"/>
      <c r="CP400" s="85"/>
      <c r="CQ400" s="85"/>
      <c r="CS400" s="85"/>
      <c r="DF400" s="62"/>
      <c r="DH400" s="85"/>
      <c r="DI400" s="85"/>
    </row>
    <row r="401" spans="14:113" s="73" customFormat="1" ht="9" customHeight="1">
      <c r="N401" s="62"/>
      <c r="O401" s="62"/>
      <c r="P401" s="85"/>
      <c r="Q401" s="62"/>
      <c r="AD401" s="62"/>
      <c r="AF401" s="71"/>
      <c r="AG401" s="85"/>
      <c r="CP401" s="85"/>
      <c r="CQ401" s="85"/>
      <c r="CS401" s="85"/>
      <c r="DF401" s="62"/>
      <c r="DH401" s="85"/>
      <c r="DI401" s="85"/>
    </row>
    <row r="402" spans="14:113" s="73" customFormat="1" ht="9" customHeight="1">
      <c r="N402" s="62"/>
      <c r="O402" s="62"/>
      <c r="P402" s="85"/>
      <c r="Q402" s="62"/>
      <c r="AD402" s="62"/>
      <c r="AF402" s="71"/>
      <c r="AG402" s="85"/>
      <c r="CP402" s="85"/>
      <c r="CQ402" s="85"/>
      <c r="CS402" s="85"/>
      <c r="DF402" s="62"/>
      <c r="DH402" s="85"/>
      <c r="DI402" s="85"/>
    </row>
    <row r="403" spans="14:113" s="73" customFormat="1" ht="9" customHeight="1">
      <c r="N403" s="62"/>
      <c r="O403" s="62"/>
      <c r="P403" s="85"/>
      <c r="Q403" s="62"/>
      <c r="AD403" s="62"/>
      <c r="AF403" s="71"/>
      <c r="AG403" s="85"/>
      <c r="CP403" s="85"/>
      <c r="CQ403" s="85"/>
      <c r="CS403" s="85"/>
      <c r="DF403" s="62"/>
      <c r="DH403" s="85"/>
      <c r="DI403" s="85"/>
    </row>
    <row r="404" spans="14:113" s="73" customFormat="1" ht="9" customHeight="1">
      <c r="N404" s="62"/>
      <c r="O404" s="62"/>
      <c r="P404" s="85"/>
      <c r="Q404" s="62"/>
      <c r="AD404" s="62"/>
      <c r="AF404" s="71"/>
      <c r="AG404" s="85"/>
      <c r="CP404" s="85"/>
      <c r="CQ404" s="85"/>
      <c r="CS404" s="85"/>
      <c r="DF404" s="62"/>
      <c r="DH404" s="85"/>
      <c r="DI404" s="85"/>
    </row>
    <row r="405" spans="14:113" s="73" customFormat="1" ht="9" customHeight="1">
      <c r="N405" s="62"/>
      <c r="O405" s="62"/>
      <c r="P405" s="85"/>
      <c r="Q405" s="62"/>
      <c r="AD405" s="62"/>
      <c r="AF405" s="71"/>
      <c r="AG405" s="85"/>
      <c r="CP405" s="85"/>
      <c r="CQ405" s="85"/>
      <c r="CS405" s="85"/>
      <c r="DF405" s="62"/>
      <c r="DH405" s="85"/>
      <c r="DI405" s="85"/>
    </row>
    <row r="406" spans="14:113" s="73" customFormat="1" ht="9" customHeight="1">
      <c r="N406" s="62"/>
      <c r="O406" s="62"/>
      <c r="P406" s="85"/>
      <c r="Q406" s="62"/>
      <c r="AD406" s="62"/>
      <c r="AF406" s="71"/>
      <c r="AG406" s="85"/>
      <c r="CP406" s="85"/>
      <c r="CQ406" s="85"/>
      <c r="CS406" s="85"/>
      <c r="DF406" s="62"/>
      <c r="DH406" s="85"/>
      <c r="DI406" s="85"/>
    </row>
    <row r="407" spans="14:113" s="73" customFormat="1" ht="9" customHeight="1">
      <c r="N407" s="62"/>
      <c r="O407" s="62"/>
      <c r="P407" s="85"/>
      <c r="Q407" s="62"/>
      <c r="AD407" s="62"/>
      <c r="AF407" s="71"/>
      <c r="AG407" s="85"/>
      <c r="CP407" s="85"/>
      <c r="CQ407" s="85"/>
      <c r="CS407" s="85"/>
      <c r="DF407" s="62"/>
      <c r="DH407" s="85"/>
      <c r="DI407" s="85"/>
    </row>
    <row r="408" spans="14:113" s="73" customFormat="1" ht="9" customHeight="1">
      <c r="N408" s="62"/>
      <c r="O408" s="62"/>
      <c r="P408" s="85"/>
      <c r="Q408" s="62"/>
      <c r="AD408" s="62"/>
      <c r="AF408" s="71"/>
      <c r="AG408" s="85"/>
      <c r="CP408" s="85"/>
      <c r="CQ408" s="85"/>
      <c r="CS408" s="85"/>
      <c r="DF408" s="62"/>
      <c r="DH408" s="85"/>
      <c r="DI408" s="85"/>
    </row>
    <row r="409" spans="14:113" s="73" customFormat="1" ht="9" customHeight="1">
      <c r="N409" s="62"/>
      <c r="O409" s="62"/>
      <c r="P409" s="85"/>
      <c r="Q409" s="62"/>
      <c r="AD409" s="62"/>
      <c r="AF409" s="71"/>
      <c r="AG409" s="85"/>
      <c r="CP409" s="85"/>
      <c r="CQ409" s="85"/>
      <c r="CS409" s="85"/>
      <c r="DF409" s="62"/>
      <c r="DH409" s="85"/>
      <c r="DI409" s="85"/>
    </row>
    <row r="410" spans="14:113" s="73" customFormat="1" ht="9" customHeight="1">
      <c r="N410" s="62"/>
      <c r="O410" s="62"/>
      <c r="P410" s="85"/>
      <c r="Q410" s="62"/>
      <c r="AD410" s="62"/>
      <c r="AF410" s="71"/>
      <c r="AG410" s="85"/>
      <c r="CP410" s="85"/>
      <c r="CQ410" s="85"/>
      <c r="CS410" s="85"/>
      <c r="DF410" s="62"/>
      <c r="DH410" s="85"/>
      <c r="DI410" s="85"/>
    </row>
    <row r="411" spans="14:113" s="73" customFormat="1" ht="9" customHeight="1">
      <c r="N411" s="62"/>
      <c r="O411" s="62"/>
      <c r="P411" s="85"/>
      <c r="Q411" s="62"/>
      <c r="AD411" s="62"/>
      <c r="AF411" s="71"/>
      <c r="AG411" s="85"/>
      <c r="CP411" s="85"/>
      <c r="CQ411" s="85"/>
      <c r="CS411" s="85"/>
      <c r="DF411" s="62"/>
      <c r="DH411" s="85"/>
      <c r="DI411" s="85"/>
    </row>
    <row r="412" spans="14:113" s="73" customFormat="1" ht="9" customHeight="1">
      <c r="N412" s="62"/>
      <c r="O412" s="62"/>
      <c r="P412" s="85"/>
      <c r="Q412" s="62"/>
      <c r="AD412" s="62"/>
      <c r="AF412" s="71"/>
      <c r="AG412" s="85"/>
      <c r="CP412" s="85"/>
      <c r="CQ412" s="85"/>
      <c r="CS412" s="85"/>
      <c r="DF412" s="62"/>
      <c r="DH412" s="85"/>
      <c r="DI412" s="85"/>
    </row>
    <row r="413" spans="14:113" s="73" customFormat="1" ht="9" customHeight="1">
      <c r="N413" s="62"/>
      <c r="O413" s="62"/>
      <c r="P413" s="85"/>
      <c r="Q413" s="62"/>
      <c r="AD413" s="62"/>
      <c r="AF413" s="71"/>
      <c r="AG413" s="85"/>
      <c r="CP413" s="85"/>
      <c r="CQ413" s="85"/>
      <c r="CS413" s="85"/>
      <c r="DF413" s="62"/>
      <c r="DH413" s="85"/>
      <c r="DI413" s="85"/>
    </row>
    <row r="414" spans="14:113" s="73" customFormat="1" ht="9" customHeight="1">
      <c r="N414" s="62"/>
      <c r="O414" s="62"/>
      <c r="P414" s="85"/>
      <c r="Q414" s="62"/>
      <c r="AD414" s="62"/>
      <c r="AF414" s="71"/>
      <c r="AG414" s="85"/>
      <c r="CP414" s="85"/>
      <c r="CQ414" s="85"/>
      <c r="CS414" s="85"/>
      <c r="DF414" s="62"/>
      <c r="DH414" s="85"/>
      <c r="DI414" s="85"/>
    </row>
    <row r="415" spans="14:113" s="73" customFormat="1" ht="9" customHeight="1">
      <c r="N415" s="62"/>
      <c r="O415" s="62"/>
      <c r="P415" s="85"/>
      <c r="Q415" s="62"/>
      <c r="AD415" s="62"/>
      <c r="AF415" s="71"/>
      <c r="AG415" s="85"/>
      <c r="CP415" s="85"/>
      <c r="CQ415" s="85"/>
      <c r="CS415" s="85"/>
      <c r="DF415" s="62"/>
      <c r="DH415" s="85"/>
      <c r="DI415" s="85"/>
    </row>
    <row r="416" spans="14:113" s="73" customFormat="1" ht="9" customHeight="1">
      <c r="N416" s="62"/>
      <c r="O416" s="62"/>
      <c r="P416" s="85"/>
      <c r="Q416" s="62"/>
      <c r="AD416" s="62"/>
      <c r="AF416" s="71"/>
      <c r="AG416" s="85"/>
      <c r="CP416" s="85"/>
      <c r="CQ416" s="85"/>
      <c r="CS416" s="85"/>
      <c r="DF416" s="62"/>
      <c r="DH416" s="85"/>
      <c r="DI416" s="85"/>
    </row>
    <row r="417" spans="14:113" s="73" customFormat="1" ht="9" customHeight="1">
      <c r="N417" s="62"/>
      <c r="O417" s="62"/>
      <c r="P417" s="85"/>
      <c r="Q417" s="62"/>
      <c r="AD417" s="62"/>
      <c r="AF417" s="71"/>
      <c r="AG417" s="85"/>
      <c r="CP417" s="85"/>
      <c r="CQ417" s="85"/>
      <c r="CS417" s="85"/>
      <c r="DF417" s="62"/>
      <c r="DH417" s="85"/>
      <c r="DI417" s="85"/>
    </row>
    <row r="418" spans="14:113" s="73" customFormat="1" ht="9" customHeight="1">
      <c r="N418" s="62"/>
      <c r="O418" s="62"/>
      <c r="P418" s="85"/>
      <c r="Q418" s="62"/>
      <c r="AD418" s="62"/>
      <c r="AF418" s="71"/>
      <c r="AG418" s="85"/>
      <c r="CP418" s="85"/>
      <c r="CQ418" s="85"/>
      <c r="CS418" s="85"/>
      <c r="DF418" s="62"/>
      <c r="DH418" s="85"/>
      <c r="DI418" s="85"/>
    </row>
    <row r="419" spans="14:113" s="73" customFormat="1" ht="9" customHeight="1">
      <c r="N419" s="62"/>
      <c r="O419" s="62"/>
      <c r="P419" s="85"/>
      <c r="Q419" s="62"/>
      <c r="AD419" s="62"/>
      <c r="AF419" s="71"/>
      <c r="AG419" s="85"/>
      <c r="CP419" s="85"/>
      <c r="CQ419" s="85"/>
      <c r="CS419" s="85"/>
      <c r="DF419" s="62"/>
      <c r="DH419" s="85"/>
      <c r="DI419" s="85"/>
    </row>
    <row r="420" spans="14:113" s="73" customFormat="1" ht="9" customHeight="1">
      <c r="N420" s="62"/>
      <c r="O420" s="62"/>
      <c r="P420" s="85"/>
      <c r="Q420" s="62"/>
      <c r="AD420" s="62"/>
      <c r="AF420" s="71"/>
      <c r="AG420" s="85"/>
      <c r="CP420" s="85"/>
      <c r="CQ420" s="85"/>
      <c r="CS420" s="85"/>
      <c r="DF420" s="62"/>
      <c r="DH420" s="85"/>
      <c r="DI420" s="85"/>
    </row>
    <row r="421" spans="14:113" s="73" customFormat="1" ht="9" customHeight="1">
      <c r="N421" s="62"/>
      <c r="O421" s="62"/>
      <c r="P421" s="85"/>
      <c r="Q421" s="62"/>
      <c r="AD421" s="62"/>
      <c r="AF421" s="71"/>
      <c r="AG421" s="85"/>
      <c r="CP421" s="85"/>
      <c r="CQ421" s="85"/>
      <c r="CS421" s="85"/>
      <c r="DF421" s="62"/>
      <c r="DH421" s="85"/>
      <c r="DI421" s="85"/>
    </row>
    <row r="422" spans="14:113" s="73" customFormat="1" ht="9" customHeight="1">
      <c r="N422" s="62"/>
      <c r="O422" s="62"/>
      <c r="P422" s="85"/>
      <c r="Q422" s="62"/>
      <c r="AD422" s="62"/>
      <c r="AF422" s="71"/>
      <c r="AG422" s="85"/>
      <c r="CP422" s="85"/>
      <c r="CQ422" s="85"/>
      <c r="CS422" s="85"/>
      <c r="DF422" s="62"/>
      <c r="DH422" s="85"/>
      <c r="DI422" s="85"/>
    </row>
    <row r="423" spans="14:113" s="73" customFormat="1" ht="9" customHeight="1">
      <c r="N423" s="62"/>
      <c r="O423" s="62"/>
      <c r="P423" s="85"/>
      <c r="Q423" s="62"/>
      <c r="AD423" s="62"/>
      <c r="AF423" s="71"/>
      <c r="AG423" s="85"/>
      <c r="CP423" s="85"/>
      <c r="CQ423" s="85"/>
      <c r="CS423" s="85"/>
      <c r="DF423" s="62"/>
      <c r="DH423" s="85"/>
      <c r="DI423" s="85"/>
    </row>
    <row r="424" spans="14:113" s="73" customFormat="1" ht="9" customHeight="1">
      <c r="N424" s="62"/>
      <c r="O424" s="62"/>
      <c r="P424" s="85"/>
      <c r="Q424" s="62"/>
      <c r="AD424" s="62"/>
      <c r="AF424" s="71"/>
      <c r="AG424" s="85"/>
      <c r="CP424" s="85"/>
      <c r="CQ424" s="85"/>
      <c r="CS424" s="85"/>
      <c r="DF424" s="62"/>
      <c r="DH424" s="85"/>
      <c r="DI424" s="85"/>
    </row>
    <row r="425" spans="14:113" s="73" customFormat="1" ht="9" customHeight="1">
      <c r="N425" s="62"/>
      <c r="O425" s="62"/>
      <c r="P425" s="85"/>
      <c r="Q425" s="62"/>
      <c r="AD425" s="62"/>
      <c r="AF425" s="71"/>
      <c r="AG425" s="85"/>
      <c r="CP425" s="85"/>
      <c r="CQ425" s="85"/>
      <c r="CS425" s="85"/>
      <c r="DF425" s="62"/>
      <c r="DH425" s="85"/>
      <c r="DI425" s="85"/>
    </row>
    <row r="426" spans="14:113" s="73" customFormat="1" ht="9" customHeight="1">
      <c r="N426" s="62"/>
      <c r="O426" s="62"/>
      <c r="P426" s="85"/>
      <c r="Q426" s="62"/>
      <c r="AD426" s="62"/>
      <c r="AF426" s="71"/>
      <c r="AG426" s="85"/>
      <c r="CP426" s="85"/>
      <c r="CQ426" s="85"/>
      <c r="CS426" s="85"/>
      <c r="DF426" s="62"/>
      <c r="DH426" s="85"/>
      <c r="DI426" s="85"/>
    </row>
    <row r="427" spans="14:113" s="73" customFormat="1" ht="9" customHeight="1">
      <c r="N427" s="62"/>
      <c r="O427" s="62"/>
      <c r="P427" s="85"/>
      <c r="Q427" s="62"/>
      <c r="AD427" s="62"/>
      <c r="AF427" s="71"/>
      <c r="AG427" s="85"/>
      <c r="CP427" s="85"/>
      <c r="CQ427" s="85"/>
      <c r="CS427" s="85"/>
      <c r="DF427" s="62"/>
      <c r="DH427" s="85"/>
      <c r="DI427" s="85"/>
    </row>
    <row r="428" spans="14:113" s="73" customFormat="1" ht="9" customHeight="1">
      <c r="N428" s="62"/>
      <c r="O428" s="62"/>
      <c r="P428" s="85"/>
      <c r="Q428" s="62"/>
      <c r="AD428" s="62"/>
      <c r="AF428" s="71"/>
      <c r="AG428" s="85"/>
      <c r="CP428" s="85"/>
      <c r="CQ428" s="85"/>
      <c r="CS428" s="85"/>
      <c r="DF428" s="62"/>
      <c r="DH428" s="85"/>
      <c r="DI428" s="85"/>
    </row>
    <row r="429" spans="14:113" s="73" customFormat="1" ht="9" customHeight="1">
      <c r="N429" s="62"/>
      <c r="O429" s="62"/>
      <c r="P429" s="85"/>
      <c r="Q429" s="62"/>
      <c r="AD429" s="62"/>
      <c r="AF429" s="71"/>
      <c r="AG429" s="85"/>
      <c r="CP429" s="85"/>
      <c r="CQ429" s="85"/>
      <c r="CS429" s="85"/>
      <c r="DF429" s="62"/>
      <c r="DH429" s="85"/>
      <c r="DI429" s="85"/>
    </row>
    <row r="430" spans="14:113" s="73" customFormat="1" ht="9" customHeight="1">
      <c r="N430" s="62"/>
      <c r="O430" s="62"/>
      <c r="P430" s="85"/>
      <c r="Q430" s="62"/>
      <c r="AD430" s="62"/>
      <c r="AF430" s="71"/>
      <c r="AG430" s="85"/>
      <c r="CP430" s="85"/>
      <c r="CQ430" s="85"/>
      <c r="CS430" s="85"/>
      <c r="DF430" s="62"/>
      <c r="DH430" s="85"/>
      <c r="DI430" s="85"/>
    </row>
    <row r="431" spans="14:113" s="73" customFormat="1" ht="9" customHeight="1">
      <c r="N431" s="62"/>
      <c r="O431" s="62"/>
      <c r="P431" s="85"/>
      <c r="Q431" s="62"/>
      <c r="AD431" s="62"/>
      <c r="AF431" s="71"/>
      <c r="AG431" s="85"/>
      <c r="CP431" s="85"/>
      <c r="CQ431" s="85"/>
      <c r="CS431" s="85"/>
      <c r="DF431" s="62"/>
      <c r="DH431" s="85"/>
      <c r="DI431" s="85"/>
    </row>
    <row r="432" spans="14:113" s="73" customFormat="1" ht="9" customHeight="1">
      <c r="N432" s="62"/>
      <c r="O432" s="62"/>
      <c r="P432" s="85"/>
      <c r="Q432" s="62"/>
      <c r="AD432" s="62"/>
      <c r="AF432" s="71"/>
      <c r="AG432" s="85"/>
      <c r="CP432" s="85"/>
      <c r="CQ432" s="85"/>
      <c r="CS432" s="85"/>
      <c r="DF432" s="62"/>
      <c r="DH432" s="85"/>
      <c r="DI432" s="85"/>
    </row>
    <row r="433" spans="14:113" s="73" customFormat="1" ht="9" customHeight="1">
      <c r="N433" s="62"/>
      <c r="O433" s="62"/>
      <c r="P433" s="85"/>
      <c r="Q433" s="62"/>
      <c r="AD433" s="62"/>
      <c r="AF433" s="71"/>
      <c r="AG433" s="85"/>
      <c r="CP433" s="85"/>
      <c r="CQ433" s="85"/>
      <c r="CS433" s="85"/>
      <c r="DF433" s="62"/>
      <c r="DH433" s="85"/>
      <c r="DI433" s="85"/>
    </row>
    <row r="434" spans="14:113" s="73" customFormat="1" ht="9" customHeight="1">
      <c r="N434" s="62"/>
      <c r="O434" s="62"/>
      <c r="P434" s="85"/>
      <c r="Q434" s="62"/>
      <c r="AD434" s="62"/>
      <c r="AF434" s="71"/>
      <c r="AG434" s="85"/>
      <c r="CP434" s="85"/>
      <c r="CQ434" s="85"/>
      <c r="CS434" s="85"/>
      <c r="DF434" s="62"/>
      <c r="DH434" s="85"/>
      <c r="DI434" s="85"/>
    </row>
    <row r="435" spans="14:113" s="73" customFormat="1" ht="9" customHeight="1">
      <c r="N435" s="62"/>
      <c r="O435" s="62"/>
      <c r="P435" s="85"/>
      <c r="Q435" s="62"/>
      <c r="AD435" s="62"/>
      <c r="AF435" s="71"/>
      <c r="AG435" s="85"/>
      <c r="CP435" s="85"/>
      <c r="CQ435" s="85"/>
      <c r="CS435" s="85"/>
      <c r="DF435" s="62"/>
      <c r="DH435" s="85"/>
      <c r="DI435" s="85"/>
    </row>
    <row r="436" spans="14:113" s="73" customFormat="1" ht="9" customHeight="1">
      <c r="N436" s="62"/>
      <c r="O436" s="62"/>
      <c r="P436" s="85"/>
      <c r="Q436" s="62"/>
      <c r="AD436" s="62"/>
      <c r="AF436" s="71"/>
      <c r="AG436" s="85"/>
      <c r="CP436" s="85"/>
      <c r="CQ436" s="85"/>
      <c r="CS436" s="85"/>
      <c r="DF436" s="62"/>
      <c r="DH436" s="85"/>
      <c r="DI436" s="85"/>
    </row>
    <row r="437" spans="14:113" s="73" customFormat="1" ht="9" customHeight="1">
      <c r="N437" s="62"/>
      <c r="O437" s="62"/>
      <c r="P437" s="85"/>
      <c r="Q437" s="62"/>
      <c r="AD437" s="62"/>
      <c r="AF437" s="71"/>
      <c r="AG437" s="85"/>
      <c r="CP437" s="85"/>
      <c r="CQ437" s="85"/>
      <c r="CS437" s="85"/>
      <c r="DF437" s="62"/>
      <c r="DH437" s="85"/>
      <c r="DI437" s="85"/>
    </row>
    <row r="438" spans="14:113" s="73" customFormat="1" ht="9" customHeight="1">
      <c r="N438" s="62"/>
      <c r="O438" s="62"/>
      <c r="P438" s="85"/>
      <c r="Q438" s="62"/>
      <c r="AD438" s="62"/>
      <c r="AF438" s="71"/>
      <c r="AG438" s="85"/>
      <c r="CP438" s="85"/>
      <c r="CQ438" s="85"/>
      <c r="CS438" s="85"/>
      <c r="DF438" s="62"/>
      <c r="DH438" s="85"/>
      <c r="DI438" s="85"/>
    </row>
    <row r="439" spans="14:113" s="73" customFormat="1" ht="9" customHeight="1">
      <c r="N439" s="62"/>
      <c r="O439" s="62"/>
      <c r="P439" s="85"/>
      <c r="Q439" s="62"/>
      <c r="AD439" s="62"/>
      <c r="AF439" s="71"/>
      <c r="AG439" s="85"/>
      <c r="CP439" s="85"/>
      <c r="CQ439" s="85"/>
      <c r="CS439" s="85"/>
      <c r="DF439" s="62"/>
      <c r="DH439" s="85"/>
      <c r="DI439" s="85"/>
    </row>
    <row r="440" spans="14:113" s="73" customFormat="1" ht="9" customHeight="1">
      <c r="N440" s="62"/>
      <c r="O440" s="62"/>
      <c r="P440" s="85"/>
      <c r="Q440" s="62"/>
      <c r="AD440" s="62"/>
      <c r="AF440" s="71"/>
      <c r="AG440" s="85"/>
      <c r="CP440" s="85"/>
      <c r="CQ440" s="85"/>
      <c r="CS440" s="85"/>
      <c r="DF440" s="62"/>
      <c r="DH440" s="85"/>
      <c r="DI440" s="85"/>
    </row>
    <row r="441" spans="14:113" s="73" customFormat="1" ht="9" customHeight="1">
      <c r="N441" s="62"/>
      <c r="O441" s="62"/>
      <c r="P441" s="85"/>
      <c r="Q441" s="62"/>
      <c r="AD441" s="62"/>
      <c r="AF441" s="71"/>
      <c r="AG441" s="85"/>
      <c r="CP441" s="85"/>
      <c r="CQ441" s="85"/>
      <c r="CS441" s="85"/>
      <c r="DF441" s="62"/>
      <c r="DH441" s="85"/>
      <c r="DI441" s="85"/>
    </row>
    <row r="442" spans="14:113" s="73" customFormat="1" ht="9" customHeight="1">
      <c r="N442" s="62"/>
      <c r="O442" s="62"/>
      <c r="P442" s="85"/>
      <c r="Q442" s="62"/>
      <c r="AD442" s="62"/>
      <c r="AF442" s="71"/>
      <c r="AG442" s="85"/>
      <c r="CP442" s="85"/>
      <c r="CQ442" s="85"/>
      <c r="CS442" s="85"/>
      <c r="DF442" s="62"/>
      <c r="DH442" s="85"/>
      <c r="DI442" s="85"/>
    </row>
    <row r="443" spans="14:113" s="73" customFormat="1" ht="9" customHeight="1">
      <c r="N443" s="62"/>
      <c r="O443" s="62"/>
      <c r="P443" s="85"/>
      <c r="Q443" s="62"/>
      <c r="AD443" s="62"/>
      <c r="AF443" s="71"/>
      <c r="AG443" s="85"/>
      <c r="CP443" s="85"/>
      <c r="CQ443" s="85"/>
      <c r="CS443" s="85"/>
      <c r="DF443" s="62"/>
      <c r="DH443" s="85"/>
      <c r="DI443" s="85"/>
    </row>
    <row r="444" spans="14:113" s="73" customFormat="1" ht="9" customHeight="1">
      <c r="N444" s="62"/>
      <c r="O444" s="62"/>
      <c r="P444" s="85"/>
      <c r="Q444" s="62"/>
      <c r="AD444" s="62"/>
      <c r="AF444" s="71"/>
      <c r="AG444" s="85"/>
      <c r="CP444" s="85"/>
      <c r="CQ444" s="85"/>
      <c r="CS444" s="85"/>
      <c r="DF444" s="62"/>
      <c r="DH444" s="85"/>
      <c r="DI444" s="85"/>
    </row>
    <row r="445" spans="14:113" s="73" customFormat="1" ht="9" customHeight="1">
      <c r="N445" s="62"/>
      <c r="O445" s="62"/>
      <c r="P445" s="85"/>
      <c r="Q445" s="62"/>
      <c r="AD445" s="62"/>
      <c r="AF445" s="71"/>
      <c r="AG445" s="85"/>
      <c r="CP445" s="85"/>
      <c r="CQ445" s="85"/>
      <c r="CS445" s="85"/>
      <c r="DF445" s="62"/>
      <c r="DH445" s="85"/>
      <c r="DI445" s="85"/>
    </row>
    <row r="446" spans="14:113" s="73" customFormat="1" ht="9" customHeight="1">
      <c r="N446" s="62"/>
      <c r="O446" s="62"/>
      <c r="P446" s="85"/>
      <c r="Q446" s="62"/>
      <c r="AD446" s="62"/>
      <c r="AF446" s="71"/>
      <c r="AG446" s="85"/>
      <c r="CP446" s="85"/>
      <c r="CQ446" s="85"/>
      <c r="CS446" s="85"/>
      <c r="DF446" s="62"/>
      <c r="DH446" s="85"/>
      <c r="DI446" s="85"/>
    </row>
    <row r="447" spans="14:113" s="73" customFormat="1" ht="9" customHeight="1">
      <c r="N447" s="62"/>
      <c r="O447" s="62"/>
      <c r="P447" s="85"/>
      <c r="Q447" s="62"/>
      <c r="AD447" s="62"/>
      <c r="AF447" s="71"/>
      <c r="AG447" s="85"/>
      <c r="CP447" s="85"/>
      <c r="CQ447" s="85"/>
      <c r="CS447" s="85"/>
      <c r="DF447" s="62"/>
      <c r="DH447" s="85"/>
      <c r="DI447" s="85"/>
    </row>
    <row r="448" spans="14:113" s="73" customFormat="1" ht="9" customHeight="1">
      <c r="N448" s="62"/>
      <c r="O448" s="62"/>
      <c r="P448" s="85"/>
      <c r="Q448" s="62"/>
      <c r="AD448" s="62"/>
      <c r="AF448" s="71"/>
      <c r="AG448" s="85"/>
      <c r="CP448" s="85"/>
      <c r="CQ448" s="85"/>
      <c r="CS448" s="85"/>
      <c r="DF448" s="62"/>
      <c r="DH448" s="85"/>
      <c r="DI448" s="85"/>
    </row>
    <row r="449" spans="14:113" s="73" customFormat="1" ht="9" customHeight="1">
      <c r="N449" s="62"/>
      <c r="O449" s="62"/>
      <c r="P449" s="85"/>
      <c r="Q449" s="62"/>
      <c r="AD449" s="62"/>
      <c r="AF449" s="71"/>
      <c r="AG449" s="85"/>
      <c r="CP449" s="85"/>
      <c r="CQ449" s="85"/>
      <c r="CS449" s="85"/>
      <c r="DF449" s="62"/>
      <c r="DH449" s="85"/>
      <c r="DI449" s="85"/>
    </row>
    <row r="450" spans="14:113" s="73" customFormat="1" ht="9" customHeight="1">
      <c r="N450" s="62"/>
      <c r="O450" s="62"/>
      <c r="P450" s="85"/>
      <c r="Q450" s="62"/>
      <c r="AD450" s="62"/>
      <c r="AF450" s="71"/>
      <c r="AG450" s="85"/>
      <c r="CP450" s="85"/>
      <c r="CQ450" s="85"/>
      <c r="CS450" s="85"/>
      <c r="DF450" s="62"/>
      <c r="DH450" s="85"/>
      <c r="DI450" s="85"/>
    </row>
    <row r="451" spans="14:113" s="73" customFormat="1" ht="9" customHeight="1">
      <c r="N451" s="62"/>
      <c r="O451" s="62"/>
      <c r="P451" s="85"/>
      <c r="Q451" s="62"/>
      <c r="AD451" s="62"/>
      <c r="AF451" s="71"/>
      <c r="AG451" s="85"/>
      <c r="CP451" s="85"/>
      <c r="CQ451" s="85"/>
      <c r="CS451" s="85"/>
      <c r="DF451" s="62"/>
      <c r="DH451" s="85"/>
      <c r="DI451" s="85"/>
    </row>
    <row r="452" spans="14:113" s="73" customFormat="1" ht="9" customHeight="1">
      <c r="N452" s="62"/>
      <c r="O452" s="62"/>
      <c r="P452" s="85"/>
      <c r="Q452" s="62"/>
      <c r="AD452" s="62"/>
      <c r="AF452" s="71"/>
      <c r="AG452" s="85"/>
      <c r="CP452" s="85"/>
      <c r="CQ452" s="85"/>
      <c r="CS452" s="85"/>
      <c r="DF452" s="62"/>
      <c r="DH452" s="85"/>
      <c r="DI452" s="85"/>
    </row>
    <row r="453" spans="14:113" s="73" customFormat="1" ht="9" customHeight="1">
      <c r="N453" s="62"/>
      <c r="O453" s="62"/>
      <c r="P453" s="85"/>
      <c r="Q453" s="62"/>
      <c r="AD453" s="62"/>
      <c r="AF453" s="71"/>
      <c r="AG453" s="85"/>
      <c r="CP453" s="85"/>
      <c r="CQ453" s="85"/>
      <c r="CS453" s="85"/>
      <c r="DF453" s="62"/>
      <c r="DH453" s="85"/>
      <c r="DI453" s="85"/>
    </row>
    <row r="454" spans="14:113" s="73" customFormat="1" ht="9" customHeight="1">
      <c r="N454" s="62"/>
      <c r="O454" s="62"/>
      <c r="P454" s="85"/>
      <c r="Q454" s="62"/>
      <c r="AD454" s="62"/>
      <c r="AF454" s="71"/>
      <c r="AG454" s="85"/>
      <c r="CP454" s="85"/>
      <c r="CQ454" s="85"/>
      <c r="CS454" s="85"/>
      <c r="DF454" s="62"/>
      <c r="DH454" s="85"/>
      <c r="DI454" s="85"/>
    </row>
    <row r="455" spans="14:113" s="73" customFormat="1" ht="9" customHeight="1">
      <c r="N455" s="62"/>
      <c r="O455" s="62"/>
      <c r="P455" s="85"/>
      <c r="Q455" s="62"/>
      <c r="AD455" s="62"/>
      <c r="AF455" s="71"/>
      <c r="AG455" s="85"/>
      <c r="CP455" s="85"/>
      <c r="CQ455" s="85"/>
      <c r="CS455" s="85"/>
      <c r="DF455" s="62"/>
      <c r="DH455" s="85"/>
      <c r="DI455" s="85"/>
    </row>
    <row r="456" spans="14:113" s="73" customFormat="1" ht="9" customHeight="1">
      <c r="N456" s="62"/>
      <c r="O456" s="62"/>
      <c r="P456" s="85"/>
      <c r="Q456" s="62"/>
      <c r="AD456" s="62"/>
      <c r="AF456" s="71"/>
      <c r="AG456" s="85"/>
      <c r="CP456" s="85"/>
      <c r="CQ456" s="85"/>
      <c r="CS456" s="85"/>
      <c r="DF456" s="62"/>
      <c r="DH456" s="85"/>
      <c r="DI456" s="85"/>
    </row>
    <row r="457" spans="14:113" s="73" customFormat="1" ht="9" customHeight="1">
      <c r="N457" s="62"/>
      <c r="O457" s="62"/>
      <c r="P457" s="85"/>
      <c r="Q457" s="62"/>
      <c r="AD457" s="62"/>
      <c r="AF457" s="71"/>
      <c r="AG457" s="85"/>
      <c r="CP457" s="85"/>
      <c r="CQ457" s="85"/>
      <c r="CS457" s="85"/>
      <c r="DF457" s="62"/>
      <c r="DH457" s="85"/>
      <c r="DI457" s="85"/>
    </row>
    <row r="458" spans="14:113" s="73" customFormat="1" ht="9" customHeight="1">
      <c r="N458" s="62"/>
      <c r="O458" s="62"/>
      <c r="P458" s="85"/>
      <c r="Q458" s="62"/>
      <c r="AD458" s="62"/>
      <c r="AF458" s="71"/>
      <c r="AG458" s="85"/>
      <c r="CP458" s="85"/>
      <c r="CQ458" s="85"/>
      <c r="CS458" s="85"/>
      <c r="DF458" s="62"/>
      <c r="DH458" s="85"/>
      <c r="DI458" s="85"/>
    </row>
    <row r="459" spans="14:113" s="73" customFormat="1" ht="9" customHeight="1">
      <c r="N459" s="62"/>
      <c r="O459" s="62"/>
      <c r="P459" s="85"/>
      <c r="Q459" s="62"/>
      <c r="AD459" s="62"/>
      <c r="AF459" s="71"/>
      <c r="AG459" s="85"/>
      <c r="CP459" s="85"/>
      <c r="CQ459" s="85"/>
      <c r="CS459" s="85"/>
      <c r="DF459" s="62"/>
      <c r="DH459" s="85"/>
      <c r="DI459" s="85"/>
    </row>
    <row r="460" spans="14:113" s="73" customFormat="1" ht="9" customHeight="1">
      <c r="N460" s="62"/>
      <c r="O460" s="62"/>
      <c r="P460" s="85"/>
      <c r="Q460" s="62"/>
      <c r="AD460" s="62"/>
      <c r="AF460" s="71"/>
      <c r="AG460" s="85"/>
      <c r="CP460" s="85"/>
      <c r="CQ460" s="85"/>
      <c r="CS460" s="85"/>
      <c r="DF460" s="62"/>
      <c r="DH460" s="85"/>
      <c r="DI460" s="85"/>
    </row>
    <row r="461" spans="14:113" s="73" customFormat="1" ht="9" customHeight="1">
      <c r="N461" s="62"/>
      <c r="O461" s="62"/>
      <c r="P461" s="85"/>
      <c r="Q461" s="62"/>
      <c r="AD461" s="62"/>
      <c r="AF461" s="71"/>
      <c r="AG461" s="85"/>
      <c r="CP461" s="85"/>
      <c r="CQ461" s="85"/>
      <c r="CS461" s="85"/>
      <c r="DF461" s="62"/>
      <c r="DH461" s="85"/>
      <c r="DI461" s="85"/>
    </row>
    <row r="462" spans="14:113" s="73" customFormat="1" ht="9" customHeight="1">
      <c r="N462" s="62"/>
      <c r="O462" s="62"/>
      <c r="P462" s="85"/>
      <c r="Q462" s="62"/>
      <c r="AD462" s="62"/>
      <c r="AF462" s="71"/>
      <c r="AG462" s="85"/>
      <c r="CP462" s="85"/>
      <c r="CQ462" s="85"/>
      <c r="CS462" s="85"/>
      <c r="DF462" s="62"/>
      <c r="DH462" s="85"/>
      <c r="DI462" s="85"/>
    </row>
    <row r="463" spans="14:113" s="73" customFormat="1" ht="9" customHeight="1">
      <c r="N463" s="62"/>
      <c r="O463" s="62"/>
      <c r="P463" s="85"/>
      <c r="Q463" s="62"/>
      <c r="AD463" s="62"/>
      <c r="AF463" s="71"/>
      <c r="AG463" s="85"/>
      <c r="CP463" s="85"/>
      <c r="CQ463" s="85"/>
      <c r="CS463" s="85"/>
      <c r="DF463" s="62"/>
      <c r="DH463" s="85"/>
      <c r="DI463" s="85"/>
    </row>
    <row r="464" spans="14:113" s="73" customFormat="1" ht="9" customHeight="1">
      <c r="N464" s="62"/>
      <c r="O464" s="62"/>
      <c r="P464" s="85"/>
      <c r="Q464" s="62"/>
      <c r="AD464" s="62"/>
      <c r="AF464" s="71"/>
      <c r="AG464" s="85"/>
      <c r="CP464" s="85"/>
      <c r="CQ464" s="85"/>
      <c r="CS464" s="85"/>
      <c r="DF464" s="62"/>
      <c r="DH464" s="85"/>
      <c r="DI464" s="85"/>
    </row>
    <row r="465" spans="14:113" s="73" customFormat="1" ht="9" customHeight="1">
      <c r="N465" s="62"/>
      <c r="O465" s="62"/>
      <c r="P465" s="85"/>
      <c r="Q465" s="62"/>
      <c r="AD465" s="62"/>
      <c r="AF465" s="71"/>
      <c r="AG465" s="85"/>
      <c r="CP465" s="85"/>
      <c r="CQ465" s="85"/>
      <c r="CS465" s="85"/>
      <c r="DF465" s="62"/>
      <c r="DH465" s="85"/>
      <c r="DI465" s="85"/>
    </row>
    <row r="466" spans="14:113" s="73" customFormat="1" ht="9" customHeight="1">
      <c r="N466" s="62"/>
      <c r="O466" s="62"/>
      <c r="P466" s="85"/>
      <c r="Q466" s="62"/>
      <c r="AD466" s="62"/>
      <c r="AF466" s="71"/>
      <c r="AG466" s="85"/>
      <c r="CP466" s="85"/>
      <c r="CQ466" s="85"/>
      <c r="CS466" s="85"/>
      <c r="DF466" s="62"/>
      <c r="DH466" s="85"/>
      <c r="DI466" s="85"/>
    </row>
    <row r="467" spans="14:113" s="73" customFormat="1" ht="9" customHeight="1">
      <c r="N467" s="62"/>
      <c r="O467" s="62"/>
      <c r="P467" s="85"/>
      <c r="Q467" s="62"/>
      <c r="AD467" s="62"/>
      <c r="AF467" s="71"/>
      <c r="AG467" s="85"/>
      <c r="CP467" s="85"/>
      <c r="CQ467" s="85"/>
      <c r="CS467" s="85"/>
      <c r="DF467" s="62"/>
      <c r="DH467" s="85"/>
      <c r="DI467" s="85"/>
    </row>
    <row r="468" spans="14:113" s="73" customFormat="1" ht="9" customHeight="1">
      <c r="N468" s="62"/>
      <c r="O468" s="62"/>
      <c r="P468" s="85"/>
      <c r="Q468" s="62"/>
      <c r="AD468" s="62"/>
      <c r="AF468" s="71"/>
      <c r="AG468" s="85"/>
      <c r="CP468" s="85"/>
      <c r="CQ468" s="85"/>
      <c r="CS468" s="85"/>
      <c r="DF468" s="62"/>
      <c r="DH468" s="85"/>
      <c r="DI468" s="85"/>
    </row>
    <row r="469" spans="14:113" s="73" customFormat="1" ht="9" customHeight="1">
      <c r="N469" s="62"/>
      <c r="O469" s="62"/>
      <c r="P469" s="85"/>
      <c r="Q469" s="62"/>
      <c r="AD469" s="62"/>
      <c r="AF469" s="71"/>
      <c r="AG469" s="85"/>
      <c r="CP469" s="85"/>
      <c r="CQ469" s="85"/>
      <c r="CS469" s="85"/>
      <c r="DF469" s="62"/>
      <c r="DH469" s="85"/>
      <c r="DI469" s="85"/>
    </row>
    <row r="470" spans="14:113" s="73" customFormat="1" ht="9" customHeight="1">
      <c r="N470" s="62"/>
      <c r="O470" s="62"/>
      <c r="P470" s="85"/>
      <c r="Q470" s="62"/>
      <c r="AD470" s="62"/>
      <c r="AF470" s="71"/>
      <c r="AG470" s="85"/>
      <c r="CP470" s="85"/>
      <c r="CQ470" s="85"/>
      <c r="CS470" s="85"/>
      <c r="DF470" s="62"/>
      <c r="DH470" s="85"/>
      <c r="DI470" s="85"/>
    </row>
    <row r="471" spans="14:113" s="73" customFormat="1" ht="9" customHeight="1">
      <c r="N471" s="62"/>
      <c r="O471" s="62"/>
      <c r="P471" s="85"/>
      <c r="Q471" s="62"/>
      <c r="AD471" s="62"/>
      <c r="AF471" s="71"/>
      <c r="AG471" s="85"/>
      <c r="CP471" s="85"/>
      <c r="CQ471" s="85"/>
      <c r="CS471" s="85"/>
      <c r="DF471" s="62"/>
      <c r="DH471" s="85"/>
      <c r="DI471" s="85"/>
    </row>
    <row r="472" spans="14:113" s="73" customFormat="1" ht="9" customHeight="1">
      <c r="N472" s="62"/>
      <c r="O472" s="62"/>
      <c r="P472" s="85"/>
      <c r="Q472" s="62"/>
      <c r="AD472" s="62"/>
      <c r="AF472" s="71"/>
      <c r="AG472" s="85"/>
      <c r="CP472" s="85"/>
      <c r="CQ472" s="85"/>
      <c r="CS472" s="85"/>
      <c r="DF472" s="62"/>
      <c r="DH472" s="85"/>
      <c r="DI472" s="85"/>
    </row>
    <row r="473" spans="14:113" s="73" customFormat="1" ht="9" customHeight="1">
      <c r="N473" s="62"/>
      <c r="O473" s="62"/>
      <c r="P473" s="85"/>
      <c r="Q473" s="62"/>
      <c r="AD473" s="62"/>
      <c r="AF473" s="71"/>
      <c r="AG473" s="85"/>
      <c r="CP473" s="85"/>
      <c r="CQ473" s="85"/>
      <c r="CS473" s="85"/>
      <c r="DF473" s="62"/>
      <c r="DH473" s="85"/>
      <c r="DI473" s="85"/>
    </row>
    <row r="474" spans="14:113" s="73" customFormat="1" ht="9" customHeight="1">
      <c r="N474" s="62"/>
      <c r="O474" s="62"/>
      <c r="P474" s="85"/>
      <c r="Q474" s="62"/>
      <c r="AD474" s="62"/>
      <c r="AF474" s="71"/>
      <c r="AG474" s="85"/>
      <c r="CP474" s="85"/>
      <c r="CQ474" s="85"/>
      <c r="CS474" s="85"/>
      <c r="DF474" s="62"/>
      <c r="DH474" s="85"/>
      <c r="DI474" s="85"/>
    </row>
    <row r="475" spans="14:113" s="73" customFormat="1" ht="9" customHeight="1">
      <c r="N475" s="62"/>
      <c r="O475" s="62"/>
      <c r="P475" s="85"/>
      <c r="Q475" s="62"/>
      <c r="AD475" s="62"/>
      <c r="AF475" s="71"/>
      <c r="AG475" s="85"/>
      <c r="CP475" s="85"/>
      <c r="CQ475" s="85"/>
      <c r="CS475" s="85"/>
      <c r="DF475" s="62"/>
      <c r="DH475" s="85"/>
      <c r="DI475" s="85"/>
    </row>
    <row r="476" spans="14:113" s="73" customFormat="1" ht="9" customHeight="1">
      <c r="N476" s="62"/>
      <c r="O476" s="62"/>
      <c r="P476" s="85"/>
      <c r="Q476" s="62"/>
      <c r="AD476" s="62"/>
      <c r="AF476" s="71"/>
      <c r="AG476" s="85"/>
      <c r="CP476" s="85"/>
      <c r="CQ476" s="85"/>
      <c r="CS476" s="85"/>
      <c r="DF476" s="62"/>
      <c r="DH476" s="85"/>
      <c r="DI476" s="85"/>
    </row>
    <row r="477" spans="14:113" s="73" customFormat="1" ht="9" customHeight="1">
      <c r="N477" s="62"/>
      <c r="O477" s="62"/>
      <c r="P477" s="85"/>
      <c r="Q477" s="62"/>
      <c r="AD477" s="62"/>
      <c r="AF477" s="71"/>
      <c r="AG477" s="85"/>
      <c r="CP477" s="85"/>
      <c r="CQ477" s="85"/>
      <c r="CS477" s="85"/>
      <c r="DF477" s="62"/>
      <c r="DH477" s="85"/>
      <c r="DI477" s="85"/>
    </row>
    <row r="478" spans="14:113" s="73" customFormat="1" ht="9" customHeight="1">
      <c r="N478" s="62"/>
      <c r="O478" s="62"/>
      <c r="P478" s="85"/>
      <c r="Q478" s="62"/>
      <c r="AD478" s="62"/>
      <c r="AF478" s="71"/>
      <c r="AG478" s="85"/>
      <c r="CP478" s="85"/>
      <c r="CQ478" s="85"/>
      <c r="CS478" s="85"/>
      <c r="DF478" s="62"/>
      <c r="DH478" s="85"/>
      <c r="DI478" s="85"/>
    </row>
    <row r="479" spans="14:113" s="73" customFormat="1" ht="9" customHeight="1">
      <c r="N479" s="62"/>
      <c r="O479" s="62"/>
      <c r="P479" s="85"/>
      <c r="Q479" s="62"/>
      <c r="AD479" s="62"/>
      <c r="AF479" s="71"/>
      <c r="AG479" s="85"/>
      <c r="CP479" s="85"/>
      <c r="CQ479" s="85"/>
      <c r="CS479" s="85"/>
      <c r="DF479" s="62"/>
      <c r="DH479" s="85"/>
      <c r="DI479" s="85"/>
    </row>
    <row r="480" spans="14:113" s="73" customFormat="1" ht="9" customHeight="1">
      <c r="N480" s="62"/>
      <c r="O480" s="62"/>
      <c r="P480" s="85"/>
      <c r="Q480" s="62"/>
      <c r="AD480" s="62"/>
      <c r="AF480" s="71"/>
      <c r="AG480" s="85"/>
      <c r="CP480" s="85"/>
      <c r="CQ480" s="85"/>
      <c r="CS480" s="85"/>
      <c r="DF480" s="62"/>
      <c r="DH480" s="85"/>
      <c r="DI480" s="85"/>
    </row>
    <row r="481" spans="14:113" s="73" customFormat="1" ht="9" customHeight="1">
      <c r="N481" s="62"/>
      <c r="O481" s="62"/>
      <c r="P481" s="85"/>
      <c r="Q481" s="62"/>
      <c r="AD481" s="62"/>
      <c r="AF481" s="71"/>
      <c r="AG481" s="85"/>
      <c r="CP481" s="85"/>
      <c r="CQ481" s="85"/>
      <c r="CS481" s="85"/>
      <c r="DF481" s="62"/>
      <c r="DH481" s="85"/>
      <c r="DI481" s="85"/>
    </row>
    <row r="482" spans="14:113" s="73" customFormat="1" ht="9" customHeight="1">
      <c r="N482" s="62"/>
      <c r="O482" s="62"/>
      <c r="P482" s="85"/>
      <c r="Q482" s="62"/>
      <c r="AD482" s="62"/>
      <c r="AF482" s="71"/>
      <c r="AG482" s="85"/>
      <c r="CP482" s="85"/>
      <c r="CQ482" s="85"/>
      <c r="CS482" s="85"/>
      <c r="DF482" s="62"/>
      <c r="DH482" s="85"/>
      <c r="DI482" s="85"/>
    </row>
    <row r="483" spans="14:113" s="73" customFormat="1" ht="9" customHeight="1">
      <c r="N483" s="62"/>
      <c r="O483" s="62"/>
      <c r="P483" s="85"/>
      <c r="Q483" s="62"/>
      <c r="AD483" s="62"/>
      <c r="AF483" s="71"/>
      <c r="AG483" s="85"/>
      <c r="CP483" s="85"/>
      <c r="CQ483" s="85"/>
      <c r="CS483" s="85"/>
      <c r="DF483" s="62"/>
      <c r="DH483" s="85"/>
      <c r="DI483" s="85"/>
    </row>
    <row r="484" spans="14:113" s="73" customFormat="1" ht="9" customHeight="1">
      <c r="N484" s="62"/>
      <c r="O484" s="62"/>
      <c r="P484" s="85"/>
      <c r="Q484" s="62"/>
      <c r="AD484" s="62"/>
      <c r="AF484" s="71"/>
      <c r="AG484" s="85"/>
      <c r="CP484" s="85"/>
      <c r="CQ484" s="85"/>
      <c r="CS484" s="85"/>
      <c r="DF484" s="62"/>
      <c r="DH484" s="85"/>
      <c r="DI484" s="85"/>
    </row>
    <row r="485" spans="14:113" s="73" customFormat="1" ht="9" customHeight="1">
      <c r="N485" s="62"/>
      <c r="O485" s="62"/>
      <c r="P485" s="85"/>
      <c r="Q485" s="62"/>
      <c r="AD485" s="62"/>
      <c r="AF485" s="71"/>
      <c r="AG485" s="85"/>
      <c r="CP485" s="85"/>
      <c r="CQ485" s="85"/>
      <c r="CS485" s="85"/>
      <c r="DF485" s="62"/>
      <c r="DH485" s="85"/>
      <c r="DI485" s="85"/>
    </row>
    <row r="486" spans="14:113" s="73" customFormat="1" ht="9" customHeight="1">
      <c r="N486" s="62"/>
      <c r="O486" s="62"/>
      <c r="P486" s="85"/>
      <c r="Q486" s="62"/>
      <c r="AD486" s="62"/>
      <c r="AF486" s="71"/>
      <c r="AG486" s="85"/>
      <c r="CP486" s="85"/>
      <c r="CQ486" s="85"/>
      <c r="CS486" s="85"/>
      <c r="DF486" s="62"/>
      <c r="DH486" s="85"/>
      <c r="DI486" s="85"/>
    </row>
    <row r="487" spans="14:113" s="73" customFormat="1" ht="9" customHeight="1">
      <c r="N487" s="62"/>
      <c r="O487" s="62"/>
      <c r="P487" s="85"/>
      <c r="Q487" s="62"/>
      <c r="AD487" s="62"/>
      <c r="AF487" s="71"/>
      <c r="AG487" s="85"/>
      <c r="CP487" s="85"/>
      <c r="CQ487" s="85"/>
      <c r="CS487" s="85"/>
      <c r="DF487" s="62"/>
      <c r="DH487" s="85"/>
      <c r="DI487" s="85"/>
    </row>
    <row r="488" spans="14:113" s="73" customFormat="1" ht="9" customHeight="1">
      <c r="N488" s="62"/>
      <c r="O488" s="62"/>
      <c r="P488" s="85"/>
      <c r="Q488" s="62"/>
      <c r="AD488" s="62"/>
      <c r="AF488" s="71"/>
      <c r="AG488" s="85"/>
      <c r="CP488" s="85"/>
      <c r="CQ488" s="85"/>
      <c r="CS488" s="85"/>
      <c r="DF488" s="62"/>
      <c r="DH488" s="85"/>
      <c r="DI488" s="85"/>
    </row>
    <row r="489" spans="14:113" s="73" customFormat="1" ht="9" customHeight="1">
      <c r="N489" s="62"/>
      <c r="O489" s="62"/>
      <c r="P489" s="85"/>
      <c r="Q489" s="62"/>
      <c r="AD489" s="62"/>
      <c r="AF489" s="71"/>
      <c r="AG489" s="85"/>
      <c r="CP489" s="85"/>
      <c r="CQ489" s="85"/>
      <c r="CS489" s="85"/>
      <c r="DF489" s="62"/>
      <c r="DH489" s="85"/>
      <c r="DI489" s="85"/>
    </row>
    <row r="490" spans="14:113" s="73" customFormat="1" ht="9" customHeight="1">
      <c r="N490" s="62"/>
      <c r="O490" s="62"/>
      <c r="P490" s="85"/>
      <c r="Q490" s="62"/>
      <c r="AD490" s="62"/>
      <c r="AF490" s="71"/>
      <c r="AG490" s="85"/>
      <c r="CP490" s="85"/>
      <c r="CQ490" s="85"/>
      <c r="CS490" s="85"/>
      <c r="DF490" s="62"/>
      <c r="DH490" s="85"/>
      <c r="DI490" s="85"/>
    </row>
    <row r="491" spans="14:113" s="73" customFormat="1" ht="9" customHeight="1">
      <c r="N491" s="62"/>
      <c r="O491" s="62"/>
      <c r="P491" s="85"/>
      <c r="Q491" s="62"/>
      <c r="AD491" s="62"/>
      <c r="AF491" s="71"/>
      <c r="AG491" s="85"/>
      <c r="CP491" s="85"/>
      <c r="CQ491" s="85"/>
      <c r="CS491" s="85"/>
      <c r="DF491" s="62"/>
      <c r="DH491" s="85"/>
      <c r="DI491" s="85"/>
    </row>
    <row r="492" spans="14:113" s="73" customFormat="1" ht="9" customHeight="1">
      <c r="N492" s="62"/>
      <c r="O492" s="62"/>
      <c r="P492" s="85"/>
      <c r="Q492" s="62"/>
      <c r="AD492" s="62"/>
      <c r="AF492" s="71"/>
      <c r="AG492" s="85"/>
      <c r="CP492" s="85"/>
      <c r="CQ492" s="85"/>
      <c r="CS492" s="85"/>
      <c r="DF492" s="62"/>
      <c r="DH492" s="85"/>
      <c r="DI492" s="85"/>
    </row>
    <row r="493" spans="14:113" s="73" customFormat="1" ht="9" customHeight="1">
      <c r="N493" s="62"/>
      <c r="O493" s="62"/>
      <c r="P493" s="85"/>
      <c r="Q493" s="62"/>
      <c r="AD493" s="62"/>
      <c r="AF493" s="71"/>
      <c r="AG493" s="85"/>
      <c r="CP493" s="85"/>
      <c r="CQ493" s="85"/>
      <c r="CS493" s="85"/>
      <c r="DF493" s="62"/>
      <c r="DH493" s="85"/>
      <c r="DI493" s="85"/>
    </row>
    <row r="494" spans="14:113" s="73" customFormat="1" ht="9" customHeight="1">
      <c r="N494" s="62"/>
      <c r="O494" s="62"/>
      <c r="P494" s="85"/>
      <c r="Q494" s="62"/>
      <c r="AD494" s="62"/>
      <c r="AF494" s="71"/>
      <c r="AG494" s="85"/>
      <c r="CP494" s="85"/>
      <c r="CQ494" s="85"/>
      <c r="CS494" s="85"/>
      <c r="DF494" s="62"/>
      <c r="DH494" s="85"/>
      <c r="DI494" s="85"/>
    </row>
    <row r="495" spans="14:113" s="73" customFormat="1" ht="9" customHeight="1">
      <c r="N495" s="62"/>
      <c r="O495" s="62"/>
      <c r="P495" s="85"/>
      <c r="Q495" s="62"/>
      <c r="AD495" s="62"/>
      <c r="AF495" s="71"/>
      <c r="AG495" s="85"/>
      <c r="CP495" s="85"/>
      <c r="CQ495" s="85"/>
      <c r="CS495" s="85"/>
      <c r="DF495" s="62"/>
      <c r="DH495" s="85"/>
      <c r="DI495" s="85"/>
    </row>
    <row r="496" spans="14:113" s="73" customFormat="1" ht="9" customHeight="1">
      <c r="N496" s="62"/>
      <c r="O496" s="62"/>
      <c r="P496" s="85"/>
      <c r="Q496" s="62"/>
      <c r="AD496" s="62"/>
      <c r="AF496" s="71"/>
      <c r="AG496" s="85"/>
      <c r="CP496" s="85"/>
      <c r="CQ496" s="85"/>
      <c r="CS496" s="85"/>
      <c r="DF496" s="62"/>
      <c r="DH496" s="85"/>
      <c r="DI496" s="85"/>
    </row>
    <row r="497" spans="14:113" s="73" customFormat="1" ht="9" customHeight="1">
      <c r="N497" s="62"/>
      <c r="O497" s="62"/>
      <c r="P497" s="85"/>
      <c r="Q497" s="62"/>
      <c r="AD497" s="62"/>
      <c r="AF497" s="71"/>
      <c r="AG497" s="85"/>
      <c r="CP497" s="85"/>
      <c r="CQ497" s="85"/>
      <c r="CS497" s="85"/>
      <c r="DF497" s="62"/>
      <c r="DH497" s="85"/>
      <c r="DI497" s="85"/>
    </row>
    <row r="498" spans="14:113" s="73" customFormat="1" ht="9" customHeight="1">
      <c r="N498" s="62"/>
      <c r="O498" s="62"/>
      <c r="P498" s="85"/>
      <c r="Q498" s="62"/>
      <c r="AD498" s="62"/>
      <c r="AF498" s="71"/>
      <c r="AG498" s="85"/>
      <c r="CP498" s="85"/>
      <c r="CQ498" s="85"/>
      <c r="CS498" s="85"/>
      <c r="DF498" s="62"/>
      <c r="DH498" s="85"/>
      <c r="DI498" s="85"/>
    </row>
    <row r="499" spans="14:113" s="73" customFormat="1" ht="9" customHeight="1">
      <c r="N499" s="62"/>
      <c r="O499" s="62"/>
      <c r="P499" s="85"/>
      <c r="Q499" s="62"/>
      <c r="AD499" s="62"/>
      <c r="AF499" s="71"/>
      <c r="AG499" s="85"/>
      <c r="CP499" s="85"/>
      <c r="CQ499" s="85"/>
      <c r="CS499" s="85"/>
      <c r="DF499" s="62"/>
      <c r="DH499" s="85"/>
      <c r="DI499" s="85"/>
    </row>
    <row r="500" spans="14:113" s="73" customFormat="1" ht="9" customHeight="1">
      <c r="N500" s="62"/>
      <c r="O500" s="62"/>
      <c r="P500" s="85"/>
      <c r="Q500" s="62"/>
      <c r="AD500" s="62"/>
      <c r="AF500" s="71"/>
      <c r="AG500" s="85"/>
      <c r="CP500" s="85"/>
      <c r="CQ500" s="85"/>
      <c r="CS500" s="85"/>
      <c r="DF500" s="62"/>
      <c r="DH500" s="85"/>
      <c r="DI500" s="85"/>
    </row>
    <row r="501" spans="14:113" s="73" customFormat="1" ht="9" customHeight="1">
      <c r="N501" s="62"/>
      <c r="O501" s="62"/>
      <c r="P501" s="85"/>
      <c r="Q501" s="62"/>
      <c r="AD501" s="62"/>
      <c r="AF501" s="71"/>
      <c r="AG501" s="85"/>
      <c r="CP501" s="85"/>
      <c r="CQ501" s="85"/>
      <c r="CS501" s="85"/>
      <c r="DF501" s="62"/>
      <c r="DH501" s="85"/>
      <c r="DI501" s="85"/>
    </row>
    <row r="502" spans="14:113" s="73" customFormat="1" ht="9" customHeight="1">
      <c r="N502" s="62"/>
      <c r="O502" s="62"/>
      <c r="P502" s="85"/>
      <c r="Q502" s="62"/>
      <c r="AD502" s="62"/>
      <c r="AF502" s="71"/>
      <c r="AG502" s="85"/>
      <c r="CP502" s="85"/>
      <c r="CQ502" s="85"/>
      <c r="CS502" s="85"/>
      <c r="DF502" s="62"/>
      <c r="DH502" s="85"/>
      <c r="DI502" s="85"/>
    </row>
    <row r="503" spans="14:113" s="73" customFormat="1" ht="9" customHeight="1">
      <c r="N503" s="62"/>
      <c r="O503" s="62"/>
      <c r="P503" s="85"/>
      <c r="Q503" s="62"/>
      <c r="AD503" s="62"/>
      <c r="AF503" s="71"/>
      <c r="AG503" s="85"/>
      <c r="CP503" s="85"/>
      <c r="CQ503" s="85"/>
      <c r="CS503" s="85"/>
      <c r="DF503" s="62"/>
      <c r="DH503" s="85"/>
      <c r="DI503" s="85"/>
    </row>
  </sheetData>
  <sheetProtection sheet="1" objects="1" scenarios="1"/>
  <mergeCells count="2">
    <mergeCell ref="F4:F5"/>
    <mergeCell ref="G4:G5"/>
  </mergeCells>
  <phoneticPr fontId="1"/>
  <pageMargins left="0.55118110236220474" right="0.19685039370078741" top="0.78740157480314965" bottom="0.39370078740157483" header="0.51181102362204722" footer="0.51181102362204722"/>
  <pageSetup paperSize="9" scale="83" orientation="landscape" r:id="rId1"/>
  <headerFooter alignWithMargins="0"/>
  <colBreaks count="5" manualBreakCount="5">
    <brk id="14" max="50" man="1"/>
    <brk id="30" max="50" man="1"/>
    <brk id="82" max="50" man="1"/>
    <brk id="96" max="50" man="1"/>
    <brk id="111" max="50"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75"/>
  <sheetViews>
    <sheetView zoomScaleNormal="100" workbookViewId="0"/>
  </sheetViews>
  <sheetFormatPr defaultRowHeight="14.25"/>
  <cols>
    <col min="1" max="1" width="2.625" style="163" customWidth="1"/>
    <col min="2" max="2" width="2.25" style="163" customWidth="1"/>
    <col min="3" max="3" width="24.625" style="163" customWidth="1"/>
    <col min="4" max="16" width="14.625" style="163" customWidth="1"/>
    <col min="17" max="20" width="14.625" style="165" customWidth="1"/>
    <col min="21" max="36" width="14.625" style="163" customWidth="1"/>
    <col min="37" max="16384" width="9" style="163"/>
  </cols>
  <sheetData>
    <row r="1" spans="1:20" ht="21">
      <c r="A1" s="123" t="s">
        <v>121</v>
      </c>
      <c r="F1" s="164" t="s">
        <v>122</v>
      </c>
      <c r="R1" s="166"/>
    </row>
    <row r="2" spans="1:20">
      <c r="F2" s="163" t="s">
        <v>123</v>
      </c>
    </row>
    <row r="3" spans="1:20">
      <c r="H3" s="163" t="s">
        <v>329</v>
      </c>
    </row>
    <row r="4" spans="1:20" ht="16.5" thickBot="1">
      <c r="C4" s="246" t="s">
        <v>328</v>
      </c>
      <c r="H4" s="163" t="s">
        <v>332</v>
      </c>
    </row>
    <row r="5" spans="1:20" ht="15" thickBot="1">
      <c r="B5" s="167"/>
      <c r="C5" s="168" t="str">
        <f>グラフ!$J$1</f>
        <v>熊本市</v>
      </c>
      <c r="D5" s="163" t="s">
        <v>163</v>
      </c>
      <c r="E5" s="169" t="s">
        <v>162</v>
      </c>
      <c r="F5" s="170" t="str">
        <f>グラフ!$J$2</f>
        <v>H29(2017)</v>
      </c>
      <c r="G5" s="163" t="s">
        <v>183</v>
      </c>
      <c r="H5" s="163" t="s">
        <v>331</v>
      </c>
    </row>
    <row r="6" spans="1:20" ht="15" thickBot="1">
      <c r="C6" s="171"/>
      <c r="E6" s="169"/>
      <c r="F6" s="172"/>
      <c r="H6" s="163" t="s">
        <v>330</v>
      </c>
    </row>
    <row r="7" spans="1:20" ht="15" thickBot="1">
      <c r="B7" s="173"/>
      <c r="C7" s="174" t="str">
        <f>$Q$56</f>
        <v>市町村計</v>
      </c>
      <c r="D7" s="163" t="s">
        <v>304</v>
      </c>
      <c r="E7" s="169" t="s">
        <v>162</v>
      </c>
      <c r="F7" s="175" t="str">
        <f>グラフ!$M$2</f>
        <v>H18(2006)</v>
      </c>
      <c r="G7" s="163" t="s">
        <v>184</v>
      </c>
    </row>
    <row r="8" spans="1:20" ht="15" thickBot="1">
      <c r="O8" s="163" t="s">
        <v>181</v>
      </c>
      <c r="T8" s="124"/>
    </row>
    <row r="9" spans="1:20" ht="28.5">
      <c r="A9" s="176" t="s">
        <v>124</v>
      </c>
      <c r="B9" s="177"/>
      <c r="C9" s="178"/>
      <c r="D9" s="179" t="s">
        <v>125</v>
      </c>
      <c r="E9" s="180" t="s">
        <v>129</v>
      </c>
      <c r="F9" s="181" t="s">
        <v>135</v>
      </c>
      <c r="G9" s="182" t="s">
        <v>130</v>
      </c>
      <c r="H9" s="179" t="s">
        <v>132</v>
      </c>
      <c r="I9" s="183" t="s">
        <v>134</v>
      </c>
      <c r="J9" s="184"/>
      <c r="K9" s="185"/>
      <c r="L9" s="179" t="s">
        <v>136</v>
      </c>
      <c r="M9" s="183" t="s">
        <v>137</v>
      </c>
      <c r="N9" s="184"/>
      <c r="O9" s="185"/>
    </row>
    <row r="10" spans="1:20" ht="96.75" customHeight="1" thickBot="1">
      <c r="A10" s="186" t="s">
        <v>185</v>
      </c>
      <c r="B10" s="187"/>
      <c r="C10" s="188"/>
      <c r="D10" s="189" t="s">
        <v>131</v>
      </c>
      <c r="E10" s="190" t="s">
        <v>126</v>
      </c>
      <c r="F10" s="191" t="s">
        <v>127</v>
      </c>
      <c r="G10" s="192" t="s">
        <v>128</v>
      </c>
      <c r="H10" s="193" t="s">
        <v>133</v>
      </c>
      <c r="I10" s="194" t="s">
        <v>129</v>
      </c>
      <c r="J10" s="195" t="s">
        <v>135</v>
      </c>
      <c r="K10" s="196" t="s">
        <v>130</v>
      </c>
      <c r="L10" s="193" t="s">
        <v>133</v>
      </c>
      <c r="M10" s="194" t="s">
        <v>129</v>
      </c>
      <c r="N10" s="195" t="s">
        <v>135</v>
      </c>
      <c r="O10" s="196" t="s">
        <v>130</v>
      </c>
    </row>
    <row r="11" spans="1:20">
      <c r="A11" s="197" t="s">
        <v>293</v>
      </c>
      <c r="B11" s="198"/>
      <c r="C11" s="199"/>
      <c r="D11" s="200">
        <f>SUM(E11:G11)</f>
        <v>9043.7179066783356</v>
      </c>
      <c r="E11" s="252">
        <f>J47*$L$115/100</f>
        <v>260325.94132805406</v>
      </c>
      <c r="F11" s="253">
        <f>J47*($L83-$L$115)/100</f>
        <v>-199299.47423733652</v>
      </c>
      <c r="G11" s="202">
        <f>J47*($L47-$L83)/100</f>
        <v>-51982.74918403921</v>
      </c>
      <c r="H11" s="203">
        <f>L47</f>
        <v>0.43796763766085506</v>
      </c>
      <c r="I11" s="204">
        <f>IFERROR(E11/$D11*$H11,0)</f>
        <v>12.607020555240039</v>
      </c>
      <c r="J11" s="205">
        <f>IFERROR(F11/$D11*$H11,0)</f>
        <v>-9.651641152398156</v>
      </c>
      <c r="K11" s="206">
        <f>IFERROR(G11/$D11*$H11,0)</f>
        <v>-2.5174117651810293</v>
      </c>
      <c r="L11" s="203">
        <f>SUM(M11:O11)</f>
        <v>0.33040851413575267</v>
      </c>
      <c r="M11" s="204">
        <f>(J47/$J$79)*$L$115</f>
        <v>9.5109011971366808</v>
      </c>
      <c r="N11" s="205">
        <f>(J47/$J$79)*($L83-$L$115)</f>
        <v>-7.2813243215124954</v>
      </c>
      <c r="O11" s="206">
        <f>(J47/$J$79)*($L47-$L83)</f>
        <v>-1.8991683614884327</v>
      </c>
      <c r="Q11" s="125" t="s">
        <v>48</v>
      </c>
      <c r="R11" s="125" t="s">
        <v>138</v>
      </c>
      <c r="S11" s="125"/>
      <c r="T11" s="126"/>
    </row>
    <row r="12" spans="1:20">
      <c r="A12" s="207"/>
      <c r="B12" s="208" t="s">
        <v>164</v>
      </c>
      <c r="C12" s="209"/>
      <c r="D12" s="200">
        <f t="shared" ref="D12:D43" si="0">SUM(E12:G12)</f>
        <v>-37338.473495497587</v>
      </c>
      <c r="E12" s="252">
        <f t="shared" ref="E12:E43" si="1">J48*$L$115/100</f>
        <v>227010.74475537922</v>
      </c>
      <c r="F12" s="253">
        <f t="shared" ref="F12:F43" si="2">J48*($L84-$L$115)/100</f>
        <v>-220021.48600519926</v>
      </c>
      <c r="G12" s="202">
        <f t="shared" ref="G12:G43" si="3">J48*($L48-$L84)/100</f>
        <v>-44327.732245677544</v>
      </c>
      <c r="H12" s="203">
        <f t="shared" ref="H12:H43" si="4">L48</f>
        <v>-2.0735886460628414</v>
      </c>
      <c r="I12" s="204">
        <f t="shared" ref="I12:I43" si="5">IFERROR(E12/$D12*$H12,0)</f>
        <v>12.607020555240055</v>
      </c>
      <c r="J12" s="205">
        <f t="shared" ref="J12:J43" si="6">IFERROR(F12/$D12*$H12,0)</f>
        <v>-12.218872721866093</v>
      </c>
      <c r="K12" s="206">
        <f t="shared" ref="K12:K43" si="7">IFERROR(G12/$D12*$H12,0)</f>
        <v>-2.4617364794368042</v>
      </c>
      <c r="L12" s="203">
        <f t="shared" ref="L12:L42" si="8">SUM(M12:O12)</f>
        <v>-1.3641457722420018</v>
      </c>
      <c r="M12" s="204">
        <f t="shared" ref="M12:M43" si="9">(J48/$J$79)*$L$115</f>
        <v>8.2937441925391102</v>
      </c>
      <c r="N12" s="205">
        <f t="shared" ref="N12:N43" si="10">(J48/$J$79)*($L84-$L$115)</f>
        <v>-8.0383944987088825</v>
      </c>
      <c r="O12" s="206">
        <f t="shared" ref="O12:O43" si="11">(J48/$J$79)*($L48-$L84)</f>
        <v>-1.6194954660722296</v>
      </c>
      <c r="Q12" s="125" t="s">
        <v>49</v>
      </c>
      <c r="R12" s="125" t="s">
        <v>139</v>
      </c>
      <c r="S12" s="125"/>
      <c r="T12" s="126"/>
    </row>
    <row r="13" spans="1:20">
      <c r="A13" s="207"/>
      <c r="B13" s="208" t="s">
        <v>165</v>
      </c>
      <c r="C13" s="209"/>
      <c r="D13" s="200">
        <f t="shared" si="0"/>
        <v>46382.191402175864</v>
      </c>
      <c r="E13" s="252">
        <f t="shared" si="1"/>
        <v>33315.19657267486</v>
      </c>
      <c r="F13" s="253">
        <f t="shared" si="2"/>
        <v>20703.11545379235</v>
      </c>
      <c r="G13" s="202">
        <f t="shared" si="3"/>
        <v>-7636.1206242913486</v>
      </c>
      <c r="H13" s="203">
        <f t="shared" si="4"/>
        <v>17.551787189030559</v>
      </c>
      <c r="I13" s="204">
        <f t="shared" si="5"/>
        <v>12.60702055524005</v>
      </c>
      <c r="J13" s="205">
        <f t="shared" si="6"/>
        <v>7.8344007820606461</v>
      </c>
      <c r="K13" s="206">
        <f t="shared" si="7"/>
        <v>-2.8896341482701371</v>
      </c>
      <c r="L13" s="203">
        <f t="shared" si="8"/>
        <v>1.6945542863777516</v>
      </c>
      <c r="M13" s="204">
        <f t="shared" si="9"/>
        <v>1.2171570045975706</v>
      </c>
      <c r="N13" s="205">
        <f t="shared" si="10"/>
        <v>0.75637980813367778</v>
      </c>
      <c r="O13" s="206">
        <f t="shared" si="11"/>
        <v>-0.27898252635349668</v>
      </c>
      <c r="Q13" s="125" t="s">
        <v>50</v>
      </c>
      <c r="R13" s="125" t="s">
        <v>140</v>
      </c>
      <c r="S13" s="125"/>
      <c r="T13" s="126"/>
    </row>
    <row r="14" spans="1:20">
      <c r="A14" s="207"/>
      <c r="B14" s="208"/>
      <c r="C14" s="209" t="s">
        <v>166</v>
      </c>
      <c r="D14" s="200">
        <f t="shared" si="0"/>
        <v>54778.016555147573</v>
      </c>
      <c r="E14" s="252">
        <f t="shared" si="1"/>
        <v>28761.514260454769</v>
      </c>
      <c r="F14" s="253">
        <f t="shared" si="2"/>
        <v>32970.198557280179</v>
      </c>
      <c r="G14" s="202">
        <f t="shared" si="3"/>
        <v>-6953.6962625873803</v>
      </c>
      <c r="H14" s="203">
        <f t="shared" si="4"/>
        <v>24.010821350791623</v>
      </c>
      <c r="I14" s="204">
        <f t="shared" si="5"/>
        <v>12.60702055524005</v>
      </c>
      <c r="J14" s="205">
        <f t="shared" si="6"/>
        <v>14.451811095825271</v>
      </c>
      <c r="K14" s="206">
        <f t="shared" si="7"/>
        <v>-3.0480103002736985</v>
      </c>
      <c r="L14" s="203">
        <f t="shared" si="8"/>
        <v>2.0012923052282128</v>
      </c>
      <c r="M14" s="204">
        <f t="shared" si="9"/>
        <v>1.0507900942015878</v>
      </c>
      <c r="N14" s="205">
        <f t="shared" si="10"/>
        <v>1.2045526439991305</v>
      </c>
      <c r="O14" s="206">
        <f t="shared" si="11"/>
        <v>-0.2540504329725054</v>
      </c>
      <c r="Q14" s="125" t="s">
        <v>51</v>
      </c>
      <c r="R14" s="125" t="s">
        <v>141</v>
      </c>
      <c r="S14" s="125"/>
      <c r="T14" s="126"/>
    </row>
    <row r="15" spans="1:20">
      <c r="A15" s="207"/>
      <c r="B15" s="208"/>
      <c r="C15" s="209" t="s">
        <v>167</v>
      </c>
      <c r="D15" s="200">
        <f t="shared" si="0"/>
        <v>-8395.8251529717272</v>
      </c>
      <c r="E15" s="252">
        <f t="shared" si="1"/>
        <v>4553.6823122200985</v>
      </c>
      <c r="F15" s="253">
        <f t="shared" si="2"/>
        <v>-12289.865208389459</v>
      </c>
      <c r="G15" s="202">
        <f t="shared" si="3"/>
        <v>-659.64225680236643</v>
      </c>
      <c r="H15" s="203">
        <f t="shared" si="4"/>
        <v>-23.244120477546396</v>
      </c>
      <c r="I15" s="204">
        <f t="shared" si="5"/>
        <v>12.60702055524005</v>
      </c>
      <c r="J15" s="205">
        <f t="shared" si="6"/>
        <v>-34.024899560408031</v>
      </c>
      <c r="K15" s="206">
        <f t="shared" si="7"/>
        <v>-1.8262414723784131</v>
      </c>
      <c r="L15" s="203">
        <f t="shared" si="8"/>
        <v>-0.30673801885046253</v>
      </c>
      <c r="M15" s="204">
        <f t="shared" si="9"/>
        <v>0.16636691039598284</v>
      </c>
      <c r="N15" s="205">
        <f t="shared" si="10"/>
        <v>-0.44900517069799728</v>
      </c>
      <c r="O15" s="206">
        <f t="shared" si="11"/>
        <v>-2.4099758548448098E-2</v>
      </c>
      <c r="Q15" s="125" t="s">
        <v>52</v>
      </c>
      <c r="R15" s="125" t="s">
        <v>142</v>
      </c>
      <c r="S15" s="125"/>
      <c r="T15" s="125"/>
    </row>
    <row r="16" spans="1:20">
      <c r="A16" s="207" t="s">
        <v>168</v>
      </c>
      <c r="B16" s="208"/>
      <c r="C16" s="209"/>
      <c r="D16" s="200">
        <f t="shared" si="0"/>
        <v>-38600.873255060185</v>
      </c>
      <c r="E16" s="252">
        <f t="shared" si="1"/>
        <v>29040.212479787922</v>
      </c>
      <c r="F16" s="253">
        <f t="shared" si="2"/>
        <v>-44533.77526859787</v>
      </c>
      <c r="G16" s="202">
        <f t="shared" si="3"/>
        <v>-23107.310466250241</v>
      </c>
      <c r="H16" s="203">
        <f t="shared" si="4"/>
        <v>-16.75752210544135</v>
      </c>
      <c r="I16" s="204">
        <f t="shared" si="5"/>
        <v>12.607020555240057</v>
      </c>
      <c r="J16" s="205">
        <f t="shared" si="6"/>
        <v>-19.333130589330821</v>
      </c>
      <c r="K16" s="206">
        <f t="shared" si="7"/>
        <v>-10.031412071350584</v>
      </c>
      <c r="L16" s="203">
        <f t="shared" si="8"/>
        <v>-1.4102670282460612</v>
      </c>
      <c r="M16" s="204">
        <f t="shared" si="9"/>
        <v>1.0609722190193187</v>
      </c>
      <c r="N16" s="205">
        <f t="shared" si="10"/>
        <v>-1.6270231631713254</v>
      </c>
      <c r="O16" s="206">
        <f t="shared" si="11"/>
        <v>-0.84421608409405446</v>
      </c>
      <c r="Q16" s="125" t="s">
        <v>53</v>
      </c>
      <c r="R16" s="125" t="s">
        <v>143</v>
      </c>
      <c r="S16" s="125"/>
      <c r="T16" s="125"/>
    </row>
    <row r="17" spans="1:20">
      <c r="A17" s="207"/>
      <c r="B17" s="208"/>
      <c r="C17" s="209" t="s">
        <v>39</v>
      </c>
      <c r="D17" s="200">
        <f t="shared" si="0"/>
        <v>-36876.1459153627</v>
      </c>
      <c r="E17" s="252">
        <f t="shared" si="1"/>
        <v>39772.011049375498</v>
      </c>
      <c r="F17" s="253">
        <f t="shared" si="2"/>
        <v>-55758.869303488667</v>
      </c>
      <c r="G17" s="202">
        <f t="shared" si="3"/>
        <v>-20889.287661249531</v>
      </c>
      <c r="H17" s="203">
        <f t="shared" si="4"/>
        <v>-11.689082781754601</v>
      </c>
      <c r="I17" s="204">
        <f t="shared" si="5"/>
        <v>12.60702055524005</v>
      </c>
      <c r="J17" s="205">
        <f t="shared" si="6"/>
        <v>-17.674570455422387</v>
      </c>
      <c r="K17" s="206">
        <f t="shared" si="7"/>
        <v>-6.6215328815722607</v>
      </c>
      <c r="L17" s="203">
        <f t="shared" si="8"/>
        <v>-1.3472548242521769</v>
      </c>
      <c r="M17" s="204">
        <f t="shared" si="9"/>
        <v>1.4530540658848838</v>
      </c>
      <c r="N17" s="205">
        <f t="shared" si="10"/>
        <v>-2.0371273569745787</v>
      </c>
      <c r="O17" s="206">
        <f t="shared" si="11"/>
        <v>-0.76318153316248205</v>
      </c>
      <c r="Q17" s="125" t="s">
        <v>54</v>
      </c>
      <c r="R17" s="125" t="s">
        <v>144</v>
      </c>
      <c r="S17" s="125"/>
      <c r="T17" s="125"/>
    </row>
    <row r="18" spans="1:20">
      <c r="A18" s="207"/>
      <c r="B18" s="208"/>
      <c r="C18" s="209" t="s">
        <v>40</v>
      </c>
      <c r="D18" s="200">
        <f t="shared" si="0"/>
        <v>1724.7273396974776</v>
      </c>
      <c r="E18" s="252">
        <f t="shared" si="1"/>
        <v>10731.798569587578</v>
      </c>
      <c r="F18" s="253">
        <f t="shared" si="2"/>
        <v>-10681.448489734272</v>
      </c>
      <c r="G18" s="202">
        <f t="shared" si="3"/>
        <v>1674.3772598441717</v>
      </c>
      <c r="H18" s="203">
        <f t="shared" si="4"/>
        <v>2.0260977582424187</v>
      </c>
      <c r="I18" s="204">
        <f t="shared" si="5"/>
        <v>12.607020555240048</v>
      </c>
      <c r="J18" s="205">
        <f t="shared" si="6"/>
        <v>-12.547872548729059</v>
      </c>
      <c r="K18" s="206">
        <f t="shared" si="7"/>
        <v>1.9669497517314281</v>
      </c>
      <c r="L18" s="203">
        <f t="shared" si="8"/>
        <v>6.3012203993883548E-2</v>
      </c>
      <c r="M18" s="204">
        <f t="shared" si="9"/>
        <v>0.39208184686556524</v>
      </c>
      <c r="N18" s="205">
        <f t="shared" si="10"/>
        <v>-0.39024232740657566</v>
      </c>
      <c r="O18" s="206">
        <f t="shared" si="11"/>
        <v>6.117268453489396E-2</v>
      </c>
      <c r="Q18" s="125" t="s">
        <v>55</v>
      </c>
      <c r="R18" s="125" t="s">
        <v>145</v>
      </c>
      <c r="S18" s="125"/>
      <c r="T18" s="125"/>
    </row>
    <row r="19" spans="1:20">
      <c r="A19" s="207"/>
      <c r="B19" s="208" t="s">
        <v>169</v>
      </c>
      <c r="C19" s="209"/>
      <c r="D19" s="200">
        <f t="shared" si="0"/>
        <v>-27520.750877873907</v>
      </c>
      <c r="E19" s="252">
        <f t="shared" si="1"/>
        <v>6114.9307664197113</v>
      </c>
      <c r="F19" s="253">
        <f t="shared" si="2"/>
        <v>-38783.800845474674</v>
      </c>
      <c r="G19" s="202">
        <f t="shared" si="3"/>
        <v>5148.1192011810554</v>
      </c>
      <c r="H19" s="203">
        <f t="shared" si="4"/>
        <v>-56.738937081398674</v>
      </c>
      <c r="I19" s="204">
        <f t="shared" si="5"/>
        <v>12.60702055524005</v>
      </c>
      <c r="J19" s="205">
        <f t="shared" si="6"/>
        <v>-79.959723690463719</v>
      </c>
      <c r="K19" s="206">
        <f t="shared" si="7"/>
        <v>10.613766053824987</v>
      </c>
      <c r="L19" s="203">
        <f t="shared" si="8"/>
        <v>-1.0054593143317447</v>
      </c>
      <c r="M19" s="204">
        <f t="shared" si="9"/>
        <v>0.22340648054532428</v>
      </c>
      <c r="N19" s="205">
        <f t="shared" si="10"/>
        <v>-1.4169502125256865</v>
      </c>
      <c r="O19" s="206">
        <f t="shared" si="11"/>
        <v>0.18808441764861752</v>
      </c>
      <c r="Q19" s="125" t="s">
        <v>56</v>
      </c>
      <c r="R19" s="125" t="s">
        <v>146</v>
      </c>
      <c r="S19" s="125"/>
      <c r="T19" s="125"/>
    </row>
    <row r="20" spans="1:20">
      <c r="A20" s="207"/>
      <c r="B20" s="208"/>
      <c r="C20" s="209" t="s">
        <v>39</v>
      </c>
      <c r="D20" s="200">
        <f t="shared" si="0"/>
        <v>-20628.00220415989</v>
      </c>
      <c r="E20" s="252">
        <f t="shared" si="1"/>
        <v>15994.36407720546</v>
      </c>
      <c r="F20" s="253">
        <f t="shared" si="2"/>
        <v>-32028.554330310231</v>
      </c>
      <c r="G20" s="202">
        <f t="shared" si="3"/>
        <v>-4593.8119510551196</v>
      </c>
      <c r="H20" s="203">
        <f t="shared" si="4"/>
        <v>-16.259330258212934</v>
      </c>
      <c r="I20" s="204">
        <f t="shared" si="5"/>
        <v>12.607020555240048</v>
      </c>
      <c r="J20" s="205">
        <f t="shared" si="6"/>
        <v>-25.245432756673441</v>
      </c>
      <c r="K20" s="206">
        <f t="shared" si="7"/>
        <v>-3.6209180567795403</v>
      </c>
      <c r="L20" s="203">
        <f t="shared" si="8"/>
        <v>-0.75363557645163415</v>
      </c>
      <c r="M20" s="204">
        <f t="shared" si="9"/>
        <v>0.58434751324930678</v>
      </c>
      <c r="N20" s="205">
        <f t="shared" si="10"/>
        <v>-1.1701500594550132</v>
      </c>
      <c r="O20" s="206">
        <f t="shared" si="11"/>
        <v>-0.1678330302459278</v>
      </c>
      <c r="Q20" s="125" t="s">
        <v>147</v>
      </c>
      <c r="R20" s="125" t="s">
        <v>148</v>
      </c>
      <c r="S20" s="125"/>
      <c r="T20" s="125"/>
    </row>
    <row r="21" spans="1:20">
      <c r="A21" s="207"/>
      <c r="B21" s="208"/>
      <c r="C21" s="209" t="s">
        <v>40</v>
      </c>
      <c r="D21" s="200">
        <f t="shared" si="0"/>
        <v>6892.7486737140116</v>
      </c>
      <c r="E21" s="252">
        <f t="shared" si="1"/>
        <v>9879.4333107857492</v>
      </c>
      <c r="F21" s="253">
        <f t="shared" si="2"/>
        <v>-1994.1277429260733</v>
      </c>
      <c r="G21" s="202">
        <f t="shared" si="3"/>
        <v>-992.5568941456637</v>
      </c>
      <c r="H21" s="203">
        <f t="shared" si="4"/>
        <v>8.7957498652020245</v>
      </c>
      <c r="I21" s="204">
        <f t="shared" si="5"/>
        <v>12.607020555240052</v>
      </c>
      <c r="J21" s="205">
        <f t="shared" si="6"/>
        <v>-2.5446813247271134</v>
      </c>
      <c r="K21" s="206">
        <f t="shared" si="7"/>
        <v>-1.2665893653109122</v>
      </c>
      <c r="L21" s="203">
        <f t="shared" si="8"/>
        <v>0.25182373788011031</v>
      </c>
      <c r="M21" s="204">
        <f t="shared" si="9"/>
        <v>0.36094103270398242</v>
      </c>
      <c r="N21" s="205">
        <f t="shared" si="10"/>
        <v>-7.2854636924327087E-2</v>
      </c>
      <c r="O21" s="206">
        <f t="shared" si="11"/>
        <v>-3.6262657899545032E-2</v>
      </c>
      <c r="Q21" s="125" t="s">
        <v>149</v>
      </c>
      <c r="R21" s="125" t="s">
        <v>150</v>
      </c>
      <c r="S21" s="125"/>
      <c r="T21" s="125"/>
    </row>
    <row r="22" spans="1:20">
      <c r="A22" s="207"/>
      <c r="B22" s="208" t="s">
        <v>170</v>
      </c>
      <c r="C22" s="209"/>
      <c r="D22" s="200">
        <f t="shared" si="0"/>
        <v>-11346.982261192607</v>
      </c>
      <c r="E22" s="252">
        <f t="shared" si="1"/>
        <v>22544.783918074114</v>
      </c>
      <c r="F22" s="253">
        <f t="shared" si="2"/>
        <v>-20261.760758569868</v>
      </c>
      <c r="G22" s="202">
        <f t="shared" si="3"/>
        <v>-13630.005420696853</v>
      </c>
      <c r="H22" s="203">
        <f t="shared" si="4"/>
        <v>-6.3452210997735552</v>
      </c>
      <c r="I22" s="204">
        <f t="shared" si="5"/>
        <v>12.607020555240048</v>
      </c>
      <c r="J22" s="205">
        <f t="shared" si="6"/>
        <v>-11.330356294249526</v>
      </c>
      <c r="K22" s="206">
        <f t="shared" si="7"/>
        <v>-7.6218853607640789</v>
      </c>
      <c r="L22" s="203">
        <f t="shared" si="8"/>
        <v>-0.41455733001986228</v>
      </c>
      <c r="M22" s="204">
        <f t="shared" si="9"/>
        <v>0.82366440801761054</v>
      </c>
      <c r="N22" s="205">
        <f t="shared" si="10"/>
        <v>-0.74025509586820415</v>
      </c>
      <c r="O22" s="206">
        <f t="shared" si="11"/>
        <v>-0.49796664216926867</v>
      </c>
      <c r="Q22" s="125" t="s">
        <v>151</v>
      </c>
      <c r="R22" s="125" t="s">
        <v>152</v>
      </c>
      <c r="S22" s="125"/>
      <c r="T22" s="125"/>
    </row>
    <row r="23" spans="1:20">
      <c r="A23" s="207"/>
      <c r="B23" s="208"/>
      <c r="C23" s="209" t="s">
        <v>30</v>
      </c>
      <c r="D23" s="200">
        <f t="shared" si="0"/>
        <v>-3437.5300979865647</v>
      </c>
      <c r="E23" s="252">
        <f t="shared" si="1"/>
        <v>6178.0523359160379</v>
      </c>
      <c r="F23" s="253">
        <f t="shared" si="2"/>
        <v>-6932.7336459899097</v>
      </c>
      <c r="G23" s="202">
        <f t="shared" si="3"/>
        <v>-2682.8487879126928</v>
      </c>
      <c r="H23" s="203">
        <f t="shared" si="4"/>
        <v>-7.0146723025691635</v>
      </c>
      <c r="I23" s="204">
        <f t="shared" si="5"/>
        <v>12.607020555240046</v>
      </c>
      <c r="J23" s="205">
        <f t="shared" si="6"/>
        <v>-14.14703385901956</v>
      </c>
      <c r="K23" s="206">
        <f t="shared" si="7"/>
        <v>-5.4746589987896517</v>
      </c>
      <c r="L23" s="203">
        <f t="shared" si="8"/>
        <v>-0.12558874831046471</v>
      </c>
      <c r="M23" s="204">
        <f t="shared" si="9"/>
        <v>0.22571260112564415</v>
      </c>
      <c r="N23" s="205">
        <f t="shared" si="10"/>
        <v>-0.25328457239681751</v>
      </c>
      <c r="O23" s="206">
        <f t="shared" si="11"/>
        <v>-9.8016777039291347E-2</v>
      </c>
      <c r="Q23" s="125" t="s">
        <v>153</v>
      </c>
      <c r="R23" s="125"/>
      <c r="S23" s="125"/>
      <c r="T23" s="125"/>
    </row>
    <row r="24" spans="1:20">
      <c r="A24" s="207"/>
      <c r="B24" s="208"/>
      <c r="C24" s="209" t="s">
        <v>171</v>
      </c>
      <c r="D24" s="200">
        <f t="shared" si="0"/>
        <v>-8456.9822199504015</v>
      </c>
      <c r="E24" s="252">
        <f t="shared" si="1"/>
        <v>6944.2513054123483</v>
      </c>
      <c r="F24" s="253">
        <f t="shared" si="2"/>
        <v>-14832.115491670795</v>
      </c>
      <c r="G24" s="202">
        <f t="shared" si="3"/>
        <v>-569.11803369195445</v>
      </c>
      <c r="H24" s="203">
        <f t="shared" si="4"/>
        <v>-15.353325217236414</v>
      </c>
      <c r="I24" s="204">
        <f t="shared" si="5"/>
        <v>12.607020555240045</v>
      </c>
      <c r="J24" s="205">
        <f t="shared" si="6"/>
        <v>-26.927133920894967</v>
      </c>
      <c r="K24" s="206">
        <f t="shared" si="7"/>
        <v>-1.0332118515814892</v>
      </c>
      <c r="L24" s="203">
        <f t="shared" si="8"/>
        <v>-0.30897236713927878</v>
      </c>
      <c r="M24" s="204">
        <f t="shared" si="9"/>
        <v>0.25370536534672583</v>
      </c>
      <c r="N24" s="205">
        <f t="shared" si="10"/>
        <v>-0.54188523919724774</v>
      </c>
      <c r="O24" s="206">
        <f t="shared" si="11"/>
        <v>-2.0792493288756885E-2</v>
      </c>
      <c r="Q24" s="125" t="s">
        <v>154</v>
      </c>
      <c r="R24" s="125"/>
      <c r="S24" s="125"/>
      <c r="T24" s="125"/>
    </row>
    <row r="25" spans="1:20">
      <c r="A25" s="207"/>
      <c r="B25" s="208"/>
      <c r="C25" s="209" t="s">
        <v>172</v>
      </c>
      <c r="D25" s="200">
        <f t="shared" si="0"/>
        <v>-5019.4521219638364</v>
      </c>
      <c r="E25" s="252">
        <f t="shared" si="1"/>
        <v>766.19896949631072</v>
      </c>
      <c r="F25" s="253">
        <f t="shared" si="2"/>
        <v>-5773.3706607453469</v>
      </c>
      <c r="G25" s="202">
        <f t="shared" si="3"/>
        <v>-12.280430714799541</v>
      </c>
      <c r="H25" s="203">
        <f t="shared" si="4"/>
        <v>-82.58995195365641</v>
      </c>
      <c r="I25" s="204">
        <f t="shared" si="5"/>
        <v>12.607020555240046</v>
      </c>
      <c r="J25" s="205">
        <f t="shared" si="6"/>
        <v>-94.994910579016206</v>
      </c>
      <c r="K25" s="206">
        <f t="shared" si="7"/>
        <v>-0.20206192988024438</v>
      </c>
      <c r="L25" s="203">
        <f t="shared" si="8"/>
        <v>-0.18338361882881413</v>
      </c>
      <c r="M25" s="204">
        <f t="shared" si="9"/>
        <v>2.7992764221081649E-2</v>
      </c>
      <c r="N25" s="205">
        <f t="shared" si="10"/>
        <v>-0.21092772256454079</v>
      </c>
      <c r="O25" s="206">
        <f t="shared" si="11"/>
        <v>-4.4866048535499624E-4</v>
      </c>
      <c r="Q25" s="125" t="s">
        <v>155</v>
      </c>
      <c r="R25" s="125"/>
      <c r="S25" s="125"/>
      <c r="T25" s="125"/>
    </row>
    <row r="26" spans="1:20">
      <c r="A26" s="207"/>
      <c r="B26" s="208"/>
      <c r="C26" s="209" t="s">
        <v>173</v>
      </c>
      <c r="D26" s="200">
        <f t="shared" si="0"/>
        <v>4752.4619835245612</v>
      </c>
      <c r="E26" s="252">
        <f t="shared" si="1"/>
        <v>5470.791363299466</v>
      </c>
      <c r="F26" s="253">
        <f t="shared" si="2"/>
        <v>3506.3137417123016</v>
      </c>
      <c r="G26" s="202">
        <f t="shared" si="3"/>
        <v>-4224.6431214872064</v>
      </c>
      <c r="H26" s="203">
        <f t="shared" si="4"/>
        <v>10.95168540263183</v>
      </c>
      <c r="I26" s="204">
        <f t="shared" si="5"/>
        <v>12.60702055524005</v>
      </c>
      <c r="J26" s="205">
        <f t="shared" si="6"/>
        <v>8.0800320245127857</v>
      </c>
      <c r="K26" s="206">
        <f t="shared" si="7"/>
        <v>-9.735367177121006</v>
      </c>
      <c r="L26" s="203">
        <f t="shared" si="8"/>
        <v>0.17362924393113219</v>
      </c>
      <c r="M26" s="204">
        <f t="shared" si="9"/>
        <v>0.19987311237999408</v>
      </c>
      <c r="N26" s="205">
        <f t="shared" si="10"/>
        <v>0.1281017304440053</v>
      </c>
      <c r="O26" s="206">
        <f t="shared" si="11"/>
        <v>-0.15434559889286717</v>
      </c>
      <c r="Q26" s="125" t="s">
        <v>63</v>
      </c>
      <c r="R26" s="125"/>
      <c r="S26" s="125"/>
      <c r="T26" s="125"/>
    </row>
    <row r="27" spans="1:20">
      <c r="A27" s="207"/>
      <c r="B27" s="208"/>
      <c r="C27" s="209" t="s">
        <v>174</v>
      </c>
      <c r="D27" s="200">
        <f t="shared" si="0"/>
        <v>-13783.862819823011</v>
      </c>
      <c r="E27" s="252">
        <f t="shared" si="1"/>
        <v>10279.638953363044</v>
      </c>
      <c r="F27" s="253">
        <f t="shared" si="2"/>
        <v>-20850.836052499159</v>
      </c>
      <c r="G27" s="202">
        <f t="shared" si="3"/>
        <v>-3212.6657206868972</v>
      </c>
      <c r="H27" s="203">
        <f t="shared" si="4"/>
        <v>-16.904625025110128</v>
      </c>
      <c r="I27" s="204">
        <f t="shared" si="5"/>
        <v>12.607020555240052</v>
      </c>
      <c r="J27" s="205">
        <f t="shared" si="6"/>
        <v>-25.571610043930459</v>
      </c>
      <c r="K27" s="206">
        <f t="shared" si="7"/>
        <v>-3.9400355364197197</v>
      </c>
      <c r="L27" s="203">
        <f t="shared" si="8"/>
        <v>-0.50358775896643537</v>
      </c>
      <c r="M27" s="204">
        <f t="shared" si="9"/>
        <v>0.37556238125523056</v>
      </c>
      <c r="N27" s="205">
        <f t="shared" si="10"/>
        <v>-0.76177671945152392</v>
      </c>
      <c r="O27" s="206">
        <f t="shared" si="11"/>
        <v>-0.117373420770142</v>
      </c>
      <c r="Q27" s="125" t="s">
        <v>64</v>
      </c>
      <c r="R27" s="125"/>
      <c r="S27" s="125"/>
      <c r="T27" s="125"/>
    </row>
    <row r="28" spans="1:20">
      <c r="A28" s="207"/>
      <c r="B28" s="208"/>
      <c r="C28" s="209" t="s">
        <v>33</v>
      </c>
      <c r="D28" s="200">
        <f t="shared" si="0"/>
        <v>1121.9486730923968</v>
      </c>
      <c r="E28" s="252">
        <f t="shared" si="1"/>
        <v>616.30126549556337</v>
      </c>
      <c r="F28" s="253">
        <f t="shared" si="2"/>
        <v>2085.4885438741344</v>
      </c>
      <c r="G28" s="202">
        <f t="shared" si="3"/>
        <v>-1579.8411362773008</v>
      </c>
      <c r="H28" s="203">
        <f t="shared" si="4"/>
        <v>22.950512639669345</v>
      </c>
      <c r="I28" s="204">
        <f t="shared" si="5"/>
        <v>12.607020555240045</v>
      </c>
      <c r="J28" s="205">
        <f t="shared" si="6"/>
        <v>42.660624620327205</v>
      </c>
      <c r="K28" s="206">
        <f t="shared" si="7"/>
        <v>-32.317132535897898</v>
      </c>
      <c r="L28" s="203">
        <f t="shared" si="8"/>
        <v>4.0989933325904976E-2</v>
      </c>
      <c r="M28" s="204">
        <f t="shared" si="9"/>
        <v>2.2516313256741621E-2</v>
      </c>
      <c r="N28" s="205">
        <f t="shared" si="10"/>
        <v>7.6192466211241261E-2</v>
      </c>
      <c r="O28" s="206">
        <f t="shared" si="11"/>
        <v>-5.7718846142077909E-2</v>
      </c>
      <c r="Q28" s="125" t="s">
        <v>65</v>
      </c>
      <c r="R28" s="125"/>
      <c r="S28" s="125"/>
      <c r="T28" s="125"/>
    </row>
    <row r="29" spans="1:20">
      <c r="A29" s="207"/>
      <c r="B29" s="208" t="s">
        <v>19</v>
      </c>
      <c r="C29" s="209"/>
      <c r="D29" s="200">
        <f t="shared" si="0"/>
        <v>266.85988400631641</v>
      </c>
      <c r="E29" s="252">
        <f t="shared" si="1"/>
        <v>380.49779529409528</v>
      </c>
      <c r="F29" s="253">
        <f t="shared" si="2"/>
        <v>-47.124227207101946</v>
      </c>
      <c r="G29" s="202">
        <f t="shared" si="3"/>
        <v>-66.513684080676938</v>
      </c>
      <c r="H29" s="203">
        <f t="shared" si="4"/>
        <v>8.8418594920799922</v>
      </c>
      <c r="I29" s="204">
        <f t="shared" si="5"/>
        <v>12.60702055524005</v>
      </c>
      <c r="J29" s="205">
        <f t="shared" si="6"/>
        <v>-1.5613654228680784</v>
      </c>
      <c r="K29" s="206">
        <f t="shared" si="7"/>
        <v>-2.2037956402919785</v>
      </c>
      <c r="L29" s="203">
        <f t="shared" si="8"/>
        <v>9.7496161055460433E-3</v>
      </c>
      <c r="M29" s="204">
        <f t="shared" si="9"/>
        <v>1.390133045638387E-2</v>
      </c>
      <c r="N29" s="205">
        <f t="shared" si="10"/>
        <v>-1.721664259319312E-3</v>
      </c>
      <c r="O29" s="206">
        <f t="shared" si="11"/>
        <v>-2.4300500915185146E-3</v>
      </c>
      <c r="Q29" s="125" t="s">
        <v>156</v>
      </c>
      <c r="R29" s="125"/>
      <c r="S29" s="125"/>
      <c r="T29" s="125"/>
    </row>
    <row r="30" spans="1:20">
      <c r="A30" s="207"/>
      <c r="B30" s="208"/>
      <c r="C30" s="209" t="s">
        <v>39</v>
      </c>
      <c r="D30" s="200">
        <f t="shared" si="0"/>
        <v>118.29067195362271</v>
      </c>
      <c r="E30" s="252">
        <f t="shared" si="1"/>
        <v>466.66408459961525</v>
      </c>
      <c r="F30" s="253">
        <f t="shared" si="2"/>
        <v>-271.03019592362057</v>
      </c>
      <c r="G30" s="202">
        <f t="shared" si="3"/>
        <v>-77.343216722371977</v>
      </c>
      <c r="H30" s="203">
        <f t="shared" si="4"/>
        <v>3.1956453946782011</v>
      </c>
      <c r="I30" s="204">
        <f t="shared" si="5"/>
        <v>12.607020555240048</v>
      </c>
      <c r="J30" s="205">
        <f t="shared" si="6"/>
        <v>-7.3219331931905849</v>
      </c>
      <c r="K30" s="206">
        <f t="shared" si="7"/>
        <v>-2.0894419673712621</v>
      </c>
      <c r="L30" s="203">
        <f t="shared" si="8"/>
        <v>4.3217010481335794E-3</v>
      </c>
      <c r="M30" s="204">
        <f t="shared" si="9"/>
        <v>1.7049380396885052E-2</v>
      </c>
      <c r="N30" s="205">
        <f t="shared" si="10"/>
        <v>-9.9019767362399282E-3</v>
      </c>
      <c r="O30" s="206">
        <f t="shared" si="11"/>
        <v>-2.8257026125115443E-3</v>
      </c>
      <c r="Q30" s="125" t="s">
        <v>67</v>
      </c>
      <c r="R30" s="125"/>
      <c r="S30" s="125"/>
      <c r="T30" s="125"/>
    </row>
    <row r="31" spans="1:20">
      <c r="A31" s="207"/>
      <c r="B31" s="208"/>
      <c r="C31" s="209" t="s">
        <v>40</v>
      </c>
      <c r="D31" s="200">
        <f t="shared" si="0"/>
        <v>-148.56921205269362</v>
      </c>
      <c r="E31" s="252">
        <f t="shared" si="1"/>
        <v>86.166289305519967</v>
      </c>
      <c r="F31" s="253">
        <f t="shared" si="2"/>
        <v>-223.90597039777418</v>
      </c>
      <c r="G31" s="202">
        <f t="shared" si="3"/>
        <v>-10.829530960439394</v>
      </c>
      <c r="H31" s="203">
        <f t="shared" si="4"/>
        <v>-21.737214464266568</v>
      </c>
      <c r="I31" s="204">
        <f t="shared" si="5"/>
        <v>12.607020555240052</v>
      </c>
      <c r="J31" s="205">
        <f t="shared" si="6"/>
        <v>-32.759762477840354</v>
      </c>
      <c r="K31" s="206">
        <f t="shared" si="7"/>
        <v>-1.5844725416662655</v>
      </c>
      <c r="L31" s="203">
        <f t="shared" si="8"/>
        <v>-5.4279150574124586E-3</v>
      </c>
      <c r="M31" s="204">
        <f t="shared" si="9"/>
        <v>3.1480499405011839E-3</v>
      </c>
      <c r="N31" s="205">
        <f t="shared" si="10"/>
        <v>-8.1803125383445967E-3</v>
      </c>
      <c r="O31" s="206">
        <f t="shared" si="11"/>
        <v>-3.9565245956904609E-4</v>
      </c>
      <c r="Q31" s="125" t="s">
        <v>68</v>
      </c>
      <c r="R31" s="125"/>
      <c r="S31" s="125"/>
      <c r="T31" s="125"/>
    </row>
    <row r="32" spans="1:20">
      <c r="A32" s="207" t="s">
        <v>180</v>
      </c>
      <c r="B32" s="208"/>
      <c r="C32" s="209"/>
      <c r="D32" s="200">
        <f t="shared" si="0"/>
        <v>183378.76981946029</v>
      </c>
      <c r="E32" s="252">
        <f t="shared" si="1"/>
        <v>55704.668121528986</v>
      </c>
      <c r="F32" s="253">
        <f t="shared" si="2"/>
        <v>233750.10065175476</v>
      </c>
      <c r="G32" s="202">
        <f t="shared" si="3"/>
        <v>-106075.99895382348</v>
      </c>
      <c r="H32" s="203">
        <f t="shared" si="4"/>
        <v>41.502085883805336</v>
      </c>
      <c r="I32" s="204">
        <f t="shared" si="5"/>
        <v>12.60702055524005</v>
      </c>
      <c r="J32" s="205">
        <f t="shared" si="6"/>
        <v>52.902071282014774</v>
      </c>
      <c r="K32" s="206">
        <f t="shared" si="7"/>
        <v>-24.007005953449493</v>
      </c>
      <c r="L32" s="203">
        <f t="shared" si="8"/>
        <v>6.6996679336213507</v>
      </c>
      <c r="M32" s="204">
        <f t="shared" si="9"/>
        <v>2.0351471390840503</v>
      </c>
      <c r="N32" s="205">
        <f t="shared" si="10"/>
        <v>8.5399637883879738</v>
      </c>
      <c r="O32" s="206">
        <f t="shared" si="11"/>
        <v>-3.8754429938506747</v>
      </c>
      <c r="Q32" s="125" t="s">
        <v>69</v>
      </c>
      <c r="R32" s="125"/>
      <c r="S32" s="125"/>
      <c r="T32" s="125"/>
    </row>
    <row r="33" spans="1:20">
      <c r="A33" s="207"/>
      <c r="B33" s="208" t="s">
        <v>20</v>
      </c>
      <c r="C33" s="209"/>
      <c r="D33" s="200">
        <f t="shared" si="0"/>
        <v>196510.99708900307</v>
      </c>
      <c r="E33" s="252">
        <f t="shared" si="1"/>
        <v>13149.571150428434</v>
      </c>
      <c r="F33" s="253">
        <f t="shared" si="2"/>
        <v>322702.56828013569</v>
      </c>
      <c r="G33" s="202">
        <f t="shared" si="3"/>
        <v>-139341.14234156106</v>
      </c>
      <c r="H33" s="203">
        <f t="shared" si="4"/>
        <v>188.40296396670408</v>
      </c>
      <c r="I33" s="204">
        <f t="shared" si="5"/>
        <v>12.60702055524005</v>
      </c>
      <c r="J33" s="205">
        <f t="shared" si="6"/>
        <v>309.38787774868803</v>
      </c>
      <c r="K33" s="206">
        <f t="shared" si="7"/>
        <v>-133.59193433722399</v>
      </c>
      <c r="L33" s="203">
        <f t="shared" si="8"/>
        <v>7.1794484557690508</v>
      </c>
      <c r="M33" s="204">
        <f t="shared" si="9"/>
        <v>0.48041417370250439</v>
      </c>
      <c r="N33" s="205">
        <f t="shared" si="10"/>
        <v>11.789805607989448</v>
      </c>
      <c r="O33" s="206">
        <f t="shared" si="11"/>
        <v>-5.0907713259229022</v>
      </c>
      <c r="Q33" s="125" t="s">
        <v>70</v>
      </c>
      <c r="R33" s="125"/>
      <c r="S33" s="125"/>
      <c r="T33" s="125"/>
    </row>
    <row r="34" spans="1:20">
      <c r="A34" s="207"/>
      <c r="B34" s="208"/>
      <c r="C34" s="209" t="s">
        <v>175</v>
      </c>
      <c r="D34" s="200">
        <f t="shared" si="0"/>
        <v>278281.96324993612</v>
      </c>
      <c r="E34" s="252">
        <f t="shared" si="1"/>
        <v>5499.7362058375056</v>
      </c>
      <c r="F34" s="253">
        <f t="shared" si="2"/>
        <v>383441.7708228433</v>
      </c>
      <c r="G34" s="202">
        <f t="shared" si="3"/>
        <v>-110659.5437787447</v>
      </c>
      <c r="H34" s="203">
        <f t="shared" si="4"/>
        <v>637.90449205922448</v>
      </c>
      <c r="I34" s="204">
        <f t="shared" si="5"/>
        <v>12.60702055524005</v>
      </c>
      <c r="J34" s="205">
        <f t="shared" si="6"/>
        <v>878.96184572821596</v>
      </c>
      <c r="K34" s="206">
        <f t="shared" si="7"/>
        <v>-253.66437422423155</v>
      </c>
      <c r="L34" s="203">
        <f t="shared" si="8"/>
        <v>10.166917072932293</v>
      </c>
      <c r="M34" s="204">
        <f t="shared" si="9"/>
        <v>0.20093060029741627</v>
      </c>
      <c r="N34" s="205">
        <f t="shared" si="10"/>
        <v>14.008887391500934</v>
      </c>
      <c r="O34" s="206">
        <f t="shared" si="11"/>
        <v>-4.0429009188660592</v>
      </c>
      <c r="Q34" s="125" t="s">
        <v>71</v>
      </c>
      <c r="R34" s="125"/>
      <c r="S34" s="125"/>
      <c r="T34" s="125"/>
    </row>
    <row r="35" spans="1:20">
      <c r="A35" s="207"/>
      <c r="B35" s="208"/>
      <c r="C35" s="209" t="s">
        <v>35</v>
      </c>
      <c r="D35" s="200">
        <f t="shared" si="0"/>
        <v>-81770.966160933021</v>
      </c>
      <c r="E35" s="252">
        <f t="shared" si="1"/>
        <v>7649.8349445909289</v>
      </c>
      <c r="F35" s="253">
        <f t="shared" si="2"/>
        <v>-89412.997905890996</v>
      </c>
      <c r="G35" s="202">
        <f t="shared" si="3"/>
        <v>-7.8031996329493527</v>
      </c>
      <c r="H35" s="203">
        <f t="shared" si="4"/>
        <v>-134.75954169986966</v>
      </c>
      <c r="I35" s="204">
        <f t="shared" si="5"/>
        <v>12.607020555240053</v>
      </c>
      <c r="J35" s="205">
        <f t="shared" si="6"/>
        <v>-147.35370248769226</v>
      </c>
      <c r="K35" s="206">
        <f t="shared" si="7"/>
        <v>-1.2859767417438663E-2</v>
      </c>
      <c r="L35" s="203">
        <f t="shared" si="8"/>
        <v>-2.9874686171632416</v>
      </c>
      <c r="M35" s="204">
        <f t="shared" si="9"/>
        <v>0.27948357340508811</v>
      </c>
      <c r="N35" s="205">
        <f t="shared" si="10"/>
        <v>-3.2666671038791129</v>
      </c>
      <c r="O35" s="206">
        <f t="shared" si="11"/>
        <v>-2.850866892170022E-4</v>
      </c>
      <c r="Q35" s="125" t="s">
        <v>72</v>
      </c>
      <c r="R35" s="125"/>
      <c r="S35" s="125"/>
      <c r="T35" s="125"/>
    </row>
    <row r="36" spans="1:20">
      <c r="A36" s="207"/>
      <c r="B36" s="208" t="s">
        <v>176</v>
      </c>
      <c r="C36" s="209"/>
      <c r="D36" s="200">
        <f t="shared" si="0"/>
        <v>-18926.479157987629</v>
      </c>
      <c r="E36" s="252">
        <f t="shared" si="1"/>
        <v>6690.7412476398777</v>
      </c>
      <c r="F36" s="253">
        <f t="shared" si="2"/>
        <v>-21603.041996625201</v>
      </c>
      <c r="G36" s="202">
        <f t="shared" si="3"/>
        <v>-4014.1784090023075</v>
      </c>
      <c r="H36" s="203">
        <f t="shared" si="4"/>
        <v>-35.662193911211205</v>
      </c>
      <c r="I36" s="204">
        <f t="shared" si="5"/>
        <v>12.607020555240053</v>
      </c>
      <c r="J36" s="205">
        <f t="shared" si="6"/>
        <v>-40.705503983319936</v>
      </c>
      <c r="K36" s="206">
        <f t="shared" si="7"/>
        <v>-7.5637104831313255</v>
      </c>
      <c r="L36" s="203">
        <f t="shared" si="8"/>
        <v>-0.69147113177801611</v>
      </c>
      <c r="M36" s="204">
        <f t="shared" si="9"/>
        <v>0.24444347965199209</v>
      </c>
      <c r="N36" s="205">
        <f t="shared" si="10"/>
        <v>-0.7892582542458848</v>
      </c>
      <c r="O36" s="206">
        <f t="shared" si="11"/>
        <v>-0.14665635718412343</v>
      </c>
      <c r="Q36" s="125" t="s">
        <v>73</v>
      </c>
      <c r="R36" s="125"/>
      <c r="S36" s="125"/>
      <c r="T36" s="125"/>
    </row>
    <row r="37" spans="1:20">
      <c r="A37" s="207"/>
      <c r="B37" s="208"/>
      <c r="C37" s="209" t="s">
        <v>175</v>
      </c>
      <c r="D37" s="200">
        <f t="shared" si="0"/>
        <v>2590.8870102132132</v>
      </c>
      <c r="E37" s="252">
        <f t="shared" si="1"/>
        <v>2427.9200248770508</v>
      </c>
      <c r="F37" s="253">
        <f t="shared" si="2"/>
        <v>-1265.4478644860474</v>
      </c>
      <c r="G37" s="202">
        <f t="shared" si="3"/>
        <v>1428.4148498222098</v>
      </c>
      <c r="H37" s="203">
        <f t="shared" si="4"/>
        <v>13.453229702537866</v>
      </c>
      <c r="I37" s="204">
        <f t="shared" si="5"/>
        <v>12.607020555240048</v>
      </c>
      <c r="J37" s="205">
        <f t="shared" si="6"/>
        <v>-6.5708619211903843</v>
      </c>
      <c r="K37" s="206">
        <f t="shared" si="7"/>
        <v>7.4170710684882017</v>
      </c>
      <c r="L37" s="203">
        <f t="shared" si="8"/>
        <v>9.4656991313939454E-2</v>
      </c>
      <c r="M37" s="204">
        <f t="shared" si="9"/>
        <v>8.8703059531266087E-2</v>
      </c>
      <c r="N37" s="205">
        <f t="shared" si="10"/>
        <v>-4.6232617263784734E-2</v>
      </c>
      <c r="O37" s="206">
        <f t="shared" si="11"/>
        <v>5.21865490464581E-2</v>
      </c>
      <c r="Q37" s="125" t="s">
        <v>157</v>
      </c>
      <c r="R37" s="125"/>
      <c r="S37" s="125"/>
      <c r="T37" s="125"/>
    </row>
    <row r="38" spans="1:20">
      <c r="A38" s="207"/>
      <c r="B38" s="208"/>
      <c r="C38" s="209" t="s">
        <v>35</v>
      </c>
      <c r="D38" s="200">
        <f t="shared" si="0"/>
        <v>-21517.36616820085</v>
      </c>
      <c r="E38" s="252">
        <f t="shared" si="1"/>
        <v>4262.8212227628264</v>
      </c>
      <c r="F38" s="253">
        <f t="shared" si="2"/>
        <v>-24570.787370323342</v>
      </c>
      <c r="G38" s="202">
        <f t="shared" si="3"/>
        <v>-1209.4000206403318</v>
      </c>
      <c r="H38" s="203">
        <f t="shared" si="4"/>
        <v>-63.63623135978456</v>
      </c>
      <c r="I38" s="204">
        <f t="shared" si="5"/>
        <v>12.60702055524005</v>
      </c>
      <c r="J38" s="205">
        <f t="shared" si="6"/>
        <v>-72.666528866376908</v>
      </c>
      <c r="K38" s="206">
        <f t="shared" si="7"/>
        <v>-3.5767230486477075</v>
      </c>
      <c r="L38" s="203">
        <f t="shared" si="8"/>
        <v>-0.7861281230919559</v>
      </c>
      <c r="M38" s="204">
        <f t="shared" si="9"/>
        <v>0.155740420120726</v>
      </c>
      <c r="N38" s="205">
        <f t="shared" si="10"/>
        <v>-0.89768361087191983</v>
      </c>
      <c r="O38" s="206">
        <f t="shared" si="11"/>
        <v>-4.418493234076204E-2</v>
      </c>
      <c r="Q38" s="125" t="s">
        <v>75</v>
      </c>
      <c r="R38" s="125"/>
      <c r="S38" s="125"/>
      <c r="T38" s="125"/>
    </row>
    <row r="39" spans="1:20">
      <c r="A39" s="207"/>
      <c r="B39" s="208" t="s">
        <v>177</v>
      </c>
      <c r="C39" s="209"/>
      <c r="D39" s="200">
        <f t="shared" si="0"/>
        <v>5794.2518884449382</v>
      </c>
      <c r="E39" s="252">
        <f t="shared" si="1"/>
        <v>35864.355723460678</v>
      </c>
      <c r="F39" s="253">
        <f t="shared" si="2"/>
        <v>5936.0721145722155</v>
      </c>
      <c r="G39" s="202">
        <f t="shared" si="3"/>
        <v>-36006.175949587952</v>
      </c>
      <c r="H39" s="203">
        <f t="shared" si="4"/>
        <v>2.0367925531164439</v>
      </c>
      <c r="I39" s="204">
        <f t="shared" si="5"/>
        <v>12.607020555240052</v>
      </c>
      <c r="J39" s="205">
        <f t="shared" si="6"/>
        <v>2.0866451287411554</v>
      </c>
      <c r="K39" s="206">
        <f t="shared" si="7"/>
        <v>-12.656873130864762</v>
      </c>
      <c r="L39" s="203">
        <f t="shared" si="8"/>
        <v>0.21169060963031905</v>
      </c>
      <c r="M39" s="204">
        <f t="shared" si="9"/>
        <v>1.3102894857295535</v>
      </c>
      <c r="N39" s="205">
        <f t="shared" si="10"/>
        <v>0.21687195326273237</v>
      </c>
      <c r="O39" s="206">
        <f t="shared" si="11"/>
        <v>-1.3154708293619668</v>
      </c>
      <c r="Q39" s="125" t="s">
        <v>76</v>
      </c>
      <c r="R39" s="125"/>
      <c r="S39" s="125"/>
      <c r="T39" s="125"/>
    </row>
    <row r="40" spans="1:20">
      <c r="A40" s="207"/>
      <c r="B40" s="208"/>
      <c r="C40" s="209" t="s">
        <v>36</v>
      </c>
      <c r="D40" s="200">
        <f t="shared" si="0"/>
        <v>21305.343452489928</v>
      </c>
      <c r="E40" s="252">
        <f t="shared" si="1"/>
        <v>108.55572785708429</v>
      </c>
      <c r="F40" s="253">
        <f t="shared" si="2"/>
        <v>25043.48131544908</v>
      </c>
      <c r="G40" s="202">
        <f t="shared" si="3"/>
        <v>-3846.6935908162372</v>
      </c>
      <c r="H40" s="203">
        <f t="shared" si="4"/>
        <v>2474.2766516715042</v>
      </c>
      <c r="I40" s="204">
        <f t="shared" si="5"/>
        <v>12.607020555240052</v>
      </c>
      <c r="J40" s="205">
        <f t="shared" si="6"/>
        <v>2908.4018867644922</v>
      </c>
      <c r="K40" s="206">
        <f t="shared" si="7"/>
        <v>-446.7322556482282</v>
      </c>
      <c r="L40" s="203">
        <f t="shared" si="8"/>
        <v>0.77838196037613949</v>
      </c>
      <c r="M40" s="204">
        <f t="shared" si="9"/>
        <v>3.9660388694452518E-3</v>
      </c>
      <c r="N40" s="205">
        <f t="shared" si="10"/>
        <v>0.91495328974310941</v>
      </c>
      <c r="O40" s="206">
        <f t="shared" si="11"/>
        <v>-0.14053736823641516</v>
      </c>
      <c r="Q40" s="125" t="s">
        <v>77</v>
      </c>
      <c r="R40" s="125"/>
      <c r="S40" s="125"/>
      <c r="T40" s="125"/>
    </row>
    <row r="41" spans="1:20">
      <c r="A41" s="207"/>
      <c r="B41" s="208"/>
      <c r="C41" s="209" t="s">
        <v>295</v>
      </c>
      <c r="D41" s="200">
        <f t="shared" si="0"/>
        <v>-20005.638483507817</v>
      </c>
      <c r="E41" s="252">
        <f t="shared" si="1"/>
        <v>15896.715076571305</v>
      </c>
      <c r="F41" s="253">
        <f t="shared" si="2"/>
        <v>-33315.372406352617</v>
      </c>
      <c r="G41" s="202">
        <f t="shared" si="3"/>
        <v>-2586.9811537265045</v>
      </c>
      <c r="H41" s="203">
        <f t="shared" si="4"/>
        <v>-15.865636036591962</v>
      </c>
      <c r="I41" s="204">
        <f t="shared" si="5"/>
        <v>12.60702055524005</v>
      </c>
      <c r="J41" s="205">
        <f t="shared" si="6"/>
        <v>-26.421029924061159</v>
      </c>
      <c r="K41" s="206">
        <f t="shared" si="7"/>
        <v>-2.0516266677708526</v>
      </c>
      <c r="L41" s="203">
        <f t="shared" si="8"/>
        <v>-0.73089777388917287</v>
      </c>
      <c r="M41" s="204">
        <f t="shared" si="9"/>
        <v>0.58077994717313053</v>
      </c>
      <c r="N41" s="205">
        <f t="shared" si="10"/>
        <v>-1.2171634286086688</v>
      </c>
      <c r="O41" s="206">
        <f t="shared" si="11"/>
        <v>-9.4514292453634657E-2</v>
      </c>
      <c r="Q41" s="125" t="s">
        <v>78</v>
      </c>
      <c r="R41" s="125"/>
      <c r="S41" s="125"/>
      <c r="T41" s="125"/>
    </row>
    <row r="42" spans="1:20" ht="15" thickBot="1">
      <c r="A42" s="207"/>
      <c r="B42" s="208"/>
      <c r="C42" s="209" t="s">
        <v>38</v>
      </c>
      <c r="D42" s="200">
        <f t="shared" si="0"/>
        <v>4494.5469194627958</v>
      </c>
      <c r="E42" s="252">
        <f t="shared" si="1"/>
        <v>19859.084919032292</v>
      </c>
      <c r="F42" s="253">
        <f t="shared" si="2"/>
        <v>-20304.681701317979</v>
      </c>
      <c r="G42" s="202">
        <f t="shared" si="3"/>
        <v>4940.1437017484832</v>
      </c>
      <c r="H42" s="203">
        <f t="shared" si="4"/>
        <v>2.8532455362963125</v>
      </c>
      <c r="I42" s="204">
        <f t="shared" si="5"/>
        <v>12.607020555240048</v>
      </c>
      <c r="J42" s="205">
        <f t="shared" si="6"/>
        <v>-12.889896015843004</v>
      </c>
      <c r="K42" s="206">
        <f t="shared" si="7"/>
        <v>3.1361209968992694</v>
      </c>
      <c r="L42" s="203">
        <f t="shared" si="8"/>
        <v>0.16420642314335124</v>
      </c>
      <c r="M42" s="204">
        <f t="shared" si="9"/>
        <v>0.72554349968697784</v>
      </c>
      <c r="N42" s="205">
        <f t="shared" si="10"/>
        <v>-0.74182319485858039</v>
      </c>
      <c r="O42" s="206">
        <f t="shared" si="11"/>
        <v>0.18048611831495379</v>
      </c>
      <c r="Q42" s="125" t="s">
        <v>158</v>
      </c>
      <c r="R42" s="125"/>
      <c r="S42" s="125"/>
      <c r="T42" s="125"/>
    </row>
    <row r="43" spans="1:20" ht="15.75" thickTop="1" thickBot="1">
      <c r="A43" s="254" t="s">
        <v>178</v>
      </c>
      <c r="B43" s="255"/>
      <c r="C43" s="238"/>
      <c r="D43" s="256">
        <f t="shared" si="0"/>
        <v>153821.61447107836</v>
      </c>
      <c r="E43" s="257">
        <f t="shared" si="1"/>
        <v>345070.82192937098</v>
      </c>
      <c r="F43" s="241">
        <f t="shared" si="2"/>
        <v>0</v>
      </c>
      <c r="G43" s="258">
        <f t="shared" si="3"/>
        <v>-191249.20745829263</v>
      </c>
      <c r="H43" s="259">
        <f t="shared" si="4"/>
        <v>5.6198094195110393</v>
      </c>
      <c r="I43" s="260">
        <f t="shared" si="5"/>
        <v>12.607020555240052</v>
      </c>
      <c r="J43" s="261">
        <f t="shared" si="6"/>
        <v>0</v>
      </c>
      <c r="K43" s="242">
        <f t="shared" si="7"/>
        <v>-6.9872111357290132</v>
      </c>
      <c r="L43" s="259">
        <f>SUM(M43:O43)</f>
        <v>5.6198094195110393</v>
      </c>
      <c r="M43" s="260">
        <f t="shared" si="9"/>
        <v>12.60702055524005</v>
      </c>
      <c r="N43" s="261">
        <f t="shared" si="10"/>
        <v>0</v>
      </c>
      <c r="O43" s="242">
        <f t="shared" si="11"/>
        <v>-6.9872111357290105</v>
      </c>
      <c r="Q43" s="125" t="s">
        <v>159</v>
      </c>
      <c r="R43" s="125"/>
      <c r="S43" s="125"/>
      <c r="T43" s="125"/>
    </row>
    <row r="44" spans="1:20" ht="15" thickBot="1">
      <c r="Q44" s="125" t="s">
        <v>160</v>
      </c>
      <c r="R44" s="125"/>
      <c r="S44" s="125"/>
      <c r="T44" s="125"/>
    </row>
    <row r="45" spans="1:20" ht="15" thickBot="1">
      <c r="B45" s="169" t="s">
        <v>179</v>
      </c>
      <c r="C45" s="210" t="str">
        <f>$R11</f>
        <v>H29(2017)</v>
      </c>
      <c r="D45" s="211" t="s">
        <v>294</v>
      </c>
      <c r="E45" s="211" t="s">
        <v>297</v>
      </c>
      <c r="G45" s="163" t="s">
        <v>294</v>
      </c>
      <c r="H45" s="265" t="str">
        <f>$C$5</f>
        <v>熊本市</v>
      </c>
      <c r="I45" s="163" t="s">
        <v>299</v>
      </c>
      <c r="J45" s="163" t="s">
        <v>300</v>
      </c>
      <c r="Q45" s="125" t="s">
        <v>82</v>
      </c>
      <c r="R45" s="125"/>
      <c r="S45" s="125"/>
      <c r="T45" s="125"/>
    </row>
    <row r="46" spans="1:20" ht="17.25" thickBot="1">
      <c r="A46" s="212" t="s">
        <v>182</v>
      </c>
      <c r="B46" s="213"/>
      <c r="C46" s="214"/>
      <c r="D46" s="215" t="str">
        <f>$C$5</f>
        <v>熊本市</v>
      </c>
      <c r="E46" s="216" t="str">
        <f>$C$7</f>
        <v>市町村計</v>
      </c>
      <c r="F46" s="162"/>
      <c r="G46" s="217" t="s">
        <v>298</v>
      </c>
      <c r="H46" s="218"/>
      <c r="I46" s="219" t="str">
        <f>$F$5</f>
        <v>H29(2017)</v>
      </c>
      <c r="J46" s="220" t="str">
        <f>$F$7</f>
        <v>H18(2006)</v>
      </c>
      <c r="K46" s="221" t="s">
        <v>301</v>
      </c>
      <c r="L46" s="222" t="s">
        <v>302</v>
      </c>
      <c r="Q46" s="125" t="s">
        <v>83</v>
      </c>
      <c r="R46" s="125"/>
      <c r="S46" s="125"/>
      <c r="T46" s="125"/>
    </row>
    <row r="47" spans="1:20">
      <c r="A47" s="207" t="s">
        <v>293</v>
      </c>
      <c r="B47" s="208"/>
      <c r="C47" s="209"/>
      <c r="D47" s="223">
        <f>D$79/100*VLOOKUP(D$46,H29分配!$CE$6:$DP$51,2,FALSE)</f>
        <v>2073972.0662613639</v>
      </c>
      <c r="E47" s="224">
        <f>E$79/100*VLOOKUP(E$46,H29分配!$CE$6:$DP$51,2,FALSE)</f>
        <v>1824163.8595584976</v>
      </c>
      <c r="F47" s="162"/>
      <c r="G47" s="225" t="str">
        <f>IF(A47&lt;&gt;"",A47," ")&amp;IF(B47&lt;&gt;"",B47,"　　")&amp;IF(C47&lt;&gt;"",C47,"　")</f>
        <v>１ 雇用者報酬　　　</v>
      </c>
      <c r="H47" s="226"/>
      <c r="I47" s="227">
        <f>INDEX($D$45:$D$475,(MATCH($I$46,$R$11:$R$30,0)-1)*36+ROW()-ROW($I$46)+2)</f>
        <v>2073972.0662613639</v>
      </c>
      <c r="J47" s="228">
        <f>INDEX($D$45:$D$475,(MATCH($J$46,$R$11:$R$30,0)-1)*36+ROW()-ROW($J$46)+2)</f>
        <v>2064928.3483546856</v>
      </c>
      <c r="K47" s="201">
        <f>I47-J47</f>
        <v>9043.7179066783283</v>
      </c>
      <c r="L47" s="206">
        <f>IFERROR(K47/J47,0)*100</f>
        <v>0.43796763766085506</v>
      </c>
      <c r="Q47" s="125" t="s">
        <v>84</v>
      </c>
      <c r="R47" s="125"/>
      <c r="S47" s="125"/>
      <c r="T47" s="125"/>
    </row>
    <row r="48" spans="1:20">
      <c r="A48" s="207"/>
      <c r="B48" s="208" t="s">
        <v>164</v>
      </c>
      <c r="C48" s="209"/>
      <c r="D48" s="227">
        <f>D$79/100*VLOOKUP(D$46,H29分配!$CE$6:$DP$51,3,FALSE)</f>
        <v>1763330.7945578748</v>
      </c>
      <c r="E48" s="229">
        <f>E$79/100*VLOOKUP(E$46,H29分配!$CE$6:$DP$51,3,FALSE)</f>
        <v>1550970.3084307266</v>
      </c>
      <c r="F48" s="162"/>
      <c r="G48" s="230" t="str">
        <f t="shared" ref="G48:G79" si="12">IF(A48&lt;&gt;"",A48," ")&amp;IF(B48&lt;&gt;"",B48,"　　")&amp;IF(C48&lt;&gt;"",C48,"　")</f>
        <v xml:space="preserve"> （１）賃金・俸給　</v>
      </c>
      <c r="H48" s="231"/>
      <c r="I48" s="227">
        <f t="shared" ref="I48:I79" si="13">INDEX($D$45:$D$475,(MATCH($I$46,$R$11:$R$30,0)-1)*36+ROW()-ROW($I$46)+2)</f>
        <v>1763330.7945578748</v>
      </c>
      <c r="J48" s="228">
        <f t="shared" ref="J48:J79" si="14">INDEX($D$45:$D$475,(MATCH($J$46,$R$11:$R$30,0)-1)*36+ROW()-ROW($J$46)+2)</f>
        <v>1800669.2680533724</v>
      </c>
      <c r="K48" s="201">
        <f t="shared" ref="K48:K79" si="15">I48-J48</f>
        <v>-37338.473495497601</v>
      </c>
      <c r="L48" s="206">
        <f t="shared" ref="L48:L79" si="16">IFERROR(K48/J48,0)*100</f>
        <v>-2.0735886460628414</v>
      </c>
      <c r="Q48" s="125" t="s">
        <v>85</v>
      </c>
      <c r="R48" s="125"/>
      <c r="S48" s="125"/>
      <c r="T48" s="125"/>
    </row>
    <row r="49" spans="1:20">
      <c r="A49" s="207"/>
      <c r="B49" s="208" t="s">
        <v>165</v>
      </c>
      <c r="C49" s="209"/>
      <c r="D49" s="227">
        <f>D$79/100*VLOOKUP(D$46,H29分配!$CE$6:$DP$51,4,FALSE)</f>
        <v>310641.27170348907</v>
      </c>
      <c r="E49" s="229">
        <f>E$79/100*VLOOKUP(E$46,H29分配!$CE$6:$DP$51,4,FALSE)</f>
        <v>273193.55112777097</v>
      </c>
      <c r="F49" s="162"/>
      <c r="G49" s="230" t="str">
        <f t="shared" si="12"/>
        <v xml:space="preserve"> （２）雇主の社会負担　</v>
      </c>
      <c r="H49" s="231"/>
      <c r="I49" s="227">
        <f t="shared" si="13"/>
        <v>310641.27170348907</v>
      </c>
      <c r="J49" s="228">
        <f t="shared" si="14"/>
        <v>264259.0803013132</v>
      </c>
      <c r="K49" s="201">
        <f t="shared" si="15"/>
        <v>46382.191402175871</v>
      </c>
      <c r="L49" s="206">
        <f t="shared" si="16"/>
        <v>17.551787189030559</v>
      </c>
      <c r="Q49" s="125" t="s">
        <v>86</v>
      </c>
      <c r="R49" s="125"/>
      <c r="S49" s="125"/>
      <c r="T49" s="125"/>
    </row>
    <row r="50" spans="1:20">
      <c r="A50" s="207"/>
      <c r="B50" s="208"/>
      <c r="C50" s="209" t="s">
        <v>166</v>
      </c>
      <c r="D50" s="227">
        <f>D$79/100*VLOOKUP(D$46,H29分配!$CE$6:$DP$51,5,FALSE)</f>
        <v>282916.88675394468</v>
      </c>
      <c r="E50" s="229">
        <f>E$79/100*VLOOKUP(E$46,H29分配!$CE$6:$DP$51,5,FALSE)</f>
        <v>248861.80712969223</v>
      </c>
      <c r="F50" s="162"/>
      <c r="G50" s="230" t="str">
        <f t="shared" si="12"/>
        <v xml:space="preserve"> 　　a 雇主の現実社会負担</v>
      </c>
      <c r="H50" s="231"/>
      <c r="I50" s="227">
        <f t="shared" si="13"/>
        <v>282916.88675394468</v>
      </c>
      <c r="J50" s="228">
        <f t="shared" si="14"/>
        <v>228138.87019879711</v>
      </c>
      <c r="K50" s="201">
        <f t="shared" si="15"/>
        <v>54778.016555147566</v>
      </c>
      <c r="L50" s="206">
        <f t="shared" si="16"/>
        <v>24.010821350791623</v>
      </c>
      <c r="Q50" s="125" t="s">
        <v>87</v>
      </c>
      <c r="R50" s="125"/>
      <c r="S50" s="125"/>
      <c r="T50" s="125"/>
    </row>
    <row r="51" spans="1:20">
      <c r="A51" s="207"/>
      <c r="B51" s="208"/>
      <c r="C51" s="209" t="s">
        <v>167</v>
      </c>
      <c r="D51" s="227">
        <f>D$79/100*VLOOKUP(D$46,H29分配!$CE$6:$DP$51,6,FALSE)</f>
        <v>27724.384949544376</v>
      </c>
      <c r="E51" s="229">
        <f>E$79/100*VLOOKUP(E$46,H29分配!$CE$6:$DP$51,6,FALSE)</f>
        <v>24331.743998078749</v>
      </c>
      <c r="F51" s="162"/>
      <c r="G51" s="230" t="str">
        <f t="shared" si="12"/>
        <v xml:space="preserve"> 　　b 雇主の帰属社会負担</v>
      </c>
      <c r="H51" s="231"/>
      <c r="I51" s="227">
        <f t="shared" si="13"/>
        <v>27724.384949544376</v>
      </c>
      <c r="J51" s="228">
        <f t="shared" si="14"/>
        <v>36120.210102516103</v>
      </c>
      <c r="K51" s="201">
        <f t="shared" si="15"/>
        <v>-8395.8251529717272</v>
      </c>
      <c r="L51" s="206">
        <f t="shared" si="16"/>
        <v>-23.244120477546396</v>
      </c>
      <c r="Q51" s="125" t="s">
        <v>88</v>
      </c>
      <c r="R51" s="125"/>
      <c r="S51" s="125"/>
      <c r="T51" s="125"/>
    </row>
    <row r="52" spans="1:20">
      <c r="A52" s="207" t="s">
        <v>168</v>
      </c>
      <c r="B52" s="208"/>
      <c r="C52" s="209"/>
      <c r="D52" s="228">
        <f>D$79/100*VLOOKUP(D$46,H29分配!$CE$6:$DP$51,7,FALSE)</f>
        <v>191748.65582314448</v>
      </c>
      <c r="E52" s="229">
        <f>E$79/100*VLOOKUP(E$46,H29分配!$CE$6:$DP$51,7,FALSE)</f>
        <v>154007.18259456995</v>
      </c>
      <c r="F52" s="162"/>
      <c r="G52" s="230" t="str">
        <f t="shared" si="12"/>
        <v>２ 財産所得（非企業部門）　　　</v>
      </c>
      <c r="H52" s="231"/>
      <c r="I52" s="227">
        <f t="shared" si="13"/>
        <v>191748.65582314448</v>
      </c>
      <c r="J52" s="228">
        <f t="shared" si="14"/>
        <v>230349.52907820468</v>
      </c>
      <c r="K52" s="201">
        <f t="shared" si="15"/>
        <v>-38600.8732550602</v>
      </c>
      <c r="L52" s="206">
        <f t="shared" si="16"/>
        <v>-16.75752210544135</v>
      </c>
      <c r="Q52" s="125" t="s">
        <v>89</v>
      </c>
      <c r="R52" s="125"/>
      <c r="S52" s="125"/>
      <c r="T52" s="125"/>
    </row>
    <row r="53" spans="1:20">
      <c r="A53" s="207"/>
      <c r="B53" s="208"/>
      <c r="C53" s="209" t="s">
        <v>39</v>
      </c>
      <c r="D53" s="227">
        <f>D$79/100*VLOOKUP(D$46,H29分配!$CE$6:$DP$51,8,FALSE)</f>
        <v>278598.9568268506</v>
      </c>
      <c r="E53" s="229">
        <f>E$79/100*VLOOKUP(E$46,H29分配!$CE$6:$DP$51,8,FALSE)</f>
        <v>207455.1485739596</v>
      </c>
      <c r="F53" s="162"/>
      <c r="G53" s="230" t="str">
        <f t="shared" si="12"/>
        <v xml:space="preserve"> 　　ａ　受　取</v>
      </c>
      <c r="H53" s="231"/>
      <c r="I53" s="227">
        <f t="shared" si="13"/>
        <v>278598.9568268506</v>
      </c>
      <c r="J53" s="228">
        <f t="shared" si="14"/>
        <v>315475.10274221329</v>
      </c>
      <c r="K53" s="201">
        <f t="shared" si="15"/>
        <v>-36876.145915362693</v>
      </c>
      <c r="L53" s="206">
        <f t="shared" si="16"/>
        <v>-11.689082781754601</v>
      </c>
      <c r="Q53" s="125" t="s">
        <v>90</v>
      </c>
      <c r="R53" s="125"/>
      <c r="S53" s="125"/>
      <c r="T53" s="125"/>
    </row>
    <row r="54" spans="1:20">
      <c r="A54" s="207"/>
      <c r="B54" s="208"/>
      <c r="C54" s="209" t="s">
        <v>40</v>
      </c>
      <c r="D54" s="227">
        <f>D$79/100*VLOOKUP(D$46,H29分配!$CE$6:$DP$51,9,FALSE)</f>
        <v>86850.301003706118</v>
      </c>
      <c r="E54" s="229">
        <f>E$79/100*VLOOKUP(E$46,H29分配!$CE$6:$DP$51,9,FALSE)</f>
        <v>53447.965979389613</v>
      </c>
      <c r="F54" s="162"/>
      <c r="G54" s="230" t="str">
        <f t="shared" si="12"/>
        <v xml:space="preserve"> 　　ｂ　支　払</v>
      </c>
      <c r="H54" s="231"/>
      <c r="I54" s="227">
        <f t="shared" si="13"/>
        <v>86850.301003706118</v>
      </c>
      <c r="J54" s="228">
        <f t="shared" si="14"/>
        <v>85125.57366400864</v>
      </c>
      <c r="K54" s="201">
        <f t="shared" si="15"/>
        <v>1724.7273396974779</v>
      </c>
      <c r="L54" s="206">
        <f t="shared" si="16"/>
        <v>2.0260977582424187</v>
      </c>
      <c r="Q54" s="125" t="s">
        <v>161</v>
      </c>
      <c r="R54" s="125"/>
      <c r="S54" s="125"/>
      <c r="T54" s="125"/>
    </row>
    <row r="55" spans="1:20">
      <c r="A55" s="207"/>
      <c r="B55" s="208" t="s">
        <v>169</v>
      </c>
      <c r="C55" s="209"/>
      <c r="D55" s="227">
        <f>D$79/100*VLOOKUP(D$46,H29分配!$CE$6:$DP$51,10,FALSE)</f>
        <v>20983.419791365373</v>
      </c>
      <c r="E55" s="229">
        <f>E$79/100*VLOOKUP(E$46,H29分配!$CE$6:$DP$51,10,FALSE)</f>
        <v>6401.209163542936</v>
      </c>
      <c r="F55" s="162"/>
      <c r="G55" s="230" t="str">
        <f t="shared" si="12"/>
        <v xml:space="preserve"> （１）一般政府　</v>
      </c>
      <c r="H55" s="231"/>
      <c r="I55" s="227">
        <f t="shared" si="13"/>
        <v>20983.419791365373</v>
      </c>
      <c r="J55" s="228">
        <f t="shared" si="14"/>
        <v>48504.170669239276</v>
      </c>
      <c r="K55" s="201">
        <f t="shared" si="15"/>
        <v>-27520.750877873903</v>
      </c>
      <c r="L55" s="206">
        <f t="shared" si="16"/>
        <v>-56.738937081398674</v>
      </c>
      <c r="Q55" s="125" t="s">
        <v>92</v>
      </c>
      <c r="R55" s="125"/>
      <c r="S55" s="125"/>
      <c r="T55" s="125"/>
    </row>
    <row r="56" spans="1:20">
      <c r="A56" s="207"/>
      <c r="B56" s="208"/>
      <c r="C56" s="209" t="s">
        <v>39</v>
      </c>
      <c r="D56" s="227">
        <f>D$79/100*VLOOKUP(D$46,H29分配!$CE$6:$DP$51,11,FALSE)</f>
        <v>106240.70564892184</v>
      </c>
      <c r="E56" s="229">
        <f>E$79/100*VLOOKUP(E$46,H29分配!$CE$6:$DP$51,11,FALSE)</f>
        <v>58414.468728157961</v>
      </c>
      <c r="F56" s="162"/>
      <c r="G56" s="230" t="str">
        <f t="shared" si="12"/>
        <v xml:space="preserve"> 　　ａ　受　取</v>
      </c>
      <c r="H56" s="231"/>
      <c r="I56" s="227">
        <f t="shared" si="13"/>
        <v>106240.70564892184</v>
      </c>
      <c r="J56" s="228">
        <f t="shared" si="14"/>
        <v>126868.70785308172</v>
      </c>
      <c r="K56" s="201">
        <f t="shared" si="15"/>
        <v>-20628.002204159886</v>
      </c>
      <c r="L56" s="206">
        <f t="shared" si="16"/>
        <v>-16.259330258212934</v>
      </c>
      <c r="Q56" s="125" t="s">
        <v>93</v>
      </c>
    </row>
    <row r="57" spans="1:20">
      <c r="A57" s="207"/>
      <c r="B57" s="208"/>
      <c r="C57" s="209" t="s">
        <v>40</v>
      </c>
      <c r="D57" s="227">
        <f>D$79/100*VLOOKUP(D$46,H29分配!$CE$6:$DP$51,12,FALSE)</f>
        <v>85257.285857556461</v>
      </c>
      <c r="E57" s="229">
        <f>E$79/100*VLOOKUP(E$46,H29分配!$CE$6:$DP$51,12,FALSE)</f>
        <v>52013.259564615022</v>
      </c>
      <c r="F57" s="162"/>
      <c r="G57" s="230" t="str">
        <f t="shared" si="12"/>
        <v xml:space="preserve"> 　　ｂ　支　払</v>
      </c>
      <c r="H57" s="231"/>
      <c r="I57" s="227">
        <f t="shared" si="13"/>
        <v>85257.285857556461</v>
      </c>
      <c r="J57" s="228">
        <f t="shared" si="14"/>
        <v>78364.537183842447</v>
      </c>
      <c r="K57" s="201">
        <f t="shared" si="15"/>
        <v>6892.7486737140134</v>
      </c>
      <c r="L57" s="206">
        <f t="shared" si="16"/>
        <v>8.7957498652020245</v>
      </c>
    </row>
    <row r="58" spans="1:20">
      <c r="A58" s="207"/>
      <c r="B58" s="208" t="s">
        <v>170</v>
      </c>
      <c r="C58" s="209"/>
      <c r="D58" s="227">
        <f>D$79/100*VLOOKUP(D$46,H29分配!$CE$6:$DP$51,13,FALSE)</f>
        <v>167480.23404491137</v>
      </c>
      <c r="E58" s="229">
        <f>E$79/100*VLOOKUP(E$46,H29分配!$CE$6:$DP$51,13,FALSE)</f>
        <v>144847.57617877587</v>
      </c>
      <c r="F58" s="162"/>
      <c r="G58" s="230" t="str">
        <f t="shared" si="12"/>
        <v xml:space="preserve"> （２）家　計　</v>
      </c>
      <c r="H58" s="231"/>
      <c r="I58" s="227">
        <f t="shared" si="13"/>
        <v>167480.23404491137</v>
      </c>
      <c r="J58" s="228">
        <f t="shared" si="14"/>
        <v>178827.21630610398</v>
      </c>
      <c r="K58" s="201">
        <f t="shared" si="15"/>
        <v>-11346.982261192607</v>
      </c>
      <c r="L58" s="206">
        <f t="shared" si="16"/>
        <v>-6.3452210997735552</v>
      </c>
    </row>
    <row r="59" spans="1:20">
      <c r="A59" s="207"/>
      <c r="B59" s="208"/>
      <c r="C59" s="209" t="s">
        <v>30</v>
      </c>
      <c r="D59" s="227">
        <f>D$79/100*VLOOKUP(D$46,H29分配!$CE$6:$DP$51,16,FALSE)</f>
        <v>45567.3264329101</v>
      </c>
      <c r="E59" s="229">
        <f>E$79/100*VLOOKUP(E$46,H29分配!$CE$6:$DP$51,16,FALSE)</f>
        <v>29344.927664288898</v>
      </c>
      <c r="F59" s="162"/>
      <c r="G59" s="230" t="str">
        <f t="shared" si="12"/>
        <v xml:space="preserve"> 　　① 利　子</v>
      </c>
      <c r="H59" s="231"/>
      <c r="I59" s="227">
        <f t="shared" si="13"/>
        <v>45567.3264329101</v>
      </c>
      <c r="J59" s="228">
        <f t="shared" si="14"/>
        <v>49004.856530896664</v>
      </c>
      <c r="K59" s="201">
        <f t="shared" si="15"/>
        <v>-3437.5300979865642</v>
      </c>
      <c r="L59" s="206">
        <f t="shared" si="16"/>
        <v>-7.0146723025691635</v>
      </c>
    </row>
    <row r="60" spans="1:20">
      <c r="A60" s="207"/>
      <c r="B60" s="208"/>
      <c r="C60" s="209" t="s">
        <v>171</v>
      </c>
      <c r="D60" s="227">
        <f>D$79/100*VLOOKUP(D$46,H29分配!$CE$6:$DP$51,17,FALSE)</f>
        <v>46625.43217752596</v>
      </c>
      <c r="E60" s="229">
        <f>E$79/100*VLOOKUP(E$46,H29分配!$CE$6:$DP$51,17,FALSE)</f>
        <v>30330.474682217908</v>
      </c>
      <c r="F60" s="162"/>
      <c r="G60" s="230" t="str">
        <f t="shared" si="12"/>
        <v xml:space="preserve"> 　　　　ａ　受　取</v>
      </c>
      <c r="H60" s="231"/>
      <c r="I60" s="227">
        <f t="shared" si="13"/>
        <v>46625.43217752596</v>
      </c>
      <c r="J60" s="228">
        <f t="shared" si="14"/>
        <v>55082.414397476357</v>
      </c>
      <c r="K60" s="201">
        <f t="shared" si="15"/>
        <v>-8456.9822199503978</v>
      </c>
      <c r="L60" s="206">
        <f t="shared" si="16"/>
        <v>-15.353325217236414</v>
      </c>
    </row>
    <row r="61" spans="1:20">
      <c r="A61" s="207"/>
      <c r="B61" s="208"/>
      <c r="C61" s="209" t="s">
        <v>172</v>
      </c>
      <c r="D61" s="227">
        <f>D$79/100*VLOOKUP(D$46,H29分配!$CE$6:$DP$51,18,FALSE)</f>
        <v>1058.1057446158588</v>
      </c>
      <c r="E61" s="229">
        <f>E$79/100*VLOOKUP(E$46,H29分配!$CE$6:$DP$51,18,FALSE)</f>
        <v>985.54701792901562</v>
      </c>
      <c r="F61" s="162"/>
      <c r="G61" s="230" t="str">
        <f t="shared" si="12"/>
        <v xml:space="preserve"> 　　　　ｂ　支　払</v>
      </c>
      <c r="H61" s="231"/>
      <c r="I61" s="227">
        <f t="shared" si="13"/>
        <v>1058.1057446158588</v>
      </c>
      <c r="J61" s="228">
        <f t="shared" si="14"/>
        <v>6077.5578665796947</v>
      </c>
      <c r="K61" s="201">
        <f t="shared" si="15"/>
        <v>-5019.4521219638355</v>
      </c>
      <c r="L61" s="206">
        <f t="shared" si="16"/>
        <v>-82.58995195365641</v>
      </c>
    </row>
    <row r="62" spans="1:20">
      <c r="A62" s="207"/>
      <c r="B62" s="208"/>
      <c r="C62" s="209" t="s">
        <v>173</v>
      </c>
      <c r="D62" s="227">
        <f>D$79/100*VLOOKUP(D$46,H29分配!$CE$6:$DP$51,19,FALSE)</f>
        <v>48147.262042175666</v>
      </c>
      <c r="E62" s="229">
        <f>E$79/100*VLOOKUP(E$46,H29分配!$CE$6:$DP$51,19,FALSE)</f>
        <v>31982.116863152907</v>
      </c>
      <c r="F62" s="162"/>
      <c r="G62" s="230" t="str">
        <f t="shared" si="12"/>
        <v xml:space="preserve"> 　　②配当（受取）</v>
      </c>
      <c r="H62" s="231"/>
      <c r="I62" s="227">
        <f t="shared" si="13"/>
        <v>48147.262042175666</v>
      </c>
      <c r="J62" s="228">
        <f t="shared" si="14"/>
        <v>43394.800058651104</v>
      </c>
      <c r="K62" s="201">
        <f t="shared" si="15"/>
        <v>4752.4619835245612</v>
      </c>
      <c r="L62" s="206">
        <f t="shared" si="16"/>
        <v>10.95168540263183</v>
      </c>
    </row>
    <row r="63" spans="1:20">
      <c r="A63" s="207"/>
      <c r="B63" s="208"/>
      <c r="C63" s="209" t="s">
        <v>174</v>
      </c>
      <c r="D63" s="227">
        <f>D$79/100*VLOOKUP(D$46,H29分配!$CE$6:$DP$51,20,FALSE)</f>
        <v>67755.140851352568</v>
      </c>
      <c r="E63" s="229">
        <f>E$79/100*VLOOKUP(E$46,H29分配!$CE$6:$DP$51,20,FALSE)</f>
        <v>65212.589166465586</v>
      </c>
      <c r="F63" s="162"/>
      <c r="G63" s="230" t="str">
        <f t="shared" si="12"/>
        <v xml:space="preserve"> 　　③その他の投資所得（受取）</v>
      </c>
      <c r="H63" s="231"/>
      <c r="I63" s="227">
        <f t="shared" si="13"/>
        <v>67755.140851352568</v>
      </c>
      <c r="J63" s="228">
        <f t="shared" si="14"/>
        <v>81539.003671175582</v>
      </c>
      <c r="K63" s="201">
        <f t="shared" si="15"/>
        <v>-13783.862819823014</v>
      </c>
      <c r="L63" s="206">
        <f t="shared" si="16"/>
        <v>-16.904625025110128</v>
      </c>
    </row>
    <row r="64" spans="1:20">
      <c r="A64" s="207"/>
      <c r="B64" s="208"/>
      <c r="C64" s="209" t="s">
        <v>33</v>
      </c>
      <c r="D64" s="227">
        <f>D$79/100*VLOOKUP(D$46,H29分配!$CE$6:$DP$51,21,FALSE)</f>
        <v>6010.5047184730047</v>
      </c>
      <c r="E64" s="229">
        <f>E$79/100*VLOOKUP(E$46,H29分配!$CE$6:$DP$51,21,FALSE)</f>
        <v>18307.942484868465</v>
      </c>
      <c r="F64" s="162"/>
      <c r="G64" s="230" t="str">
        <f t="shared" si="12"/>
        <v xml:space="preserve"> 　　④賃貸料（受取）</v>
      </c>
      <c r="H64" s="231"/>
      <c r="I64" s="227">
        <f t="shared" si="13"/>
        <v>6010.5047184730047</v>
      </c>
      <c r="J64" s="228">
        <f t="shared" si="14"/>
        <v>4888.5560453806083</v>
      </c>
      <c r="K64" s="201">
        <f t="shared" si="15"/>
        <v>1121.9486730923963</v>
      </c>
      <c r="L64" s="206">
        <f t="shared" si="16"/>
        <v>22.950512639669345</v>
      </c>
    </row>
    <row r="65" spans="1:12">
      <c r="A65" s="207"/>
      <c r="B65" s="208" t="s">
        <v>19</v>
      </c>
      <c r="C65" s="209"/>
      <c r="D65" s="227">
        <f>D$79/100*VLOOKUP(D$46,H29分配!$CE$6:$DP$51,22,FALSE)</f>
        <v>3285.0019868677505</v>
      </c>
      <c r="E65" s="229">
        <f>E$79/100*VLOOKUP(E$46,H29分配!$CE$6:$DP$51,22,FALSE)</f>
        <v>2758.3972522511804</v>
      </c>
      <c r="F65" s="162"/>
      <c r="G65" s="230" t="str">
        <f t="shared" si="12"/>
        <v xml:space="preserve"> （３）対家計民間非営利団体　</v>
      </c>
      <c r="H65" s="231"/>
      <c r="I65" s="227">
        <f t="shared" si="13"/>
        <v>3285.0019868677505</v>
      </c>
      <c r="J65" s="228">
        <f t="shared" si="14"/>
        <v>3018.1421028614341</v>
      </c>
      <c r="K65" s="201">
        <f t="shared" si="15"/>
        <v>266.85988400631641</v>
      </c>
      <c r="L65" s="206">
        <f t="shared" si="16"/>
        <v>8.8418594920799922</v>
      </c>
    </row>
    <row r="66" spans="1:12">
      <c r="A66" s="207"/>
      <c r="B66" s="208"/>
      <c r="C66" s="209" t="s">
        <v>39</v>
      </c>
      <c r="D66" s="227">
        <f>D$79/100*VLOOKUP(D$46,H29分配!$CE$6:$DP$51,23,FALSE)</f>
        <v>3819.9113884015583</v>
      </c>
      <c r="E66" s="229">
        <f>E$79/100*VLOOKUP(E$46,H29分配!$CE$6:$DP$51,23,FALSE)</f>
        <v>3207.5566490967522</v>
      </c>
      <c r="F66" s="162"/>
      <c r="G66" s="230" t="str">
        <f t="shared" si="12"/>
        <v xml:space="preserve"> 　　ａ　受　取</v>
      </c>
      <c r="H66" s="231"/>
      <c r="I66" s="227">
        <f t="shared" si="13"/>
        <v>3819.9113884015583</v>
      </c>
      <c r="J66" s="228">
        <f t="shared" si="14"/>
        <v>3701.6207164479356</v>
      </c>
      <c r="K66" s="201">
        <f t="shared" si="15"/>
        <v>118.29067195362268</v>
      </c>
      <c r="L66" s="206">
        <f t="shared" si="16"/>
        <v>3.1956453946782011</v>
      </c>
    </row>
    <row r="67" spans="1:12">
      <c r="A67" s="207"/>
      <c r="B67" s="208"/>
      <c r="C67" s="209" t="s">
        <v>40</v>
      </c>
      <c r="D67" s="227">
        <f>D$79/100*VLOOKUP(D$46,H29分配!$CE$6:$DP$51,24,FALSE)</f>
        <v>534.90940153380791</v>
      </c>
      <c r="E67" s="229">
        <f>E$79/100*VLOOKUP(E$46,H29分配!$CE$6:$DP$51,24,FALSE)</f>
        <v>449.15939684557162</v>
      </c>
      <c r="F67" s="162"/>
      <c r="G67" s="230" t="str">
        <f t="shared" si="12"/>
        <v xml:space="preserve"> 　　ｂ　支　払</v>
      </c>
      <c r="H67" s="231"/>
      <c r="I67" s="227">
        <f t="shared" si="13"/>
        <v>534.90940153380791</v>
      </c>
      <c r="J67" s="228">
        <f t="shared" si="14"/>
        <v>683.47861358650152</v>
      </c>
      <c r="K67" s="201">
        <f t="shared" si="15"/>
        <v>-148.56921205269362</v>
      </c>
      <c r="L67" s="206">
        <f t="shared" si="16"/>
        <v>-21.737214464266568</v>
      </c>
    </row>
    <row r="68" spans="1:12">
      <c r="A68" s="207" t="s">
        <v>180</v>
      </c>
      <c r="B68" s="208"/>
      <c r="C68" s="209"/>
      <c r="D68" s="227">
        <f>D$79/100*VLOOKUP(D$46,H29分配!$CE$6:$DP$51,25,FALSE)</f>
        <v>625233.11500314926</v>
      </c>
      <c r="E68" s="229">
        <f>E$79/100*VLOOKUP(E$46,H29分配!$CE$6:$DP$51,25,FALSE)</f>
        <v>634883.36001105618</v>
      </c>
      <c r="F68" s="162"/>
      <c r="G68" s="230" t="str">
        <f t="shared" si="12"/>
        <v>３ 企業所得（法人企業の第１次所得バランス）　　　</v>
      </c>
      <c r="H68" s="231"/>
      <c r="I68" s="227">
        <f t="shared" si="13"/>
        <v>625233.11500314926</v>
      </c>
      <c r="J68" s="228">
        <f t="shared" si="14"/>
        <v>441854.34518368897</v>
      </c>
      <c r="K68" s="201">
        <f t="shared" si="15"/>
        <v>183378.76981946029</v>
      </c>
      <c r="L68" s="206">
        <f t="shared" si="16"/>
        <v>41.502085883805336</v>
      </c>
    </row>
    <row r="69" spans="1:12">
      <c r="A69" s="207"/>
      <c r="B69" s="208" t="s">
        <v>20</v>
      </c>
      <c r="C69" s="209"/>
      <c r="D69" s="227">
        <f>D$79/100*VLOOKUP(D$46,H29分配!$CE$6:$DP$51,26,FALSE)</f>
        <v>300814.5563067508</v>
      </c>
      <c r="E69" s="229">
        <f>E$79/100*VLOOKUP(E$46,H29分配!$CE$6:$DP$51,26,FALSE)</f>
        <v>289947.76773728727</v>
      </c>
      <c r="F69" s="162"/>
      <c r="G69" s="230" t="str">
        <f t="shared" si="12"/>
        <v xml:space="preserve"> （１）民間法人企業　</v>
      </c>
      <c r="H69" s="231"/>
      <c r="I69" s="227">
        <f t="shared" si="13"/>
        <v>300814.5563067508</v>
      </c>
      <c r="J69" s="228">
        <f t="shared" si="14"/>
        <v>104303.55921774772</v>
      </c>
      <c r="K69" s="201">
        <f t="shared" si="15"/>
        <v>196510.9970890031</v>
      </c>
      <c r="L69" s="206">
        <f t="shared" si="16"/>
        <v>188.40296396670408</v>
      </c>
    </row>
    <row r="70" spans="1:12">
      <c r="A70" s="207"/>
      <c r="B70" s="208"/>
      <c r="C70" s="209" t="s">
        <v>175</v>
      </c>
      <c r="D70" s="227">
        <f>D$79/100*VLOOKUP(D$46,H29分配!$CE$6:$DP$51,27,FALSE)</f>
        <v>321906.35635486816</v>
      </c>
      <c r="E70" s="229">
        <f>E$79/100*VLOOKUP(E$46,H29分配!$CE$6:$DP$51,27,FALSE)</f>
        <v>303197.13477857492</v>
      </c>
      <c r="F70" s="162"/>
      <c r="G70" s="230" t="str">
        <f t="shared" si="12"/>
        <v xml:space="preserve"> 　　ａ 非金融法人企業</v>
      </c>
      <c r="H70" s="231"/>
      <c r="I70" s="227">
        <f t="shared" si="13"/>
        <v>321906.35635486816</v>
      </c>
      <c r="J70" s="228">
        <f t="shared" si="14"/>
        <v>43624.393104932045</v>
      </c>
      <c r="K70" s="201">
        <f t="shared" si="15"/>
        <v>278281.96324993612</v>
      </c>
      <c r="L70" s="206">
        <f t="shared" si="16"/>
        <v>637.90449205922448</v>
      </c>
    </row>
    <row r="71" spans="1:12">
      <c r="A71" s="207"/>
      <c r="B71" s="208"/>
      <c r="C71" s="209" t="s">
        <v>35</v>
      </c>
      <c r="D71" s="227">
        <f>D$79/100*VLOOKUP(D$46,H29分配!$CE$6:$DP$51,28,FALSE)</f>
        <v>-21091.800048117348</v>
      </c>
      <c r="E71" s="229">
        <f>E$79/100*VLOOKUP(E$46,H29分配!$CE$6:$DP$51,28,FALSE)</f>
        <v>-13249.3670412876</v>
      </c>
      <c r="F71" s="162"/>
      <c r="G71" s="230" t="str">
        <f t="shared" si="12"/>
        <v xml:space="preserve"> 　　ｂ 金融機関</v>
      </c>
      <c r="H71" s="231"/>
      <c r="I71" s="227">
        <f t="shared" si="13"/>
        <v>-21091.800048117348</v>
      </c>
      <c r="J71" s="228">
        <f t="shared" si="14"/>
        <v>60679.166112815685</v>
      </c>
      <c r="K71" s="201">
        <f t="shared" si="15"/>
        <v>-81770.966160933036</v>
      </c>
      <c r="L71" s="206">
        <f t="shared" si="16"/>
        <v>-134.75954169986966</v>
      </c>
    </row>
    <row r="72" spans="1:12">
      <c r="A72" s="207"/>
      <c r="B72" s="208" t="s">
        <v>176</v>
      </c>
      <c r="C72" s="209"/>
      <c r="D72" s="227">
        <f>D$79/100*VLOOKUP(D$46,H29分配!$CE$6:$DP$51,31,FALSE)</f>
        <v>34145.071081207476</v>
      </c>
      <c r="E72" s="229">
        <f>E$79/100*VLOOKUP(E$46,H29分配!$CE$6:$DP$51,31,FALSE)</f>
        <v>27250.358251799185</v>
      </c>
      <c r="F72" s="162"/>
      <c r="G72" s="230" t="str">
        <f t="shared" si="12"/>
        <v xml:space="preserve"> （２）公的企業　</v>
      </c>
      <c r="H72" s="231"/>
      <c r="I72" s="227">
        <f t="shared" si="13"/>
        <v>34145.071081207476</v>
      </c>
      <c r="J72" s="228">
        <f t="shared" si="14"/>
        <v>53071.550239195109</v>
      </c>
      <c r="K72" s="201">
        <f t="shared" si="15"/>
        <v>-18926.479157987633</v>
      </c>
      <c r="L72" s="206">
        <f t="shared" si="16"/>
        <v>-35.662193911211205</v>
      </c>
    </row>
    <row r="73" spans="1:12">
      <c r="A73" s="207"/>
      <c r="B73" s="208"/>
      <c r="C73" s="209" t="s">
        <v>175</v>
      </c>
      <c r="D73" s="227">
        <f>D$79/100*VLOOKUP(D$46,H29分配!$CE$6:$DP$51,32,FALSE)</f>
        <v>21849.362985870262</v>
      </c>
      <c r="E73" s="229">
        <f>E$79/100*VLOOKUP(E$46,H29分配!$CE$6:$DP$51,32,FALSE)</f>
        <v>19432.821415584545</v>
      </c>
      <c r="F73" s="162"/>
      <c r="G73" s="230" t="str">
        <f t="shared" si="12"/>
        <v xml:space="preserve"> 　　ａ 非金融法人企業</v>
      </c>
      <c r="H73" s="231"/>
      <c r="I73" s="227">
        <f t="shared" si="13"/>
        <v>21849.362985870262</v>
      </c>
      <c r="J73" s="228">
        <f t="shared" si="14"/>
        <v>19258.475975657049</v>
      </c>
      <c r="K73" s="201">
        <f t="shared" si="15"/>
        <v>2590.8870102132132</v>
      </c>
      <c r="L73" s="206">
        <f t="shared" si="16"/>
        <v>13.453229702537866</v>
      </c>
    </row>
    <row r="74" spans="1:12">
      <c r="A74" s="207"/>
      <c r="B74" s="208"/>
      <c r="C74" s="209" t="s">
        <v>35</v>
      </c>
      <c r="D74" s="227">
        <f>D$79/100*VLOOKUP(D$46,H29分配!$CE$6:$DP$51,33,FALSE)</f>
        <v>12295.708095337213</v>
      </c>
      <c r="E74" s="229">
        <f>E$79/100*VLOOKUP(E$46,H29分配!$CE$6:$DP$51,33,FALSE)</f>
        <v>7817.536836214641</v>
      </c>
      <c r="F74" s="162"/>
      <c r="G74" s="230" t="str">
        <f t="shared" si="12"/>
        <v xml:space="preserve"> 　　ｂ 金融機関</v>
      </c>
      <c r="H74" s="231"/>
      <c r="I74" s="227">
        <f t="shared" si="13"/>
        <v>12295.708095337213</v>
      </c>
      <c r="J74" s="228">
        <f t="shared" si="14"/>
        <v>33813.074263538059</v>
      </c>
      <c r="K74" s="201">
        <f t="shared" si="15"/>
        <v>-21517.366168200846</v>
      </c>
      <c r="L74" s="206">
        <f t="shared" si="16"/>
        <v>-63.63623135978456</v>
      </c>
    </row>
    <row r="75" spans="1:12">
      <c r="A75" s="207"/>
      <c r="B75" s="208" t="s">
        <v>177</v>
      </c>
      <c r="C75" s="209"/>
      <c r="D75" s="227">
        <f>D$79/100*VLOOKUP(D$46,H29分配!$CE$6:$DP$51,34,FALSE)</f>
        <v>290273.48761519103</v>
      </c>
      <c r="E75" s="229">
        <f>E$79/100*VLOOKUP(E$46,H29分配!$CE$6:$DP$51,34,FALSE)</f>
        <v>317685.23402196972</v>
      </c>
      <c r="F75" s="162"/>
      <c r="G75" s="230" t="str">
        <f t="shared" si="12"/>
        <v xml:space="preserve"> （３）個人企業　</v>
      </c>
      <c r="H75" s="231"/>
      <c r="I75" s="227">
        <f t="shared" si="13"/>
        <v>290273.48761519103</v>
      </c>
      <c r="J75" s="228">
        <f t="shared" si="14"/>
        <v>284479.23572674609</v>
      </c>
      <c r="K75" s="201">
        <f t="shared" si="15"/>
        <v>5794.2518884449382</v>
      </c>
      <c r="L75" s="206">
        <f t="shared" si="16"/>
        <v>2.0367925531164439</v>
      </c>
    </row>
    <row r="76" spans="1:12">
      <c r="A76" s="207"/>
      <c r="B76" s="208"/>
      <c r="C76" s="209" t="s">
        <v>36</v>
      </c>
      <c r="D76" s="227">
        <f>D$79/100*VLOOKUP(D$46,H29分配!$CE$6:$DP$51,35,FALSE)</f>
        <v>22166.417069221392</v>
      </c>
      <c r="E76" s="229">
        <f>E$79/100*VLOOKUP(E$46,H29分配!$CE$6:$DP$51,35,FALSE)</f>
        <v>57999.407539317071</v>
      </c>
      <c r="F76" s="162"/>
      <c r="G76" s="230" t="str">
        <f t="shared" si="12"/>
        <v xml:space="preserve"> 　　ａ 農林水産業</v>
      </c>
      <c r="H76" s="231"/>
      <c r="I76" s="227">
        <f t="shared" si="13"/>
        <v>22166.417069221392</v>
      </c>
      <c r="J76" s="228">
        <f t="shared" si="14"/>
        <v>861.07361673146158</v>
      </c>
      <c r="K76" s="201">
        <f t="shared" si="15"/>
        <v>21305.343452489931</v>
      </c>
      <c r="L76" s="206">
        <f t="shared" si="16"/>
        <v>2474.2766516715042</v>
      </c>
    </row>
    <row r="77" spans="1:12">
      <c r="A77" s="207"/>
      <c r="B77" s="208"/>
      <c r="C77" s="209" t="s">
        <v>295</v>
      </c>
      <c r="D77" s="227">
        <f>D$79/100*VLOOKUP(D$46,H29分配!$CE$6:$DP$51,36,FALSE)</f>
        <v>106088.50887602757</v>
      </c>
      <c r="E77" s="229">
        <f>E$79/100*VLOOKUP(E$46,H29分配!$CE$6:$DP$51,36,FALSE)</f>
        <v>93007.264157034922</v>
      </c>
      <c r="F77" s="162"/>
      <c r="G77" s="230" t="str">
        <f t="shared" si="12"/>
        <v xml:space="preserve"> 　　ｂ その他の産業（非農林水・非金融）</v>
      </c>
      <c r="H77" s="231"/>
      <c r="I77" s="227">
        <f t="shared" si="13"/>
        <v>106088.50887602757</v>
      </c>
      <c r="J77" s="228">
        <f t="shared" si="14"/>
        <v>126094.14735953539</v>
      </c>
      <c r="K77" s="201">
        <f t="shared" si="15"/>
        <v>-20005.638483507821</v>
      </c>
      <c r="L77" s="206">
        <f t="shared" si="16"/>
        <v>-15.865636036591962</v>
      </c>
    </row>
    <row r="78" spans="1:12" ht="15" thickBot="1">
      <c r="A78" s="207"/>
      <c r="B78" s="208"/>
      <c r="C78" s="209" t="s">
        <v>38</v>
      </c>
      <c r="D78" s="227">
        <f>D$79/100*VLOOKUP(D$46,H29分配!$CE$6:$DP$51,37,FALSE)</f>
        <v>162018.56166994208</v>
      </c>
      <c r="E78" s="229">
        <f>E$79/100*VLOOKUP(E$46,H29分配!$CE$6:$DP$51,37,FALSE)</f>
        <v>166678.56232561774</v>
      </c>
      <c r="F78" s="162"/>
      <c r="G78" s="230" t="str">
        <f t="shared" si="12"/>
        <v xml:space="preserve"> 　　ｃ 持ち家</v>
      </c>
      <c r="H78" s="231"/>
      <c r="I78" s="227">
        <f t="shared" si="13"/>
        <v>162018.56166994208</v>
      </c>
      <c r="J78" s="228">
        <f t="shared" si="14"/>
        <v>157524.01475047928</v>
      </c>
      <c r="K78" s="201">
        <f t="shared" si="15"/>
        <v>4494.5469194627949</v>
      </c>
      <c r="L78" s="206">
        <f t="shared" si="16"/>
        <v>2.8532455362963125</v>
      </c>
    </row>
    <row r="79" spans="1:12" ht="15.75" thickTop="1" thickBot="1">
      <c r="A79" s="232" t="s">
        <v>178</v>
      </c>
      <c r="B79" s="233"/>
      <c r="C79" s="234"/>
      <c r="D79" s="235">
        <f>VLOOKUP(D$46,H29分配!$AE$6:$AO$51,11,FALSE)*1000</f>
        <v>2890953.8370876578</v>
      </c>
      <c r="E79" s="236">
        <f>VLOOKUP(E$46,H29分配!$AE$6:$AO$51,11,FALSE)*1000</f>
        <v>2613054.402164124</v>
      </c>
      <c r="F79" s="162"/>
      <c r="G79" s="237" t="str">
        <f t="shared" si="12"/>
        <v>一人当たり市町村民所得　　　</v>
      </c>
      <c r="H79" s="238"/>
      <c r="I79" s="239">
        <f t="shared" si="13"/>
        <v>2890953.8370876578</v>
      </c>
      <c r="J79" s="240">
        <f t="shared" si="14"/>
        <v>2737132.2226165794</v>
      </c>
      <c r="K79" s="241">
        <f t="shared" si="15"/>
        <v>153821.61447107838</v>
      </c>
      <c r="L79" s="242">
        <f t="shared" si="16"/>
        <v>5.6198094195110393</v>
      </c>
    </row>
    <row r="80" spans="1:12" ht="15" thickBot="1"/>
    <row r="81" spans="1:12" ht="15" thickBot="1">
      <c r="B81" s="169" t="s">
        <v>179</v>
      </c>
      <c r="C81" s="210" t="str">
        <f>$R12</f>
        <v>H28(2016)</v>
      </c>
      <c r="D81" s="172"/>
      <c r="E81" s="172"/>
      <c r="G81" s="163" t="s">
        <v>303</v>
      </c>
      <c r="H81" s="243" t="str">
        <f>$C$7</f>
        <v>市町村計</v>
      </c>
      <c r="I81" s="163" t="s">
        <v>299</v>
      </c>
      <c r="J81" s="163" t="s">
        <v>300</v>
      </c>
    </row>
    <row r="82" spans="1:12" ht="17.25" thickBot="1">
      <c r="A82" s="212" t="s">
        <v>182</v>
      </c>
      <c r="B82" s="213"/>
      <c r="C82" s="214"/>
      <c r="D82" s="215" t="str">
        <f>$C$5</f>
        <v>熊本市</v>
      </c>
      <c r="E82" s="216" t="str">
        <f>$C$7</f>
        <v>市町村計</v>
      </c>
      <c r="F82" s="162"/>
      <c r="G82" s="217" t="s">
        <v>298</v>
      </c>
      <c r="H82" s="218"/>
      <c r="I82" s="219" t="str">
        <f>$F$5</f>
        <v>H29(2017)</v>
      </c>
      <c r="J82" s="244" t="str">
        <f>$F$7</f>
        <v>H18(2006)</v>
      </c>
      <c r="K82" s="221" t="s">
        <v>301</v>
      </c>
      <c r="L82" s="222" t="s">
        <v>302</v>
      </c>
    </row>
    <row r="83" spans="1:12">
      <c r="A83" s="207" t="s">
        <v>293</v>
      </c>
      <c r="B83" s="208"/>
      <c r="C83" s="209"/>
      <c r="D83" s="223">
        <f>D$115/100*VLOOKUP(D$82,H28分配!$CE$6:$DP$51,2,FALSE)</f>
        <v>2037237.1478868478</v>
      </c>
      <c r="E83" s="224">
        <f>E$115/100*VLOOKUP(E$82,H28分配!$CE$6:$DP$51,2,FALSE)</f>
        <v>1797860.0452624855</v>
      </c>
      <c r="F83" s="162"/>
      <c r="G83" s="225" t="str">
        <f>IF(A83&lt;&gt;"",A83," ")&amp;IF(B83&lt;&gt;"",B83,"　　")&amp;IF(C83&lt;&gt;"",C83,"　")</f>
        <v>１ 雇用者報酬　　　</v>
      </c>
      <c r="H83" s="226"/>
      <c r="I83" s="227">
        <f>INDEX($E$45:$E$475,(MATCH($I$82,$R$11:$R$30,0)-1)*36+ROW()-ROW($I$82)+2)</f>
        <v>1824163.8595584976</v>
      </c>
      <c r="J83" s="229">
        <f>INDEX($E$45:$E$475,(MATCH($J$82,$R$11:$R$30,0)-1)*36+ROW()-ROW($J$82)+2)</f>
        <v>1771800.4344590323</v>
      </c>
      <c r="K83" s="201">
        <f>I83-J83</f>
        <v>52363.425099465298</v>
      </c>
      <c r="L83" s="206">
        <f>IFERROR(K83/J83,0)*100</f>
        <v>2.9553794028418867</v>
      </c>
    </row>
    <row r="84" spans="1:12">
      <c r="A84" s="207"/>
      <c r="B84" s="208" t="s">
        <v>164</v>
      </c>
      <c r="C84" s="209"/>
      <c r="D84" s="227">
        <f>D$115/100*VLOOKUP(D$82,H28分配!$CE$6:$DP$51,3,FALSE)</f>
        <v>1739986.0858348906</v>
      </c>
      <c r="E84" s="229">
        <f>E$115/100*VLOOKUP(E$82,H28分配!$CE$6:$DP$51,3,FALSE)</f>
        <v>1535540.5204058748</v>
      </c>
      <c r="F84" s="162"/>
      <c r="G84" s="230" t="str">
        <f t="shared" ref="G84:G115" si="17">IF(A84&lt;&gt;"",A84," ")&amp;IF(B84&lt;&gt;"",B84,"　　")&amp;IF(C84&lt;&gt;"",C84,"　")</f>
        <v xml:space="preserve"> （１）賃金・俸給　</v>
      </c>
      <c r="H84" s="231"/>
      <c r="I84" s="227">
        <f t="shared" ref="I84:I115" si="18">INDEX($E$45:$E$475,(MATCH($I$82,$R$11:$R$30,0)-1)*36+ROW()-ROW($I$82)+2)</f>
        <v>1550970.3084307266</v>
      </c>
      <c r="J84" s="229">
        <f t="shared" ref="J84:J115" si="19">INDEX($E$45:$E$475,(MATCH($J$82,$R$11:$R$30,0)-1)*36+ROW()-ROW($J$82)+2)</f>
        <v>1544973.5271588583</v>
      </c>
      <c r="K84" s="201">
        <f t="shared" ref="K84:K115" si="20">I84-J84</f>
        <v>5996.7812718683854</v>
      </c>
      <c r="L84" s="206">
        <f t="shared" ref="L84:L115" si="21">IFERROR(K84/J84,0)*100</f>
        <v>0.3881478333739618</v>
      </c>
    </row>
    <row r="85" spans="1:12">
      <c r="A85" s="207"/>
      <c r="B85" s="208" t="s">
        <v>165</v>
      </c>
      <c r="C85" s="209"/>
      <c r="D85" s="227">
        <f>D$115/100*VLOOKUP(D$82,H28分配!$CE$6:$DP$51,4,FALSE)</f>
        <v>297251.06205195741</v>
      </c>
      <c r="E85" s="229">
        <f>E$115/100*VLOOKUP(E$82,H28分配!$CE$6:$DP$51,4,FALSE)</f>
        <v>262319.52485661057</v>
      </c>
      <c r="F85" s="162"/>
      <c r="G85" s="230" t="str">
        <f t="shared" si="17"/>
        <v xml:space="preserve"> （２）雇主の社会負担　</v>
      </c>
      <c r="H85" s="231"/>
      <c r="I85" s="227">
        <f t="shared" si="18"/>
        <v>273193.55112777097</v>
      </c>
      <c r="J85" s="229">
        <f t="shared" si="19"/>
        <v>226826.90730017395</v>
      </c>
      <c r="K85" s="201">
        <f t="shared" si="20"/>
        <v>46366.643827597029</v>
      </c>
      <c r="L85" s="206">
        <f t="shared" si="21"/>
        <v>20.441421337300696</v>
      </c>
    </row>
    <row r="86" spans="1:12">
      <c r="A86" s="207"/>
      <c r="B86" s="208"/>
      <c r="C86" s="209" t="s">
        <v>166</v>
      </c>
      <c r="D86" s="227">
        <f>D$115/100*VLOOKUP(D$82,H28分配!$CE$6:$DP$51,5,FALSE)</f>
        <v>267436.01187659375</v>
      </c>
      <c r="E86" s="229">
        <f>E$115/100*VLOOKUP(E$82,H28分配!$CE$6:$DP$51,5,FALSE)</f>
        <v>236047.91726071798</v>
      </c>
      <c r="F86" s="162"/>
      <c r="G86" s="230" t="str">
        <f t="shared" si="17"/>
        <v xml:space="preserve"> 　　a 雇主の現実社会負担</v>
      </c>
      <c r="H86" s="231"/>
      <c r="I86" s="227">
        <f t="shared" si="18"/>
        <v>248861.80712969223</v>
      </c>
      <c r="J86" s="229">
        <f t="shared" si="19"/>
        <v>195863.44679536147</v>
      </c>
      <c r="K86" s="201">
        <f t="shared" si="20"/>
        <v>52998.360334330762</v>
      </c>
      <c r="L86" s="206">
        <f t="shared" si="21"/>
        <v>27.058831651065322</v>
      </c>
    </row>
    <row r="87" spans="1:12">
      <c r="A87" s="207"/>
      <c r="B87" s="208"/>
      <c r="C87" s="209" t="s">
        <v>167</v>
      </c>
      <c r="D87" s="227">
        <f>D$115/100*VLOOKUP(D$82,H28分配!$CE$6:$DP$51,6,FALSE)</f>
        <v>29815.050175363645</v>
      </c>
      <c r="E87" s="229">
        <f>E$115/100*VLOOKUP(E$82,H28分配!$CE$6:$DP$51,6,FALSE)</f>
        <v>26271.607595892565</v>
      </c>
      <c r="F87" s="162"/>
      <c r="G87" s="230" t="str">
        <f t="shared" si="17"/>
        <v xml:space="preserve"> 　　b 雇主の帰属社会負担</v>
      </c>
      <c r="H87" s="231"/>
      <c r="I87" s="227">
        <f t="shared" si="18"/>
        <v>24331.743998078749</v>
      </c>
      <c r="J87" s="229">
        <f t="shared" si="19"/>
        <v>30963.460504812458</v>
      </c>
      <c r="K87" s="201">
        <f t="shared" si="20"/>
        <v>-6631.7165067337082</v>
      </c>
      <c r="L87" s="206">
        <f t="shared" si="21"/>
        <v>-21.417879005167983</v>
      </c>
    </row>
    <row r="88" spans="1:12">
      <c r="A88" s="207" t="s">
        <v>168</v>
      </c>
      <c r="B88" s="208"/>
      <c r="C88" s="209"/>
      <c r="D88" s="228">
        <f>D$115/100*VLOOKUP(D$82,H28分配!$CE$6:$DP$51,7,FALSE)</f>
        <v>146019.98902118157</v>
      </c>
      <c r="E88" s="229">
        <f>E$115/100*VLOOKUP(E$82,H28分配!$CE$6:$DP$51,7,FALSE)</f>
        <v>129223.18034327807</v>
      </c>
      <c r="F88" s="162"/>
      <c r="G88" s="230" t="str">
        <f t="shared" si="17"/>
        <v>２ 財産所得（非企業部門）　　　</v>
      </c>
      <c r="H88" s="231"/>
      <c r="I88" s="227">
        <f t="shared" si="18"/>
        <v>154007.18259456995</v>
      </c>
      <c r="J88" s="229">
        <f t="shared" si="19"/>
        <v>165112.85489525332</v>
      </c>
      <c r="K88" s="201">
        <f t="shared" si="20"/>
        <v>-11105.672300683364</v>
      </c>
      <c r="L88" s="206">
        <f t="shared" si="21"/>
        <v>-6.7261100340907678</v>
      </c>
    </row>
    <row r="89" spans="1:12">
      <c r="A89" s="207"/>
      <c r="B89" s="208"/>
      <c r="C89" s="209" t="s">
        <v>39</v>
      </c>
      <c r="D89" s="227">
        <f>D$115/100*VLOOKUP(D$82,H28分配!$CE$6:$DP$51,8,FALSE)</f>
        <v>247390.36324745876</v>
      </c>
      <c r="E89" s="229">
        <f>E$115/100*VLOOKUP(E$82,H28分配!$CE$6:$DP$51,8,FALSE)</f>
        <v>192952.28222782494</v>
      </c>
      <c r="F89" s="162"/>
      <c r="G89" s="230" t="str">
        <f t="shared" si="17"/>
        <v xml:space="preserve"> 　　ａ　受　取</v>
      </c>
      <c r="H89" s="231"/>
      <c r="I89" s="227">
        <f t="shared" si="18"/>
        <v>207455.1485739596</v>
      </c>
      <c r="J89" s="229">
        <f t="shared" si="19"/>
        <v>218529.22615589172</v>
      </c>
      <c r="K89" s="201">
        <f t="shared" si="20"/>
        <v>-11074.077581932128</v>
      </c>
      <c r="L89" s="206">
        <f t="shared" si="21"/>
        <v>-5.067549900182339</v>
      </c>
    </row>
    <row r="90" spans="1:12">
      <c r="A90" s="207"/>
      <c r="B90" s="208"/>
      <c r="C90" s="209" t="s">
        <v>40</v>
      </c>
      <c r="D90" s="227">
        <f>D$115/100*VLOOKUP(D$82,H28分配!$CE$6:$DP$51,9,FALSE)</f>
        <v>101370.37422627724</v>
      </c>
      <c r="E90" s="229">
        <f>E$115/100*VLOOKUP(E$82,H28分配!$CE$6:$DP$51,9,FALSE)</f>
        <v>63729.10188454685</v>
      </c>
      <c r="F90" s="162"/>
      <c r="G90" s="230" t="str">
        <f t="shared" si="17"/>
        <v xml:space="preserve"> 　　ｂ　支　払</v>
      </c>
      <c r="H90" s="231"/>
      <c r="I90" s="227">
        <f t="shared" si="18"/>
        <v>53447.965979389613</v>
      </c>
      <c r="J90" s="229">
        <f t="shared" si="19"/>
        <v>53416.371260638436</v>
      </c>
      <c r="K90" s="201">
        <f t="shared" si="20"/>
        <v>31.594718751177425</v>
      </c>
      <c r="L90" s="206">
        <f t="shared" si="21"/>
        <v>5.9148006510990773E-2</v>
      </c>
    </row>
    <row r="91" spans="1:12">
      <c r="A91" s="207"/>
      <c r="B91" s="208" t="s">
        <v>169</v>
      </c>
      <c r="C91" s="209"/>
      <c r="D91" s="227">
        <f>D$115/100*VLOOKUP(D$82,H28分配!$CE$6:$DP$51,10,FALSE)</f>
        <v>-12445.350632634132</v>
      </c>
      <c r="E91" s="229">
        <f>E$115/100*VLOOKUP(E$82,H28分配!$CE$6:$DP$51,10,FALSE)</f>
        <v>-13401.545641738865</v>
      </c>
      <c r="F91" s="162"/>
      <c r="G91" s="230" t="str">
        <f t="shared" si="17"/>
        <v xml:space="preserve"> （１）一般政府　</v>
      </c>
      <c r="H91" s="231"/>
      <c r="I91" s="227">
        <f t="shared" si="18"/>
        <v>6401.209163542936</v>
      </c>
      <c r="J91" s="229">
        <f t="shared" si="19"/>
        <v>19607.164385022323</v>
      </c>
      <c r="K91" s="201">
        <f t="shared" si="20"/>
        <v>-13205.955221479388</v>
      </c>
      <c r="L91" s="206">
        <f t="shared" si="21"/>
        <v>-67.352703135223663</v>
      </c>
    </row>
    <row r="92" spans="1:12">
      <c r="A92" s="207"/>
      <c r="B92" s="208"/>
      <c r="C92" s="209" t="s">
        <v>39</v>
      </c>
      <c r="D92" s="227">
        <f>D$115/100*VLOOKUP(D$82,H28分配!$CE$6:$DP$51,11,FALSE)</f>
        <v>86916.516361414047</v>
      </c>
      <c r="E92" s="229">
        <f>E$115/100*VLOOKUP(E$82,H28分配!$CE$6:$DP$51,11,FALSE)</f>
        <v>48505.672462353585</v>
      </c>
      <c r="F92" s="162"/>
      <c r="G92" s="230" t="str">
        <f t="shared" si="17"/>
        <v xml:space="preserve"> 　　ａ　受　取</v>
      </c>
      <c r="H92" s="231"/>
      <c r="I92" s="227">
        <f t="shared" si="18"/>
        <v>58414.468728157961</v>
      </c>
      <c r="J92" s="229">
        <f t="shared" si="19"/>
        <v>66865.163740895747</v>
      </c>
      <c r="K92" s="201">
        <f t="shared" si="20"/>
        <v>-8450.6950127377859</v>
      </c>
      <c r="L92" s="206">
        <f t="shared" si="21"/>
        <v>-12.638412201433393</v>
      </c>
    </row>
    <row r="93" spans="1:12">
      <c r="A93" s="207"/>
      <c r="B93" s="208"/>
      <c r="C93" s="209" t="s">
        <v>40</v>
      </c>
      <c r="D93" s="227">
        <f>D$115/100*VLOOKUP(D$82,H28分配!$CE$6:$DP$51,12,FALSE)</f>
        <v>99361.866994048178</v>
      </c>
      <c r="E93" s="229">
        <f>E$115/100*VLOOKUP(E$82,H28分配!$CE$6:$DP$51,12,FALSE)</f>
        <v>61907.218104092448</v>
      </c>
      <c r="F93" s="162"/>
      <c r="G93" s="230" t="str">
        <f t="shared" si="17"/>
        <v xml:space="preserve"> 　　ｂ　支　払</v>
      </c>
      <c r="H93" s="231"/>
      <c r="I93" s="227">
        <f t="shared" si="18"/>
        <v>52013.259564615022</v>
      </c>
      <c r="J93" s="229">
        <f t="shared" si="19"/>
        <v>47257.99935587342</v>
      </c>
      <c r="K93" s="201">
        <f t="shared" si="20"/>
        <v>4755.2602087416017</v>
      </c>
      <c r="L93" s="206">
        <f t="shared" si="21"/>
        <v>10.062339230512936</v>
      </c>
    </row>
    <row r="94" spans="1:12">
      <c r="A94" s="207"/>
      <c r="B94" s="208" t="s">
        <v>170</v>
      </c>
      <c r="C94" s="209"/>
      <c r="D94" s="227">
        <f>D$115/100*VLOOKUP(D$82,H28分配!$CE$6:$DP$51,13,FALSE)</f>
        <v>155540.10513705947</v>
      </c>
      <c r="E94" s="229">
        <f>E$115/100*VLOOKUP(E$82,H28分配!$CE$6:$DP$51,13,FALSE)</f>
        <v>140145.20906286594</v>
      </c>
      <c r="F94" s="162"/>
      <c r="G94" s="230" t="str">
        <f t="shared" si="17"/>
        <v xml:space="preserve"> （２）家　計　</v>
      </c>
      <c r="H94" s="231"/>
      <c r="I94" s="227">
        <f t="shared" si="18"/>
        <v>144847.57617877587</v>
      </c>
      <c r="J94" s="229">
        <f t="shared" si="19"/>
        <v>143021.66963704774</v>
      </c>
      <c r="K94" s="201">
        <f t="shared" si="20"/>
        <v>1825.9065417281236</v>
      </c>
      <c r="L94" s="206">
        <f t="shared" si="21"/>
        <v>1.2766642609905237</v>
      </c>
    </row>
    <row r="95" spans="1:12">
      <c r="A95" s="207"/>
      <c r="B95" s="208"/>
      <c r="C95" s="209" t="s">
        <v>30</v>
      </c>
      <c r="D95" s="227">
        <f>D$115/100*VLOOKUP(D$82,H28分配!$CE$6:$DP$51,16,FALSE)</f>
        <v>45873.623253461985</v>
      </c>
      <c r="E95" s="229">
        <f>E$115/100*VLOOKUP(E$82,H28分配!$CE$6:$DP$51,16,FALSE)</f>
        <v>30535.270025212194</v>
      </c>
      <c r="F95" s="162"/>
      <c r="G95" s="230" t="str">
        <f t="shared" si="17"/>
        <v xml:space="preserve"> 　　① 利　子</v>
      </c>
      <c r="H95" s="231"/>
      <c r="I95" s="227">
        <f t="shared" si="18"/>
        <v>29344.927664288898</v>
      </c>
      <c r="J95" s="229">
        <f t="shared" si="19"/>
        <v>29803.911872166991</v>
      </c>
      <c r="K95" s="201">
        <f t="shared" si="20"/>
        <v>-458.984207878093</v>
      </c>
      <c r="L95" s="206">
        <f t="shared" si="21"/>
        <v>-1.5400133037795118</v>
      </c>
    </row>
    <row r="96" spans="1:12">
      <c r="A96" s="207"/>
      <c r="B96" s="208"/>
      <c r="C96" s="209" t="s">
        <v>171</v>
      </c>
      <c r="D96" s="227">
        <f>D$115/100*VLOOKUP(D$82,H28分配!$CE$6:$DP$51,17,FALSE)</f>
        <v>47338.303096513555</v>
      </c>
      <c r="E96" s="229">
        <f>E$115/100*VLOOKUP(E$82,H28分配!$CE$6:$DP$51,17,FALSE)</f>
        <v>31896.188190954486</v>
      </c>
      <c r="F96" s="162"/>
      <c r="G96" s="230" t="str">
        <f t="shared" si="17"/>
        <v xml:space="preserve"> 　　　　ａ　受　取</v>
      </c>
      <c r="H96" s="231"/>
      <c r="I96" s="227">
        <f t="shared" si="18"/>
        <v>30330.474682217908</v>
      </c>
      <c r="J96" s="229">
        <f t="shared" si="19"/>
        <v>35399.760519827571</v>
      </c>
      <c r="K96" s="201">
        <f t="shared" si="20"/>
        <v>-5069.2858376096628</v>
      </c>
      <c r="L96" s="206">
        <f t="shared" si="21"/>
        <v>-14.320113365654924</v>
      </c>
    </row>
    <row r="97" spans="1:12">
      <c r="A97" s="207"/>
      <c r="B97" s="208"/>
      <c r="C97" s="209" t="s">
        <v>172</v>
      </c>
      <c r="D97" s="227">
        <f>D$115/100*VLOOKUP(D$82,H28分配!$CE$6:$DP$51,18,FALSE)</f>
        <v>1464.6798430515707</v>
      </c>
      <c r="E97" s="229">
        <f>E$115/100*VLOOKUP(E$82,H28分配!$CE$6:$DP$51,18,FALSE)</f>
        <v>1360.9181657422946</v>
      </c>
      <c r="F97" s="162"/>
      <c r="G97" s="230" t="str">
        <f t="shared" si="17"/>
        <v xml:space="preserve"> 　　　　ｂ　支　払</v>
      </c>
      <c r="H97" s="231"/>
      <c r="I97" s="227">
        <f t="shared" si="18"/>
        <v>985.54701792901562</v>
      </c>
      <c r="J97" s="229">
        <f t="shared" si="19"/>
        <v>5595.8486476605813</v>
      </c>
      <c r="K97" s="201">
        <f t="shared" si="20"/>
        <v>-4610.3016297315653</v>
      </c>
      <c r="L97" s="206">
        <f t="shared" si="21"/>
        <v>-82.387890023776166</v>
      </c>
    </row>
    <row r="98" spans="1:12">
      <c r="A98" s="207"/>
      <c r="B98" s="208"/>
      <c r="C98" s="209" t="s">
        <v>173</v>
      </c>
      <c r="D98" s="227">
        <f>D$115/100*VLOOKUP(D$82,H28分配!$CE$6:$DP$51,19,FALSE)</f>
        <v>36595.097930519769</v>
      </c>
      <c r="E98" s="229">
        <f>E$115/100*VLOOKUP(E$82,H28分配!$CE$6:$DP$51,19,FALSE)</f>
        <v>26770.910513046212</v>
      </c>
      <c r="F98" s="162"/>
      <c r="G98" s="230" t="str">
        <f t="shared" si="17"/>
        <v xml:space="preserve"> 　　②配当（受取）</v>
      </c>
      <c r="H98" s="231"/>
      <c r="I98" s="227">
        <f t="shared" si="18"/>
        <v>31982.116863152907</v>
      </c>
      <c r="J98" s="229">
        <f t="shared" si="19"/>
        <v>26500.039713885941</v>
      </c>
      <c r="K98" s="201">
        <f t="shared" si="20"/>
        <v>5482.0771492669664</v>
      </c>
      <c r="L98" s="206">
        <f t="shared" si="21"/>
        <v>20.687052579752834</v>
      </c>
    </row>
    <row r="99" spans="1:12">
      <c r="A99" s="207"/>
      <c r="B99" s="208"/>
      <c r="C99" s="209" t="s">
        <v>174</v>
      </c>
      <c r="D99" s="227">
        <f>D$115/100*VLOOKUP(D$82,H28分配!$CE$6:$DP$51,20,FALSE)</f>
        <v>67456.123936257965</v>
      </c>
      <c r="E99" s="229">
        <f>E$115/100*VLOOKUP(E$82,H28分配!$CE$6:$DP$51,20,FALSE)</f>
        <v>65204.014791455571</v>
      </c>
      <c r="F99" s="162"/>
      <c r="G99" s="230" t="str">
        <f t="shared" si="17"/>
        <v xml:space="preserve"> 　　③その他の投資所得（受取）</v>
      </c>
      <c r="H99" s="231"/>
      <c r="I99" s="227">
        <f t="shared" si="18"/>
        <v>65212.589166465586</v>
      </c>
      <c r="J99" s="229">
        <f t="shared" si="19"/>
        <v>74926.502653758042</v>
      </c>
      <c r="K99" s="201">
        <f t="shared" si="20"/>
        <v>-9713.9134872924551</v>
      </c>
      <c r="L99" s="206">
        <f t="shared" si="21"/>
        <v>-12.964589488690409</v>
      </c>
    </row>
    <row r="100" spans="1:12">
      <c r="A100" s="207"/>
      <c r="B100" s="208"/>
      <c r="C100" s="209" t="s">
        <v>33</v>
      </c>
      <c r="D100" s="227">
        <f>D$115/100*VLOOKUP(D$82,H28分配!$CE$6:$DP$51,21,FALSE)</f>
        <v>5615.2600168197669</v>
      </c>
      <c r="E100" s="229">
        <f>E$115/100*VLOOKUP(E$82,H28分配!$CE$6:$DP$51,21,FALSE)</f>
        <v>17635.013733151951</v>
      </c>
      <c r="F100" s="162"/>
      <c r="G100" s="230" t="str">
        <f t="shared" si="17"/>
        <v xml:space="preserve"> 　　④賃貸料（受取）</v>
      </c>
      <c r="H100" s="231"/>
      <c r="I100" s="227">
        <f t="shared" si="18"/>
        <v>18307.942484868465</v>
      </c>
      <c r="J100" s="229">
        <f t="shared" si="19"/>
        <v>11791.215397236785</v>
      </c>
      <c r="K100" s="201">
        <f t="shared" si="20"/>
        <v>6516.7270876316798</v>
      </c>
      <c r="L100" s="206">
        <f t="shared" si="21"/>
        <v>55.26764517556726</v>
      </c>
    </row>
    <row r="101" spans="1:12">
      <c r="A101" s="207"/>
      <c r="B101" s="208" t="s">
        <v>19</v>
      </c>
      <c r="C101" s="209"/>
      <c r="D101" s="227">
        <f>D$115/100*VLOOKUP(D$82,H28分配!$CE$6:$DP$51,22,FALSE)</f>
        <v>2925.2345167562189</v>
      </c>
      <c r="E101" s="229">
        <f>E$115/100*VLOOKUP(E$82,H28分配!$CE$6:$DP$51,22,FALSE)</f>
        <v>2479.516922151005</v>
      </c>
      <c r="F101" s="162"/>
      <c r="G101" s="230" t="str">
        <f t="shared" si="17"/>
        <v xml:space="preserve"> （３）対家計民間非営利団体　</v>
      </c>
      <c r="H101" s="231"/>
      <c r="I101" s="227">
        <f t="shared" si="18"/>
        <v>2758.3972522511804</v>
      </c>
      <c r="J101" s="229">
        <f t="shared" si="19"/>
        <v>2484.0208731832263</v>
      </c>
      <c r="K101" s="201">
        <f t="shared" si="20"/>
        <v>274.37637906795408</v>
      </c>
      <c r="L101" s="206">
        <f t="shared" si="21"/>
        <v>11.045655132371971</v>
      </c>
    </row>
    <row r="102" spans="1:12">
      <c r="A102" s="207"/>
      <c r="B102" s="208"/>
      <c r="C102" s="209" t="s">
        <v>39</v>
      </c>
      <c r="D102" s="227">
        <f>D$115/100*VLOOKUP(D$82,H28分配!$CE$6:$DP$51,23,FALSE)</f>
        <v>3469.0619059337005</v>
      </c>
      <c r="E102" s="229">
        <f>E$115/100*VLOOKUP(E$82,H28分配!$CE$6:$DP$51,23,FALSE)</f>
        <v>2940.4825368631159</v>
      </c>
      <c r="F102" s="162"/>
      <c r="G102" s="230" t="str">
        <f t="shared" si="17"/>
        <v xml:space="preserve"> 　　ａ　受　取</v>
      </c>
      <c r="H102" s="231"/>
      <c r="I102" s="227">
        <f t="shared" si="18"/>
        <v>3207.5566490967522</v>
      </c>
      <c r="J102" s="229">
        <f t="shared" si="19"/>
        <v>3046.5441302876593</v>
      </c>
      <c r="K102" s="201">
        <f t="shared" si="20"/>
        <v>161.01251880909285</v>
      </c>
      <c r="L102" s="206">
        <f t="shared" si="21"/>
        <v>5.2850873620494641</v>
      </c>
    </row>
    <row r="103" spans="1:12">
      <c r="A103" s="207"/>
      <c r="B103" s="208"/>
      <c r="C103" s="209" t="s">
        <v>40</v>
      </c>
      <c r="D103" s="227">
        <f>D$115/100*VLOOKUP(D$82,H28分配!$CE$6:$DP$51,24,FALSE)</f>
        <v>543.827389177481</v>
      </c>
      <c r="E103" s="229">
        <f>E$115/100*VLOOKUP(E$82,H28分配!$CE$6:$DP$51,24,FALSE)</f>
        <v>460.96561471211101</v>
      </c>
      <c r="F103" s="162"/>
      <c r="G103" s="230" t="str">
        <f t="shared" si="17"/>
        <v xml:space="preserve"> 　　ｂ　支　払</v>
      </c>
      <c r="H103" s="231"/>
      <c r="I103" s="227">
        <f t="shared" si="18"/>
        <v>449.15939684557162</v>
      </c>
      <c r="J103" s="229">
        <f t="shared" si="19"/>
        <v>562.52325710443347</v>
      </c>
      <c r="K103" s="201">
        <f t="shared" si="20"/>
        <v>-113.36386025886185</v>
      </c>
      <c r="L103" s="206">
        <f t="shared" si="21"/>
        <v>-20.152741922600303</v>
      </c>
    </row>
    <row r="104" spans="1:12">
      <c r="A104" s="207" t="s">
        <v>180</v>
      </c>
      <c r="B104" s="208"/>
      <c r="C104" s="209"/>
      <c r="D104" s="227">
        <f>D$115/100*VLOOKUP(D$82,H28分配!$CE$6:$DP$51,25,FALSE)</f>
        <v>588597.55734810163</v>
      </c>
      <c r="E104" s="229">
        <f>E$115/100*VLOOKUP(E$82,H28分配!$CE$6:$DP$51,25,FALSE)</f>
        <v>586589.85831805237</v>
      </c>
      <c r="F104" s="162"/>
      <c r="G104" s="230" t="str">
        <f t="shared" si="17"/>
        <v>３ 企業所得（法人企業の第１次所得バランス）　　　</v>
      </c>
      <c r="H104" s="231"/>
      <c r="I104" s="227">
        <f t="shared" si="18"/>
        <v>634883.36001105618</v>
      </c>
      <c r="J104" s="229">
        <f t="shared" si="19"/>
        <v>383594.25029975834</v>
      </c>
      <c r="K104" s="201">
        <f t="shared" si="20"/>
        <v>251289.10971129785</v>
      </c>
      <c r="L104" s="206">
        <f t="shared" si="21"/>
        <v>65.509091837254829</v>
      </c>
    </row>
    <row r="105" spans="1:12">
      <c r="A105" s="207"/>
      <c r="B105" s="208" t="s">
        <v>20</v>
      </c>
      <c r="C105" s="209"/>
      <c r="D105" s="227">
        <f>D$115/100*VLOOKUP(D$82,H28分配!$CE$6:$DP$51,26,FALSE)</f>
        <v>282368.79635914264</v>
      </c>
      <c r="E105" s="229">
        <f>E$115/100*VLOOKUP(E$82,H28分配!$CE$6:$DP$51,26,FALSE)</f>
        <v>257603.38972735434</v>
      </c>
      <c r="F105" s="162"/>
      <c r="G105" s="230" t="str">
        <f t="shared" si="17"/>
        <v xml:space="preserve"> （１）民間法人企業　</v>
      </c>
      <c r="H105" s="231"/>
      <c r="I105" s="227">
        <f t="shared" si="18"/>
        <v>289947.76773728727</v>
      </c>
      <c r="J105" s="229">
        <f t="shared" si="19"/>
        <v>68708.832477036689</v>
      </c>
      <c r="K105" s="201">
        <f t="shared" si="20"/>
        <v>221238.93526025058</v>
      </c>
      <c r="L105" s="206">
        <f t="shared" si="21"/>
        <v>321.99489830392804</v>
      </c>
    </row>
    <row r="106" spans="1:12">
      <c r="A106" s="207"/>
      <c r="B106" s="208"/>
      <c r="C106" s="209" t="s">
        <v>175</v>
      </c>
      <c r="D106" s="227">
        <f>D$115/100*VLOOKUP(D$82,H28分配!$CE$6:$DP$51,27,FALSE)</f>
        <v>278523.47736497544</v>
      </c>
      <c r="E106" s="229">
        <f>E$115/100*VLOOKUP(E$82,H28分配!$CE$6:$DP$51,27,FALSE)</f>
        <v>255200.50965378029</v>
      </c>
      <c r="F106" s="162"/>
      <c r="G106" s="230" t="str">
        <f t="shared" si="17"/>
        <v xml:space="preserve"> 　　ａ 非金融法人企業</v>
      </c>
      <c r="H106" s="231"/>
      <c r="I106" s="227">
        <f t="shared" si="18"/>
        <v>303197.13477857492</v>
      </c>
      <c r="J106" s="229">
        <f t="shared" si="19"/>
        <v>30577.516609108738</v>
      </c>
      <c r="K106" s="201">
        <f t="shared" si="20"/>
        <v>272619.61816946621</v>
      </c>
      <c r="L106" s="206">
        <f t="shared" si="21"/>
        <v>891.56886628345603</v>
      </c>
    </row>
    <row r="107" spans="1:12">
      <c r="A107" s="207"/>
      <c r="B107" s="208"/>
      <c r="C107" s="209" t="s">
        <v>35</v>
      </c>
      <c r="D107" s="227">
        <f>D$115/100*VLOOKUP(D$82,H28分配!$CE$6:$DP$51,28,FALSE)</f>
        <v>3845.3189941671649</v>
      </c>
      <c r="E107" s="229">
        <f>E$115/100*VLOOKUP(E$82,H28分配!$CE$6:$DP$51,28,FALSE)</f>
        <v>2402.8800735740797</v>
      </c>
      <c r="F107" s="162"/>
      <c r="G107" s="230" t="str">
        <f t="shared" si="17"/>
        <v xml:space="preserve"> 　　ｂ 金融機関</v>
      </c>
      <c r="H107" s="231"/>
      <c r="I107" s="227">
        <f t="shared" si="18"/>
        <v>-13249.3670412876</v>
      </c>
      <c r="J107" s="229">
        <f t="shared" si="19"/>
        <v>38131.315867927944</v>
      </c>
      <c r="K107" s="201">
        <f t="shared" si="20"/>
        <v>-51380.682909215546</v>
      </c>
      <c r="L107" s="206">
        <f t="shared" si="21"/>
        <v>-134.74668193245222</v>
      </c>
    </row>
    <row r="108" spans="1:12">
      <c r="A108" s="207"/>
      <c r="B108" s="208" t="s">
        <v>176</v>
      </c>
      <c r="C108" s="209"/>
      <c r="D108" s="227">
        <f>D$115/100*VLOOKUP(D$82,H28分配!$CE$6:$DP$51,31,FALSE)</f>
        <v>31626.672850139134</v>
      </c>
      <c r="E108" s="229">
        <f>E$115/100*VLOOKUP(E$82,H28分配!$CE$6:$DP$51,31,FALSE)</f>
        <v>26783.308106109875</v>
      </c>
      <c r="F108" s="162"/>
      <c r="G108" s="230" t="str">
        <f t="shared" si="17"/>
        <v xml:space="preserve"> （２）公的企業　</v>
      </c>
      <c r="H108" s="231"/>
      <c r="I108" s="227">
        <f t="shared" si="18"/>
        <v>27250.358251799185</v>
      </c>
      <c r="J108" s="229">
        <f t="shared" si="19"/>
        <v>37899.559774294576</v>
      </c>
      <c r="K108" s="201">
        <f t="shared" si="20"/>
        <v>-10649.20152249539</v>
      </c>
      <c r="L108" s="206">
        <f t="shared" si="21"/>
        <v>-28.098483428079881</v>
      </c>
    </row>
    <row r="109" spans="1:12">
      <c r="A109" s="207"/>
      <c r="B109" s="208"/>
      <c r="C109" s="209" t="s">
        <v>175</v>
      </c>
      <c r="D109" s="227">
        <f>D$115/100*VLOOKUP(D$82,H28分配!$CE$6:$DP$51,32,FALSE)</f>
        <v>16533.659813468254</v>
      </c>
      <c r="E109" s="229">
        <f>E$115/100*VLOOKUP(E$82,H28分配!$CE$6:$DP$51,32,FALSE)</f>
        <v>17522.306651083269</v>
      </c>
      <c r="F109" s="162"/>
      <c r="G109" s="230" t="str">
        <f t="shared" si="17"/>
        <v xml:space="preserve"> 　　ａ 非金融法人企業</v>
      </c>
      <c r="H109" s="231"/>
      <c r="I109" s="227">
        <f t="shared" si="18"/>
        <v>19432.821415584545</v>
      </c>
      <c r="J109" s="229">
        <f t="shared" si="19"/>
        <v>18326.598837525598</v>
      </c>
      <c r="K109" s="201">
        <f t="shared" si="20"/>
        <v>1106.222578058947</v>
      </c>
      <c r="L109" s="206">
        <f t="shared" si="21"/>
        <v>6.0361586340496656</v>
      </c>
    </row>
    <row r="110" spans="1:12">
      <c r="A110" s="207"/>
      <c r="B110" s="208"/>
      <c r="C110" s="209" t="s">
        <v>35</v>
      </c>
      <c r="D110" s="227">
        <f>D$115/100*VLOOKUP(D$82,H28分配!$CE$6:$DP$51,33,FALSE)</f>
        <v>15093.013036670878</v>
      </c>
      <c r="E110" s="229">
        <f>E$115/100*VLOOKUP(E$82,H28分配!$CE$6:$DP$51,33,FALSE)</f>
        <v>9261.0014550266042</v>
      </c>
      <c r="F110" s="162"/>
      <c r="G110" s="230" t="str">
        <f t="shared" si="17"/>
        <v xml:space="preserve"> 　　ｂ 金融機関</v>
      </c>
      <c r="H110" s="231"/>
      <c r="I110" s="227">
        <f t="shared" si="18"/>
        <v>7817.536836214641</v>
      </c>
      <c r="J110" s="229">
        <f t="shared" si="19"/>
        <v>19572.96093676897</v>
      </c>
      <c r="K110" s="201">
        <f t="shared" si="20"/>
        <v>-11755.42410055433</v>
      </c>
      <c r="L110" s="206">
        <f t="shared" si="21"/>
        <v>-60.059508311136852</v>
      </c>
    </row>
    <row r="111" spans="1:12">
      <c r="A111" s="207"/>
      <c r="B111" s="208" t="s">
        <v>177</v>
      </c>
      <c r="C111" s="209"/>
      <c r="D111" s="227">
        <f>D$115/100*VLOOKUP(D$82,H28分配!$CE$6:$DP$51,34,FALSE)</f>
        <v>274602.08813881985</v>
      </c>
      <c r="E111" s="229">
        <f>E$115/100*VLOOKUP(E$82,H28分配!$CE$6:$DP$51,34,FALSE)</f>
        <v>302203.16048458806</v>
      </c>
      <c r="F111" s="162"/>
      <c r="G111" s="230" t="str">
        <f t="shared" si="17"/>
        <v xml:space="preserve"> （３）個人企業　</v>
      </c>
      <c r="H111" s="231"/>
      <c r="I111" s="227">
        <f t="shared" si="18"/>
        <v>317685.23402196972</v>
      </c>
      <c r="J111" s="229">
        <f t="shared" si="19"/>
        <v>276985.85804842709</v>
      </c>
      <c r="K111" s="201">
        <f t="shared" si="20"/>
        <v>40699.375973542628</v>
      </c>
      <c r="L111" s="206">
        <f t="shared" si="21"/>
        <v>14.693665683981205</v>
      </c>
    </row>
    <row r="112" spans="1:12">
      <c r="A112" s="207"/>
      <c r="B112" s="208"/>
      <c r="C112" s="209" t="s">
        <v>36</v>
      </c>
      <c r="D112" s="227">
        <f>D$115/100*VLOOKUP(D$82,H28分配!$CE$6:$DP$51,35,FALSE)</f>
        <v>17728.404042152175</v>
      </c>
      <c r="E112" s="229">
        <f>E$115/100*VLOOKUP(E$82,H28分配!$CE$6:$DP$51,35,FALSE)</f>
        <v>48033.91079819086</v>
      </c>
      <c r="F112" s="162"/>
      <c r="G112" s="230" t="str">
        <f t="shared" si="17"/>
        <v xml:space="preserve"> 　　ａ 農林水産業</v>
      </c>
      <c r="H112" s="231"/>
      <c r="I112" s="227">
        <f t="shared" si="18"/>
        <v>57999.407539317071</v>
      </c>
      <c r="J112" s="229">
        <f t="shared" si="19"/>
        <v>1919.8688027297044</v>
      </c>
      <c r="K112" s="201">
        <f t="shared" si="20"/>
        <v>56079.538736587368</v>
      </c>
      <c r="L112" s="206">
        <f t="shared" si="21"/>
        <v>2921.0089073197323</v>
      </c>
    </row>
    <row r="113" spans="1:14">
      <c r="A113" s="207"/>
      <c r="B113" s="208"/>
      <c r="C113" s="209" t="s">
        <v>295</v>
      </c>
      <c r="D113" s="227">
        <f>D$115/100*VLOOKUP(D$82,H28分配!$CE$6:$DP$51,36,FALSE)</f>
        <v>90348.124541985875</v>
      </c>
      <c r="E113" s="229">
        <f>E$115/100*VLOOKUP(E$82,H28分配!$CE$6:$DP$51,36,FALSE)</f>
        <v>80167.90398402288</v>
      </c>
      <c r="F113" s="162"/>
      <c r="G113" s="230" t="str">
        <f t="shared" si="17"/>
        <v xml:space="preserve"> 　　ｂ その他の産業（非農林水・非金融）</v>
      </c>
      <c r="H113" s="231"/>
      <c r="I113" s="227">
        <f t="shared" si="18"/>
        <v>93007.264157034922</v>
      </c>
      <c r="J113" s="229">
        <f t="shared" si="19"/>
        <v>107914.59664836567</v>
      </c>
      <c r="K113" s="201">
        <f t="shared" si="20"/>
        <v>-14907.332491330744</v>
      </c>
      <c r="L113" s="206">
        <f t="shared" si="21"/>
        <v>-13.814009368821109</v>
      </c>
    </row>
    <row r="114" spans="1:14" ht="15" thickBot="1">
      <c r="A114" s="207"/>
      <c r="B114" s="208"/>
      <c r="C114" s="209" t="s">
        <v>38</v>
      </c>
      <c r="D114" s="227">
        <f>D$115/100*VLOOKUP(D$82,H28分配!$CE$6:$DP$51,37,FALSE)</f>
        <v>166525.55955468185</v>
      </c>
      <c r="E114" s="229">
        <f>E$115/100*VLOOKUP(E$82,H28分配!$CE$6:$DP$51,37,FALSE)</f>
        <v>174001.34570237438</v>
      </c>
      <c r="F114" s="162"/>
      <c r="G114" s="230" t="str">
        <f t="shared" si="17"/>
        <v xml:space="preserve"> 　　ｃ 持ち家</v>
      </c>
      <c r="H114" s="231"/>
      <c r="I114" s="227">
        <f t="shared" si="18"/>
        <v>166678.56232561774</v>
      </c>
      <c r="J114" s="229">
        <f t="shared" si="19"/>
        <v>167151.39259733169</v>
      </c>
      <c r="K114" s="201">
        <f t="shared" si="20"/>
        <v>-472.83027171395952</v>
      </c>
      <c r="L114" s="206">
        <f t="shared" si="21"/>
        <v>-0.28287546060295732</v>
      </c>
    </row>
    <row r="115" spans="1:14" ht="15.75" thickTop="1" thickBot="1">
      <c r="A115" s="232" t="s">
        <v>178</v>
      </c>
      <c r="B115" s="233"/>
      <c r="C115" s="234"/>
      <c r="D115" s="235">
        <f>VLOOKUP(D$82,H28分配!$AE$6:$AO$51,11,FALSE)*1000</f>
        <v>2771854.6942561311</v>
      </c>
      <c r="E115" s="236">
        <f>VLOOKUP(E$82,H28分配!$AE$6:$AO$51,11,FALSE)*1000</f>
        <v>2513673.0839238157</v>
      </c>
      <c r="F115" s="162"/>
      <c r="G115" s="237" t="str">
        <f t="shared" si="17"/>
        <v>一人当たり市町村民所得　　　</v>
      </c>
      <c r="H115" s="238"/>
      <c r="I115" s="239">
        <f t="shared" si="18"/>
        <v>2613054.402164124</v>
      </c>
      <c r="J115" s="245">
        <f t="shared" si="19"/>
        <v>2320507.5396540435</v>
      </c>
      <c r="K115" s="241">
        <f t="shared" si="20"/>
        <v>292546.86251008045</v>
      </c>
      <c r="L115" s="242">
        <f t="shared" si="21"/>
        <v>12.60702055524005</v>
      </c>
    </row>
    <row r="116" spans="1:14" ht="15" thickBot="1"/>
    <row r="117" spans="1:14" ht="17.25" thickBot="1">
      <c r="B117" s="169" t="s">
        <v>179</v>
      </c>
      <c r="C117" s="210" t="str">
        <f>$R13</f>
        <v>H27(2015)</v>
      </c>
      <c r="D117" s="172"/>
      <c r="E117" s="172"/>
      <c r="G117" s="161" t="s">
        <v>305</v>
      </c>
      <c r="H117" s="247"/>
      <c r="I117" s="248" t="s">
        <v>307</v>
      </c>
      <c r="J117" s="248"/>
      <c r="K117" s="248"/>
      <c r="L117" s="248"/>
    </row>
    <row r="118" spans="1:14" ht="17.25" thickBot="1">
      <c r="A118" s="212" t="s">
        <v>182</v>
      </c>
      <c r="B118" s="213"/>
      <c r="C118" s="214"/>
      <c r="D118" s="215" t="str">
        <f>$C$5</f>
        <v>熊本市</v>
      </c>
      <c r="E118" s="216" t="str">
        <f>$C$7</f>
        <v>市町村計</v>
      </c>
      <c r="F118" s="162"/>
      <c r="G118" s="290" t="str">
        <f>$C$5&amp;"（"&amp;$F$7&amp;"→"&amp;$F$5&amp;"）の一人当たり市町村民所得の増減に対する、項目別の増加寄与度のシフト・シェア分析"</f>
        <v>熊本市（H18(2006)→H29(2017)）の一人当たり市町村民所得の増減に対する、項目別の増加寄与度のシフト・シェア分析</v>
      </c>
      <c r="H118" s="290"/>
      <c r="I118" s="290"/>
      <c r="J118" s="290"/>
      <c r="K118" s="290"/>
      <c r="L118" s="290"/>
    </row>
    <row r="119" spans="1:14">
      <c r="A119" s="207" t="s">
        <v>293</v>
      </c>
      <c r="B119" s="208"/>
      <c r="C119" s="209"/>
      <c r="D119" s="223">
        <f>D$151/100*VLOOKUP(D$118,H27分配!$CE$6:$DP$51,2,FALSE)</f>
        <v>2005919.4907818609</v>
      </c>
      <c r="E119" s="224">
        <f>E$151/100*VLOOKUP(E$118,H27分配!$CE$6:$DP$51,2,FALSE)</f>
        <v>1756032.9335953463</v>
      </c>
      <c r="F119" s="162"/>
      <c r="G119" s="249" t="s">
        <v>306</v>
      </c>
      <c r="H119" s="250"/>
      <c r="I119" s="251" t="s">
        <v>308</v>
      </c>
      <c r="J119" s="262" t="s">
        <v>354</v>
      </c>
      <c r="K119" s="263" t="s">
        <v>355</v>
      </c>
      <c r="L119" s="264" t="str">
        <f>"③"&amp;$C$5&amp;"
固有の要因"</f>
        <v>③熊本市
固有の要因</v>
      </c>
      <c r="M119" s="293" t="s">
        <v>318</v>
      </c>
      <c r="N119" s="294"/>
    </row>
    <row r="120" spans="1:14">
      <c r="A120" s="207"/>
      <c r="B120" s="208" t="s">
        <v>164</v>
      </c>
      <c r="C120" s="209"/>
      <c r="D120" s="227">
        <f>D$151/100*VLOOKUP(D$118,H27分配!$CE$6:$DP$51,3,FALSE)</f>
        <v>1705525.5621458325</v>
      </c>
      <c r="E120" s="229">
        <f>E$151/100*VLOOKUP(E$118,H27分配!$CE$6:$DP$51,3,FALSE)</f>
        <v>1493056.0954444425</v>
      </c>
      <c r="F120" s="162"/>
      <c r="G120" s="295" t="s">
        <v>313</v>
      </c>
      <c r="H120" s="296"/>
      <c r="I120" s="299">
        <f>L12</f>
        <v>-1.3641457722420018</v>
      </c>
      <c r="J120" s="299">
        <f t="shared" ref="J120:L120" si="22">M12</f>
        <v>8.2937441925391102</v>
      </c>
      <c r="K120" s="299">
        <f t="shared" si="22"/>
        <v>-8.0383944987088825</v>
      </c>
      <c r="L120" s="299">
        <f t="shared" si="22"/>
        <v>-1.6194954660722296</v>
      </c>
      <c r="M120" s="291" t="str">
        <f>A11</f>
        <v>１ 雇用者報酬</v>
      </c>
      <c r="N120" s="301">
        <f>$L$11</f>
        <v>0.33040851413575267</v>
      </c>
    </row>
    <row r="121" spans="1:14">
      <c r="A121" s="207"/>
      <c r="B121" s="208" t="s">
        <v>165</v>
      </c>
      <c r="C121" s="209"/>
      <c r="D121" s="227">
        <f>D$151/100*VLOOKUP(D$118,H27分配!$CE$6:$DP$51,4,FALSE)</f>
        <v>300393.92863602861</v>
      </c>
      <c r="E121" s="229">
        <f>E$151/100*VLOOKUP(E$118,H27分配!$CE$6:$DP$51,4,FALSE)</f>
        <v>262976.83815090387</v>
      </c>
      <c r="F121" s="162"/>
      <c r="G121" s="295" t="s">
        <v>314</v>
      </c>
      <c r="H121" s="296"/>
      <c r="I121" s="299">
        <f>L13</f>
        <v>1.6945542863777516</v>
      </c>
      <c r="J121" s="299">
        <f t="shared" ref="J121:L121" si="23">M13</f>
        <v>1.2171570045975706</v>
      </c>
      <c r="K121" s="299">
        <f t="shared" si="23"/>
        <v>0.75637980813367778</v>
      </c>
      <c r="L121" s="299">
        <f t="shared" si="23"/>
        <v>-0.27898252635349668</v>
      </c>
      <c r="M121" s="291" t="str">
        <f>A16</f>
        <v>２ 財産所得（非企業部門）</v>
      </c>
      <c r="N121" s="301">
        <f>$L$16</f>
        <v>-1.4102670282460612</v>
      </c>
    </row>
    <row r="122" spans="1:14">
      <c r="A122" s="207"/>
      <c r="B122" s="208"/>
      <c r="C122" s="209" t="s">
        <v>166</v>
      </c>
      <c r="D122" s="227">
        <f>D$151/100*VLOOKUP(D$118,H27分配!$CE$6:$DP$51,5,FALSE)</f>
        <v>271187.95743106975</v>
      </c>
      <c r="E122" s="229">
        <f>E$151/100*VLOOKUP(E$118,H27分配!$CE$6:$DP$51,5,FALSE)</f>
        <v>237452.20387757043</v>
      </c>
      <c r="F122" s="162"/>
      <c r="G122" s="295" t="s">
        <v>322</v>
      </c>
      <c r="H122" s="296"/>
      <c r="I122" s="299">
        <f>L19</f>
        <v>-1.0054593143317447</v>
      </c>
      <c r="J122" s="299">
        <f>M19</f>
        <v>0.22340648054532428</v>
      </c>
      <c r="K122" s="299">
        <f>N19</f>
        <v>-1.4169502125256865</v>
      </c>
      <c r="L122" s="299">
        <f>O19</f>
        <v>0.18808441764861752</v>
      </c>
      <c r="M122" s="292" t="str">
        <f>A32</f>
        <v>３ 企業所得（法人企業の第１次所得バランス）</v>
      </c>
      <c r="N122" s="302">
        <f>$L$32</f>
        <v>6.6996679336213507</v>
      </c>
    </row>
    <row r="123" spans="1:14">
      <c r="A123" s="207"/>
      <c r="B123" s="208"/>
      <c r="C123" s="209" t="s">
        <v>167</v>
      </c>
      <c r="D123" s="227">
        <f>D$151/100*VLOOKUP(D$118,H27分配!$CE$6:$DP$51,6,FALSE)</f>
        <v>29205.971204958816</v>
      </c>
      <c r="E123" s="229">
        <f>E$151/100*VLOOKUP(E$118,H27分配!$CE$6:$DP$51,6,FALSE)</f>
        <v>25524.634273333439</v>
      </c>
      <c r="F123" s="162"/>
      <c r="G123" s="295" t="s">
        <v>315</v>
      </c>
      <c r="H123" s="296"/>
      <c r="I123" s="299">
        <f>L23</f>
        <v>-0.12558874831046471</v>
      </c>
      <c r="J123" s="299">
        <f t="shared" ref="J123:L123" si="24">M23</f>
        <v>0.22571260112564415</v>
      </c>
      <c r="K123" s="299">
        <f t="shared" si="24"/>
        <v>-0.25328457239681751</v>
      </c>
      <c r="L123" s="299">
        <f t="shared" si="24"/>
        <v>-9.8016777039291347E-2</v>
      </c>
    </row>
    <row r="124" spans="1:14">
      <c r="A124" s="207" t="s">
        <v>168</v>
      </c>
      <c r="B124" s="208"/>
      <c r="C124" s="209"/>
      <c r="D124" s="228">
        <f>D$151/100*VLOOKUP(D$118,H27分配!$CE$6:$DP$51,7,FALSE)</f>
        <v>173943.34131545768</v>
      </c>
      <c r="E124" s="229">
        <f>E$151/100*VLOOKUP(E$118,H27分配!$CE$6:$DP$51,7,FALSE)</f>
        <v>145497.64132193461</v>
      </c>
      <c r="F124" s="162"/>
      <c r="G124" s="295" t="s">
        <v>316</v>
      </c>
      <c r="H124" s="296"/>
      <c r="I124" s="299">
        <f>L26</f>
        <v>0.17362924393113219</v>
      </c>
      <c r="J124" s="299">
        <f t="shared" ref="J124:L124" si="25">M26</f>
        <v>0.19987311237999408</v>
      </c>
      <c r="K124" s="299">
        <f t="shared" si="25"/>
        <v>0.1281017304440053</v>
      </c>
      <c r="L124" s="299">
        <f t="shared" si="25"/>
        <v>-0.15434559889286717</v>
      </c>
    </row>
    <row r="125" spans="1:14">
      <c r="A125" s="207"/>
      <c r="B125" s="208"/>
      <c r="C125" s="209" t="s">
        <v>39</v>
      </c>
      <c r="D125" s="227">
        <f>D$151/100*VLOOKUP(D$118,H27分配!$CE$6:$DP$51,8,FALSE)</f>
        <v>258513.60245781034</v>
      </c>
      <c r="E125" s="229">
        <f>E$151/100*VLOOKUP(E$118,H27分配!$CE$6:$DP$51,8,FALSE)</f>
        <v>196915.05567779098</v>
      </c>
      <c r="F125" s="162"/>
      <c r="G125" s="295" t="s">
        <v>323</v>
      </c>
      <c r="H125" s="296"/>
      <c r="I125" s="299">
        <f>L27</f>
        <v>-0.50358775896643537</v>
      </c>
      <c r="J125" s="299">
        <f t="shared" ref="J125:L125" si="26">M27</f>
        <v>0.37556238125523056</v>
      </c>
      <c r="K125" s="299">
        <f t="shared" si="26"/>
        <v>-0.76177671945152392</v>
      </c>
      <c r="L125" s="299">
        <f t="shared" si="26"/>
        <v>-0.117373420770142</v>
      </c>
    </row>
    <row r="126" spans="1:14">
      <c r="A126" s="207"/>
      <c r="B126" s="208"/>
      <c r="C126" s="209" t="s">
        <v>40</v>
      </c>
      <c r="D126" s="227">
        <f>D$151/100*VLOOKUP(D$118,H27分配!$CE$6:$DP$51,9,FALSE)</f>
        <v>84570.261142352683</v>
      </c>
      <c r="E126" s="229">
        <f>E$151/100*VLOOKUP(E$118,H27分配!$CE$6:$DP$51,9,FALSE)</f>
        <v>51417.414355856381</v>
      </c>
      <c r="F126" s="162"/>
      <c r="G126" s="295" t="s">
        <v>317</v>
      </c>
      <c r="H126" s="296"/>
      <c r="I126" s="299">
        <f>L28</f>
        <v>4.0989933325904976E-2</v>
      </c>
      <c r="J126" s="299">
        <f t="shared" ref="J126:L126" si="27">M28</f>
        <v>2.2516313256741621E-2</v>
      </c>
      <c r="K126" s="299">
        <f t="shared" si="27"/>
        <v>7.6192466211241261E-2</v>
      </c>
      <c r="L126" s="299">
        <f t="shared" si="27"/>
        <v>-5.7718846142077909E-2</v>
      </c>
    </row>
    <row r="127" spans="1:14">
      <c r="A127" s="207"/>
      <c r="B127" s="208" t="s">
        <v>169</v>
      </c>
      <c r="C127" s="209"/>
      <c r="D127" s="227">
        <f>D$151/100*VLOOKUP(D$118,H27分配!$CE$6:$DP$51,10,FALSE)</f>
        <v>21194.207245465172</v>
      </c>
      <c r="E127" s="229">
        <f>E$151/100*VLOOKUP(E$118,H27分配!$CE$6:$DP$51,10,FALSE)</f>
        <v>7125.5944283018971</v>
      </c>
      <c r="F127" s="162"/>
      <c r="G127" s="295" t="s">
        <v>324</v>
      </c>
      <c r="H127" s="296"/>
      <c r="I127" s="299">
        <f>L29</f>
        <v>9.7496161055460433E-3</v>
      </c>
      <c r="J127" s="299">
        <f t="shared" ref="J127:L127" si="28">M29</f>
        <v>1.390133045638387E-2</v>
      </c>
      <c r="K127" s="299">
        <f t="shared" si="28"/>
        <v>-1.721664259319312E-3</v>
      </c>
      <c r="L127" s="299">
        <f t="shared" si="28"/>
        <v>-2.4300500915185146E-3</v>
      </c>
    </row>
    <row r="128" spans="1:14">
      <c r="A128" s="207"/>
      <c r="B128" s="208"/>
      <c r="C128" s="209" t="s">
        <v>39</v>
      </c>
      <c r="D128" s="227">
        <f>D$151/100*VLOOKUP(D$118,H27分配!$CE$6:$DP$51,11,FALSE)</f>
        <v>103323.99145813704</v>
      </c>
      <c r="E128" s="229">
        <f>E$151/100*VLOOKUP(E$118,H27分配!$CE$6:$DP$51,11,FALSE)</f>
        <v>56337.730451188851</v>
      </c>
      <c r="F128" s="162"/>
      <c r="G128" s="295" t="s">
        <v>334</v>
      </c>
      <c r="H128" s="296"/>
      <c r="I128" s="299">
        <f t="shared" ref="I128:L129" si="29">L34</f>
        <v>10.166917072932293</v>
      </c>
      <c r="J128" s="299">
        <f t="shared" si="29"/>
        <v>0.20093060029741627</v>
      </c>
      <c r="K128" s="299">
        <f t="shared" si="29"/>
        <v>14.008887391500934</v>
      </c>
      <c r="L128" s="299">
        <f t="shared" si="29"/>
        <v>-4.0429009188660592</v>
      </c>
    </row>
    <row r="129" spans="1:13">
      <c r="A129" s="207"/>
      <c r="B129" s="208"/>
      <c r="C129" s="209" t="s">
        <v>40</v>
      </c>
      <c r="D129" s="227">
        <f>D$151/100*VLOOKUP(D$118,H27分配!$CE$6:$DP$51,12,FALSE)</f>
        <v>82129.784212671861</v>
      </c>
      <c r="E129" s="229">
        <f>E$151/100*VLOOKUP(E$118,H27分配!$CE$6:$DP$51,12,FALSE)</f>
        <v>49212.136022886953</v>
      </c>
      <c r="F129" s="162"/>
      <c r="G129" s="295" t="s">
        <v>335</v>
      </c>
      <c r="H129" s="296"/>
      <c r="I129" s="299">
        <f t="shared" si="29"/>
        <v>-2.9874686171632416</v>
      </c>
      <c r="J129" s="299">
        <f t="shared" si="29"/>
        <v>0.27948357340508811</v>
      </c>
      <c r="K129" s="299">
        <f t="shared" si="29"/>
        <v>-3.2666671038791129</v>
      </c>
      <c r="L129" s="299">
        <f t="shared" si="29"/>
        <v>-2.850866892170022E-4</v>
      </c>
    </row>
    <row r="130" spans="1:13">
      <c r="A130" s="207"/>
      <c r="B130" s="208" t="s">
        <v>170</v>
      </c>
      <c r="C130" s="209"/>
      <c r="D130" s="227">
        <f>D$151/100*VLOOKUP(D$118,H27分配!$CE$6:$DP$51,13,FALSE)</f>
        <v>149487.05492007523</v>
      </c>
      <c r="E130" s="229">
        <f>E$151/100*VLOOKUP(E$118,H27分配!$CE$6:$DP$51,13,FALSE)</f>
        <v>135692.56901638702</v>
      </c>
      <c r="F130" s="162"/>
      <c r="G130" s="295" t="s">
        <v>336</v>
      </c>
      <c r="H130" s="296"/>
      <c r="I130" s="299">
        <f t="shared" ref="I130:L131" si="30">L37</f>
        <v>9.4656991313939454E-2</v>
      </c>
      <c r="J130" s="299">
        <f t="shared" si="30"/>
        <v>8.8703059531266087E-2</v>
      </c>
      <c r="K130" s="299">
        <f t="shared" si="30"/>
        <v>-4.6232617263784734E-2</v>
      </c>
      <c r="L130" s="299">
        <f t="shared" si="30"/>
        <v>5.21865490464581E-2</v>
      </c>
    </row>
    <row r="131" spans="1:13">
      <c r="A131" s="207"/>
      <c r="B131" s="208"/>
      <c r="C131" s="209" t="s">
        <v>30</v>
      </c>
      <c r="D131" s="227">
        <f>D$151/100*VLOOKUP(D$118,H27分配!$CE$6:$DP$51,16,FALSE)</f>
        <v>42435.728150621871</v>
      </c>
      <c r="E131" s="229">
        <f>E$151/100*VLOOKUP(E$118,H27分配!$CE$6:$DP$51,16,FALSE)</f>
        <v>25892.831029521261</v>
      </c>
      <c r="F131" s="162"/>
      <c r="G131" s="295" t="s">
        <v>335</v>
      </c>
      <c r="H131" s="296"/>
      <c r="I131" s="299">
        <f t="shared" si="30"/>
        <v>-0.7861281230919559</v>
      </c>
      <c r="J131" s="299">
        <f t="shared" si="30"/>
        <v>0.155740420120726</v>
      </c>
      <c r="K131" s="299">
        <f t="shared" si="30"/>
        <v>-0.89768361087191983</v>
      </c>
      <c r="L131" s="299">
        <f t="shared" si="30"/>
        <v>-4.418493234076204E-2</v>
      </c>
    </row>
    <row r="132" spans="1:13">
      <c r="A132" s="207"/>
      <c r="B132" s="208"/>
      <c r="C132" s="209" t="s">
        <v>171</v>
      </c>
      <c r="D132" s="227">
        <f>D$151/100*VLOOKUP(D$118,H27分配!$CE$6:$DP$51,17,FALSE)</f>
        <v>44343.885575752334</v>
      </c>
      <c r="E132" s="229">
        <f>E$151/100*VLOOKUP(E$118,H27分配!$CE$6:$DP$51,17,FALSE)</f>
        <v>27660.860388428871</v>
      </c>
      <c r="F132" s="162"/>
      <c r="G132" s="295" t="s">
        <v>337</v>
      </c>
      <c r="H132" s="296"/>
      <c r="I132" s="299">
        <f t="shared" ref="I132:L134" si="31">L40</f>
        <v>0.77838196037613949</v>
      </c>
      <c r="J132" s="299">
        <f t="shared" si="31"/>
        <v>3.9660388694452518E-3</v>
      </c>
      <c r="K132" s="299">
        <f t="shared" si="31"/>
        <v>0.91495328974310941</v>
      </c>
      <c r="L132" s="299">
        <f t="shared" si="31"/>
        <v>-0.14053736823641516</v>
      </c>
    </row>
    <row r="133" spans="1:13">
      <c r="A133" s="207"/>
      <c r="B133" s="208"/>
      <c r="C133" s="209" t="s">
        <v>172</v>
      </c>
      <c r="D133" s="227">
        <f>D$151/100*VLOOKUP(D$118,H27分配!$CE$6:$DP$51,18,FALSE)</f>
        <v>1908.1574251304633</v>
      </c>
      <c r="E133" s="229">
        <f>E$151/100*VLOOKUP(E$118,H27分配!$CE$6:$DP$51,18,FALSE)</f>
        <v>1768.0293589076066</v>
      </c>
      <c r="F133" s="162"/>
      <c r="G133" s="295" t="s">
        <v>338</v>
      </c>
      <c r="H133" s="296"/>
      <c r="I133" s="299">
        <f t="shared" si="31"/>
        <v>-0.73089777388917287</v>
      </c>
      <c r="J133" s="299">
        <f t="shared" si="31"/>
        <v>0.58077994717313053</v>
      </c>
      <c r="K133" s="299">
        <f t="shared" si="31"/>
        <v>-1.2171634286086688</v>
      </c>
      <c r="L133" s="299">
        <f t="shared" si="31"/>
        <v>-9.4514292453634657E-2</v>
      </c>
    </row>
    <row r="134" spans="1:13">
      <c r="A134" s="207"/>
      <c r="B134" s="208"/>
      <c r="C134" s="209" t="s">
        <v>173</v>
      </c>
      <c r="D134" s="227">
        <f>D$151/100*VLOOKUP(D$118,H27分配!$CE$6:$DP$51,19,FALSE)</f>
        <v>32079.959828406823</v>
      </c>
      <c r="E134" s="229">
        <f>E$151/100*VLOOKUP(E$118,H27分配!$CE$6:$DP$51,19,FALSE)</f>
        <v>26068.626726459403</v>
      </c>
      <c r="F134" s="162"/>
      <c r="G134" s="297" t="s">
        <v>339</v>
      </c>
      <c r="H134" s="298"/>
      <c r="I134" s="300">
        <f t="shared" si="31"/>
        <v>0.16420642314335124</v>
      </c>
      <c r="J134" s="300">
        <f t="shared" si="31"/>
        <v>0.72554349968697784</v>
      </c>
      <c r="K134" s="300">
        <f t="shared" si="31"/>
        <v>-0.74182319485858039</v>
      </c>
      <c r="L134" s="300">
        <f t="shared" si="31"/>
        <v>0.18048611831495379</v>
      </c>
    </row>
    <row r="135" spans="1:13">
      <c r="A135" s="207"/>
      <c r="B135" s="208"/>
      <c r="C135" s="209" t="s">
        <v>174</v>
      </c>
      <c r="D135" s="227">
        <f>D$151/100*VLOOKUP(D$118,H27分配!$CE$6:$DP$51,20,FALSE)</f>
        <v>69929.556627637954</v>
      </c>
      <c r="E135" s="229">
        <f>E$151/100*VLOOKUP(E$118,H27分配!$CE$6:$DP$51,20,FALSE)</f>
        <v>66723.772093361753</v>
      </c>
      <c r="F135" s="162"/>
      <c r="G135" s="162"/>
    </row>
    <row r="136" spans="1:13">
      <c r="A136" s="207"/>
      <c r="B136" s="208"/>
      <c r="C136" s="209" t="s">
        <v>33</v>
      </c>
      <c r="D136" s="227">
        <f>D$151/100*VLOOKUP(D$118,H27分配!$CE$6:$DP$51,21,FALSE)</f>
        <v>5041.8103134086186</v>
      </c>
      <c r="E136" s="229">
        <f>E$151/100*VLOOKUP(E$118,H27分配!$CE$6:$DP$51,21,FALSE)</f>
        <v>17007.339167044571</v>
      </c>
      <c r="F136" s="162"/>
      <c r="G136" s="162" t="str">
        <f>"一人当たり市町村民所得の内訳（"&amp;$C$5&amp;" と 市町村平均の比較、"&amp;$F$7&amp;"年度と"&amp;$F$5&amp;"年度）"</f>
        <v>一人当たり市町村民所得の内訳（熊本市 と 市町村平均の比較、H18(2006)年度とH29(2017)年度）</v>
      </c>
    </row>
    <row r="137" spans="1:13">
      <c r="A137" s="207"/>
      <c r="B137" s="208" t="s">
        <v>19</v>
      </c>
      <c r="C137" s="209"/>
      <c r="D137" s="227">
        <f>D$151/100*VLOOKUP(D$118,H27分配!$CE$6:$DP$51,22,FALSE)</f>
        <v>3262.0791499172537</v>
      </c>
      <c r="E137" s="229">
        <f>E$151/100*VLOOKUP(E$118,H27分配!$CE$6:$DP$51,22,FALSE)</f>
        <v>2679.4778772457266</v>
      </c>
      <c r="F137" s="162"/>
      <c r="G137" s="274"/>
      <c r="H137" s="275" t="s">
        <v>310</v>
      </c>
      <c r="I137" s="270" t="str">
        <f>$C$7</f>
        <v>市町村計</v>
      </c>
      <c r="J137" s="270"/>
      <c r="K137" s="269" t="str">
        <f>$C$5</f>
        <v>熊本市</v>
      </c>
      <c r="L137" s="269"/>
    </row>
    <row r="138" spans="1:13">
      <c r="A138" s="207"/>
      <c r="B138" s="208"/>
      <c r="C138" s="209" t="s">
        <v>39</v>
      </c>
      <c r="D138" s="227">
        <f>D$151/100*VLOOKUP(D$118,H27分配!$CE$6:$DP$51,23,FALSE)</f>
        <v>3794.398654467604</v>
      </c>
      <c r="E138" s="229">
        <f>E$151/100*VLOOKUP(E$118,H27分配!$CE$6:$DP$51,23,FALSE)</f>
        <v>3116.7268513075455</v>
      </c>
      <c r="F138" s="162"/>
      <c r="G138" s="274"/>
      <c r="H138" s="276" t="s">
        <v>311</v>
      </c>
      <c r="I138" s="273" t="str">
        <f>$F$5</f>
        <v>H29(2017)</v>
      </c>
      <c r="J138" s="272" t="str">
        <f>$F$7</f>
        <v>H18(2006)</v>
      </c>
      <c r="K138" s="271" t="str">
        <f>$F$5</f>
        <v>H29(2017)</v>
      </c>
      <c r="L138" s="272" t="str">
        <f>$F$7</f>
        <v>H18(2006)</v>
      </c>
    </row>
    <row r="139" spans="1:13">
      <c r="A139" s="207"/>
      <c r="B139" s="208"/>
      <c r="C139" s="209" t="s">
        <v>40</v>
      </c>
      <c r="D139" s="227">
        <f>D$151/100*VLOOKUP(D$118,H27分配!$CE$6:$DP$51,24,FALSE)</f>
        <v>532.31950455035076</v>
      </c>
      <c r="E139" s="229">
        <f>E$151/100*VLOOKUP(E$118,H27分配!$CE$6:$DP$51,24,FALSE)</f>
        <v>437.24897406181941</v>
      </c>
      <c r="F139" s="162"/>
      <c r="G139" s="277" t="s">
        <v>319</v>
      </c>
      <c r="H139" s="278"/>
      <c r="I139" s="282">
        <f>$I$83</f>
        <v>1824163.8595584976</v>
      </c>
      <c r="J139" s="282">
        <f>$J$83</f>
        <v>1771800.4344590323</v>
      </c>
      <c r="K139" s="282">
        <f>$I$47</f>
        <v>2073972.0662613639</v>
      </c>
      <c r="L139" s="283">
        <f>$J$47</f>
        <v>2064928.3483546856</v>
      </c>
    </row>
    <row r="140" spans="1:13">
      <c r="A140" s="207" t="s">
        <v>180</v>
      </c>
      <c r="B140" s="208"/>
      <c r="C140" s="209"/>
      <c r="D140" s="227">
        <f>D$151/100*VLOOKUP(D$118,H27分配!$CE$6:$DP$51,25,FALSE)</f>
        <v>511369.35863135807</v>
      </c>
      <c r="E140" s="229">
        <f>E$151/100*VLOOKUP(E$118,H27分配!$CE$6:$DP$51,25,FALSE)</f>
        <v>506998.7795114686</v>
      </c>
      <c r="F140" s="162"/>
      <c r="G140" s="268" t="s">
        <v>320</v>
      </c>
      <c r="H140" s="279"/>
      <c r="I140" s="284">
        <f>$I$88</f>
        <v>154007.18259456995</v>
      </c>
      <c r="J140" s="284">
        <f>$J$88</f>
        <v>165112.85489525332</v>
      </c>
      <c r="K140" s="284">
        <f>$I$52</f>
        <v>191748.65582314448</v>
      </c>
      <c r="L140" s="285">
        <f>$J$52</f>
        <v>230349.52907820468</v>
      </c>
    </row>
    <row r="141" spans="1:13" ht="15" thickBot="1">
      <c r="A141" s="207"/>
      <c r="B141" s="208" t="s">
        <v>20</v>
      </c>
      <c r="C141" s="209"/>
      <c r="D141" s="227">
        <f>D$151/100*VLOOKUP(D$118,H27分配!$CE$6:$DP$51,26,FALSE)</f>
        <v>191709.82908174972</v>
      </c>
      <c r="E141" s="229">
        <f>E$151/100*VLOOKUP(E$118,H27分配!$CE$6:$DP$51,26,FALSE)</f>
        <v>171270.37404054482</v>
      </c>
      <c r="F141" s="162"/>
      <c r="G141" s="268" t="s">
        <v>321</v>
      </c>
      <c r="H141" s="279"/>
      <c r="I141" s="284">
        <f>$I$104</f>
        <v>634883.36001105618</v>
      </c>
      <c r="J141" s="284">
        <f>$J$104</f>
        <v>383594.25029975834</v>
      </c>
      <c r="K141" s="284">
        <f>$I$68</f>
        <v>625233.11500314926</v>
      </c>
      <c r="L141" s="284">
        <f>$J$68</f>
        <v>441854.34518368897</v>
      </c>
    </row>
    <row r="142" spans="1:13" ht="15" thickTop="1">
      <c r="A142" s="207"/>
      <c r="B142" s="208"/>
      <c r="C142" s="209" t="s">
        <v>175</v>
      </c>
      <c r="D142" s="227">
        <f>D$151/100*VLOOKUP(D$118,H27分配!$CE$6:$DP$51,27,FALSE)</f>
        <v>215841.06708494076</v>
      </c>
      <c r="E142" s="229">
        <f>E$151/100*VLOOKUP(E$118,H27分配!$CE$6:$DP$51,27,FALSE)</f>
        <v>186921.7386922857</v>
      </c>
      <c r="F142" s="162"/>
      <c r="G142" s="280" t="s">
        <v>309</v>
      </c>
      <c r="H142" s="281"/>
      <c r="I142" s="286">
        <f>$I$115</f>
        <v>2613054.402164124</v>
      </c>
      <c r="J142" s="286">
        <f>$J$115</f>
        <v>2320507.5396540435</v>
      </c>
      <c r="K142" s="286">
        <f>$I$79</f>
        <v>2890953.8370876578</v>
      </c>
      <c r="L142" s="286">
        <f>$J$79</f>
        <v>2737132.2226165794</v>
      </c>
      <c r="M142" s="310"/>
    </row>
    <row r="143" spans="1:13">
      <c r="A143" s="207"/>
      <c r="B143" s="208"/>
      <c r="C143" s="209" t="s">
        <v>35</v>
      </c>
      <c r="D143" s="227">
        <f>D$151/100*VLOOKUP(D$118,H27分配!$CE$6:$DP$51,28,FALSE)</f>
        <v>-24131.238003191047</v>
      </c>
      <c r="E143" s="229">
        <f>E$151/100*VLOOKUP(E$118,H27分配!$CE$6:$DP$51,28,FALSE)</f>
        <v>-15651.364651740876</v>
      </c>
      <c r="F143" s="162"/>
      <c r="G143" s="288" t="s">
        <v>312</v>
      </c>
      <c r="H143" s="289"/>
      <c r="I143" s="303">
        <f>(I142-J142)/J142*100</f>
        <v>12.60702055524005</v>
      </c>
      <c r="J143" s="304"/>
      <c r="K143" s="303">
        <f>(K142-L142)/L142*100</f>
        <v>5.6198094195110393</v>
      </c>
      <c r="L143" s="304"/>
    </row>
    <row r="144" spans="1:13">
      <c r="A144" s="207"/>
      <c r="B144" s="208" t="s">
        <v>176</v>
      </c>
      <c r="C144" s="209"/>
      <c r="D144" s="227">
        <f>D$151/100*VLOOKUP(D$118,H27分配!$CE$6:$DP$51,31,FALSE)</f>
        <v>38508.474370361568</v>
      </c>
      <c r="E144" s="229">
        <f>E$151/100*VLOOKUP(E$118,H27分配!$CE$6:$DP$51,31,FALSE)</f>
        <v>32462.193408242212</v>
      </c>
      <c r="F144" s="162"/>
      <c r="G144" s="162"/>
      <c r="I144" s="267"/>
      <c r="J144" s="266"/>
    </row>
    <row r="145" spans="1:10">
      <c r="A145" s="207"/>
      <c r="B145" s="208"/>
      <c r="C145" s="209" t="s">
        <v>175</v>
      </c>
      <c r="D145" s="227">
        <f>D$151/100*VLOOKUP(D$118,H27分配!$CE$6:$DP$51,32,FALSE)</f>
        <v>23199.846926792128</v>
      </c>
      <c r="E145" s="229">
        <f>E$151/100*VLOOKUP(E$118,H27分配!$CE$6:$DP$51,32,FALSE)</f>
        <v>23304.610423419937</v>
      </c>
      <c r="F145" s="162"/>
      <c r="G145" s="162"/>
      <c r="I145" s="267"/>
      <c r="J145" s="266"/>
    </row>
    <row r="146" spans="1:10">
      <c r="A146" s="207"/>
      <c r="B146" s="208"/>
      <c r="C146" s="209" t="s">
        <v>35</v>
      </c>
      <c r="D146" s="227">
        <f>D$151/100*VLOOKUP(D$118,H27分配!$CE$6:$DP$51,33,FALSE)</f>
        <v>15308.627443569439</v>
      </c>
      <c r="E146" s="229">
        <f>E$151/100*VLOOKUP(E$118,H27分配!$CE$6:$DP$51,33,FALSE)</f>
        <v>9157.5829848222729</v>
      </c>
      <c r="F146" s="162"/>
      <c r="G146" s="162"/>
    </row>
    <row r="147" spans="1:10">
      <c r="A147" s="207"/>
      <c r="B147" s="208" t="s">
        <v>177</v>
      </c>
      <c r="C147" s="209"/>
      <c r="D147" s="227">
        <f>D$151/100*VLOOKUP(D$118,H27分配!$CE$6:$DP$51,34,FALSE)</f>
        <v>281151.05517924682</v>
      </c>
      <c r="E147" s="229">
        <f>E$151/100*VLOOKUP(E$118,H27分配!$CE$6:$DP$51,34,FALSE)</f>
        <v>303266.21206268156</v>
      </c>
      <c r="F147" s="162"/>
    </row>
    <row r="148" spans="1:10">
      <c r="A148" s="207"/>
      <c r="B148" s="208"/>
      <c r="C148" s="209" t="s">
        <v>36</v>
      </c>
      <c r="D148" s="227">
        <f>D$151/100*VLOOKUP(D$118,H27分配!$CE$6:$DP$51,35,FALSE)</f>
        <v>14618.357716158536</v>
      </c>
      <c r="E148" s="229">
        <f>E$151/100*VLOOKUP(E$118,H27分配!$CE$6:$DP$51,35,FALSE)</f>
        <v>40357.301376688665</v>
      </c>
      <c r="F148" s="162"/>
    </row>
    <row r="149" spans="1:10">
      <c r="A149" s="207"/>
      <c r="B149" s="208"/>
      <c r="C149" s="209" t="s">
        <v>295</v>
      </c>
      <c r="D149" s="227">
        <f>D$151/100*VLOOKUP(D$118,H27分配!$CE$6:$DP$51,36,FALSE)</f>
        <v>95255.423030093603</v>
      </c>
      <c r="E149" s="229">
        <f>E$151/100*VLOOKUP(E$118,H27分配!$CE$6:$DP$51,36,FALSE)</f>
        <v>84755.652037599983</v>
      </c>
      <c r="F149" s="162"/>
      <c r="G149" s="162"/>
    </row>
    <row r="150" spans="1:10" ht="15" thickBot="1">
      <c r="A150" s="207"/>
      <c r="B150" s="208"/>
      <c r="C150" s="209" t="s">
        <v>38</v>
      </c>
      <c r="D150" s="227">
        <f>D$151/100*VLOOKUP(D$118,H27分配!$CE$6:$DP$51,37,FALSE)</f>
        <v>171277.27443299469</v>
      </c>
      <c r="E150" s="229">
        <f>E$151/100*VLOOKUP(E$118,H27分配!$CE$6:$DP$51,37,FALSE)</f>
        <v>178153.25864839292</v>
      </c>
      <c r="F150" s="162"/>
      <c r="G150" s="162"/>
    </row>
    <row r="151" spans="1:10" ht="15.75" thickTop="1" thickBot="1">
      <c r="A151" s="232" t="s">
        <v>178</v>
      </c>
      <c r="B151" s="233"/>
      <c r="C151" s="234"/>
      <c r="D151" s="235">
        <f>VLOOKUP(D$118,H27分配!$AE$6:$AO$51,11,FALSE)*1000</f>
        <v>2691232.190728677</v>
      </c>
      <c r="E151" s="236">
        <f>VLOOKUP(E$118,H27分配!$AE$6:$AO$51,11,FALSE)*1000</f>
        <v>2408529.3544287495</v>
      </c>
      <c r="F151" s="162"/>
      <c r="G151" s="162"/>
    </row>
    <row r="152" spans="1:10" ht="15" thickBot="1">
      <c r="G152" s="162"/>
    </row>
    <row r="153" spans="1:10" ht="15" thickBot="1">
      <c r="B153" s="169" t="s">
        <v>179</v>
      </c>
      <c r="C153" s="210" t="str">
        <f>$R14</f>
        <v>H26(2014)</v>
      </c>
      <c r="D153" s="172"/>
      <c r="E153" s="172"/>
      <c r="G153" s="162"/>
    </row>
    <row r="154" spans="1:10" ht="17.25" thickBot="1">
      <c r="A154" s="212" t="s">
        <v>182</v>
      </c>
      <c r="B154" s="213"/>
      <c r="C154" s="214"/>
      <c r="D154" s="215" t="str">
        <f>$C$5</f>
        <v>熊本市</v>
      </c>
      <c r="E154" s="216" t="str">
        <f>$C$7</f>
        <v>市町村計</v>
      </c>
      <c r="F154" s="162"/>
      <c r="G154" s="162"/>
    </row>
    <row r="155" spans="1:10">
      <c r="A155" s="207" t="s">
        <v>293</v>
      </c>
      <c r="B155" s="208"/>
      <c r="C155" s="209"/>
      <c r="D155" s="223">
        <f>D$187/100*VLOOKUP(D$154,H26分配!$CE$6:$DP$51,2,FALSE)</f>
        <v>1978402.3171028115</v>
      </c>
      <c r="E155" s="224">
        <f>E$187/100*VLOOKUP(E$154,H26分配!$CE$6:$DP$51,2,FALSE)</f>
        <v>1722263.4101981304</v>
      </c>
      <c r="F155" s="162"/>
      <c r="G155" s="162"/>
    </row>
    <row r="156" spans="1:10">
      <c r="A156" s="207"/>
      <c r="B156" s="208" t="s">
        <v>164</v>
      </c>
      <c r="C156" s="209"/>
      <c r="D156" s="227">
        <f>D$187/100*VLOOKUP(D$154,H26分配!$CE$6:$DP$51,3,FALSE)</f>
        <v>1685740.8517648331</v>
      </c>
      <c r="E156" s="229">
        <f>E$187/100*VLOOKUP(E$154,H26分配!$CE$6:$DP$51,3,FALSE)</f>
        <v>1467484.257696463</v>
      </c>
      <c r="F156" s="162"/>
      <c r="G156" s="162"/>
    </row>
    <row r="157" spans="1:10">
      <c r="A157" s="207"/>
      <c r="B157" s="208" t="s">
        <v>165</v>
      </c>
      <c r="C157" s="209"/>
      <c r="D157" s="227">
        <f>D$187/100*VLOOKUP(D$154,H26分配!$CE$6:$DP$51,4,FALSE)</f>
        <v>292661.46533797833</v>
      </c>
      <c r="E157" s="229">
        <f>E$187/100*VLOOKUP(E$154,H26分配!$CE$6:$DP$51,4,FALSE)</f>
        <v>254779.15250166744</v>
      </c>
      <c r="F157" s="162"/>
      <c r="G157" s="162"/>
    </row>
    <row r="158" spans="1:10">
      <c r="A158" s="207"/>
      <c r="B158" s="208"/>
      <c r="C158" s="209" t="s">
        <v>166</v>
      </c>
      <c r="D158" s="227">
        <f>D$187/100*VLOOKUP(D$154,H26分配!$CE$6:$DP$51,5,FALSE)</f>
        <v>259728.64376569714</v>
      </c>
      <c r="E158" s="229">
        <f>E$187/100*VLOOKUP(E$154,H26分配!$CE$6:$DP$51,5,FALSE)</f>
        <v>226157.80584557311</v>
      </c>
      <c r="F158" s="162"/>
      <c r="G158" s="162"/>
    </row>
    <row r="159" spans="1:10">
      <c r="A159" s="207"/>
      <c r="B159" s="208"/>
      <c r="C159" s="209" t="s">
        <v>167</v>
      </c>
      <c r="D159" s="227">
        <f>D$187/100*VLOOKUP(D$154,H26分配!$CE$6:$DP$51,6,FALSE)</f>
        <v>32932.821572281187</v>
      </c>
      <c r="E159" s="229">
        <f>E$187/100*VLOOKUP(E$154,H26分配!$CE$6:$DP$51,6,FALSE)</f>
        <v>28621.346656094342</v>
      </c>
      <c r="F159" s="162"/>
      <c r="G159" s="162"/>
    </row>
    <row r="160" spans="1:10">
      <c r="A160" s="207" t="s">
        <v>168</v>
      </c>
      <c r="B160" s="208"/>
      <c r="C160" s="209"/>
      <c r="D160" s="228">
        <f>D$187/100*VLOOKUP(D$154,H26分配!$CE$6:$DP$51,7,FALSE)</f>
        <v>165505.51594696048</v>
      </c>
      <c r="E160" s="229">
        <f>E$187/100*VLOOKUP(E$154,H26分配!$CE$6:$DP$51,7,FALSE)</f>
        <v>139562.0495223788</v>
      </c>
      <c r="F160" s="162"/>
      <c r="G160" s="162"/>
    </row>
    <row r="161" spans="1:7">
      <c r="A161" s="207"/>
      <c r="B161" s="208"/>
      <c r="C161" s="209" t="s">
        <v>39</v>
      </c>
      <c r="D161" s="227">
        <f>D$187/100*VLOOKUP(D$154,H26分配!$CE$6:$DP$51,8,FALSE)</f>
        <v>252747.69099894675</v>
      </c>
      <c r="E161" s="229">
        <f>E$187/100*VLOOKUP(E$154,H26分配!$CE$6:$DP$51,8,FALSE)</f>
        <v>193013.75776416549</v>
      </c>
      <c r="F161" s="162"/>
      <c r="G161" s="162"/>
    </row>
    <row r="162" spans="1:7">
      <c r="A162" s="207"/>
      <c r="B162" s="208"/>
      <c r="C162" s="209" t="s">
        <v>40</v>
      </c>
      <c r="D162" s="227">
        <f>D$187/100*VLOOKUP(D$154,H26分配!$CE$6:$DP$51,9,FALSE)</f>
        <v>87242.175051986284</v>
      </c>
      <c r="E162" s="229">
        <f>E$187/100*VLOOKUP(E$154,H26分配!$CE$6:$DP$51,9,FALSE)</f>
        <v>53451.708241786706</v>
      </c>
      <c r="F162" s="162"/>
      <c r="G162" s="162"/>
    </row>
    <row r="163" spans="1:7">
      <c r="A163" s="207"/>
      <c r="B163" s="208" t="s">
        <v>169</v>
      </c>
      <c r="C163" s="209"/>
      <c r="D163" s="227">
        <f>D$187/100*VLOOKUP(D$154,H26分配!$CE$6:$DP$51,10,FALSE)</f>
        <v>14283.121337330202</v>
      </c>
      <c r="E163" s="229">
        <f>E$187/100*VLOOKUP(E$154,H26分配!$CE$6:$DP$51,10,FALSE)</f>
        <v>2596.2366469169287</v>
      </c>
      <c r="F163" s="162"/>
      <c r="G163" s="162"/>
    </row>
    <row r="164" spans="1:7">
      <c r="A164" s="207"/>
      <c r="B164" s="208"/>
      <c r="C164" s="209" t="s">
        <v>39</v>
      </c>
      <c r="D164" s="227">
        <f>D$187/100*VLOOKUP(D$154,H26分配!$CE$6:$DP$51,11,FALSE)</f>
        <v>98931.822355451135</v>
      </c>
      <c r="E164" s="229">
        <f>E$187/100*VLOOKUP(E$154,H26分配!$CE$6:$DP$51,11,FALSE)</f>
        <v>53734.924271002878</v>
      </c>
      <c r="F164" s="162"/>
      <c r="G164" s="162"/>
    </row>
    <row r="165" spans="1:7">
      <c r="A165" s="207"/>
      <c r="B165" s="208"/>
      <c r="C165" s="209" t="s">
        <v>40</v>
      </c>
      <c r="D165" s="227">
        <f>D$187/100*VLOOKUP(D$154,H26分配!$CE$6:$DP$51,12,FALSE)</f>
        <v>84648.701018120933</v>
      </c>
      <c r="E165" s="229">
        <f>E$187/100*VLOOKUP(E$154,H26分配!$CE$6:$DP$51,12,FALSE)</f>
        <v>51138.687624085949</v>
      </c>
      <c r="F165" s="162"/>
      <c r="G165" s="162"/>
    </row>
    <row r="166" spans="1:7">
      <c r="A166" s="207"/>
      <c r="B166" s="208" t="s">
        <v>170</v>
      </c>
      <c r="C166" s="209"/>
      <c r="D166" s="227">
        <f>D$187/100*VLOOKUP(D$154,H26分配!$CE$6:$DP$51,13,FALSE)</f>
        <v>147592.71516919174</v>
      </c>
      <c r="E166" s="229">
        <f>E$187/100*VLOOKUP(E$154,H26分配!$CE$6:$DP$51,13,FALSE)</f>
        <v>134111.73098751099</v>
      </c>
      <c r="F166" s="162"/>
      <c r="G166" s="162"/>
    </row>
    <row r="167" spans="1:7">
      <c r="A167" s="207"/>
      <c r="B167" s="208"/>
      <c r="C167" s="209" t="s">
        <v>30</v>
      </c>
      <c r="D167" s="227">
        <f>D$187/100*VLOOKUP(D$154,H26分配!$CE$6:$DP$51,16,FALSE)</f>
        <v>30813.039779632178</v>
      </c>
      <c r="E167" s="229">
        <f>E$187/100*VLOOKUP(E$154,H26分配!$CE$6:$DP$51,16,FALSE)</f>
        <v>17851.660766634548</v>
      </c>
      <c r="F167" s="162"/>
      <c r="G167" s="162"/>
    </row>
    <row r="168" spans="1:7">
      <c r="A168" s="207"/>
      <c r="B168" s="208"/>
      <c r="C168" s="209" t="s">
        <v>171</v>
      </c>
      <c r="D168" s="227">
        <f>D$187/100*VLOOKUP(D$154,H26分配!$CE$6:$DP$51,17,FALSE)</f>
        <v>32783.614194280155</v>
      </c>
      <c r="E168" s="229">
        <f>E$187/100*VLOOKUP(E$154,H26分配!$CE$6:$DP$51,17,FALSE)</f>
        <v>19674.884362899618</v>
      </c>
      <c r="F168" s="162"/>
      <c r="G168" s="162"/>
    </row>
    <row r="169" spans="1:7">
      <c r="A169" s="207"/>
      <c r="B169" s="208"/>
      <c r="C169" s="209" t="s">
        <v>172</v>
      </c>
      <c r="D169" s="227">
        <f>D$187/100*VLOOKUP(D$154,H26分配!$CE$6:$DP$51,18,FALSE)</f>
        <v>1970.5744146479788</v>
      </c>
      <c r="E169" s="229">
        <f>E$187/100*VLOOKUP(E$154,H26分配!$CE$6:$DP$51,18,FALSE)</f>
        <v>1823.223596265065</v>
      </c>
      <c r="F169" s="162"/>
      <c r="G169" s="162"/>
    </row>
    <row r="170" spans="1:7">
      <c r="A170" s="207"/>
      <c r="B170" s="208"/>
      <c r="C170" s="209" t="s">
        <v>173</v>
      </c>
      <c r="D170" s="227">
        <f>D$187/100*VLOOKUP(D$154,H26分配!$CE$6:$DP$51,19,FALSE)</f>
        <v>35797.83818088525</v>
      </c>
      <c r="E170" s="229">
        <f>E$187/100*VLOOKUP(E$154,H26分配!$CE$6:$DP$51,19,FALSE)</f>
        <v>28535.798883665258</v>
      </c>
      <c r="F170" s="162"/>
      <c r="G170" s="162"/>
    </row>
    <row r="171" spans="1:7">
      <c r="A171" s="207"/>
      <c r="B171" s="208"/>
      <c r="C171" s="209" t="s">
        <v>174</v>
      </c>
      <c r="D171" s="227">
        <f>D$187/100*VLOOKUP(D$154,H26分配!$CE$6:$DP$51,20,FALSE)</f>
        <v>75529.968403143474</v>
      </c>
      <c r="E171" s="229">
        <f>E$187/100*VLOOKUP(E$154,H26分配!$CE$6:$DP$51,20,FALSE)</f>
        <v>71380.449821494534</v>
      </c>
      <c r="F171" s="162"/>
      <c r="G171" s="162"/>
    </row>
    <row r="172" spans="1:7">
      <c r="A172" s="207"/>
      <c r="B172" s="208"/>
      <c r="C172" s="209" t="s">
        <v>33</v>
      </c>
      <c r="D172" s="227">
        <f>D$187/100*VLOOKUP(D$154,H26分配!$CE$6:$DP$51,21,FALSE)</f>
        <v>5451.8688055308003</v>
      </c>
      <c r="E172" s="229">
        <f>E$187/100*VLOOKUP(E$154,H26分配!$CE$6:$DP$51,21,FALSE)</f>
        <v>16343.821515716669</v>
      </c>
      <c r="F172" s="162"/>
      <c r="G172" s="162"/>
    </row>
    <row r="173" spans="1:7">
      <c r="A173" s="207"/>
      <c r="B173" s="208" t="s">
        <v>19</v>
      </c>
      <c r="C173" s="209"/>
      <c r="D173" s="227">
        <f>D$187/100*VLOOKUP(D$154,H26分配!$CE$6:$DP$51,22,FALSE)</f>
        <v>3629.6794404385755</v>
      </c>
      <c r="E173" s="229">
        <f>E$187/100*VLOOKUP(E$154,H26分配!$CE$6:$DP$51,22,FALSE)</f>
        <v>2854.0818879508392</v>
      </c>
      <c r="F173" s="162"/>
      <c r="G173" s="162"/>
    </row>
    <row r="174" spans="1:7">
      <c r="A174" s="207"/>
      <c r="B174" s="208"/>
      <c r="C174" s="209" t="s">
        <v>39</v>
      </c>
      <c r="D174" s="227">
        <f>D$187/100*VLOOKUP(D$154,H26分配!$CE$6:$DP$51,23,FALSE)</f>
        <v>4252.5790596559464</v>
      </c>
      <c r="E174" s="229">
        <f>E$187/100*VLOOKUP(E$154,H26分配!$CE$6:$DP$51,23,FALSE)</f>
        <v>3343.8789093865394</v>
      </c>
      <c r="F174" s="162"/>
      <c r="G174" s="162"/>
    </row>
    <row r="175" spans="1:7">
      <c r="A175" s="207"/>
      <c r="B175" s="208"/>
      <c r="C175" s="209" t="s">
        <v>40</v>
      </c>
      <c r="D175" s="227">
        <f>D$187/100*VLOOKUP(D$154,H26分配!$CE$6:$DP$51,24,FALSE)</f>
        <v>622.89961921737017</v>
      </c>
      <c r="E175" s="229">
        <f>E$187/100*VLOOKUP(E$154,H26分配!$CE$6:$DP$51,24,FALSE)</f>
        <v>489.79702143569983</v>
      </c>
      <c r="F175" s="162"/>
      <c r="G175" s="162"/>
    </row>
    <row r="176" spans="1:7">
      <c r="A176" s="207" t="s">
        <v>180</v>
      </c>
      <c r="B176" s="208"/>
      <c r="C176" s="209"/>
      <c r="D176" s="227">
        <f>D$187/100*VLOOKUP(D$154,H26分配!$CE$6:$DP$51,25,FALSE)</f>
        <v>516844.54076534609</v>
      </c>
      <c r="E176" s="229">
        <f>E$187/100*VLOOKUP(E$154,H26分配!$CE$6:$DP$51,25,FALSE)</f>
        <v>479979.36391097185</v>
      </c>
      <c r="F176" s="162"/>
      <c r="G176" s="162"/>
    </row>
    <row r="177" spans="1:7">
      <c r="A177" s="207"/>
      <c r="B177" s="208" t="s">
        <v>20</v>
      </c>
      <c r="C177" s="209"/>
      <c r="D177" s="227">
        <f>D$187/100*VLOOKUP(D$154,H26分配!$CE$6:$DP$51,26,FALSE)</f>
        <v>200666.15220502851</v>
      </c>
      <c r="E177" s="229">
        <f>E$187/100*VLOOKUP(E$154,H26分配!$CE$6:$DP$51,26,FALSE)</f>
        <v>158079.44175461921</v>
      </c>
      <c r="F177" s="162"/>
      <c r="G177" s="162"/>
    </row>
    <row r="178" spans="1:7">
      <c r="A178" s="207"/>
      <c r="B178" s="208"/>
      <c r="C178" s="209" t="s">
        <v>175</v>
      </c>
      <c r="D178" s="227">
        <f>D$187/100*VLOOKUP(D$154,H26分配!$CE$6:$DP$51,27,FALSE)</f>
        <v>173021.31302492641</v>
      </c>
      <c r="E178" s="229">
        <f>E$187/100*VLOOKUP(E$154,H26分配!$CE$6:$DP$51,27,FALSE)</f>
        <v>140774.97223650871</v>
      </c>
      <c r="F178" s="162"/>
      <c r="G178" s="162"/>
    </row>
    <row r="179" spans="1:7">
      <c r="A179" s="207"/>
      <c r="B179" s="208"/>
      <c r="C179" s="209" t="s">
        <v>35</v>
      </c>
      <c r="D179" s="227">
        <f>D$187/100*VLOOKUP(D$154,H26分配!$CE$6:$DP$51,28,FALSE)</f>
        <v>27644.839180102084</v>
      </c>
      <c r="E179" s="229">
        <f>E$187/100*VLOOKUP(E$154,H26分配!$CE$6:$DP$51,28,FALSE)</f>
        <v>17304.469518110487</v>
      </c>
      <c r="F179" s="162"/>
      <c r="G179" s="162"/>
    </row>
    <row r="180" spans="1:7">
      <c r="A180" s="207"/>
      <c r="B180" s="208" t="s">
        <v>176</v>
      </c>
      <c r="C180" s="209"/>
      <c r="D180" s="227">
        <f>D$187/100*VLOOKUP(D$154,H26分配!$CE$6:$DP$51,31,FALSE)</f>
        <v>42547.333171298174</v>
      </c>
      <c r="E180" s="229">
        <f>E$187/100*VLOOKUP(E$154,H26分配!$CE$6:$DP$51,31,FALSE)</f>
        <v>30941.874142925837</v>
      </c>
      <c r="F180" s="162"/>
      <c r="G180" s="162"/>
    </row>
    <row r="181" spans="1:7">
      <c r="A181" s="207"/>
      <c r="B181" s="208"/>
      <c r="C181" s="209" t="s">
        <v>175</v>
      </c>
      <c r="D181" s="227">
        <f>D$187/100*VLOOKUP(D$154,H26分配!$CE$6:$DP$51,32,FALSE)</f>
        <v>20815.570228739638</v>
      </c>
      <c r="E181" s="229">
        <f>E$187/100*VLOOKUP(E$154,H26分配!$CE$6:$DP$51,32,FALSE)</f>
        <v>18211.6238340866</v>
      </c>
      <c r="F181" s="162"/>
      <c r="G181" s="162"/>
    </row>
    <row r="182" spans="1:7">
      <c r="A182" s="207"/>
      <c r="B182" s="208"/>
      <c r="C182" s="209" t="s">
        <v>35</v>
      </c>
      <c r="D182" s="227">
        <f>D$187/100*VLOOKUP(D$154,H26分配!$CE$6:$DP$51,33,FALSE)</f>
        <v>21731.76294255854</v>
      </c>
      <c r="E182" s="229">
        <f>E$187/100*VLOOKUP(E$154,H26分配!$CE$6:$DP$51,33,FALSE)</f>
        <v>12730.250308839237</v>
      </c>
      <c r="F182" s="162"/>
      <c r="G182" s="162"/>
    </row>
    <row r="183" spans="1:7">
      <c r="A183" s="207"/>
      <c r="B183" s="208" t="s">
        <v>177</v>
      </c>
      <c r="C183" s="209"/>
      <c r="D183" s="227">
        <f>D$187/100*VLOOKUP(D$154,H26分配!$CE$6:$DP$51,34,FALSE)</f>
        <v>273631.05538901943</v>
      </c>
      <c r="E183" s="229">
        <f>E$187/100*VLOOKUP(E$154,H26分配!$CE$6:$DP$51,34,FALSE)</f>
        <v>290958.04801342677</v>
      </c>
      <c r="F183" s="162"/>
    </row>
    <row r="184" spans="1:7">
      <c r="A184" s="207"/>
      <c r="B184" s="208"/>
      <c r="C184" s="209" t="s">
        <v>36</v>
      </c>
      <c r="D184" s="227">
        <f>D$187/100*VLOOKUP(D$154,H26分配!$CE$6:$DP$51,35,FALSE)</f>
        <v>12602.178022630913</v>
      </c>
      <c r="E184" s="229">
        <f>E$187/100*VLOOKUP(E$154,H26分配!$CE$6:$DP$51,35,FALSE)</f>
        <v>34584.423023665688</v>
      </c>
      <c r="F184" s="162"/>
    </row>
    <row r="185" spans="1:7">
      <c r="A185" s="207"/>
      <c r="B185" s="208"/>
      <c r="C185" s="209" t="s">
        <v>295</v>
      </c>
      <c r="D185" s="227">
        <f>D$187/100*VLOOKUP(D$154,H26分配!$CE$6:$DP$51,36,FALSE)</f>
        <v>88753.344675794666</v>
      </c>
      <c r="E185" s="229">
        <f>E$187/100*VLOOKUP(E$154,H26分配!$CE$6:$DP$51,36,FALSE)</f>
        <v>77987.967946471195</v>
      </c>
      <c r="F185" s="162"/>
      <c r="G185" s="162"/>
    </row>
    <row r="186" spans="1:7" ht="15" thickBot="1">
      <c r="A186" s="207"/>
      <c r="B186" s="208"/>
      <c r="C186" s="209" t="s">
        <v>38</v>
      </c>
      <c r="D186" s="227">
        <f>D$187/100*VLOOKUP(D$154,H26分配!$CE$6:$DP$51,37,FALSE)</f>
        <v>172275.53269059386</v>
      </c>
      <c r="E186" s="229">
        <f>E$187/100*VLOOKUP(E$154,H26分配!$CE$6:$DP$51,37,FALSE)</f>
        <v>178385.65704328986</v>
      </c>
      <c r="F186" s="162"/>
      <c r="G186" s="162"/>
    </row>
    <row r="187" spans="1:7" ht="15.75" thickTop="1" thickBot="1">
      <c r="A187" s="232" t="s">
        <v>178</v>
      </c>
      <c r="B187" s="233"/>
      <c r="C187" s="234"/>
      <c r="D187" s="235">
        <f>VLOOKUP(D$154,H26分配!$AE$6:$AO$51,11,FALSE)*1000</f>
        <v>2660752.3738151179</v>
      </c>
      <c r="E187" s="236">
        <f>VLOOKUP(E$154,H26分配!$AE$6:$AO$51,11,FALSE)*1000</f>
        <v>2341804.8236314813</v>
      </c>
      <c r="F187" s="162"/>
      <c r="G187" s="162"/>
    </row>
    <row r="188" spans="1:7" ht="15" thickBot="1">
      <c r="G188" s="162"/>
    </row>
    <row r="189" spans="1:7" ht="15" thickBot="1">
      <c r="B189" s="169" t="s">
        <v>179</v>
      </c>
      <c r="C189" s="210" t="str">
        <f>$R15</f>
        <v>H25(2013)</v>
      </c>
      <c r="D189" s="172"/>
      <c r="E189" s="172"/>
      <c r="G189" s="162"/>
    </row>
    <row r="190" spans="1:7" ht="17.25" thickBot="1">
      <c r="A190" s="212" t="s">
        <v>182</v>
      </c>
      <c r="B190" s="213"/>
      <c r="C190" s="214"/>
      <c r="D190" s="215" t="str">
        <f>$C$5</f>
        <v>熊本市</v>
      </c>
      <c r="E190" s="216" t="str">
        <f>$C$7</f>
        <v>市町村計</v>
      </c>
      <c r="F190" s="162"/>
      <c r="G190" s="162"/>
    </row>
    <row r="191" spans="1:7">
      <c r="A191" s="207" t="s">
        <v>293</v>
      </c>
      <c r="B191" s="208"/>
      <c r="C191" s="209"/>
      <c r="D191" s="223">
        <f>D$223/100*VLOOKUP(D$190,H25分配!$CE$6:$DP$51,2,FALSE)</f>
        <v>1959664.7981092688</v>
      </c>
      <c r="E191" s="224">
        <f>E$223/100*VLOOKUP(E$190,H25分配!$CE$6:$DP$51,2,FALSE)</f>
        <v>1702062.4713081061</v>
      </c>
      <c r="F191" s="162"/>
      <c r="G191" s="162"/>
    </row>
    <row r="192" spans="1:7">
      <c r="A192" s="207"/>
      <c r="B192" s="208" t="s">
        <v>164</v>
      </c>
      <c r="C192" s="209"/>
      <c r="D192" s="227">
        <f>D$223/100*VLOOKUP(D$190,H25分配!$CE$6:$DP$51,3,FALSE)</f>
        <v>1676971.3794334296</v>
      </c>
      <c r="E192" s="229">
        <f>E$223/100*VLOOKUP(E$190,H25分配!$CE$6:$DP$51,3,FALSE)</f>
        <v>1456528.4848404108</v>
      </c>
      <c r="F192" s="162"/>
      <c r="G192" s="162"/>
    </row>
    <row r="193" spans="1:7">
      <c r="A193" s="207"/>
      <c r="B193" s="208" t="s">
        <v>165</v>
      </c>
      <c r="C193" s="209"/>
      <c r="D193" s="227">
        <f>D$223/100*VLOOKUP(D$190,H25分配!$CE$6:$DP$51,4,FALSE)</f>
        <v>282693.41867583909</v>
      </c>
      <c r="E193" s="229">
        <f>E$223/100*VLOOKUP(E$190,H25分配!$CE$6:$DP$51,4,FALSE)</f>
        <v>245533.98646769547</v>
      </c>
      <c r="F193" s="162"/>
      <c r="G193" s="162"/>
    </row>
    <row r="194" spans="1:7">
      <c r="A194" s="207"/>
      <c r="B194" s="208"/>
      <c r="C194" s="209" t="s">
        <v>166</v>
      </c>
      <c r="D194" s="227">
        <f>D$223/100*VLOOKUP(D$190,H25分配!$CE$6:$DP$51,5,FALSE)</f>
        <v>249977.80310651049</v>
      </c>
      <c r="E194" s="229">
        <f>E$223/100*VLOOKUP(E$190,H25分配!$CE$6:$DP$51,5,FALSE)</f>
        <v>217182.43964502265</v>
      </c>
      <c r="F194" s="162"/>
      <c r="G194" s="162"/>
    </row>
    <row r="195" spans="1:7">
      <c r="A195" s="207"/>
      <c r="B195" s="208"/>
      <c r="C195" s="209" t="s">
        <v>167</v>
      </c>
      <c r="D195" s="227">
        <f>D$223/100*VLOOKUP(D$190,H25分配!$CE$6:$DP$51,6,FALSE)</f>
        <v>32715.61556932862</v>
      </c>
      <c r="E195" s="229">
        <f>E$223/100*VLOOKUP(E$190,H25分配!$CE$6:$DP$51,6,FALSE)</f>
        <v>28351.546822672852</v>
      </c>
      <c r="F195" s="162"/>
      <c r="G195" s="162"/>
    </row>
    <row r="196" spans="1:7">
      <c r="A196" s="207" t="s">
        <v>168</v>
      </c>
      <c r="B196" s="208"/>
      <c r="C196" s="209"/>
      <c r="D196" s="228">
        <f>D$223/100*VLOOKUP(D$190,H25分配!$CE$6:$DP$51,7,FALSE)</f>
        <v>147576.23633059676</v>
      </c>
      <c r="E196" s="229">
        <f>E$223/100*VLOOKUP(E$190,H25分配!$CE$6:$DP$51,7,FALSE)</f>
        <v>124132.0512671062</v>
      </c>
      <c r="F196" s="162"/>
      <c r="G196" s="162"/>
    </row>
    <row r="197" spans="1:7">
      <c r="A197" s="207"/>
      <c r="B197" s="208"/>
      <c r="C197" s="209" t="s">
        <v>39</v>
      </c>
      <c r="D197" s="227">
        <f>D$223/100*VLOOKUP(D$190,H25分配!$CE$6:$DP$51,8,FALSE)</f>
        <v>235856.11972828853</v>
      </c>
      <c r="E197" s="229">
        <f>E$223/100*VLOOKUP(E$190,H25分配!$CE$6:$DP$51,8,FALSE)</f>
        <v>178424.33139213762</v>
      </c>
      <c r="F197" s="162"/>
      <c r="G197" s="162"/>
    </row>
    <row r="198" spans="1:7">
      <c r="A198" s="207"/>
      <c r="B198" s="208"/>
      <c r="C198" s="209" t="s">
        <v>40</v>
      </c>
      <c r="D198" s="227">
        <f>D$223/100*VLOOKUP(D$190,H25分配!$CE$6:$DP$51,9,FALSE)</f>
        <v>88279.883397691767</v>
      </c>
      <c r="E198" s="229">
        <f>E$223/100*VLOOKUP(E$190,H25分配!$CE$6:$DP$51,9,FALSE)</f>
        <v>54292.280125031437</v>
      </c>
      <c r="F198" s="162"/>
      <c r="G198" s="162"/>
    </row>
    <row r="199" spans="1:7">
      <c r="A199" s="207"/>
      <c r="B199" s="208" t="s">
        <v>169</v>
      </c>
      <c r="C199" s="209"/>
      <c r="D199" s="227">
        <f>D$223/100*VLOOKUP(D$190,H25分配!$CE$6:$DP$51,10,FALSE)</f>
        <v>6778.2920141480363</v>
      </c>
      <c r="E199" s="229">
        <f>E$223/100*VLOOKUP(E$190,H25分配!$CE$6:$DP$51,10,FALSE)</f>
        <v>-1411.7399874657708</v>
      </c>
      <c r="F199" s="162"/>
      <c r="G199" s="162"/>
    </row>
    <row r="200" spans="1:7">
      <c r="A200" s="207"/>
      <c r="B200" s="208"/>
      <c r="C200" s="209" t="s">
        <v>39</v>
      </c>
      <c r="D200" s="227">
        <f>D$223/100*VLOOKUP(D$190,H25分配!$CE$6:$DP$51,11,FALSE)</f>
        <v>92679.661388194843</v>
      </c>
      <c r="E200" s="229">
        <f>E$223/100*VLOOKUP(E$190,H25分配!$CE$6:$DP$51,11,FALSE)</f>
        <v>50740.613622120203</v>
      </c>
      <c r="F200" s="162"/>
      <c r="G200" s="162"/>
    </row>
    <row r="201" spans="1:7">
      <c r="A201" s="207"/>
      <c r="B201" s="208"/>
      <c r="C201" s="209" t="s">
        <v>40</v>
      </c>
      <c r="D201" s="227">
        <f>D$223/100*VLOOKUP(D$190,H25分配!$CE$6:$DP$51,12,FALSE)</f>
        <v>85901.369374046801</v>
      </c>
      <c r="E201" s="229">
        <f>E$223/100*VLOOKUP(E$190,H25分配!$CE$6:$DP$51,12,FALSE)</f>
        <v>52152.353609585967</v>
      </c>
      <c r="F201" s="162"/>
      <c r="G201" s="162"/>
    </row>
    <row r="202" spans="1:7">
      <c r="A202" s="207"/>
      <c r="B202" s="208" t="s">
        <v>170</v>
      </c>
      <c r="C202" s="209"/>
      <c r="D202" s="227">
        <f>D$223/100*VLOOKUP(D$190,H25分配!$CE$6:$DP$51,13,FALSE)</f>
        <v>137341.66206963689</v>
      </c>
      <c r="E202" s="229">
        <f>E$223/100*VLOOKUP(E$190,H25分配!$CE$6:$DP$51,13,FALSE)</f>
        <v>122806.02642179957</v>
      </c>
      <c r="F202" s="162"/>
      <c r="G202" s="162"/>
    </row>
    <row r="203" spans="1:7">
      <c r="A203" s="207"/>
      <c r="B203" s="208"/>
      <c r="C203" s="209" t="s">
        <v>30</v>
      </c>
      <c r="D203" s="227">
        <f>D$223/100*VLOOKUP(D$190,H25分配!$CE$6:$DP$51,16,FALSE)</f>
        <v>21172.769899730669</v>
      </c>
      <c r="E203" s="229">
        <f>E$223/100*VLOOKUP(E$190,H25分配!$CE$6:$DP$51,16,FALSE)</f>
        <v>12658.572152584531</v>
      </c>
      <c r="F203" s="162"/>
      <c r="G203" s="162"/>
    </row>
    <row r="204" spans="1:7">
      <c r="A204" s="207"/>
      <c r="B204" s="208"/>
      <c r="C204" s="209" t="s">
        <v>171</v>
      </c>
      <c r="D204" s="227">
        <f>D$223/100*VLOOKUP(D$190,H25分配!$CE$6:$DP$51,17,FALSE)</f>
        <v>23114.693188824353</v>
      </c>
      <c r="E204" s="229">
        <f>E$223/100*VLOOKUP(E$190,H25分配!$CE$6:$DP$51,17,FALSE)</f>
        <v>14452.667187353416</v>
      </c>
      <c r="F204" s="162"/>
      <c r="G204" s="162"/>
    </row>
    <row r="205" spans="1:7">
      <c r="A205" s="207"/>
      <c r="B205" s="208"/>
      <c r="C205" s="209" t="s">
        <v>172</v>
      </c>
      <c r="D205" s="227">
        <f>D$223/100*VLOOKUP(D$190,H25分配!$CE$6:$DP$51,18,FALSE)</f>
        <v>1941.9232890936823</v>
      </c>
      <c r="E205" s="229">
        <f>E$223/100*VLOOKUP(E$190,H25分配!$CE$6:$DP$51,18,FALSE)</f>
        <v>1794.0950347688854</v>
      </c>
      <c r="F205" s="162"/>
      <c r="G205" s="162"/>
    </row>
    <row r="206" spans="1:7">
      <c r="A206" s="207"/>
      <c r="B206" s="208"/>
      <c r="C206" s="209" t="s">
        <v>173</v>
      </c>
      <c r="D206" s="227">
        <f>D$223/100*VLOOKUP(D$190,H25分配!$CE$6:$DP$51,19,FALSE)</f>
        <v>33151.491060129156</v>
      </c>
      <c r="E206" s="229">
        <f>E$223/100*VLOOKUP(E$190,H25分配!$CE$6:$DP$51,19,FALSE)</f>
        <v>25226.661937187855</v>
      </c>
      <c r="F206" s="162"/>
      <c r="G206" s="162"/>
    </row>
    <row r="207" spans="1:7">
      <c r="A207" s="207"/>
      <c r="B207" s="208"/>
      <c r="C207" s="209" t="s">
        <v>174</v>
      </c>
      <c r="D207" s="227">
        <f>D$223/100*VLOOKUP(D$190,H25分配!$CE$6:$DP$51,20,FALSE)</f>
        <v>78130.329850407245</v>
      </c>
      <c r="E207" s="229">
        <f>E$223/100*VLOOKUP(E$190,H25分配!$CE$6:$DP$51,20,FALSE)</f>
        <v>72791.7885811952</v>
      </c>
      <c r="F207" s="162"/>
      <c r="G207" s="162"/>
    </row>
    <row r="208" spans="1:7">
      <c r="A208" s="207"/>
      <c r="B208" s="208"/>
      <c r="C208" s="209" t="s">
        <v>33</v>
      </c>
      <c r="D208" s="227">
        <f>D$223/100*VLOOKUP(D$190,H25分配!$CE$6:$DP$51,21,FALSE)</f>
        <v>4887.071259369829</v>
      </c>
      <c r="E208" s="229">
        <f>E$223/100*VLOOKUP(E$190,H25分配!$CE$6:$DP$51,21,FALSE)</f>
        <v>12129.003750831962</v>
      </c>
      <c r="F208" s="162"/>
      <c r="G208" s="162"/>
    </row>
    <row r="209" spans="1:7">
      <c r="A209" s="207"/>
      <c r="B209" s="208" t="s">
        <v>19</v>
      </c>
      <c r="C209" s="209"/>
      <c r="D209" s="227">
        <f>D$223/100*VLOOKUP(D$190,H25分配!$CE$6:$DP$51,22,FALSE)</f>
        <v>3456.2822468118247</v>
      </c>
      <c r="E209" s="229">
        <f>E$223/100*VLOOKUP(E$190,H25分配!$CE$6:$DP$51,22,FALSE)</f>
        <v>2737.7648327724014</v>
      </c>
      <c r="F209" s="162"/>
      <c r="G209" s="162"/>
    </row>
    <row r="210" spans="1:7">
      <c r="A210" s="207"/>
      <c r="B210" s="208"/>
      <c r="C210" s="209" t="s">
        <v>39</v>
      </c>
      <c r="D210" s="227">
        <f>D$223/100*VLOOKUP(D$190,H25分配!$CE$6:$DP$51,23,FALSE)</f>
        <v>3892.8729813631012</v>
      </c>
      <c r="E210" s="229">
        <f>E$223/100*VLOOKUP(E$190,H25分配!$CE$6:$DP$51,23,FALSE)</f>
        <v>3083.5963134489834</v>
      </c>
      <c r="F210" s="162"/>
      <c r="G210" s="162"/>
    </row>
    <row r="211" spans="1:7">
      <c r="A211" s="207"/>
      <c r="B211" s="208"/>
      <c r="C211" s="209" t="s">
        <v>40</v>
      </c>
      <c r="D211" s="227">
        <f>D$223/100*VLOOKUP(D$190,H25分配!$CE$6:$DP$51,24,FALSE)</f>
        <v>436.59073455127583</v>
      </c>
      <c r="E211" s="229">
        <f>E$223/100*VLOOKUP(E$190,H25分配!$CE$6:$DP$51,24,FALSE)</f>
        <v>345.83148067658192</v>
      </c>
      <c r="F211" s="162"/>
      <c r="G211" s="162"/>
    </row>
    <row r="212" spans="1:7">
      <c r="A212" s="207" t="s">
        <v>180</v>
      </c>
      <c r="B212" s="208"/>
      <c r="C212" s="209"/>
      <c r="D212" s="227">
        <f>D$223/100*VLOOKUP(D$190,H25分配!$CE$6:$DP$51,25,FALSE)</f>
        <v>570265.87597754481</v>
      </c>
      <c r="E212" s="229">
        <f>E$223/100*VLOOKUP(E$190,H25分配!$CE$6:$DP$51,25,FALSE)</f>
        <v>524715.12384073646</v>
      </c>
      <c r="F212" s="162"/>
      <c r="G212" s="162"/>
    </row>
    <row r="213" spans="1:7">
      <c r="A213" s="207"/>
      <c r="B213" s="208" t="s">
        <v>20</v>
      </c>
      <c r="C213" s="209"/>
      <c r="D213" s="227">
        <f>D$223/100*VLOOKUP(D$190,H25分配!$CE$6:$DP$51,26,FALSE)</f>
        <v>248696.18094990856</v>
      </c>
      <c r="E213" s="229">
        <f>E$223/100*VLOOKUP(E$190,H25分配!$CE$6:$DP$51,26,FALSE)</f>
        <v>193208.08929611256</v>
      </c>
      <c r="F213" s="162"/>
      <c r="G213" s="162"/>
    </row>
    <row r="214" spans="1:7">
      <c r="A214" s="207"/>
      <c r="B214" s="208"/>
      <c r="C214" s="209" t="s">
        <v>175</v>
      </c>
      <c r="D214" s="227">
        <f>D$223/100*VLOOKUP(D$190,H25分配!$CE$6:$DP$51,27,FALSE)</f>
        <v>209237.36087224583</v>
      </c>
      <c r="E214" s="229">
        <f>E$223/100*VLOOKUP(E$190,H25分配!$CE$6:$DP$51,27,FALSE)</f>
        <v>168256.20508174723</v>
      </c>
      <c r="F214" s="162"/>
      <c r="G214" s="162"/>
    </row>
    <row r="215" spans="1:7">
      <c r="A215" s="207"/>
      <c r="B215" s="208"/>
      <c r="C215" s="209" t="s">
        <v>35</v>
      </c>
      <c r="D215" s="227">
        <f>D$223/100*VLOOKUP(D$190,H25分配!$CE$6:$DP$51,28,FALSE)</f>
        <v>39458.820077662764</v>
      </c>
      <c r="E215" s="229">
        <f>E$223/100*VLOOKUP(E$190,H25分配!$CE$6:$DP$51,28,FALSE)</f>
        <v>24951.884214365291</v>
      </c>
      <c r="F215" s="162"/>
      <c r="G215" s="162"/>
    </row>
    <row r="216" spans="1:7">
      <c r="A216" s="207"/>
      <c r="B216" s="208" t="s">
        <v>176</v>
      </c>
      <c r="C216" s="209"/>
      <c r="D216" s="227">
        <f>D$223/100*VLOOKUP(D$190,H25分配!$CE$6:$DP$51,31,FALSE)</f>
        <v>38040.107732744917</v>
      </c>
      <c r="E216" s="229">
        <f>E$223/100*VLOOKUP(E$190,H25分配!$CE$6:$DP$51,31,FALSE)</f>
        <v>28120.968632786498</v>
      </c>
      <c r="F216" s="162"/>
      <c r="G216" s="162"/>
    </row>
    <row r="217" spans="1:7">
      <c r="A217" s="207"/>
      <c r="B217" s="208"/>
      <c r="C217" s="209" t="s">
        <v>175</v>
      </c>
      <c r="D217" s="227">
        <f>D$223/100*VLOOKUP(D$190,H25分配!$CE$6:$DP$51,32,FALSE)</f>
        <v>19103.575137099651</v>
      </c>
      <c r="E217" s="229">
        <f>E$223/100*VLOOKUP(E$190,H25分配!$CE$6:$DP$51,32,FALSE)</f>
        <v>17260.376681893144</v>
      </c>
      <c r="F217" s="162"/>
      <c r="G217" s="162"/>
    </row>
    <row r="218" spans="1:7">
      <c r="A218" s="207"/>
      <c r="B218" s="208"/>
      <c r="C218" s="209" t="s">
        <v>35</v>
      </c>
      <c r="D218" s="227">
        <f>D$223/100*VLOOKUP(D$190,H25分配!$CE$6:$DP$51,33,FALSE)</f>
        <v>18936.532595645262</v>
      </c>
      <c r="E218" s="229">
        <f>E$223/100*VLOOKUP(E$190,H25分配!$CE$6:$DP$51,33,FALSE)</f>
        <v>10860.591950893355</v>
      </c>
      <c r="F218" s="162"/>
      <c r="G218" s="162"/>
    </row>
    <row r="219" spans="1:7">
      <c r="A219" s="207"/>
      <c r="B219" s="208" t="s">
        <v>177</v>
      </c>
      <c r="C219" s="209"/>
      <c r="D219" s="227">
        <f>D$223/100*VLOOKUP(D$190,H25分配!$CE$6:$DP$51,34,FALSE)</f>
        <v>283529.58729489136</v>
      </c>
      <c r="E219" s="229">
        <f>E$223/100*VLOOKUP(E$190,H25分配!$CE$6:$DP$51,34,FALSE)</f>
        <v>303386.06591183739</v>
      </c>
      <c r="F219" s="162"/>
    </row>
    <row r="220" spans="1:7">
      <c r="A220" s="207"/>
      <c r="B220" s="208"/>
      <c r="C220" s="209" t="s">
        <v>36</v>
      </c>
      <c r="D220" s="227">
        <f>D$223/100*VLOOKUP(D$190,H25分配!$CE$6:$DP$51,35,FALSE)</f>
        <v>13134.622664979288</v>
      </c>
      <c r="E220" s="229">
        <f>E$223/100*VLOOKUP(E$190,H25分配!$CE$6:$DP$51,35,FALSE)</f>
        <v>36843.303263395879</v>
      </c>
      <c r="F220" s="162"/>
    </row>
    <row r="221" spans="1:7">
      <c r="A221" s="207"/>
      <c r="B221" s="208"/>
      <c r="C221" s="209" t="s">
        <v>295</v>
      </c>
      <c r="D221" s="227">
        <f>D$223/100*VLOOKUP(D$190,H25分配!$CE$6:$DP$51,36,FALSE)</f>
        <v>95944.814009583453</v>
      </c>
      <c r="E221" s="229">
        <f>E$223/100*VLOOKUP(E$190,H25分配!$CE$6:$DP$51,36,FALSE)</f>
        <v>84374.011291908188</v>
      </c>
      <c r="F221" s="162"/>
      <c r="G221" s="162"/>
    </row>
    <row r="222" spans="1:7" ht="15" thickBot="1">
      <c r="A222" s="207"/>
      <c r="B222" s="208"/>
      <c r="C222" s="209" t="s">
        <v>38</v>
      </c>
      <c r="D222" s="227">
        <f>D$223/100*VLOOKUP(D$190,H25分配!$CE$6:$DP$51,37,FALSE)</f>
        <v>174450.15062032861</v>
      </c>
      <c r="E222" s="229">
        <f>E$223/100*VLOOKUP(E$190,H25分配!$CE$6:$DP$51,37,FALSE)</f>
        <v>182168.75135653329</v>
      </c>
      <c r="F222" s="162"/>
      <c r="G222" s="162"/>
    </row>
    <row r="223" spans="1:7" ht="15.75" thickTop="1" thickBot="1">
      <c r="A223" s="232" t="s">
        <v>178</v>
      </c>
      <c r="B223" s="233"/>
      <c r="C223" s="234"/>
      <c r="D223" s="235">
        <f>VLOOKUP(D$190,H25分配!$AE$6:$AO$51,11,FALSE)*1000</f>
        <v>2677506.9104174105</v>
      </c>
      <c r="E223" s="236">
        <f>VLOOKUP(E$190,H25分配!$AE$6:$AO$51,11,FALSE)*1000</f>
        <v>2350909.6464159489</v>
      </c>
      <c r="F223" s="162"/>
      <c r="G223" s="162"/>
    </row>
    <row r="224" spans="1:7" ht="15" thickBot="1">
      <c r="G224" s="162"/>
    </row>
    <row r="225" spans="1:7" ht="15" thickBot="1">
      <c r="B225" s="169" t="s">
        <v>179</v>
      </c>
      <c r="C225" s="210" t="str">
        <f>$R16</f>
        <v>H24(2012)</v>
      </c>
      <c r="D225" s="172"/>
      <c r="E225" s="172"/>
      <c r="G225" s="162"/>
    </row>
    <row r="226" spans="1:7" ht="17.25" thickBot="1">
      <c r="A226" s="212" t="s">
        <v>182</v>
      </c>
      <c r="B226" s="213"/>
      <c r="C226" s="214"/>
      <c r="D226" s="215" t="str">
        <f>$C$5</f>
        <v>熊本市</v>
      </c>
      <c r="E226" s="216" t="str">
        <f>$C$7</f>
        <v>市町村計</v>
      </c>
      <c r="F226" s="162"/>
      <c r="G226" s="162"/>
    </row>
    <row r="227" spans="1:7">
      <c r="A227" s="207" t="s">
        <v>293</v>
      </c>
      <c r="B227" s="208"/>
      <c r="C227" s="209"/>
      <c r="D227" s="223">
        <f>D$259/100*VLOOKUP(D$226,H24分配!$CE$6:$DP$51,2,FALSE)</f>
        <v>1950653.5261108596</v>
      </c>
      <c r="E227" s="224">
        <f>E$259/100*VLOOKUP(E$226,H24分配!$CE$6:$DP$51,2,FALSE)</f>
        <v>1690695.9512438327</v>
      </c>
      <c r="F227" s="162"/>
      <c r="G227" s="162"/>
    </row>
    <row r="228" spans="1:7">
      <c r="A228" s="207"/>
      <c r="B228" s="208" t="s">
        <v>164</v>
      </c>
      <c r="C228" s="209"/>
      <c r="D228" s="227">
        <f>D$259/100*VLOOKUP(D$226,H24分配!$CE$6:$DP$51,3,FALSE)</f>
        <v>1670886.6271429383</v>
      </c>
      <c r="E228" s="229">
        <f>E$259/100*VLOOKUP(E$226,H24分配!$CE$6:$DP$51,3,FALSE)</f>
        <v>1448173.6075259091</v>
      </c>
      <c r="F228" s="162"/>
      <c r="G228" s="162"/>
    </row>
    <row r="229" spans="1:7">
      <c r="A229" s="207"/>
      <c r="B229" s="208" t="s">
        <v>165</v>
      </c>
      <c r="C229" s="209"/>
      <c r="D229" s="227">
        <f>D$259/100*VLOOKUP(D$226,H24分配!$CE$6:$DP$51,4,FALSE)</f>
        <v>279766.89896792121</v>
      </c>
      <c r="E229" s="229">
        <f>E$259/100*VLOOKUP(E$226,H24分配!$CE$6:$DP$51,4,FALSE)</f>
        <v>242522.34371792345</v>
      </c>
      <c r="F229" s="162"/>
      <c r="G229" s="162"/>
    </row>
    <row r="230" spans="1:7">
      <c r="A230" s="207"/>
      <c r="B230" s="208"/>
      <c r="C230" s="209" t="s">
        <v>166</v>
      </c>
      <c r="D230" s="227">
        <f>D$259/100*VLOOKUP(D$226,H24分配!$CE$6:$DP$51,5,FALSE)</f>
        <v>245923.38800360914</v>
      </c>
      <c r="E230" s="229">
        <f>E$259/100*VLOOKUP(E$226,H24分配!$CE$6:$DP$51,5,FALSE)</f>
        <v>213221.91105894934</v>
      </c>
      <c r="F230" s="162"/>
      <c r="G230" s="162"/>
    </row>
    <row r="231" spans="1:7">
      <c r="A231" s="207"/>
      <c r="B231" s="208"/>
      <c r="C231" s="209" t="s">
        <v>167</v>
      </c>
      <c r="D231" s="227">
        <f>D$259/100*VLOOKUP(D$226,H24分配!$CE$6:$DP$51,6,FALSE)</f>
        <v>33843.510964312125</v>
      </c>
      <c r="E231" s="229">
        <f>E$259/100*VLOOKUP(E$226,H24分配!$CE$6:$DP$51,6,FALSE)</f>
        <v>29300.432658974096</v>
      </c>
      <c r="F231" s="162"/>
      <c r="G231" s="162"/>
    </row>
    <row r="232" spans="1:7">
      <c r="A232" s="207" t="s">
        <v>168</v>
      </c>
      <c r="B232" s="208"/>
      <c r="C232" s="209"/>
      <c r="D232" s="228">
        <f>D$259/100*VLOOKUP(D$226,H24分配!$CE$6:$DP$51,7,FALSE)</f>
        <v>134909.32799726873</v>
      </c>
      <c r="E232" s="229">
        <f>E$259/100*VLOOKUP(E$226,H24分配!$CE$6:$DP$51,7,FALSE)</f>
        <v>116376.45480819193</v>
      </c>
      <c r="F232" s="162"/>
      <c r="G232" s="162"/>
    </row>
    <row r="233" spans="1:7">
      <c r="A233" s="207"/>
      <c r="B233" s="208"/>
      <c r="C233" s="209" t="s">
        <v>39</v>
      </c>
      <c r="D233" s="227">
        <f>D$259/100*VLOOKUP(D$226,H24分配!$CE$6:$DP$51,8,FALSE)</f>
        <v>221192.37741186412</v>
      </c>
      <c r="E233" s="229">
        <f>E$259/100*VLOOKUP(E$226,H24分配!$CE$6:$DP$51,8,FALSE)</f>
        <v>169719.29678944798</v>
      </c>
      <c r="F233" s="162"/>
      <c r="G233" s="162"/>
    </row>
    <row r="234" spans="1:7">
      <c r="A234" s="207"/>
      <c r="B234" s="208"/>
      <c r="C234" s="209" t="s">
        <v>40</v>
      </c>
      <c r="D234" s="227">
        <f>D$259/100*VLOOKUP(D$226,H24分配!$CE$6:$DP$51,9,FALSE)</f>
        <v>86283.049414595414</v>
      </c>
      <c r="E234" s="229">
        <f>E$259/100*VLOOKUP(E$226,H24分配!$CE$6:$DP$51,9,FALSE)</f>
        <v>53342.841981256068</v>
      </c>
      <c r="F234" s="162"/>
      <c r="G234" s="162"/>
    </row>
    <row r="235" spans="1:7">
      <c r="A235" s="207"/>
      <c r="B235" s="208" t="s">
        <v>169</v>
      </c>
      <c r="C235" s="209"/>
      <c r="D235" s="227">
        <f>D$259/100*VLOOKUP(D$226,H24分配!$CE$6:$DP$51,10,FALSE)</f>
        <v>-7372.7093895047146</v>
      </c>
      <c r="E235" s="229">
        <f>E$259/100*VLOOKUP(E$226,H24分配!$CE$6:$DP$51,10,FALSE)</f>
        <v>-8550.7053187892652</v>
      </c>
      <c r="F235" s="162"/>
      <c r="G235" s="162"/>
    </row>
    <row r="236" spans="1:7">
      <c r="A236" s="207"/>
      <c r="B236" s="208"/>
      <c r="C236" s="209" t="s">
        <v>39</v>
      </c>
      <c r="D236" s="227">
        <f>D$259/100*VLOOKUP(D$226,H24分配!$CE$6:$DP$51,11,FALSE)</f>
        <v>76477.38991657205</v>
      </c>
      <c r="E236" s="229">
        <f>E$259/100*VLOOKUP(E$226,H24分配!$CE$6:$DP$51,11,FALSE)</f>
        <v>42603.109124240473</v>
      </c>
      <c r="F236" s="162"/>
      <c r="G236" s="162"/>
    </row>
    <row r="237" spans="1:7">
      <c r="A237" s="207"/>
      <c r="B237" s="208"/>
      <c r="C237" s="209" t="s">
        <v>40</v>
      </c>
      <c r="D237" s="227">
        <f>D$259/100*VLOOKUP(D$226,H24分配!$CE$6:$DP$51,12,FALSE)</f>
        <v>83850.099306076751</v>
      </c>
      <c r="E237" s="229">
        <f>E$259/100*VLOOKUP(E$226,H24分配!$CE$6:$DP$51,12,FALSE)</f>
        <v>51153.81444302974</v>
      </c>
      <c r="F237" s="162"/>
      <c r="G237" s="162"/>
    </row>
    <row r="238" spans="1:7">
      <c r="A238" s="207"/>
      <c r="B238" s="208" t="s">
        <v>170</v>
      </c>
      <c r="C238" s="209"/>
      <c r="D238" s="227">
        <f>D$259/100*VLOOKUP(D$226,H24分配!$CE$6:$DP$51,13,FALSE)</f>
        <v>138969.70148566226</v>
      </c>
      <c r="E238" s="229">
        <f>E$259/100*VLOOKUP(E$226,H24分配!$CE$6:$DP$51,13,FALSE)</f>
        <v>122299.89148941706</v>
      </c>
      <c r="F238" s="162"/>
      <c r="G238" s="162"/>
    </row>
    <row r="239" spans="1:7">
      <c r="A239" s="207"/>
      <c r="B239" s="208"/>
      <c r="C239" s="209" t="s">
        <v>30</v>
      </c>
      <c r="D239" s="227">
        <f>D$259/100*VLOOKUP(D$226,H24分配!$CE$6:$DP$51,16,FALSE)</f>
        <v>31247.291098219532</v>
      </c>
      <c r="E239" s="229">
        <f>E$259/100*VLOOKUP(E$226,H24分配!$CE$6:$DP$51,16,FALSE)</f>
        <v>19897.114149702556</v>
      </c>
      <c r="F239" s="162"/>
      <c r="G239" s="162"/>
    </row>
    <row r="240" spans="1:7">
      <c r="A240" s="207"/>
      <c r="B240" s="208"/>
      <c r="C240" s="209" t="s">
        <v>171</v>
      </c>
      <c r="D240" s="227">
        <f>D$259/100*VLOOKUP(D$226,H24分配!$CE$6:$DP$51,17,FALSE)</f>
        <v>33251.897382817471</v>
      </c>
      <c r="E240" s="229">
        <f>E$259/100*VLOOKUP(E$226,H24分配!$CE$6:$DP$51,17,FALSE)</f>
        <v>21746.386807857696</v>
      </c>
      <c r="F240" s="162"/>
      <c r="G240" s="162"/>
    </row>
    <row r="241" spans="1:7">
      <c r="A241" s="207"/>
      <c r="B241" s="208"/>
      <c r="C241" s="209" t="s">
        <v>172</v>
      </c>
      <c r="D241" s="227">
        <f>D$259/100*VLOOKUP(D$226,H24分配!$CE$6:$DP$51,18,FALSE)</f>
        <v>2004.6062845979388</v>
      </c>
      <c r="E241" s="229">
        <f>E$259/100*VLOOKUP(E$226,H24分配!$CE$6:$DP$51,18,FALSE)</f>
        <v>1849.2726581551435</v>
      </c>
      <c r="F241" s="162"/>
      <c r="G241" s="162"/>
    </row>
    <row r="242" spans="1:7">
      <c r="A242" s="207"/>
      <c r="B242" s="208"/>
      <c r="C242" s="209" t="s">
        <v>173</v>
      </c>
      <c r="D242" s="227">
        <f>D$259/100*VLOOKUP(D$226,H24分配!$CE$6:$DP$51,19,FALSE)</f>
        <v>27591.430684900326</v>
      </c>
      <c r="E242" s="229">
        <f>E$259/100*VLOOKUP(E$226,H24分配!$CE$6:$DP$51,19,FALSE)</f>
        <v>20008.885030242971</v>
      </c>
      <c r="F242" s="162"/>
      <c r="G242" s="162"/>
    </row>
    <row r="243" spans="1:7">
      <c r="A243" s="207"/>
      <c r="B243" s="208"/>
      <c r="C243" s="209" t="s">
        <v>174</v>
      </c>
      <c r="D243" s="227">
        <f>D$259/100*VLOOKUP(D$226,H24分配!$CE$6:$DP$51,20,FALSE)</f>
        <v>75723.162295663846</v>
      </c>
      <c r="E243" s="229">
        <f>E$259/100*VLOOKUP(E$226,H24分配!$CE$6:$DP$51,20,FALSE)</f>
        <v>70311.647817033794</v>
      </c>
      <c r="F243" s="162"/>
      <c r="G243" s="162"/>
    </row>
    <row r="244" spans="1:7">
      <c r="A244" s="207"/>
      <c r="B244" s="208"/>
      <c r="C244" s="209" t="s">
        <v>33</v>
      </c>
      <c r="D244" s="227">
        <f>D$259/100*VLOOKUP(D$226,H24分配!$CE$6:$DP$51,21,FALSE)</f>
        <v>4407.8174068785374</v>
      </c>
      <c r="E244" s="229">
        <f>E$259/100*VLOOKUP(E$226,H24分配!$CE$6:$DP$51,21,FALSE)</f>
        <v>12082.24449243774</v>
      </c>
      <c r="F244" s="162"/>
      <c r="G244" s="162"/>
    </row>
    <row r="245" spans="1:7">
      <c r="A245" s="207"/>
      <c r="B245" s="208" t="s">
        <v>19</v>
      </c>
      <c r="C245" s="209"/>
      <c r="D245" s="227">
        <f>D$259/100*VLOOKUP(D$226,H24分配!$CE$6:$DP$51,22,FALSE)</f>
        <v>3312.3359011111975</v>
      </c>
      <c r="E245" s="229">
        <f>E$259/100*VLOOKUP(E$226,H24分配!$CE$6:$DP$51,22,FALSE)</f>
        <v>2627.2686375641397</v>
      </c>
      <c r="F245" s="162"/>
      <c r="G245" s="162"/>
    </row>
    <row r="246" spans="1:7">
      <c r="A246" s="207"/>
      <c r="B246" s="208"/>
      <c r="C246" s="209" t="s">
        <v>39</v>
      </c>
      <c r="D246" s="227">
        <f>D$259/100*VLOOKUP(D$226,H24分配!$CE$6:$DP$51,23,FALSE)</f>
        <v>3740.6797250319046</v>
      </c>
      <c r="E246" s="229">
        <f>E$259/100*VLOOKUP(E$226,H24分配!$CE$6:$DP$51,23,FALSE)</f>
        <v>2967.0235176353222</v>
      </c>
      <c r="F246" s="162"/>
      <c r="G246" s="162"/>
    </row>
    <row r="247" spans="1:7">
      <c r="A247" s="207"/>
      <c r="B247" s="208"/>
      <c r="C247" s="209" t="s">
        <v>40</v>
      </c>
      <c r="D247" s="227">
        <f>D$259/100*VLOOKUP(D$226,H24分配!$CE$6:$DP$51,24,FALSE)</f>
        <v>428.34382392070677</v>
      </c>
      <c r="E247" s="229">
        <f>E$259/100*VLOOKUP(E$226,H24分配!$CE$6:$DP$51,24,FALSE)</f>
        <v>339.75488007118213</v>
      </c>
      <c r="F247" s="162"/>
      <c r="G247" s="162"/>
    </row>
    <row r="248" spans="1:7">
      <c r="A248" s="207" t="s">
        <v>180</v>
      </c>
      <c r="B248" s="208"/>
      <c r="C248" s="209"/>
      <c r="D248" s="227">
        <f>D$259/100*VLOOKUP(D$226,H24分配!$CE$6:$DP$51,25,FALSE)</f>
        <v>531852.01768813282</v>
      </c>
      <c r="E248" s="229">
        <f>E$259/100*VLOOKUP(E$226,H24分配!$CE$6:$DP$51,25,FALSE)</f>
        <v>489472.9191117516</v>
      </c>
      <c r="F248" s="162"/>
      <c r="G248" s="162"/>
    </row>
    <row r="249" spans="1:7">
      <c r="A249" s="207"/>
      <c r="B249" s="208" t="s">
        <v>20</v>
      </c>
      <c r="C249" s="209"/>
      <c r="D249" s="227">
        <f>D$259/100*VLOOKUP(D$226,H24分配!$CE$6:$DP$51,26,FALSE)</f>
        <v>213453.11615153044</v>
      </c>
      <c r="E249" s="229">
        <f>E$259/100*VLOOKUP(E$226,H24分配!$CE$6:$DP$51,26,FALSE)</f>
        <v>167273.96017147001</v>
      </c>
      <c r="F249" s="162"/>
      <c r="G249" s="162"/>
    </row>
    <row r="250" spans="1:7">
      <c r="A250" s="207"/>
      <c r="B250" s="208"/>
      <c r="C250" s="209" t="s">
        <v>175</v>
      </c>
      <c r="D250" s="227">
        <f>D$259/100*VLOOKUP(D$226,H24分配!$CE$6:$DP$51,27,FALSE)</f>
        <v>178541.97815537266</v>
      </c>
      <c r="E250" s="229">
        <f>E$259/100*VLOOKUP(E$226,H24分配!$CE$6:$DP$51,27,FALSE)</f>
        <v>144840.32399345507</v>
      </c>
      <c r="F250" s="162"/>
      <c r="G250" s="162"/>
    </row>
    <row r="251" spans="1:7">
      <c r="A251" s="207"/>
      <c r="B251" s="208"/>
      <c r="C251" s="209" t="s">
        <v>35</v>
      </c>
      <c r="D251" s="227">
        <f>D$259/100*VLOOKUP(D$226,H24分配!$CE$6:$DP$51,28,FALSE)</f>
        <v>34911.137996157813</v>
      </c>
      <c r="E251" s="229">
        <f>E$259/100*VLOOKUP(E$226,H24分配!$CE$6:$DP$51,28,FALSE)</f>
        <v>22433.636178014905</v>
      </c>
      <c r="F251" s="162"/>
      <c r="G251" s="162"/>
    </row>
    <row r="252" spans="1:7">
      <c r="A252" s="207"/>
      <c r="B252" s="208" t="s">
        <v>176</v>
      </c>
      <c r="C252" s="209"/>
      <c r="D252" s="227">
        <f>D$259/100*VLOOKUP(D$226,H24分配!$CE$6:$DP$51,31,FALSE)</f>
        <v>40416.187296950906</v>
      </c>
      <c r="E252" s="229">
        <f>E$259/100*VLOOKUP(E$226,H24分配!$CE$6:$DP$51,31,FALSE)</f>
        <v>30059.260833212989</v>
      </c>
      <c r="F252" s="162"/>
      <c r="G252" s="162"/>
    </row>
    <row r="253" spans="1:7">
      <c r="A253" s="207"/>
      <c r="B253" s="208"/>
      <c r="C253" s="209" t="s">
        <v>175</v>
      </c>
      <c r="D253" s="227">
        <f>D$259/100*VLOOKUP(D$226,H24分配!$CE$6:$DP$51,32,FALSE)</f>
        <v>21956.343260328234</v>
      </c>
      <c r="E253" s="229">
        <f>E$259/100*VLOOKUP(E$226,H24分配!$CE$6:$DP$51,32,FALSE)</f>
        <v>19349.303368697496</v>
      </c>
      <c r="F253" s="162"/>
      <c r="G253" s="162"/>
    </row>
    <row r="254" spans="1:7">
      <c r="A254" s="207"/>
      <c r="B254" s="208"/>
      <c r="C254" s="209" t="s">
        <v>35</v>
      </c>
      <c r="D254" s="227">
        <f>D$259/100*VLOOKUP(D$226,H24分配!$CE$6:$DP$51,33,FALSE)</f>
        <v>18459.844036622668</v>
      </c>
      <c r="E254" s="229">
        <f>E$259/100*VLOOKUP(E$226,H24分配!$CE$6:$DP$51,33,FALSE)</f>
        <v>10709.957464515493</v>
      </c>
      <c r="F254" s="162"/>
      <c r="G254" s="162"/>
    </row>
    <row r="255" spans="1:7">
      <c r="A255" s="207"/>
      <c r="B255" s="208" t="s">
        <v>177</v>
      </c>
      <c r="C255" s="209"/>
      <c r="D255" s="227">
        <f>D$259/100*VLOOKUP(D$226,H24分配!$CE$6:$DP$51,34,FALSE)</f>
        <v>277982.7142396514</v>
      </c>
      <c r="E255" s="229">
        <f>E$259/100*VLOOKUP(E$226,H24分配!$CE$6:$DP$51,34,FALSE)</f>
        <v>292139.69810706866</v>
      </c>
      <c r="F255" s="162"/>
    </row>
    <row r="256" spans="1:7">
      <c r="A256" s="207"/>
      <c r="B256" s="208"/>
      <c r="C256" s="209" t="s">
        <v>36</v>
      </c>
      <c r="D256" s="227">
        <f>D$259/100*VLOOKUP(D$226,H24分配!$CE$6:$DP$51,35,FALSE)</f>
        <v>12417.257580725136</v>
      </c>
      <c r="E256" s="229">
        <f>E$259/100*VLOOKUP(E$226,H24分配!$CE$6:$DP$51,35,FALSE)</f>
        <v>31648.456145068863</v>
      </c>
      <c r="F256" s="162"/>
    </row>
    <row r="257" spans="1:7">
      <c r="A257" s="207"/>
      <c r="B257" s="208"/>
      <c r="C257" s="209" t="s">
        <v>295</v>
      </c>
      <c r="D257" s="227">
        <f>D$259/100*VLOOKUP(D$226,H24分配!$CE$6:$DP$51,36,FALSE)</f>
        <v>91254.105689845295</v>
      </c>
      <c r="E257" s="229">
        <f>E$259/100*VLOOKUP(E$226,H24分配!$CE$6:$DP$51,36,FALSE)</f>
        <v>77804.465146854505</v>
      </c>
      <c r="F257" s="162"/>
      <c r="G257" s="162"/>
    </row>
    <row r="258" spans="1:7" ht="15" thickBot="1">
      <c r="A258" s="207"/>
      <c r="B258" s="208"/>
      <c r="C258" s="209" t="s">
        <v>38</v>
      </c>
      <c r="D258" s="227">
        <f>D$259/100*VLOOKUP(D$226,H24分配!$CE$6:$DP$51,37,FALSE)</f>
        <v>174311.35096908096</v>
      </c>
      <c r="E258" s="229">
        <f>E$259/100*VLOOKUP(E$226,H24分配!$CE$6:$DP$51,37,FALSE)</f>
        <v>182686.77681514528</v>
      </c>
      <c r="F258" s="162"/>
      <c r="G258" s="162"/>
    </row>
    <row r="259" spans="1:7" ht="15.75" thickTop="1" thickBot="1">
      <c r="A259" s="232" t="s">
        <v>178</v>
      </c>
      <c r="B259" s="233"/>
      <c r="C259" s="234"/>
      <c r="D259" s="235">
        <f>VLOOKUP(D$226,H24分配!$AE$6:$AO$51,11,FALSE)*1000</f>
        <v>2617414.8717962611</v>
      </c>
      <c r="E259" s="236">
        <f>VLOOKUP(E$226,H24分配!$AE$6:$AO$51,11,FALSE)*1000</f>
        <v>2296545.3251637761</v>
      </c>
      <c r="F259" s="162"/>
      <c r="G259" s="162"/>
    </row>
    <row r="260" spans="1:7" ht="15" thickBot="1">
      <c r="G260" s="162"/>
    </row>
    <row r="261" spans="1:7" ht="15" thickBot="1">
      <c r="B261" s="169" t="s">
        <v>179</v>
      </c>
      <c r="C261" s="210" t="str">
        <f>$R17</f>
        <v>H23(2011)</v>
      </c>
      <c r="D261" s="172"/>
      <c r="E261" s="172"/>
      <c r="G261" s="162"/>
    </row>
    <row r="262" spans="1:7" ht="17.25" thickBot="1">
      <c r="A262" s="212" t="s">
        <v>182</v>
      </c>
      <c r="B262" s="213"/>
      <c r="C262" s="214"/>
      <c r="D262" s="215" t="str">
        <f>$C$5</f>
        <v>熊本市</v>
      </c>
      <c r="E262" s="216" t="str">
        <f>$C$7</f>
        <v>市町村計</v>
      </c>
      <c r="F262" s="162"/>
      <c r="G262" s="162"/>
    </row>
    <row r="263" spans="1:7">
      <c r="A263" s="207" t="s">
        <v>293</v>
      </c>
      <c r="B263" s="208"/>
      <c r="C263" s="209"/>
      <c r="D263" s="223">
        <f>D$295/100*VLOOKUP(D$262,H23分配!$CE$6:$DP$51,2,FALSE)</f>
        <v>2015188.5241227236</v>
      </c>
      <c r="E263" s="224">
        <f>E$295/100*VLOOKUP(E$262,H23分配!$CE$6:$DP$51,2,FALSE)</f>
        <v>1732311.1459514808</v>
      </c>
      <c r="F263" s="162"/>
      <c r="G263" s="162"/>
    </row>
    <row r="264" spans="1:7">
      <c r="A264" s="207"/>
      <c r="B264" s="208" t="s">
        <v>164</v>
      </c>
      <c r="C264" s="209"/>
      <c r="D264" s="227">
        <f>D$295/100*VLOOKUP(D$262,H23分配!$CE$6:$DP$51,3,FALSE)</f>
        <v>1732143.464080686</v>
      </c>
      <c r="E264" s="229">
        <f>E$295/100*VLOOKUP(E$262,H23分配!$CE$6:$DP$51,3,FALSE)</f>
        <v>1488960.1817608094</v>
      </c>
      <c r="F264" s="162"/>
      <c r="G264" s="162"/>
    </row>
    <row r="265" spans="1:7">
      <c r="A265" s="207"/>
      <c r="B265" s="208" t="s">
        <v>165</v>
      </c>
      <c r="C265" s="209"/>
      <c r="D265" s="227">
        <f>D$295/100*VLOOKUP(D$262,H23分配!$CE$6:$DP$51,4,FALSE)</f>
        <v>283045.06004203757</v>
      </c>
      <c r="E265" s="229">
        <f>E$295/100*VLOOKUP(E$262,H23分配!$CE$6:$DP$51,4,FALSE)</f>
        <v>243350.96419067125</v>
      </c>
      <c r="F265" s="162"/>
      <c r="G265" s="162"/>
    </row>
    <row r="266" spans="1:7">
      <c r="A266" s="207"/>
      <c r="B266" s="208"/>
      <c r="C266" s="209" t="s">
        <v>166</v>
      </c>
      <c r="D266" s="227">
        <f>D$295/100*VLOOKUP(D$262,H23分配!$CE$6:$DP$51,5,FALSE)</f>
        <v>250423.26241982172</v>
      </c>
      <c r="E266" s="229">
        <f>E$295/100*VLOOKUP(E$262,H23分配!$CE$6:$DP$51,5,FALSE)</f>
        <v>215350.8113809585</v>
      </c>
      <c r="F266" s="162"/>
      <c r="G266" s="162"/>
    </row>
    <row r="267" spans="1:7">
      <c r="A267" s="207"/>
      <c r="B267" s="208"/>
      <c r="C267" s="209" t="s">
        <v>167</v>
      </c>
      <c r="D267" s="227">
        <f>D$295/100*VLOOKUP(D$262,H23分配!$CE$6:$DP$51,6,FALSE)</f>
        <v>32621.797622215821</v>
      </c>
      <c r="E267" s="229">
        <f>E$295/100*VLOOKUP(E$262,H23分配!$CE$6:$DP$51,6,FALSE)</f>
        <v>28000.152809712745</v>
      </c>
      <c r="F267" s="162"/>
      <c r="G267" s="162"/>
    </row>
    <row r="268" spans="1:7">
      <c r="A268" s="207" t="s">
        <v>168</v>
      </c>
      <c r="B268" s="208"/>
      <c r="C268" s="209"/>
      <c r="D268" s="228">
        <f>D$295/100*VLOOKUP(D$262,H23分配!$CE$6:$DP$51,7,FALSE)</f>
        <v>162707.04998343479</v>
      </c>
      <c r="E268" s="229">
        <f>E$295/100*VLOOKUP(E$262,H23分配!$CE$6:$DP$51,7,FALSE)</f>
        <v>124997.41712969299</v>
      </c>
      <c r="F268" s="162"/>
      <c r="G268" s="162"/>
    </row>
    <row r="269" spans="1:7">
      <c r="A269" s="207"/>
      <c r="B269" s="208"/>
      <c r="C269" s="209" t="s">
        <v>39</v>
      </c>
      <c r="D269" s="227">
        <f>D$295/100*VLOOKUP(D$262,H23分配!$CE$6:$DP$51,8,FALSE)</f>
        <v>248482.58753754324</v>
      </c>
      <c r="E269" s="229">
        <f>E$295/100*VLOOKUP(E$262,H23分配!$CE$6:$DP$51,8,FALSE)</f>
        <v>178108.64384414072</v>
      </c>
      <c r="F269" s="162"/>
      <c r="G269" s="162"/>
    </row>
    <row r="270" spans="1:7">
      <c r="A270" s="207"/>
      <c r="B270" s="208"/>
      <c r="C270" s="209" t="s">
        <v>40</v>
      </c>
      <c r="D270" s="227">
        <f>D$295/100*VLOOKUP(D$262,H23分配!$CE$6:$DP$51,9,FALSE)</f>
        <v>85775.537554108436</v>
      </c>
      <c r="E270" s="229">
        <f>E$295/100*VLOOKUP(E$262,H23分配!$CE$6:$DP$51,9,FALSE)</f>
        <v>53111.226714447745</v>
      </c>
      <c r="F270" s="162"/>
      <c r="G270" s="162"/>
    </row>
    <row r="271" spans="1:7">
      <c r="A271" s="207"/>
      <c r="B271" s="208" t="s">
        <v>169</v>
      </c>
      <c r="C271" s="209"/>
      <c r="D271" s="227">
        <f>D$295/100*VLOOKUP(D$262,H23分配!$CE$6:$DP$51,10,FALSE)</f>
        <v>-2986.826597726495</v>
      </c>
      <c r="E271" s="229">
        <f>E$295/100*VLOOKUP(E$262,H23分配!$CE$6:$DP$51,10,FALSE)</f>
        <v>-6775.3035231189515</v>
      </c>
      <c r="F271" s="162"/>
      <c r="G271" s="162"/>
    </row>
    <row r="272" spans="1:7">
      <c r="A272" s="207"/>
      <c r="B272" s="208"/>
      <c r="C272" s="209" t="s">
        <v>39</v>
      </c>
      <c r="D272" s="227">
        <f>D$295/100*VLOOKUP(D$262,H23分配!$CE$6:$DP$51,11,FALSE)</f>
        <v>80194.326013871309</v>
      </c>
      <c r="E272" s="229">
        <f>E$295/100*VLOOKUP(E$262,H23分配!$CE$6:$DP$51,11,FALSE)</f>
        <v>44004.056353132764</v>
      </c>
      <c r="F272" s="162"/>
      <c r="G272" s="162"/>
    </row>
    <row r="273" spans="1:7">
      <c r="A273" s="207"/>
      <c r="B273" s="208"/>
      <c r="C273" s="209" t="s">
        <v>40</v>
      </c>
      <c r="D273" s="227">
        <f>D$295/100*VLOOKUP(D$262,H23分配!$CE$6:$DP$51,12,FALSE)</f>
        <v>83181.152611597805</v>
      </c>
      <c r="E273" s="229">
        <f>E$295/100*VLOOKUP(E$262,H23分配!$CE$6:$DP$51,12,FALSE)</f>
        <v>50779.359876251721</v>
      </c>
      <c r="F273" s="162"/>
      <c r="G273" s="162"/>
    </row>
    <row r="274" spans="1:7">
      <c r="A274" s="207"/>
      <c r="B274" s="208" t="s">
        <v>170</v>
      </c>
      <c r="C274" s="209"/>
      <c r="D274" s="227">
        <f>D$295/100*VLOOKUP(D$262,H23分配!$CE$6:$DP$51,13,FALSE)</f>
        <v>161977.1196658719</v>
      </c>
      <c r="E274" s="229">
        <f>E$295/100*VLOOKUP(E$262,H23分配!$CE$6:$DP$51,13,FALSE)</f>
        <v>128892.50581449232</v>
      </c>
      <c r="F274" s="162"/>
      <c r="G274" s="162"/>
    </row>
    <row r="275" spans="1:7">
      <c r="A275" s="207"/>
      <c r="B275" s="208"/>
      <c r="C275" s="209" t="s">
        <v>30</v>
      </c>
      <c r="D275" s="227">
        <f>D$295/100*VLOOKUP(D$262,H23分配!$CE$6:$DP$51,16,FALSE)</f>
        <v>48020.523188555351</v>
      </c>
      <c r="E275" s="229">
        <f>E$295/100*VLOOKUP(E$262,H23分配!$CE$6:$DP$51,16,FALSE)</f>
        <v>32391.244720617509</v>
      </c>
      <c r="F275" s="162"/>
      <c r="G275" s="162"/>
    </row>
    <row r="276" spans="1:7">
      <c r="A276" s="207"/>
      <c r="B276" s="208"/>
      <c r="C276" s="209" t="s">
        <v>171</v>
      </c>
      <c r="D276" s="227">
        <f>D$295/100*VLOOKUP(D$262,H23分配!$CE$6:$DP$51,17,FALSE)</f>
        <v>50219.099125031906</v>
      </c>
      <c r="E276" s="229">
        <f>E$295/100*VLOOKUP(E$262,H23分配!$CE$6:$DP$51,17,FALSE)</f>
        <v>34416.388262448752</v>
      </c>
      <c r="F276" s="162"/>
      <c r="G276" s="162"/>
    </row>
    <row r="277" spans="1:7">
      <c r="A277" s="207"/>
      <c r="B277" s="208"/>
      <c r="C277" s="209" t="s">
        <v>172</v>
      </c>
      <c r="D277" s="227">
        <f>D$295/100*VLOOKUP(D$262,H23分配!$CE$6:$DP$51,18,FALSE)</f>
        <v>2198.5759364765563</v>
      </c>
      <c r="E277" s="229">
        <f>E$295/100*VLOOKUP(E$262,H23分配!$CE$6:$DP$51,18,FALSE)</f>
        <v>2025.1435418312453</v>
      </c>
      <c r="F277" s="162"/>
      <c r="G277" s="162"/>
    </row>
    <row r="278" spans="1:7">
      <c r="A278" s="207"/>
      <c r="B278" s="208"/>
      <c r="C278" s="209" t="s">
        <v>173</v>
      </c>
      <c r="D278" s="227">
        <f>D$295/100*VLOOKUP(D$262,H23分配!$CE$6:$DP$51,19,FALSE)</f>
        <v>27028.300682703222</v>
      </c>
      <c r="E278" s="229">
        <f>E$295/100*VLOOKUP(E$262,H23分配!$CE$6:$DP$51,19,FALSE)</f>
        <v>17332.040610974054</v>
      </c>
      <c r="F278" s="162"/>
      <c r="G278" s="162"/>
    </row>
    <row r="279" spans="1:7">
      <c r="A279" s="207"/>
      <c r="B279" s="208"/>
      <c r="C279" s="209" t="s">
        <v>174</v>
      </c>
      <c r="D279" s="227">
        <f>D$295/100*VLOOKUP(D$262,H23分配!$CE$6:$DP$51,20,FALSE)</f>
        <v>71587.237468838415</v>
      </c>
      <c r="E279" s="229">
        <f>E$295/100*VLOOKUP(E$262,H23分配!$CE$6:$DP$51,20,FALSE)</f>
        <v>66593.037945354808</v>
      </c>
      <c r="F279" s="162"/>
      <c r="G279" s="162"/>
    </row>
    <row r="280" spans="1:7">
      <c r="A280" s="207"/>
      <c r="B280" s="208"/>
      <c r="C280" s="209" t="s">
        <v>33</v>
      </c>
      <c r="D280" s="227">
        <f>D$295/100*VLOOKUP(D$262,H23分配!$CE$6:$DP$51,21,FALSE)</f>
        <v>15341.058325774897</v>
      </c>
      <c r="E280" s="229">
        <f>E$295/100*VLOOKUP(E$262,H23分配!$CE$6:$DP$51,21,FALSE)</f>
        <v>12576.182537545954</v>
      </c>
      <c r="F280" s="162"/>
      <c r="G280" s="162"/>
    </row>
    <row r="281" spans="1:7">
      <c r="A281" s="207"/>
      <c r="B281" s="208" t="s">
        <v>19</v>
      </c>
      <c r="C281" s="209"/>
      <c r="D281" s="227">
        <f>D$295/100*VLOOKUP(D$262,H23分配!$CE$6:$DP$51,22,FALSE)</f>
        <v>3716.7569152894021</v>
      </c>
      <c r="E281" s="229">
        <f>E$295/100*VLOOKUP(E$262,H23分配!$CE$6:$DP$51,22,FALSE)</f>
        <v>2880.2148383196009</v>
      </c>
      <c r="F281" s="162"/>
      <c r="G281" s="162"/>
    </row>
    <row r="282" spans="1:7">
      <c r="A282" s="207"/>
      <c r="B282" s="208"/>
      <c r="C282" s="209" t="s">
        <v>39</v>
      </c>
      <c r="D282" s="227">
        <f>D$295/100*VLOOKUP(D$262,H23分配!$CE$6:$DP$51,23,FALSE)</f>
        <v>4112.5659213234776</v>
      </c>
      <c r="E282" s="229">
        <f>E$295/100*VLOOKUP(E$262,H23分配!$CE$6:$DP$51,23,FALSE)</f>
        <v>3186.9381346843847</v>
      </c>
      <c r="F282" s="162"/>
      <c r="G282" s="162"/>
    </row>
    <row r="283" spans="1:7">
      <c r="A283" s="207"/>
      <c r="B283" s="208"/>
      <c r="C283" s="209" t="s">
        <v>40</v>
      </c>
      <c r="D283" s="227">
        <f>D$295/100*VLOOKUP(D$262,H23分配!$CE$6:$DP$51,24,FALSE)</f>
        <v>395.80900603407537</v>
      </c>
      <c r="E283" s="229">
        <f>E$295/100*VLOOKUP(E$262,H23分配!$CE$6:$DP$51,24,FALSE)</f>
        <v>306.72329636478383</v>
      </c>
      <c r="F283" s="162"/>
      <c r="G283" s="162"/>
    </row>
    <row r="284" spans="1:7">
      <c r="A284" s="207" t="s">
        <v>180</v>
      </c>
      <c r="B284" s="208"/>
      <c r="C284" s="209"/>
      <c r="D284" s="227">
        <f>D$295/100*VLOOKUP(D$262,H23分配!$CE$6:$DP$51,25,FALSE)</f>
        <v>485194.41427104996</v>
      </c>
      <c r="E284" s="229">
        <f>E$295/100*VLOOKUP(E$262,H23分配!$CE$6:$DP$51,25,FALSE)</f>
        <v>438596.41686048306</v>
      </c>
      <c r="F284" s="162"/>
      <c r="G284" s="162"/>
    </row>
    <row r="285" spans="1:7">
      <c r="A285" s="207"/>
      <c r="B285" s="208" t="s">
        <v>20</v>
      </c>
      <c r="C285" s="209"/>
      <c r="D285" s="227">
        <f>D$295/100*VLOOKUP(D$262,H23分配!$CE$6:$DP$51,26,FALSE)</f>
        <v>165932.79283731891</v>
      </c>
      <c r="E285" s="229">
        <f>E$295/100*VLOOKUP(E$262,H23分配!$CE$6:$DP$51,26,FALSE)</f>
        <v>124256.36284197379</v>
      </c>
      <c r="F285" s="162"/>
      <c r="G285" s="162"/>
    </row>
    <row r="286" spans="1:7">
      <c r="A286" s="207"/>
      <c r="B286" s="208"/>
      <c r="C286" s="209" t="s">
        <v>175</v>
      </c>
      <c r="D286" s="227">
        <f>D$295/100*VLOOKUP(D$262,H23分配!$CE$6:$DP$51,27,FALSE)</f>
        <v>134708.60330977998</v>
      </c>
      <c r="E286" s="229">
        <f>E$295/100*VLOOKUP(E$262,H23分配!$CE$6:$DP$51,27,FALSE)</f>
        <v>104002.73181840249</v>
      </c>
      <c r="F286" s="162"/>
      <c r="G286" s="162"/>
    </row>
    <row r="287" spans="1:7">
      <c r="A287" s="207"/>
      <c r="B287" s="208"/>
      <c r="C287" s="209" t="s">
        <v>35</v>
      </c>
      <c r="D287" s="227">
        <f>D$295/100*VLOOKUP(D$262,H23分配!$CE$6:$DP$51,28,FALSE)</f>
        <v>31224.189527538954</v>
      </c>
      <c r="E287" s="229">
        <f>E$295/100*VLOOKUP(E$262,H23分配!$CE$6:$DP$51,28,FALSE)</f>
        <v>20253.631023571314</v>
      </c>
      <c r="F287" s="162"/>
      <c r="G287" s="162"/>
    </row>
    <row r="288" spans="1:7">
      <c r="A288" s="207"/>
      <c r="B288" s="208" t="s">
        <v>176</v>
      </c>
      <c r="C288" s="209"/>
      <c r="D288" s="227">
        <f>D$295/100*VLOOKUP(D$262,H23分配!$CE$6:$DP$51,31,FALSE)</f>
        <v>45143.544191048277</v>
      </c>
      <c r="E288" s="229">
        <f>E$295/100*VLOOKUP(E$262,H23分配!$CE$6:$DP$51,31,FALSE)</f>
        <v>30472.570380733399</v>
      </c>
      <c r="F288" s="162"/>
      <c r="G288" s="162"/>
    </row>
    <row r="289" spans="1:7">
      <c r="A289" s="207"/>
      <c r="B289" s="208"/>
      <c r="C289" s="209" t="s">
        <v>175</v>
      </c>
      <c r="D289" s="227">
        <f>D$295/100*VLOOKUP(D$262,H23分配!$CE$6:$DP$51,32,FALSE)</f>
        <v>26750.386973783545</v>
      </c>
      <c r="E289" s="229">
        <f>E$295/100*VLOOKUP(E$262,H23分配!$CE$6:$DP$51,32,FALSE)</f>
        <v>19922.081389652634</v>
      </c>
      <c r="F289" s="162"/>
      <c r="G289" s="162"/>
    </row>
    <row r="290" spans="1:7">
      <c r="A290" s="207"/>
      <c r="B290" s="208"/>
      <c r="C290" s="209" t="s">
        <v>35</v>
      </c>
      <c r="D290" s="227">
        <f>D$295/100*VLOOKUP(D$262,H23分配!$CE$6:$DP$51,33,FALSE)</f>
        <v>18393.157217264732</v>
      </c>
      <c r="E290" s="229">
        <f>E$295/100*VLOOKUP(E$262,H23分配!$CE$6:$DP$51,33,FALSE)</f>
        <v>10550.488991080767</v>
      </c>
      <c r="F290" s="162"/>
      <c r="G290" s="162"/>
    </row>
    <row r="291" spans="1:7">
      <c r="A291" s="207"/>
      <c r="B291" s="208" t="s">
        <v>177</v>
      </c>
      <c r="C291" s="209"/>
      <c r="D291" s="227">
        <f>D$295/100*VLOOKUP(D$262,H23分配!$CE$6:$DP$51,34,FALSE)</f>
        <v>274118.0772426828</v>
      </c>
      <c r="E291" s="229">
        <f>E$295/100*VLOOKUP(E$262,H23分配!$CE$6:$DP$51,34,FALSE)</f>
        <v>283867.48363777593</v>
      </c>
      <c r="F291" s="162"/>
    </row>
    <row r="292" spans="1:7">
      <c r="A292" s="207"/>
      <c r="B292" s="208"/>
      <c r="C292" s="209" t="s">
        <v>36</v>
      </c>
      <c r="D292" s="227">
        <f>D$295/100*VLOOKUP(D$262,H23分配!$CE$6:$DP$51,35,FALSE)</f>
        <v>6904.0169236534666</v>
      </c>
      <c r="E292" s="229">
        <f>E$295/100*VLOOKUP(E$262,H23分配!$CE$6:$DP$51,35,FALSE)</f>
        <v>22453.094038104238</v>
      </c>
      <c r="F292" s="162"/>
    </row>
    <row r="293" spans="1:7">
      <c r="A293" s="207"/>
      <c r="B293" s="208"/>
      <c r="C293" s="209" t="s">
        <v>295</v>
      </c>
      <c r="D293" s="227">
        <f>D$295/100*VLOOKUP(D$262,H23分配!$CE$6:$DP$51,36,FALSE)</f>
        <v>94121.581731578684</v>
      </c>
      <c r="E293" s="229">
        <f>E$295/100*VLOOKUP(E$262,H23分配!$CE$6:$DP$51,36,FALSE)</f>
        <v>80294.053330038092</v>
      </c>
      <c r="F293" s="162"/>
      <c r="G293" s="162"/>
    </row>
    <row r="294" spans="1:7" ht="15" thickBot="1">
      <c r="A294" s="207"/>
      <c r="B294" s="208"/>
      <c r="C294" s="209" t="s">
        <v>38</v>
      </c>
      <c r="D294" s="227">
        <f>D$295/100*VLOOKUP(D$262,H23分配!$CE$6:$DP$51,37,FALSE)</f>
        <v>173092.47858745063</v>
      </c>
      <c r="E294" s="229">
        <f>E$295/100*VLOOKUP(E$262,H23分配!$CE$6:$DP$51,37,FALSE)</f>
        <v>181120.33626963361</v>
      </c>
      <c r="F294" s="162"/>
      <c r="G294" s="162"/>
    </row>
    <row r="295" spans="1:7" ht="15.75" thickTop="1" thickBot="1">
      <c r="A295" s="232" t="s">
        <v>178</v>
      </c>
      <c r="B295" s="233"/>
      <c r="C295" s="234"/>
      <c r="D295" s="235">
        <f>VLOOKUP(D$262,H23分配!$AE$6:$AO$51,11,FALSE)*1000</f>
        <v>2663089.9883772084</v>
      </c>
      <c r="E295" s="236">
        <f>VLOOKUP(E$262,H23分配!$AE$6:$AO$51,11,FALSE)*1000</f>
        <v>2295904.9799416568</v>
      </c>
      <c r="F295" s="162"/>
      <c r="G295" s="162"/>
    </row>
    <row r="296" spans="1:7" ht="15" thickBot="1">
      <c r="G296" s="162"/>
    </row>
    <row r="297" spans="1:7" ht="15" thickBot="1">
      <c r="B297" s="169" t="s">
        <v>179</v>
      </c>
      <c r="C297" s="210" t="str">
        <f>$R18</f>
        <v>H22(2010)</v>
      </c>
      <c r="D297" s="172"/>
      <c r="E297" s="172"/>
      <c r="G297" s="162"/>
    </row>
    <row r="298" spans="1:7" ht="17.25" thickBot="1">
      <c r="A298" s="212" t="s">
        <v>182</v>
      </c>
      <c r="B298" s="213"/>
      <c r="C298" s="214"/>
      <c r="D298" s="215" t="str">
        <f>$C$5</f>
        <v>熊本市</v>
      </c>
      <c r="E298" s="216" t="str">
        <f>$C$7</f>
        <v>市町村計</v>
      </c>
      <c r="F298" s="162"/>
      <c r="G298" s="162"/>
    </row>
    <row r="299" spans="1:7">
      <c r="A299" s="207" t="s">
        <v>293</v>
      </c>
      <c r="B299" s="208"/>
      <c r="C299" s="209"/>
      <c r="D299" s="223">
        <f>D$331/100*VLOOKUP(D$298,H22分配!$CE$6:$DP$51,2,FALSE)</f>
        <v>1955202.4496442352</v>
      </c>
      <c r="E299" s="224">
        <f>E$331/100*VLOOKUP(E$298,H22分配!$CE$6:$DP$51,2,FALSE)</f>
        <v>1683373.8650156867</v>
      </c>
      <c r="F299" s="162"/>
      <c r="G299" s="162"/>
    </row>
    <row r="300" spans="1:7">
      <c r="A300" s="207"/>
      <c r="B300" s="208" t="s">
        <v>164</v>
      </c>
      <c r="C300" s="209"/>
      <c r="D300" s="227">
        <f>D$331/100*VLOOKUP(D$298,H22分配!$CE$6:$DP$51,3,FALSE)</f>
        <v>1683742.6280576305</v>
      </c>
      <c r="E300" s="229">
        <f>E$331/100*VLOOKUP(E$298,H22分配!$CE$6:$DP$51,3,FALSE)</f>
        <v>1449594.09516536</v>
      </c>
      <c r="F300" s="162"/>
      <c r="G300" s="162"/>
    </row>
    <row r="301" spans="1:7">
      <c r="A301" s="207"/>
      <c r="B301" s="208" t="s">
        <v>165</v>
      </c>
      <c r="C301" s="209"/>
      <c r="D301" s="227">
        <f>D$331/100*VLOOKUP(D$298,H22分配!$CE$6:$DP$51,4,FALSE)</f>
        <v>271459.82158660481</v>
      </c>
      <c r="E301" s="229">
        <f>E$331/100*VLOOKUP(E$298,H22分配!$CE$6:$DP$51,4,FALSE)</f>
        <v>233779.76985032676</v>
      </c>
      <c r="F301" s="162"/>
      <c r="G301" s="162"/>
    </row>
    <row r="302" spans="1:7">
      <c r="A302" s="207"/>
      <c r="B302" s="208"/>
      <c r="C302" s="209" t="s">
        <v>166</v>
      </c>
      <c r="D302" s="227">
        <f>D$331/100*VLOOKUP(D$298,H22分配!$CE$6:$DP$51,5,FALSE)</f>
        <v>236469.12484308498</v>
      </c>
      <c r="E302" s="229">
        <f>E$331/100*VLOOKUP(E$298,H22分配!$CE$6:$DP$51,5,FALSE)</f>
        <v>203682.02006574129</v>
      </c>
      <c r="F302" s="162"/>
      <c r="G302" s="162"/>
    </row>
    <row r="303" spans="1:7">
      <c r="A303" s="207"/>
      <c r="B303" s="208"/>
      <c r="C303" s="209" t="s">
        <v>167</v>
      </c>
      <c r="D303" s="227">
        <f>D$331/100*VLOOKUP(D$298,H22分配!$CE$6:$DP$51,6,FALSE)</f>
        <v>34990.696743519853</v>
      </c>
      <c r="E303" s="229">
        <f>E$331/100*VLOOKUP(E$298,H22分配!$CE$6:$DP$51,6,FALSE)</f>
        <v>30097.749784585449</v>
      </c>
      <c r="F303" s="162"/>
      <c r="G303" s="162"/>
    </row>
    <row r="304" spans="1:7">
      <c r="A304" s="207" t="s">
        <v>168</v>
      </c>
      <c r="B304" s="208"/>
      <c r="C304" s="209"/>
      <c r="D304" s="228">
        <f>D$331/100*VLOOKUP(D$298,H22分配!$CE$6:$DP$51,7,FALSE)</f>
        <v>149648.64515285767</v>
      </c>
      <c r="E304" s="229">
        <f>E$331/100*VLOOKUP(E$298,H22分配!$CE$6:$DP$51,7,FALSE)</f>
        <v>124169.35875243337</v>
      </c>
      <c r="F304" s="162"/>
      <c r="G304" s="162"/>
    </row>
    <row r="305" spans="1:7">
      <c r="A305" s="207"/>
      <c r="B305" s="208"/>
      <c r="C305" s="209" t="s">
        <v>39</v>
      </c>
      <c r="D305" s="227">
        <f>D$331/100*VLOOKUP(D$298,H22分配!$CE$6:$DP$51,8,FALSE)</f>
        <v>234742.72336393117</v>
      </c>
      <c r="E305" s="229">
        <f>E$331/100*VLOOKUP(E$298,H22分配!$CE$6:$DP$51,8,FALSE)</f>
        <v>176696.96262736418</v>
      </c>
      <c r="F305" s="162"/>
      <c r="G305" s="162"/>
    </row>
    <row r="306" spans="1:7">
      <c r="A306" s="207"/>
      <c r="B306" s="208"/>
      <c r="C306" s="209" t="s">
        <v>40</v>
      </c>
      <c r="D306" s="227">
        <f>D$331/100*VLOOKUP(D$298,H22分配!$CE$6:$DP$51,9,FALSE)</f>
        <v>85094.078211073516</v>
      </c>
      <c r="E306" s="229">
        <f>E$331/100*VLOOKUP(E$298,H22分配!$CE$6:$DP$51,9,FALSE)</f>
        <v>52527.603874930806</v>
      </c>
      <c r="F306" s="162"/>
      <c r="G306" s="162"/>
    </row>
    <row r="307" spans="1:7">
      <c r="A307" s="207"/>
      <c r="B307" s="208" t="s">
        <v>169</v>
      </c>
      <c r="C307" s="209"/>
      <c r="D307" s="227">
        <f>D$331/100*VLOOKUP(D$298,H22分配!$CE$6:$DP$51,10,FALSE)</f>
        <v>6542.6128086222252</v>
      </c>
      <c r="E307" s="229">
        <f>E$331/100*VLOOKUP(E$298,H22分配!$CE$6:$DP$51,10,FALSE)</f>
        <v>-1413.7483451870942</v>
      </c>
      <c r="F307" s="162"/>
      <c r="G307" s="162"/>
    </row>
    <row r="308" spans="1:7">
      <c r="A308" s="207"/>
      <c r="B308" s="208"/>
      <c r="C308" s="209" t="s">
        <v>39</v>
      </c>
      <c r="D308" s="227">
        <f>D$331/100*VLOOKUP(D$298,H22分配!$CE$6:$DP$51,11,FALSE)</f>
        <v>88237.503301682576</v>
      </c>
      <c r="E308" s="229">
        <f>E$331/100*VLOOKUP(E$298,H22分配!$CE$6:$DP$51,11,FALSE)</f>
        <v>48041.381052103359</v>
      </c>
      <c r="F308" s="162"/>
      <c r="G308" s="162"/>
    </row>
    <row r="309" spans="1:7">
      <c r="A309" s="207"/>
      <c r="B309" s="208"/>
      <c r="C309" s="209" t="s">
        <v>40</v>
      </c>
      <c r="D309" s="227">
        <f>D$331/100*VLOOKUP(D$298,H22分配!$CE$6:$DP$51,12,FALSE)</f>
        <v>81694.890493060331</v>
      </c>
      <c r="E309" s="229">
        <f>E$331/100*VLOOKUP(E$298,H22分配!$CE$6:$DP$51,12,FALSE)</f>
        <v>49455.129397290453</v>
      </c>
      <c r="F309" s="162"/>
      <c r="G309" s="162"/>
    </row>
    <row r="310" spans="1:7">
      <c r="A310" s="207"/>
      <c r="B310" s="208" t="s">
        <v>170</v>
      </c>
      <c r="C310" s="209"/>
      <c r="D310" s="227">
        <f>D$331/100*VLOOKUP(D$298,H22分配!$CE$6:$DP$51,13,FALSE)</f>
        <v>139462.29001979646</v>
      </c>
      <c r="E310" s="229">
        <f>E$331/100*VLOOKUP(E$298,H22分配!$CE$6:$DP$51,13,FALSE)</f>
        <v>122777.48915224057</v>
      </c>
      <c r="F310" s="162"/>
      <c r="G310" s="162"/>
    </row>
    <row r="311" spans="1:7">
      <c r="A311" s="207"/>
      <c r="B311" s="208"/>
      <c r="C311" s="209" t="s">
        <v>30</v>
      </c>
      <c r="D311" s="227">
        <f>D$331/100*VLOOKUP(D$298,H22分配!$CE$6:$DP$51,16,FALSE)</f>
        <v>43392.370594466236</v>
      </c>
      <c r="E311" s="229">
        <f>E$331/100*VLOOKUP(E$298,H22分配!$CE$6:$DP$51,16,FALSE)</f>
        <v>31021.345573354844</v>
      </c>
      <c r="F311" s="162"/>
      <c r="G311" s="162"/>
    </row>
    <row r="312" spans="1:7">
      <c r="A312" s="207"/>
      <c r="B312" s="208"/>
      <c r="C312" s="209" t="s">
        <v>171</v>
      </c>
      <c r="D312" s="227">
        <f>D$331/100*VLOOKUP(D$298,H22分配!$CE$6:$DP$51,17,FALSE)</f>
        <v>46432.114683433319</v>
      </c>
      <c r="E312" s="229">
        <f>E$331/100*VLOOKUP(E$298,H22分配!$CE$6:$DP$51,17,FALSE)</f>
        <v>33817.057200678319</v>
      </c>
      <c r="F312" s="162"/>
      <c r="G312" s="162"/>
    </row>
    <row r="313" spans="1:7">
      <c r="A313" s="207"/>
      <c r="B313" s="208"/>
      <c r="C313" s="209" t="s">
        <v>172</v>
      </c>
      <c r="D313" s="227">
        <f>D$331/100*VLOOKUP(D$298,H22分配!$CE$6:$DP$51,18,FALSE)</f>
        <v>3039.7440889670706</v>
      </c>
      <c r="E313" s="229">
        <f>E$331/100*VLOOKUP(E$298,H22分配!$CE$6:$DP$51,18,FALSE)</f>
        <v>2795.7116273234783</v>
      </c>
      <c r="F313" s="162"/>
      <c r="G313" s="162"/>
    </row>
    <row r="314" spans="1:7">
      <c r="A314" s="207"/>
      <c r="B314" s="208"/>
      <c r="C314" s="209" t="s">
        <v>173</v>
      </c>
      <c r="D314" s="227">
        <f>D$331/100*VLOOKUP(D$298,H22分配!$CE$6:$DP$51,19,FALSE)</f>
        <v>17600.150583955321</v>
      </c>
      <c r="E314" s="229">
        <f>E$331/100*VLOOKUP(E$298,H22分配!$CE$6:$DP$51,19,FALSE)</f>
        <v>11648.891894360484</v>
      </c>
      <c r="F314" s="162"/>
      <c r="G314" s="162"/>
    </row>
    <row r="315" spans="1:7">
      <c r="A315" s="207"/>
      <c r="B315" s="208"/>
      <c r="C315" s="209" t="s">
        <v>174</v>
      </c>
      <c r="D315" s="227">
        <f>D$331/100*VLOOKUP(D$298,H22分配!$CE$6:$DP$51,20,FALSE)</f>
        <v>72531.448356238616</v>
      </c>
      <c r="E315" s="229">
        <f>E$331/100*VLOOKUP(E$298,H22分配!$CE$6:$DP$51,20,FALSE)</f>
        <v>67110.296100088803</v>
      </c>
      <c r="F315" s="162"/>
      <c r="G315" s="162"/>
    </row>
    <row r="316" spans="1:7">
      <c r="A316" s="207"/>
      <c r="B316" s="208"/>
      <c r="C316" s="209" t="s">
        <v>33</v>
      </c>
      <c r="D316" s="227">
        <f>D$331/100*VLOOKUP(D$298,H22分配!$CE$6:$DP$51,21,FALSE)</f>
        <v>5938.3204851363016</v>
      </c>
      <c r="E316" s="229">
        <f>E$331/100*VLOOKUP(E$298,H22分配!$CE$6:$DP$51,21,FALSE)</f>
        <v>12996.955584436448</v>
      </c>
      <c r="F316" s="162"/>
      <c r="G316" s="162"/>
    </row>
    <row r="317" spans="1:7">
      <c r="A317" s="207"/>
      <c r="B317" s="208" t="s">
        <v>19</v>
      </c>
      <c r="C317" s="209"/>
      <c r="D317" s="227">
        <f>D$331/100*VLOOKUP(D$298,H22分配!$CE$6:$DP$51,22,FALSE)</f>
        <v>3643.7423244389856</v>
      </c>
      <c r="E317" s="229">
        <f>E$331/100*VLOOKUP(E$298,H22分配!$CE$6:$DP$51,22,FALSE)</f>
        <v>2805.6179453798945</v>
      </c>
      <c r="F317" s="162"/>
      <c r="G317" s="162"/>
    </row>
    <row r="318" spans="1:7">
      <c r="A318" s="207"/>
      <c r="B318" s="208"/>
      <c r="C318" s="209" t="s">
        <v>39</v>
      </c>
      <c r="D318" s="227">
        <f>D$331/100*VLOOKUP(D$298,H22分配!$CE$6:$DP$51,23,FALSE)</f>
        <v>4003.1859534850792</v>
      </c>
      <c r="E318" s="229">
        <f>E$331/100*VLOOKUP(E$298,H22分配!$CE$6:$DP$51,23,FALSE)</f>
        <v>3082.3807956967712</v>
      </c>
      <c r="F318" s="162"/>
      <c r="G318" s="162"/>
    </row>
    <row r="319" spans="1:7">
      <c r="A319" s="207"/>
      <c r="B319" s="208"/>
      <c r="C319" s="209" t="s">
        <v>40</v>
      </c>
      <c r="D319" s="227">
        <f>D$331/100*VLOOKUP(D$298,H22分配!$CE$6:$DP$51,24,FALSE)</f>
        <v>359.44362904609289</v>
      </c>
      <c r="E319" s="229">
        <f>E$331/100*VLOOKUP(E$298,H22分配!$CE$6:$DP$51,24,FALSE)</f>
        <v>276.76285031687672</v>
      </c>
      <c r="F319" s="162"/>
      <c r="G319" s="162"/>
    </row>
    <row r="320" spans="1:7">
      <c r="A320" s="207" t="s">
        <v>180</v>
      </c>
      <c r="B320" s="208"/>
      <c r="C320" s="209"/>
      <c r="D320" s="227">
        <f>D$331/100*VLOOKUP(D$298,H22分配!$CE$6:$DP$51,25,FALSE)</f>
        <v>503028.12488937669</v>
      </c>
      <c r="E320" s="229">
        <f>E$331/100*VLOOKUP(E$298,H22分配!$CE$6:$DP$51,25,FALSE)</f>
        <v>444460.45781231252</v>
      </c>
      <c r="F320" s="162"/>
      <c r="G320" s="162"/>
    </row>
    <row r="321" spans="1:7">
      <c r="A321" s="207"/>
      <c r="B321" s="208" t="s">
        <v>20</v>
      </c>
      <c r="C321" s="209"/>
      <c r="D321" s="227">
        <f>D$331/100*VLOOKUP(D$298,H22分配!$CE$6:$DP$51,26,FALSE)</f>
        <v>179145.85540128037</v>
      </c>
      <c r="E321" s="229">
        <f>E$331/100*VLOOKUP(E$298,H22分配!$CE$6:$DP$51,26,FALSE)</f>
        <v>129590.96986617334</v>
      </c>
      <c r="F321" s="162"/>
      <c r="G321" s="162"/>
    </row>
    <row r="322" spans="1:7">
      <c r="A322" s="207"/>
      <c r="B322" s="208"/>
      <c r="C322" s="209" t="s">
        <v>175</v>
      </c>
      <c r="D322" s="227">
        <f>D$331/100*VLOOKUP(D$298,H22分配!$CE$6:$DP$51,27,FALSE)</f>
        <v>141743.05012839122</v>
      </c>
      <c r="E322" s="229">
        <f>E$331/100*VLOOKUP(E$298,H22分配!$CE$6:$DP$51,27,FALSE)</f>
        <v>105390.8109601161</v>
      </c>
      <c r="F322" s="162"/>
      <c r="G322" s="162"/>
    </row>
    <row r="323" spans="1:7">
      <c r="A323" s="207"/>
      <c r="B323" s="208"/>
      <c r="C323" s="209" t="s">
        <v>35</v>
      </c>
      <c r="D323" s="227">
        <f>D$331/100*VLOOKUP(D$298,H22分配!$CE$6:$DP$51,28,FALSE)</f>
        <v>37402.805272889171</v>
      </c>
      <c r="E323" s="229">
        <f>E$331/100*VLOOKUP(E$298,H22分配!$CE$6:$DP$51,28,FALSE)</f>
        <v>24200.158906057244</v>
      </c>
      <c r="F323" s="162"/>
      <c r="G323" s="162"/>
    </row>
    <row r="324" spans="1:7">
      <c r="A324" s="207"/>
      <c r="B324" s="208" t="s">
        <v>176</v>
      </c>
      <c r="C324" s="209"/>
      <c r="D324" s="227">
        <f>D$331/100*VLOOKUP(D$298,H22分配!$CE$6:$DP$51,31,FALSE)</f>
        <v>41796.845089138616</v>
      </c>
      <c r="E324" s="229">
        <f>E$331/100*VLOOKUP(E$298,H22分配!$CE$6:$DP$51,31,FALSE)</f>
        <v>28011.592769114119</v>
      </c>
      <c r="F324" s="162"/>
      <c r="G324" s="162"/>
    </row>
    <row r="325" spans="1:7">
      <c r="A325" s="207"/>
      <c r="B325" s="208"/>
      <c r="C325" s="209" t="s">
        <v>175</v>
      </c>
      <c r="D325" s="227">
        <f>D$331/100*VLOOKUP(D$298,H22分配!$CE$6:$DP$51,32,FALSE)</f>
        <v>21228.088400678582</v>
      </c>
      <c r="E325" s="229">
        <f>E$331/100*VLOOKUP(E$298,H22分配!$CE$6:$DP$51,32,FALSE)</f>
        <v>16399.013770024198</v>
      </c>
      <c r="F325" s="162"/>
      <c r="G325" s="162"/>
    </row>
    <row r="326" spans="1:7">
      <c r="A326" s="207"/>
      <c r="B326" s="208"/>
      <c r="C326" s="209" t="s">
        <v>35</v>
      </c>
      <c r="D326" s="227">
        <f>D$331/100*VLOOKUP(D$298,H22分配!$CE$6:$DP$51,33,FALSE)</f>
        <v>20568.756688460042</v>
      </c>
      <c r="E326" s="229">
        <f>E$331/100*VLOOKUP(E$298,H22分配!$CE$6:$DP$51,33,FALSE)</f>
        <v>11612.578999089919</v>
      </c>
      <c r="F326" s="162"/>
      <c r="G326" s="162"/>
    </row>
    <row r="327" spans="1:7">
      <c r="A327" s="207"/>
      <c r="B327" s="208" t="s">
        <v>177</v>
      </c>
      <c r="C327" s="209"/>
      <c r="D327" s="227">
        <f>D$331/100*VLOOKUP(D$298,H22分配!$CE$6:$DP$51,34,FALSE)</f>
        <v>282085.42439895764</v>
      </c>
      <c r="E327" s="229">
        <f>E$331/100*VLOOKUP(E$298,H22分配!$CE$6:$DP$51,34,FALSE)</f>
        <v>286857.89517702506</v>
      </c>
      <c r="F327" s="162"/>
    </row>
    <row r="328" spans="1:7">
      <c r="A328" s="207"/>
      <c r="B328" s="208"/>
      <c r="C328" s="209" t="s">
        <v>36</v>
      </c>
      <c r="D328" s="227">
        <f>D$331/100*VLOOKUP(D$298,H22分配!$CE$6:$DP$51,35,FALSE)</f>
        <v>6412.8491954786687</v>
      </c>
      <c r="E328" s="229">
        <f>E$331/100*VLOOKUP(E$298,H22分配!$CE$6:$DP$51,35,FALSE)</f>
        <v>17439.49739906879</v>
      </c>
      <c r="F328" s="162"/>
    </row>
    <row r="329" spans="1:7">
      <c r="A329" s="207"/>
      <c r="B329" s="208"/>
      <c r="C329" s="209" t="s">
        <v>295</v>
      </c>
      <c r="D329" s="227">
        <f>D$331/100*VLOOKUP(D$298,H22分配!$CE$6:$DP$51,36,FALSE)</f>
        <v>100866.50854897518</v>
      </c>
      <c r="E329" s="229">
        <f>E$331/100*VLOOKUP(E$298,H22分配!$CE$6:$DP$51,36,FALSE)</f>
        <v>86913.580525424404</v>
      </c>
      <c r="F329" s="162"/>
      <c r="G329" s="162"/>
    </row>
    <row r="330" spans="1:7" ht="15" thickBot="1">
      <c r="A330" s="207"/>
      <c r="B330" s="208"/>
      <c r="C330" s="209" t="s">
        <v>38</v>
      </c>
      <c r="D330" s="227">
        <f>D$331/100*VLOOKUP(D$298,H22分配!$CE$6:$DP$51,37,FALSE)</f>
        <v>174806.06665450375</v>
      </c>
      <c r="E330" s="229">
        <f>E$331/100*VLOOKUP(E$298,H22分配!$CE$6:$DP$51,37,FALSE)</f>
        <v>182504.81725253185</v>
      </c>
      <c r="F330" s="162"/>
      <c r="G330" s="162"/>
    </row>
    <row r="331" spans="1:7" ht="15.75" thickTop="1" thickBot="1">
      <c r="A331" s="232" t="s">
        <v>178</v>
      </c>
      <c r="B331" s="233"/>
      <c r="C331" s="234"/>
      <c r="D331" s="235">
        <f>VLOOKUP(D$298,H22分配!$AE$6:$AO$51,11,FALSE)*1000</f>
        <v>2607879.2196864695</v>
      </c>
      <c r="E331" s="236">
        <f>VLOOKUP(E$298,H22分配!$AE$6:$AO$51,11,FALSE)*1000</f>
        <v>2252003.6815804327</v>
      </c>
      <c r="F331" s="162"/>
      <c r="G331" s="162"/>
    </row>
    <row r="332" spans="1:7" ht="15" thickBot="1">
      <c r="G332" s="162"/>
    </row>
    <row r="333" spans="1:7" ht="15" thickBot="1">
      <c r="B333" s="169" t="s">
        <v>179</v>
      </c>
      <c r="C333" s="210" t="str">
        <f>$R19</f>
        <v>H21(2009)</v>
      </c>
      <c r="D333" s="172"/>
      <c r="E333" s="172"/>
      <c r="G333" s="162"/>
    </row>
    <row r="334" spans="1:7" ht="17.25" thickBot="1">
      <c r="A334" s="212" t="s">
        <v>182</v>
      </c>
      <c r="B334" s="213"/>
      <c r="C334" s="214"/>
      <c r="D334" s="215" t="str">
        <f>$C$5</f>
        <v>熊本市</v>
      </c>
      <c r="E334" s="216" t="str">
        <f>$C$7</f>
        <v>市町村計</v>
      </c>
      <c r="F334" s="162"/>
      <c r="G334" s="162"/>
    </row>
    <row r="335" spans="1:7">
      <c r="A335" s="207" t="s">
        <v>293</v>
      </c>
      <c r="B335" s="208"/>
      <c r="C335" s="209"/>
      <c r="D335" s="223">
        <f>D$367/100*VLOOKUP(D$334,H21分配!$CE$6:$DP$51,2,FALSE)</f>
        <v>1969958.4417782277</v>
      </c>
      <c r="E335" s="224">
        <f>E$367/100*VLOOKUP(E$334,H21分配!$CE$6:$DP$51,2,FALSE)</f>
        <v>1688971.4245389588</v>
      </c>
      <c r="F335" s="162"/>
      <c r="G335" s="162"/>
    </row>
    <row r="336" spans="1:7">
      <c r="A336" s="207"/>
      <c r="B336" s="208" t="s">
        <v>164</v>
      </c>
      <c r="C336" s="209"/>
      <c r="D336" s="227">
        <f>D$367/100*VLOOKUP(D$334,H21分配!$CE$6:$DP$51,3,FALSE)</f>
        <v>1707910.1236920077</v>
      </c>
      <c r="E336" s="229">
        <f>E$367/100*VLOOKUP(E$334,H21分配!$CE$6:$DP$51,3,FALSE)</f>
        <v>1464252.1158109605</v>
      </c>
      <c r="F336" s="162"/>
      <c r="G336" s="162"/>
    </row>
    <row r="337" spans="1:7">
      <c r="A337" s="207"/>
      <c r="B337" s="208" t="s">
        <v>165</v>
      </c>
      <c r="C337" s="209"/>
      <c r="D337" s="227">
        <f>D$367/100*VLOOKUP(D$334,H21分配!$CE$6:$DP$51,4,FALSE)</f>
        <v>262048.31808622001</v>
      </c>
      <c r="E337" s="229">
        <f>E$367/100*VLOOKUP(E$334,H21分配!$CE$6:$DP$51,4,FALSE)</f>
        <v>224719.30872799823</v>
      </c>
      <c r="F337" s="162"/>
      <c r="G337" s="162"/>
    </row>
    <row r="338" spans="1:7">
      <c r="A338" s="207"/>
      <c r="B338" s="208"/>
      <c r="C338" s="209" t="s">
        <v>166</v>
      </c>
      <c r="D338" s="227">
        <f>D$367/100*VLOOKUP(D$334,H21分配!$CE$6:$DP$51,5,FALSE)</f>
        <v>224291.69367837344</v>
      </c>
      <c r="E338" s="229">
        <f>E$367/100*VLOOKUP(E$334,H21分配!$CE$6:$DP$51,5,FALSE)</f>
        <v>192393.67785635169</v>
      </c>
      <c r="F338" s="162"/>
      <c r="G338" s="162"/>
    </row>
    <row r="339" spans="1:7">
      <c r="A339" s="207"/>
      <c r="B339" s="208"/>
      <c r="C339" s="209" t="s">
        <v>167</v>
      </c>
      <c r="D339" s="227">
        <f>D$367/100*VLOOKUP(D$334,H21分配!$CE$6:$DP$51,6,FALSE)</f>
        <v>37756.624407846517</v>
      </c>
      <c r="E339" s="229">
        <f>E$367/100*VLOOKUP(E$334,H21分配!$CE$6:$DP$51,6,FALSE)</f>
        <v>32325.630871646568</v>
      </c>
      <c r="F339" s="162"/>
      <c r="G339" s="162"/>
    </row>
    <row r="340" spans="1:7">
      <c r="A340" s="207" t="s">
        <v>168</v>
      </c>
      <c r="B340" s="208"/>
      <c r="C340" s="209"/>
      <c r="D340" s="228">
        <f>D$367/100*VLOOKUP(D$334,H21分配!$CE$6:$DP$51,7,FALSE)</f>
        <v>154860.03409275468</v>
      </c>
      <c r="E340" s="229">
        <f>E$367/100*VLOOKUP(E$334,H21分配!$CE$6:$DP$51,7,FALSE)</f>
        <v>126910.12464489357</v>
      </c>
      <c r="F340" s="162"/>
      <c r="G340" s="162"/>
    </row>
    <row r="341" spans="1:7">
      <c r="A341" s="207"/>
      <c r="B341" s="208"/>
      <c r="C341" s="209" t="s">
        <v>39</v>
      </c>
      <c r="D341" s="227">
        <f>D$367/100*VLOOKUP(D$334,H21分配!$CE$6:$DP$51,8,FALSE)</f>
        <v>239571.43442058016</v>
      </c>
      <c r="E341" s="229">
        <f>E$367/100*VLOOKUP(E$334,H21分配!$CE$6:$DP$51,8,FALSE)</f>
        <v>179476.66059102671</v>
      </c>
      <c r="F341" s="162"/>
      <c r="G341" s="162"/>
    </row>
    <row r="342" spans="1:7">
      <c r="A342" s="207"/>
      <c r="B342" s="208"/>
      <c r="C342" s="209" t="s">
        <v>40</v>
      </c>
      <c r="D342" s="227">
        <f>D$367/100*VLOOKUP(D$334,H21分配!$CE$6:$DP$51,9,FALSE)</f>
        <v>84711.400327825439</v>
      </c>
      <c r="E342" s="229">
        <f>E$367/100*VLOOKUP(E$334,H21分配!$CE$6:$DP$51,9,FALSE)</f>
        <v>52566.53594613311</v>
      </c>
      <c r="F342" s="162"/>
      <c r="G342" s="162"/>
    </row>
    <row r="343" spans="1:7">
      <c r="A343" s="207"/>
      <c r="B343" s="208" t="s">
        <v>169</v>
      </c>
      <c r="C343" s="209"/>
      <c r="D343" s="227">
        <f>D$367/100*VLOOKUP(D$334,H21分配!$CE$6:$DP$51,10,FALSE)</f>
        <v>13314.03275797829</v>
      </c>
      <c r="E343" s="229">
        <f>E$367/100*VLOOKUP(E$334,H21分配!$CE$6:$DP$51,10,FALSE)</f>
        <v>1716.6161522691941</v>
      </c>
      <c r="F343" s="162"/>
      <c r="G343" s="162"/>
    </row>
    <row r="344" spans="1:7">
      <c r="A344" s="207"/>
      <c r="B344" s="208"/>
      <c r="C344" s="209" t="s">
        <v>39</v>
      </c>
      <c r="D344" s="227">
        <f>D$367/100*VLOOKUP(D$334,H21分配!$CE$6:$DP$51,11,FALSE)</f>
        <v>93725.984602303506</v>
      </c>
      <c r="E344" s="229">
        <f>E$367/100*VLOOKUP(E$334,H21分配!$CE$6:$DP$51,11,FALSE)</f>
        <v>50398.327670485414</v>
      </c>
      <c r="F344" s="162"/>
      <c r="G344" s="162"/>
    </row>
    <row r="345" spans="1:7">
      <c r="A345" s="207"/>
      <c r="B345" s="208"/>
      <c r="C345" s="209" t="s">
        <v>40</v>
      </c>
      <c r="D345" s="227">
        <f>D$367/100*VLOOKUP(D$334,H21分配!$CE$6:$DP$51,12,FALSE)</f>
        <v>80411.951844325216</v>
      </c>
      <c r="E345" s="229">
        <f>E$367/100*VLOOKUP(E$334,H21分配!$CE$6:$DP$51,12,FALSE)</f>
        <v>48681.711518216209</v>
      </c>
      <c r="F345" s="162"/>
      <c r="G345" s="162"/>
    </row>
    <row r="346" spans="1:7">
      <c r="A346" s="207"/>
      <c r="B346" s="208" t="s">
        <v>170</v>
      </c>
      <c r="C346" s="209"/>
      <c r="D346" s="227">
        <f>D$367/100*VLOOKUP(D$334,H21分配!$CE$6:$DP$51,13,FALSE)</f>
        <v>138131.11926049564</v>
      </c>
      <c r="E346" s="229">
        <f>E$367/100*VLOOKUP(E$334,H21分配!$CE$6:$DP$51,13,FALSE)</f>
        <v>122589.89814562096</v>
      </c>
      <c r="F346" s="162"/>
      <c r="G346" s="162"/>
    </row>
    <row r="347" spans="1:7">
      <c r="A347" s="207"/>
      <c r="B347" s="208"/>
      <c r="C347" s="209" t="s">
        <v>30</v>
      </c>
      <c r="D347" s="227">
        <f>D$367/100*VLOOKUP(D$334,H21分配!$CE$6:$DP$51,16,FALSE)</f>
        <v>43558.696723246809</v>
      </c>
      <c r="E347" s="229">
        <f>E$367/100*VLOOKUP(E$334,H21分配!$CE$6:$DP$51,16,FALSE)</f>
        <v>32554.73759880237</v>
      </c>
      <c r="F347" s="162"/>
      <c r="G347" s="162"/>
    </row>
    <row r="348" spans="1:7">
      <c r="A348" s="207"/>
      <c r="B348" s="208"/>
      <c r="C348" s="209" t="s">
        <v>171</v>
      </c>
      <c r="D348" s="227">
        <f>D$367/100*VLOOKUP(D$334,H21分配!$CE$6:$DP$51,17,FALSE)</f>
        <v>47441.098556448895</v>
      </c>
      <c r="E348" s="229">
        <f>E$367/100*VLOOKUP(E$334,H21分配!$CE$6:$DP$51,17,FALSE)</f>
        <v>36121.592062969918</v>
      </c>
      <c r="F348" s="162"/>
      <c r="G348" s="162"/>
    </row>
    <row r="349" spans="1:7">
      <c r="A349" s="207"/>
      <c r="B349" s="208"/>
      <c r="C349" s="209" t="s">
        <v>172</v>
      </c>
      <c r="D349" s="227">
        <f>D$367/100*VLOOKUP(D$334,H21分配!$CE$6:$DP$51,18,FALSE)</f>
        <v>3882.4018332020846</v>
      </c>
      <c r="E349" s="229">
        <f>E$367/100*VLOOKUP(E$334,H21分配!$CE$6:$DP$51,18,FALSE)</f>
        <v>3566.8544641675448</v>
      </c>
      <c r="F349" s="162"/>
      <c r="G349" s="162"/>
    </row>
    <row r="350" spans="1:7">
      <c r="A350" s="207"/>
      <c r="B350" s="208"/>
      <c r="C350" s="209" t="s">
        <v>173</v>
      </c>
      <c r="D350" s="227">
        <f>D$367/100*VLOOKUP(D$334,H21分配!$CE$6:$DP$51,19,FALSE)</f>
        <v>13126.723233161416</v>
      </c>
      <c r="E350" s="229">
        <f>E$367/100*VLOOKUP(E$334,H21分配!$CE$6:$DP$51,19,FALSE)</f>
        <v>9201.3248153556451</v>
      </c>
      <c r="F350" s="162"/>
      <c r="G350" s="162"/>
    </row>
    <row r="351" spans="1:7">
      <c r="A351" s="207"/>
      <c r="B351" s="208"/>
      <c r="C351" s="209" t="s">
        <v>174</v>
      </c>
      <c r="D351" s="227">
        <f>D$367/100*VLOOKUP(D$334,H21分配!$CE$6:$DP$51,20,FALSE)</f>
        <v>73940.691163043346</v>
      </c>
      <c r="E351" s="229">
        <f>E$367/100*VLOOKUP(E$334,H21分配!$CE$6:$DP$51,20,FALSE)</f>
        <v>68131.557284095572</v>
      </c>
      <c r="F351" s="162"/>
      <c r="G351" s="162"/>
    </row>
    <row r="352" spans="1:7">
      <c r="A352" s="207"/>
      <c r="B352" s="208"/>
      <c r="C352" s="209" t="s">
        <v>33</v>
      </c>
      <c r="D352" s="227">
        <f>D$367/100*VLOOKUP(D$334,H21分配!$CE$6:$DP$51,21,FALSE)</f>
        <v>7505.0081410440998</v>
      </c>
      <c r="E352" s="229">
        <f>E$367/100*VLOOKUP(E$334,H21分配!$CE$6:$DP$51,21,FALSE)</f>
        <v>12702.278447367367</v>
      </c>
      <c r="F352" s="162"/>
      <c r="G352" s="162"/>
    </row>
    <row r="353" spans="1:7">
      <c r="A353" s="207"/>
      <c r="B353" s="208" t="s">
        <v>19</v>
      </c>
      <c r="C353" s="209"/>
      <c r="D353" s="227">
        <f>D$367/100*VLOOKUP(D$334,H21分配!$CE$6:$DP$51,22,FALSE)</f>
        <v>3414.8820742807147</v>
      </c>
      <c r="E353" s="229">
        <f>E$367/100*VLOOKUP(E$334,H21分配!$CE$6:$DP$51,22,FALSE)</f>
        <v>2603.6103470034318</v>
      </c>
      <c r="F353" s="162"/>
      <c r="G353" s="162"/>
    </row>
    <row r="354" spans="1:7">
      <c r="A354" s="207"/>
      <c r="B354" s="208"/>
      <c r="C354" s="209" t="s">
        <v>39</v>
      </c>
      <c r="D354" s="227">
        <f>D$367/100*VLOOKUP(D$334,H21分配!$CE$6:$DP$51,23,FALSE)</f>
        <v>3831.928724578856</v>
      </c>
      <c r="E354" s="229">
        <f>E$367/100*VLOOKUP(E$334,H21分配!$CE$6:$DP$51,23,FALSE)</f>
        <v>2921.5803107527845</v>
      </c>
      <c r="F354" s="162"/>
      <c r="G354" s="162"/>
    </row>
    <row r="355" spans="1:7">
      <c r="A355" s="207"/>
      <c r="B355" s="208"/>
      <c r="C355" s="209" t="s">
        <v>40</v>
      </c>
      <c r="D355" s="227">
        <f>D$367/100*VLOOKUP(D$334,H21分配!$CE$6:$DP$51,24,FALSE)</f>
        <v>417.046650298141</v>
      </c>
      <c r="E355" s="229">
        <f>E$367/100*VLOOKUP(E$334,H21分配!$CE$6:$DP$51,24,FALSE)</f>
        <v>317.96996374935264</v>
      </c>
      <c r="F355" s="162"/>
      <c r="G355" s="162"/>
    </row>
    <row r="356" spans="1:7">
      <c r="A356" s="207" t="s">
        <v>180</v>
      </c>
      <c r="B356" s="208"/>
      <c r="C356" s="209"/>
      <c r="D356" s="227">
        <f>D$367/100*VLOOKUP(D$334,H21分配!$CE$6:$DP$51,25,FALSE)</f>
        <v>409368.35324352031</v>
      </c>
      <c r="E356" s="229">
        <f>E$367/100*VLOOKUP(E$334,H21分配!$CE$6:$DP$51,25,FALSE)</f>
        <v>361534.99387401954</v>
      </c>
      <c r="F356" s="162"/>
      <c r="G356" s="162"/>
    </row>
    <row r="357" spans="1:7">
      <c r="A357" s="207"/>
      <c r="B357" s="208" t="s">
        <v>20</v>
      </c>
      <c r="C357" s="209"/>
      <c r="D357" s="227">
        <f>D$367/100*VLOOKUP(D$334,H21分配!$CE$6:$DP$51,26,FALSE)</f>
        <v>98939.40551953236</v>
      </c>
      <c r="E357" s="229">
        <f>E$367/100*VLOOKUP(E$334,H21分配!$CE$6:$DP$51,26,FALSE)</f>
        <v>63480.643713964222</v>
      </c>
      <c r="F357" s="162"/>
      <c r="G357" s="162"/>
    </row>
    <row r="358" spans="1:7">
      <c r="A358" s="207"/>
      <c r="B358" s="208"/>
      <c r="C358" s="209" t="s">
        <v>175</v>
      </c>
      <c r="D358" s="227">
        <f>D$367/100*VLOOKUP(D$334,H21分配!$CE$6:$DP$51,27,FALSE)</f>
        <v>44926.767452747139</v>
      </c>
      <c r="E358" s="229">
        <f>E$367/100*VLOOKUP(E$334,H21分配!$CE$6:$DP$51,27,FALSE)</f>
        <v>28731.972565712193</v>
      </c>
      <c r="F358" s="162"/>
      <c r="G358" s="162"/>
    </row>
    <row r="359" spans="1:7">
      <c r="A359" s="207"/>
      <c r="B359" s="208"/>
      <c r="C359" s="209" t="s">
        <v>35</v>
      </c>
      <c r="D359" s="227">
        <f>D$367/100*VLOOKUP(D$334,H21分配!$CE$6:$DP$51,28,FALSE)</f>
        <v>54012.638066785221</v>
      </c>
      <c r="E359" s="229">
        <f>E$367/100*VLOOKUP(E$334,H21分配!$CE$6:$DP$51,28,FALSE)</f>
        <v>34748.671148252019</v>
      </c>
      <c r="F359" s="162"/>
      <c r="G359" s="162"/>
    </row>
    <row r="360" spans="1:7">
      <c r="A360" s="207"/>
      <c r="B360" s="208" t="s">
        <v>176</v>
      </c>
      <c r="C360" s="209"/>
      <c r="D360" s="227">
        <f>D$367/100*VLOOKUP(D$334,H21分配!$CE$6:$DP$51,31,FALSE)</f>
        <v>35492.028873751718</v>
      </c>
      <c r="E360" s="229">
        <f>E$367/100*VLOOKUP(E$334,H21分配!$CE$6:$DP$51,31,FALSE)</f>
        <v>24272.722280281592</v>
      </c>
      <c r="F360" s="162"/>
      <c r="G360" s="162"/>
    </row>
    <row r="361" spans="1:7">
      <c r="A361" s="207"/>
      <c r="B361" s="208"/>
      <c r="C361" s="209" t="s">
        <v>175</v>
      </c>
      <c r="D361" s="227">
        <f>D$367/100*VLOOKUP(D$334,H21分配!$CE$6:$DP$51,32,FALSE)</f>
        <v>14892.676062873701</v>
      </c>
      <c r="E361" s="229">
        <f>E$367/100*VLOOKUP(E$334,H21分配!$CE$6:$DP$51,32,FALSE)</f>
        <v>12408.474666558299</v>
      </c>
      <c r="F361" s="162"/>
      <c r="G361" s="162"/>
    </row>
    <row r="362" spans="1:7">
      <c r="A362" s="207"/>
      <c r="B362" s="208"/>
      <c r="C362" s="209" t="s">
        <v>35</v>
      </c>
      <c r="D362" s="227">
        <f>D$367/100*VLOOKUP(D$334,H21分配!$CE$6:$DP$51,33,FALSE)</f>
        <v>20599.352810878019</v>
      </c>
      <c r="E362" s="229">
        <f>E$367/100*VLOOKUP(E$334,H21分配!$CE$6:$DP$51,33,FALSE)</f>
        <v>11864.247613723293</v>
      </c>
      <c r="F362" s="162"/>
      <c r="G362" s="162"/>
    </row>
    <row r="363" spans="1:7">
      <c r="A363" s="207"/>
      <c r="B363" s="208" t="s">
        <v>177</v>
      </c>
      <c r="C363" s="209"/>
      <c r="D363" s="227">
        <f>D$367/100*VLOOKUP(D$334,H21分配!$CE$6:$DP$51,34,FALSE)</f>
        <v>274936.91885023616</v>
      </c>
      <c r="E363" s="229">
        <f>E$367/100*VLOOKUP(E$334,H21分配!$CE$6:$DP$51,34,FALSE)</f>
        <v>273781.62787977367</v>
      </c>
      <c r="F363" s="162"/>
    </row>
    <row r="364" spans="1:7">
      <c r="A364" s="207"/>
      <c r="B364" s="208"/>
      <c r="C364" s="209" t="s">
        <v>36</v>
      </c>
      <c r="D364" s="227">
        <f>D$367/100*VLOOKUP(D$334,H21分配!$CE$6:$DP$51,35,FALSE)</f>
        <v>3701.517796336052</v>
      </c>
      <c r="E364" s="229">
        <f>E$367/100*VLOOKUP(E$334,H21分配!$CE$6:$DP$51,35,FALSE)</f>
        <v>10282.094398860365</v>
      </c>
      <c r="F364" s="162"/>
    </row>
    <row r="365" spans="1:7">
      <c r="A365" s="207"/>
      <c r="B365" s="208"/>
      <c r="C365" s="209" t="s">
        <v>295</v>
      </c>
      <c r="D365" s="227">
        <f>D$367/100*VLOOKUP(D$334,H21分配!$CE$6:$DP$51,36,FALSE)</f>
        <v>97354.197516879183</v>
      </c>
      <c r="E365" s="229">
        <f>E$367/100*VLOOKUP(E$334,H21分配!$CE$6:$DP$51,36,FALSE)</f>
        <v>82585.136301006118</v>
      </c>
      <c r="F365" s="162"/>
      <c r="G365" s="162"/>
    </row>
    <row r="366" spans="1:7" ht="15" thickBot="1">
      <c r="A366" s="207"/>
      <c r="B366" s="208"/>
      <c r="C366" s="209" t="s">
        <v>38</v>
      </c>
      <c r="D366" s="227">
        <f>D$367/100*VLOOKUP(D$334,H21分配!$CE$6:$DP$51,37,FALSE)</f>
        <v>173881.20353702095</v>
      </c>
      <c r="E366" s="229">
        <f>E$367/100*VLOOKUP(E$334,H21分配!$CE$6:$DP$51,37,FALSE)</f>
        <v>180914.39717990722</v>
      </c>
      <c r="F366" s="162"/>
      <c r="G366" s="162"/>
    </row>
    <row r="367" spans="1:7" ht="15.75" thickTop="1" thickBot="1">
      <c r="A367" s="232" t="s">
        <v>178</v>
      </c>
      <c r="B367" s="233"/>
      <c r="C367" s="234"/>
      <c r="D367" s="235">
        <f>VLOOKUP(D$334,H21分配!$AE$6:$AO$51,11,FALSE)*1000</f>
        <v>2534186.8291145028</v>
      </c>
      <c r="E367" s="236">
        <f>VLOOKUP(E$334,H21分配!$AE$6:$AO$51,11,FALSE)*1000</f>
        <v>2177416.543057872</v>
      </c>
      <c r="F367" s="162"/>
      <c r="G367" s="162"/>
    </row>
    <row r="368" spans="1:7" ht="15" thickBot="1">
      <c r="G368" s="162"/>
    </row>
    <row r="369" spans="1:7" ht="15" thickBot="1">
      <c r="B369" s="169" t="s">
        <v>179</v>
      </c>
      <c r="C369" s="210" t="str">
        <f>$R20</f>
        <v>H20(2008)</v>
      </c>
      <c r="D369" s="172"/>
      <c r="E369" s="172"/>
      <c r="G369" s="162"/>
    </row>
    <row r="370" spans="1:7" ht="17.25" thickBot="1">
      <c r="A370" s="212" t="s">
        <v>182</v>
      </c>
      <c r="B370" s="213"/>
      <c r="C370" s="214"/>
      <c r="D370" s="215" t="str">
        <f>$C$5</f>
        <v>熊本市</v>
      </c>
      <c r="E370" s="216" t="str">
        <f>$C$7</f>
        <v>市町村計</v>
      </c>
      <c r="F370" s="162"/>
      <c r="G370" s="162"/>
    </row>
    <row r="371" spans="1:7">
      <c r="A371" s="207" t="s">
        <v>293</v>
      </c>
      <c r="B371" s="208"/>
      <c r="C371" s="209"/>
      <c r="D371" s="223">
        <f>D$403/100*VLOOKUP(D$370,H20分配!$CE$6:$DP$51,2,FALSE)</f>
        <v>2058876.6776551374</v>
      </c>
      <c r="E371" s="224">
        <f>E$403/100*VLOOKUP(E$370,H20分配!$CE$6:$DP$51,2,FALSE)</f>
        <v>1769698.4414908912</v>
      </c>
      <c r="F371" s="162"/>
      <c r="G371" s="162"/>
    </row>
    <row r="372" spans="1:7">
      <c r="A372" s="207"/>
      <c r="B372" s="208" t="s">
        <v>164</v>
      </c>
      <c r="C372" s="209"/>
      <c r="D372" s="227">
        <f>D$403/100*VLOOKUP(D$370,H20分配!$CE$6:$DP$51,3,FALSE)</f>
        <v>1789320.4205139983</v>
      </c>
      <c r="E372" s="229">
        <f>E$403/100*VLOOKUP(E$370,H20分配!$CE$6:$DP$51,3,FALSE)</f>
        <v>1537933.9436330535</v>
      </c>
      <c r="F372" s="162"/>
      <c r="G372" s="162"/>
    </row>
    <row r="373" spans="1:7">
      <c r="A373" s="207"/>
      <c r="B373" s="208" t="s">
        <v>165</v>
      </c>
      <c r="C373" s="209"/>
      <c r="D373" s="227">
        <f>D$403/100*VLOOKUP(D$370,H20分配!$CE$6:$DP$51,4,FALSE)</f>
        <v>269556.25714113901</v>
      </c>
      <c r="E373" s="229">
        <f>E$403/100*VLOOKUP(E$370,H20分配!$CE$6:$DP$51,4,FALSE)</f>
        <v>231764.49785783706</v>
      </c>
      <c r="F373" s="162"/>
      <c r="G373" s="162"/>
    </row>
    <row r="374" spans="1:7">
      <c r="A374" s="207"/>
      <c r="B374" s="208"/>
      <c r="C374" s="209" t="s">
        <v>166</v>
      </c>
      <c r="D374" s="227">
        <f>D$403/100*VLOOKUP(D$370,H20分配!$CE$6:$DP$51,5,FALSE)</f>
        <v>227498.93122092294</v>
      </c>
      <c r="E374" s="229">
        <f>E$403/100*VLOOKUP(E$370,H20分配!$CE$6:$DP$51,5,FALSE)</f>
        <v>195647.23489877768</v>
      </c>
      <c r="F374" s="162"/>
      <c r="G374" s="162"/>
    </row>
    <row r="375" spans="1:7">
      <c r="A375" s="207"/>
      <c r="B375" s="208"/>
      <c r="C375" s="209" t="s">
        <v>167</v>
      </c>
      <c r="D375" s="227">
        <f>D$403/100*VLOOKUP(D$370,H20分配!$CE$6:$DP$51,6,FALSE)</f>
        <v>42057.325920216055</v>
      </c>
      <c r="E375" s="229">
        <f>E$403/100*VLOOKUP(E$370,H20分配!$CE$6:$DP$51,6,FALSE)</f>
        <v>36117.262959059364</v>
      </c>
      <c r="F375" s="162"/>
      <c r="G375" s="162"/>
    </row>
    <row r="376" spans="1:7">
      <c r="A376" s="207" t="s">
        <v>168</v>
      </c>
      <c r="B376" s="208"/>
      <c r="C376" s="209"/>
      <c r="D376" s="228">
        <f>D$403/100*VLOOKUP(D$370,H20分配!$CE$6:$DP$51,7,FALSE)</f>
        <v>173109.73709674773</v>
      </c>
      <c r="E376" s="229">
        <f>E$403/100*VLOOKUP(E$370,H20分配!$CE$6:$DP$51,7,FALSE)</f>
        <v>138509.82164611193</v>
      </c>
      <c r="F376" s="162"/>
      <c r="G376" s="162"/>
    </row>
    <row r="377" spans="1:7">
      <c r="A377" s="207"/>
      <c r="B377" s="208"/>
      <c r="C377" s="209" t="s">
        <v>39</v>
      </c>
      <c r="D377" s="227">
        <f>D$403/100*VLOOKUP(D$370,H20分配!$CE$6:$DP$51,8,FALSE)</f>
        <v>263648.47692147893</v>
      </c>
      <c r="E377" s="229">
        <f>E$403/100*VLOOKUP(E$370,H20分配!$CE$6:$DP$51,8,FALSE)</f>
        <v>195006.97920801569</v>
      </c>
      <c r="F377" s="162"/>
      <c r="G377" s="162"/>
    </row>
    <row r="378" spans="1:7">
      <c r="A378" s="207"/>
      <c r="B378" s="208"/>
      <c r="C378" s="209" t="s">
        <v>40</v>
      </c>
      <c r="D378" s="227">
        <f>D$403/100*VLOOKUP(D$370,H20分配!$CE$6:$DP$51,9,FALSE)</f>
        <v>90538.739824731179</v>
      </c>
      <c r="E378" s="229">
        <f>E$403/100*VLOOKUP(E$370,H20分配!$CE$6:$DP$51,9,FALSE)</f>
        <v>56497.157561903718</v>
      </c>
      <c r="F378" s="162"/>
      <c r="G378" s="162"/>
    </row>
    <row r="379" spans="1:7">
      <c r="A379" s="207"/>
      <c r="B379" s="208" t="s">
        <v>169</v>
      </c>
      <c r="C379" s="209"/>
      <c r="D379" s="227">
        <f>D$403/100*VLOOKUP(D$370,H20分配!$CE$6:$DP$51,10,FALSE)</f>
        <v>17848.460247431925</v>
      </c>
      <c r="E379" s="229">
        <f>E$403/100*VLOOKUP(E$370,H20分配!$CE$6:$DP$51,10,FALSE)</f>
        <v>3651.2870772136835</v>
      </c>
      <c r="F379" s="162"/>
      <c r="G379" s="162"/>
    </row>
    <row r="380" spans="1:7">
      <c r="A380" s="207"/>
      <c r="B380" s="208"/>
      <c r="C380" s="209" t="s">
        <v>39</v>
      </c>
      <c r="D380" s="227">
        <f>D$403/100*VLOOKUP(D$370,H20分配!$CE$6:$DP$51,11,FALSE)</f>
        <v>102611.09015465862</v>
      </c>
      <c r="E380" s="229">
        <f>E$403/100*VLOOKUP(E$370,H20分配!$CE$6:$DP$51,11,FALSE)</f>
        <v>54913.629631657474</v>
      </c>
      <c r="F380" s="162"/>
      <c r="G380" s="162"/>
    </row>
    <row r="381" spans="1:7">
      <c r="A381" s="207"/>
      <c r="B381" s="208"/>
      <c r="C381" s="209" t="s">
        <v>40</v>
      </c>
      <c r="D381" s="227">
        <f>D$403/100*VLOOKUP(D$370,H20分配!$CE$6:$DP$51,12,FALSE)</f>
        <v>84762.629907226699</v>
      </c>
      <c r="E381" s="229">
        <f>E$403/100*VLOOKUP(E$370,H20分配!$CE$6:$DP$51,12,FALSE)</f>
        <v>51262.342554443792</v>
      </c>
      <c r="F381" s="162"/>
      <c r="G381" s="162"/>
    </row>
    <row r="382" spans="1:7">
      <c r="A382" s="207"/>
      <c r="B382" s="208" t="s">
        <v>170</v>
      </c>
      <c r="C382" s="209"/>
      <c r="D382" s="227">
        <f>D$403/100*VLOOKUP(D$370,H20分配!$CE$6:$DP$51,13,FALSE)</f>
        <v>151739.87256654588</v>
      </c>
      <c r="E382" s="229">
        <f>E$403/100*VLOOKUP(E$370,H20分配!$CE$6:$DP$51,13,FALSE)</f>
        <v>132086.99672858181</v>
      </c>
      <c r="F382" s="162"/>
      <c r="G382" s="162"/>
    </row>
    <row r="383" spans="1:7">
      <c r="A383" s="207"/>
      <c r="B383" s="208"/>
      <c r="C383" s="209" t="s">
        <v>30</v>
      </c>
      <c r="D383" s="227">
        <f>D$403/100*VLOOKUP(D$370,H20分配!$CE$6:$DP$51,16,FALSE)</f>
        <v>56482.467649615406</v>
      </c>
      <c r="E383" s="229">
        <f>E$403/100*VLOOKUP(E$370,H20分配!$CE$6:$DP$51,16,FALSE)</f>
        <v>41652.407298410835</v>
      </c>
      <c r="F383" s="162"/>
      <c r="G383" s="162"/>
    </row>
    <row r="384" spans="1:7">
      <c r="A384" s="207"/>
      <c r="B384" s="208"/>
      <c r="C384" s="209" t="s">
        <v>171</v>
      </c>
      <c r="D384" s="227">
        <f>D$403/100*VLOOKUP(D$370,H20分配!$CE$6:$DP$51,17,FALSE)</f>
        <v>61753.532984545076</v>
      </c>
      <c r="E384" s="229">
        <f>E$403/100*VLOOKUP(E$370,H20分配!$CE$6:$DP$51,17,FALSE)</f>
        <v>46489.725556757054</v>
      </c>
      <c r="F384" s="162"/>
      <c r="G384" s="162"/>
    </row>
    <row r="385" spans="1:7">
      <c r="A385" s="207"/>
      <c r="B385" s="208"/>
      <c r="C385" s="209" t="s">
        <v>172</v>
      </c>
      <c r="D385" s="227">
        <f>D$403/100*VLOOKUP(D$370,H20分配!$CE$6:$DP$51,18,FALSE)</f>
        <v>5271.065334929669</v>
      </c>
      <c r="E385" s="229">
        <f>E$403/100*VLOOKUP(E$370,H20分配!$CE$6:$DP$51,18,FALSE)</f>
        <v>4837.318258346224</v>
      </c>
      <c r="F385" s="162"/>
      <c r="G385" s="162"/>
    </row>
    <row r="386" spans="1:7">
      <c r="A386" s="207"/>
      <c r="B386" s="208"/>
      <c r="C386" s="209" t="s">
        <v>173</v>
      </c>
      <c r="D386" s="227">
        <f>D$403/100*VLOOKUP(D$370,H20分配!$CE$6:$DP$51,19,FALSE)</f>
        <v>14202.323159431226</v>
      </c>
      <c r="E386" s="229">
        <f>E$403/100*VLOOKUP(E$370,H20分配!$CE$6:$DP$51,19,FALSE)</f>
        <v>9799.471645427544</v>
      </c>
      <c r="F386" s="162"/>
      <c r="G386" s="162"/>
    </row>
    <row r="387" spans="1:7">
      <c r="A387" s="207"/>
      <c r="B387" s="208"/>
      <c r="C387" s="209" t="s">
        <v>174</v>
      </c>
      <c r="D387" s="227">
        <f>D$403/100*VLOOKUP(D$370,H20分配!$CE$6:$DP$51,20,FALSE)</f>
        <v>73059.82156036279</v>
      </c>
      <c r="E387" s="229">
        <f>E$403/100*VLOOKUP(E$370,H20分配!$CE$6:$DP$51,20,FALSE)</f>
        <v>67416.398154865397</v>
      </c>
      <c r="F387" s="162"/>
      <c r="G387" s="162"/>
    </row>
    <row r="388" spans="1:7">
      <c r="A388" s="207"/>
      <c r="B388" s="208"/>
      <c r="C388" s="209" t="s">
        <v>33</v>
      </c>
      <c r="D388" s="227">
        <f>D$403/100*VLOOKUP(D$370,H20分配!$CE$6:$DP$51,21,FALSE)</f>
        <v>7995.2601971364393</v>
      </c>
      <c r="E388" s="229">
        <f>E$403/100*VLOOKUP(E$370,H20分配!$CE$6:$DP$51,21,FALSE)</f>
        <v>13218.719629878044</v>
      </c>
      <c r="F388" s="162"/>
      <c r="G388" s="162"/>
    </row>
    <row r="389" spans="1:7">
      <c r="A389" s="207"/>
      <c r="B389" s="208" t="s">
        <v>19</v>
      </c>
      <c r="C389" s="209"/>
      <c r="D389" s="227">
        <f>D$403/100*VLOOKUP(D$370,H20分配!$CE$6:$DP$51,22,FALSE)</f>
        <v>3521.40428276997</v>
      </c>
      <c r="E389" s="229">
        <f>E$403/100*VLOOKUP(E$370,H20分配!$CE$6:$DP$51,22,FALSE)</f>
        <v>2771.5378403164655</v>
      </c>
      <c r="F389" s="162"/>
      <c r="G389" s="162"/>
    </row>
    <row r="390" spans="1:7">
      <c r="A390" s="207"/>
      <c r="B390" s="208"/>
      <c r="C390" s="209" t="s">
        <v>39</v>
      </c>
      <c r="D390" s="227">
        <f>D$403/100*VLOOKUP(D$370,H20分配!$CE$6:$DP$51,23,FALSE)</f>
        <v>4026.4488653447702</v>
      </c>
      <c r="E390" s="229">
        <f>E$403/100*VLOOKUP(E$370,H20分配!$CE$6:$DP$51,23,FALSE)</f>
        <v>3169.0345894301713</v>
      </c>
      <c r="F390" s="162"/>
      <c r="G390" s="162"/>
    </row>
    <row r="391" spans="1:7">
      <c r="A391" s="207"/>
      <c r="B391" s="208"/>
      <c r="C391" s="209" t="s">
        <v>40</v>
      </c>
      <c r="D391" s="227">
        <f>D$403/100*VLOOKUP(D$370,H20分配!$CE$6:$DP$51,24,FALSE)</f>
        <v>505.04458257480093</v>
      </c>
      <c r="E391" s="229">
        <f>E$403/100*VLOOKUP(E$370,H20分配!$CE$6:$DP$51,24,FALSE)</f>
        <v>397.49674911370579</v>
      </c>
      <c r="F391" s="162"/>
      <c r="G391" s="162"/>
    </row>
    <row r="392" spans="1:7">
      <c r="A392" s="207" t="s">
        <v>180</v>
      </c>
      <c r="B392" s="208"/>
      <c r="C392" s="209"/>
      <c r="D392" s="227">
        <f>D$403/100*VLOOKUP(D$370,H20分配!$CE$6:$DP$51,25,FALSE)</f>
        <v>358948.74643968098</v>
      </c>
      <c r="E392" s="229">
        <f>E$403/100*VLOOKUP(E$370,H20分配!$CE$6:$DP$51,25,FALSE)</f>
        <v>327684.96105780423</v>
      </c>
      <c r="F392" s="162"/>
      <c r="G392" s="162"/>
    </row>
    <row r="393" spans="1:7">
      <c r="A393" s="207"/>
      <c r="B393" s="208" t="s">
        <v>20</v>
      </c>
      <c r="C393" s="209"/>
      <c r="D393" s="227">
        <f>D$403/100*VLOOKUP(D$370,H20分配!$CE$6:$DP$51,26,FALSE)</f>
        <v>40281.010993937212</v>
      </c>
      <c r="E393" s="229">
        <f>E$403/100*VLOOKUP(E$370,H20分配!$CE$6:$DP$51,26,FALSE)</f>
        <v>25695.005817375477</v>
      </c>
      <c r="F393" s="162"/>
      <c r="G393" s="162"/>
    </row>
    <row r="394" spans="1:7">
      <c r="A394" s="207"/>
      <c r="B394" s="208"/>
      <c r="C394" s="209" t="s">
        <v>175</v>
      </c>
      <c r="D394" s="227">
        <f>D$403/100*VLOOKUP(D$370,H20分配!$CE$6:$DP$51,27,FALSE)</f>
        <v>128.16055193828964</v>
      </c>
      <c r="E394" s="229">
        <f>E$403/100*VLOOKUP(E$370,H20分配!$CE$6:$DP$51,27,FALSE)</f>
        <v>89.79344895081924</v>
      </c>
      <c r="F394" s="162"/>
      <c r="G394" s="162"/>
    </row>
    <row r="395" spans="1:7">
      <c r="A395" s="207"/>
      <c r="B395" s="208"/>
      <c r="C395" s="209" t="s">
        <v>35</v>
      </c>
      <c r="D395" s="227">
        <f>D$403/100*VLOOKUP(D$370,H20分配!$CE$6:$DP$51,28,FALSE)</f>
        <v>40152.850441998919</v>
      </c>
      <c r="E395" s="229">
        <f>E$403/100*VLOOKUP(E$370,H20分配!$CE$6:$DP$51,28,FALSE)</f>
        <v>25605.212368424658</v>
      </c>
      <c r="F395" s="162"/>
      <c r="G395" s="162"/>
    </row>
    <row r="396" spans="1:7">
      <c r="A396" s="207"/>
      <c r="B396" s="208" t="s">
        <v>176</v>
      </c>
      <c r="C396" s="209"/>
      <c r="D396" s="227">
        <f>D$403/100*VLOOKUP(D$370,H20分配!$CE$6:$DP$51,31,FALSE)</f>
        <v>42700.340041220436</v>
      </c>
      <c r="E396" s="229">
        <f>E$403/100*VLOOKUP(E$370,H20分配!$CE$6:$DP$51,31,FALSE)</f>
        <v>31013.595411801747</v>
      </c>
      <c r="F396" s="162"/>
      <c r="G396" s="162"/>
    </row>
    <row r="397" spans="1:7">
      <c r="A397" s="207"/>
      <c r="B397" s="208"/>
      <c r="C397" s="209" t="s">
        <v>175</v>
      </c>
      <c r="D397" s="227">
        <f>D$403/100*VLOOKUP(D$370,H20分配!$CE$6:$DP$51,32,FALSE)</f>
        <v>21137.36271245743</v>
      </c>
      <c r="E397" s="229">
        <f>E$403/100*VLOOKUP(E$370,H20分配!$CE$6:$DP$51,32,FALSE)</f>
        <v>18752.481487058052</v>
      </c>
      <c r="F397" s="162"/>
      <c r="G397" s="162"/>
    </row>
    <row r="398" spans="1:7">
      <c r="A398" s="207"/>
      <c r="B398" s="208"/>
      <c r="C398" s="209" t="s">
        <v>35</v>
      </c>
      <c r="D398" s="227">
        <f>D$403/100*VLOOKUP(D$370,H20分配!$CE$6:$DP$51,33,FALSE)</f>
        <v>21562.977328763009</v>
      </c>
      <c r="E398" s="229">
        <f>E$403/100*VLOOKUP(E$370,H20分配!$CE$6:$DP$51,33,FALSE)</f>
        <v>12261.113924743693</v>
      </c>
      <c r="F398" s="162"/>
      <c r="G398" s="162"/>
    </row>
    <row r="399" spans="1:7">
      <c r="A399" s="207"/>
      <c r="B399" s="208" t="s">
        <v>177</v>
      </c>
      <c r="C399" s="209"/>
      <c r="D399" s="227">
        <f>D$403/100*VLOOKUP(D$370,H20分配!$CE$6:$DP$51,34,FALSE)</f>
        <v>275967.39540452335</v>
      </c>
      <c r="E399" s="229">
        <f>E$403/100*VLOOKUP(E$370,H20分配!$CE$6:$DP$51,34,FALSE)</f>
        <v>270976.35982862697</v>
      </c>
      <c r="F399" s="162"/>
    </row>
    <row r="400" spans="1:7">
      <c r="A400" s="207"/>
      <c r="B400" s="208"/>
      <c r="C400" s="209" t="s">
        <v>36</v>
      </c>
      <c r="D400" s="227">
        <f>D$403/100*VLOOKUP(D$370,H20分配!$CE$6:$DP$51,35,FALSE)</f>
        <v>3852.2870778869337</v>
      </c>
      <c r="E400" s="229">
        <f>E$403/100*VLOOKUP(E$370,H20分配!$CE$6:$DP$51,35,FALSE)</f>
        <v>8835.2918953693697</v>
      </c>
      <c r="F400" s="162"/>
    </row>
    <row r="401" spans="1:7">
      <c r="A401" s="207"/>
      <c r="B401" s="208"/>
      <c r="C401" s="209" t="s">
        <v>295</v>
      </c>
      <c r="D401" s="227">
        <f>D$403/100*VLOOKUP(D$370,H20分配!$CE$6:$DP$51,36,FALSE)</f>
        <v>104686.77666070776</v>
      </c>
      <c r="E401" s="229">
        <f>E$403/100*VLOOKUP(E$370,H20分配!$CE$6:$DP$51,36,FALSE)</f>
        <v>88593.839330933391</v>
      </c>
      <c r="F401" s="162"/>
      <c r="G401" s="162"/>
    </row>
    <row r="402" spans="1:7" ht="15" thickBot="1">
      <c r="A402" s="207"/>
      <c r="B402" s="208"/>
      <c r="C402" s="209" t="s">
        <v>38</v>
      </c>
      <c r="D402" s="227">
        <f>D$403/100*VLOOKUP(D$370,H20分配!$CE$6:$DP$51,37,FALSE)</f>
        <v>167428.33166592865</v>
      </c>
      <c r="E402" s="229">
        <f>E$403/100*VLOOKUP(E$370,H20分配!$CE$6:$DP$51,37,FALSE)</f>
        <v>173547.22860232423</v>
      </c>
      <c r="F402" s="162"/>
      <c r="G402" s="162"/>
    </row>
    <row r="403" spans="1:7" ht="15.75" thickTop="1" thickBot="1">
      <c r="A403" s="232" t="s">
        <v>178</v>
      </c>
      <c r="B403" s="233"/>
      <c r="C403" s="234"/>
      <c r="D403" s="235">
        <f>VLOOKUP(D$370,H20分配!$AE$6:$AO$51,11,FALSE)*1000</f>
        <v>2590935.1611915659</v>
      </c>
      <c r="E403" s="236">
        <f>VLOOKUP(E$370,H20分配!$AE$6:$AO$51,11,FALSE)*1000</f>
        <v>2235893.224194807</v>
      </c>
      <c r="F403" s="162"/>
      <c r="G403" s="162"/>
    </row>
    <row r="404" spans="1:7" ht="15" thickBot="1">
      <c r="G404" s="162"/>
    </row>
    <row r="405" spans="1:7" ht="15" thickBot="1">
      <c r="B405" s="169" t="s">
        <v>179</v>
      </c>
      <c r="C405" s="210" t="str">
        <f>$R21</f>
        <v>H19(2007)</v>
      </c>
      <c r="D405" s="172"/>
      <c r="E405" s="172"/>
      <c r="G405" s="162"/>
    </row>
    <row r="406" spans="1:7" ht="17.25" thickBot="1">
      <c r="A406" s="212" t="s">
        <v>182</v>
      </c>
      <c r="B406" s="213"/>
      <c r="C406" s="214"/>
      <c r="D406" s="215" t="str">
        <f>$C$5</f>
        <v>熊本市</v>
      </c>
      <c r="E406" s="216" t="str">
        <f>$C$7</f>
        <v>市町村計</v>
      </c>
      <c r="F406" s="162"/>
      <c r="G406" s="162"/>
    </row>
    <row r="407" spans="1:7">
      <c r="A407" s="207" t="s">
        <v>293</v>
      </c>
      <c r="B407" s="208"/>
      <c r="C407" s="209"/>
      <c r="D407" s="223">
        <f>D$439/100*VLOOKUP(D$406,H19分配!$CE$6:$DP$51,2,FALSE)</f>
        <v>2013251.6205519526</v>
      </c>
      <c r="E407" s="224">
        <f>E$439/100*VLOOKUP(E$406,H19分配!$CE$6:$DP$51,2,FALSE)</f>
        <v>1733890.2635308814</v>
      </c>
      <c r="F407" s="162"/>
      <c r="G407" s="162"/>
    </row>
    <row r="408" spans="1:7">
      <c r="A408" s="207"/>
      <c r="B408" s="208" t="s">
        <v>164</v>
      </c>
      <c r="C408" s="209"/>
      <c r="D408" s="227">
        <f>D$439/100*VLOOKUP(D$406,H19分配!$CE$6:$DP$51,3,FALSE)</f>
        <v>1741723.1323780459</v>
      </c>
      <c r="E408" s="229">
        <f>E$439/100*VLOOKUP(E$406,H19分配!$CE$6:$DP$51,3,FALSE)</f>
        <v>1499954.680856175</v>
      </c>
      <c r="F408" s="162"/>
      <c r="G408" s="162"/>
    </row>
    <row r="409" spans="1:7">
      <c r="A409" s="207"/>
      <c r="B409" s="208" t="s">
        <v>165</v>
      </c>
      <c r="C409" s="209"/>
      <c r="D409" s="227">
        <f>D$439/100*VLOOKUP(D$406,H19分配!$CE$6:$DP$51,4,FALSE)</f>
        <v>271528.48817390657</v>
      </c>
      <c r="E409" s="229">
        <f>E$439/100*VLOOKUP(E$406,H19分配!$CE$6:$DP$51,4,FALSE)</f>
        <v>233935.5826747063</v>
      </c>
      <c r="F409" s="162"/>
      <c r="G409" s="162"/>
    </row>
    <row r="410" spans="1:7">
      <c r="A410" s="207"/>
      <c r="B410" s="208"/>
      <c r="C410" s="209" t="s">
        <v>166</v>
      </c>
      <c r="D410" s="227">
        <f>D$439/100*VLOOKUP(D$406,H19分配!$CE$6:$DP$51,5,FALSE)</f>
        <v>230025.00201927271</v>
      </c>
      <c r="E410" s="229">
        <f>E$439/100*VLOOKUP(E$406,H19分配!$CE$6:$DP$51,5,FALSE)</f>
        <v>198215.9743348395</v>
      </c>
      <c r="F410" s="162"/>
      <c r="G410" s="162"/>
    </row>
    <row r="411" spans="1:7">
      <c r="A411" s="207"/>
      <c r="B411" s="208"/>
      <c r="C411" s="209" t="s">
        <v>167</v>
      </c>
      <c r="D411" s="227">
        <f>D$439/100*VLOOKUP(D$406,H19分配!$CE$6:$DP$51,6,FALSE)</f>
        <v>41503.486154633851</v>
      </c>
      <c r="E411" s="229">
        <f>E$439/100*VLOOKUP(E$406,H19分配!$CE$6:$DP$51,6,FALSE)</f>
        <v>35719.608339866827</v>
      </c>
      <c r="F411" s="162"/>
      <c r="G411" s="162"/>
    </row>
    <row r="412" spans="1:7">
      <c r="A412" s="207" t="s">
        <v>168</v>
      </c>
      <c r="B412" s="208"/>
      <c r="C412" s="209"/>
      <c r="D412" s="228">
        <f>D$439/100*VLOOKUP(D$406,H19分配!$CE$6:$DP$51,7,FALSE)</f>
        <v>219647.88948349055</v>
      </c>
      <c r="E412" s="229">
        <f>E$439/100*VLOOKUP(E$406,H19分配!$CE$6:$DP$51,7,FALSE)</f>
        <v>166876.46894388914</v>
      </c>
      <c r="F412" s="162"/>
      <c r="G412" s="162"/>
    </row>
    <row r="413" spans="1:7">
      <c r="A413" s="207"/>
      <c r="B413" s="208"/>
      <c r="C413" s="209" t="s">
        <v>39</v>
      </c>
      <c r="D413" s="227">
        <f>D$439/100*VLOOKUP(D$406,H19分配!$CE$6:$DP$51,8,FALSE)</f>
        <v>311158.7408499564</v>
      </c>
      <c r="E413" s="229">
        <f>E$439/100*VLOOKUP(E$406,H19分配!$CE$6:$DP$51,8,FALSE)</f>
        <v>223894.78529014171</v>
      </c>
      <c r="F413" s="162"/>
      <c r="G413" s="162"/>
    </row>
    <row r="414" spans="1:7">
      <c r="A414" s="207"/>
      <c r="B414" s="208"/>
      <c r="C414" s="209" t="s">
        <v>40</v>
      </c>
      <c r="D414" s="227">
        <f>D$439/100*VLOOKUP(D$406,H19分配!$CE$6:$DP$51,9,FALSE)</f>
        <v>91510.851366465824</v>
      </c>
      <c r="E414" s="229">
        <f>E$439/100*VLOOKUP(E$406,H19分配!$CE$6:$DP$51,9,FALSE)</f>
        <v>57018.316346252548</v>
      </c>
      <c r="F414" s="162"/>
      <c r="G414" s="162"/>
    </row>
    <row r="415" spans="1:7">
      <c r="A415" s="207"/>
      <c r="B415" s="208" t="s">
        <v>169</v>
      </c>
      <c r="C415" s="209"/>
      <c r="D415" s="227">
        <f>D$439/100*VLOOKUP(D$406,H19分配!$CE$6:$DP$51,10,FALSE)</f>
        <v>42307.976743453786</v>
      </c>
      <c r="E415" s="229">
        <f>E$439/100*VLOOKUP(E$406,H19分配!$CE$6:$DP$51,10,FALSE)</f>
        <v>16573.019696569318</v>
      </c>
      <c r="F415" s="162"/>
      <c r="G415" s="162"/>
    </row>
    <row r="416" spans="1:7">
      <c r="A416" s="207"/>
      <c r="B416" s="208"/>
      <c r="C416" s="209" t="s">
        <v>39</v>
      </c>
      <c r="D416" s="227">
        <f>D$439/100*VLOOKUP(D$406,H19分配!$CE$6:$DP$51,11,FALSE)</f>
        <v>126966.9893396088</v>
      </c>
      <c r="E416" s="229">
        <f>E$439/100*VLOOKUP(E$406,H19分配!$CE$6:$DP$51,11,FALSE)</f>
        <v>67359.039805895212</v>
      </c>
      <c r="F416" s="162"/>
      <c r="G416" s="162"/>
    </row>
    <row r="417" spans="1:7">
      <c r="A417" s="207"/>
      <c r="B417" s="208"/>
      <c r="C417" s="209" t="s">
        <v>40</v>
      </c>
      <c r="D417" s="227">
        <f>D$439/100*VLOOKUP(D$406,H19分配!$CE$6:$DP$51,12,FALSE)</f>
        <v>84659.012596155022</v>
      </c>
      <c r="E417" s="229">
        <f>E$439/100*VLOOKUP(E$406,H19分配!$CE$6:$DP$51,12,FALSE)</f>
        <v>50786.020109325902</v>
      </c>
      <c r="F417" s="162"/>
      <c r="G417" s="162"/>
    </row>
    <row r="418" spans="1:7">
      <c r="A418" s="207"/>
      <c r="B418" s="208" t="s">
        <v>170</v>
      </c>
      <c r="C418" s="209"/>
      <c r="D418" s="227">
        <f>D$439/100*VLOOKUP(D$406,H19分配!$CE$6:$DP$51,13,FALSE)</f>
        <v>173770.48329753403</v>
      </c>
      <c r="E418" s="229">
        <f>E$439/100*VLOOKUP(E$406,H19分配!$CE$6:$DP$51,13,FALSE)</f>
        <v>147450.18584965615</v>
      </c>
      <c r="F418" s="162"/>
      <c r="G418" s="162"/>
    </row>
    <row r="419" spans="1:7">
      <c r="A419" s="207"/>
      <c r="B419" s="208"/>
      <c r="C419" s="209" t="s">
        <v>30</v>
      </c>
      <c r="D419" s="227">
        <f>D$439/100*VLOOKUP(D$406,H19分配!$CE$6:$DP$51,16,FALSE)</f>
        <v>57276.096875808558</v>
      </c>
      <c r="E419" s="229">
        <f>E$439/100*VLOOKUP(E$406,H19分配!$CE$6:$DP$51,16,FALSE)</f>
        <v>40000.806950034617</v>
      </c>
      <c r="F419" s="162"/>
      <c r="G419" s="162"/>
    </row>
    <row r="420" spans="1:7">
      <c r="A420" s="207"/>
      <c r="B420" s="208"/>
      <c r="C420" s="209" t="s">
        <v>171</v>
      </c>
      <c r="D420" s="227">
        <f>D$439/100*VLOOKUP(D$406,H19分配!$CE$6:$DP$51,17,FALSE)</f>
        <v>63447.654289551385</v>
      </c>
      <c r="E420" s="229">
        <f>E$439/100*VLOOKUP(E$406,H19分配!$CE$6:$DP$51,17,FALSE)</f>
        <v>45689.313317187058</v>
      </c>
      <c r="F420" s="162"/>
      <c r="G420" s="162"/>
    </row>
    <row r="421" spans="1:7">
      <c r="A421" s="207"/>
      <c r="B421" s="208"/>
      <c r="C421" s="209" t="s">
        <v>172</v>
      </c>
      <c r="D421" s="227">
        <f>D$439/100*VLOOKUP(D$406,H19分配!$CE$6:$DP$51,18,FALSE)</f>
        <v>6171.5574137428275</v>
      </c>
      <c r="E421" s="229">
        <f>E$439/100*VLOOKUP(E$406,H19分配!$CE$6:$DP$51,18,FALSE)</f>
        <v>5688.5063671524385</v>
      </c>
      <c r="F421" s="162"/>
      <c r="G421" s="162"/>
    </row>
    <row r="422" spans="1:7">
      <c r="A422" s="207"/>
      <c r="B422" s="208"/>
      <c r="C422" s="209" t="s">
        <v>173</v>
      </c>
      <c r="D422" s="227">
        <f>D$439/100*VLOOKUP(D$406,H19分配!$CE$6:$DP$51,19,FALSE)</f>
        <v>25055.165162821831</v>
      </c>
      <c r="E422" s="229">
        <f>E$439/100*VLOOKUP(E$406,H19分配!$CE$6:$DP$51,19,FALSE)</f>
        <v>15685.29658416631</v>
      </c>
      <c r="F422" s="162"/>
      <c r="G422" s="162"/>
    </row>
    <row r="423" spans="1:7">
      <c r="A423" s="207"/>
      <c r="B423" s="208"/>
      <c r="C423" s="209" t="s">
        <v>174</v>
      </c>
      <c r="D423" s="227">
        <f>D$439/100*VLOOKUP(D$406,H19分配!$CE$6:$DP$51,20,FALSE)</f>
        <v>85475.017831205216</v>
      </c>
      <c r="E423" s="229">
        <f>E$439/100*VLOOKUP(E$406,H19分配!$CE$6:$DP$51,20,FALSE)</f>
        <v>79215.409251425546</v>
      </c>
      <c r="F423" s="162"/>
      <c r="G423" s="162"/>
    </row>
    <row r="424" spans="1:7">
      <c r="A424" s="207"/>
      <c r="B424" s="208"/>
      <c r="C424" s="209" t="s">
        <v>33</v>
      </c>
      <c r="D424" s="227">
        <f>D$439/100*VLOOKUP(D$406,H19分配!$CE$6:$DP$51,21,FALSE)</f>
        <v>5964.2034276983977</v>
      </c>
      <c r="E424" s="229">
        <f>E$439/100*VLOOKUP(E$406,H19分配!$CE$6:$DP$51,21,FALSE)</f>
        <v>12548.673064029685</v>
      </c>
      <c r="F424" s="162"/>
      <c r="G424" s="162"/>
    </row>
    <row r="425" spans="1:7">
      <c r="A425" s="207"/>
      <c r="B425" s="208" t="s">
        <v>19</v>
      </c>
      <c r="C425" s="209"/>
      <c r="D425" s="227">
        <f>D$439/100*VLOOKUP(D$406,H19分配!$CE$6:$DP$51,22,FALSE)</f>
        <v>3569.4294425027483</v>
      </c>
      <c r="E425" s="229">
        <f>E$439/100*VLOOKUP(E$406,H19分配!$CE$6:$DP$51,22,FALSE)</f>
        <v>2853.2633976636666</v>
      </c>
      <c r="F425" s="162"/>
      <c r="G425" s="162"/>
    </row>
    <row r="426" spans="1:7">
      <c r="A426" s="207"/>
      <c r="B426" s="208"/>
      <c r="C426" s="209" t="s">
        <v>39</v>
      </c>
      <c r="D426" s="227">
        <f>D$439/100*VLOOKUP(D$406,H19分配!$CE$6:$DP$51,23,FALSE)</f>
        <v>4249.7107990707236</v>
      </c>
      <c r="E426" s="229">
        <f>E$439/100*VLOOKUP(E$406,H19分配!$CE$6:$DP$51,23,FALSE)</f>
        <v>3397.0532674378737</v>
      </c>
      <c r="F426" s="162"/>
      <c r="G426" s="162"/>
    </row>
    <row r="427" spans="1:7">
      <c r="A427" s="207"/>
      <c r="B427" s="208"/>
      <c r="C427" s="209" t="s">
        <v>40</v>
      </c>
      <c r="D427" s="227">
        <f>D$439/100*VLOOKUP(D$406,H19分配!$CE$6:$DP$51,24,FALSE)</f>
        <v>680.28135656797554</v>
      </c>
      <c r="E427" s="229">
        <f>E$439/100*VLOOKUP(E$406,H19分配!$CE$6:$DP$51,24,FALSE)</f>
        <v>543.78986977420686</v>
      </c>
      <c r="F427" s="162"/>
      <c r="G427" s="162"/>
    </row>
    <row r="428" spans="1:7">
      <c r="A428" s="207" t="s">
        <v>180</v>
      </c>
      <c r="B428" s="208"/>
      <c r="C428" s="209"/>
      <c r="D428" s="227">
        <f>D$439/100*VLOOKUP(D$406,H19分配!$CE$6:$DP$51,25,FALSE)</f>
        <v>517396.44690134033</v>
      </c>
      <c r="E428" s="229">
        <f>E$439/100*VLOOKUP(E$406,H19分配!$CE$6:$DP$51,25,FALSE)</f>
        <v>455492.16963640298</v>
      </c>
      <c r="F428" s="162"/>
      <c r="G428" s="162"/>
    </row>
    <row r="429" spans="1:7">
      <c r="A429" s="207"/>
      <c r="B429" s="208" t="s">
        <v>20</v>
      </c>
      <c r="C429" s="209"/>
      <c r="D429" s="227">
        <f>D$439/100*VLOOKUP(D$406,H19分配!$CE$6:$DP$51,26,FALSE)</f>
        <v>203279.7288287807</v>
      </c>
      <c r="E429" s="229">
        <f>E$439/100*VLOOKUP(E$406,H19分配!$CE$6:$DP$51,26,FALSE)</f>
        <v>151716.97728965251</v>
      </c>
      <c r="F429" s="162"/>
      <c r="G429" s="162"/>
    </row>
    <row r="430" spans="1:7">
      <c r="A430" s="207"/>
      <c r="B430" s="208"/>
      <c r="C430" s="209" t="s">
        <v>175</v>
      </c>
      <c r="D430" s="227">
        <f>D$439/100*VLOOKUP(D$406,H19分配!$CE$6:$DP$51,27,FALSE)</f>
        <v>131968.69237372014</v>
      </c>
      <c r="E430" s="229">
        <f>E$439/100*VLOOKUP(E$406,H19分配!$CE$6:$DP$51,27,FALSE)</f>
        <v>105440.7426779385</v>
      </c>
      <c r="F430" s="162"/>
      <c r="G430" s="162"/>
    </row>
    <row r="431" spans="1:7">
      <c r="A431" s="207"/>
      <c r="B431" s="208"/>
      <c r="C431" s="209" t="s">
        <v>35</v>
      </c>
      <c r="D431" s="227">
        <f>D$439/100*VLOOKUP(D$406,H19分配!$CE$6:$DP$51,28,FALSE)</f>
        <v>71311.036455060574</v>
      </c>
      <c r="E431" s="229">
        <f>E$439/100*VLOOKUP(E$406,H19分配!$CE$6:$DP$51,28,FALSE)</f>
        <v>46276.234611713997</v>
      </c>
      <c r="F431" s="162"/>
      <c r="G431" s="162"/>
    </row>
    <row r="432" spans="1:7">
      <c r="A432" s="207"/>
      <c r="B432" s="208" t="s">
        <v>176</v>
      </c>
      <c r="C432" s="209"/>
      <c r="D432" s="227">
        <f>D$439/100*VLOOKUP(D$406,H19分配!$CE$6:$DP$51,31,FALSE)</f>
        <v>28937.460042356808</v>
      </c>
      <c r="E432" s="229">
        <f>E$439/100*VLOOKUP(E$406,H19分配!$CE$6:$DP$51,31,FALSE)</f>
        <v>21655.521875006827</v>
      </c>
      <c r="F432" s="162"/>
      <c r="G432" s="162"/>
    </row>
    <row r="433" spans="1:7">
      <c r="A433" s="207"/>
      <c r="B433" s="208"/>
      <c r="C433" s="209" t="s">
        <v>175</v>
      </c>
      <c r="D433" s="227">
        <f>D$439/100*VLOOKUP(D$406,H19分配!$CE$6:$DP$51,32,FALSE)</f>
        <v>20450.897446954732</v>
      </c>
      <c r="E433" s="229">
        <f>E$439/100*VLOOKUP(E$406,H19分配!$CE$6:$DP$51,32,FALSE)</f>
        <v>16051.642072343782</v>
      </c>
      <c r="F433" s="162"/>
      <c r="G433" s="162"/>
    </row>
    <row r="434" spans="1:7">
      <c r="A434" s="207"/>
      <c r="B434" s="208"/>
      <c r="C434" s="209" t="s">
        <v>35</v>
      </c>
      <c r="D434" s="227">
        <f>D$439/100*VLOOKUP(D$406,H19分配!$CE$6:$DP$51,33,FALSE)</f>
        <v>8486.5625954020798</v>
      </c>
      <c r="E434" s="229">
        <f>E$439/100*VLOOKUP(E$406,H19分配!$CE$6:$DP$51,33,FALSE)</f>
        <v>5603.8798026630448</v>
      </c>
      <c r="F434" s="162"/>
      <c r="G434" s="162"/>
    </row>
    <row r="435" spans="1:7">
      <c r="A435" s="207"/>
      <c r="B435" s="208" t="s">
        <v>177</v>
      </c>
      <c r="C435" s="209"/>
      <c r="D435" s="227">
        <f>D$439/100*VLOOKUP(D$406,H19分配!$CE$6:$DP$51,34,FALSE)</f>
        <v>285179.25803020282</v>
      </c>
      <c r="E435" s="229">
        <f>E$439/100*VLOOKUP(E$406,H19分配!$CE$6:$DP$51,34,FALSE)</f>
        <v>282119.67047174368</v>
      </c>
      <c r="F435" s="162"/>
    </row>
    <row r="436" spans="1:7">
      <c r="A436" s="207"/>
      <c r="B436" s="208"/>
      <c r="C436" s="209" t="s">
        <v>36</v>
      </c>
      <c r="D436" s="227">
        <f>D$439/100*VLOOKUP(D$406,H19分配!$CE$6:$DP$51,35,FALSE)</f>
        <v>3850.525900766776</v>
      </c>
      <c r="E436" s="229">
        <f>E$439/100*VLOOKUP(E$406,H19分配!$CE$6:$DP$51,35,FALSE)</f>
        <v>10044.29052821923</v>
      </c>
      <c r="F436" s="162"/>
    </row>
    <row r="437" spans="1:7">
      <c r="A437" s="207"/>
      <c r="B437" s="208"/>
      <c r="C437" s="209" t="s">
        <v>295</v>
      </c>
      <c r="D437" s="227">
        <f>D$439/100*VLOOKUP(D$406,H19分配!$CE$6:$DP$51,36,FALSE)</f>
        <v>119281.6755446218</v>
      </c>
      <c r="E437" s="229">
        <f>E$439/100*VLOOKUP(E$406,H19分配!$CE$6:$DP$51,36,FALSE)</f>
        <v>101471.51106034764</v>
      </c>
      <c r="F437" s="162"/>
      <c r="G437" s="162"/>
    </row>
    <row r="438" spans="1:7" ht="15" thickBot="1">
      <c r="A438" s="207"/>
      <c r="B438" s="208"/>
      <c r="C438" s="209" t="s">
        <v>38</v>
      </c>
      <c r="D438" s="227">
        <f>D$439/100*VLOOKUP(D$406,H19分配!$CE$6:$DP$51,37,FALSE)</f>
        <v>162047.05658481421</v>
      </c>
      <c r="E438" s="229">
        <f>E$439/100*VLOOKUP(E$406,H19分配!$CE$6:$DP$51,37,FALSE)</f>
        <v>170603.86888317682</v>
      </c>
      <c r="F438" s="162"/>
      <c r="G438" s="162"/>
    </row>
    <row r="439" spans="1:7" ht="15.75" thickTop="1" thickBot="1">
      <c r="A439" s="232" t="s">
        <v>178</v>
      </c>
      <c r="B439" s="233"/>
      <c r="C439" s="234"/>
      <c r="D439" s="235">
        <f>VLOOKUP(D$406,H19分配!$AE$6:$AO$51,11,FALSE)*1000</f>
        <v>2750295.9569367836</v>
      </c>
      <c r="E439" s="236">
        <f>VLOOKUP(E$406,H19分配!$AE$6:$AO$51,11,FALSE)*1000</f>
        <v>2356258.9021111736</v>
      </c>
      <c r="F439" s="162"/>
      <c r="G439" s="162"/>
    </row>
    <row r="440" spans="1:7" ht="15" thickBot="1">
      <c r="G440" s="162"/>
    </row>
    <row r="441" spans="1:7" ht="15" thickBot="1">
      <c r="B441" s="169" t="s">
        <v>179</v>
      </c>
      <c r="C441" s="210" t="str">
        <f>$R22</f>
        <v>H18(2006)</v>
      </c>
      <c r="D441" s="172"/>
      <c r="E441" s="172"/>
      <c r="G441" s="162"/>
    </row>
    <row r="442" spans="1:7" ht="17.25" thickBot="1">
      <c r="A442" s="212" t="s">
        <v>182</v>
      </c>
      <c r="B442" s="213"/>
      <c r="C442" s="214"/>
      <c r="D442" s="215" t="str">
        <f>$C$5</f>
        <v>熊本市</v>
      </c>
      <c r="E442" s="216" t="str">
        <f>$C$7</f>
        <v>市町村計</v>
      </c>
      <c r="F442" s="162"/>
      <c r="G442" s="162"/>
    </row>
    <row r="443" spans="1:7">
      <c r="A443" s="207" t="s">
        <v>293</v>
      </c>
      <c r="B443" s="208"/>
      <c r="C443" s="209"/>
      <c r="D443" s="223">
        <f>D$475/100*VLOOKUP(D$442,H18分配!$CE$6:$DP$51,2,FALSE)</f>
        <v>2064928.3483546856</v>
      </c>
      <c r="E443" s="224">
        <f>E$475/100*VLOOKUP(E$442,H18分配!$CE$6:$DP$51,2,FALSE)</f>
        <v>1771800.4344590323</v>
      </c>
      <c r="F443" s="162"/>
      <c r="G443" s="162"/>
    </row>
    <row r="444" spans="1:7">
      <c r="A444" s="207"/>
      <c r="B444" s="208" t="s">
        <v>164</v>
      </c>
      <c r="C444" s="209"/>
      <c r="D444" s="227">
        <f>D$475/100*VLOOKUP(D$442,H18分配!$CE$6:$DP$51,3,FALSE)</f>
        <v>1800669.2680533724</v>
      </c>
      <c r="E444" s="229">
        <f>E$475/100*VLOOKUP(E$442,H18分配!$CE$6:$DP$51,3,FALSE)</f>
        <v>1544973.5271588583</v>
      </c>
      <c r="F444" s="162"/>
      <c r="G444" s="162"/>
    </row>
    <row r="445" spans="1:7">
      <c r="A445" s="207"/>
      <c r="B445" s="208" t="s">
        <v>165</v>
      </c>
      <c r="C445" s="209"/>
      <c r="D445" s="227">
        <f>D$475/100*VLOOKUP(D$442,H18分配!$CE$6:$DP$51,4,FALSE)</f>
        <v>264259.0803013132</v>
      </c>
      <c r="E445" s="229">
        <f>E$475/100*VLOOKUP(E$442,H18分配!$CE$6:$DP$51,4,FALSE)</f>
        <v>226826.90730017395</v>
      </c>
      <c r="F445" s="162"/>
      <c r="G445" s="162"/>
    </row>
    <row r="446" spans="1:7">
      <c r="A446" s="207"/>
      <c r="B446" s="208"/>
      <c r="C446" s="209" t="s">
        <v>166</v>
      </c>
      <c r="D446" s="227">
        <f>D$475/100*VLOOKUP(D$442,H18分配!$CE$6:$DP$51,5,FALSE)</f>
        <v>228138.87019879711</v>
      </c>
      <c r="E446" s="229">
        <f>E$475/100*VLOOKUP(E$442,H18分配!$CE$6:$DP$51,5,FALSE)</f>
        <v>195863.44679536147</v>
      </c>
      <c r="F446" s="162"/>
      <c r="G446" s="162"/>
    </row>
    <row r="447" spans="1:7">
      <c r="A447" s="207"/>
      <c r="B447" s="208"/>
      <c r="C447" s="209" t="s">
        <v>167</v>
      </c>
      <c r="D447" s="227">
        <f>D$475/100*VLOOKUP(D$442,H18分配!$CE$6:$DP$51,6,FALSE)</f>
        <v>36120.210102516103</v>
      </c>
      <c r="E447" s="229">
        <f>E$475/100*VLOOKUP(E$442,H18分配!$CE$6:$DP$51,6,FALSE)</f>
        <v>30963.460504812458</v>
      </c>
      <c r="F447" s="162"/>
      <c r="G447" s="162"/>
    </row>
    <row r="448" spans="1:7">
      <c r="A448" s="207" t="s">
        <v>168</v>
      </c>
      <c r="B448" s="208"/>
      <c r="C448" s="209"/>
      <c r="D448" s="228">
        <f>D$475/100*VLOOKUP(D$442,H18分配!$CE$6:$DP$51,7,FALSE)</f>
        <v>230349.52907820468</v>
      </c>
      <c r="E448" s="229">
        <f>E$475/100*VLOOKUP(E$442,H18分配!$CE$6:$DP$51,7,FALSE)</f>
        <v>165112.85489525332</v>
      </c>
      <c r="F448" s="162"/>
      <c r="G448" s="162"/>
    </row>
    <row r="449" spans="1:7">
      <c r="A449" s="207"/>
      <c r="B449" s="208"/>
      <c r="C449" s="209" t="s">
        <v>39</v>
      </c>
      <c r="D449" s="227">
        <f>D$475/100*VLOOKUP(D$442,H18分配!$CE$6:$DP$51,8,FALSE)</f>
        <v>315475.10274221329</v>
      </c>
      <c r="E449" s="229">
        <f>E$475/100*VLOOKUP(E$442,H18分配!$CE$6:$DP$51,8,FALSE)</f>
        <v>218529.22615589172</v>
      </c>
      <c r="F449" s="162"/>
      <c r="G449" s="162"/>
    </row>
    <row r="450" spans="1:7">
      <c r="A450" s="207"/>
      <c r="B450" s="208"/>
      <c r="C450" s="209" t="s">
        <v>40</v>
      </c>
      <c r="D450" s="227">
        <f>D$475/100*VLOOKUP(D$442,H18分配!$CE$6:$DP$51,9,FALSE)</f>
        <v>85125.57366400864</v>
      </c>
      <c r="E450" s="229">
        <f>E$475/100*VLOOKUP(E$442,H18分配!$CE$6:$DP$51,9,FALSE)</f>
        <v>53416.371260638436</v>
      </c>
      <c r="F450" s="162"/>
      <c r="G450" s="162"/>
    </row>
    <row r="451" spans="1:7">
      <c r="A451" s="207"/>
      <c r="B451" s="208" t="s">
        <v>169</v>
      </c>
      <c r="C451" s="209"/>
      <c r="D451" s="227">
        <f>D$475/100*VLOOKUP(D$442,H18分配!$CE$6:$DP$51,10,FALSE)</f>
        <v>48504.170669239276</v>
      </c>
      <c r="E451" s="229">
        <f>E$475/100*VLOOKUP(E$442,H18分配!$CE$6:$DP$51,10,FALSE)</f>
        <v>19607.164385022323</v>
      </c>
      <c r="F451" s="162"/>
      <c r="G451" s="162"/>
    </row>
    <row r="452" spans="1:7">
      <c r="A452" s="207"/>
      <c r="B452" s="208"/>
      <c r="C452" s="209" t="s">
        <v>39</v>
      </c>
      <c r="D452" s="227">
        <f>D$475/100*VLOOKUP(D$442,H18分配!$CE$6:$DP$51,11,FALSE)</f>
        <v>126868.70785308172</v>
      </c>
      <c r="E452" s="229">
        <f>E$475/100*VLOOKUP(E$442,H18分配!$CE$6:$DP$51,11,FALSE)</f>
        <v>66865.163740895747</v>
      </c>
      <c r="F452" s="162"/>
      <c r="G452" s="162"/>
    </row>
    <row r="453" spans="1:7">
      <c r="A453" s="207"/>
      <c r="B453" s="208"/>
      <c r="C453" s="209" t="s">
        <v>40</v>
      </c>
      <c r="D453" s="227">
        <f>D$475/100*VLOOKUP(D$442,H18分配!$CE$6:$DP$51,12,FALSE)</f>
        <v>78364.537183842447</v>
      </c>
      <c r="E453" s="229">
        <f>E$475/100*VLOOKUP(E$442,H18分配!$CE$6:$DP$51,12,FALSE)</f>
        <v>47257.99935587342</v>
      </c>
      <c r="F453" s="162"/>
      <c r="G453" s="162"/>
    </row>
    <row r="454" spans="1:7">
      <c r="A454" s="207"/>
      <c r="B454" s="208" t="s">
        <v>170</v>
      </c>
      <c r="C454" s="209"/>
      <c r="D454" s="227">
        <f>D$475/100*VLOOKUP(D$442,H18分配!$CE$6:$DP$51,13,FALSE)</f>
        <v>178827.21630610398</v>
      </c>
      <c r="E454" s="229">
        <f>E$475/100*VLOOKUP(E$442,H18分配!$CE$6:$DP$51,13,FALSE)</f>
        <v>143021.66963704774</v>
      </c>
      <c r="F454" s="162"/>
      <c r="G454" s="162"/>
    </row>
    <row r="455" spans="1:7">
      <c r="A455" s="207"/>
      <c r="B455" s="208"/>
      <c r="C455" s="209" t="s">
        <v>30</v>
      </c>
      <c r="D455" s="227">
        <f>D$475/100*VLOOKUP(D$442,H18分配!$CE$6:$DP$51,16,FALSE)</f>
        <v>49004.856530896664</v>
      </c>
      <c r="E455" s="229">
        <f>E$475/100*VLOOKUP(E$442,H18分配!$CE$6:$DP$51,16,FALSE)</f>
        <v>29803.911872166991</v>
      </c>
      <c r="F455" s="162"/>
      <c r="G455" s="162"/>
    </row>
    <row r="456" spans="1:7">
      <c r="A456" s="207"/>
      <c r="B456" s="208"/>
      <c r="C456" s="209" t="s">
        <v>171</v>
      </c>
      <c r="D456" s="227">
        <f>D$475/100*VLOOKUP(D$442,H18分配!$CE$6:$DP$51,17,FALSE)</f>
        <v>55082.414397476357</v>
      </c>
      <c r="E456" s="229">
        <f>E$475/100*VLOOKUP(E$442,H18分配!$CE$6:$DP$51,17,FALSE)</f>
        <v>35399.760519827571</v>
      </c>
      <c r="F456" s="162"/>
      <c r="G456" s="162"/>
    </row>
    <row r="457" spans="1:7">
      <c r="A457" s="207"/>
      <c r="B457" s="208"/>
      <c r="C457" s="209" t="s">
        <v>172</v>
      </c>
      <c r="D457" s="227">
        <f>D$475/100*VLOOKUP(D$442,H18分配!$CE$6:$DP$51,18,FALSE)</f>
        <v>6077.5578665796947</v>
      </c>
      <c r="E457" s="229">
        <f>E$475/100*VLOOKUP(E$442,H18分配!$CE$6:$DP$51,18,FALSE)</f>
        <v>5595.8486476605813</v>
      </c>
      <c r="F457" s="162"/>
      <c r="G457" s="162"/>
    </row>
    <row r="458" spans="1:7">
      <c r="A458" s="207"/>
      <c r="B458" s="208"/>
      <c r="C458" s="209" t="s">
        <v>173</v>
      </c>
      <c r="D458" s="227">
        <f>D$475/100*VLOOKUP(D$442,H18分配!$CE$6:$DP$51,19,FALSE)</f>
        <v>43394.800058651104</v>
      </c>
      <c r="E458" s="229">
        <f>E$475/100*VLOOKUP(E$442,H18分配!$CE$6:$DP$51,19,FALSE)</f>
        <v>26500.039713885941</v>
      </c>
      <c r="F458" s="162"/>
      <c r="G458" s="162"/>
    </row>
    <row r="459" spans="1:7">
      <c r="A459" s="207"/>
      <c r="B459" s="208"/>
      <c r="C459" s="209" t="s">
        <v>174</v>
      </c>
      <c r="D459" s="227">
        <f>D$475/100*VLOOKUP(D$442,H18分配!$CE$6:$DP$51,20,FALSE)</f>
        <v>81539.003671175582</v>
      </c>
      <c r="E459" s="229">
        <f>E$475/100*VLOOKUP(E$442,H18分配!$CE$6:$DP$51,20,FALSE)</f>
        <v>74926.502653758042</v>
      </c>
      <c r="F459" s="162"/>
      <c r="G459" s="162"/>
    </row>
    <row r="460" spans="1:7">
      <c r="A460" s="207"/>
      <c r="B460" s="208"/>
      <c r="C460" s="209" t="s">
        <v>33</v>
      </c>
      <c r="D460" s="227">
        <f>D$475/100*VLOOKUP(D$442,H18分配!$CE$6:$DP$51,21,FALSE)</f>
        <v>4888.5560453806083</v>
      </c>
      <c r="E460" s="229">
        <f>E$475/100*VLOOKUP(E$442,H18分配!$CE$6:$DP$51,21,FALSE)</f>
        <v>11791.215397236785</v>
      </c>
      <c r="F460" s="162"/>
      <c r="G460" s="162"/>
    </row>
    <row r="461" spans="1:7">
      <c r="A461" s="207"/>
      <c r="B461" s="208" t="s">
        <v>19</v>
      </c>
      <c r="C461" s="209"/>
      <c r="D461" s="227">
        <f>D$475/100*VLOOKUP(D$442,H18分配!$CE$6:$DP$51,22,FALSE)</f>
        <v>3018.1421028614341</v>
      </c>
      <c r="E461" s="229">
        <f>E$475/100*VLOOKUP(E$442,H18分配!$CE$6:$DP$51,22,FALSE)</f>
        <v>2484.0208731832263</v>
      </c>
      <c r="F461" s="162"/>
      <c r="G461" s="162"/>
    </row>
    <row r="462" spans="1:7">
      <c r="A462" s="207"/>
      <c r="B462" s="208"/>
      <c r="C462" s="209" t="s">
        <v>39</v>
      </c>
      <c r="D462" s="227">
        <f>D$475/100*VLOOKUP(D$442,H18分配!$CE$6:$DP$51,23,FALSE)</f>
        <v>3701.6207164479356</v>
      </c>
      <c r="E462" s="229">
        <f>E$475/100*VLOOKUP(E$442,H18分配!$CE$6:$DP$51,23,FALSE)</f>
        <v>3046.5441302876593</v>
      </c>
      <c r="F462" s="162"/>
      <c r="G462" s="162"/>
    </row>
    <row r="463" spans="1:7">
      <c r="A463" s="207"/>
      <c r="B463" s="208"/>
      <c r="C463" s="209" t="s">
        <v>40</v>
      </c>
      <c r="D463" s="227">
        <f>D$475/100*VLOOKUP(D$442,H18分配!$CE$6:$DP$51,24,FALSE)</f>
        <v>683.47861358650152</v>
      </c>
      <c r="E463" s="229">
        <f>E$475/100*VLOOKUP(E$442,H18分配!$CE$6:$DP$51,24,FALSE)</f>
        <v>562.52325710443347</v>
      </c>
      <c r="F463" s="162"/>
      <c r="G463" s="162"/>
    </row>
    <row r="464" spans="1:7">
      <c r="A464" s="207" t="s">
        <v>180</v>
      </c>
      <c r="B464" s="208"/>
      <c r="C464" s="209"/>
      <c r="D464" s="227">
        <f>D$475/100*VLOOKUP(D$442,H18分配!$CE$6:$DP$51,25,FALSE)</f>
        <v>441854.34518368897</v>
      </c>
      <c r="E464" s="229">
        <f>E$475/100*VLOOKUP(E$442,H18分配!$CE$6:$DP$51,25,FALSE)</f>
        <v>383594.25029975834</v>
      </c>
      <c r="F464" s="162"/>
      <c r="G464" s="162"/>
    </row>
    <row r="465" spans="1:7">
      <c r="A465" s="207"/>
      <c r="B465" s="208" t="s">
        <v>20</v>
      </c>
      <c r="C465" s="209"/>
      <c r="D465" s="227">
        <f>D$475/100*VLOOKUP(D$442,H18分配!$CE$6:$DP$51,26,FALSE)</f>
        <v>104303.55921774772</v>
      </c>
      <c r="E465" s="229">
        <f>E$475/100*VLOOKUP(E$442,H18分配!$CE$6:$DP$51,26,FALSE)</f>
        <v>68708.832477036689</v>
      </c>
      <c r="F465" s="162"/>
      <c r="G465" s="162"/>
    </row>
    <row r="466" spans="1:7">
      <c r="A466" s="207"/>
      <c r="B466" s="208"/>
      <c r="C466" s="209" t="s">
        <v>175</v>
      </c>
      <c r="D466" s="227">
        <f>D$475/100*VLOOKUP(D$442,H18分配!$CE$6:$DP$51,27,FALSE)</f>
        <v>43624.393104932045</v>
      </c>
      <c r="E466" s="229">
        <f>E$475/100*VLOOKUP(E$442,H18分配!$CE$6:$DP$51,27,FALSE)</f>
        <v>30577.516609108738</v>
      </c>
      <c r="F466" s="162"/>
      <c r="G466" s="162"/>
    </row>
    <row r="467" spans="1:7">
      <c r="A467" s="207"/>
      <c r="B467" s="208"/>
      <c r="C467" s="209" t="s">
        <v>35</v>
      </c>
      <c r="D467" s="227">
        <f>D$475/100*VLOOKUP(D$442,H18分配!$CE$6:$DP$51,28,FALSE)</f>
        <v>60679.166112815685</v>
      </c>
      <c r="E467" s="229">
        <f>E$475/100*VLOOKUP(E$442,H18分配!$CE$6:$DP$51,28,FALSE)</f>
        <v>38131.315867927944</v>
      </c>
      <c r="F467" s="162"/>
      <c r="G467" s="162"/>
    </row>
    <row r="468" spans="1:7">
      <c r="A468" s="207"/>
      <c r="B468" s="208" t="s">
        <v>176</v>
      </c>
      <c r="C468" s="209"/>
      <c r="D468" s="227">
        <f>D$475/100*VLOOKUP(D$442,H18分配!$CE$6:$DP$51,31,FALSE)</f>
        <v>53071.550239195109</v>
      </c>
      <c r="E468" s="229">
        <f>E$475/100*VLOOKUP(E$442,H18分配!$CE$6:$DP$51,31,FALSE)</f>
        <v>37899.559774294576</v>
      </c>
      <c r="F468" s="162"/>
      <c r="G468" s="162"/>
    </row>
    <row r="469" spans="1:7">
      <c r="A469" s="207"/>
      <c r="B469" s="208"/>
      <c r="C469" s="209" t="s">
        <v>175</v>
      </c>
      <c r="D469" s="227">
        <f>D$475/100*VLOOKUP(D$442,H18分配!$CE$6:$DP$51,32,FALSE)</f>
        <v>19258.475975657049</v>
      </c>
      <c r="E469" s="229">
        <f>E$475/100*VLOOKUP(E$442,H18分配!$CE$6:$DP$51,32,FALSE)</f>
        <v>18326.598837525598</v>
      </c>
      <c r="F469" s="162"/>
      <c r="G469" s="162"/>
    </row>
    <row r="470" spans="1:7">
      <c r="A470" s="207"/>
      <c r="B470" s="208"/>
      <c r="C470" s="209" t="s">
        <v>35</v>
      </c>
      <c r="D470" s="227">
        <f>D$475/100*VLOOKUP(D$442,H18分配!$CE$6:$DP$51,33,FALSE)</f>
        <v>33813.074263538059</v>
      </c>
      <c r="E470" s="229">
        <f>E$475/100*VLOOKUP(E$442,H18分配!$CE$6:$DP$51,33,FALSE)</f>
        <v>19572.96093676897</v>
      </c>
      <c r="F470" s="162"/>
      <c r="G470" s="162"/>
    </row>
    <row r="471" spans="1:7">
      <c r="A471" s="207"/>
      <c r="B471" s="208" t="s">
        <v>177</v>
      </c>
      <c r="C471" s="209"/>
      <c r="D471" s="227">
        <f>D$475/100*VLOOKUP(D$442,H18分配!$CE$6:$DP$51,34,FALSE)</f>
        <v>284479.23572674609</v>
      </c>
      <c r="E471" s="229">
        <f>E$475/100*VLOOKUP(E$442,H18分配!$CE$6:$DP$51,34,FALSE)</f>
        <v>276985.85804842709</v>
      </c>
      <c r="F471" s="162"/>
    </row>
    <row r="472" spans="1:7">
      <c r="A472" s="207"/>
      <c r="B472" s="208"/>
      <c r="C472" s="209" t="s">
        <v>36</v>
      </c>
      <c r="D472" s="227">
        <f>D$475/100*VLOOKUP(D$442,H18分配!$CE$6:$DP$51,35,FALSE)</f>
        <v>861.07361673146158</v>
      </c>
      <c r="E472" s="229">
        <f>E$475/100*VLOOKUP(E$442,H18分配!$CE$6:$DP$51,35,FALSE)</f>
        <v>1919.8688027297044</v>
      </c>
      <c r="F472" s="162"/>
    </row>
    <row r="473" spans="1:7">
      <c r="A473" s="207"/>
      <c r="B473" s="208"/>
      <c r="C473" s="209" t="s">
        <v>295</v>
      </c>
      <c r="D473" s="227">
        <f>D$475/100*VLOOKUP(D$442,H18分配!$CE$6:$DP$51,36,FALSE)</f>
        <v>126094.14735953539</v>
      </c>
      <c r="E473" s="229">
        <f>E$475/100*VLOOKUP(E$442,H18分配!$CE$6:$DP$51,36,FALSE)</f>
        <v>107914.59664836567</v>
      </c>
      <c r="F473" s="162"/>
    </row>
    <row r="474" spans="1:7" ht="15" thickBot="1">
      <c r="A474" s="207"/>
      <c r="B474" s="208"/>
      <c r="C474" s="209" t="s">
        <v>38</v>
      </c>
      <c r="D474" s="227">
        <f>D$475/100*VLOOKUP(D$442,H18分配!$CE$6:$DP$51,37,FALSE)</f>
        <v>157524.01475047928</v>
      </c>
      <c r="E474" s="229">
        <f>E$475/100*VLOOKUP(E$442,H18分配!$CE$6:$DP$51,37,FALSE)</f>
        <v>167151.39259733169</v>
      </c>
      <c r="F474" s="162"/>
    </row>
    <row r="475" spans="1:7" ht="15.75" thickTop="1" thickBot="1">
      <c r="A475" s="232" t="s">
        <v>296</v>
      </c>
      <c r="B475" s="233"/>
      <c r="C475" s="234"/>
      <c r="D475" s="235">
        <f>VLOOKUP(D$442,H18分配!$AE$6:$AO$51,11,FALSE)*1000</f>
        <v>2737132.2226165794</v>
      </c>
      <c r="E475" s="236">
        <f>VLOOKUP(E$442,H18分配!$AE$6:$AO$51,11,FALSE)*1000</f>
        <v>2320507.5396540435</v>
      </c>
      <c r="F475" s="162"/>
    </row>
  </sheetData>
  <sheetProtection sheet="1" objects="1" scenarios="1"/>
  <phoneticPr fontId="1"/>
  <pageMargins left="0.7" right="0.7" top="0.75" bottom="0.75" header="0.3" footer="0.3"/>
  <pageSetup paperSize="9" scale="55"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R503"/>
  <sheetViews>
    <sheetView zoomScaleNormal="100" zoomScaleSheetLayoutView="100" workbookViewId="0"/>
  </sheetViews>
  <sheetFormatPr defaultRowHeight="9" customHeight="1"/>
  <cols>
    <col min="1" max="1" width="1.5" style="6" customWidth="1"/>
    <col min="2" max="2" width="8.5" style="6" customWidth="1"/>
    <col min="3" max="3" width="12.125" style="6" customWidth="1"/>
    <col min="4" max="4" width="11.625" style="6" bestFit="1" customWidth="1"/>
    <col min="5" max="5" width="10.875" style="6" customWidth="1"/>
    <col min="6" max="6" width="10.25" style="6" customWidth="1"/>
    <col min="7" max="7" width="11.25" style="6" customWidth="1"/>
    <col min="8" max="8" width="10.25" style="6" customWidth="1"/>
    <col min="9" max="9" width="10.375" style="6" customWidth="1"/>
    <col min="10" max="10" width="10.875" style="6" customWidth="1"/>
    <col min="11" max="11" width="11.125" style="6" bestFit="1" customWidth="1"/>
    <col min="12" max="12" width="11" style="6" customWidth="1"/>
    <col min="13" max="13" width="10.5" style="6" customWidth="1"/>
    <col min="14" max="14" width="10.875" style="21" bestFit="1" customWidth="1"/>
    <col min="15" max="15" width="1.75" style="21" customWidth="1"/>
    <col min="16" max="16" width="9.125" style="122" customWidth="1"/>
    <col min="17" max="17" width="11.5" style="21" customWidth="1"/>
    <col min="18" max="18" width="10.125" style="6" customWidth="1"/>
    <col min="19" max="21" width="10.375" style="6" customWidth="1"/>
    <col min="22" max="22" width="9.375" style="6" customWidth="1"/>
    <col min="23" max="23" width="8.75" style="6" customWidth="1"/>
    <col min="24" max="24" width="9.375" style="6" customWidth="1"/>
    <col min="25" max="25" width="9.75" style="6" customWidth="1"/>
    <col min="26" max="26" width="11.875" style="6" customWidth="1"/>
    <col min="27" max="27" width="10" style="6" customWidth="1"/>
    <col min="28" max="28" width="10.625" style="6" customWidth="1"/>
    <col min="29" max="29" width="11.125" style="6" bestFit="1" customWidth="1"/>
    <col min="30" max="30" width="1.125" style="21" customWidth="1"/>
    <col min="31" max="31" width="8.25" style="6" customWidth="1"/>
    <col min="32" max="32" width="11.75" style="68" customWidth="1"/>
    <col min="33" max="33" width="10.875" style="122" customWidth="1"/>
    <col min="34" max="34" width="11" style="68" customWidth="1"/>
    <col min="35" max="35" width="11" style="6" customWidth="1"/>
    <col min="36" max="36" width="10" style="6" customWidth="1"/>
    <col min="37" max="37" width="11.625" style="6" customWidth="1"/>
    <col min="38" max="38" width="11.125" style="6" customWidth="1"/>
    <col min="39" max="39" width="12.5" style="6" customWidth="1"/>
    <col min="40" max="40" width="10.25" style="6" customWidth="1"/>
    <col min="41" max="41" width="9.875" style="6" customWidth="1"/>
    <col min="42" max="42" width="19.75" style="6" customWidth="1"/>
    <col min="43" max="43" width="9" style="6"/>
    <col min="44" max="54" width="10" style="6" customWidth="1"/>
    <col min="55" max="55" width="10.375" style="122" customWidth="1"/>
    <col min="56" max="56" width="3.625" style="6" customWidth="1"/>
    <col min="57" max="57" width="10" style="21" customWidth="1"/>
    <col min="58" max="69" width="10" style="6" customWidth="1"/>
    <col min="70" max="70" width="9.625" style="6" bestFit="1" customWidth="1"/>
    <col min="71" max="71" width="1.875" style="6" customWidth="1"/>
    <col min="72" max="72" width="8.25" style="6" customWidth="1"/>
    <col min="73" max="74" width="10" style="122" customWidth="1"/>
    <col min="75" max="75" width="10" style="68" customWidth="1"/>
    <col min="76" max="82" width="10" style="6" customWidth="1"/>
    <col min="83" max="83" width="9.5" style="6" customWidth="1"/>
    <col min="84" max="93" width="10" style="6" customWidth="1"/>
    <col min="94" max="94" width="16" style="122" customWidth="1"/>
    <col min="95" max="95" width="11.125" style="122" customWidth="1"/>
    <col min="96" max="96" width="11.125" style="6" customWidth="1"/>
    <col min="97" max="97" width="10" style="122" customWidth="1"/>
    <col min="98" max="109" width="10" style="6" customWidth="1"/>
    <col min="110" max="110" width="10" style="21" customWidth="1"/>
    <col min="111" max="111" width="10" style="6" customWidth="1"/>
    <col min="112" max="113" width="10" style="122" customWidth="1"/>
    <col min="114" max="114" width="10" style="68" customWidth="1"/>
    <col min="115" max="119" width="10" style="6" customWidth="1"/>
    <col min="120" max="121" width="9.875" style="6" customWidth="1"/>
    <col min="122" max="256" width="9" style="6"/>
    <col min="257" max="257" width="1.5" style="6" customWidth="1"/>
    <col min="258" max="258" width="8.5" style="6" customWidth="1"/>
    <col min="259" max="259" width="12.125" style="6" customWidth="1"/>
    <col min="260" max="260" width="11.625" style="6" bestFit="1" customWidth="1"/>
    <col min="261" max="261" width="10.875" style="6" customWidth="1"/>
    <col min="262" max="262" width="10.25" style="6" customWidth="1"/>
    <col min="263" max="263" width="11.25" style="6" customWidth="1"/>
    <col min="264" max="264" width="10.25" style="6" customWidth="1"/>
    <col min="265" max="265" width="10.375" style="6" customWidth="1"/>
    <col min="266" max="266" width="10.875" style="6" customWidth="1"/>
    <col min="267" max="267" width="11.125" style="6" bestFit="1" customWidth="1"/>
    <col min="268" max="268" width="11" style="6" customWidth="1"/>
    <col min="269" max="269" width="10.5" style="6" customWidth="1"/>
    <col min="270" max="270" width="10.875" style="6" bestFit="1" customWidth="1"/>
    <col min="271" max="271" width="1.75" style="6" customWidth="1"/>
    <col min="272" max="272" width="9.125" style="6" customWidth="1"/>
    <col min="273" max="273" width="11.5" style="6" customWidth="1"/>
    <col min="274" max="274" width="10.125" style="6" customWidth="1"/>
    <col min="275" max="277" width="10.375" style="6" customWidth="1"/>
    <col min="278" max="278" width="9.375" style="6" customWidth="1"/>
    <col min="279" max="279" width="8.75" style="6" customWidth="1"/>
    <col min="280" max="280" width="9.375" style="6" customWidth="1"/>
    <col min="281" max="281" width="9.75" style="6" customWidth="1"/>
    <col min="282" max="282" width="11.875" style="6" customWidth="1"/>
    <col min="283" max="283" width="10" style="6" customWidth="1"/>
    <col min="284" max="284" width="10.625" style="6" customWidth="1"/>
    <col min="285" max="285" width="11.125" style="6" bestFit="1" customWidth="1"/>
    <col min="286" max="286" width="1.125" style="6" customWidth="1"/>
    <col min="287" max="287" width="8.25" style="6" customWidth="1"/>
    <col min="288" max="288" width="11.75" style="6" customWidth="1"/>
    <col min="289" max="289" width="10.875" style="6" customWidth="1"/>
    <col min="290" max="291" width="11" style="6" customWidth="1"/>
    <col min="292" max="292" width="10" style="6" customWidth="1"/>
    <col min="293" max="293" width="11.625" style="6" customWidth="1"/>
    <col min="294" max="294" width="11.125" style="6" customWidth="1"/>
    <col min="295" max="295" width="12.5" style="6" customWidth="1"/>
    <col min="296" max="296" width="10.25" style="6" customWidth="1"/>
    <col min="297" max="297" width="9.875" style="6" customWidth="1"/>
    <col min="298" max="298" width="19.75" style="6" customWidth="1"/>
    <col min="299" max="299" width="9" style="6"/>
    <col min="300" max="310" width="10" style="6" customWidth="1"/>
    <col min="311" max="311" width="10.375" style="6" customWidth="1"/>
    <col min="312" max="312" width="3.625" style="6" customWidth="1"/>
    <col min="313" max="325" width="10" style="6" customWidth="1"/>
    <col min="326" max="326" width="9.625" style="6" bestFit="1" customWidth="1"/>
    <col min="327" max="327" width="1.875" style="6" customWidth="1"/>
    <col min="328" max="328" width="8.25" style="6" customWidth="1"/>
    <col min="329" max="338" width="10" style="6" customWidth="1"/>
    <col min="339" max="339" width="9.5" style="6" customWidth="1"/>
    <col min="340" max="349" width="10" style="6" customWidth="1"/>
    <col min="350" max="350" width="16" style="6" customWidth="1"/>
    <col min="351" max="352" width="11.125" style="6" customWidth="1"/>
    <col min="353" max="375" width="10" style="6" customWidth="1"/>
    <col min="376" max="377" width="9.875" style="6" customWidth="1"/>
    <col min="378" max="512" width="9" style="6"/>
    <col min="513" max="513" width="1.5" style="6" customWidth="1"/>
    <col min="514" max="514" width="8.5" style="6" customWidth="1"/>
    <col min="515" max="515" width="12.125" style="6" customWidth="1"/>
    <col min="516" max="516" width="11.625" style="6" bestFit="1" customWidth="1"/>
    <col min="517" max="517" width="10.875" style="6" customWidth="1"/>
    <col min="518" max="518" width="10.25" style="6" customWidth="1"/>
    <col min="519" max="519" width="11.25" style="6" customWidth="1"/>
    <col min="520" max="520" width="10.25" style="6" customWidth="1"/>
    <col min="521" max="521" width="10.375" style="6" customWidth="1"/>
    <col min="522" max="522" width="10.875" style="6" customWidth="1"/>
    <col min="523" max="523" width="11.125" style="6" bestFit="1" customWidth="1"/>
    <col min="524" max="524" width="11" style="6" customWidth="1"/>
    <col min="525" max="525" width="10.5" style="6" customWidth="1"/>
    <col min="526" max="526" width="10.875" style="6" bestFit="1" customWidth="1"/>
    <col min="527" max="527" width="1.75" style="6" customWidth="1"/>
    <col min="528" max="528" width="9.125" style="6" customWidth="1"/>
    <col min="529" max="529" width="11.5" style="6" customWidth="1"/>
    <col min="530" max="530" width="10.125" style="6" customWidth="1"/>
    <col min="531" max="533" width="10.375" style="6" customWidth="1"/>
    <col min="534" max="534" width="9.375" style="6" customWidth="1"/>
    <col min="535" max="535" width="8.75" style="6" customWidth="1"/>
    <col min="536" max="536" width="9.375" style="6" customWidth="1"/>
    <col min="537" max="537" width="9.75" style="6" customWidth="1"/>
    <col min="538" max="538" width="11.875" style="6" customWidth="1"/>
    <col min="539" max="539" width="10" style="6" customWidth="1"/>
    <col min="540" max="540" width="10.625" style="6" customWidth="1"/>
    <col min="541" max="541" width="11.125" style="6" bestFit="1" customWidth="1"/>
    <col min="542" max="542" width="1.125" style="6" customWidth="1"/>
    <col min="543" max="543" width="8.25" style="6" customWidth="1"/>
    <col min="544" max="544" width="11.75" style="6" customWidth="1"/>
    <col min="545" max="545" width="10.875" style="6" customWidth="1"/>
    <col min="546" max="547" width="11" style="6" customWidth="1"/>
    <col min="548" max="548" width="10" style="6" customWidth="1"/>
    <col min="549" max="549" width="11.625" style="6" customWidth="1"/>
    <col min="550" max="550" width="11.125" style="6" customWidth="1"/>
    <col min="551" max="551" width="12.5" style="6" customWidth="1"/>
    <col min="552" max="552" width="10.25" style="6" customWidth="1"/>
    <col min="553" max="553" width="9.875" style="6" customWidth="1"/>
    <col min="554" max="554" width="19.75" style="6" customWidth="1"/>
    <col min="555" max="555" width="9" style="6"/>
    <col min="556" max="566" width="10" style="6" customWidth="1"/>
    <col min="567" max="567" width="10.375" style="6" customWidth="1"/>
    <col min="568" max="568" width="3.625" style="6" customWidth="1"/>
    <col min="569" max="581" width="10" style="6" customWidth="1"/>
    <col min="582" max="582" width="9.625" style="6" bestFit="1" customWidth="1"/>
    <col min="583" max="583" width="1.875" style="6" customWidth="1"/>
    <col min="584" max="584" width="8.25" style="6" customWidth="1"/>
    <col min="585" max="594" width="10" style="6" customWidth="1"/>
    <col min="595" max="595" width="9.5" style="6" customWidth="1"/>
    <col min="596" max="605" width="10" style="6" customWidth="1"/>
    <col min="606" max="606" width="16" style="6" customWidth="1"/>
    <col min="607" max="608" width="11.125" style="6" customWidth="1"/>
    <col min="609" max="631" width="10" style="6" customWidth="1"/>
    <col min="632" max="633" width="9.875" style="6" customWidth="1"/>
    <col min="634" max="768" width="9" style="6"/>
    <col min="769" max="769" width="1.5" style="6" customWidth="1"/>
    <col min="770" max="770" width="8.5" style="6" customWidth="1"/>
    <col min="771" max="771" width="12.125" style="6" customWidth="1"/>
    <col min="772" max="772" width="11.625" style="6" bestFit="1" customWidth="1"/>
    <col min="773" max="773" width="10.875" style="6" customWidth="1"/>
    <col min="774" max="774" width="10.25" style="6" customWidth="1"/>
    <col min="775" max="775" width="11.25" style="6" customWidth="1"/>
    <col min="776" max="776" width="10.25" style="6" customWidth="1"/>
    <col min="777" max="777" width="10.375" style="6" customWidth="1"/>
    <col min="778" max="778" width="10.875" style="6" customWidth="1"/>
    <col min="779" max="779" width="11.125" style="6" bestFit="1" customWidth="1"/>
    <col min="780" max="780" width="11" style="6" customWidth="1"/>
    <col min="781" max="781" width="10.5" style="6" customWidth="1"/>
    <col min="782" max="782" width="10.875" style="6" bestFit="1" customWidth="1"/>
    <col min="783" max="783" width="1.75" style="6" customWidth="1"/>
    <col min="784" max="784" width="9.125" style="6" customWidth="1"/>
    <col min="785" max="785" width="11.5" style="6" customWidth="1"/>
    <col min="786" max="786" width="10.125" style="6" customWidth="1"/>
    <col min="787" max="789" width="10.375" style="6" customWidth="1"/>
    <col min="790" max="790" width="9.375" style="6" customWidth="1"/>
    <col min="791" max="791" width="8.75" style="6" customWidth="1"/>
    <col min="792" max="792" width="9.375" style="6" customWidth="1"/>
    <col min="793" max="793" width="9.75" style="6" customWidth="1"/>
    <col min="794" max="794" width="11.875" style="6" customWidth="1"/>
    <col min="795" max="795" width="10" style="6" customWidth="1"/>
    <col min="796" max="796" width="10.625" style="6" customWidth="1"/>
    <col min="797" max="797" width="11.125" style="6" bestFit="1" customWidth="1"/>
    <col min="798" max="798" width="1.125" style="6" customWidth="1"/>
    <col min="799" max="799" width="8.25" style="6" customWidth="1"/>
    <col min="800" max="800" width="11.75" style="6" customWidth="1"/>
    <col min="801" max="801" width="10.875" style="6" customWidth="1"/>
    <col min="802" max="803" width="11" style="6" customWidth="1"/>
    <col min="804" max="804" width="10" style="6" customWidth="1"/>
    <col min="805" max="805" width="11.625" style="6" customWidth="1"/>
    <col min="806" max="806" width="11.125" style="6" customWidth="1"/>
    <col min="807" max="807" width="12.5" style="6" customWidth="1"/>
    <col min="808" max="808" width="10.25" style="6" customWidth="1"/>
    <col min="809" max="809" width="9.875" style="6" customWidth="1"/>
    <col min="810" max="810" width="19.75" style="6" customWidth="1"/>
    <col min="811" max="811" width="9" style="6"/>
    <col min="812" max="822" width="10" style="6" customWidth="1"/>
    <col min="823" max="823" width="10.375" style="6" customWidth="1"/>
    <col min="824" max="824" width="3.625" style="6" customWidth="1"/>
    <col min="825" max="837" width="10" style="6" customWidth="1"/>
    <col min="838" max="838" width="9.625" style="6" bestFit="1" customWidth="1"/>
    <col min="839" max="839" width="1.875" style="6" customWidth="1"/>
    <col min="840" max="840" width="8.25" style="6" customWidth="1"/>
    <col min="841" max="850" width="10" style="6" customWidth="1"/>
    <col min="851" max="851" width="9.5" style="6" customWidth="1"/>
    <col min="852" max="861" width="10" style="6" customWidth="1"/>
    <col min="862" max="862" width="16" style="6" customWidth="1"/>
    <col min="863" max="864" width="11.125" style="6" customWidth="1"/>
    <col min="865" max="887" width="10" style="6" customWidth="1"/>
    <col min="888" max="889" width="9.875" style="6" customWidth="1"/>
    <col min="890" max="1024" width="9" style="6"/>
    <col min="1025" max="1025" width="1.5" style="6" customWidth="1"/>
    <col min="1026" max="1026" width="8.5" style="6" customWidth="1"/>
    <col min="1027" max="1027" width="12.125" style="6" customWidth="1"/>
    <col min="1028" max="1028" width="11.625" style="6" bestFit="1" customWidth="1"/>
    <col min="1029" max="1029" width="10.875" style="6" customWidth="1"/>
    <col min="1030" max="1030" width="10.25" style="6" customWidth="1"/>
    <col min="1031" max="1031" width="11.25" style="6" customWidth="1"/>
    <col min="1032" max="1032" width="10.25" style="6" customWidth="1"/>
    <col min="1033" max="1033" width="10.375" style="6" customWidth="1"/>
    <col min="1034" max="1034" width="10.875" style="6" customWidth="1"/>
    <col min="1035" max="1035" width="11.125" style="6" bestFit="1" customWidth="1"/>
    <col min="1036" max="1036" width="11" style="6" customWidth="1"/>
    <col min="1037" max="1037" width="10.5" style="6" customWidth="1"/>
    <col min="1038" max="1038" width="10.875" style="6" bestFit="1" customWidth="1"/>
    <col min="1039" max="1039" width="1.75" style="6" customWidth="1"/>
    <col min="1040" max="1040" width="9.125" style="6" customWidth="1"/>
    <col min="1041" max="1041" width="11.5" style="6" customWidth="1"/>
    <col min="1042" max="1042" width="10.125" style="6" customWidth="1"/>
    <col min="1043" max="1045" width="10.375" style="6" customWidth="1"/>
    <col min="1046" max="1046" width="9.375" style="6" customWidth="1"/>
    <col min="1047" max="1047" width="8.75" style="6" customWidth="1"/>
    <col min="1048" max="1048" width="9.375" style="6" customWidth="1"/>
    <col min="1049" max="1049" width="9.75" style="6" customWidth="1"/>
    <col min="1050" max="1050" width="11.875" style="6" customWidth="1"/>
    <col min="1051" max="1051" width="10" style="6" customWidth="1"/>
    <col min="1052" max="1052" width="10.625" style="6" customWidth="1"/>
    <col min="1053" max="1053" width="11.125" style="6" bestFit="1" customWidth="1"/>
    <col min="1054" max="1054" width="1.125" style="6" customWidth="1"/>
    <col min="1055" max="1055" width="8.25" style="6" customWidth="1"/>
    <col min="1056" max="1056" width="11.75" style="6" customWidth="1"/>
    <col min="1057" max="1057" width="10.875" style="6" customWidth="1"/>
    <col min="1058" max="1059" width="11" style="6" customWidth="1"/>
    <col min="1060" max="1060" width="10" style="6" customWidth="1"/>
    <col min="1061" max="1061" width="11.625" style="6" customWidth="1"/>
    <col min="1062" max="1062" width="11.125" style="6" customWidth="1"/>
    <col min="1063" max="1063" width="12.5" style="6" customWidth="1"/>
    <col min="1064" max="1064" width="10.25" style="6" customWidth="1"/>
    <col min="1065" max="1065" width="9.875" style="6" customWidth="1"/>
    <col min="1066" max="1066" width="19.75" style="6" customWidth="1"/>
    <col min="1067" max="1067" width="9" style="6"/>
    <col min="1068" max="1078" width="10" style="6" customWidth="1"/>
    <col min="1079" max="1079" width="10.375" style="6" customWidth="1"/>
    <col min="1080" max="1080" width="3.625" style="6" customWidth="1"/>
    <col min="1081" max="1093" width="10" style="6" customWidth="1"/>
    <col min="1094" max="1094" width="9.625" style="6" bestFit="1" customWidth="1"/>
    <col min="1095" max="1095" width="1.875" style="6" customWidth="1"/>
    <col min="1096" max="1096" width="8.25" style="6" customWidth="1"/>
    <col min="1097" max="1106" width="10" style="6" customWidth="1"/>
    <col min="1107" max="1107" width="9.5" style="6" customWidth="1"/>
    <col min="1108" max="1117" width="10" style="6" customWidth="1"/>
    <col min="1118" max="1118" width="16" style="6" customWidth="1"/>
    <col min="1119" max="1120" width="11.125" style="6" customWidth="1"/>
    <col min="1121" max="1143" width="10" style="6" customWidth="1"/>
    <col min="1144" max="1145" width="9.875" style="6" customWidth="1"/>
    <col min="1146" max="1280" width="9" style="6"/>
    <col min="1281" max="1281" width="1.5" style="6" customWidth="1"/>
    <col min="1282" max="1282" width="8.5" style="6" customWidth="1"/>
    <col min="1283" max="1283" width="12.125" style="6" customWidth="1"/>
    <col min="1284" max="1284" width="11.625" style="6" bestFit="1" customWidth="1"/>
    <col min="1285" max="1285" width="10.875" style="6" customWidth="1"/>
    <col min="1286" max="1286" width="10.25" style="6" customWidth="1"/>
    <col min="1287" max="1287" width="11.25" style="6" customWidth="1"/>
    <col min="1288" max="1288" width="10.25" style="6" customWidth="1"/>
    <col min="1289" max="1289" width="10.375" style="6" customWidth="1"/>
    <col min="1290" max="1290" width="10.875" style="6" customWidth="1"/>
    <col min="1291" max="1291" width="11.125" style="6" bestFit="1" customWidth="1"/>
    <col min="1292" max="1292" width="11" style="6" customWidth="1"/>
    <col min="1293" max="1293" width="10.5" style="6" customWidth="1"/>
    <col min="1294" max="1294" width="10.875" style="6" bestFit="1" customWidth="1"/>
    <col min="1295" max="1295" width="1.75" style="6" customWidth="1"/>
    <col min="1296" max="1296" width="9.125" style="6" customWidth="1"/>
    <col min="1297" max="1297" width="11.5" style="6" customWidth="1"/>
    <col min="1298" max="1298" width="10.125" style="6" customWidth="1"/>
    <col min="1299" max="1301" width="10.375" style="6" customWidth="1"/>
    <col min="1302" max="1302" width="9.375" style="6" customWidth="1"/>
    <col min="1303" max="1303" width="8.75" style="6" customWidth="1"/>
    <col min="1304" max="1304" width="9.375" style="6" customWidth="1"/>
    <col min="1305" max="1305" width="9.75" style="6" customWidth="1"/>
    <col min="1306" max="1306" width="11.875" style="6" customWidth="1"/>
    <col min="1307" max="1307" width="10" style="6" customWidth="1"/>
    <col min="1308" max="1308" width="10.625" style="6" customWidth="1"/>
    <col min="1309" max="1309" width="11.125" style="6" bestFit="1" customWidth="1"/>
    <col min="1310" max="1310" width="1.125" style="6" customWidth="1"/>
    <col min="1311" max="1311" width="8.25" style="6" customWidth="1"/>
    <col min="1312" max="1312" width="11.75" style="6" customWidth="1"/>
    <col min="1313" max="1313" width="10.875" style="6" customWidth="1"/>
    <col min="1314" max="1315" width="11" style="6" customWidth="1"/>
    <col min="1316" max="1316" width="10" style="6" customWidth="1"/>
    <col min="1317" max="1317" width="11.625" style="6" customWidth="1"/>
    <col min="1318" max="1318" width="11.125" style="6" customWidth="1"/>
    <col min="1319" max="1319" width="12.5" style="6" customWidth="1"/>
    <col min="1320" max="1320" width="10.25" style="6" customWidth="1"/>
    <col min="1321" max="1321" width="9.875" style="6" customWidth="1"/>
    <col min="1322" max="1322" width="19.75" style="6" customWidth="1"/>
    <col min="1323" max="1323" width="9" style="6"/>
    <col min="1324" max="1334" width="10" style="6" customWidth="1"/>
    <col min="1335" max="1335" width="10.375" style="6" customWidth="1"/>
    <col min="1336" max="1336" width="3.625" style="6" customWidth="1"/>
    <col min="1337" max="1349" width="10" style="6" customWidth="1"/>
    <col min="1350" max="1350" width="9.625" style="6" bestFit="1" customWidth="1"/>
    <col min="1351" max="1351" width="1.875" style="6" customWidth="1"/>
    <col min="1352" max="1352" width="8.25" style="6" customWidth="1"/>
    <col min="1353" max="1362" width="10" style="6" customWidth="1"/>
    <col min="1363" max="1363" width="9.5" style="6" customWidth="1"/>
    <col min="1364" max="1373" width="10" style="6" customWidth="1"/>
    <col min="1374" max="1374" width="16" style="6" customWidth="1"/>
    <col min="1375" max="1376" width="11.125" style="6" customWidth="1"/>
    <col min="1377" max="1399" width="10" style="6" customWidth="1"/>
    <col min="1400" max="1401" width="9.875" style="6" customWidth="1"/>
    <col min="1402" max="1536" width="9" style="6"/>
    <col min="1537" max="1537" width="1.5" style="6" customWidth="1"/>
    <col min="1538" max="1538" width="8.5" style="6" customWidth="1"/>
    <col min="1539" max="1539" width="12.125" style="6" customWidth="1"/>
    <col min="1540" max="1540" width="11.625" style="6" bestFit="1" customWidth="1"/>
    <col min="1541" max="1541" width="10.875" style="6" customWidth="1"/>
    <col min="1542" max="1542" width="10.25" style="6" customWidth="1"/>
    <col min="1543" max="1543" width="11.25" style="6" customWidth="1"/>
    <col min="1544" max="1544" width="10.25" style="6" customWidth="1"/>
    <col min="1545" max="1545" width="10.375" style="6" customWidth="1"/>
    <col min="1546" max="1546" width="10.875" style="6" customWidth="1"/>
    <col min="1547" max="1547" width="11.125" style="6" bestFit="1" customWidth="1"/>
    <col min="1548" max="1548" width="11" style="6" customWidth="1"/>
    <col min="1549" max="1549" width="10.5" style="6" customWidth="1"/>
    <col min="1550" max="1550" width="10.875" style="6" bestFit="1" customWidth="1"/>
    <col min="1551" max="1551" width="1.75" style="6" customWidth="1"/>
    <col min="1552" max="1552" width="9.125" style="6" customWidth="1"/>
    <col min="1553" max="1553" width="11.5" style="6" customWidth="1"/>
    <col min="1554" max="1554" width="10.125" style="6" customWidth="1"/>
    <col min="1555" max="1557" width="10.375" style="6" customWidth="1"/>
    <col min="1558" max="1558" width="9.375" style="6" customWidth="1"/>
    <col min="1559" max="1559" width="8.75" style="6" customWidth="1"/>
    <col min="1560" max="1560" width="9.375" style="6" customWidth="1"/>
    <col min="1561" max="1561" width="9.75" style="6" customWidth="1"/>
    <col min="1562" max="1562" width="11.875" style="6" customWidth="1"/>
    <col min="1563" max="1563" width="10" style="6" customWidth="1"/>
    <col min="1564" max="1564" width="10.625" style="6" customWidth="1"/>
    <col min="1565" max="1565" width="11.125" style="6" bestFit="1" customWidth="1"/>
    <col min="1566" max="1566" width="1.125" style="6" customWidth="1"/>
    <col min="1567" max="1567" width="8.25" style="6" customWidth="1"/>
    <col min="1568" max="1568" width="11.75" style="6" customWidth="1"/>
    <col min="1569" max="1569" width="10.875" style="6" customWidth="1"/>
    <col min="1570" max="1571" width="11" style="6" customWidth="1"/>
    <col min="1572" max="1572" width="10" style="6" customWidth="1"/>
    <col min="1573" max="1573" width="11.625" style="6" customWidth="1"/>
    <col min="1574" max="1574" width="11.125" style="6" customWidth="1"/>
    <col min="1575" max="1575" width="12.5" style="6" customWidth="1"/>
    <col min="1576" max="1576" width="10.25" style="6" customWidth="1"/>
    <col min="1577" max="1577" width="9.875" style="6" customWidth="1"/>
    <col min="1578" max="1578" width="19.75" style="6" customWidth="1"/>
    <col min="1579" max="1579" width="9" style="6"/>
    <col min="1580" max="1590" width="10" style="6" customWidth="1"/>
    <col min="1591" max="1591" width="10.375" style="6" customWidth="1"/>
    <col min="1592" max="1592" width="3.625" style="6" customWidth="1"/>
    <col min="1593" max="1605" width="10" style="6" customWidth="1"/>
    <col min="1606" max="1606" width="9.625" style="6" bestFit="1" customWidth="1"/>
    <col min="1607" max="1607" width="1.875" style="6" customWidth="1"/>
    <col min="1608" max="1608" width="8.25" style="6" customWidth="1"/>
    <col min="1609" max="1618" width="10" style="6" customWidth="1"/>
    <col min="1619" max="1619" width="9.5" style="6" customWidth="1"/>
    <col min="1620" max="1629" width="10" style="6" customWidth="1"/>
    <col min="1630" max="1630" width="16" style="6" customWidth="1"/>
    <col min="1631" max="1632" width="11.125" style="6" customWidth="1"/>
    <col min="1633" max="1655" width="10" style="6" customWidth="1"/>
    <col min="1656" max="1657" width="9.875" style="6" customWidth="1"/>
    <col min="1658" max="1792" width="9" style="6"/>
    <col min="1793" max="1793" width="1.5" style="6" customWidth="1"/>
    <col min="1794" max="1794" width="8.5" style="6" customWidth="1"/>
    <col min="1795" max="1795" width="12.125" style="6" customWidth="1"/>
    <col min="1796" max="1796" width="11.625" style="6" bestFit="1" customWidth="1"/>
    <col min="1797" max="1797" width="10.875" style="6" customWidth="1"/>
    <col min="1798" max="1798" width="10.25" style="6" customWidth="1"/>
    <col min="1799" max="1799" width="11.25" style="6" customWidth="1"/>
    <col min="1800" max="1800" width="10.25" style="6" customWidth="1"/>
    <col min="1801" max="1801" width="10.375" style="6" customWidth="1"/>
    <col min="1802" max="1802" width="10.875" style="6" customWidth="1"/>
    <col min="1803" max="1803" width="11.125" style="6" bestFit="1" customWidth="1"/>
    <col min="1804" max="1804" width="11" style="6" customWidth="1"/>
    <col min="1805" max="1805" width="10.5" style="6" customWidth="1"/>
    <col min="1806" max="1806" width="10.875" style="6" bestFit="1" customWidth="1"/>
    <col min="1807" max="1807" width="1.75" style="6" customWidth="1"/>
    <col min="1808" max="1808" width="9.125" style="6" customWidth="1"/>
    <col min="1809" max="1809" width="11.5" style="6" customWidth="1"/>
    <col min="1810" max="1810" width="10.125" style="6" customWidth="1"/>
    <col min="1811" max="1813" width="10.375" style="6" customWidth="1"/>
    <col min="1814" max="1814" width="9.375" style="6" customWidth="1"/>
    <col min="1815" max="1815" width="8.75" style="6" customWidth="1"/>
    <col min="1816" max="1816" width="9.375" style="6" customWidth="1"/>
    <col min="1817" max="1817" width="9.75" style="6" customWidth="1"/>
    <col min="1818" max="1818" width="11.875" style="6" customWidth="1"/>
    <col min="1819" max="1819" width="10" style="6" customWidth="1"/>
    <col min="1820" max="1820" width="10.625" style="6" customWidth="1"/>
    <col min="1821" max="1821" width="11.125" style="6" bestFit="1" customWidth="1"/>
    <col min="1822" max="1822" width="1.125" style="6" customWidth="1"/>
    <col min="1823" max="1823" width="8.25" style="6" customWidth="1"/>
    <col min="1824" max="1824" width="11.75" style="6" customWidth="1"/>
    <col min="1825" max="1825" width="10.875" style="6" customWidth="1"/>
    <col min="1826" max="1827" width="11" style="6" customWidth="1"/>
    <col min="1828" max="1828" width="10" style="6" customWidth="1"/>
    <col min="1829" max="1829" width="11.625" style="6" customWidth="1"/>
    <col min="1830" max="1830" width="11.125" style="6" customWidth="1"/>
    <col min="1831" max="1831" width="12.5" style="6" customWidth="1"/>
    <col min="1832" max="1832" width="10.25" style="6" customWidth="1"/>
    <col min="1833" max="1833" width="9.875" style="6" customWidth="1"/>
    <col min="1834" max="1834" width="19.75" style="6" customWidth="1"/>
    <col min="1835" max="1835" width="9" style="6"/>
    <col min="1836" max="1846" width="10" style="6" customWidth="1"/>
    <col min="1847" max="1847" width="10.375" style="6" customWidth="1"/>
    <col min="1848" max="1848" width="3.625" style="6" customWidth="1"/>
    <col min="1849" max="1861" width="10" style="6" customWidth="1"/>
    <col min="1862" max="1862" width="9.625" style="6" bestFit="1" customWidth="1"/>
    <col min="1863" max="1863" width="1.875" style="6" customWidth="1"/>
    <col min="1864" max="1864" width="8.25" style="6" customWidth="1"/>
    <col min="1865" max="1874" width="10" style="6" customWidth="1"/>
    <col min="1875" max="1875" width="9.5" style="6" customWidth="1"/>
    <col min="1876" max="1885" width="10" style="6" customWidth="1"/>
    <col min="1886" max="1886" width="16" style="6" customWidth="1"/>
    <col min="1887" max="1888" width="11.125" style="6" customWidth="1"/>
    <col min="1889" max="1911" width="10" style="6" customWidth="1"/>
    <col min="1912" max="1913" width="9.875" style="6" customWidth="1"/>
    <col min="1914" max="2048" width="9" style="6"/>
    <col min="2049" max="2049" width="1.5" style="6" customWidth="1"/>
    <col min="2050" max="2050" width="8.5" style="6" customWidth="1"/>
    <col min="2051" max="2051" width="12.125" style="6" customWidth="1"/>
    <col min="2052" max="2052" width="11.625" style="6" bestFit="1" customWidth="1"/>
    <col min="2053" max="2053" width="10.875" style="6" customWidth="1"/>
    <col min="2054" max="2054" width="10.25" style="6" customWidth="1"/>
    <col min="2055" max="2055" width="11.25" style="6" customWidth="1"/>
    <col min="2056" max="2056" width="10.25" style="6" customWidth="1"/>
    <col min="2057" max="2057" width="10.375" style="6" customWidth="1"/>
    <col min="2058" max="2058" width="10.875" style="6" customWidth="1"/>
    <col min="2059" max="2059" width="11.125" style="6" bestFit="1" customWidth="1"/>
    <col min="2060" max="2060" width="11" style="6" customWidth="1"/>
    <col min="2061" max="2061" width="10.5" style="6" customWidth="1"/>
    <col min="2062" max="2062" width="10.875" style="6" bestFit="1" customWidth="1"/>
    <col min="2063" max="2063" width="1.75" style="6" customWidth="1"/>
    <col min="2064" max="2064" width="9.125" style="6" customWidth="1"/>
    <col min="2065" max="2065" width="11.5" style="6" customWidth="1"/>
    <col min="2066" max="2066" width="10.125" style="6" customWidth="1"/>
    <col min="2067" max="2069" width="10.375" style="6" customWidth="1"/>
    <col min="2070" max="2070" width="9.375" style="6" customWidth="1"/>
    <col min="2071" max="2071" width="8.75" style="6" customWidth="1"/>
    <col min="2072" max="2072" width="9.375" style="6" customWidth="1"/>
    <col min="2073" max="2073" width="9.75" style="6" customWidth="1"/>
    <col min="2074" max="2074" width="11.875" style="6" customWidth="1"/>
    <col min="2075" max="2075" width="10" style="6" customWidth="1"/>
    <col min="2076" max="2076" width="10.625" style="6" customWidth="1"/>
    <col min="2077" max="2077" width="11.125" style="6" bestFit="1" customWidth="1"/>
    <col min="2078" max="2078" width="1.125" style="6" customWidth="1"/>
    <col min="2079" max="2079" width="8.25" style="6" customWidth="1"/>
    <col min="2080" max="2080" width="11.75" style="6" customWidth="1"/>
    <col min="2081" max="2081" width="10.875" style="6" customWidth="1"/>
    <col min="2082" max="2083" width="11" style="6" customWidth="1"/>
    <col min="2084" max="2084" width="10" style="6" customWidth="1"/>
    <col min="2085" max="2085" width="11.625" style="6" customWidth="1"/>
    <col min="2086" max="2086" width="11.125" style="6" customWidth="1"/>
    <col min="2087" max="2087" width="12.5" style="6" customWidth="1"/>
    <col min="2088" max="2088" width="10.25" style="6" customWidth="1"/>
    <col min="2089" max="2089" width="9.875" style="6" customWidth="1"/>
    <col min="2090" max="2090" width="19.75" style="6" customWidth="1"/>
    <col min="2091" max="2091" width="9" style="6"/>
    <col min="2092" max="2102" width="10" style="6" customWidth="1"/>
    <col min="2103" max="2103" width="10.375" style="6" customWidth="1"/>
    <col min="2104" max="2104" width="3.625" style="6" customWidth="1"/>
    <col min="2105" max="2117" width="10" style="6" customWidth="1"/>
    <col min="2118" max="2118" width="9.625" style="6" bestFit="1" customWidth="1"/>
    <col min="2119" max="2119" width="1.875" style="6" customWidth="1"/>
    <col min="2120" max="2120" width="8.25" style="6" customWidth="1"/>
    <col min="2121" max="2130" width="10" style="6" customWidth="1"/>
    <col min="2131" max="2131" width="9.5" style="6" customWidth="1"/>
    <col min="2132" max="2141" width="10" style="6" customWidth="1"/>
    <col min="2142" max="2142" width="16" style="6" customWidth="1"/>
    <col min="2143" max="2144" width="11.125" style="6" customWidth="1"/>
    <col min="2145" max="2167" width="10" style="6" customWidth="1"/>
    <col min="2168" max="2169" width="9.875" style="6" customWidth="1"/>
    <col min="2170" max="2304" width="9" style="6"/>
    <col min="2305" max="2305" width="1.5" style="6" customWidth="1"/>
    <col min="2306" max="2306" width="8.5" style="6" customWidth="1"/>
    <col min="2307" max="2307" width="12.125" style="6" customWidth="1"/>
    <col min="2308" max="2308" width="11.625" style="6" bestFit="1" customWidth="1"/>
    <col min="2309" max="2309" width="10.875" style="6" customWidth="1"/>
    <col min="2310" max="2310" width="10.25" style="6" customWidth="1"/>
    <col min="2311" max="2311" width="11.25" style="6" customWidth="1"/>
    <col min="2312" max="2312" width="10.25" style="6" customWidth="1"/>
    <col min="2313" max="2313" width="10.375" style="6" customWidth="1"/>
    <col min="2314" max="2314" width="10.875" style="6" customWidth="1"/>
    <col min="2315" max="2315" width="11.125" style="6" bestFit="1" customWidth="1"/>
    <col min="2316" max="2316" width="11" style="6" customWidth="1"/>
    <col min="2317" max="2317" width="10.5" style="6" customWidth="1"/>
    <col min="2318" max="2318" width="10.875" style="6" bestFit="1" customWidth="1"/>
    <col min="2319" max="2319" width="1.75" style="6" customWidth="1"/>
    <col min="2320" max="2320" width="9.125" style="6" customWidth="1"/>
    <col min="2321" max="2321" width="11.5" style="6" customWidth="1"/>
    <col min="2322" max="2322" width="10.125" style="6" customWidth="1"/>
    <col min="2323" max="2325" width="10.375" style="6" customWidth="1"/>
    <col min="2326" max="2326" width="9.375" style="6" customWidth="1"/>
    <col min="2327" max="2327" width="8.75" style="6" customWidth="1"/>
    <col min="2328" max="2328" width="9.375" style="6" customWidth="1"/>
    <col min="2329" max="2329" width="9.75" style="6" customWidth="1"/>
    <col min="2330" max="2330" width="11.875" style="6" customWidth="1"/>
    <col min="2331" max="2331" width="10" style="6" customWidth="1"/>
    <col min="2332" max="2332" width="10.625" style="6" customWidth="1"/>
    <col min="2333" max="2333" width="11.125" style="6" bestFit="1" customWidth="1"/>
    <col min="2334" max="2334" width="1.125" style="6" customWidth="1"/>
    <col min="2335" max="2335" width="8.25" style="6" customWidth="1"/>
    <col min="2336" max="2336" width="11.75" style="6" customWidth="1"/>
    <col min="2337" max="2337" width="10.875" style="6" customWidth="1"/>
    <col min="2338" max="2339" width="11" style="6" customWidth="1"/>
    <col min="2340" max="2340" width="10" style="6" customWidth="1"/>
    <col min="2341" max="2341" width="11.625" style="6" customWidth="1"/>
    <col min="2342" max="2342" width="11.125" style="6" customWidth="1"/>
    <col min="2343" max="2343" width="12.5" style="6" customWidth="1"/>
    <col min="2344" max="2344" width="10.25" style="6" customWidth="1"/>
    <col min="2345" max="2345" width="9.875" style="6" customWidth="1"/>
    <col min="2346" max="2346" width="19.75" style="6" customWidth="1"/>
    <col min="2347" max="2347" width="9" style="6"/>
    <col min="2348" max="2358" width="10" style="6" customWidth="1"/>
    <col min="2359" max="2359" width="10.375" style="6" customWidth="1"/>
    <col min="2360" max="2360" width="3.625" style="6" customWidth="1"/>
    <col min="2361" max="2373" width="10" style="6" customWidth="1"/>
    <col min="2374" max="2374" width="9.625" style="6" bestFit="1" customWidth="1"/>
    <col min="2375" max="2375" width="1.875" style="6" customWidth="1"/>
    <col min="2376" max="2376" width="8.25" style="6" customWidth="1"/>
    <col min="2377" max="2386" width="10" style="6" customWidth="1"/>
    <col min="2387" max="2387" width="9.5" style="6" customWidth="1"/>
    <col min="2388" max="2397" width="10" style="6" customWidth="1"/>
    <col min="2398" max="2398" width="16" style="6" customWidth="1"/>
    <col min="2399" max="2400" width="11.125" style="6" customWidth="1"/>
    <col min="2401" max="2423" width="10" style="6" customWidth="1"/>
    <col min="2424" max="2425" width="9.875" style="6" customWidth="1"/>
    <col min="2426" max="2560" width="9" style="6"/>
    <col min="2561" max="2561" width="1.5" style="6" customWidth="1"/>
    <col min="2562" max="2562" width="8.5" style="6" customWidth="1"/>
    <col min="2563" max="2563" width="12.125" style="6" customWidth="1"/>
    <col min="2564" max="2564" width="11.625" style="6" bestFit="1" customWidth="1"/>
    <col min="2565" max="2565" width="10.875" style="6" customWidth="1"/>
    <col min="2566" max="2566" width="10.25" style="6" customWidth="1"/>
    <col min="2567" max="2567" width="11.25" style="6" customWidth="1"/>
    <col min="2568" max="2568" width="10.25" style="6" customWidth="1"/>
    <col min="2569" max="2569" width="10.375" style="6" customWidth="1"/>
    <col min="2570" max="2570" width="10.875" style="6" customWidth="1"/>
    <col min="2571" max="2571" width="11.125" style="6" bestFit="1" customWidth="1"/>
    <col min="2572" max="2572" width="11" style="6" customWidth="1"/>
    <col min="2573" max="2573" width="10.5" style="6" customWidth="1"/>
    <col min="2574" max="2574" width="10.875" style="6" bestFit="1" customWidth="1"/>
    <col min="2575" max="2575" width="1.75" style="6" customWidth="1"/>
    <col min="2576" max="2576" width="9.125" style="6" customWidth="1"/>
    <col min="2577" max="2577" width="11.5" style="6" customWidth="1"/>
    <col min="2578" max="2578" width="10.125" style="6" customWidth="1"/>
    <col min="2579" max="2581" width="10.375" style="6" customWidth="1"/>
    <col min="2582" max="2582" width="9.375" style="6" customWidth="1"/>
    <col min="2583" max="2583" width="8.75" style="6" customWidth="1"/>
    <col min="2584" max="2584" width="9.375" style="6" customWidth="1"/>
    <col min="2585" max="2585" width="9.75" style="6" customWidth="1"/>
    <col min="2586" max="2586" width="11.875" style="6" customWidth="1"/>
    <col min="2587" max="2587" width="10" style="6" customWidth="1"/>
    <col min="2588" max="2588" width="10.625" style="6" customWidth="1"/>
    <col min="2589" max="2589" width="11.125" style="6" bestFit="1" customWidth="1"/>
    <col min="2590" max="2590" width="1.125" style="6" customWidth="1"/>
    <col min="2591" max="2591" width="8.25" style="6" customWidth="1"/>
    <col min="2592" max="2592" width="11.75" style="6" customWidth="1"/>
    <col min="2593" max="2593" width="10.875" style="6" customWidth="1"/>
    <col min="2594" max="2595" width="11" style="6" customWidth="1"/>
    <col min="2596" max="2596" width="10" style="6" customWidth="1"/>
    <col min="2597" max="2597" width="11.625" style="6" customWidth="1"/>
    <col min="2598" max="2598" width="11.125" style="6" customWidth="1"/>
    <col min="2599" max="2599" width="12.5" style="6" customWidth="1"/>
    <col min="2600" max="2600" width="10.25" style="6" customWidth="1"/>
    <col min="2601" max="2601" width="9.875" style="6" customWidth="1"/>
    <col min="2602" max="2602" width="19.75" style="6" customWidth="1"/>
    <col min="2603" max="2603" width="9" style="6"/>
    <col min="2604" max="2614" width="10" style="6" customWidth="1"/>
    <col min="2615" max="2615" width="10.375" style="6" customWidth="1"/>
    <col min="2616" max="2616" width="3.625" style="6" customWidth="1"/>
    <col min="2617" max="2629" width="10" style="6" customWidth="1"/>
    <col min="2630" max="2630" width="9.625" style="6" bestFit="1" customWidth="1"/>
    <col min="2631" max="2631" width="1.875" style="6" customWidth="1"/>
    <col min="2632" max="2632" width="8.25" style="6" customWidth="1"/>
    <col min="2633" max="2642" width="10" style="6" customWidth="1"/>
    <col min="2643" max="2643" width="9.5" style="6" customWidth="1"/>
    <col min="2644" max="2653" width="10" style="6" customWidth="1"/>
    <col min="2654" max="2654" width="16" style="6" customWidth="1"/>
    <col min="2655" max="2656" width="11.125" style="6" customWidth="1"/>
    <col min="2657" max="2679" width="10" style="6" customWidth="1"/>
    <col min="2680" max="2681" width="9.875" style="6" customWidth="1"/>
    <col min="2682" max="2816" width="9" style="6"/>
    <col min="2817" max="2817" width="1.5" style="6" customWidth="1"/>
    <col min="2818" max="2818" width="8.5" style="6" customWidth="1"/>
    <col min="2819" max="2819" width="12.125" style="6" customWidth="1"/>
    <col min="2820" max="2820" width="11.625" style="6" bestFit="1" customWidth="1"/>
    <col min="2821" max="2821" width="10.875" style="6" customWidth="1"/>
    <col min="2822" max="2822" width="10.25" style="6" customWidth="1"/>
    <col min="2823" max="2823" width="11.25" style="6" customWidth="1"/>
    <col min="2824" max="2824" width="10.25" style="6" customWidth="1"/>
    <col min="2825" max="2825" width="10.375" style="6" customWidth="1"/>
    <col min="2826" max="2826" width="10.875" style="6" customWidth="1"/>
    <col min="2827" max="2827" width="11.125" style="6" bestFit="1" customWidth="1"/>
    <col min="2828" max="2828" width="11" style="6" customWidth="1"/>
    <col min="2829" max="2829" width="10.5" style="6" customWidth="1"/>
    <col min="2830" max="2830" width="10.875" style="6" bestFit="1" customWidth="1"/>
    <col min="2831" max="2831" width="1.75" style="6" customWidth="1"/>
    <col min="2832" max="2832" width="9.125" style="6" customWidth="1"/>
    <col min="2833" max="2833" width="11.5" style="6" customWidth="1"/>
    <col min="2834" max="2834" width="10.125" style="6" customWidth="1"/>
    <col min="2835" max="2837" width="10.375" style="6" customWidth="1"/>
    <col min="2838" max="2838" width="9.375" style="6" customWidth="1"/>
    <col min="2839" max="2839" width="8.75" style="6" customWidth="1"/>
    <col min="2840" max="2840" width="9.375" style="6" customWidth="1"/>
    <col min="2841" max="2841" width="9.75" style="6" customWidth="1"/>
    <col min="2842" max="2842" width="11.875" style="6" customWidth="1"/>
    <col min="2843" max="2843" width="10" style="6" customWidth="1"/>
    <col min="2844" max="2844" width="10.625" style="6" customWidth="1"/>
    <col min="2845" max="2845" width="11.125" style="6" bestFit="1" customWidth="1"/>
    <col min="2846" max="2846" width="1.125" style="6" customWidth="1"/>
    <col min="2847" max="2847" width="8.25" style="6" customWidth="1"/>
    <col min="2848" max="2848" width="11.75" style="6" customWidth="1"/>
    <col min="2849" max="2849" width="10.875" style="6" customWidth="1"/>
    <col min="2850" max="2851" width="11" style="6" customWidth="1"/>
    <col min="2852" max="2852" width="10" style="6" customWidth="1"/>
    <col min="2853" max="2853" width="11.625" style="6" customWidth="1"/>
    <col min="2854" max="2854" width="11.125" style="6" customWidth="1"/>
    <col min="2855" max="2855" width="12.5" style="6" customWidth="1"/>
    <col min="2856" max="2856" width="10.25" style="6" customWidth="1"/>
    <col min="2857" max="2857" width="9.875" style="6" customWidth="1"/>
    <col min="2858" max="2858" width="19.75" style="6" customWidth="1"/>
    <col min="2859" max="2859" width="9" style="6"/>
    <col min="2860" max="2870" width="10" style="6" customWidth="1"/>
    <col min="2871" max="2871" width="10.375" style="6" customWidth="1"/>
    <col min="2872" max="2872" width="3.625" style="6" customWidth="1"/>
    <col min="2873" max="2885" width="10" style="6" customWidth="1"/>
    <col min="2886" max="2886" width="9.625" style="6" bestFit="1" customWidth="1"/>
    <col min="2887" max="2887" width="1.875" style="6" customWidth="1"/>
    <col min="2888" max="2888" width="8.25" style="6" customWidth="1"/>
    <col min="2889" max="2898" width="10" style="6" customWidth="1"/>
    <col min="2899" max="2899" width="9.5" style="6" customWidth="1"/>
    <col min="2900" max="2909" width="10" style="6" customWidth="1"/>
    <col min="2910" max="2910" width="16" style="6" customWidth="1"/>
    <col min="2911" max="2912" width="11.125" style="6" customWidth="1"/>
    <col min="2913" max="2935" width="10" style="6" customWidth="1"/>
    <col min="2936" max="2937" width="9.875" style="6" customWidth="1"/>
    <col min="2938" max="3072" width="9" style="6"/>
    <col min="3073" max="3073" width="1.5" style="6" customWidth="1"/>
    <col min="3074" max="3074" width="8.5" style="6" customWidth="1"/>
    <col min="3075" max="3075" width="12.125" style="6" customWidth="1"/>
    <col min="3076" max="3076" width="11.625" style="6" bestFit="1" customWidth="1"/>
    <col min="3077" max="3077" width="10.875" style="6" customWidth="1"/>
    <col min="3078" max="3078" width="10.25" style="6" customWidth="1"/>
    <col min="3079" max="3079" width="11.25" style="6" customWidth="1"/>
    <col min="3080" max="3080" width="10.25" style="6" customWidth="1"/>
    <col min="3081" max="3081" width="10.375" style="6" customWidth="1"/>
    <col min="3082" max="3082" width="10.875" style="6" customWidth="1"/>
    <col min="3083" max="3083" width="11.125" style="6" bestFit="1" customWidth="1"/>
    <col min="3084" max="3084" width="11" style="6" customWidth="1"/>
    <col min="3085" max="3085" width="10.5" style="6" customWidth="1"/>
    <col min="3086" max="3086" width="10.875" style="6" bestFit="1" customWidth="1"/>
    <col min="3087" max="3087" width="1.75" style="6" customWidth="1"/>
    <col min="3088" max="3088" width="9.125" style="6" customWidth="1"/>
    <col min="3089" max="3089" width="11.5" style="6" customWidth="1"/>
    <col min="3090" max="3090" width="10.125" style="6" customWidth="1"/>
    <col min="3091" max="3093" width="10.375" style="6" customWidth="1"/>
    <col min="3094" max="3094" width="9.375" style="6" customWidth="1"/>
    <col min="3095" max="3095" width="8.75" style="6" customWidth="1"/>
    <col min="3096" max="3096" width="9.375" style="6" customWidth="1"/>
    <col min="3097" max="3097" width="9.75" style="6" customWidth="1"/>
    <col min="3098" max="3098" width="11.875" style="6" customWidth="1"/>
    <col min="3099" max="3099" width="10" style="6" customWidth="1"/>
    <col min="3100" max="3100" width="10.625" style="6" customWidth="1"/>
    <col min="3101" max="3101" width="11.125" style="6" bestFit="1" customWidth="1"/>
    <col min="3102" max="3102" width="1.125" style="6" customWidth="1"/>
    <col min="3103" max="3103" width="8.25" style="6" customWidth="1"/>
    <col min="3104" max="3104" width="11.75" style="6" customWidth="1"/>
    <col min="3105" max="3105" width="10.875" style="6" customWidth="1"/>
    <col min="3106" max="3107" width="11" style="6" customWidth="1"/>
    <col min="3108" max="3108" width="10" style="6" customWidth="1"/>
    <col min="3109" max="3109" width="11.625" style="6" customWidth="1"/>
    <col min="3110" max="3110" width="11.125" style="6" customWidth="1"/>
    <col min="3111" max="3111" width="12.5" style="6" customWidth="1"/>
    <col min="3112" max="3112" width="10.25" style="6" customWidth="1"/>
    <col min="3113" max="3113" width="9.875" style="6" customWidth="1"/>
    <col min="3114" max="3114" width="19.75" style="6" customWidth="1"/>
    <col min="3115" max="3115" width="9" style="6"/>
    <col min="3116" max="3126" width="10" style="6" customWidth="1"/>
    <col min="3127" max="3127" width="10.375" style="6" customWidth="1"/>
    <col min="3128" max="3128" width="3.625" style="6" customWidth="1"/>
    <col min="3129" max="3141" width="10" style="6" customWidth="1"/>
    <col min="3142" max="3142" width="9.625" style="6" bestFit="1" customWidth="1"/>
    <col min="3143" max="3143" width="1.875" style="6" customWidth="1"/>
    <col min="3144" max="3144" width="8.25" style="6" customWidth="1"/>
    <col min="3145" max="3154" width="10" style="6" customWidth="1"/>
    <col min="3155" max="3155" width="9.5" style="6" customWidth="1"/>
    <col min="3156" max="3165" width="10" style="6" customWidth="1"/>
    <col min="3166" max="3166" width="16" style="6" customWidth="1"/>
    <col min="3167" max="3168" width="11.125" style="6" customWidth="1"/>
    <col min="3169" max="3191" width="10" style="6" customWidth="1"/>
    <col min="3192" max="3193" width="9.875" style="6" customWidth="1"/>
    <col min="3194" max="3328" width="9" style="6"/>
    <col min="3329" max="3329" width="1.5" style="6" customWidth="1"/>
    <col min="3330" max="3330" width="8.5" style="6" customWidth="1"/>
    <col min="3331" max="3331" width="12.125" style="6" customWidth="1"/>
    <col min="3332" max="3332" width="11.625" style="6" bestFit="1" customWidth="1"/>
    <col min="3333" max="3333" width="10.875" style="6" customWidth="1"/>
    <col min="3334" max="3334" width="10.25" style="6" customWidth="1"/>
    <col min="3335" max="3335" width="11.25" style="6" customWidth="1"/>
    <col min="3336" max="3336" width="10.25" style="6" customWidth="1"/>
    <col min="3337" max="3337" width="10.375" style="6" customWidth="1"/>
    <col min="3338" max="3338" width="10.875" style="6" customWidth="1"/>
    <col min="3339" max="3339" width="11.125" style="6" bestFit="1" customWidth="1"/>
    <col min="3340" max="3340" width="11" style="6" customWidth="1"/>
    <col min="3341" max="3341" width="10.5" style="6" customWidth="1"/>
    <col min="3342" max="3342" width="10.875" style="6" bestFit="1" customWidth="1"/>
    <col min="3343" max="3343" width="1.75" style="6" customWidth="1"/>
    <col min="3344" max="3344" width="9.125" style="6" customWidth="1"/>
    <col min="3345" max="3345" width="11.5" style="6" customWidth="1"/>
    <col min="3346" max="3346" width="10.125" style="6" customWidth="1"/>
    <col min="3347" max="3349" width="10.375" style="6" customWidth="1"/>
    <col min="3350" max="3350" width="9.375" style="6" customWidth="1"/>
    <col min="3351" max="3351" width="8.75" style="6" customWidth="1"/>
    <col min="3352" max="3352" width="9.375" style="6" customWidth="1"/>
    <col min="3353" max="3353" width="9.75" style="6" customWidth="1"/>
    <col min="3354" max="3354" width="11.875" style="6" customWidth="1"/>
    <col min="3355" max="3355" width="10" style="6" customWidth="1"/>
    <col min="3356" max="3356" width="10.625" style="6" customWidth="1"/>
    <col min="3357" max="3357" width="11.125" style="6" bestFit="1" customWidth="1"/>
    <col min="3358" max="3358" width="1.125" style="6" customWidth="1"/>
    <col min="3359" max="3359" width="8.25" style="6" customWidth="1"/>
    <col min="3360" max="3360" width="11.75" style="6" customWidth="1"/>
    <col min="3361" max="3361" width="10.875" style="6" customWidth="1"/>
    <col min="3362" max="3363" width="11" style="6" customWidth="1"/>
    <col min="3364" max="3364" width="10" style="6" customWidth="1"/>
    <col min="3365" max="3365" width="11.625" style="6" customWidth="1"/>
    <col min="3366" max="3366" width="11.125" style="6" customWidth="1"/>
    <col min="3367" max="3367" width="12.5" style="6" customWidth="1"/>
    <col min="3368" max="3368" width="10.25" style="6" customWidth="1"/>
    <col min="3369" max="3369" width="9.875" style="6" customWidth="1"/>
    <col min="3370" max="3370" width="19.75" style="6" customWidth="1"/>
    <col min="3371" max="3371" width="9" style="6"/>
    <col min="3372" max="3382" width="10" style="6" customWidth="1"/>
    <col min="3383" max="3383" width="10.375" style="6" customWidth="1"/>
    <col min="3384" max="3384" width="3.625" style="6" customWidth="1"/>
    <col min="3385" max="3397" width="10" style="6" customWidth="1"/>
    <col min="3398" max="3398" width="9.625" style="6" bestFit="1" customWidth="1"/>
    <col min="3399" max="3399" width="1.875" style="6" customWidth="1"/>
    <col min="3400" max="3400" width="8.25" style="6" customWidth="1"/>
    <col min="3401" max="3410" width="10" style="6" customWidth="1"/>
    <col min="3411" max="3411" width="9.5" style="6" customWidth="1"/>
    <col min="3412" max="3421" width="10" style="6" customWidth="1"/>
    <col min="3422" max="3422" width="16" style="6" customWidth="1"/>
    <col min="3423" max="3424" width="11.125" style="6" customWidth="1"/>
    <col min="3425" max="3447" width="10" style="6" customWidth="1"/>
    <col min="3448" max="3449" width="9.875" style="6" customWidth="1"/>
    <col min="3450" max="3584" width="9" style="6"/>
    <col min="3585" max="3585" width="1.5" style="6" customWidth="1"/>
    <col min="3586" max="3586" width="8.5" style="6" customWidth="1"/>
    <col min="3587" max="3587" width="12.125" style="6" customWidth="1"/>
    <col min="3588" max="3588" width="11.625" style="6" bestFit="1" customWidth="1"/>
    <col min="3589" max="3589" width="10.875" style="6" customWidth="1"/>
    <col min="3590" max="3590" width="10.25" style="6" customWidth="1"/>
    <col min="3591" max="3591" width="11.25" style="6" customWidth="1"/>
    <col min="3592" max="3592" width="10.25" style="6" customWidth="1"/>
    <col min="3593" max="3593" width="10.375" style="6" customWidth="1"/>
    <col min="3594" max="3594" width="10.875" style="6" customWidth="1"/>
    <col min="3595" max="3595" width="11.125" style="6" bestFit="1" customWidth="1"/>
    <col min="3596" max="3596" width="11" style="6" customWidth="1"/>
    <col min="3597" max="3597" width="10.5" style="6" customWidth="1"/>
    <col min="3598" max="3598" width="10.875" style="6" bestFit="1" customWidth="1"/>
    <col min="3599" max="3599" width="1.75" style="6" customWidth="1"/>
    <col min="3600" max="3600" width="9.125" style="6" customWidth="1"/>
    <col min="3601" max="3601" width="11.5" style="6" customWidth="1"/>
    <col min="3602" max="3602" width="10.125" style="6" customWidth="1"/>
    <col min="3603" max="3605" width="10.375" style="6" customWidth="1"/>
    <col min="3606" max="3606" width="9.375" style="6" customWidth="1"/>
    <col min="3607" max="3607" width="8.75" style="6" customWidth="1"/>
    <col min="3608" max="3608" width="9.375" style="6" customWidth="1"/>
    <col min="3609" max="3609" width="9.75" style="6" customWidth="1"/>
    <col min="3610" max="3610" width="11.875" style="6" customWidth="1"/>
    <col min="3611" max="3611" width="10" style="6" customWidth="1"/>
    <col min="3612" max="3612" width="10.625" style="6" customWidth="1"/>
    <col min="3613" max="3613" width="11.125" style="6" bestFit="1" customWidth="1"/>
    <col min="3614" max="3614" width="1.125" style="6" customWidth="1"/>
    <col min="3615" max="3615" width="8.25" style="6" customWidth="1"/>
    <col min="3616" max="3616" width="11.75" style="6" customWidth="1"/>
    <col min="3617" max="3617" width="10.875" style="6" customWidth="1"/>
    <col min="3618" max="3619" width="11" style="6" customWidth="1"/>
    <col min="3620" max="3620" width="10" style="6" customWidth="1"/>
    <col min="3621" max="3621" width="11.625" style="6" customWidth="1"/>
    <col min="3622" max="3622" width="11.125" style="6" customWidth="1"/>
    <col min="3623" max="3623" width="12.5" style="6" customWidth="1"/>
    <col min="3624" max="3624" width="10.25" style="6" customWidth="1"/>
    <col min="3625" max="3625" width="9.875" style="6" customWidth="1"/>
    <col min="3626" max="3626" width="19.75" style="6" customWidth="1"/>
    <col min="3627" max="3627" width="9" style="6"/>
    <col min="3628" max="3638" width="10" style="6" customWidth="1"/>
    <col min="3639" max="3639" width="10.375" style="6" customWidth="1"/>
    <col min="3640" max="3640" width="3.625" style="6" customWidth="1"/>
    <col min="3641" max="3653" width="10" style="6" customWidth="1"/>
    <col min="3654" max="3654" width="9.625" style="6" bestFit="1" customWidth="1"/>
    <col min="3655" max="3655" width="1.875" style="6" customWidth="1"/>
    <col min="3656" max="3656" width="8.25" style="6" customWidth="1"/>
    <col min="3657" max="3666" width="10" style="6" customWidth="1"/>
    <col min="3667" max="3667" width="9.5" style="6" customWidth="1"/>
    <col min="3668" max="3677" width="10" style="6" customWidth="1"/>
    <col min="3678" max="3678" width="16" style="6" customWidth="1"/>
    <col min="3679" max="3680" width="11.125" style="6" customWidth="1"/>
    <col min="3681" max="3703" width="10" style="6" customWidth="1"/>
    <col min="3704" max="3705" width="9.875" style="6" customWidth="1"/>
    <col min="3706" max="3840" width="9" style="6"/>
    <col min="3841" max="3841" width="1.5" style="6" customWidth="1"/>
    <col min="3842" max="3842" width="8.5" style="6" customWidth="1"/>
    <col min="3843" max="3843" width="12.125" style="6" customWidth="1"/>
    <col min="3844" max="3844" width="11.625" style="6" bestFit="1" customWidth="1"/>
    <col min="3845" max="3845" width="10.875" style="6" customWidth="1"/>
    <col min="3846" max="3846" width="10.25" style="6" customWidth="1"/>
    <col min="3847" max="3847" width="11.25" style="6" customWidth="1"/>
    <col min="3848" max="3848" width="10.25" style="6" customWidth="1"/>
    <col min="3849" max="3849" width="10.375" style="6" customWidth="1"/>
    <col min="3850" max="3850" width="10.875" style="6" customWidth="1"/>
    <col min="3851" max="3851" width="11.125" style="6" bestFit="1" customWidth="1"/>
    <col min="3852" max="3852" width="11" style="6" customWidth="1"/>
    <col min="3853" max="3853" width="10.5" style="6" customWidth="1"/>
    <col min="3854" max="3854" width="10.875" style="6" bestFit="1" customWidth="1"/>
    <col min="3855" max="3855" width="1.75" style="6" customWidth="1"/>
    <col min="3856" max="3856" width="9.125" style="6" customWidth="1"/>
    <col min="3857" max="3857" width="11.5" style="6" customWidth="1"/>
    <col min="3858" max="3858" width="10.125" style="6" customWidth="1"/>
    <col min="3859" max="3861" width="10.375" style="6" customWidth="1"/>
    <col min="3862" max="3862" width="9.375" style="6" customWidth="1"/>
    <col min="3863" max="3863" width="8.75" style="6" customWidth="1"/>
    <col min="3864" max="3864" width="9.375" style="6" customWidth="1"/>
    <col min="3865" max="3865" width="9.75" style="6" customWidth="1"/>
    <col min="3866" max="3866" width="11.875" style="6" customWidth="1"/>
    <col min="3867" max="3867" width="10" style="6" customWidth="1"/>
    <col min="3868" max="3868" width="10.625" style="6" customWidth="1"/>
    <col min="3869" max="3869" width="11.125" style="6" bestFit="1" customWidth="1"/>
    <col min="3870" max="3870" width="1.125" style="6" customWidth="1"/>
    <col min="3871" max="3871" width="8.25" style="6" customWidth="1"/>
    <col min="3872" max="3872" width="11.75" style="6" customWidth="1"/>
    <col min="3873" max="3873" width="10.875" style="6" customWidth="1"/>
    <col min="3874" max="3875" width="11" style="6" customWidth="1"/>
    <col min="3876" max="3876" width="10" style="6" customWidth="1"/>
    <col min="3877" max="3877" width="11.625" style="6" customWidth="1"/>
    <col min="3878" max="3878" width="11.125" style="6" customWidth="1"/>
    <col min="3879" max="3879" width="12.5" style="6" customWidth="1"/>
    <col min="3880" max="3880" width="10.25" style="6" customWidth="1"/>
    <col min="3881" max="3881" width="9.875" style="6" customWidth="1"/>
    <col min="3882" max="3882" width="19.75" style="6" customWidth="1"/>
    <col min="3883" max="3883" width="9" style="6"/>
    <col min="3884" max="3894" width="10" style="6" customWidth="1"/>
    <col min="3895" max="3895" width="10.375" style="6" customWidth="1"/>
    <col min="3896" max="3896" width="3.625" style="6" customWidth="1"/>
    <col min="3897" max="3909" width="10" style="6" customWidth="1"/>
    <col min="3910" max="3910" width="9.625" style="6" bestFit="1" customWidth="1"/>
    <col min="3911" max="3911" width="1.875" style="6" customWidth="1"/>
    <col min="3912" max="3912" width="8.25" style="6" customWidth="1"/>
    <col min="3913" max="3922" width="10" style="6" customWidth="1"/>
    <col min="3923" max="3923" width="9.5" style="6" customWidth="1"/>
    <col min="3924" max="3933" width="10" style="6" customWidth="1"/>
    <col min="3934" max="3934" width="16" style="6" customWidth="1"/>
    <col min="3935" max="3936" width="11.125" style="6" customWidth="1"/>
    <col min="3937" max="3959" width="10" style="6" customWidth="1"/>
    <col min="3960" max="3961" width="9.875" style="6" customWidth="1"/>
    <col min="3962" max="4096" width="9" style="6"/>
    <col min="4097" max="4097" width="1.5" style="6" customWidth="1"/>
    <col min="4098" max="4098" width="8.5" style="6" customWidth="1"/>
    <col min="4099" max="4099" width="12.125" style="6" customWidth="1"/>
    <col min="4100" max="4100" width="11.625" style="6" bestFit="1" customWidth="1"/>
    <col min="4101" max="4101" width="10.875" style="6" customWidth="1"/>
    <col min="4102" max="4102" width="10.25" style="6" customWidth="1"/>
    <col min="4103" max="4103" width="11.25" style="6" customWidth="1"/>
    <col min="4104" max="4104" width="10.25" style="6" customWidth="1"/>
    <col min="4105" max="4105" width="10.375" style="6" customWidth="1"/>
    <col min="4106" max="4106" width="10.875" style="6" customWidth="1"/>
    <col min="4107" max="4107" width="11.125" style="6" bestFit="1" customWidth="1"/>
    <col min="4108" max="4108" width="11" style="6" customWidth="1"/>
    <col min="4109" max="4109" width="10.5" style="6" customWidth="1"/>
    <col min="4110" max="4110" width="10.875" style="6" bestFit="1" customWidth="1"/>
    <col min="4111" max="4111" width="1.75" style="6" customWidth="1"/>
    <col min="4112" max="4112" width="9.125" style="6" customWidth="1"/>
    <col min="4113" max="4113" width="11.5" style="6" customWidth="1"/>
    <col min="4114" max="4114" width="10.125" style="6" customWidth="1"/>
    <col min="4115" max="4117" width="10.375" style="6" customWidth="1"/>
    <col min="4118" max="4118" width="9.375" style="6" customWidth="1"/>
    <col min="4119" max="4119" width="8.75" style="6" customWidth="1"/>
    <col min="4120" max="4120" width="9.375" style="6" customWidth="1"/>
    <col min="4121" max="4121" width="9.75" style="6" customWidth="1"/>
    <col min="4122" max="4122" width="11.875" style="6" customWidth="1"/>
    <col min="4123" max="4123" width="10" style="6" customWidth="1"/>
    <col min="4124" max="4124" width="10.625" style="6" customWidth="1"/>
    <col min="4125" max="4125" width="11.125" style="6" bestFit="1" customWidth="1"/>
    <col min="4126" max="4126" width="1.125" style="6" customWidth="1"/>
    <col min="4127" max="4127" width="8.25" style="6" customWidth="1"/>
    <col min="4128" max="4128" width="11.75" style="6" customWidth="1"/>
    <col min="4129" max="4129" width="10.875" style="6" customWidth="1"/>
    <col min="4130" max="4131" width="11" style="6" customWidth="1"/>
    <col min="4132" max="4132" width="10" style="6" customWidth="1"/>
    <col min="4133" max="4133" width="11.625" style="6" customWidth="1"/>
    <col min="4134" max="4134" width="11.125" style="6" customWidth="1"/>
    <col min="4135" max="4135" width="12.5" style="6" customWidth="1"/>
    <col min="4136" max="4136" width="10.25" style="6" customWidth="1"/>
    <col min="4137" max="4137" width="9.875" style="6" customWidth="1"/>
    <col min="4138" max="4138" width="19.75" style="6" customWidth="1"/>
    <col min="4139" max="4139" width="9" style="6"/>
    <col min="4140" max="4150" width="10" style="6" customWidth="1"/>
    <col min="4151" max="4151" width="10.375" style="6" customWidth="1"/>
    <col min="4152" max="4152" width="3.625" style="6" customWidth="1"/>
    <col min="4153" max="4165" width="10" style="6" customWidth="1"/>
    <col min="4166" max="4166" width="9.625" style="6" bestFit="1" customWidth="1"/>
    <col min="4167" max="4167" width="1.875" style="6" customWidth="1"/>
    <col min="4168" max="4168" width="8.25" style="6" customWidth="1"/>
    <col min="4169" max="4178" width="10" style="6" customWidth="1"/>
    <col min="4179" max="4179" width="9.5" style="6" customWidth="1"/>
    <col min="4180" max="4189" width="10" style="6" customWidth="1"/>
    <col min="4190" max="4190" width="16" style="6" customWidth="1"/>
    <col min="4191" max="4192" width="11.125" style="6" customWidth="1"/>
    <col min="4193" max="4215" width="10" style="6" customWidth="1"/>
    <col min="4216" max="4217" width="9.875" style="6" customWidth="1"/>
    <col min="4218" max="4352" width="9" style="6"/>
    <col min="4353" max="4353" width="1.5" style="6" customWidth="1"/>
    <col min="4354" max="4354" width="8.5" style="6" customWidth="1"/>
    <col min="4355" max="4355" width="12.125" style="6" customWidth="1"/>
    <col min="4356" max="4356" width="11.625" style="6" bestFit="1" customWidth="1"/>
    <col min="4357" max="4357" width="10.875" style="6" customWidth="1"/>
    <col min="4358" max="4358" width="10.25" style="6" customWidth="1"/>
    <col min="4359" max="4359" width="11.25" style="6" customWidth="1"/>
    <col min="4360" max="4360" width="10.25" style="6" customWidth="1"/>
    <col min="4361" max="4361" width="10.375" style="6" customWidth="1"/>
    <col min="4362" max="4362" width="10.875" style="6" customWidth="1"/>
    <col min="4363" max="4363" width="11.125" style="6" bestFit="1" customWidth="1"/>
    <col min="4364" max="4364" width="11" style="6" customWidth="1"/>
    <col min="4365" max="4365" width="10.5" style="6" customWidth="1"/>
    <col min="4366" max="4366" width="10.875" style="6" bestFit="1" customWidth="1"/>
    <col min="4367" max="4367" width="1.75" style="6" customWidth="1"/>
    <col min="4368" max="4368" width="9.125" style="6" customWidth="1"/>
    <col min="4369" max="4369" width="11.5" style="6" customWidth="1"/>
    <col min="4370" max="4370" width="10.125" style="6" customWidth="1"/>
    <col min="4371" max="4373" width="10.375" style="6" customWidth="1"/>
    <col min="4374" max="4374" width="9.375" style="6" customWidth="1"/>
    <col min="4375" max="4375" width="8.75" style="6" customWidth="1"/>
    <col min="4376" max="4376" width="9.375" style="6" customWidth="1"/>
    <col min="4377" max="4377" width="9.75" style="6" customWidth="1"/>
    <col min="4378" max="4378" width="11.875" style="6" customWidth="1"/>
    <col min="4379" max="4379" width="10" style="6" customWidth="1"/>
    <col min="4380" max="4380" width="10.625" style="6" customWidth="1"/>
    <col min="4381" max="4381" width="11.125" style="6" bestFit="1" customWidth="1"/>
    <col min="4382" max="4382" width="1.125" style="6" customWidth="1"/>
    <col min="4383" max="4383" width="8.25" style="6" customWidth="1"/>
    <col min="4384" max="4384" width="11.75" style="6" customWidth="1"/>
    <col min="4385" max="4385" width="10.875" style="6" customWidth="1"/>
    <col min="4386" max="4387" width="11" style="6" customWidth="1"/>
    <col min="4388" max="4388" width="10" style="6" customWidth="1"/>
    <col min="4389" max="4389" width="11.625" style="6" customWidth="1"/>
    <col min="4390" max="4390" width="11.125" style="6" customWidth="1"/>
    <col min="4391" max="4391" width="12.5" style="6" customWidth="1"/>
    <col min="4392" max="4392" width="10.25" style="6" customWidth="1"/>
    <col min="4393" max="4393" width="9.875" style="6" customWidth="1"/>
    <col min="4394" max="4394" width="19.75" style="6" customWidth="1"/>
    <col min="4395" max="4395" width="9" style="6"/>
    <col min="4396" max="4406" width="10" style="6" customWidth="1"/>
    <col min="4407" max="4407" width="10.375" style="6" customWidth="1"/>
    <col min="4408" max="4408" width="3.625" style="6" customWidth="1"/>
    <col min="4409" max="4421" width="10" style="6" customWidth="1"/>
    <col min="4422" max="4422" width="9.625" style="6" bestFit="1" customWidth="1"/>
    <col min="4423" max="4423" width="1.875" style="6" customWidth="1"/>
    <col min="4424" max="4424" width="8.25" style="6" customWidth="1"/>
    <col min="4425" max="4434" width="10" style="6" customWidth="1"/>
    <col min="4435" max="4435" width="9.5" style="6" customWidth="1"/>
    <col min="4436" max="4445" width="10" style="6" customWidth="1"/>
    <col min="4446" max="4446" width="16" style="6" customWidth="1"/>
    <col min="4447" max="4448" width="11.125" style="6" customWidth="1"/>
    <col min="4449" max="4471" width="10" style="6" customWidth="1"/>
    <col min="4472" max="4473" width="9.875" style="6" customWidth="1"/>
    <col min="4474" max="4608" width="9" style="6"/>
    <col min="4609" max="4609" width="1.5" style="6" customWidth="1"/>
    <col min="4610" max="4610" width="8.5" style="6" customWidth="1"/>
    <col min="4611" max="4611" width="12.125" style="6" customWidth="1"/>
    <col min="4612" max="4612" width="11.625" style="6" bestFit="1" customWidth="1"/>
    <col min="4613" max="4613" width="10.875" style="6" customWidth="1"/>
    <col min="4614" max="4614" width="10.25" style="6" customWidth="1"/>
    <col min="4615" max="4615" width="11.25" style="6" customWidth="1"/>
    <col min="4616" max="4616" width="10.25" style="6" customWidth="1"/>
    <col min="4617" max="4617" width="10.375" style="6" customWidth="1"/>
    <col min="4618" max="4618" width="10.875" style="6" customWidth="1"/>
    <col min="4619" max="4619" width="11.125" style="6" bestFit="1" customWidth="1"/>
    <col min="4620" max="4620" width="11" style="6" customWidth="1"/>
    <col min="4621" max="4621" width="10.5" style="6" customWidth="1"/>
    <col min="4622" max="4622" width="10.875" style="6" bestFit="1" customWidth="1"/>
    <col min="4623" max="4623" width="1.75" style="6" customWidth="1"/>
    <col min="4624" max="4624" width="9.125" style="6" customWidth="1"/>
    <col min="4625" max="4625" width="11.5" style="6" customWidth="1"/>
    <col min="4626" max="4626" width="10.125" style="6" customWidth="1"/>
    <col min="4627" max="4629" width="10.375" style="6" customWidth="1"/>
    <col min="4630" max="4630" width="9.375" style="6" customWidth="1"/>
    <col min="4631" max="4631" width="8.75" style="6" customWidth="1"/>
    <col min="4632" max="4632" width="9.375" style="6" customWidth="1"/>
    <col min="4633" max="4633" width="9.75" style="6" customWidth="1"/>
    <col min="4634" max="4634" width="11.875" style="6" customWidth="1"/>
    <col min="4635" max="4635" width="10" style="6" customWidth="1"/>
    <col min="4636" max="4636" width="10.625" style="6" customWidth="1"/>
    <col min="4637" max="4637" width="11.125" style="6" bestFit="1" customWidth="1"/>
    <col min="4638" max="4638" width="1.125" style="6" customWidth="1"/>
    <col min="4639" max="4639" width="8.25" style="6" customWidth="1"/>
    <col min="4640" max="4640" width="11.75" style="6" customWidth="1"/>
    <col min="4641" max="4641" width="10.875" style="6" customWidth="1"/>
    <col min="4642" max="4643" width="11" style="6" customWidth="1"/>
    <col min="4644" max="4644" width="10" style="6" customWidth="1"/>
    <col min="4645" max="4645" width="11.625" style="6" customWidth="1"/>
    <col min="4646" max="4646" width="11.125" style="6" customWidth="1"/>
    <col min="4647" max="4647" width="12.5" style="6" customWidth="1"/>
    <col min="4648" max="4648" width="10.25" style="6" customWidth="1"/>
    <col min="4649" max="4649" width="9.875" style="6" customWidth="1"/>
    <col min="4650" max="4650" width="19.75" style="6" customWidth="1"/>
    <col min="4651" max="4651" width="9" style="6"/>
    <col min="4652" max="4662" width="10" style="6" customWidth="1"/>
    <col min="4663" max="4663" width="10.375" style="6" customWidth="1"/>
    <col min="4664" max="4664" width="3.625" style="6" customWidth="1"/>
    <col min="4665" max="4677" width="10" style="6" customWidth="1"/>
    <col min="4678" max="4678" width="9.625" style="6" bestFit="1" customWidth="1"/>
    <col min="4679" max="4679" width="1.875" style="6" customWidth="1"/>
    <col min="4680" max="4680" width="8.25" style="6" customWidth="1"/>
    <col min="4681" max="4690" width="10" style="6" customWidth="1"/>
    <col min="4691" max="4691" width="9.5" style="6" customWidth="1"/>
    <col min="4692" max="4701" width="10" style="6" customWidth="1"/>
    <col min="4702" max="4702" width="16" style="6" customWidth="1"/>
    <col min="4703" max="4704" width="11.125" style="6" customWidth="1"/>
    <col min="4705" max="4727" width="10" style="6" customWidth="1"/>
    <col min="4728" max="4729" width="9.875" style="6" customWidth="1"/>
    <col min="4730" max="4864" width="9" style="6"/>
    <col min="4865" max="4865" width="1.5" style="6" customWidth="1"/>
    <col min="4866" max="4866" width="8.5" style="6" customWidth="1"/>
    <col min="4867" max="4867" width="12.125" style="6" customWidth="1"/>
    <col min="4868" max="4868" width="11.625" style="6" bestFit="1" customWidth="1"/>
    <col min="4869" max="4869" width="10.875" style="6" customWidth="1"/>
    <col min="4870" max="4870" width="10.25" style="6" customWidth="1"/>
    <col min="4871" max="4871" width="11.25" style="6" customWidth="1"/>
    <col min="4872" max="4872" width="10.25" style="6" customWidth="1"/>
    <col min="4873" max="4873" width="10.375" style="6" customWidth="1"/>
    <col min="4874" max="4874" width="10.875" style="6" customWidth="1"/>
    <col min="4875" max="4875" width="11.125" style="6" bestFit="1" customWidth="1"/>
    <col min="4876" max="4876" width="11" style="6" customWidth="1"/>
    <col min="4877" max="4877" width="10.5" style="6" customWidth="1"/>
    <col min="4878" max="4878" width="10.875" style="6" bestFit="1" customWidth="1"/>
    <col min="4879" max="4879" width="1.75" style="6" customWidth="1"/>
    <col min="4880" max="4880" width="9.125" style="6" customWidth="1"/>
    <col min="4881" max="4881" width="11.5" style="6" customWidth="1"/>
    <col min="4882" max="4882" width="10.125" style="6" customWidth="1"/>
    <col min="4883" max="4885" width="10.375" style="6" customWidth="1"/>
    <col min="4886" max="4886" width="9.375" style="6" customWidth="1"/>
    <col min="4887" max="4887" width="8.75" style="6" customWidth="1"/>
    <col min="4888" max="4888" width="9.375" style="6" customWidth="1"/>
    <col min="4889" max="4889" width="9.75" style="6" customWidth="1"/>
    <col min="4890" max="4890" width="11.875" style="6" customWidth="1"/>
    <col min="4891" max="4891" width="10" style="6" customWidth="1"/>
    <col min="4892" max="4892" width="10.625" style="6" customWidth="1"/>
    <col min="4893" max="4893" width="11.125" style="6" bestFit="1" customWidth="1"/>
    <col min="4894" max="4894" width="1.125" style="6" customWidth="1"/>
    <col min="4895" max="4895" width="8.25" style="6" customWidth="1"/>
    <col min="4896" max="4896" width="11.75" style="6" customWidth="1"/>
    <col min="4897" max="4897" width="10.875" style="6" customWidth="1"/>
    <col min="4898" max="4899" width="11" style="6" customWidth="1"/>
    <col min="4900" max="4900" width="10" style="6" customWidth="1"/>
    <col min="4901" max="4901" width="11.625" style="6" customWidth="1"/>
    <col min="4902" max="4902" width="11.125" style="6" customWidth="1"/>
    <col min="4903" max="4903" width="12.5" style="6" customWidth="1"/>
    <col min="4904" max="4904" width="10.25" style="6" customWidth="1"/>
    <col min="4905" max="4905" width="9.875" style="6" customWidth="1"/>
    <col min="4906" max="4906" width="19.75" style="6" customWidth="1"/>
    <col min="4907" max="4907" width="9" style="6"/>
    <col min="4908" max="4918" width="10" style="6" customWidth="1"/>
    <col min="4919" max="4919" width="10.375" style="6" customWidth="1"/>
    <col min="4920" max="4920" width="3.625" style="6" customWidth="1"/>
    <col min="4921" max="4933" width="10" style="6" customWidth="1"/>
    <col min="4934" max="4934" width="9.625" style="6" bestFit="1" customWidth="1"/>
    <col min="4935" max="4935" width="1.875" style="6" customWidth="1"/>
    <col min="4936" max="4936" width="8.25" style="6" customWidth="1"/>
    <col min="4937" max="4946" width="10" style="6" customWidth="1"/>
    <col min="4947" max="4947" width="9.5" style="6" customWidth="1"/>
    <col min="4948" max="4957" width="10" style="6" customWidth="1"/>
    <col min="4958" max="4958" width="16" style="6" customWidth="1"/>
    <col min="4959" max="4960" width="11.125" style="6" customWidth="1"/>
    <col min="4961" max="4983" width="10" style="6" customWidth="1"/>
    <col min="4984" max="4985" width="9.875" style="6" customWidth="1"/>
    <col min="4986" max="5120" width="9" style="6"/>
    <col min="5121" max="5121" width="1.5" style="6" customWidth="1"/>
    <col min="5122" max="5122" width="8.5" style="6" customWidth="1"/>
    <col min="5123" max="5123" width="12.125" style="6" customWidth="1"/>
    <col min="5124" max="5124" width="11.625" style="6" bestFit="1" customWidth="1"/>
    <col min="5125" max="5125" width="10.875" style="6" customWidth="1"/>
    <col min="5126" max="5126" width="10.25" style="6" customWidth="1"/>
    <col min="5127" max="5127" width="11.25" style="6" customWidth="1"/>
    <col min="5128" max="5128" width="10.25" style="6" customWidth="1"/>
    <col min="5129" max="5129" width="10.375" style="6" customWidth="1"/>
    <col min="5130" max="5130" width="10.875" style="6" customWidth="1"/>
    <col min="5131" max="5131" width="11.125" style="6" bestFit="1" customWidth="1"/>
    <col min="5132" max="5132" width="11" style="6" customWidth="1"/>
    <col min="5133" max="5133" width="10.5" style="6" customWidth="1"/>
    <col min="5134" max="5134" width="10.875" style="6" bestFit="1" customWidth="1"/>
    <col min="5135" max="5135" width="1.75" style="6" customWidth="1"/>
    <col min="5136" max="5136" width="9.125" style="6" customWidth="1"/>
    <col min="5137" max="5137" width="11.5" style="6" customWidth="1"/>
    <col min="5138" max="5138" width="10.125" style="6" customWidth="1"/>
    <col min="5139" max="5141" width="10.375" style="6" customWidth="1"/>
    <col min="5142" max="5142" width="9.375" style="6" customWidth="1"/>
    <col min="5143" max="5143" width="8.75" style="6" customWidth="1"/>
    <col min="5144" max="5144" width="9.375" style="6" customWidth="1"/>
    <col min="5145" max="5145" width="9.75" style="6" customWidth="1"/>
    <col min="5146" max="5146" width="11.875" style="6" customWidth="1"/>
    <col min="5147" max="5147" width="10" style="6" customWidth="1"/>
    <col min="5148" max="5148" width="10.625" style="6" customWidth="1"/>
    <col min="5149" max="5149" width="11.125" style="6" bestFit="1" customWidth="1"/>
    <col min="5150" max="5150" width="1.125" style="6" customWidth="1"/>
    <col min="5151" max="5151" width="8.25" style="6" customWidth="1"/>
    <col min="5152" max="5152" width="11.75" style="6" customWidth="1"/>
    <col min="5153" max="5153" width="10.875" style="6" customWidth="1"/>
    <col min="5154" max="5155" width="11" style="6" customWidth="1"/>
    <col min="5156" max="5156" width="10" style="6" customWidth="1"/>
    <col min="5157" max="5157" width="11.625" style="6" customWidth="1"/>
    <col min="5158" max="5158" width="11.125" style="6" customWidth="1"/>
    <col min="5159" max="5159" width="12.5" style="6" customWidth="1"/>
    <col min="5160" max="5160" width="10.25" style="6" customWidth="1"/>
    <col min="5161" max="5161" width="9.875" style="6" customWidth="1"/>
    <col min="5162" max="5162" width="19.75" style="6" customWidth="1"/>
    <col min="5163" max="5163" width="9" style="6"/>
    <col min="5164" max="5174" width="10" style="6" customWidth="1"/>
    <col min="5175" max="5175" width="10.375" style="6" customWidth="1"/>
    <col min="5176" max="5176" width="3.625" style="6" customWidth="1"/>
    <col min="5177" max="5189" width="10" style="6" customWidth="1"/>
    <col min="5190" max="5190" width="9.625" style="6" bestFit="1" customWidth="1"/>
    <col min="5191" max="5191" width="1.875" style="6" customWidth="1"/>
    <col min="5192" max="5192" width="8.25" style="6" customWidth="1"/>
    <col min="5193" max="5202" width="10" style="6" customWidth="1"/>
    <col min="5203" max="5203" width="9.5" style="6" customWidth="1"/>
    <col min="5204" max="5213" width="10" style="6" customWidth="1"/>
    <col min="5214" max="5214" width="16" style="6" customWidth="1"/>
    <col min="5215" max="5216" width="11.125" style="6" customWidth="1"/>
    <col min="5217" max="5239" width="10" style="6" customWidth="1"/>
    <col min="5240" max="5241" width="9.875" style="6" customWidth="1"/>
    <col min="5242" max="5376" width="9" style="6"/>
    <col min="5377" max="5377" width="1.5" style="6" customWidth="1"/>
    <col min="5378" max="5378" width="8.5" style="6" customWidth="1"/>
    <col min="5379" max="5379" width="12.125" style="6" customWidth="1"/>
    <col min="5380" max="5380" width="11.625" style="6" bestFit="1" customWidth="1"/>
    <col min="5381" max="5381" width="10.875" style="6" customWidth="1"/>
    <col min="5382" max="5382" width="10.25" style="6" customWidth="1"/>
    <col min="5383" max="5383" width="11.25" style="6" customWidth="1"/>
    <col min="5384" max="5384" width="10.25" style="6" customWidth="1"/>
    <col min="5385" max="5385" width="10.375" style="6" customWidth="1"/>
    <col min="5386" max="5386" width="10.875" style="6" customWidth="1"/>
    <col min="5387" max="5387" width="11.125" style="6" bestFit="1" customWidth="1"/>
    <col min="5388" max="5388" width="11" style="6" customWidth="1"/>
    <col min="5389" max="5389" width="10.5" style="6" customWidth="1"/>
    <col min="5390" max="5390" width="10.875" style="6" bestFit="1" customWidth="1"/>
    <col min="5391" max="5391" width="1.75" style="6" customWidth="1"/>
    <col min="5392" max="5392" width="9.125" style="6" customWidth="1"/>
    <col min="5393" max="5393" width="11.5" style="6" customWidth="1"/>
    <col min="5394" max="5394" width="10.125" style="6" customWidth="1"/>
    <col min="5395" max="5397" width="10.375" style="6" customWidth="1"/>
    <col min="5398" max="5398" width="9.375" style="6" customWidth="1"/>
    <col min="5399" max="5399" width="8.75" style="6" customWidth="1"/>
    <col min="5400" max="5400" width="9.375" style="6" customWidth="1"/>
    <col min="5401" max="5401" width="9.75" style="6" customWidth="1"/>
    <col min="5402" max="5402" width="11.875" style="6" customWidth="1"/>
    <col min="5403" max="5403" width="10" style="6" customWidth="1"/>
    <col min="5404" max="5404" width="10.625" style="6" customWidth="1"/>
    <col min="5405" max="5405" width="11.125" style="6" bestFit="1" customWidth="1"/>
    <col min="5406" max="5406" width="1.125" style="6" customWidth="1"/>
    <col min="5407" max="5407" width="8.25" style="6" customWidth="1"/>
    <col min="5408" max="5408" width="11.75" style="6" customWidth="1"/>
    <col min="5409" max="5409" width="10.875" style="6" customWidth="1"/>
    <col min="5410" max="5411" width="11" style="6" customWidth="1"/>
    <col min="5412" max="5412" width="10" style="6" customWidth="1"/>
    <col min="5413" max="5413" width="11.625" style="6" customWidth="1"/>
    <col min="5414" max="5414" width="11.125" style="6" customWidth="1"/>
    <col min="5415" max="5415" width="12.5" style="6" customWidth="1"/>
    <col min="5416" max="5416" width="10.25" style="6" customWidth="1"/>
    <col min="5417" max="5417" width="9.875" style="6" customWidth="1"/>
    <col min="5418" max="5418" width="19.75" style="6" customWidth="1"/>
    <col min="5419" max="5419" width="9" style="6"/>
    <col min="5420" max="5430" width="10" style="6" customWidth="1"/>
    <col min="5431" max="5431" width="10.375" style="6" customWidth="1"/>
    <col min="5432" max="5432" width="3.625" style="6" customWidth="1"/>
    <col min="5433" max="5445" width="10" style="6" customWidth="1"/>
    <col min="5446" max="5446" width="9.625" style="6" bestFit="1" customWidth="1"/>
    <col min="5447" max="5447" width="1.875" style="6" customWidth="1"/>
    <col min="5448" max="5448" width="8.25" style="6" customWidth="1"/>
    <col min="5449" max="5458" width="10" style="6" customWidth="1"/>
    <col min="5459" max="5459" width="9.5" style="6" customWidth="1"/>
    <col min="5460" max="5469" width="10" style="6" customWidth="1"/>
    <col min="5470" max="5470" width="16" style="6" customWidth="1"/>
    <col min="5471" max="5472" width="11.125" style="6" customWidth="1"/>
    <col min="5473" max="5495" width="10" style="6" customWidth="1"/>
    <col min="5496" max="5497" width="9.875" style="6" customWidth="1"/>
    <col min="5498" max="5632" width="9" style="6"/>
    <col min="5633" max="5633" width="1.5" style="6" customWidth="1"/>
    <col min="5634" max="5634" width="8.5" style="6" customWidth="1"/>
    <col min="5635" max="5635" width="12.125" style="6" customWidth="1"/>
    <col min="5636" max="5636" width="11.625" style="6" bestFit="1" customWidth="1"/>
    <col min="5637" max="5637" width="10.875" style="6" customWidth="1"/>
    <col min="5638" max="5638" width="10.25" style="6" customWidth="1"/>
    <col min="5639" max="5639" width="11.25" style="6" customWidth="1"/>
    <col min="5640" max="5640" width="10.25" style="6" customWidth="1"/>
    <col min="5641" max="5641" width="10.375" style="6" customWidth="1"/>
    <col min="5642" max="5642" width="10.875" style="6" customWidth="1"/>
    <col min="5643" max="5643" width="11.125" style="6" bestFit="1" customWidth="1"/>
    <col min="5644" max="5644" width="11" style="6" customWidth="1"/>
    <col min="5645" max="5645" width="10.5" style="6" customWidth="1"/>
    <col min="5646" max="5646" width="10.875" style="6" bestFit="1" customWidth="1"/>
    <col min="5647" max="5647" width="1.75" style="6" customWidth="1"/>
    <col min="5648" max="5648" width="9.125" style="6" customWidth="1"/>
    <col min="5649" max="5649" width="11.5" style="6" customWidth="1"/>
    <col min="5650" max="5650" width="10.125" style="6" customWidth="1"/>
    <col min="5651" max="5653" width="10.375" style="6" customWidth="1"/>
    <col min="5654" max="5654" width="9.375" style="6" customWidth="1"/>
    <col min="5655" max="5655" width="8.75" style="6" customWidth="1"/>
    <col min="5656" max="5656" width="9.375" style="6" customWidth="1"/>
    <col min="5657" max="5657" width="9.75" style="6" customWidth="1"/>
    <col min="5658" max="5658" width="11.875" style="6" customWidth="1"/>
    <col min="5659" max="5659" width="10" style="6" customWidth="1"/>
    <col min="5660" max="5660" width="10.625" style="6" customWidth="1"/>
    <col min="5661" max="5661" width="11.125" style="6" bestFit="1" customWidth="1"/>
    <col min="5662" max="5662" width="1.125" style="6" customWidth="1"/>
    <col min="5663" max="5663" width="8.25" style="6" customWidth="1"/>
    <col min="5664" max="5664" width="11.75" style="6" customWidth="1"/>
    <col min="5665" max="5665" width="10.875" style="6" customWidth="1"/>
    <col min="5666" max="5667" width="11" style="6" customWidth="1"/>
    <col min="5668" max="5668" width="10" style="6" customWidth="1"/>
    <col min="5669" max="5669" width="11.625" style="6" customWidth="1"/>
    <col min="5670" max="5670" width="11.125" style="6" customWidth="1"/>
    <col min="5671" max="5671" width="12.5" style="6" customWidth="1"/>
    <col min="5672" max="5672" width="10.25" style="6" customWidth="1"/>
    <col min="5673" max="5673" width="9.875" style="6" customWidth="1"/>
    <col min="5674" max="5674" width="19.75" style="6" customWidth="1"/>
    <col min="5675" max="5675" width="9" style="6"/>
    <col min="5676" max="5686" width="10" style="6" customWidth="1"/>
    <col min="5687" max="5687" width="10.375" style="6" customWidth="1"/>
    <col min="5688" max="5688" width="3.625" style="6" customWidth="1"/>
    <col min="5689" max="5701" width="10" style="6" customWidth="1"/>
    <col min="5702" max="5702" width="9.625" style="6" bestFit="1" customWidth="1"/>
    <col min="5703" max="5703" width="1.875" style="6" customWidth="1"/>
    <col min="5704" max="5704" width="8.25" style="6" customWidth="1"/>
    <col min="5705" max="5714" width="10" style="6" customWidth="1"/>
    <col min="5715" max="5715" width="9.5" style="6" customWidth="1"/>
    <col min="5716" max="5725" width="10" style="6" customWidth="1"/>
    <col min="5726" max="5726" width="16" style="6" customWidth="1"/>
    <col min="5727" max="5728" width="11.125" style="6" customWidth="1"/>
    <col min="5729" max="5751" width="10" style="6" customWidth="1"/>
    <col min="5752" max="5753" width="9.875" style="6" customWidth="1"/>
    <col min="5754" max="5888" width="9" style="6"/>
    <col min="5889" max="5889" width="1.5" style="6" customWidth="1"/>
    <col min="5890" max="5890" width="8.5" style="6" customWidth="1"/>
    <col min="5891" max="5891" width="12.125" style="6" customWidth="1"/>
    <col min="5892" max="5892" width="11.625" style="6" bestFit="1" customWidth="1"/>
    <col min="5893" max="5893" width="10.875" style="6" customWidth="1"/>
    <col min="5894" max="5894" width="10.25" style="6" customWidth="1"/>
    <col min="5895" max="5895" width="11.25" style="6" customWidth="1"/>
    <col min="5896" max="5896" width="10.25" style="6" customWidth="1"/>
    <col min="5897" max="5897" width="10.375" style="6" customWidth="1"/>
    <col min="5898" max="5898" width="10.875" style="6" customWidth="1"/>
    <col min="5899" max="5899" width="11.125" style="6" bestFit="1" customWidth="1"/>
    <col min="5900" max="5900" width="11" style="6" customWidth="1"/>
    <col min="5901" max="5901" width="10.5" style="6" customWidth="1"/>
    <col min="5902" max="5902" width="10.875" style="6" bestFit="1" customWidth="1"/>
    <col min="5903" max="5903" width="1.75" style="6" customWidth="1"/>
    <col min="5904" max="5904" width="9.125" style="6" customWidth="1"/>
    <col min="5905" max="5905" width="11.5" style="6" customWidth="1"/>
    <col min="5906" max="5906" width="10.125" style="6" customWidth="1"/>
    <col min="5907" max="5909" width="10.375" style="6" customWidth="1"/>
    <col min="5910" max="5910" width="9.375" style="6" customWidth="1"/>
    <col min="5911" max="5911" width="8.75" style="6" customWidth="1"/>
    <col min="5912" max="5912" width="9.375" style="6" customWidth="1"/>
    <col min="5913" max="5913" width="9.75" style="6" customWidth="1"/>
    <col min="5914" max="5914" width="11.875" style="6" customWidth="1"/>
    <col min="5915" max="5915" width="10" style="6" customWidth="1"/>
    <col min="5916" max="5916" width="10.625" style="6" customWidth="1"/>
    <col min="5917" max="5917" width="11.125" style="6" bestFit="1" customWidth="1"/>
    <col min="5918" max="5918" width="1.125" style="6" customWidth="1"/>
    <col min="5919" max="5919" width="8.25" style="6" customWidth="1"/>
    <col min="5920" max="5920" width="11.75" style="6" customWidth="1"/>
    <col min="5921" max="5921" width="10.875" style="6" customWidth="1"/>
    <col min="5922" max="5923" width="11" style="6" customWidth="1"/>
    <col min="5924" max="5924" width="10" style="6" customWidth="1"/>
    <col min="5925" max="5925" width="11.625" style="6" customWidth="1"/>
    <col min="5926" max="5926" width="11.125" style="6" customWidth="1"/>
    <col min="5927" max="5927" width="12.5" style="6" customWidth="1"/>
    <col min="5928" max="5928" width="10.25" style="6" customWidth="1"/>
    <col min="5929" max="5929" width="9.875" style="6" customWidth="1"/>
    <col min="5930" max="5930" width="19.75" style="6" customWidth="1"/>
    <col min="5931" max="5931" width="9" style="6"/>
    <col min="5932" max="5942" width="10" style="6" customWidth="1"/>
    <col min="5943" max="5943" width="10.375" style="6" customWidth="1"/>
    <col min="5944" max="5944" width="3.625" style="6" customWidth="1"/>
    <col min="5945" max="5957" width="10" style="6" customWidth="1"/>
    <col min="5958" max="5958" width="9.625" style="6" bestFit="1" customWidth="1"/>
    <col min="5959" max="5959" width="1.875" style="6" customWidth="1"/>
    <col min="5960" max="5960" width="8.25" style="6" customWidth="1"/>
    <col min="5961" max="5970" width="10" style="6" customWidth="1"/>
    <col min="5971" max="5971" width="9.5" style="6" customWidth="1"/>
    <col min="5972" max="5981" width="10" style="6" customWidth="1"/>
    <col min="5982" max="5982" width="16" style="6" customWidth="1"/>
    <col min="5983" max="5984" width="11.125" style="6" customWidth="1"/>
    <col min="5985" max="6007" width="10" style="6" customWidth="1"/>
    <col min="6008" max="6009" width="9.875" style="6" customWidth="1"/>
    <col min="6010" max="6144" width="9" style="6"/>
    <col min="6145" max="6145" width="1.5" style="6" customWidth="1"/>
    <col min="6146" max="6146" width="8.5" style="6" customWidth="1"/>
    <col min="6147" max="6147" width="12.125" style="6" customWidth="1"/>
    <col min="6148" max="6148" width="11.625" style="6" bestFit="1" customWidth="1"/>
    <col min="6149" max="6149" width="10.875" style="6" customWidth="1"/>
    <col min="6150" max="6150" width="10.25" style="6" customWidth="1"/>
    <col min="6151" max="6151" width="11.25" style="6" customWidth="1"/>
    <col min="6152" max="6152" width="10.25" style="6" customWidth="1"/>
    <col min="6153" max="6153" width="10.375" style="6" customWidth="1"/>
    <col min="6154" max="6154" width="10.875" style="6" customWidth="1"/>
    <col min="6155" max="6155" width="11.125" style="6" bestFit="1" customWidth="1"/>
    <col min="6156" max="6156" width="11" style="6" customWidth="1"/>
    <col min="6157" max="6157" width="10.5" style="6" customWidth="1"/>
    <col min="6158" max="6158" width="10.875" style="6" bestFit="1" customWidth="1"/>
    <col min="6159" max="6159" width="1.75" style="6" customWidth="1"/>
    <col min="6160" max="6160" width="9.125" style="6" customWidth="1"/>
    <col min="6161" max="6161" width="11.5" style="6" customWidth="1"/>
    <col min="6162" max="6162" width="10.125" style="6" customWidth="1"/>
    <col min="6163" max="6165" width="10.375" style="6" customWidth="1"/>
    <col min="6166" max="6166" width="9.375" style="6" customWidth="1"/>
    <col min="6167" max="6167" width="8.75" style="6" customWidth="1"/>
    <col min="6168" max="6168" width="9.375" style="6" customWidth="1"/>
    <col min="6169" max="6169" width="9.75" style="6" customWidth="1"/>
    <col min="6170" max="6170" width="11.875" style="6" customWidth="1"/>
    <col min="6171" max="6171" width="10" style="6" customWidth="1"/>
    <col min="6172" max="6172" width="10.625" style="6" customWidth="1"/>
    <col min="6173" max="6173" width="11.125" style="6" bestFit="1" customWidth="1"/>
    <col min="6174" max="6174" width="1.125" style="6" customWidth="1"/>
    <col min="6175" max="6175" width="8.25" style="6" customWidth="1"/>
    <col min="6176" max="6176" width="11.75" style="6" customWidth="1"/>
    <col min="6177" max="6177" width="10.875" style="6" customWidth="1"/>
    <col min="6178" max="6179" width="11" style="6" customWidth="1"/>
    <col min="6180" max="6180" width="10" style="6" customWidth="1"/>
    <col min="6181" max="6181" width="11.625" style="6" customWidth="1"/>
    <col min="6182" max="6182" width="11.125" style="6" customWidth="1"/>
    <col min="6183" max="6183" width="12.5" style="6" customWidth="1"/>
    <col min="6184" max="6184" width="10.25" style="6" customWidth="1"/>
    <col min="6185" max="6185" width="9.875" style="6" customWidth="1"/>
    <col min="6186" max="6186" width="19.75" style="6" customWidth="1"/>
    <col min="6187" max="6187" width="9" style="6"/>
    <col min="6188" max="6198" width="10" style="6" customWidth="1"/>
    <col min="6199" max="6199" width="10.375" style="6" customWidth="1"/>
    <col min="6200" max="6200" width="3.625" style="6" customWidth="1"/>
    <col min="6201" max="6213" width="10" style="6" customWidth="1"/>
    <col min="6214" max="6214" width="9.625" style="6" bestFit="1" customWidth="1"/>
    <col min="6215" max="6215" width="1.875" style="6" customWidth="1"/>
    <col min="6216" max="6216" width="8.25" style="6" customWidth="1"/>
    <col min="6217" max="6226" width="10" style="6" customWidth="1"/>
    <col min="6227" max="6227" width="9.5" style="6" customWidth="1"/>
    <col min="6228" max="6237" width="10" style="6" customWidth="1"/>
    <col min="6238" max="6238" width="16" style="6" customWidth="1"/>
    <col min="6239" max="6240" width="11.125" style="6" customWidth="1"/>
    <col min="6241" max="6263" width="10" style="6" customWidth="1"/>
    <col min="6264" max="6265" width="9.875" style="6" customWidth="1"/>
    <col min="6266" max="6400" width="9" style="6"/>
    <col min="6401" max="6401" width="1.5" style="6" customWidth="1"/>
    <col min="6402" max="6402" width="8.5" style="6" customWidth="1"/>
    <col min="6403" max="6403" width="12.125" style="6" customWidth="1"/>
    <col min="6404" max="6404" width="11.625" style="6" bestFit="1" customWidth="1"/>
    <col min="6405" max="6405" width="10.875" style="6" customWidth="1"/>
    <col min="6406" max="6406" width="10.25" style="6" customWidth="1"/>
    <col min="6407" max="6407" width="11.25" style="6" customWidth="1"/>
    <col min="6408" max="6408" width="10.25" style="6" customWidth="1"/>
    <col min="6409" max="6409" width="10.375" style="6" customWidth="1"/>
    <col min="6410" max="6410" width="10.875" style="6" customWidth="1"/>
    <col min="6411" max="6411" width="11.125" style="6" bestFit="1" customWidth="1"/>
    <col min="6412" max="6412" width="11" style="6" customWidth="1"/>
    <col min="6413" max="6413" width="10.5" style="6" customWidth="1"/>
    <col min="6414" max="6414" width="10.875" style="6" bestFit="1" customWidth="1"/>
    <col min="6415" max="6415" width="1.75" style="6" customWidth="1"/>
    <col min="6416" max="6416" width="9.125" style="6" customWidth="1"/>
    <col min="6417" max="6417" width="11.5" style="6" customWidth="1"/>
    <col min="6418" max="6418" width="10.125" style="6" customWidth="1"/>
    <col min="6419" max="6421" width="10.375" style="6" customWidth="1"/>
    <col min="6422" max="6422" width="9.375" style="6" customWidth="1"/>
    <col min="6423" max="6423" width="8.75" style="6" customWidth="1"/>
    <col min="6424" max="6424" width="9.375" style="6" customWidth="1"/>
    <col min="6425" max="6425" width="9.75" style="6" customWidth="1"/>
    <col min="6426" max="6426" width="11.875" style="6" customWidth="1"/>
    <col min="6427" max="6427" width="10" style="6" customWidth="1"/>
    <col min="6428" max="6428" width="10.625" style="6" customWidth="1"/>
    <col min="6429" max="6429" width="11.125" style="6" bestFit="1" customWidth="1"/>
    <col min="6430" max="6430" width="1.125" style="6" customWidth="1"/>
    <col min="6431" max="6431" width="8.25" style="6" customWidth="1"/>
    <col min="6432" max="6432" width="11.75" style="6" customWidth="1"/>
    <col min="6433" max="6433" width="10.875" style="6" customWidth="1"/>
    <col min="6434" max="6435" width="11" style="6" customWidth="1"/>
    <col min="6436" max="6436" width="10" style="6" customWidth="1"/>
    <col min="6437" max="6437" width="11.625" style="6" customWidth="1"/>
    <col min="6438" max="6438" width="11.125" style="6" customWidth="1"/>
    <col min="6439" max="6439" width="12.5" style="6" customWidth="1"/>
    <col min="6440" max="6440" width="10.25" style="6" customWidth="1"/>
    <col min="6441" max="6441" width="9.875" style="6" customWidth="1"/>
    <col min="6442" max="6442" width="19.75" style="6" customWidth="1"/>
    <col min="6443" max="6443" width="9" style="6"/>
    <col min="6444" max="6454" width="10" style="6" customWidth="1"/>
    <col min="6455" max="6455" width="10.375" style="6" customWidth="1"/>
    <col min="6456" max="6456" width="3.625" style="6" customWidth="1"/>
    <col min="6457" max="6469" width="10" style="6" customWidth="1"/>
    <col min="6470" max="6470" width="9.625" style="6" bestFit="1" customWidth="1"/>
    <col min="6471" max="6471" width="1.875" style="6" customWidth="1"/>
    <col min="6472" max="6472" width="8.25" style="6" customWidth="1"/>
    <col min="6473" max="6482" width="10" style="6" customWidth="1"/>
    <col min="6483" max="6483" width="9.5" style="6" customWidth="1"/>
    <col min="6484" max="6493" width="10" style="6" customWidth="1"/>
    <col min="6494" max="6494" width="16" style="6" customWidth="1"/>
    <col min="6495" max="6496" width="11.125" style="6" customWidth="1"/>
    <col min="6497" max="6519" width="10" style="6" customWidth="1"/>
    <col min="6520" max="6521" width="9.875" style="6" customWidth="1"/>
    <col min="6522" max="6656" width="9" style="6"/>
    <col min="6657" max="6657" width="1.5" style="6" customWidth="1"/>
    <col min="6658" max="6658" width="8.5" style="6" customWidth="1"/>
    <col min="6659" max="6659" width="12.125" style="6" customWidth="1"/>
    <col min="6660" max="6660" width="11.625" style="6" bestFit="1" customWidth="1"/>
    <col min="6661" max="6661" width="10.875" style="6" customWidth="1"/>
    <col min="6662" max="6662" width="10.25" style="6" customWidth="1"/>
    <col min="6663" max="6663" width="11.25" style="6" customWidth="1"/>
    <col min="6664" max="6664" width="10.25" style="6" customWidth="1"/>
    <col min="6665" max="6665" width="10.375" style="6" customWidth="1"/>
    <col min="6666" max="6666" width="10.875" style="6" customWidth="1"/>
    <col min="6667" max="6667" width="11.125" style="6" bestFit="1" customWidth="1"/>
    <col min="6668" max="6668" width="11" style="6" customWidth="1"/>
    <col min="6669" max="6669" width="10.5" style="6" customWidth="1"/>
    <col min="6670" max="6670" width="10.875" style="6" bestFit="1" customWidth="1"/>
    <col min="6671" max="6671" width="1.75" style="6" customWidth="1"/>
    <col min="6672" max="6672" width="9.125" style="6" customWidth="1"/>
    <col min="6673" max="6673" width="11.5" style="6" customWidth="1"/>
    <col min="6674" max="6674" width="10.125" style="6" customWidth="1"/>
    <col min="6675" max="6677" width="10.375" style="6" customWidth="1"/>
    <col min="6678" max="6678" width="9.375" style="6" customWidth="1"/>
    <col min="6679" max="6679" width="8.75" style="6" customWidth="1"/>
    <col min="6680" max="6680" width="9.375" style="6" customWidth="1"/>
    <col min="6681" max="6681" width="9.75" style="6" customWidth="1"/>
    <col min="6682" max="6682" width="11.875" style="6" customWidth="1"/>
    <col min="6683" max="6683" width="10" style="6" customWidth="1"/>
    <col min="6684" max="6684" width="10.625" style="6" customWidth="1"/>
    <col min="6685" max="6685" width="11.125" style="6" bestFit="1" customWidth="1"/>
    <col min="6686" max="6686" width="1.125" style="6" customWidth="1"/>
    <col min="6687" max="6687" width="8.25" style="6" customWidth="1"/>
    <col min="6688" max="6688" width="11.75" style="6" customWidth="1"/>
    <col min="6689" max="6689" width="10.875" style="6" customWidth="1"/>
    <col min="6690" max="6691" width="11" style="6" customWidth="1"/>
    <col min="6692" max="6692" width="10" style="6" customWidth="1"/>
    <col min="6693" max="6693" width="11.625" style="6" customWidth="1"/>
    <col min="6694" max="6694" width="11.125" style="6" customWidth="1"/>
    <col min="6695" max="6695" width="12.5" style="6" customWidth="1"/>
    <col min="6696" max="6696" width="10.25" style="6" customWidth="1"/>
    <col min="6697" max="6697" width="9.875" style="6" customWidth="1"/>
    <col min="6698" max="6698" width="19.75" style="6" customWidth="1"/>
    <col min="6699" max="6699" width="9" style="6"/>
    <col min="6700" max="6710" width="10" style="6" customWidth="1"/>
    <col min="6711" max="6711" width="10.375" style="6" customWidth="1"/>
    <col min="6712" max="6712" width="3.625" style="6" customWidth="1"/>
    <col min="6713" max="6725" width="10" style="6" customWidth="1"/>
    <col min="6726" max="6726" width="9.625" style="6" bestFit="1" customWidth="1"/>
    <col min="6727" max="6727" width="1.875" style="6" customWidth="1"/>
    <col min="6728" max="6728" width="8.25" style="6" customWidth="1"/>
    <col min="6729" max="6738" width="10" style="6" customWidth="1"/>
    <col min="6739" max="6739" width="9.5" style="6" customWidth="1"/>
    <col min="6740" max="6749" width="10" style="6" customWidth="1"/>
    <col min="6750" max="6750" width="16" style="6" customWidth="1"/>
    <col min="6751" max="6752" width="11.125" style="6" customWidth="1"/>
    <col min="6753" max="6775" width="10" style="6" customWidth="1"/>
    <col min="6776" max="6777" width="9.875" style="6" customWidth="1"/>
    <col min="6778" max="6912" width="9" style="6"/>
    <col min="6913" max="6913" width="1.5" style="6" customWidth="1"/>
    <col min="6914" max="6914" width="8.5" style="6" customWidth="1"/>
    <col min="6915" max="6915" width="12.125" style="6" customWidth="1"/>
    <col min="6916" max="6916" width="11.625" style="6" bestFit="1" customWidth="1"/>
    <col min="6917" max="6917" width="10.875" style="6" customWidth="1"/>
    <col min="6918" max="6918" width="10.25" style="6" customWidth="1"/>
    <col min="6919" max="6919" width="11.25" style="6" customWidth="1"/>
    <col min="6920" max="6920" width="10.25" style="6" customWidth="1"/>
    <col min="6921" max="6921" width="10.375" style="6" customWidth="1"/>
    <col min="6922" max="6922" width="10.875" style="6" customWidth="1"/>
    <col min="6923" max="6923" width="11.125" style="6" bestFit="1" customWidth="1"/>
    <col min="6924" max="6924" width="11" style="6" customWidth="1"/>
    <col min="6925" max="6925" width="10.5" style="6" customWidth="1"/>
    <col min="6926" max="6926" width="10.875" style="6" bestFit="1" customWidth="1"/>
    <col min="6927" max="6927" width="1.75" style="6" customWidth="1"/>
    <col min="6928" max="6928" width="9.125" style="6" customWidth="1"/>
    <col min="6929" max="6929" width="11.5" style="6" customWidth="1"/>
    <col min="6930" max="6930" width="10.125" style="6" customWidth="1"/>
    <col min="6931" max="6933" width="10.375" style="6" customWidth="1"/>
    <col min="6934" max="6934" width="9.375" style="6" customWidth="1"/>
    <col min="6935" max="6935" width="8.75" style="6" customWidth="1"/>
    <col min="6936" max="6936" width="9.375" style="6" customWidth="1"/>
    <col min="6937" max="6937" width="9.75" style="6" customWidth="1"/>
    <col min="6938" max="6938" width="11.875" style="6" customWidth="1"/>
    <col min="6939" max="6939" width="10" style="6" customWidth="1"/>
    <col min="6940" max="6940" width="10.625" style="6" customWidth="1"/>
    <col min="6941" max="6941" width="11.125" style="6" bestFit="1" customWidth="1"/>
    <col min="6942" max="6942" width="1.125" style="6" customWidth="1"/>
    <col min="6943" max="6943" width="8.25" style="6" customWidth="1"/>
    <col min="6944" max="6944" width="11.75" style="6" customWidth="1"/>
    <col min="6945" max="6945" width="10.875" style="6" customWidth="1"/>
    <col min="6946" max="6947" width="11" style="6" customWidth="1"/>
    <col min="6948" max="6948" width="10" style="6" customWidth="1"/>
    <col min="6949" max="6949" width="11.625" style="6" customWidth="1"/>
    <col min="6950" max="6950" width="11.125" style="6" customWidth="1"/>
    <col min="6951" max="6951" width="12.5" style="6" customWidth="1"/>
    <col min="6952" max="6952" width="10.25" style="6" customWidth="1"/>
    <col min="6953" max="6953" width="9.875" style="6" customWidth="1"/>
    <col min="6954" max="6954" width="19.75" style="6" customWidth="1"/>
    <col min="6955" max="6955" width="9" style="6"/>
    <col min="6956" max="6966" width="10" style="6" customWidth="1"/>
    <col min="6967" max="6967" width="10.375" style="6" customWidth="1"/>
    <col min="6968" max="6968" width="3.625" style="6" customWidth="1"/>
    <col min="6969" max="6981" width="10" style="6" customWidth="1"/>
    <col min="6982" max="6982" width="9.625" style="6" bestFit="1" customWidth="1"/>
    <col min="6983" max="6983" width="1.875" style="6" customWidth="1"/>
    <col min="6984" max="6984" width="8.25" style="6" customWidth="1"/>
    <col min="6985" max="6994" width="10" style="6" customWidth="1"/>
    <col min="6995" max="6995" width="9.5" style="6" customWidth="1"/>
    <col min="6996" max="7005" width="10" style="6" customWidth="1"/>
    <col min="7006" max="7006" width="16" style="6" customWidth="1"/>
    <col min="7007" max="7008" width="11.125" style="6" customWidth="1"/>
    <col min="7009" max="7031" width="10" style="6" customWidth="1"/>
    <col min="7032" max="7033" width="9.875" style="6" customWidth="1"/>
    <col min="7034" max="7168" width="9" style="6"/>
    <col min="7169" max="7169" width="1.5" style="6" customWidth="1"/>
    <col min="7170" max="7170" width="8.5" style="6" customWidth="1"/>
    <col min="7171" max="7171" width="12.125" style="6" customWidth="1"/>
    <col min="7172" max="7172" width="11.625" style="6" bestFit="1" customWidth="1"/>
    <col min="7173" max="7173" width="10.875" style="6" customWidth="1"/>
    <col min="7174" max="7174" width="10.25" style="6" customWidth="1"/>
    <col min="7175" max="7175" width="11.25" style="6" customWidth="1"/>
    <col min="7176" max="7176" width="10.25" style="6" customWidth="1"/>
    <col min="7177" max="7177" width="10.375" style="6" customWidth="1"/>
    <col min="7178" max="7178" width="10.875" style="6" customWidth="1"/>
    <col min="7179" max="7179" width="11.125" style="6" bestFit="1" customWidth="1"/>
    <col min="7180" max="7180" width="11" style="6" customWidth="1"/>
    <col min="7181" max="7181" width="10.5" style="6" customWidth="1"/>
    <col min="7182" max="7182" width="10.875" style="6" bestFit="1" customWidth="1"/>
    <col min="7183" max="7183" width="1.75" style="6" customWidth="1"/>
    <col min="7184" max="7184" width="9.125" style="6" customWidth="1"/>
    <col min="7185" max="7185" width="11.5" style="6" customWidth="1"/>
    <col min="7186" max="7186" width="10.125" style="6" customWidth="1"/>
    <col min="7187" max="7189" width="10.375" style="6" customWidth="1"/>
    <col min="7190" max="7190" width="9.375" style="6" customWidth="1"/>
    <col min="7191" max="7191" width="8.75" style="6" customWidth="1"/>
    <col min="7192" max="7192" width="9.375" style="6" customWidth="1"/>
    <col min="7193" max="7193" width="9.75" style="6" customWidth="1"/>
    <col min="7194" max="7194" width="11.875" style="6" customWidth="1"/>
    <col min="7195" max="7195" width="10" style="6" customWidth="1"/>
    <col min="7196" max="7196" width="10.625" style="6" customWidth="1"/>
    <col min="7197" max="7197" width="11.125" style="6" bestFit="1" customWidth="1"/>
    <col min="7198" max="7198" width="1.125" style="6" customWidth="1"/>
    <col min="7199" max="7199" width="8.25" style="6" customWidth="1"/>
    <col min="7200" max="7200" width="11.75" style="6" customWidth="1"/>
    <col min="7201" max="7201" width="10.875" style="6" customWidth="1"/>
    <col min="7202" max="7203" width="11" style="6" customWidth="1"/>
    <col min="7204" max="7204" width="10" style="6" customWidth="1"/>
    <col min="7205" max="7205" width="11.625" style="6" customWidth="1"/>
    <col min="7206" max="7206" width="11.125" style="6" customWidth="1"/>
    <col min="7207" max="7207" width="12.5" style="6" customWidth="1"/>
    <col min="7208" max="7208" width="10.25" style="6" customWidth="1"/>
    <col min="7209" max="7209" width="9.875" style="6" customWidth="1"/>
    <col min="7210" max="7210" width="19.75" style="6" customWidth="1"/>
    <col min="7211" max="7211" width="9" style="6"/>
    <col min="7212" max="7222" width="10" style="6" customWidth="1"/>
    <col min="7223" max="7223" width="10.375" style="6" customWidth="1"/>
    <col min="7224" max="7224" width="3.625" style="6" customWidth="1"/>
    <col min="7225" max="7237" width="10" style="6" customWidth="1"/>
    <col min="7238" max="7238" width="9.625" style="6" bestFit="1" customWidth="1"/>
    <col min="7239" max="7239" width="1.875" style="6" customWidth="1"/>
    <col min="7240" max="7240" width="8.25" style="6" customWidth="1"/>
    <col min="7241" max="7250" width="10" style="6" customWidth="1"/>
    <col min="7251" max="7251" width="9.5" style="6" customWidth="1"/>
    <col min="7252" max="7261" width="10" style="6" customWidth="1"/>
    <col min="7262" max="7262" width="16" style="6" customWidth="1"/>
    <col min="7263" max="7264" width="11.125" style="6" customWidth="1"/>
    <col min="7265" max="7287" width="10" style="6" customWidth="1"/>
    <col min="7288" max="7289" width="9.875" style="6" customWidth="1"/>
    <col min="7290" max="7424" width="9" style="6"/>
    <col min="7425" max="7425" width="1.5" style="6" customWidth="1"/>
    <col min="7426" max="7426" width="8.5" style="6" customWidth="1"/>
    <col min="7427" max="7427" width="12.125" style="6" customWidth="1"/>
    <col min="7428" max="7428" width="11.625" style="6" bestFit="1" customWidth="1"/>
    <col min="7429" max="7429" width="10.875" style="6" customWidth="1"/>
    <col min="7430" max="7430" width="10.25" style="6" customWidth="1"/>
    <col min="7431" max="7431" width="11.25" style="6" customWidth="1"/>
    <col min="7432" max="7432" width="10.25" style="6" customWidth="1"/>
    <col min="7433" max="7433" width="10.375" style="6" customWidth="1"/>
    <col min="7434" max="7434" width="10.875" style="6" customWidth="1"/>
    <col min="7435" max="7435" width="11.125" style="6" bestFit="1" customWidth="1"/>
    <col min="7436" max="7436" width="11" style="6" customWidth="1"/>
    <col min="7437" max="7437" width="10.5" style="6" customWidth="1"/>
    <col min="7438" max="7438" width="10.875" style="6" bestFit="1" customWidth="1"/>
    <col min="7439" max="7439" width="1.75" style="6" customWidth="1"/>
    <col min="7440" max="7440" width="9.125" style="6" customWidth="1"/>
    <col min="7441" max="7441" width="11.5" style="6" customWidth="1"/>
    <col min="7442" max="7442" width="10.125" style="6" customWidth="1"/>
    <col min="7443" max="7445" width="10.375" style="6" customWidth="1"/>
    <col min="7446" max="7446" width="9.375" style="6" customWidth="1"/>
    <col min="7447" max="7447" width="8.75" style="6" customWidth="1"/>
    <col min="7448" max="7448" width="9.375" style="6" customWidth="1"/>
    <col min="7449" max="7449" width="9.75" style="6" customWidth="1"/>
    <col min="7450" max="7450" width="11.875" style="6" customWidth="1"/>
    <col min="7451" max="7451" width="10" style="6" customWidth="1"/>
    <col min="7452" max="7452" width="10.625" style="6" customWidth="1"/>
    <col min="7453" max="7453" width="11.125" style="6" bestFit="1" customWidth="1"/>
    <col min="7454" max="7454" width="1.125" style="6" customWidth="1"/>
    <col min="7455" max="7455" width="8.25" style="6" customWidth="1"/>
    <col min="7456" max="7456" width="11.75" style="6" customWidth="1"/>
    <col min="7457" max="7457" width="10.875" style="6" customWidth="1"/>
    <col min="7458" max="7459" width="11" style="6" customWidth="1"/>
    <col min="7460" max="7460" width="10" style="6" customWidth="1"/>
    <col min="7461" max="7461" width="11.625" style="6" customWidth="1"/>
    <col min="7462" max="7462" width="11.125" style="6" customWidth="1"/>
    <col min="7463" max="7463" width="12.5" style="6" customWidth="1"/>
    <col min="7464" max="7464" width="10.25" style="6" customWidth="1"/>
    <col min="7465" max="7465" width="9.875" style="6" customWidth="1"/>
    <col min="7466" max="7466" width="19.75" style="6" customWidth="1"/>
    <col min="7467" max="7467" width="9" style="6"/>
    <col min="7468" max="7478" width="10" style="6" customWidth="1"/>
    <col min="7479" max="7479" width="10.375" style="6" customWidth="1"/>
    <col min="7480" max="7480" width="3.625" style="6" customWidth="1"/>
    <col min="7481" max="7493" width="10" style="6" customWidth="1"/>
    <col min="7494" max="7494" width="9.625" style="6" bestFit="1" customWidth="1"/>
    <col min="7495" max="7495" width="1.875" style="6" customWidth="1"/>
    <col min="7496" max="7496" width="8.25" style="6" customWidth="1"/>
    <col min="7497" max="7506" width="10" style="6" customWidth="1"/>
    <col min="7507" max="7507" width="9.5" style="6" customWidth="1"/>
    <col min="7508" max="7517" width="10" style="6" customWidth="1"/>
    <col min="7518" max="7518" width="16" style="6" customWidth="1"/>
    <col min="7519" max="7520" width="11.125" style="6" customWidth="1"/>
    <col min="7521" max="7543" width="10" style="6" customWidth="1"/>
    <col min="7544" max="7545" width="9.875" style="6" customWidth="1"/>
    <col min="7546" max="7680" width="9" style="6"/>
    <col min="7681" max="7681" width="1.5" style="6" customWidth="1"/>
    <col min="7682" max="7682" width="8.5" style="6" customWidth="1"/>
    <col min="7683" max="7683" width="12.125" style="6" customWidth="1"/>
    <col min="7684" max="7684" width="11.625" style="6" bestFit="1" customWidth="1"/>
    <col min="7685" max="7685" width="10.875" style="6" customWidth="1"/>
    <col min="7686" max="7686" width="10.25" style="6" customWidth="1"/>
    <col min="7687" max="7687" width="11.25" style="6" customWidth="1"/>
    <col min="7688" max="7688" width="10.25" style="6" customWidth="1"/>
    <col min="7689" max="7689" width="10.375" style="6" customWidth="1"/>
    <col min="7690" max="7690" width="10.875" style="6" customWidth="1"/>
    <col min="7691" max="7691" width="11.125" style="6" bestFit="1" customWidth="1"/>
    <col min="7692" max="7692" width="11" style="6" customWidth="1"/>
    <col min="7693" max="7693" width="10.5" style="6" customWidth="1"/>
    <col min="7694" max="7694" width="10.875" style="6" bestFit="1" customWidth="1"/>
    <col min="7695" max="7695" width="1.75" style="6" customWidth="1"/>
    <col min="7696" max="7696" width="9.125" style="6" customWidth="1"/>
    <col min="7697" max="7697" width="11.5" style="6" customWidth="1"/>
    <col min="7698" max="7698" width="10.125" style="6" customWidth="1"/>
    <col min="7699" max="7701" width="10.375" style="6" customWidth="1"/>
    <col min="7702" max="7702" width="9.375" style="6" customWidth="1"/>
    <col min="7703" max="7703" width="8.75" style="6" customWidth="1"/>
    <col min="7704" max="7704" width="9.375" style="6" customWidth="1"/>
    <col min="7705" max="7705" width="9.75" style="6" customWidth="1"/>
    <col min="7706" max="7706" width="11.875" style="6" customWidth="1"/>
    <col min="7707" max="7707" width="10" style="6" customWidth="1"/>
    <col min="7708" max="7708" width="10.625" style="6" customWidth="1"/>
    <col min="7709" max="7709" width="11.125" style="6" bestFit="1" customWidth="1"/>
    <col min="7710" max="7710" width="1.125" style="6" customWidth="1"/>
    <col min="7711" max="7711" width="8.25" style="6" customWidth="1"/>
    <col min="7712" max="7712" width="11.75" style="6" customWidth="1"/>
    <col min="7713" max="7713" width="10.875" style="6" customWidth="1"/>
    <col min="7714" max="7715" width="11" style="6" customWidth="1"/>
    <col min="7716" max="7716" width="10" style="6" customWidth="1"/>
    <col min="7717" max="7717" width="11.625" style="6" customWidth="1"/>
    <col min="7718" max="7718" width="11.125" style="6" customWidth="1"/>
    <col min="7719" max="7719" width="12.5" style="6" customWidth="1"/>
    <col min="7720" max="7720" width="10.25" style="6" customWidth="1"/>
    <col min="7721" max="7721" width="9.875" style="6" customWidth="1"/>
    <col min="7722" max="7722" width="19.75" style="6" customWidth="1"/>
    <col min="7723" max="7723" width="9" style="6"/>
    <col min="7724" max="7734" width="10" style="6" customWidth="1"/>
    <col min="7735" max="7735" width="10.375" style="6" customWidth="1"/>
    <col min="7736" max="7736" width="3.625" style="6" customWidth="1"/>
    <col min="7737" max="7749" width="10" style="6" customWidth="1"/>
    <col min="7750" max="7750" width="9.625" style="6" bestFit="1" customWidth="1"/>
    <col min="7751" max="7751" width="1.875" style="6" customWidth="1"/>
    <col min="7752" max="7752" width="8.25" style="6" customWidth="1"/>
    <col min="7753" max="7762" width="10" style="6" customWidth="1"/>
    <col min="7763" max="7763" width="9.5" style="6" customWidth="1"/>
    <col min="7764" max="7773" width="10" style="6" customWidth="1"/>
    <col min="7774" max="7774" width="16" style="6" customWidth="1"/>
    <col min="7775" max="7776" width="11.125" style="6" customWidth="1"/>
    <col min="7777" max="7799" width="10" style="6" customWidth="1"/>
    <col min="7800" max="7801" width="9.875" style="6" customWidth="1"/>
    <col min="7802" max="7936" width="9" style="6"/>
    <col min="7937" max="7937" width="1.5" style="6" customWidth="1"/>
    <col min="7938" max="7938" width="8.5" style="6" customWidth="1"/>
    <col min="7939" max="7939" width="12.125" style="6" customWidth="1"/>
    <col min="7940" max="7940" width="11.625" style="6" bestFit="1" customWidth="1"/>
    <col min="7941" max="7941" width="10.875" style="6" customWidth="1"/>
    <col min="7942" max="7942" width="10.25" style="6" customWidth="1"/>
    <col min="7943" max="7943" width="11.25" style="6" customWidth="1"/>
    <col min="7944" max="7944" width="10.25" style="6" customWidth="1"/>
    <col min="7945" max="7945" width="10.375" style="6" customWidth="1"/>
    <col min="7946" max="7946" width="10.875" style="6" customWidth="1"/>
    <col min="7947" max="7947" width="11.125" style="6" bestFit="1" customWidth="1"/>
    <col min="7948" max="7948" width="11" style="6" customWidth="1"/>
    <col min="7949" max="7949" width="10.5" style="6" customWidth="1"/>
    <col min="7950" max="7950" width="10.875" style="6" bestFit="1" customWidth="1"/>
    <col min="7951" max="7951" width="1.75" style="6" customWidth="1"/>
    <col min="7952" max="7952" width="9.125" style="6" customWidth="1"/>
    <col min="7953" max="7953" width="11.5" style="6" customWidth="1"/>
    <col min="7954" max="7954" width="10.125" style="6" customWidth="1"/>
    <col min="7955" max="7957" width="10.375" style="6" customWidth="1"/>
    <col min="7958" max="7958" width="9.375" style="6" customWidth="1"/>
    <col min="7959" max="7959" width="8.75" style="6" customWidth="1"/>
    <col min="7960" max="7960" width="9.375" style="6" customWidth="1"/>
    <col min="7961" max="7961" width="9.75" style="6" customWidth="1"/>
    <col min="7962" max="7962" width="11.875" style="6" customWidth="1"/>
    <col min="7963" max="7963" width="10" style="6" customWidth="1"/>
    <col min="7964" max="7964" width="10.625" style="6" customWidth="1"/>
    <col min="7965" max="7965" width="11.125" style="6" bestFit="1" customWidth="1"/>
    <col min="7966" max="7966" width="1.125" style="6" customWidth="1"/>
    <col min="7967" max="7967" width="8.25" style="6" customWidth="1"/>
    <col min="7968" max="7968" width="11.75" style="6" customWidth="1"/>
    <col min="7969" max="7969" width="10.875" style="6" customWidth="1"/>
    <col min="7970" max="7971" width="11" style="6" customWidth="1"/>
    <col min="7972" max="7972" width="10" style="6" customWidth="1"/>
    <col min="7973" max="7973" width="11.625" style="6" customWidth="1"/>
    <col min="7974" max="7974" width="11.125" style="6" customWidth="1"/>
    <col min="7975" max="7975" width="12.5" style="6" customWidth="1"/>
    <col min="7976" max="7976" width="10.25" style="6" customWidth="1"/>
    <col min="7977" max="7977" width="9.875" style="6" customWidth="1"/>
    <col min="7978" max="7978" width="19.75" style="6" customWidth="1"/>
    <col min="7979" max="7979" width="9" style="6"/>
    <col min="7980" max="7990" width="10" style="6" customWidth="1"/>
    <col min="7991" max="7991" width="10.375" style="6" customWidth="1"/>
    <col min="7992" max="7992" width="3.625" style="6" customWidth="1"/>
    <col min="7993" max="8005" width="10" style="6" customWidth="1"/>
    <col min="8006" max="8006" width="9.625" style="6" bestFit="1" customWidth="1"/>
    <col min="8007" max="8007" width="1.875" style="6" customWidth="1"/>
    <col min="8008" max="8008" width="8.25" style="6" customWidth="1"/>
    <col min="8009" max="8018" width="10" style="6" customWidth="1"/>
    <col min="8019" max="8019" width="9.5" style="6" customWidth="1"/>
    <col min="8020" max="8029" width="10" style="6" customWidth="1"/>
    <col min="8030" max="8030" width="16" style="6" customWidth="1"/>
    <col min="8031" max="8032" width="11.125" style="6" customWidth="1"/>
    <col min="8033" max="8055" width="10" style="6" customWidth="1"/>
    <col min="8056" max="8057" width="9.875" style="6" customWidth="1"/>
    <col min="8058" max="8192" width="9" style="6"/>
    <col min="8193" max="8193" width="1.5" style="6" customWidth="1"/>
    <col min="8194" max="8194" width="8.5" style="6" customWidth="1"/>
    <col min="8195" max="8195" width="12.125" style="6" customWidth="1"/>
    <col min="8196" max="8196" width="11.625" style="6" bestFit="1" customWidth="1"/>
    <col min="8197" max="8197" width="10.875" style="6" customWidth="1"/>
    <col min="8198" max="8198" width="10.25" style="6" customWidth="1"/>
    <col min="8199" max="8199" width="11.25" style="6" customWidth="1"/>
    <col min="8200" max="8200" width="10.25" style="6" customWidth="1"/>
    <col min="8201" max="8201" width="10.375" style="6" customWidth="1"/>
    <col min="8202" max="8202" width="10.875" style="6" customWidth="1"/>
    <col min="8203" max="8203" width="11.125" style="6" bestFit="1" customWidth="1"/>
    <col min="8204" max="8204" width="11" style="6" customWidth="1"/>
    <col min="8205" max="8205" width="10.5" style="6" customWidth="1"/>
    <col min="8206" max="8206" width="10.875" style="6" bestFit="1" customWidth="1"/>
    <col min="8207" max="8207" width="1.75" style="6" customWidth="1"/>
    <col min="8208" max="8208" width="9.125" style="6" customWidth="1"/>
    <col min="8209" max="8209" width="11.5" style="6" customWidth="1"/>
    <col min="8210" max="8210" width="10.125" style="6" customWidth="1"/>
    <col min="8211" max="8213" width="10.375" style="6" customWidth="1"/>
    <col min="8214" max="8214" width="9.375" style="6" customWidth="1"/>
    <col min="8215" max="8215" width="8.75" style="6" customWidth="1"/>
    <col min="8216" max="8216" width="9.375" style="6" customWidth="1"/>
    <col min="8217" max="8217" width="9.75" style="6" customWidth="1"/>
    <col min="8218" max="8218" width="11.875" style="6" customWidth="1"/>
    <col min="8219" max="8219" width="10" style="6" customWidth="1"/>
    <col min="8220" max="8220" width="10.625" style="6" customWidth="1"/>
    <col min="8221" max="8221" width="11.125" style="6" bestFit="1" customWidth="1"/>
    <col min="8222" max="8222" width="1.125" style="6" customWidth="1"/>
    <col min="8223" max="8223" width="8.25" style="6" customWidth="1"/>
    <col min="8224" max="8224" width="11.75" style="6" customWidth="1"/>
    <col min="8225" max="8225" width="10.875" style="6" customWidth="1"/>
    <col min="8226" max="8227" width="11" style="6" customWidth="1"/>
    <col min="8228" max="8228" width="10" style="6" customWidth="1"/>
    <col min="8229" max="8229" width="11.625" style="6" customWidth="1"/>
    <col min="8230" max="8230" width="11.125" style="6" customWidth="1"/>
    <col min="8231" max="8231" width="12.5" style="6" customWidth="1"/>
    <col min="8232" max="8232" width="10.25" style="6" customWidth="1"/>
    <col min="8233" max="8233" width="9.875" style="6" customWidth="1"/>
    <col min="8234" max="8234" width="19.75" style="6" customWidth="1"/>
    <col min="8235" max="8235" width="9" style="6"/>
    <col min="8236" max="8246" width="10" style="6" customWidth="1"/>
    <col min="8247" max="8247" width="10.375" style="6" customWidth="1"/>
    <col min="8248" max="8248" width="3.625" style="6" customWidth="1"/>
    <col min="8249" max="8261" width="10" style="6" customWidth="1"/>
    <col min="8262" max="8262" width="9.625" style="6" bestFit="1" customWidth="1"/>
    <col min="8263" max="8263" width="1.875" style="6" customWidth="1"/>
    <col min="8264" max="8264" width="8.25" style="6" customWidth="1"/>
    <col min="8265" max="8274" width="10" style="6" customWidth="1"/>
    <col min="8275" max="8275" width="9.5" style="6" customWidth="1"/>
    <col min="8276" max="8285" width="10" style="6" customWidth="1"/>
    <col min="8286" max="8286" width="16" style="6" customWidth="1"/>
    <col min="8287" max="8288" width="11.125" style="6" customWidth="1"/>
    <col min="8289" max="8311" width="10" style="6" customWidth="1"/>
    <col min="8312" max="8313" width="9.875" style="6" customWidth="1"/>
    <col min="8314" max="8448" width="9" style="6"/>
    <col min="8449" max="8449" width="1.5" style="6" customWidth="1"/>
    <col min="8450" max="8450" width="8.5" style="6" customWidth="1"/>
    <col min="8451" max="8451" width="12.125" style="6" customWidth="1"/>
    <col min="8452" max="8452" width="11.625" style="6" bestFit="1" customWidth="1"/>
    <col min="8453" max="8453" width="10.875" style="6" customWidth="1"/>
    <col min="8454" max="8454" width="10.25" style="6" customWidth="1"/>
    <col min="8455" max="8455" width="11.25" style="6" customWidth="1"/>
    <col min="8456" max="8456" width="10.25" style="6" customWidth="1"/>
    <col min="8457" max="8457" width="10.375" style="6" customWidth="1"/>
    <col min="8458" max="8458" width="10.875" style="6" customWidth="1"/>
    <col min="8459" max="8459" width="11.125" style="6" bestFit="1" customWidth="1"/>
    <col min="8460" max="8460" width="11" style="6" customWidth="1"/>
    <col min="8461" max="8461" width="10.5" style="6" customWidth="1"/>
    <col min="8462" max="8462" width="10.875" style="6" bestFit="1" customWidth="1"/>
    <col min="8463" max="8463" width="1.75" style="6" customWidth="1"/>
    <col min="8464" max="8464" width="9.125" style="6" customWidth="1"/>
    <col min="8465" max="8465" width="11.5" style="6" customWidth="1"/>
    <col min="8466" max="8466" width="10.125" style="6" customWidth="1"/>
    <col min="8467" max="8469" width="10.375" style="6" customWidth="1"/>
    <col min="8470" max="8470" width="9.375" style="6" customWidth="1"/>
    <col min="8471" max="8471" width="8.75" style="6" customWidth="1"/>
    <col min="8472" max="8472" width="9.375" style="6" customWidth="1"/>
    <col min="8473" max="8473" width="9.75" style="6" customWidth="1"/>
    <col min="8474" max="8474" width="11.875" style="6" customWidth="1"/>
    <col min="8475" max="8475" width="10" style="6" customWidth="1"/>
    <col min="8476" max="8476" width="10.625" style="6" customWidth="1"/>
    <col min="8477" max="8477" width="11.125" style="6" bestFit="1" customWidth="1"/>
    <col min="8478" max="8478" width="1.125" style="6" customWidth="1"/>
    <col min="8479" max="8479" width="8.25" style="6" customWidth="1"/>
    <col min="8480" max="8480" width="11.75" style="6" customWidth="1"/>
    <col min="8481" max="8481" width="10.875" style="6" customWidth="1"/>
    <col min="8482" max="8483" width="11" style="6" customWidth="1"/>
    <col min="8484" max="8484" width="10" style="6" customWidth="1"/>
    <col min="8485" max="8485" width="11.625" style="6" customWidth="1"/>
    <col min="8486" max="8486" width="11.125" style="6" customWidth="1"/>
    <col min="8487" max="8487" width="12.5" style="6" customWidth="1"/>
    <col min="8488" max="8488" width="10.25" style="6" customWidth="1"/>
    <col min="8489" max="8489" width="9.875" style="6" customWidth="1"/>
    <col min="8490" max="8490" width="19.75" style="6" customWidth="1"/>
    <col min="8491" max="8491" width="9" style="6"/>
    <col min="8492" max="8502" width="10" style="6" customWidth="1"/>
    <col min="8503" max="8503" width="10.375" style="6" customWidth="1"/>
    <col min="8504" max="8504" width="3.625" style="6" customWidth="1"/>
    <col min="8505" max="8517" width="10" style="6" customWidth="1"/>
    <col min="8518" max="8518" width="9.625" style="6" bestFit="1" customWidth="1"/>
    <col min="8519" max="8519" width="1.875" style="6" customWidth="1"/>
    <col min="8520" max="8520" width="8.25" style="6" customWidth="1"/>
    <col min="8521" max="8530" width="10" style="6" customWidth="1"/>
    <col min="8531" max="8531" width="9.5" style="6" customWidth="1"/>
    <col min="8532" max="8541" width="10" style="6" customWidth="1"/>
    <col min="8542" max="8542" width="16" style="6" customWidth="1"/>
    <col min="8543" max="8544" width="11.125" style="6" customWidth="1"/>
    <col min="8545" max="8567" width="10" style="6" customWidth="1"/>
    <col min="8568" max="8569" width="9.875" style="6" customWidth="1"/>
    <col min="8570" max="8704" width="9" style="6"/>
    <col min="8705" max="8705" width="1.5" style="6" customWidth="1"/>
    <col min="8706" max="8706" width="8.5" style="6" customWidth="1"/>
    <col min="8707" max="8707" width="12.125" style="6" customWidth="1"/>
    <col min="8708" max="8708" width="11.625" style="6" bestFit="1" customWidth="1"/>
    <col min="8709" max="8709" width="10.875" style="6" customWidth="1"/>
    <col min="8710" max="8710" width="10.25" style="6" customWidth="1"/>
    <col min="8711" max="8711" width="11.25" style="6" customWidth="1"/>
    <col min="8712" max="8712" width="10.25" style="6" customWidth="1"/>
    <col min="8713" max="8713" width="10.375" style="6" customWidth="1"/>
    <col min="8714" max="8714" width="10.875" style="6" customWidth="1"/>
    <col min="8715" max="8715" width="11.125" style="6" bestFit="1" customWidth="1"/>
    <col min="8716" max="8716" width="11" style="6" customWidth="1"/>
    <col min="8717" max="8717" width="10.5" style="6" customWidth="1"/>
    <col min="8718" max="8718" width="10.875" style="6" bestFit="1" customWidth="1"/>
    <col min="8719" max="8719" width="1.75" style="6" customWidth="1"/>
    <col min="8720" max="8720" width="9.125" style="6" customWidth="1"/>
    <col min="8721" max="8721" width="11.5" style="6" customWidth="1"/>
    <col min="8722" max="8722" width="10.125" style="6" customWidth="1"/>
    <col min="8723" max="8725" width="10.375" style="6" customWidth="1"/>
    <col min="8726" max="8726" width="9.375" style="6" customWidth="1"/>
    <col min="8727" max="8727" width="8.75" style="6" customWidth="1"/>
    <col min="8728" max="8728" width="9.375" style="6" customWidth="1"/>
    <col min="8729" max="8729" width="9.75" style="6" customWidth="1"/>
    <col min="8730" max="8730" width="11.875" style="6" customWidth="1"/>
    <col min="8731" max="8731" width="10" style="6" customWidth="1"/>
    <col min="8732" max="8732" width="10.625" style="6" customWidth="1"/>
    <col min="8733" max="8733" width="11.125" style="6" bestFit="1" customWidth="1"/>
    <col min="8734" max="8734" width="1.125" style="6" customWidth="1"/>
    <col min="8735" max="8735" width="8.25" style="6" customWidth="1"/>
    <col min="8736" max="8736" width="11.75" style="6" customWidth="1"/>
    <col min="8737" max="8737" width="10.875" style="6" customWidth="1"/>
    <col min="8738" max="8739" width="11" style="6" customWidth="1"/>
    <col min="8740" max="8740" width="10" style="6" customWidth="1"/>
    <col min="8741" max="8741" width="11.625" style="6" customWidth="1"/>
    <col min="8742" max="8742" width="11.125" style="6" customWidth="1"/>
    <col min="8743" max="8743" width="12.5" style="6" customWidth="1"/>
    <col min="8744" max="8744" width="10.25" style="6" customWidth="1"/>
    <col min="8745" max="8745" width="9.875" style="6" customWidth="1"/>
    <col min="8746" max="8746" width="19.75" style="6" customWidth="1"/>
    <col min="8747" max="8747" width="9" style="6"/>
    <col min="8748" max="8758" width="10" style="6" customWidth="1"/>
    <col min="8759" max="8759" width="10.375" style="6" customWidth="1"/>
    <col min="8760" max="8760" width="3.625" style="6" customWidth="1"/>
    <col min="8761" max="8773" width="10" style="6" customWidth="1"/>
    <col min="8774" max="8774" width="9.625" style="6" bestFit="1" customWidth="1"/>
    <col min="8775" max="8775" width="1.875" style="6" customWidth="1"/>
    <col min="8776" max="8776" width="8.25" style="6" customWidth="1"/>
    <col min="8777" max="8786" width="10" style="6" customWidth="1"/>
    <col min="8787" max="8787" width="9.5" style="6" customWidth="1"/>
    <col min="8788" max="8797" width="10" style="6" customWidth="1"/>
    <col min="8798" max="8798" width="16" style="6" customWidth="1"/>
    <col min="8799" max="8800" width="11.125" style="6" customWidth="1"/>
    <col min="8801" max="8823" width="10" style="6" customWidth="1"/>
    <col min="8824" max="8825" width="9.875" style="6" customWidth="1"/>
    <col min="8826" max="8960" width="9" style="6"/>
    <col min="8961" max="8961" width="1.5" style="6" customWidth="1"/>
    <col min="8962" max="8962" width="8.5" style="6" customWidth="1"/>
    <col min="8963" max="8963" width="12.125" style="6" customWidth="1"/>
    <col min="8964" max="8964" width="11.625" style="6" bestFit="1" customWidth="1"/>
    <col min="8965" max="8965" width="10.875" style="6" customWidth="1"/>
    <col min="8966" max="8966" width="10.25" style="6" customWidth="1"/>
    <col min="8967" max="8967" width="11.25" style="6" customWidth="1"/>
    <col min="8968" max="8968" width="10.25" style="6" customWidth="1"/>
    <col min="8969" max="8969" width="10.375" style="6" customWidth="1"/>
    <col min="8970" max="8970" width="10.875" style="6" customWidth="1"/>
    <col min="8971" max="8971" width="11.125" style="6" bestFit="1" customWidth="1"/>
    <col min="8972" max="8972" width="11" style="6" customWidth="1"/>
    <col min="8973" max="8973" width="10.5" style="6" customWidth="1"/>
    <col min="8974" max="8974" width="10.875" style="6" bestFit="1" customWidth="1"/>
    <col min="8975" max="8975" width="1.75" style="6" customWidth="1"/>
    <col min="8976" max="8976" width="9.125" style="6" customWidth="1"/>
    <col min="8977" max="8977" width="11.5" style="6" customWidth="1"/>
    <col min="8978" max="8978" width="10.125" style="6" customWidth="1"/>
    <col min="8979" max="8981" width="10.375" style="6" customWidth="1"/>
    <col min="8982" max="8982" width="9.375" style="6" customWidth="1"/>
    <col min="8983" max="8983" width="8.75" style="6" customWidth="1"/>
    <col min="8984" max="8984" width="9.375" style="6" customWidth="1"/>
    <col min="8985" max="8985" width="9.75" style="6" customWidth="1"/>
    <col min="8986" max="8986" width="11.875" style="6" customWidth="1"/>
    <col min="8987" max="8987" width="10" style="6" customWidth="1"/>
    <col min="8988" max="8988" width="10.625" style="6" customWidth="1"/>
    <col min="8989" max="8989" width="11.125" style="6" bestFit="1" customWidth="1"/>
    <col min="8990" max="8990" width="1.125" style="6" customWidth="1"/>
    <col min="8991" max="8991" width="8.25" style="6" customWidth="1"/>
    <col min="8992" max="8992" width="11.75" style="6" customWidth="1"/>
    <col min="8993" max="8993" width="10.875" style="6" customWidth="1"/>
    <col min="8994" max="8995" width="11" style="6" customWidth="1"/>
    <col min="8996" max="8996" width="10" style="6" customWidth="1"/>
    <col min="8997" max="8997" width="11.625" style="6" customWidth="1"/>
    <col min="8998" max="8998" width="11.125" style="6" customWidth="1"/>
    <col min="8999" max="8999" width="12.5" style="6" customWidth="1"/>
    <col min="9000" max="9000" width="10.25" style="6" customWidth="1"/>
    <col min="9001" max="9001" width="9.875" style="6" customWidth="1"/>
    <col min="9002" max="9002" width="19.75" style="6" customWidth="1"/>
    <col min="9003" max="9003" width="9" style="6"/>
    <col min="9004" max="9014" width="10" style="6" customWidth="1"/>
    <col min="9015" max="9015" width="10.375" style="6" customWidth="1"/>
    <col min="9016" max="9016" width="3.625" style="6" customWidth="1"/>
    <col min="9017" max="9029" width="10" style="6" customWidth="1"/>
    <col min="9030" max="9030" width="9.625" style="6" bestFit="1" customWidth="1"/>
    <col min="9031" max="9031" width="1.875" style="6" customWidth="1"/>
    <col min="9032" max="9032" width="8.25" style="6" customWidth="1"/>
    <col min="9033" max="9042" width="10" style="6" customWidth="1"/>
    <col min="9043" max="9043" width="9.5" style="6" customWidth="1"/>
    <col min="9044" max="9053" width="10" style="6" customWidth="1"/>
    <col min="9054" max="9054" width="16" style="6" customWidth="1"/>
    <col min="9055" max="9056" width="11.125" style="6" customWidth="1"/>
    <col min="9057" max="9079" width="10" style="6" customWidth="1"/>
    <col min="9080" max="9081" width="9.875" style="6" customWidth="1"/>
    <col min="9082" max="9216" width="9" style="6"/>
    <col min="9217" max="9217" width="1.5" style="6" customWidth="1"/>
    <col min="9218" max="9218" width="8.5" style="6" customWidth="1"/>
    <col min="9219" max="9219" width="12.125" style="6" customWidth="1"/>
    <col min="9220" max="9220" width="11.625" style="6" bestFit="1" customWidth="1"/>
    <col min="9221" max="9221" width="10.875" style="6" customWidth="1"/>
    <col min="9222" max="9222" width="10.25" style="6" customWidth="1"/>
    <col min="9223" max="9223" width="11.25" style="6" customWidth="1"/>
    <col min="9224" max="9224" width="10.25" style="6" customWidth="1"/>
    <col min="9225" max="9225" width="10.375" style="6" customWidth="1"/>
    <col min="9226" max="9226" width="10.875" style="6" customWidth="1"/>
    <col min="9227" max="9227" width="11.125" style="6" bestFit="1" customWidth="1"/>
    <col min="9228" max="9228" width="11" style="6" customWidth="1"/>
    <col min="9229" max="9229" width="10.5" style="6" customWidth="1"/>
    <col min="9230" max="9230" width="10.875" style="6" bestFit="1" customWidth="1"/>
    <col min="9231" max="9231" width="1.75" style="6" customWidth="1"/>
    <col min="9232" max="9232" width="9.125" style="6" customWidth="1"/>
    <col min="9233" max="9233" width="11.5" style="6" customWidth="1"/>
    <col min="9234" max="9234" width="10.125" style="6" customWidth="1"/>
    <col min="9235" max="9237" width="10.375" style="6" customWidth="1"/>
    <col min="9238" max="9238" width="9.375" style="6" customWidth="1"/>
    <col min="9239" max="9239" width="8.75" style="6" customWidth="1"/>
    <col min="9240" max="9240" width="9.375" style="6" customWidth="1"/>
    <col min="9241" max="9241" width="9.75" style="6" customWidth="1"/>
    <col min="9242" max="9242" width="11.875" style="6" customWidth="1"/>
    <col min="9243" max="9243" width="10" style="6" customWidth="1"/>
    <col min="9244" max="9244" width="10.625" style="6" customWidth="1"/>
    <col min="9245" max="9245" width="11.125" style="6" bestFit="1" customWidth="1"/>
    <col min="9246" max="9246" width="1.125" style="6" customWidth="1"/>
    <col min="9247" max="9247" width="8.25" style="6" customWidth="1"/>
    <col min="9248" max="9248" width="11.75" style="6" customWidth="1"/>
    <col min="9249" max="9249" width="10.875" style="6" customWidth="1"/>
    <col min="9250" max="9251" width="11" style="6" customWidth="1"/>
    <col min="9252" max="9252" width="10" style="6" customWidth="1"/>
    <col min="9253" max="9253" width="11.625" style="6" customWidth="1"/>
    <col min="9254" max="9254" width="11.125" style="6" customWidth="1"/>
    <col min="9255" max="9255" width="12.5" style="6" customWidth="1"/>
    <col min="9256" max="9256" width="10.25" style="6" customWidth="1"/>
    <col min="9257" max="9257" width="9.875" style="6" customWidth="1"/>
    <col min="9258" max="9258" width="19.75" style="6" customWidth="1"/>
    <col min="9259" max="9259" width="9" style="6"/>
    <col min="9260" max="9270" width="10" style="6" customWidth="1"/>
    <col min="9271" max="9271" width="10.375" style="6" customWidth="1"/>
    <col min="9272" max="9272" width="3.625" style="6" customWidth="1"/>
    <col min="9273" max="9285" width="10" style="6" customWidth="1"/>
    <col min="9286" max="9286" width="9.625" style="6" bestFit="1" customWidth="1"/>
    <col min="9287" max="9287" width="1.875" style="6" customWidth="1"/>
    <col min="9288" max="9288" width="8.25" style="6" customWidth="1"/>
    <col min="9289" max="9298" width="10" style="6" customWidth="1"/>
    <col min="9299" max="9299" width="9.5" style="6" customWidth="1"/>
    <col min="9300" max="9309" width="10" style="6" customWidth="1"/>
    <col min="9310" max="9310" width="16" style="6" customWidth="1"/>
    <col min="9311" max="9312" width="11.125" style="6" customWidth="1"/>
    <col min="9313" max="9335" width="10" style="6" customWidth="1"/>
    <col min="9336" max="9337" width="9.875" style="6" customWidth="1"/>
    <col min="9338" max="9472" width="9" style="6"/>
    <col min="9473" max="9473" width="1.5" style="6" customWidth="1"/>
    <col min="9474" max="9474" width="8.5" style="6" customWidth="1"/>
    <col min="9475" max="9475" width="12.125" style="6" customWidth="1"/>
    <col min="9476" max="9476" width="11.625" style="6" bestFit="1" customWidth="1"/>
    <col min="9477" max="9477" width="10.875" style="6" customWidth="1"/>
    <col min="9478" max="9478" width="10.25" style="6" customWidth="1"/>
    <col min="9479" max="9479" width="11.25" style="6" customWidth="1"/>
    <col min="9480" max="9480" width="10.25" style="6" customWidth="1"/>
    <col min="9481" max="9481" width="10.375" style="6" customWidth="1"/>
    <col min="9482" max="9482" width="10.875" style="6" customWidth="1"/>
    <col min="9483" max="9483" width="11.125" style="6" bestFit="1" customWidth="1"/>
    <col min="9484" max="9484" width="11" style="6" customWidth="1"/>
    <col min="9485" max="9485" width="10.5" style="6" customWidth="1"/>
    <col min="9486" max="9486" width="10.875" style="6" bestFit="1" customWidth="1"/>
    <col min="9487" max="9487" width="1.75" style="6" customWidth="1"/>
    <col min="9488" max="9488" width="9.125" style="6" customWidth="1"/>
    <col min="9489" max="9489" width="11.5" style="6" customWidth="1"/>
    <col min="9490" max="9490" width="10.125" style="6" customWidth="1"/>
    <col min="9491" max="9493" width="10.375" style="6" customWidth="1"/>
    <col min="9494" max="9494" width="9.375" style="6" customWidth="1"/>
    <col min="9495" max="9495" width="8.75" style="6" customWidth="1"/>
    <col min="9496" max="9496" width="9.375" style="6" customWidth="1"/>
    <col min="9497" max="9497" width="9.75" style="6" customWidth="1"/>
    <col min="9498" max="9498" width="11.875" style="6" customWidth="1"/>
    <col min="9499" max="9499" width="10" style="6" customWidth="1"/>
    <col min="9500" max="9500" width="10.625" style="6" customWidth="1"/>
    <col min="9501" max="9501" width="11.125" style="6" bestFit="1" customWidth="1"/>
    <col min="9502" max="9502" width="1.125" style="6" customWidth="1"/>
    <col min="9503" max="9503" width="8.25" style="6" customWidth="1"/>
    <col min="9504" max="9504" width="11.75" style="6" customWidth="1"/>
    <col min="9505" max="9505" width="10.875" style="6" customWidth="1"/>
    <col min="9506" max="9507" width="11" style="6" customWidth="1"/>
    <col min="9508" max="9508" width="10" style="6" customWidth="1"/>
    <col min="9509" max="9509" width="11.625" style="6" customWidth="1"/>
    <col min="9510" max="9510" width="11.125" style="6" customWidth="1"/>
    <col min="9511" max="9511" width="12.5" style="6" customWidth="1"/>
    <col min="9512" max="9512" width="10.25" style="6" customWidth="1"/>
    <col min="9513" max="9513" width="9.875" style="6" customWidth="1"/>
    <col min="9514" max="9514" width="19.75" style="6" customWidth="1"/>
    <col min="9515" max="9515" width="9" style="6"/>
    <col min="9516" max="9526" width="10" style="6" customWidth="1"/>
    <col min="9527" max="9527" width="10.375" style="6" customWidth="1"/>
    <col min="9528" max="9528" width="3.625" style="6" customWidth="1"/>
    <col min="9529" max="9541" width="10" style="6" customWidth="1"/>
    <col min="9542" max="9542" width="9.625" style="6" bestFit="1" customWidth="1"/>
    <col min="9543" max="9543" width="1.875" style="6" customWidth="1"/>
    <col min="9544" max="9544" width="8.25" style="6" customWidth="1"/>
    <col min="9545" max="9554" width="10" style="6" customWidth="1"/>
    <col min="9555" max="9555" width="9.5" style="6" customWidth="1"/>
    <col min="9556" max="9565" width="10" style="6" customWidth="1"/>
    <col min="9566" max="9566" width="16" style="6" customWidth="1"/>
    <col min="9567" max="9568" width="11.125" style="6" customWidth="1"/>
    <col min="9569" max="9591" width="10" style="6" customWidth="1"/>
    <col min="9592" max="9593" width="9.875" style="6" customWidth="1"/>
    <col min="9594" max="9728" width="9" style="6"/>
    <col min="9729" max="9729" width="1.5" style="6" customWidth="1"/>
    <col min="9730" max="9730" width="8.5" style="6" customWidth="1"/>
    <col min="9731" max="9731" width="12.125" style="6" customWidth="1"/>
    <col min="9732" max="9732" width="11.625" style="6" bestFit="1" customWidth="1"/>
    <col min="9733" max="9733" width="10.875" style="6" customWidth="1"/>
    <col min="9734" max="9734" width="10.25" style="6" customWidth="1"/>
    <col min="9735" max="9735" width="11.25" style="6" customWidth="1"/>
    <col min="9736" max="9736" width="10.25" style="6" customWidth="1"/>
    <col min="9737" max="9737" width="10.375" style="6" customWidth="1"/>
    <col min="9738" max="9738" width="10.875" style="6" customWidth="1"/>
    <col min="9739" max="9739" width="11.125" style="6" bestFit="1" customWidth="1"/>
    <col min="9740" max="9740" width="11" style="6" customWidth="1"/>
    <col min="9741" max="9741" width="10.5" style="6" customWidth="1"/>
    <col min="9742" max="9742" width="10.875" style="6" bestFit="1" customWidth="1"/>
    <col min="9743" max="9743" width="1.75" style="6" customWidth="1"/>
    <col min="9744" max="9744" width="9.125" style="6" customWidth="1"/>
    <col min="9745" max="9745" width="11.5" style="6" customWidth="1"/>
    <col min="9746" max="9746" width="10.125" style="6" customWidth="1"/>
    <col min="9747" max="9749" width="10.375" style="6" customWidth="1"/>
    <col min="9750" max="9750" width="9.375" style="6" customWidth="1"/>
    <col min="9751" max="9751" width="8.75" style="6" customWidth="1"/>
    <col min="9752" max="9752" width="9.375" style="6" customWidth="1"/>
    <col min="9753" max="9753" width="9.75" style="6" customWidth="1"/>
    <col min="9754" max="9754" width="11.875" style="6" customWidth="1"/>
    <col min="9755" max="9755" width="10" style="6" customWidth="1"/>
    <col min="9756" max="9756" width="10.625" style="6" customWidth="1"/>
    <col min="9757" max="9757" width="11.125" style="6" bestFit="1" customWidth="1"/>
    <col min="9758" max="9758" width="1.125" style="6" customWidth="1"/>
    <col min="9759" max="9759" width="8.25" style="6" customWidth="1"/>
    <col min="9760" max="9760" width="11.75" style="6" customWidth="1"/>
    <col min="9761" max="9761" width="10.875" style="6" customWidth="1"/>
    <col min="9762" max="9763" width="11" style="6" customWidth="1"/>
    <col min="9764" max="9764" width="10" style="6" customWidth="1"/>
    <col min="9765" max="9765" width="11.625" style="6" customWidth="1"/>
    <col min="9766" max="9766" width="11.125" style="6" customWidth="1"/>
    <col min="9767" max="9767" width="12.5" style="6" customWidth="1"/>
    <col min="9768" max="9768" width="10.25" style="6" customWidth="1"/>
    <col min="9769" max="9769" width="9.875" style="6" customWidth="1"/>
    <col min="9770" max="9770" width="19.75" style="6" customWidth="1"/>
    <col min="9771" max="9771" width="9" style="6"/>
    <col min="9772" max="9782" width="10" style="6" customWidth="1"/>
    <col min="9783" max="9783" width="10.375" style="6" customWidth="1"/>
    <col min="9784" max="9784" width="3.625" style="6" customWidth="1"/>
    <col min="9785" max="9797" width="10" style="6" customWidth="1"/>
    <col min="9798" max="9798" width="9.625" style="6" bestFit="1" customWidth="1"/>
    <col min="9799" max="9799" width="1.875" style="6" customWidth="1"/>
    <col min="9800" max="9800" width="8.25" style="6" customWidth="1"/>
    <col min="9801" max="9810" width="10" style="6" customWidth="1"/>
    <col min="9811" max="9811" width="9.5" style="6" customWidth="1"/>
    <col min="9812" max="9821" width="10" style="6" customWidth="1"/>
    <col min="9822" max="9822" width="16" style="6" customWidth="1"/>
    <col min="9823" max="9824" width="11.125" style="6" customWidth="1"/>
    <col min="9825" max="9847" width="10" style="6" customWidth="1"/>
    <col min="9848" max="9849" width="9.875" style="6" customWidth="1"/>
    <col min="9850" max="9984" width="9" style="6"/>
    <col min="9985" max="9985" width="1.5" style="6" customWidth="1"/>
    <col min="9986" max="9986" width="8.5" style="6" customWidth="1"/>
    <col min="9987" max="9987" width="12.125" style="6" customWidth="1"/>
    <col min="9988" max="9988" width="11.625" style="6" bestFit="1" customWidth="1"/>
    <col min="9989" max="9989" width="10.875" style="6" customWidth="1"/>
    <col min="9990" max="9990" width="10.25" style="6" customWidth="1"/>
    <col min="9991" max="9991" width="11.25" style="6" customWidth="1"/>
    <col min="9992" max="9992" width="10.25" style="6" customWidth="1"/>
    <col min="9993" max="9993" width="10.375" style="6" customWidth="1"/>
    <col min="9994" max="9994" width="10.875" style="6" customWidth="1"/>
    <col min="9995" max="9995" width="11.125" style="6" bestFit="1" customWidth="1"/>
    <col min="9996" max="9996" width="11" style="6" customWidth="1"/>
    <col min="9997" max="9997" width="10.5" style="6" customWidth="1"/>
    <col min="9998" max="9998" width="10.875" style="6" bestFit="1" customWidth="1"/>
    <col min="9999" max="9999" width="1.75" style="6" customWidth="1"/>
    <col min="10000" max="10000" width="9.125" style="6" customWidth="1"/>
    <col min="10001" max="10001" width="11.5" style="6" customWidth="1"/>
    <col min="10002" max="10002" width="10.125" style="6" customWidth="1"/>
    <col min="10003" max="10005" width="10.375" style="6" customWidth="1"/>
    <col min="10006" max="10006" width="9.375" style="6" customWidth="1"/>
    <col min="10007" max="10007" width="8.75" style="6" customWidth="1"/>
    <col min="10008" max="10008" width="9.375" style="6" customWidth="1"/>
    <col min="10009" max="10009" width="9.75" style="6" customWidth="1"/>
    <col min="10010" max="10010" width="11.875" style="6" customWidth="1"/>
    <col min="10011" max="10011" width="10" style="6" customWidth="1"/>
    <col min="10012" max="10012" width="10.625" style="6" customWidth="1"/>
    <col min="10013" max="10013" width="11.125" style="6" bestFit="1" customWidth="1"/>
    <col min="10014" max="10014" width="1.125" style="6" customWidth="1"/>
    <col min="10015" max="10015" width="8.25" style="6" customWidth="1"/>
    <col min="10016" max="10016" width="11.75" style="6" customWidth="1"/>
    <col min="10017" max="10017" width="10.875" style="6" customWidth="1"/>
    <col min="10018" max="10019" width="11" style="6" customWidth="1"/>
    <col min="10020" max="10020" width="10" style="6" customWidth="1"/>
    <col min="10021" max="10021" width="11.625" style="6" customWidth="1"/>
    <col min="10022" max="10022" width="11.125" style="6" customWidth="1"/>
    <col min="10023" max="10023" width="12.5" style="6" customWidth="1"/>
    <col min="10024" max="10024" width="10.25" style="6" customWidth="1"/>
    <col min="10025" max="10025" width="9.875" style="6" customWidth="1"/>
    <col min="10026" max="10026" width="19.75" style="6" customWidth="1"/>
    <col min="10027" max="10027" width="9" style="6"/>
    <col min="10028" max="10038" width="10" style="6" customWidth="1"/>
    <col min="10039" max="10039" width="10.375" style="6" customWidth="1"/>
    <col min="10040" max="10040" width="3.625" style="6" customWidth="1"/>
    <col min="10041" max="10053" width="10" style="6" customWidth="1"/>
    <col min="10054" max="10054" width="9.625" style="6" bestFit="1" customWidth="1"/>
    <col min="10055" max="10055" width="1.875" style="6" customWidth="1"/>
    <col min="10056" max="10056" width="8.25" style="6" customWidth="1"/>
    <col min="10057" max="10066" width="10" style="6" customWidth="1"/>
    <col min="10067" max="10067" width="9.5" style="6" customWidth="1"/>
    <col min="10068" max="10077" width="10" style="6" customWidth="1"/>
    <col min="10078" max="10078" width="16" style="6" customWidth="1"/>
    <col min="10079" max="10080" width="11.125" style="6" customWidth="1"/>
    <col min="10081" max="10103" width="10" style="6" customWidth="1"/>
    <col min="10104" max="10105" width="9.875" style="6" customWidth="1"/>
    <col min="10106" max="10240" width="9" style="6"/>
    <col min="10241" max="10241" width="1.5" style="6" customWidth="1"/>
    <col min="10242" max="10242" width="8.5" style="6" customWidth="1"/>
    <col min="10243" max="10243" width="12.125" style="6" customWidth="1"/>
    <col min="10244" max="10244" width="11.625" style="6" bestFit="1" customWidth="1"/>
    <col min="10245" max="10245" width="10.875" style="6" customWidth="1"/>
    <col min="10246" max="10246" width="10.25" style="6" customWidth="1"/>
    <col min="10247" max="10247" width="11.25" style="6" customWidth="1"/>
    <col min="10248" max="10248" width="10.25" style="6" customWidth="1"/>
    <col min="10249" max="10249" width="10.375" style="6" customWidth="1"/>
    <col min="10250" max="10250" width="10.875" style="6" customWidth="1"/>
    <col min="10251" max="10251" width="11.125" style="6" bestFit="1" customWidth="1"/>
    <col min="10252" max="10252" width="11" style="6" customWidth="1"/>
    <col min="10253" max="10253" width="10.5" style="6" customWidth="1"/>
    <col min="10254" max="10254" width="10.875" style="6" bestFit="1" customWidth="1"/>
    <col min="10255" max="10255" width="1.75" style="6" customWidth="1"/>
    <col min="10256" max="10256" width="9.125" style="6" customWidth="1"/>
    <col min="10257" max="10257" width="11.5" style="6" customWidth="1"/>
    <col min="10258" max="10258" width="10.125" style="6" customWidth="1"/>
    <col min="10259" max="10261" width="10.375" style="6" customWidth="1"/>
    <col min="10262" max="10262" width="9.375" style="6" customWidth="1"/>
    <col min="10263" max="10263" width="8.75" style="6" customWidth="1"/>
    <col min="10264" max="10264" width="9.375" style="6" customWidth="1"/>
    <col min="10265" max="10265" width="9.75" style="6" customWidth="1"/>
    <col min="10266" max="10266" width="11.875" style="6" customWidth="1"/>
    <col min="10267" max="10267" width="10" style="6" customWidth="1"/>
    <col min="10268" max="10268" width="10.625" style="6" customWidth="1"/>
    <col min="10269" max="10269" width="11.125" style="6" bestFit="1" customWidth="1"/>
    <col min="10270" max="10270" width="1.125" style="6" customWidth="1"/>
    <col min="10271" max="10271" width="8.25" style="6" customWidth="1"/>
    <col min="10272" max="10272" width="11.75" style="6" customWidth="1"/>
    <col min="10273" max="10273" width="10.875" style="6" customWidth="1"/>
    <col min="10274" max="10275" width="11" style="6" customWidth="1"/>
    <col min="10276" max="10276" width="10" style="6" customWidth="1"/>
    <col min="10277" max="10277" width="11.625" style="6" customWidth="1"/>
    <col min="10278" max="10278" width="11.125" style="6" customWidth="1"/>
    <col min="10279" max="10279" width="12.5" style="6" customWidth="1"/>
    <col min="10280" max="10280" width="10.25" style="6" customWidth="1"/>
    <col min="10281" max="10281" width="9.875" style="6" customWidth="1"/>
    <col min="10282" max="10282" width="19.75" style="6" customWidth="1"/>
    <col min="10283" max="10283" width="9" style="6"/>
    <col min="10284" max="10294" width="10" style="6" customWidth="1"/>
    <col min="10295" max="10295" width="10.375" style="6" customWidth="1"/>
    <col min="10296" max="10296" width="3.625" style="6" customWidth="1"/>
    <col min="10297" max="10309" width="10" style="6" customWidth="1"/>
    <col min="10310" max="10310" width="9.625" style="6" bestFit="1" customWidth="1"/>
    <col min="10311" max="10311" width="1.875" style="6" customWidth="1"/>
    <col min="10312" max="10312" width="8.25" style="6" customWidth="1"/>
    <col min="10313" max="10322" width="10" style="6" customWidth="1"/>
    <col min="10323" max="10323" width="9.5" style="6" customWidth="1"/>
    <col min="10324" max="10333" width="10" style="6" customWidth="1"/>
    <col min="10334" max="10334" width="16" style="6" customWidth="1"/>
    <col min="10335" max="10336" width="11.125" style="6" customWidth="1"/>
    <col min="10337" max="10359" width="10" style="6" customWidth="1"/>
    <col min="10360" max="10361" width="9.875" style="6" customWidth="1"/>
    <col min="10362" max="10496" width="9" style="6"/>
    <col min="10497" max="10497" width="1.5" style="6" customWidth="1"/>
    <col min="10498" max="10498" width="8.5" style="6" customWidth="1"/>
    <col min="10499" max="10499" width="12.125" style="6" customWidth="1"/>
    <col min="10500" max="10500" width="11.625" style="6" bestFit="1" customWidth="1"/>
    <col min="10501" max="10501" width="10.875" style="6" customWidth="1"/>
    <col min="10502" max="10502" width="10.25" style="6" customWidth="1"/>
    <col min="10503" max="10503" width="11.25" style="6" customWidth="1"/>
    <col min="10504" max="10504" width="10.25" style="6" customWidth="1"/>
    <col min="10505" max="10505" width="10.375" style="6" customWidth="1"/>
    <col min="10506" max="10506" width="10.875" style="6" customWidth="1"/>
    <col min="10507" max="10507" width="11.125" style="6" bestFit="1" customWidth="1"/>
    <col min="10508" max="10508" width="11" style="6" customWidth="1"/>
    <col min="10509" max="10509" width="10.5" style="6" customWidth="1"/>
    <col min="10510" max="10510" width="10.875" style="6" bestFit="1" customWidth="1"/>
    <col min="10511" max="10511" width="1.75" style="6" customWidth="1"/>
    <col min="10512" max="10512" width="9.125" style="6" customWidth="1"/>
    <col min="10513" max="10513" width="11.5" style="6" customWidth="1"/>
    <col min="10514" max="10514" width="10.125" style="6" customWidth="1"/>
    <col min="10515" max="10517" width="10.375" style="6" customWidth="1"/>
    <col min="10518" max="10518" width="9.375" style="6" customWidth="1"/>
    <col min="10519" max="10519" width="8.75" style="6" customWidth="1"/>
    <col min="10520" max="10520" width="9.375" style="6" customWidth="1"/>
    <col min="10521" max="10521" width="9.75" style="6" customWidth="1"/>
    <col min="10522" max="10522" width="11.875" style="6" customWidth="1"/>
    <col min="10523" max="10523" width="10" style="6" customWidth="1"/>
    <col min="10524" max="10524" width="10.625" style="6" customWidth="1"/>
    <col min="10525" max="10525" width="11.125" style="6" bestFit="1" customWidth="1"/>
    <col min="10526" max="10526" width="1.125" style="6" customWidth="1"/>
    <col min="10527" max="10527" width="8.25" style="6" customWidth="1"/>
    <col min="10528" max="10528" width="11.75" style="6" customWidth="1"/>
    <col min="10529" max="10529" width="10.875" style="6" customWidth="1"/>
    <col min="10530" max="10531" width="11" style="6" customWidth="1"/>
    <col min="10532" max="10532" width="10" style="6" customWidth="1"/>
    <col min="10533" max="10533" width="11.625" style="6" customWidth="1"/>
    <col min="10534" max="10534" width="11.125" style="6" customWidth="1"/>
    <col min="10535" max="10535" width="12.5" style="6" customWidth="1"/>
    <col min="10536" max="10536" width="10.25" style="6" customWidth="1"/>
    <col min="10537" max="10537" width="9.875" style="6" customWidth="1"/>
    <col min="10538" max="10538" width="19.75" style="6" customWidth="1"/>
    <col min="10539" max="10539" width="9" style="6"/>
    <col min="10540" max="10550" width="10" style="6" customWidth="1"/>
    <col min="10551" max="10551" width="10.375" style="6" customWidth="1"/>
    <col min="10552" max="10552" width="3.625" style="6" customWidth="1"/>
    <col min="10553" max="10565" width="10" style="6" customWidth="1"/>
    <col min="10566" max="10566" width="9.625" style="6" bestFit="1" customWidth="1"/>
    <col min="10567" max="10567" width="1.875" style="6" customWidth="1"/>
    <col min="10568" max="10568" width="8.25" style="6" customWidth="1"/>
    <col min="10569" max="10578" width="10" style="6" customWidth="1"/>
    <col min="10579" max="10579" width="9.5" style="6" customWidth="1"/>
    <col min="10580" max="10589" width="10" style="6" customWidth="1"/>
    <col min="10590" max="10590" width="16" style="6" customWidth="1"/>
    <col min="10591" max="10592" width="11.125" style="6" customWidth="1"/>
    <col min="10593" max="10615" width="10" style="6" customWidth="1"/>
    <col min="10616" max="10617" width="9.875" style="6" customWidth="1"/>
    <col min="10618" max="10752" width="9" style="6"/>
    <col min="10753" max="10753" width="1.5" style="6" customWidth="1"/>
    <col min="10754" max="10754" width="8.5" style="6" customWidth="1"/>
    <col min="10755" max="10755" width="12.125" style="6" customWidth="1"/>
    <col min="10756" max="10756" width="11.625" style="6" bestFit="1" customWidth="1"/>
    <col min="10757" max="10757" width="10.875" style="6" customWidth="1"/>
    <col min="10758" max="10758" width="10.25" style="6" customWidth="1"/>
    <col min="10759" max="10759" width="11.25" style="6" customWidth="1"/>
    <col min="10760" max="10760" width="10.25" style="6" customWidth="1"/>
    <col min="10761" max="10761" width="10.375" style="6" customWidth="1"/>
    <col min="10762" max="10762" width="10.875" style="6" customWidth="1"/>
    <col min="10763" max="10763" width="11.125" style="6" bestFit="1" customWidth="1"/>
    <col min="10764" max="10764" width="11" style="6" customWidth="1"/>
    <col min="10765" max="10765" width="10.5" style="6" customWidth="1"/>
    <col min="10766" max="10766" width="10.875" style="6" bestFit="1" customWidth="1"/>
    <col min="10767" max="10767" width="1.75" style="6" customWidth="1"/>
    <col min="10768" max="10768" width="9.125" style="6" customWidth="1"/>
    <col min="10769" max="10769" width="11.5" style="6" customWidth="1"/>
    <col min="10770" max="10770" width="10.125" style="6" customWidth="1"/>
    <col min="10771" max="10773" width="10.375" style="6" customWidth="1"/>
    <col min="10774" max="10774" width="9.375" style="6" customWidth="1"/>
    <col min="10775" max="10775" width="8.75" style="6" customWidth="1"/>
    <col min="10776" max="10776" width="9.375" style="6" customWidth="1"/>
    <col min="10777" max="10777" width="9.75" style="6" customWidth="1"/>
    <col min="10778" max="10778" width="11.875" style="6" customWidth="1"/>
    <col min="10779" max="10779" width="10" style="6" customWidth="1"/>
    <col min="10780" max="10780" width="10.625" style="6" customWidth="1"/>
    <col min="10781" max="10781" width="11.125" style="6" bestFit="1" customWidth="1"/>
    <col min="10782" max="10782" width="1.125" style="6" customWidth="1"/>
    <col min="10783" max="10783" width="8.25" style="6" customWidth="1"/>
    <col min="10784" max="10784" width="11.75" style="6" customWidth="1"/>
    <col min="10785" max="10785" width="10.875" style="6" customWidth="1"/>
    <col min="10786" max="10787" width="11" style="6" customWidth="1"/>
    <col min="10788" max="10788" width="10" style="6" customWidth="1"/>
    <col min="10789" max="10789" width="11.625" style="6" customWidth="1"/>
    <col min="10790" max="10790" width="11.125" style="6" customWidth="1"/>
    <col min="10791" max="10791" width="12.5" style="6" customWidth="1"/>
    <col min="10792" max="10792" width="10.25" style="6" customWidth="1"/>
    <col min="10793" max="10793" width="9.875" style="6" customWidth="1"/>
    <col min="10794" max="10794" width="19.75" style="6" customWidth="1"/>
    <col min="10795" max="10795" width="9" style="6"/>
    <col min="10796" max="10806" width="10" style="6" customWidth="1"/>
    <col min="10807" max="10807" width="10.375" style="6" customWidth="1"/>
    <col min="10808" max="10808" width="3.625" style="6" customWidth="1"/>
    <col min="10809" max="10821" width="10" style="6" customWidth="1"/>
    <col min="10822" max="10822" width="9.625" style="6" bestFit="1" customWidth="1"/>
    <col min="10823" max="10823" width="1.875" style="6" customWidth="1"/>
    <col min="10824" max="10824" width="8.25" style="6" customWidth="1"/>
    <col min="10825" max="10834" width="10" style="6" customWidth="1"/>
    <col min="10835" max="10835" width="9.5" style="6" customWidth="1"/>
    <col min="10836" max="10845" width="10" style="6" customWidth="1"/>
    <col min="10846" max="10846" width="16" style="6" customWidth="1"/>
    <col min="10847" max="10848" width="11.125" style="6" customWidth="1"/>
    <col min="10849" max="10871" width="10" style="6" customWidth="1"/>
    <col min="10872" max="10873" width="9.875" style="6" customWidth="1"/>
    <col min="10874" max="11008" width="9" style="6"/>
    <col min="11009" max="11009" width="1.5" style="6" customWidth="1"/>
    <col min="11010" max="11010" width="8.5" style="6" customWidth="1"/>
    <col min="11011" max="11011" width="12.125" style="6" customWidth="1"/>
    <col min="11012" max="11012" width="11.625" style="6" bestFit="1" customWidth="1"/>
    <col min="11013" max="11013" width="10.875" style="6" customWidth="1"/>
    <col min="11014" max="11014" width="10.25" style="6" customWidth="1"/>
    <col min="11015" max="11015" width="11.25" style="6" customWidth="1"/>
    <col min="11016" max="11016" width="10.25" style="6" customWidth="1"/>
    <col min="11017" max="11017" width="10.375" style="6" customWidth="1"/>
    <col min="11018" max="11018" width="10.875" style="6" customWidth="1"/>
    <col min="11019" max="11019" width="11.125" style="6" bestFit="1" customWidth="1"/>
    <col min="11020" max="11020" width="11" style="6" customWidth="1"/>
    <col min="11021" max="11021" width="10.5" style="6" customWidth="1"/>
    <col min="11022" max="11022" width="10.875" style="6" bestFit="1" customWidth="1"/>
    <col min="11023" max="11023" width="1.75" style="6" customWidth="1"/>
    <col min="11024" max="11024" width="9.125" style="6" customWidth="1"/>
    <col min="11025" max="11025" width="11.5" style="6" customWidth="1"/>
    <col min="11026" max="11026" width="10.125" style="6" customWidth="1"/>
    <col min="11027" max="11029" width="10.375" style="6" customWidth="1"/>
    <col min="11030" max="11030" width="9.375" style="6" customWidth="1"/>
    <col min="11031" max="11031" width="8.75" style="6" customWidth="1"/>
    <col min="11032" max="11032" width="9.375" style="6" customWidth="1"/>
    <col min="11033" max="11033" width="9.75" style="6" customWidth="1"/>
    <col min="11034" max="11034" width="11.875" style="6" customWidth="1"/>
    <col min="11035" max="11035" width="10" style="6" customWidth="1"/>
    <col min="11036" max="11036" width="10.625" style="6" customWidth="1"/>
    <col min="11037" max="11037" width="11.125" style="6" bestFit="1" customWidth="1"/>
    <col min="11038" max="11038" width="1.125" style="6" customWidth="1"/>
    <col min="11039" max="11039" width="8.25" style="6" customWidth="1"/>
    <col min="11040" max="11040" width="11.75" style="6" customWidth="1"/>
    <col min="11041" max="11041" width="10.875" style="6" customWidth="1"/>
    <col min="11042" max="11043" width="11" style="6" customWidth="1"/>
    <col min="11044" max="11044" width="10" style="6" customWidth="1"/>
    <col min="11045" max="11045" width="11.625" style="6" customWidth="1"/>
    <col min="11046" max="11046" width="11.125" style="6" customWidth="1"/>
    <col min="11047" max="11047" width="12.5" style="6" customWidth="1"/>
    <col min="11048" max="11048" width="10.25" style="6" customWidth="1"/>
    <col min="11049" max="11049" width="9.875" style="6" customWidth="1"/>
    <col min="11050" max="11050" width="19.75" style="6" customWidth="1"/>
    <col min="11051" max="11051" width="9" style="6"/>
    <col min="11052" max="11062" width="10" style="6" customWidth="1"/>
    <col min="11063" max="11063" width="10.375" style="6" customWidth="1"/>
    <col min="11064" max="11064" width="3.625" style="6" customWidth="1"/>
    <col min="11065" max="11077" width="10" style="6" customWidth="1"/>
    <col min="11078" max="11078" width="9.625" style="6" bestFit="1" customWidth="1"/>
    <col min="11079" max="11079" width="1.875" style="6" customWidth="1"/>
    <col min="11080" max="11080" width="8.25" style="6" customWidth="1"/>
    <col min="11081" max="11090" width="10" style="6" customWidth="1"/>
    <col min="11091" max="11091" width="9.5" style="6" customWidth="1"/>
    <col min="11092" max="11101" width="10" style="6" customWidth="1"/>
    <col min="11102" max="11102" width="16" style="6" customWidth="1"/>
    <col min="11103" max="11104" width="11.125" style="6" customWidth="1"/>
    <col min="11105" max="11127" width="10" style="6" customWidth="1"/>
    <col min="11128" max="11129" width="9.875" style="6" customWidth="1"/>
    <col min="11130" max="11264" width="9" style="6"/>
    <col min="11265" max="11265" width="1.5" style="6" customWidth="1"/>
    <col min="11266" max="11266" width="8.5" style="6" customWidth="1"/>
    <col min="11267" max="11267" width="12.125" style="6" customWidth="1"/>
    <col min="11268" max="11268" width="11.625" style="6" bestFit="1" customWidth="1"/>
    <col min="11269" max="11269" width="10.875" style="6" customWidth="1"/>
    <col min="11270" max="11270" width="10.25" style="6" customWidth="1"/>
    <col min="11271" max="11271" width="11.25" style="6" customWidth="1"/>
    <col min="11272" max="11272" width="10.25" style="6" customWidth="1"/>
    <col min="11273" max="11273" width="10.375" style="6" customWidth="1"/>
    <col min="11274" max="11274" width="10.875" style="6" customWidth="1"/>
    <col min="11275" max="11275" width="11.125" style="6" bestFit="1" customWidth="1"/>
    <col min="11276" max="11276" width="11" style="6" customWidth="1"/>
    <col min="11277" max="11277" width="10.5" style="6" customWidth="1"/>
    <col min="11278" max="11278" width="10.875" style="6" bestFit="1" customWidth="1"/>
    <col min="11279" max="11279" width="1.75" style="6" customWidth="1"/>
    <col min="11280" max="11280" width="9.125" style="6" customWidth="1"/>
    <col min="11281" max="11281" width="11.5" style="6" customWidth="1"/>
    <col min="11282" max="11282" width="10.125" style="6" customWidth="1"/>
    <col min="11283" max="11285" width="10.375" style="6" customWidth="1"/>
    <col min="11286" max="11286" width="9.375" style="6" customWidth="1"/>
    <col min="11287" max="11287" width="8.75" style="6" customWidth="1"/>
    <col min="11288" max="11288" width="9.375" style="6" customWidth="1"/>
    <col min="11289" max="11289" width="9.75" style="6" customWidth="1"/>
    <col min="11290" max="11290" width="11.875" style="6" customWidth="1"/>
    <col min="11291" max="11291" width="10" style="6" customWidth="1"/>
    <col min="11292" max="11292" width="10.625" style="6" customWidth="1"/>
    <col min="11293" max="11293" width="11.125" style="6" bestFit="1" customWidth="1"/>
    <col min="11294" max="11294" width="1.125" style="6" customWidth="1"/>
    <col min="11295" max="11295" width="8.25" style="6" customWidth="1"/>
    <col min="11296" max="11296" width="11.75" style="6" customWidth="1"/>
    <col min="11297" max="11297" width="10.875" style="6" customWidth="1"/>
    <col min="11298" max="11299" width="11" style="6" customWidth="1"/>
    <col min="11300" max="11300" width="10" style="6" customWidth="1"/>
    <col min="11301" max="11301" width="11.625" style="6" customWidth="1"/>
    <col min="11302" max="11302" width="11.125" style="6" customWidth="1"/>
    <col min="11303" max="11303" width="12.5" style="6" customWidth="1"/>
    <col min="11304" max="11304" width="10.25" style="6" customWidth="1"/>
    <col min="11305" max="11305" width="9.875" style="6" customWidth="1"/>
    <col min="11306" max="11306" width="19.75" style="6" customWidth="1"/>
    <col min="11307" max="11307" width="9" style="6"/>
    <col min="11308" max="11318" width="10" style="6" customWidth="1"/>
    <col min="11319" max="11319" width="10.375" style="6" customWidth="1"/>
    <col min="11320" max="11320" width="3.625" style="6" customWidth="1"/>
    <col min="11321" max="11333" width="10" style="6" customWidth="1"/>
    <col min="11334" max="11334" width="9.625" style="6" bestFit="1" customWidth="1"/>
    <col min="11335" max="11335" width="1.875" style="6" customWidth="1"/>
    <col min="11336" max="11336" width="8.25" style="6" customWidth="1"/>
    <col min="11337" max="11346" width="10" style="6" customWidth="1"/>
    <col min="11347" max="11347" width="9.5" style="6" customWidth="1"/>
    <col min="11348" max="11357" width="10" style="6" customWidth="1"/>
    <col min="11358" max="11358" width="16" style="6" customWidth="1"/>
    <col min="11359" max="11360" width="11.125" style="6" customWidth="1"/>
    <col min="11361" max="11383" width="10" style="6" customWidth="1"/>
    <col min="11384" max="11385" width="9.875" style="6" customWidth="1"/>
    <col min="11386" max="11520" width="9" style="6"/>
    <col min="11521" max="11521" width="1.5" style="6" customWidth="1"/>
    <col min="11522" max="11522" width="8.5" style="6" customWidth="1"/>
    <col min="11523" max="11523" width="12.125" style="6" customWidth="1"/>
    <col min="11524" max="11524" width="11.625" style="6" bestFit="1" customWidth="1"/>
    <col min="11525" max="11525" width="10.875" style="6" customWidth="1"/>
    <col min="11526" max="11526" width="10.25" style="6" customWidth="1"/>
    <col min="11527" max="11527" width="11.25" style="6" customWidth="1"/>
    <col min="11528" max="11528" width="10.25" style="6" customWidth="1"/>
    <col min="11529" max="11529" width="10.375" style="6" customWidth="1"/>
    <col min="11530" max="11530" width="10.875" style="6" customWidth="1"/>
    <col min="11531" max="11531" width="11.125" style="6" bestFit="1" customWidth="1"/>
    <col min="11532" max="11532" width="11" style="6" customWidth="1"/>
    <col min="11533" max="11533" width="10.5" style="6" customWidth="1"/>
    <col min="11534" max="11534" width="10.875" style="6" bestFit="1" customWidth="1"/>
    <col min="11535" max="11535" width="1.75" style="6" customWidth="1"/>
    <col min="11536" max="11536" width="9.125" style="6" customWidth="1"/>
    <col min="11537" max="11537" width="11.5" style="6" customWidth="1"/>
    <col min="11538" max="11538" width="10.125" style="6" customWidth="1"/>
    <col min="11539" max="11541" width="10.375" style="6" customWidth="1"/>
    <col min="11542" max="11542" width="9.375" style="6" customWidth="1"/>
    <col min="11543" max="11543" width="8.75" style="6" customWidth="1"/>
    <col min="11544" max="11544" width="9.375" style="6" customWidth="1"/>
    <col min="11545" max="11545" width="9.75" style="6" customWidth="1"/>
    <col min="11546" max="11546" width="11.875" style="6" customWidth="1"/>
    <col min="11547" max="11547" width="10" style="6" customWidth="1"/>
    <col min="11548" max="11548" width="10.625" style="6" customWidth="1"/>
    <col min="11549" max="11549" width="11.125" style="6" bestFit="1" customWidth="1"/>
    <col min="11550" max="11550" width="1.125" style="6" customWidth="1"/>
    <col min="11551" max="11551" width="8.25" style="6" customWidth="1"/>
    <col min="11552" max="11552" width="11.75" style="6" customWidth="1"/>
    <col min="11553" max="11553" width="10.875" style="6" customWidth="1"/>
    <col min="11554" max="11555" width="11" style="6" customWidth="1"/>
    <col min="11556" max="11556" width="10" style="6" customWidth="1"/>
    <col min="11557" max="11557" width="11.625" style="6" customWidth="1"/>
    <col min="11558" max="11558" width="11.125" style="6" customWidth="1"/>
    <col min="11559" max="11559" width="12.5" style="6" customWidth="1"/>
    <col min="11560" max="11560" width="10.25" style="6" customWidth="1"/>
    <col min="11561" max="11561" width="9.875" style="6" customWidth="1"/>
    <col min="11562" max="11562" width="19.75" style="6" customWidth="1"/>
    <col min="11563" max="11563" width="9" style="6"/>
    <col min="11564" max="11574" width="10" style="6" customWidth="1"/>
    <col min="11575" max="11575" width="10.375" style="6" customWidth="1"/>
    <col min="11576" max="11576" width="3.625" style="6" customWidth="1"/>
    <col min="11577" max="11589" width="10" style="6" customWidth="1"/>
    <col min="11590" max="11590" width="9.625" style="6" bestFit="1" customWidth="1"/>
    <col min="11591" max="11591" width="1.875" style="6" customWidth="1"/>
    <col min="11592" max="11592" width="8.25" style="6" customWidth="1"/>
    <col min="11593" max="11602" width="10" style="6" customWidth="1"/>
    <col min="11603" max="11603" width="9.5" style="6" customWidth="1"/>
    <col min="11604" max="11613" width="10" style="6" customWidth="1"/>
    <col min="11614" max="11614" width="16" style="6" customWidth="1"/>
    <col min="11615" max="11616" width="11.125" style="6" customWidth="1"/>
    <col min="11617" max="11639" width="10" style="6" customWidth="1"/>
    <col min="11640" max="11641" width="9.875" style="6" customWidth="1"/>
    <col min="11642" max="11776" width="9" style="6"/>
    <col min="11777" max="11777" width="1.5" style="6" customWidth="1"/>
    <col min="11778" max="11778" width="8.5" style="6" customWidth="1"/>
    <col min="11779" max="11779" width="12.125" style="6" customWidth="1"/>
    <col min="11780" max="11780" width="11.625" style="6" bestFit="1" customWidth="1"/>
    <col min="11781" max="11781" width="10.875" style="6" customWidth="1"/>
    <col min="11782" max="11782" width="10.25" style="6" customWidth="1"/>
    <col min="11783" max="11783" width="11.25" style="6" customWidth="1"/>
    <col min="11784" max="11784" width="10.25" style="6" customWidth="1"/>
    <col min="11785" max="11785" width="10.375" style="6" customWidth="1"/>
    <col min="11786" max="11786" width="10.875" style="6" customWidth="1"/>
    <col min="11787" max="11787" width="11.125" style="6" bestFit="1" customWidth="1"/>
    <col min="11788" max="11788" width="11" style="6" customWidth="1"/>
    <col min="11789" max="11789" width="10.5" style="6" customWidth="1"/>
    <col min="11790" max="11790" width="10.875" style="6" bestFit="1" customWidth="1"/>
    <col min="11791" max="11791" width="1.75" style="6" customWidth="1"/>
    <col min="11792" max="11792" width="9.125" style="6" customWidth="1"/>
    <col min="11793" max="11793" width="11.5" style="6" customWidth="1"/>
    <col min="11794" max="11794" width="10.125" style="6" customWidth="1"/>
    <col min="11795" max="11797" width="10.375" style="6" customWidth="1"/>
    <col min="11798" max="11798" width="9.375" style="6" customWidth="1"/>
    <col min="11799" max="11799" width="8.75" style="6" customWidth="1"/>
    <col min="11800" max="11800" width="9.375" style="6" customWidth="1"/>
    <col min="11801" max="11801" width="9.75" style="6" customWidth="1"/>
    <col min="11802" max="11802" width="11.875" style="6" customWidth="1"/>
    <col min="11803" max="11803" width="10" style="6" customWidth="1"/>
    <col min="11804" max="11804" width="10.625" style="6" customWidth="1"/>
    <col min="11805" max="11805" width="11.125" style="6" bestFit="1" customWidth="1"/>
    <col min="11806" max="11806" width="1.125" style="6" customWidth="1"/>
    <col min="11807" max="11807" width="8.25" style="6" customWidth="1"/>
    <col min="11808" max="11808" width="11.75" style="6" customWidth="1"/>
    <col min="11809" max="11809" width="10.875" style="6" customWidth="1"/>
    <col min="11810" max="11811" width="11" style="6" customWidth="1"/>
    <col min="11812" max="11812" width="10" style="6" customWidth="1"/>
    <col min="11813" max="11813" width="11.625" style="6" customWidth="1"/>
    <col min="11814" max="11814" width="11.125" style="6" customWidth="1"/>
    <col min="11815" max="11815" width="12.5" style="6" customWidth="1"/>
    <col min="11816" max="11816" width="10.25" style="6" customWidth="1"/>
    <col min="11817" max="11817" width="9.875" style="6" customWidth="1"/>
    <col min="11818" max="11818" width="19.75" style="6" customWidth="1"/>
    <col min="11819" max="11819" width="9" style="6"/>
    <col min="11820" max="11830" width="10" style="6" customWidth="1"/>
    <col min="11831" max="11831" width="10.375" style="6" customWidth="1"/>
    <col min="11832" max="11832" width="3.625" style="6" customWidth="1"/>
    <col min="11833" max="11845" width="10" style="6" customWidth="1"/>
    <col min="11846" max="11846" width="9.625" style="6" bestFit="1" customWidth="1"/>
    <col min="11847" max="11847" width="1.875" style="6" customWidth="1"/>
    <col min="11848" max="11848" width="8.25" style="6" customWidth="1"/>
    <col min="11849" max="11858" width="10" style="6" customWidth="1"/>
    <col min="11859" max="11859" width="9.5" style="6" customWidth="1"/>
    <col min="11860" max="11869" width="10" style="6" customWidth="1"/>
    <col min="11870" max="11870" width="16" style="6" customWidth="1"/>
    <col min="11871" max="11872" width="11.125" style="6" customWidth="1"/>
    <col min="11873" max="11895" width="10" style="6" customWidth="1"/>
    <col min="11896" max="11897" width="9.875" style="6" customWidth="1"/>
    <col min="11898" max="12032" width="9" style="6"/>
    <col min="12033" max="12033" width="1.5" style="6" customWidth="1"/>
    <col min="12034" max="12034" width="8.5" style="6" customWidth="1"/>
    <col min="12035" max="12035" width="12.125" style="6" customWidth="1"/>
    <col min="12036" max="12036" width="11.625" style="6" bestFit="1" customWidth="1"/>
    <col min="12037" max="12037" width="10.875" style="6" customWidth="1"/>
    <col min="12038" max="12038" width="10.25" style="6" customWidth="1"/>
    <col min="12039" max="12039" width="11.25" style="6" customWidth="1"/>
    <col min="12040" max="12040" width="10.25" style="6" customWidth="1"/>
    <col min="12041" max="12041" width="10.375" style="6" customWidth="1"/>
    <col min="12042" max="12042" width="10.875" style="6" customWidth="1"/>
    <col min="12043" max="12043" width="11.125" style="6" bestFit="1" customWidth="1"/>
    <col min="12044" max="12044" width="11" style="6" customWidth="1"/>
    <col min="12045" max="12045" width="10.5" style="6" customWidth="1"/>
    <col min="12046" max="12046" width="10.875" style="6" bestFit="1" customWidth="1"/>
    <col min="12047" max="12047" width="1.75" style="6" customWidth="1"/>
    <col min="12048" max="12048" width="9.125" style="6" customWidth="1"/>
    <col min="12049" max="12049" width="11.5" style="6" customWidth="1"/>
    <col min="12050" max="12050" width="10.125" style="6" customWidth="1"/>
    <col min="12051" max="12053" width="10.375" style="6" customWidth="1"/>
    <col min="12054" max="12054" width="9.375" style="6" customWidth="1"/>
    <col min="12055" max="12055" width="8.75" style="6" customWidth="1"/>
    <col min="12056" max="12056" width="9.375" style="6" customWidth="1"/>
    <col min="12057" max="12057" width="9.75" style="6" customWidth="1"/>
    <col min="12058" max="12058" width="11.875" style="6" customWidth="1"/>
    <col min="12059" max="12059" width="10" style="6" customWidth="1"/>
    <col min="12060" max="12060" width="10.625" style="6" customWidth="1"/>
    <col min="12061" max="12061" width="11.125" style="6" bestFit="1" customWidth="1"/>
    <col min="12062" max="12062" width="1.125" style="6" customWidth="1"/>
    <col min="12063" max="12063" width="8.25" style="6" customWidth="1"/>
    <col min="12064" max="12064" width="11.75" style="6" customWidth="1"/>
    <col min="12065" max="12065" width="10.875" style="6" customWidth="1"/>
    <col min="12066" max="12067" width="11" style="6" customWidth="1"/>
    <col min="12068" max="12068" width="10" style="6" customWidth="1"/>
    <col min="12069" max="12069" width="11.625" style="6" customWidth="1"/>
    <col min="12070" max="12070" width="11.125" style="6" customWidth="1"/>
    <col min="12071" max="12071" width="12.5" style="6" customWidth="1"/>
    <col min="12072" max="12072" width="10.25" style="6" customWidth="1"/>
    <col min="12073" max="12073" width="9.875" style="6" customWidth="1"/>
    <col min="12074" max="12074" width="19.75" style="6" customWidth="1"/>
    <col min="12075" max="12075" width="9" style="6"/>
    <col min="12076" max="12086" width="10" style="6" customWidth="1"/>
    <col min="12087" max="12087" width="10.375" style="6" customWidth="1"/>
    <col min="12088" max="12088" width="3.625" style="6" customWidth="1"/>
    <col min="12089" max="12101" width="10" style="6" customWidth="1"/>
    <col min="12102" max="12102" width="9.625" style="6" bestFit="1" customWidth="1"/>
    <col min="12103" max="12103" width="1.875" style="6" customWidth="1"/>
    <col min="12104" max="12104" width="8.25" style="6" customWidth="1"/>
    <col min="12105" max="12114" width="10" style="6" customWidth="1"/>
    <col min="12115" max="12115" width="9.5" style="6" customWidth="1"/>
    <col min="12116" max="12125" width="10" style="6" customWidth="1"/>
    <col min="12126" max="12126" width="16" style="6" customWidth="1"/>
    <col min="12127" max="12128" width="11.125" style="6" customWidth="1"/>
    <col min="12129" max="12151" width="10" style="6" customWidth="1"/>
    <col min="12152" max="12153" width="9.875" style="6" customWidth="1"/>
    <col min="12154" max="12288" width="9" style="6"/>
    <col min="12289" max="12289" width="1.5" style="6" customWidth="1"/>
    <col min="12290" max="12290" width="8.5" style="6" customWidth="1"/>
    <col min="12291" max="12291" width="12.125" style="6" customWidth="1"/>
    <col min="12292" max="12292" width="11.625" style="6" bestFit="1" customWidth="1"/>
    <col min="12293" max="12293" width="10.875" style="6" customWidth="1"/>
    <col min="12294" max="12294" width="10.25" style="6" customWidth="1"/>
    <col min="12295" max="12295" width="11.25" style="6" customWidth="1"/>
    <col min="12296" max="12296" width="10.25" style="6" customWidth="1"/>
    <col min="12297" max="12297" width="10.375" style="6" customWidth="1"/>
    <col min="12298" max="12298" width="10.875" style="6" customWidth="1"/>
    <col min="12299" max="12299" width="11.125" style="6" bestFit="1" customWidth="1"/>
    <col min="12300" max="12300" width="11" style="6" customWidth="1"/>
    <col min="12301" max="12301" width="10.5" style="6" customWidth="1"/>
    <col min="12302" max="12302" width="10.875" style="6" bestFit="1" customWidth="1"/>
    <col min="12303" max="12303" width="1.75" style="6" customWidth="1"/>
    <col min="12304" max="12304" width="9.125" style="6" customWidth="1"/>
    <col min="12305" max="12305" width="11.5" style="6" customWidth="1"/>
    <col min="12306" max="12306" width="10.125" style="6" customWidth="1"/>
    <col min="12307" max="12309" width="10.375" style="6" customWidth="1"/>
    <col min="12310" max="12310" width="9.375" style="6" customWidth="1"/>
    <col min="12311" max="12311" width="8.75" style="6" customWidth="1"/>
    <col min="12312" max="12312" width="9.375" style="6" customWidth="1"/>
    <col min="12313" max="12313" width="9.75" style="6" customWidth="1"/>
    <col min="12314" max="12314" width="11.875" style="6" customWidth="1"/>
    <col min="12315" max="12315" width="10" style="6" customWidth="1"/>
    <col min="12316" max="12316" width="10.625" style="6" customWidth="1"/>
    <col min="12317" max="12317" width="11.125" style="6" bestFit="1" customWidth="1"/>
    <col min="12318" max="12318" width="1.125" style="6" customWidth="1"/>
    <col min="12319" max="12319" width="8.25" style="6" customWidth="1"/>
    <col min="12320" max="12320" width="11.75" style="6" customWidth="1"/>
    <col min="12321" max="12321" width="10.875" style="6" customWidth="1"/>
    <col min="12322" max="12323" width="11" style="6" customWidth="1"/>
    <col min="12324" max="12324" width="10" style="6" customWidth="1"/>
    <col min="12325" max="12325" width="11.625" style="6" customWidth="1"/>
    <col min="12326" max="12326" width="11.125" style="6" customWidth="1"/>
    <col min="12327" max="12327" width="12.5" style="6" customWidth="1"/>
    <col min="12328" max="12328" width="10.25" style="6" customWidth="1"/>
    <col min="12329" max="12329" width="9.875" style="6" customWidth="1"/>
    <col min="12330" max="12330" width="19.75" style="6" customWidth="1"/>
    <col min="12331" max="12331" width="9" style="6"/>
    <col min="12332" max="12342" width="10" style="6" customWidth="1"/>
    <col min="12343" max="12343" width="10.375" style="6" customWidth="1"/>
    <col min="12344" max="12344" width="3.625" style="6" customWidth="1"/>
    <col min="12345" max="12357" width="10" style="6" customWidth="1"/>
    <col min="12358" max="12358" width="9.625" style="6" bestFit="1" customWidth="1"/>
    <col min="12359" max="12359" width="1.875" style="6" customWidth="1"/>
    <col min="12360" max="12360" width="8.25" style="6" customWidth="1"/>
    <col min="12361" max="12370" width="10" style="6" customWidth="1"/>
    <col min="12371" max="12371" width="9.5" style="6" customWidth="1"/>
    <col min="12372" max="12381" width="10" style="6" customWidth="1"/>
    <col min="12382" max="12382" width="16" style="6" customWidth="1"/>
    <col min="12383" max="12384" width="11.125" style="6" customWidth="1"/>
    <col min="12385" max="12407" width="10" style="6" customWidth="1"/>
    <col min="12408" max="12409" width="9.875" style="6" customWidth="1"/>
    <col min="12410" max="12544" width="9" style="6"/>
    <col min="12545" max="12545" width="1.5" style="6" customWidth="1"/>
    <col min="12546" max="12546" width="8.5" style="6" customWidth="1"/>
    <col min="12547" max="12547" width="12.125" style="6" customWidth="1"/>
    <col min="12548" max="12548" width="11.625" style="6" bestFit="1" customWidth="1"/>
    <col min="12549" max="12549" width="10.875" style="6" customWidth="1"/>
    <col min="12550" max="12550" width="10.25" style="6" customWidth="1"/>
    <col min="12551" max="12551" width="11.25" style="6" customWidth="1"/>
    <col min="12552" max="12552" width="10.25" style="6" customWidth="1"/>
    <col min="12553" max="12553" width="10.375" style="6" customWidth="1"/>
    <col min="12554" max="12554" width="10.875" style="6" customWidth="1"/>
    <col min="12555" max="12555" width="11.125" style="6" bestFit="1" customWidth="1"/>
    <col min="12556" max="12556" width="11" style="6" customWidth="1"/>
    <col min="12557" max="12557" width="10.5" style="6" customWidth="1"/>
    <col min="12558" max="12558" width="10.875" style="6" bestFit="1" customWidth="1"/>
    <col min="12559" max="12559" width="1.75" style="6" customWidth="1"/>
    <col min="12560" max="12560" width="9.125" style="6" customWidth="1"/>
    <col min="12561" max="12561" width="11.5" style="6" customWidth="1"/>
    <col min="12562" max="12562" width="10.125" style="6" customWidth="1"/>
    <col min="12563" max="12565" width="10.375" style="6" customWidth="1"/>
    <col min="12566" max="12566" width="9.375" style="6" customWidth="1"/>
    <col min="12567" max="12567" width="8.75" style="6" customWidth="1"/>
    <col min="12568" max="12568" width="9.375" style="6" customWidth="1"/>
    <col min="12569" max="12569" width="9.75" style="6" customWidth="1"/>
    <col min="12570" max="12570" width="11.875" style="6" customWidth="1"/>
    <col min="12571" max="12571" width="10" style="6" customWidth="1"/>
    <col min="12572" max="12572" width="10.625" style="6" customWidth="1"/>
    <col min="12573" max="12573" width="11.125" style="6" bestFit="1" customWidth="1"/>
    <col min="12574" max="12574" width="1.125" style="6" customWidth="1"/>
    <col min="12575" max="12575" width="8.25" style="6" customWidth="1"/>
    <col min="12576" max="12576" width="11.75" style="6" customWidth="1"/>
    <col min="12577" max="12577" width="10.875" style="6" customWidth="1"/>
    <col min="12578" max="12579" width="11" style="6" customWidth="1"/>
    <col min="12580" max="12580" width="10" style="6" customWidth="1"/>
    <col min="12581" max="12581" width="11.625" style="6" customWidth="1"/>
    <col min="12582" max="12582" width="11.125" style="6" customWidth="1"/>
    <col min="12583" max="12583" width="12.5" style="6" customWidth="1"/>
    <col min="12584" max="12584" width="10.25" style="6" customWidth="1"/>
    <col min="12585" max="12585" width="9.875" style="6" customWidth="1"/>
    <col min="12586" max="12586" width="19.75" style="6" customWidth="1"/>
    <col min="12587" max="12587" width="9" style="6"/>
    <col min="12588" max="12598" width="10" style="6" customWidth="1"/>
    <col min="12599" max="12599" width="10.375" style="6" customWidth="1"/>
    <col min="12600" max="12600" width="3.625" style="6" customWidth="1"/>
    <col min="12601" max="12613" width="10" style="6" customWidth="1"/>
    <col min="12614" max="12614" width="9.625" style="6" bestFit="1" customWidth="1"/>
    <col min="12615" max="12615" width="1.875" style="6" customWidth="1"/>
    <col min="12616" max="12616" width="8.25" style="6" customWidth="1"/>
    <col min="12617" max="12626" width="10" style="6" customWidth="1"/>
    <col min="12627" max="12627" width="9.5" style="6" customWidth="1"/>
    <col min="12628" max="12637" width="10" style="6" customWidth="1"/>
    <col min="12638" max="12638" width="16" style="6" customWidth="1"/>
    <col min="12639" max="12640" width="11.125" style="6" customWidth="1"/>
    <col min="12641" max="12663" width="10" style="6" customWidth="1"/>
    <col min="12664" max="12665" width="9.875" style="6" customWidth="1"/>
    <col min="12666" max="12800" width="9" style="6"/>
    <col min="12801" max="12801" width="1.5" style="6" customWidth="1"/>
    <col min="12802" max="12802" width="8.5" style="6" customWidth="1"/>
    <col min="12803" max="12803" width="12.125" style="6" customWidth="1"/>
    <col min="12804" max="12804" width="11.625" style="6" bestFit="1" customWidth="1"/>
    <col min="12805" max="12805" width="10.875" style="6" customWidth="1"/>
    <col min="12806" max="12806" width="10.25" style="6" customWidth="1"/>
    <col min="12807" max="12807" width="11.25" style="6" customWidth="1"/>
    <col min="12808" max="12808" width="10.25" style="6" customWidth="1"/>
    <col min="12809" max="12809" width="10.375" style="6" customWidth="1"/>
    <col min="12810" max="12810" width="10.875" style="6" customWidth="1"/>
    <col min="12811" max="12811" width="11.125" style="6" bestFit="1" customWidth="1"/>
    <col min="12812" max="12812" width="11" style="6" customWidth="1"/>
    <col min="12813" max="12813" width="10.5" style="6" customWidth="1"/>
    <col min="12814" max="12814" width="10.875" style="6" bestFit="1" customWidth="1"/>
    <col min="12815" max="12815" width="1.75" style="6" customWidth="1"/>
    <col min="12816" max="12816" width="9.125" style="6" customWidth="1"/>
    <col min="12817" max="12817" width="11.5" style="6" customWidth="1"/>
    <col min="12818" max="12818" width="10.125" style="6" customWidth="1"/>
    <col min="12819" max="12821" width="10.375" style="6" customWidth="1"/>
    <col min="12822" max="12822" width="9.375" style="6" customWidth="1"/>
    <col min="12823" max="12823" width="8.75" style="6" customWidth="1"/>
    <col min="12824" max="12824" width="9.375" style="6" customWidth="1"/>
    <col min="12825" max="12825" width="9.75" style="6" customWidth="1"/>
    <col min="12826" max="12826" width="11.875" style="6" customWidth="1"/>
    <col min="12827" max="12827" width="10" style="6" customWidth="1"/>
    <col min="12828" max="12828" width="10.625" style="6" customWidth="1"/>
    <col min="12829" max="12829" width="11.125" style="6" bestFit="1" customWidth="1"/>
    <col min="12830" max="12830" width="1.125" style="6" customWidth="1"/>
    <col min="12831" max="12831" width="8.25" style="6" customWidth="1"/>
    <col min="12832" max="12832" width="11.75" style="6" customWidth="1"/>
    <col min="12833" max="12833" width="10.875" style="6" customWidth="1"/>
    <col min="12834" max="12835" width="11" style="6" customWidth="1"/>
    <col min="12836" max="12836" width="10" style="6" customWidth="1"/>
    <col min="12837" max="12837" width="11.625" style="6" customWidth="1"/>
    <col min="12838" max="12838" width="11.125" style="6" customWidth="1"/>
    <col min="12839" max="12839" width="12.5" style="6" customWidth="1"/>
    <col min="12840" max="12840" width="10.25" style="6" customWidth="1"/>
    <col min="12841" max="12841" width="9.875" style="6" customWidth="1"/>
    <col min="12842" max="12842" width="19.75" style="6" customWidth="1"/>
    <col min="12843" max="12843" width="9" style="6"/>
    <col min="12844" max="12854" width="10" style="6" customWidth="1"/>
    <col min="12855" max="12855" width="10.375" style="6" customWidth="1"/>
    <col min="12856" max="12856" width="3.625" style="6" customWidth="1"/>
    <col min="12857" max="12869" width="10" style="6" customWidth="1"/>
    <col min="12870" max="12870" width="9.625" style="6" bestFit="1" customWidth="1"/>
    <col min="12871" max="12871" width="1.875" style="6" customWidth="1"/>
    <col min="12872" max="12872" width="8.25" style="6" customWidth="1"/>
    <col min="12873" max="12882" width="10" style="6" customWidth="1"/>
    <col min="12883" max="12883" width="9.5" style="6" customWidth="1"/>
    <col min="12884" max="12893" width="10" style="6" customWidth="1"/>
    <col min="12894" max="12894" width="16" style="6" customWidth="1"/>
    <col min="12895" max="12896" width="11.125" style="6" customWidth="1"/>
    <col min="12897" max="12919" width="10" style="6" customWidth="1"/>
    <col min="12920" max="12921" width="9.875" style="6" customWidth="1"/>
    <col min="12922" max="13056" width="9" style="6"/>
    <col min="13057" max="13057" width="1.5" style="6" customWidth="1"/>
    <col min="13058" max="13058" width="8.5" style="6" customWidth="1"/>
    <col min="13059" max="13059" width="12.125" style="6" customWidth="1"/>
    <col min="13060" max="13060" width="11.625" style="6" bestFit="1" customWidth="1"/>
    <col min="13061" max="13061" width="10.875" style="6" customWidth="1"/>
    <col min="13062" max="13062" width="10.25" style="6" customWidth="1"/>
    <col min="13063" max="13063" width="11.25" style="6" customWidth="1"/>
    <col min="13064" max="13064" width="10.25" style="6" customWidth="1"/>
    <col min="13065" max="13065" width="10.375" style="6" customWidth="1"/>
    <col min="13066" max="13066" width="10.875" style="6" customWidth="1"/>
    <col min="13067" max="13067" width="11.125" style="6" bestFit="1" customWidth="1"/>
    <col min="13068" max="13068" width="11" style="6" customWidth="1"/>
    <col min="13069" max="13069" width="10.5" style="6" customWidth="1"/>
    <col min="13070" max="13070" width="10.875" style="6" bestFit="1" customWidth="1"/>
    <col min="13071" max="13071" width="1.75" style="6" customWidth="1"/>
    <col min="13072" max="13072" width="9.125" style="6" customWidth="1"/>
    <col min="13073" max="13073" width="11.5" style="6" customWidth="1"/>
    <col min="13074" max="13074" width="10.125" style="6" customWidth="1"/>
    <col min="13075" max="13077" width="10.375" style="6" customWidth="1"/>
    <col min="13078" max="13078" width="9.375" style="6" customWidth="1"/>
    <col min="13079" max="13079" width="8.75" style="6" customWidth="1"/>
    <col min="13080" max="13080" width="9.375" style="6" customWidth="1"/>
    <col min="13081" max="13081" width="9.75" style="6" customWidth="1"/>
    <col min="13082" max="13082" width="11.875" style="6" customWidth="1"/>
    <col min="13083" max="13083" width="10" style="6" customWidth="1"/>
    <col min="13084" max="13084" width="10.625" style="6" customWidth="1"/>
    <col min="13085" max="13085" width="11.125" style="6" bestFit="1" customWidth="1"/>
    <col min="13086" max="13086" width="1.125" style="6" customWidth="1"/>
    <col min="13087" max="13087" width="8.25" style="6" customWidth="1"/>
    <col min="13088" max="13088" width="11.75" style="6" customWidth="1"/>
    <col min="13089" max="13089" width="10.875" style="6" customWidth="1"/>
    <col min="13090" max="13091" width="11" style="6" customWidth="1"/>
    <col min="13092" max="13092" width="10" style="6" customWidth="1"/>
    <col min="13093" max="13093" width="11.625" style="6" customWidth="1"/>
    <col min="13094" max="13094" width="11.125" style="6" customWidth="1"/>
    <col min="13095" max="13095" width="12.5" style="6" customWidth="1"/>
    <col min="13096" max="13096" width="10.25" style="6" customWidth="1"/>
    <col min="13097" max="13097" width="9.875" style="6" customWidth="1"/>
    <col min="13098" max="13098" width="19.75" style="6" customWidth="1"/>
    <col min="13099" max="13099" width="9" style="6"/>
    <col min="13100" max="13110" width="10" style="6" customWidth="1"/>
    <col min="13111" max="13111" width="10.375" style="6" customWidth="1"/>
    <col min="13112" max="13112" width="3.625" style="6" customWidth="1"/>
    <col min="13113" max="13125" width="10" style="6" customWidth="1"/>
    <col min="13126" max="13126" width="9.625" style="6" bestFit="1" customWidth="1"/>
    <col min="13127" max="13127" width="1.875" style="6" customWidth="1"/>
    <col min="13128" max="13128" width="8.25" style="6" customWidth="1"/>
    <col min="13129" max="13138" width="10" style="6" customWidth="1"/>
    <col min="13139" max="13139" width="9.5" style="6" customWidth="1"/>
    <col min="13140" max="13149" width="10" style="6" customWidth="1"/>
    <col min="13150" max="13150" width="16" style="6" customWidth="1"/>
    <col min="13151" max="13152" width="11.125" style="6" customWidth="1"/>
    <col min="13153" max="13175" width="10" style="6" customWidth="1"/>
    <col min="13176" max="13177" width="9.875" style="6" customWidth="1"/>
    <col min="13178" max="13312" width="9" style="6"/>
    <col min="13313" max="13313" width="1.5" style="6" customWidth="1"/>
    <col min="13314" max="13314" width="8.5" style="6" customWidth="1"/>
    <col min="13315" max="13315" width="12.125" style="6" customWidth="1"/>
    <col min="13316" max="13316" width="11.625" style="6" bestFit="1" customWidth="1"/>
    <col min="13317" max="13317" width="10.875" style="6" customWidth="1"/>
    <col min="13318" max="13318" width="10.25" style="6" customWidth="1"/>
    <col min="13319" max="13319" width="11.25" style="6" customWidth="1"/>
    <col min="13320" max="13320" width="10.25" style="6" customWidth="1"/>
    <col min="13321" max="13321" width="10.375" style="6" customWidth="1"/>
    <col min="13322" max="13322" width="10.875" style="6" customWidth="1"/>
    <col min="13323" max="13323" width="11.125" style="6" bestFit="1" customWidth="1"/>
    <col min="13324" max="13324" width="11" style="6" customWidth="1"/>
    <col min="13325" max="13325" width="10.5" style="6" customWidth="1"/>
    <col min="13326" max="13326" width="10.875" style="6" bestFit="1" customWidth="1"/>
    <col min="13327" max="13327" width="1.75" style="6" customWidth="1"/>
    <col min="13328" max="13328" width="9.125" style="6" customWidth="1"/>
    <col min="13329" max="13329" width="11.5" style="6" customWidth="1"/>
    <col min="13330" max="13330" width="10.125" style="6" customWidth="1"/>
    <col min="13331" max="13333" width="10.375" style="6" customWidth="1"/>
    <col min="13334" max="13334" width="9.375" style="6" customWidth="1"/>
    <col min="13335" max="13335" width="8.75" style="6" customWidth="1"/>
    <col min="13336" max="13336" width="9.375" style="6" customWidth="1"/>
    <col min="13337" max="13337" width="9.75" style="6" customWidth="1"/>
    <col min="13338" max="13338" width="11.875" style="6" customWidth="1"/>
    <col min="13339" max="13339" width="10" style="6" customWidth="1"/>
    <col min="13340" max="13340" width="10.625" style="6" customWidth="1"/>
    <col min="13341" max="13341" width="11.125" style="6" bestFit="1" customWidth="1"/>
    <col min="13342" max="13342" width="1.125" style="6" customWidth="1"/>
    <col min="13343" max="13343" width="8.25" style="6" customWidth="1"/>
    <col min="13344" max="13344" width="11.75" style="6" customWidth="1"/>
    <col min="13345" max="13345" width="10.875" style="6" customWidth="1"/>
    <col min="13346" max="13347" width="11" style="6" customWidth="1"/>
    <col min="13348" max="13348" width="10" style="6" customWidth="1"/>
    <col min="13349" max="13349" width="11.625" style="6" customWidth="1"/>
    <col min="13350" max="13350" width="11.125" style="6" customWidth="1"/>
    <col min="13351" max="13351" width="12.5" style="6" customWidth="1"/>
    <col min="13352" max="13352" width="10.25" style="6" customWidth="1"/>
    <col min="13353" max="13353" width="9.875" style="6" customWidth="1"/>
    <col min="13354" max="13354" width="19.75" style="6" customWidth="1"/>
    <col min="13355" max="13355" width="9" style="6"/>
    <col min="13356" max="13366" width="10" style="6" customWidth="1"/>
    <col min="13367" max="13367" width="10.375" style="6" customWidth="1"/>
    <col min="13368" max="13368" width="3.625" style="6" customWidth="1"/>
    <col min="13369" max="13381" width="10" style="6" customWidth="1"/>
    <col min="13382" max="13382" width="9.625" style="6" bestFit="1" customWidth="1"/>
    <col min="13383" max="13383" width="1.875" style="6" customWidth="1"/>
    <col min="13384" max="13384" width="8.25" style="6" customWidth="1"/>
    <col min="13385" max="13394" width="10" style="6" customWidth="1"/>
    <col min="13395" max="13395" width="9.5" style="6" customWidth="1"/>
    <col min="13396" max="13405" width="10" style="6" customWidth="1"/>
    <col min="13406" max="13406" width="16" style="6" customWidth="1"/>
    <col min="13407" max="13408" width="11.125" style="6" customWidth="1"/>
    <col min="13409" max="13431" width="10" style="6" customWidth="1"/>
    <col min="13432" max="13433" width="9.875" style="6" customWidth="1"/>
    <col min="13434" max="13568" width="9" style="6"/>
    <col min="13569" max="13569" width="1.5" style="6" customWidth="1"/>
    <col min="13570" max="13570" width="8.5" style="6" customWidth="1"/>
    <col min="13571" max="13571" width="12.125" style="6" customWidth="1"/>
    <col min="13572" max="13572" width="11.625" style="6" bestFit="1" customWidth="1"/>
    <col min="13573" max="13573" width="10.875" style="6" customWidth="1"/>
    <col min="13574" max="13574" width="10.25" style="6" customWidth="1"/>
    <col min="13575" max="13575" width="11.25" style="6" customWidth="1"/>
    <col min="13576" max="13576" width="10.25" style="6" customWidth="1"/>
    <col min="13577" max="13577" width="10.375" style="6" customWidth="1"/>
    <col min="13578" max="13578" width="10.875" style="6" customWidth="1"/>
    <col min="13579" max="13579" width="11.125" style="6" bestFit="1" customWidth="1"/>
    <col min="13580" max="13580" width="11" style="6" customWidth="1"/>
    <col min="13581" max="13581" width="10.5" style="6" customWidth="1"/>
    <col min="13582" max="13582" width="10.875" style="6" bestFit="1" customWidth="1"/>
    <col min="13583" max="13583" width="1.75" style="6" customWidth="1"/>
    <col min="13584" max="13584" width="9.125" style="6" customWidth="1"/>
    <col min="13585" max="13585" width="11.5" style="6" customWidth="1"/>
    <col min="13586" max="13586" width="10.125" style="6" customWidth="1"/>
    <col min="13587" max="13589" width="10.375" style="6" customWidth="1"/>
    <col min="13590" max="13590" width="9.375" style="6" customWidth="1"/>
    <col min="13591" max="13591" width="8.75" style="6" customWidth="1"/>
    <col min="13592" max="13592" width="9.375" style="6" customWidth="1"/>
    <col min="13593" max="13593" width="9.75" style="6" customWidth="1"/>
    <col min="13594" max="13594" width="11.875" style="6" customWidth="1"/>
    <col min="13595" max="13595" width="10" style="6" customWidth="1"/>
    <col min="13596" max="13596" width="10.625" style="6" customWidth="1"/>
    <col min="13597" max="13597" width="11.125" style="6" bestFit="1" customWidth="1"/>
    <col min="13598" max="13598" width="1.125" style="6" customWidth="1"/>
    <col min="13599" max="13599" width="8.25" style="6" customWidth="1"/>
    <col min="13600" max="13600" width="11.75" style="6" customWidth="1"/>
    <col min="13601" max="13601" width="10.875" style="6" customWidth="1"/>
    <col min="13602" max="13603" width="11" style="6" customWidth="1"/>
    <col min="13604" max="13604" width="10" style="6" customWidth="1"/>
    <col min="13605" max="13605" width="11.625" style="6" customWidth="1"/>
    <col min="13606" max="13606" width="11.125" style="6" customWidth="1"/>
    <col min="13607" max="13607" width="12.5" style="6" customWidth="1"/>
    <col min="13608" max="13608" width="10.25" style="6" customWidth="1"/>
    <col min="13609" max="13609" width="9.875" style="6" customWidth="1"/>
    <col min="13610" max="13610" width="19.75" style="6" customWidth="1"/>
    <col min="13611" max="13611" width="9" style="6"/>
    <col min="13612" max="13622" width="10" style="6" customWidth="1"/>
    <col min="13623" max="13623" width="10.375" style="6" customWidth="1"/>
    <col min="13624" max="13624" width="3.625" style="6" customWidth="1"/>
    <col min="13625" max="13637" width="10" style="6" customWidth="1"/>
    <col min="13638" max="13638" width="9.625" style="6" bestFit="1" customWidth="1"/>
    <col min="13639" max="13639" width="1.875" style="6" customWidth="1"/>
    <col min="13640" max="13640" width="8.25" style="6" customWidth="1"/>
    <col min="13641" max="13650" width="10" style="6" customWidth="1"/>
    <col min="13651" max="13651" width="9.5" style="6" customWidth="1"/>
    <col min="13652" max="13661" width="10" style="6" customWidth="1"/>
    <col min="13662" max="13662" width="16" style="6" customWidth="1"/>
    <col min="13663" max="13664" width="11.125" style="6" customWidth="1"/>
    <col min="13665" max="13687" width="10" style="6" customWidth="1"/>
    <col min="13688" max="13689" width="9.875" style="6" customWidth="1"/>
    <col min="13690" max="13824" width="9" style="6"/>
    <col min="13825" max="13825" width="1.5" style="6" customWidth="1"/>
    <col min="13826" max="13826" width="8.5" style="6" customWidth="1"/>
    <col min="13827" max="13827" width="12.125" style="6" customWidth="1"/>
    <col min="13828" max="13828" width="11.625" style="6" bestFit="1" customWidth="1"/>
    <col min="13829" max="13829" width="10.875" style="6" customWidth="1"/>
    <col min="13830" max="13830" width="10.25" style="6" customWidth="1"/>
    <col min="13831" max="13831" width="11.25" style="6" customWidth="1"/>
    <col min="13832" max="13832" width="10.25" style="6" customWidth="1"/>
    <col min="13833" max="13833" width="10.375" style="6" customWidth="1"/>
    <col min="13834" max="13834" width="10.875" style="6" customWidth="1"/>
    <col min="13835" max="13835" width="11.125" style="6" bestFit="1" customWidth="1"/>
    <col min="13836" max="13836" width="11" style="6" customWidth="1"/>
    <col min="13837" max="13837" width="10.5" style="6" customWidth="1"/>
    <col min="13838" max="13838" width="10.875" style="6" bestFit="1" customWidth="1"/>
    <col min="13839" max="13839" width="1.75" style="6" customWidth="1"/>
    <col min="13840" max="13840" width="9.125" style="6" customWidth="1"/>
    <col min="13841" max="13841" width="11.5" style="6" customWidth="1"/>
    <col min="13842" max="13842" width="10.125" style="6" customWidth="1"/>
    <col min="13843" max="13845" width="10.375" style="6" customWidth="1"/>
    <col min="13846" max="13846" width="9.375" style="6" customWidth="1"/>
    <col min="13847" max="13847" width="8.75" style="6" customWidth="1"/>
    <col min="13848" max="13848" width="9.375" style="6" customWidth="1"/>
    <col min="13849" max="13849" width="9.75" style="6" customWidth="1"/>
    <col min="13850" max="13850" width="11.875" style="6" customWidth="1"/>
    <col min="13851" max="13851" width="10" style="6" customWidth="1"/>
    <col min="13852" max="13852" width="10.625" style="6" customWidth="1"/>
    <col min="13853" max="13853" width="11.125" style="6" bestFit="1" customWidth="1"/>
    <col min="13854" max="13854" width="1.125" style="6" customWidth="1"/>
    <col min="13855" max="13855" width="8.25" style="6" customWidth="1"/>
    <col min="13856" max="13856" width="11.75" style="6" customWidth="1"/>
    <col min="13857" max="13857" width="10.875" style="6" customWidth="1"/>
    <col min="13858" max="13859" width="11" style="6" customWidth="1"/>
    <col min="13860" max="13860" width="10" style="6" customWidth="1"/>
    <col min="13861" max="13861" width="11.625" style="6" customWidth="1"/>
    <col min="13862" max="13862" width="11.125" style="6" customWidth="1"/>
    <col min="13863" max="13863" width="12.5" style="6" customWidth="1"/>
    <col min="13864" max="13864" width="10.25" style="6" customWidth="1"/>
    <col min="13865" max="13865" width="9.875" style="6" customWidth="1"/>
    <col min="13866" max="13866" width="19.75" style="6" customWidth="1"/>
    <col min="13867" max="13867" width="9" style="6"/>
    <col min="13868" max="13878" width="10" style="6" customWidth="1"/>
    <col min="13879" max="13879" width="10.375" style="6" customWidth="1"/>
    <col min="13880" max="13880" width="3.625" style="6" customWidth="1"/>
    <col min="13881" max="13893" width="10" style="6" customWidth="1"/>
    <col min="13894" max="13894" width="9.625" style="6" bestFit="1" customWidth="1"/>
    <col min="13895" max="13895" width="1.875" style="6" customWidth="1"/>
    <col min="13896" max="13896" width="8.25" style="6" customWidth="1"/>
    <col min="13897" max="13906" width="10" style="6" customWidth="1"/>
    <col min="13907" max="13907" width="9.5" style="6" customWidth="1"/>
    <col min="13908" max="13917" width="10" style="6" customWidth="1"/>
    <col min="13918" max="13918" width="16" style="6" customWidth="1"/>
    <col min="13919" max="13920" width="11.125" style="6" customWidth="1"/>
    <col min="13921" max="13943" width="10" style="6" customWidth="1"/>
    <col min="13944" max="13945" width="9.875" style="6" customWidth="1"/>
    <col min="13946" max="14080" width="9" style="6"/>
    <col min="14081" max="14081" width="1.5" style="6" customWidth="1"/>
    <col min="14082" max="14082" width="8.5" style="6" customWidth="1"/>
    <col min="14083" max="14083" width="12.125" style="6" customWidth="1"/>
    <col min="14084" max="14084" width="11.625" style="6" bestFit="1" customWidth="1"/>
    <col min="14085" max="14085" width="10.875" style="6" customWidth="1"/>
    <col min="14086" max="14086" width="10.25" style="6" customWidth="1"/>
    <col min="14087" max="14087" width="11.25" style="6" customWidth="1"/>
    <col min="14088" max="14088" width="10.25" style="6" customWidth="1"/>
    <col min="14089" max="14089" width="10.375" style="6" customWidth="1"/>
    <col min="14090" max="14090" width="10.875" style="6" customWidth="1"/>
    <col min="14091" max="14091" width="11.125" style="6" bestFit="1" customWidth="1"/>
    <col min="14092" max="14092" width="11" style="6" customWidth="1"/>
    <col min="14093" max="14093" width="10.5" style="6" customWidth="1"/>
    <col min="14094" max="14094" width="10.875" style="6" bestFit="1" customWidth="1"/>
    <col min="14095" max="14095" width="1.75" style="6" customWidth="1"/>
    <col min="14096" max="14096" width="9.125" style="6" customWidth="1"/>
    <col min="14097" max="14097" width="11.5" style="6" customWidth="1"/>
    <col min="14098" max="14098" width="10.125" style="6" customWidth="1"/>
    <col min="14099" max="14101" width="10.375" style="6" customWidth="1"/>
    <col min="14102" max="14102" width="9.375" style="6" customWidth="1"/>
    <col min="14103" max="14103" width="8.75" style="6" customWidth="1"/>
    <col min="14104" max="14104" width="9.375" style="6" customWidth="1"/>
    <col min="14105" max="14105" width="9.75" style="6" customWidth="1"/>
    <col min="14106" max="14106" width="11.875" style="6" customWidth="1"/>
    <col min="14107" max="14107" width="10" style="6" customWidth="1"/>
    <col min="14108" max="14108" width="10.625" style="6" customWidth="1"/>
    <col min="14109" max="14109" width="11.125" style="6" bestFit="1" customWidth="1"/>
    <col min="14110" max="14110" width="1.125" style="6" customWidth="1"/>
    <col min="14111" max="14111" width="8.25" style="6" customWidth="1"/>
    <col min="14112" max="14112" width="11.75" style="6" customWidth="1"/>
    <col min="14113" max="14113" width="10.875" style="6" customWidth="1"/>
    <col min="14114" max="14115" width="11" style="6" customWidth="1"/>
    <col min="14116" max="14116" width="10" style="6" customWidth="1"/>
    <col min="14117" max="14117" width="11.625" style="6" customWidth="1"/>
    <col min="14118" max="14118" width="11.125" style="6" customWidth="1"/>
    <col min="14119" max="14119" width="12.5" style="6" customWidth="1"/>
    <col min="14120" max="14120" width="10.25" style="6" customWidth="1"/>
    <col min="14121" max="14121" width="9.875" style="6" customWidth="1"/>
    <col min="14122" max="14122" width="19.75" style="6" customWidth="1"/>
    <col min="14123" max="14123" width="9" style="6"/>
    <col min="14124" max="14134" width="10" style="6" customWidth="1"/>
    <col min="14135" max="14135" width="10.375" style="6" customWidth="1"/>
    <col min="14136" max="14136" width="3.625" style="6" customWidth="1"/>
    <col min="14137" max="14149" width="10" style="6" customWidth="1"/>
    <col min="14150" max="14150" width="9.625" style="6" bestFit="1" customWidth="1"/>
    <col min="14151" max="14151" width="1.875" style="6" customWidth="1"/>
    <col min="14152" max="14152" width="8.25" style="6" customWidth="1"/>
    <col min="14153" max="14162" width="10" style="6" customWidth="1"/>
    <col min="14163" max="14163" width="9.5" style="6" customWidth="1"/>
    <col min="14164" max="14173" width="10" style="6" customWidth="1"/>
    <col min="14174" max="14174" width="16" style="6" customWidth="1"/>
    <col min="14175" max="14176" width="11.125" style="6" customWidth="1"/>
    <col min="14177" max="14199" width="10" style="6" customWidth="1"/>
    <col min="14200" max="14201" width="9.875" style="6" customWidth="1"/>
    <col min="14202" max="14336" width="9" style="6"/>
    <col min="14337" max="14337" width="1.5" style="6" customWidth="1"/>
    <col min="14338" max="14338" width="8.5" style="6" customWidth="1"/>
    <col min="14339" max="14339" width="12.125" style="6" customWidth="1"/>
    <col min="14340" max="14340" width="11.625" style="6" bestFit="1" customWidth="1"/>
    <col min="14341" max="14341" width="10.875" style="6" customWidth="1"/>
    <col min="14342" max="14342" width="10.25" style="6" customWidth="1"/>
    <col min="14343" max="14343" width="11.25" style="6" customWidth="1"/>
    <col min="14344" max="14344" width="10.25" style="6" customWidth="1"/>
    <col min="14345" max="14345" width="10.375" style="6" customWidth="1"/>
    <col min="14346" max="14346" width="10.875" style="6" customWidth="1"/>
    <col min="14347" max="14347" width="11.125" style="6" bestFit="1" customWidth="1"/>
    <col min="14348" max="14348" width="11" style="6" customWidth="1"/>
    <col min="14349" max="14349" width="10.5" style="6" customWidth="1"/>
    <col min="14350" max="14350" width="10.875" style="6" bestFit="1" customWidth="1"/>
    <col min="14351" max="14351" width="1.75" style="6" customWidth="1"/>
    <col min="14352" max="14352" width="9.125" style="6" customWidth="1"/>
    <col min="14353" max="14353" width="11.5" style="6" customWidth="1"/>
    <col min="14354" max="14354" width="10.125" style="6" customWidth="1"/>
    <col min="14355" max="14357" width="10.375" style="6" customWidth="1"/>
    <col min="14358" max="14358" width="9.375" style="6" customWidth="1"/>
    <col min="14359" max="14359" width="8.75" style="6" customWidth="1"/>
    <col min="14360" max="14360" width="9.375" style="6" customWidth="1"/>
    <col min="14361" max="14361" width="9.75" style="6" customWidth="1"/>
    <col min="14362" max="14362" width="11.875" style="6" customWidth="1"/>
    <col min="14363" max="14363" width="10" style="6" customWidth="1"/>
    <col min="14364" max="14364" width="10.625" style="6" customWidth="1"/>
    <col min="14365" max="14365" width="11.125" style="6" bestFit="1" customWidth="1"/>
    <col min="14366" max="14366" width="1.125" style="6" customWidth="1"/>
    <col min="14367" max="14367" width="8.25" style="6" customWidth="1"/>
    <col min="14368" max="14368" width="11.75" style="6" customWidth="1"/>
    <col min="14369" max="14369" width="10.875" style="6" customWidth="1"/>
    <col min="14370" max="14371" width="11" style="6" customWidth="1"/>
    <col min="14372" max="14372" width="10" style="6" customWidth="1"/>
    <col min="14373" max="14373" width="11.625" style="6" customWidth="1"/>
    <col min="14374" max="14374" width="11.125" style="6" customWidth="1"/>
    <col min="14375" max="14375" width="12.5" style="6" customWidth="1"/>
    <col min="14376" max="14376" width="10.25" style="6" customWidth="1"/>
    <col min="14377" max="14377" width="9.875" style="6" customWidth="1"/>
    <col min="14378" max="14378" width="19.75" style="6" customWidth="1"/>
    <col min="14379" max="14379" width="9" style="6"/>
    <col min="14380" max="14390" width="10" style="6" customWidth="1"/>
    <col min="14391" max="14391" width="10.375" style="6" customWidth="1"/>
    <col min="14392" max="14392" width="3.625" style="6" customWidth="1"/>
    <col min="14393" max="14405" width="10" style="6" customWidth="1"/>
    <col min="14406" max="14406" width="9.625" style="6" bestFit="1" customWidth="1"/>
    <col min="14407" max="14407" width="1.875" style="6" customWidth="1"/>
    <col min="14408" max="14408" width="8.25" style="6" customWidth="1"/>
    <col min="14409" max="14418" width="10" style="6" customWidth="1"/>
    <col min="14419" max="14419" width="9.5" style="6" customWidth="1"/>
    <col min="14420" max="14429" width="10" style="6" customWidth="1"/>
    <col min="14430" max="14430" width="16" style="6" customWidth="1"/>
    <col min="14431" max="14432" width="11.125" style="6" customWidth="1"/>
    <col min="14433" max="14455" width="10" style="6" customWidth="1"/>
    <col min="14456" max="14457" width="9.875" style="6" customWidth="1"/>
    <col min="14458" max="14592" width="9" style="6"/>
    <col min="14593" max="14593" width="1.5" style="6" customWidth="1"/>
    <col min="14594" max="14594" width="8.5" style="6" customWidth="1"/>
    <col min="14595" max="14595" width="12.125" style="6" customWidth="1"/>
    <col min="14596" max="14596" width="11.625" style="6" bestFit="1" customWidth="1"/>
    <col min="14597" max="14597" width="10.875" style="6" customWidth="1"/>
    <col min="14598" max="14598" width="10.25" style="6" customWidth="1"/>
    <col min="14599" max="14599" width="11.25" style="6" customWidth="1"/>
    <col min="14600" max="14600" width="10.25" style="6" customWidth="1"/>
    <col min="14601" max="14601" width="10.375" style="6" customWidth="1"/>
    <col min="14602" max="14602" width="10.875" style="6" customWidth="1"/>
    <col min="14603" max="14603" width="11.125" style="6" bestFit="1" customWidth="1"/>
    <col min="14604" max="14604" width="11" style="6" customWidth="1"/>
    <col min="14605" max="14605" width="10.5" style="6" customWidth="1"/>
    <col min="14606" max="14606" width="10.875" style="6" bestFit="1" customWidth="1"/>
    <col min="14607" max="14607" width="1.75" style="6" customWidth="1"/>
    <col min="14608" max="14608" width="9.125" style="6" customWidth="1"/>
    <col min="14609" max="14609" width="11.5" style="6" customWidth="1"/>
    <col min="14610" max="14610" width="10.125" style="6" customWidth="1"/>
    <col min="14611" max="14613" width="10.375" style="6" customWidth="1"/>
    <col min="14614" max="14614" width="9.375" style="6" customWidth="1"/>
    <col min="14615" max="14615" width="8.75" style="6" customWidth="1"/>
    <col min="14616" max="14616" width="9.375" style="6" customWidth="1"/>
    <col min="14617" max="14617" width="9.75" style="6" customWidth="1"/>
    <col min="14618" max="14618" width="11.875" style="6" customWidth="1"/>
    <col min="14619" max="14619" width="10" style="6" customWidth="1"/>
    <col min="14620" max="14620" width="10.625" style="6" customWidth="1"/>
    <col min="14621" max="14621" width="11.125" style="6" bestFit="1" customWidth="1"/>
    <col min="14622" max="14622" width="1.125" style="6" customWidth="1"/>
    <col min="14623" max="14623" width="8.25" style="6" customWidth="1"/>
    <col min="14624" max="14624" width="11.75" style="6" customWidth="1"/>
    <col min="14625" max="14625" width="10.875" style="6" customWidth="1"/>
    <col min="14626" max="14627" width="11" style="6" customWidth="1"/>
    <col min="14628" max="14628" width="10" style="6" customWidth="1"/>
    <col min="14629" max="14629" width="11.625" style="6" customWidth="1"/>
    <col min="14630" max="14630" width="11.125" style="6" customWidth="1"/>
    <col min="14631" max="14631" width="12.5" style="6" customWidth="1"/>
    <col min="14632" max="14632" width="10.25" style="6" customWidth="1"/>
    <col min="14633" max="14633" width="9.875" style="6" customWidth="1"/>
    <col min="14634" max="14634" width="19.75" style="6" customWidth="1"/>
    <col min="14635" max="14635" width="9" style="6"/>
    <col min="14636" max="14646" width="10" style="6" customWidth="1"/>
    <col min="14647" max="14647" width="10.375" style="6" customWidth="1"/>
    <col min="14648" max="14648" width="3.625" style="6" customWidth="1"/>
    <col min="14649" max="14661" width="10" style="6" customWidth="1"/>
    <col min="14662" max="14662" width="9.625" style="6" bestFit="1" customWidth="1"/>
    <col min="14663" max="14663" width="1.875" style="6" customWidth="1"/>
    <col min="14664" max="14664" width="8.25" style="6" customWidth="1"/>
    <col min="14665" max="14674" width="10" style="6" customWidth="1"/>
    <col min="14675" max="14675" width="9.5" style="6" customWidth="1"/>
    <col min="14676" max="14685" width="10" style="6" customWidth="1"/>
    <col min="14686" max="14686" width="16" style="6" customWidth="1"/>
    <col min="14687" max="14688" width="11.125" style="6" customWidth="1"/>
    <col min="14689" max="14711" width="10" style="6" customWidth="1"/>
    <col min="14712" max="14713" width="9.875" style="6" customWidth="1"/>
    <col min="14714" max="14848" width="9" style="6"/>
    <col min="14849" max="14849" width="1.5" style="6" customWidth="1"/>
    <col min="14850" max="14850" width="8.5" style="6" customWidth="1"/>
    <col min="14851" max="14851" width="12.125" style="6" customWidth="1"/>
    <col min="14852" max="14852" width="11.625" style="6" bestFit="1" customWidth="1"/>
    <col min="14853" max="14853" width="10.875" style="6" customWidth="1"/>
    <col min="14854" max="14854" width="10.25" style="6" customWidth="1"/>
    <col min="14855" max="14855" width="11.25" style="6" customWidth="1"/>
    <col min="14856" max="14856" width="10.25" style="6" customWidth="1"/>
    <col min="14857" max="14857" width="10.375" style="6" customWidth="1"/>
    <col min="14858" max="14858" width="10.875" style="6" customWidth="1"/>
    <col min="14859" max="14859" width="11.125" style="6" bestFit="1" customWidth="1"/>
    <col min="14860" max="14860" width="11" style="6" customWidth="1"/>
    <col min="14861" max="14861" width="10.5" style="6" customWidth="1"/>
    <col min="14862" max="14862" width="10.875" style="6" bestFit="1" customWidth="1"/>
    <col min="14863" max="14863" width="1.75" style="6" customWidth="1"/>
    <col min="14864" max="14864" width="9.125" style="6" customWidth="1"/>
    <col min="14865" max="14865" width="11.5" style="6" customWidth="1"/>
    <col min="14866" max="14866" width="10.125" style="6" customWidth="1"/>
    <col min="14867" max="14869" width="10.375" style="6" customWidth="1"/>
    <col min="14870" max="14870" width="9.375" style="6" customWidth="1"/>
    <col min="14871" max="14871" width="8.75" style="6" customWidth="1"/>
    <col min="14872" max="14872" width="9.375" style="6" customWidth="1"/>
    <col min="14873" max="14873" width="9.75" style="6" customWidth="1"/>
    <col min="14874" max="14874" width="11.875" style="6" customWidth="1"/>
    <col min="14875" max="14875" width="10" style="6" customWidth="1"/>
    <col min="14876" max="14876" width="10.625" style="6" customWidth="1"/>
    <col min="14877" max="14877" width="11.125" style="6" bestFit="1" customWidth="1"/>
    <col min="14878" max="14878" width="1.125" style="6" customWidth="1"/>
    <col min="14879" max="14879" width="8.25" style="6" customWidth="1"/>
    <col min="14880" max="14880" width="11.75" style="6" customWidth="1"/>
    <col min="14881" max="14881" width="10.875" style="6" customWidth="1"/>
    <col min="14882" max="14883" width="11" style="6" customWidth="1"/>
    <col min="14884" max="14884" width="10" style="6" customWidth="1"/>
    <col min="14885" max="14885" width="11.625" style="6" customWidth="1"/>
    <col min="14886" max="14886" width="11.125" style="6" customWidth="1"/>
    <col min="14887" max="14887" width="12.5" style="6" customWidth="1"/>
    <col min="14888" max="14888" width="10.25" style="6" customWidth="1"/>
    <col min="14889" max="14889" width="9.875" style="6" customWidth="1"/>
    <col min="14890" max="14890" width="19.75" style="6" customWidth="1"/>
    <col min="14891" max="14891" width="9" style="6"/>
    <col min="14892" max="14902" width="10" style="6" customWidth="1"/>
    <col min="14903" max="14903" width="10.375" style="6" customWidth="1"/>
    <col min="14904" max="14904" width="3.625" style="6" customWidth="1"/>
    <col min="14905" max="14917" width="10" style="6" customWidth="1"/>
    <col min="14918" max="14918" width="9.625" style="6" bestFit="1" customWidth="1"/>
    <col min="14919" max="14919" width="1.875" style="6" customWidth="1"/>
    <col min="14920" max="14920" width="8.25" style="6" customWidth="1"/>
    <col min="14921" max="14930" width="10" style="6" customWidth="1"/>
    <col min="14931" max="14931" width="9.5" style="6" customWidth="1"/>
    <col min="14932" max="14941" width="10" style="6" customWidth="1"/>
    <col min="14942" max="14942" width="16" style="6" customWidth="1"/>
    <col min="14943" max="14944" width="11.125" style="6" customWidth="1"/>
    <col min="14945" max="14967" width="10" style="6" customWidth="1"/>
    <col min="14968" max="14969" width="9.875" style="6" customWidth="1"/>
    <col min="14970" max="15104" width="9" style="6"/>
    <col min="15105" max="15105" width="1.5" style="6" customWidth="1"/>
    <col min="15106" max="15106" width="8.5" style="6" customWidth="1"/>
    <col min="15107" max="15107" width="12.125" style="6" customWidth="1"/>
    <col min="15108" max="15108" width="11.625" style="6" bestFit="1" customWidth="1"/>
    <col min="15109" max="15109" width="10.875" style="6" customWidth="1"/>
    <col min="15110" max="15110" width="10.25" style="6" customWidth="1"/>
    <col min="15111" max="15111" width="11.25" style="6" customWidth="1"/>
    <col min="15112" max="15112" width="10.25" style="6" customWidth="1"/>
    <col min="15113" max="15113" width="10.375" style="6" customWidth="1"/>
    <col min="15114" max="15114" width="10.875" style="6" customWidth="1"/>
    <col min="15115" max="15115" width="11.125" style="6" bestFit="1" customWidth="1"/>
    <col min="15116" max="15116" width="11" style="6" customWidth="1"/>
    <col min="15117" max="15117" width="10.5" style="6" customWidth="1"/>
    <col min="15118" max="15118" width="10.875" style="6" bestFit="1" customWidth="1"/>
    <col min="15119" max="15119" width="1.75" style="6" customWidth="1"/>
    <col min="15120" max="15120" width="9.125" style="6" customWidth="1"/>
    <col min="15121" max="15121" width="11.5" style="6" customWidth="1"/>
    <col min="15122" max="15122" width="10.125" style="6" customWidth="1"/>
    <col min="15123" max="15125" width="10.375" style="6" customWidth="1"/>
    <col min="15126" max="15126" width="9.375" style="6" customWidth="1"/>
    <col min="15127" max="15127" width="8.75" style="6" customWidth="1"/>
    <col min="15128" max="15128" width="9.375" style="6" customWidth="1"/>
    <col min="15129" max="15129" width="9.75" style="6" customWidth="1"/>
    <col min="15130" max="15130" width="11.875" style="6" customWidth="1"/>
    <col min="15131" max="15131" width="10" style="6" customWidth="1"/>
    <col min="15132" max="15132" width="10.625" style="6" customWidth="1"/>
    <col min="15133" max="15133" width="11.125" style="6" bestFit="1" customWidth="1"/>
    <col min="15134" max="15134" width="1.125" style="6" customWidth="1"/>
    <col min="15135" max="15135" width="8.25" style="6" customWidth="1"/>
    <col min="15136" max="15136" width="11.75" style="6" customWidth="1"/>
    <col min="15137" max="15137" width="10.875" style="6" customWidth="1"/>
    <col min="15138" max="15139" width="11" style="6" customWidth="1"/>
    <col min="15140" max="15140" width="10" style="6" customWidth="1"/>
    <col min="15141" max="15141" width="11.625" style="6" customWidth="1"/>
    <col min="15142" max="15142" width="11.125" style="6" customWidth="1"/>
    <col min="15143" max="15143" width="12.5" style="6" customWidth="1"/>
    <col min="15144" max="15144" width="10.25" style="6" customWidth="1"/>
    <col min="15145" max="15145" width="9.875" style="6" customWidth="1"/>
    <col min="15146" max="15146" width="19.75" style="6" customWidth="1"/>
    <col min="15147" max="15147" width="9" style="6"/>
    <col min="15148" max="15158" width="10" style="6" customWidth="1"/>
    <col min="15159" max="15159" width="10.375" style="6" customWidth="1"/>
    <col min="15160" max="15160" width="3.625" style="6" customWidth="1"/>
    <col min="15161" max="15173" width="10" style="6" customWidth="1"/>
    <col min="15174" max="15174" width="9.625" style="6" bestFit="1" customWidth="1"/>
    <col min="15175" max="15175" width="1.875" style="6" customWidth="1"/>
    <col min="15176" max="15176" width="8.25" style="6" customWidth="1"/>
    <col min="15177" max="15186" width="10" style="6" customWidth="1"/>
    <col min="15187" max="15187" width="9.5" style="6" customWidth="1"/>
    <col min="15188" max="15197" width="10" style="6" customWidth="1"/>
    <col min="15198" max="15198" width="16" style="6" customWidth="1"/>
    <col min="15199" max="15200" width="11.125" style="6" customWidth="1"/>
    <col min="15201" max="15223" width="10" style="6" customWidth="1"/>
    <col min="15224" max="15225" width="9.875" style="6" customWidth="1"/>
    <col min="15226" max="15360" width="9" style="6"/>
    <col min="15361" max="15361" width="1.5" style="6" customWidth="1"/>
    <col min="15362" max="15362" width="8.5" style="6" customWidth="1"/>
    <col min="15363" max="15363" width="12.125" style="6" customWidth="1"/>
    <col min="15364" max="15364" width="11.625" style="6" bestFit="1" customWidth="1"/>
    <col min="15365" max="15365" width="10.875" style="6" customWidth="1"/>
    <col min="15366" max="15366" width="10.25" style="6" customWidth="1"/>
    <col min="15367" max="15367" width="11.25" style="6" customWidth="1"/>
    <col min="15368" max="15368" width="10.25" style="6" customWidth="1"/>
    <col min="15369" max="15369" width="10.375" style="6" customWidth="1"/>
    <col min="15370" max="15370" width="10.875" style="6" customWidth="1"/>
    <col min="15371" max="15371" width="11.125" style="6" bestFit="1" customWidth="1"/>
    <col min="15372" max="15372" width="11" style="6" customWidth="1"/>
    <col min="15373" max="15373" width="10.5" style="6" customWidth="1"/>
    <col min="15374" max="15374" width="10.875" style="6" bestFit="1" customWidth="1"/>
    <col min="15375" max="15375" width="1.75" style="6" customWidth="1"/>
    <col min="15376" max="15376" width="9.125" style="6" customWidth="1"/>
    <col min="15377" max="15377" width="11.5" style="6" customWidth="1"/>
    <col min="15378" max="15378" width="10.125" style="6" customWidth="1"/>
    <col min="15379" max="15381" width="10.375" style="6" customWidth="1"/>
    <col min="15382" max="15382" width="9.375" style="6" customWidth="1"/>
    <col min="15383" max="15383" width="8.75" style="6" customWidth="1"/>
    <col min="15384" max="15384" width="9.375" style="6" customWidth="1"/>
    <col min="15385" max="15385" width="9.75" style="6" customWidth="1"/>
    <col min="15386" max="15386" width="11.875" style="6" customWidth="1"/>
    <col min="15387" max="15387" width="10" style="6" customWidth="1"/>
    <col min="15388" max="15388" width="10.625" style="6" customWidth="1"/>
    <col min="15389" max="15389" width="11.125" style="6" bestFit="1" customWidth="1"/>
    <col min="15390" max="15390" width="1.125" style="6" customWidth="1"/>
    <col min="15391" max="15391" width="8.25" style="6" customWidth="1"/>
    <col min="15392" max="15392" width="11.75" style="6" customWidth="1"/>
    <col min="15393" max="15393" width="10.875" style="6" customWidth="1"/>
    <col min="15394" max="15395" width="11" style="6" customWidth="1"/>
    <col min="15396" max="15396" width="10" style="6" customWidth="1"/>
    <col min="15397" max="15397" width="11.625" style="6" customWidth="1"/>
    <col min="15398" max="15398" width="11.125" style="6" customWidth="1"/>
    <col min="15399" max="15399" width="12.5" style="6" customWidth="1"/>
    <col min="15400" max="15400" width="10.25" style="6" customWidth="1"/>
    <col min="15401" max="15401" width="9.875" style="6" customWidth="1"/>
    <col min="15402" max="15402" width="19.75" style="6" customWidth="1"/>
    <col min="15403" max="15403" width="9" style="6"/>
    <col min="15404" max="15414" width="10" style="6" customWidth="1"/>
    <col min="15415" max="15415" width="10.375" style="6" customWidth="1"/>
    <col min="15416" max="15416" width="3.625" style="6" customWidth="1"/>
    <col min="15417" max="15429" width="10" style="6" customWidth="1"/>
    <col min="15430" max="15430" width="9.625" style="6" bestFit="1" customWidth="1"/>
    <col min="15431" max="15431" width="1.875" style="6" customWidth="1"/>
    <col min="15432" max="15432" width="8.25" style="6" customWidth="1"/>
    <col min="15433" max="15442" width="10" style="6" customWidth="1"/>
    <col min="15443" max="15443" width="9.5" style="6" customWidth="1"/>
    <col min="15444" max="15453" width="10" style="6" customWidth="1"/>
    <col min="15454" max="15454" width="16" style="6" customWidth="1"/>
    <col min="15455" max="15456" width="11.125" style="6" customWidth="1"/>
    <col min="15457" max="15479" width="10" style="6" customWidth="1"/>
    <col min="15480" max="15481" width="9.875" style="6" customWidth="1"/>
    <col min="15482" max="15616" width="9" style="6"/>
    <col min="15617" max="15617" width="1.5" style="6" customWidth="1"/>
    <col min="15618" max="15618" width="8.5" style="6" customWidth="1"/>
    <col min="15619" max="15619" width="12.125" style="6" customWidth="1"/>
    <col min="15620" max="15620" width="11.625" style="6" bestFit="1" customWidth="1"/>
    <col min="15621" max="15621" width="10.875" style="6" customWidth="1"/>
    <col min="15622" max="15622" width="10.25" style="6" customWidth="1"/>
    <col min="15623" max="15623" width="11.25" style="6" customWidth="1"/>
    <col min="15624" max="15624" width="10.25" style="6" customWidth="1"/>
    <col min="15625" max="15625" width="10.375" style="6" customWidth="1"/>
    <col min="15626" max="15626" width="10.875" style="6" customWidth="1"/>
    <col min="15627" max="15627" width="11.125" style="6" bestFit="1" customWidth="1"/>
    <col min="15628" max="15628" width="11" style="6" customWidth="1"/>
    <col min="15629" max="15629" width="10.5" style="6" customWidth="1"/>
    <col min="15630" max="15630" width="10.875" style="6" bestFit="1" customWidth="1"/>
    <col min="15631" max="15631" width="1.75" style="6" customWidth="1"/>
    <col min="15632" max="15632" width="9.125" style="6" customWidth="1"/>
    <col min="15633" max="15633" width="11.5" style="6" customWidth="1"/>
    <col min="15634" max="15634" width="10.125" style="6" customWidth="1"/>
    <col min="15635" max="15637" width="10.375" style="6" customWidth="1"/>
    <col min="15638" max="15638" width="9.375" style="6" customWidth="1"/>
    <col min="15639" max="15639" width="8.75" style="6" customWidth="1"/>
    <col min="15640" max="15640" width="9.375" style="6" customWidth="1"/>
    <col min="15641" max="15641" width="9.75" style="6" customWidth="1"/>
    <col min="15642" max="15642" width="11.875" style="6" customWidth="1"/>
    <col min="15643" max="15643" width="10" style="6" customWidth="1"/>
    <col min="15644" max="15644" width="10.625" style="6" customWidth="1"/>
    <col min="15645" max="15645" width="11.125" style="6" bestFit="1" customWidth="1"/>
    <col min="15646" max="15646" width="1.125" style="6" customWidth="1"/>
    <col min="15647" max="15647" width="8.25" style="6" customWidth="1"/>
    <col min="15648" max="15648" width="11.75" style="6" customWidth="1"/>
    <col min="15649" max="15649" width="10.875" style="6" customWidth="1"/>
    <col min="15650" max="15651" width="11" style="6" customWidth="1"/>
    <col min="15652" max="15652" width="10" style="6" customWidth="1"/>
    <col min="15653" max="15653" width="11.625" style="6" customWidth="1"/>
    <col min="15654" max="15654" width="11.125" style="6" customWidth="1"/>
    <col min="15655" max="15655" width="12.5" style="6" customWidth="1"/>
    <col min="15656" max="15656" width="10.25" style="6" customWidth="1"/>
    <col min="15657" max="15657" width="9.875" style="6" customWidth="1"/>
    <col min="15658" max="15658" width="19.75" style="6" customWidth="1"/>
    <col min="15659" max="15659" width="9" style="6"/>
    <col min="15660" max="15670" width="10" style="6" customWidth="1"/>
    <col min="15671" max="15671" width="10.375" style="6" customWidth="1"/>
    <col min="15672" max="15672" width="3.625" style="6" customWidth="1"/>
    <col min="15673" max="15685" width="10" style="6" customWidth="1"/>
    <col min="15686" max="15686" width="9.625" style="6" bestFit="1" customWidth="1"/>
    <col min="15687" max="15687" width="1.875" style="6" customWidth="1"/>
    <col min="15688" max="15688" width="8.25" style="6" customWidth="1"/>
    <col min="15689" max="15698" width="10" style="6" customWidth="1"/>
    <col min="15699" max="15699" width="9.5" style="6" customWidth="1"/>
    <col min="15700" max="15709" width="10" style="6" customWidth="1"/>
    <col min="15710" max="15710" width="16" style="6" customWidth="1"/>
    <col min="15711" max="15712" width="11.125" style="6" customWidth="1"/>
    <col min="15713" max="15735" width="10" style="6" customWidth="1"/>
    <col min="15736" max="15737" width="9.875" style="6" customWidth="1"/>
    <col min="15738" max="15872" width="9" style="6"/>
    <col min="15873" max="15873" width="1.5" style="6" customWidth="1"/>
    <col min="15874" max="15874" width="8.5" style="6" customWidth="1"/>
    <col min="15875" max="15875" width="12.125" style="6" customWidth="1"/>
    <col min="15876" max="15876" width="11.625" style="6" bestFit="1" customWidth="1"/>
    <col min="15877" max="15877" width="10.875" style="6" customWidth="1"/>
    <col min="15878" max="15878" width="10.25" style="6" customWidth="1"/>
    <col min="15879" max="15879" width="11.25" style="6" customWidth="1"/>
    <col min="15880" max="15880" width="10.25" style="6" customWidth="1"/>
    <col min="15881" max="15881" width="10.375" style="6" customWidth="1"/>
    <col min="15882" max="15882" width="10.875" style="6" customWidth="1"/>
    <col min="15883" max="15883" width="11.125" style="6" bestFit="1" customWidth="1"/>
    <col min="15884" max="15884" width="11" style="6" customWidth="1"/>
    <col min="15885" max="15885" width="10.5" style="6" customWidth="1"/>
    <col min="15886" max="15886" width="10.875" style="6" bestFit="1" customWidth="1"/>
    <col min="15887" max="15887" width="1.75" style="6" customWidth="1"/>
    <col min="15888" max="15888" width="9.125" style="6" customWidth="1"/>
    <col min="15889" max="15889" width="11.5" style="6" customWidth="1"/>
    <col min="15890" max="15890" width="10.125" style="6" customWidth="1"/>
    <col min="15891" max="15893" width="10.375" style="6" customWidth="1"/>
    <col min="15894" max="15894" width="9.375" style="6" customWidth="1"/>
    <col min="15895" max="15895" width="8.75" style="6" customWidth="1"/>
    <col min="15896" max="15896" width="9.375" style="6" customWidth="1"/>
    <col min="15897" max="15897" width="9.75" style="6" customWidth="1"/>
    <col min="15898" max="15898" width="11.875" style="6" customWidth="1"/>
    <col min="15899" max="15899" width="10" style="6" customWidth="1"/>
    <col min="15900" max="15900" width="10.625" style="6" customWidth="1"/>
    <col min="15901" max="15901" width="11.125" style="6" bestFit="1" customWidth="1"/>
    <col min="15902" max="15902" width="1.125" style="6" customWidth="1"/>
    <col min="15903" max="15903" width="8.25" style="6" customWidth="1"/>
    <col min="15904" max="15904" width="11.75" style="6" customWidth="1"/>
    <col min="15905" max="15905" width="10.875" style="6" customWidth="1"/>
    <col min="15906" max="15907" width="11" style="6" customWidth="1"/>
    <col min="15908" max="15908" width="10" style="6" customWidth="1"/>
    <col min="15909" max="15909" width="11.625" style="6" customWidth="1"/>
    <col min="15910" max="15910" width="11.125" style="6" customWidth="1"/>
    <col min="15911" max="15911" width="12.5" style="6" customWidth="1"/>
    <col min="15912" max="15912" width="10.25" style="6" customWidth="1"/>
    <col min="15913" max="15913" width="9.875" style="6" customWidth="1"/>
    <col min="15914" max="15914" width="19.75" style="6" customWidth="1"/>
    <col min="15915" max="15915" width="9" style="6"/>
    <col min="15916" max="15926" width="10" style="6" customWidth="1"/>
    <col min="15927" max="15927" width="10.375" style="6" customWidth="1"/>
    <col min="15928" max="15928" width="3.625" style="6" customWidth="1"/>
    <col min="15929" max="15941" width="10" style="6" customWidth="1"/>
    <col min="15942" max="15942" width="9.625" style="6" bestFit="1" customWidth="1"/>
    <col min="15943" max="15943" width="1.875" style="6" customWidth="1"/>
    <col min="15944" max="15944" width="8.25" style="6" customWidth="1"/>
    <col min="15945" max="15954" width="10" style="6" customWidth="1"/>
    <col min="15955" max="15955" width="9.5" style="6" customWidth="1"/>
    <col min="15956" max="15965" width="10" style="6" customWidth="1"/>
    <col min="15966" max="15966" width="16" style="6" customWidth="1"/>
    <col min="15967" max="15968" width="11.125" style="6" customWidth="1"/>
    <col min="15969" max="15991" width="10" style="6" customWidth="1"/>
    <col min="15992" max="15993" width="9.875" style="6" customWidth="1"/>
    <col min="15994" max="16128" width="9" style="6"/>
    <col min="16129" max="16129" width="1.5" style="6" customWidth="1"/>
    <col min="16130" max="16130" width="8.5" style="6" customWidth="1"/>
    <col min="16131" max="16131" width="12.125" style="6" customWidth="1"/>
    <col min="16132" max="16132" width="11.625" style="6" bestFit="1" customWidth="1"/>
    <col min="16133" max="16133" width="10.875" style="6" customWidth="1"/>
    <col min="16134" max="16134" width="10.25" style="6" customWidth="1"/>
    <col min="16135" max="16135" width="11.25" style="6" customWidth="1"/>
    <col min="16136" max="16136" width="10.25" style="6" customWidth="1"/>
    <col min="16137" max="16137" width="10.375" style="6" customWidth="1"/>
    <col min="16138" max="16138" width="10.875" style="6" customWidth="1"/>
    <col min="16139" max="16139" width="11.125" style="6" bestFit="1" customWidth="1"/>
    <col min="16140" max="16140" width="11" style="6" customWidth="1"/>
    <col min="16141" max="16141" width="10.5" style="6" customWidth="1"/>
    <col min="16142" max="16142" width="10.875" style="6" bestFit="1" customWidth="1"/>
    <col min="16143" max="16143" width="1.75" style="6" customWidth="1"/>
    <col min="16144" max="16144" width="9.125" style="6" customWidth="1"/>
    <col min="16145" max="16145" width="11.5" style="6" customWidth="1"/>
    <col min="16146" max="16146" width="10.125" style="6" customWidth="1"/>
    <col min="16147" max="16149" width="10.375" style="6" customWidth="1"/>
    <col min="16150" max="16150" width="9.375" style="6" customWidth="1"/>
    <col min="16151" max="16151" width="8.75" style="6" customWidth="1"/>
    <col min="16152" max="16152" width="9.375" style="6" customWidth="1"/>
    <col min="16153" max="16153" width="9.75" style="6" customWidth="1"/>
    <col min="16154" max="16154" width="11.875" style="6" customWidth="1"/>
    <col min="16155" max="16155" width="10" style="6" customWidth="1"/>
    <col min="16156" max="16156" width="10.625" style="6" customWidth="1"/>
    <col min="16157" max="16157" width="11.125" style="6" bestFit="1" customWidth="1"/>
    <col min="16158" max="16158" width="1.125" style="6" customWidth="1"/>
    <col min="16159" max="16159" width="8.25" style="6" customWidth="1"/>
    <col min="16160" max="16160" width="11.75" style="6" customWidth="1"/>
    <col min="16161" max="16161" width="10.875" style="6" customWidth="1"/>
    <col min="16162" max="16163" width="11" style="6" customWidth="1"/>
    <col min="16164" max="16164" width="10" style="6" customWidth="1"/>
    <col min="16165" max="16165" width="11.625" style="6" customWidth="1"/>
    <col min="16166" max="16166" width="11.125" style="6" customWidth="1"/>
    <col min="16167" max="16167" width="12.5" style="6" customWidth="1"/>
    <col min="16168" max="16168" width="10.25" style="6" customWidth="1"/>
    <col min="16169" max="16169" width="9.875" style="6" customWidth="1"/>
    <col min="16170" max="16170" width="19.75" style="6" customWidth="1"/>
    <col min="16171" max="16171" width="9" style="6"/>
    <col min="16172" max="16182" width="10" style="6" customWidth="1"/>
    <col min="16183" max="16183" width="10.375" style="6" customWidth="1"/>
    <col min="16184" max="16184" width="3.625" style="6" customWidth="1"/>
    <col min="16185" max="16197" width="10" style="6" customWidth="1"/>
    <col min="16198" max="16198" width="9.625" style="6" bestFit="1" customWidth="1"/>
    <col min="16199" max="16199" width="1.875" style="6" customWidth="1"/>
    <col min="16200" max="16200" width="8.25" style="6" customWidth="1"/>
    <col min="16201" max="16210" width="10" style="6" customWidth="1"/>
    <col min="16211" max="16211" width="9.5" style="6" customWidth="1"/>
    <col min="16212" max="16221" width="10" style="6" customWidth="1"/>
    <col min="16222" max="16222" width="16" style="6" customWidth="1"/>
    <col min="16223" max="16224" width="11.125" style="6" customWidth="1"/>
    <col min="16225" max="16247" width="10" style="6" customWidth="1"/>
    <col min="16248" max="16249" width="9.875" style="6" customWidth="1"/>
    <col min="16250" max="16384" width="9" style="6"/>
  </cols>
  <sheetData>
    <row r="1" spans="2:121" ht="12">
      <c r="B1" s="1" t="s">
        <v>0</v>
      </c>
      <c r="C1" s="2"/>
      <c r="D1" s="3" t="s">
        <v>353</v>
      </c>
      <c r="E1" s="4" t="s">
        <v>1</v>
      </c>
      <c r="F1" s="4"/>
      <c r="G1" s="5"/>
      <c r="H1" s="5"/>
      <c r="I1" s="5"/>
      <c r="J1" s="5"/>
      <c r="K1" s="5"/>
      <c r="L1" s="5"/>
      <c r="N1" s="7" t="s">
        <v>2</v>
      </c>
      <c r="O1" s="7"/>
      <c r="P1" s="1" t="s">
        <v>0</v>
      </c>
      <c r="Q1" s="7"/>
      <c r="R1" s="8" t="str">
        <f>$D$1</f>
        <v>平成29年度</v>
      </c>
      <c r="S1" s="4" t="s">
        <v>3</v>
      </c>
      <c r="T1" s="5"/>
      <c r="U1" s="3"/>
      <c r="V1" s="4"/>
      <c r="W1" s="4"/>
      <c r="X1" s="5"/>
      <c r="Y1" s="5"/>
      <c r="Z1" s="5"/>
      <c r="AA1" s="5"/>
      <c r="AB1" s="5"/>
      <c r="AC1" s="7" t="s">
        <v>2</v>
      </c>
      <c r="AD1" s="7"/>
      <c r="AE1" s="1" t="s">
        <v>0</v>
      </c>
      <c r="AF1" s="7"/>
      <c r="AG1" s="8" t="str">
        <f>$D$1</f>
        <v>平成29年度</v>
      </c>
      <c r="AH1" s="4" t="s">
        <v>3</v>
      </c>
      <c r="AJ1" s="5"/>
      <c r="AK1" s="3"/>
      <c r="AL1" s="4"/>
      <c r="AM1" s="4"/>
      <c r="AN1" s="5"/>
      <c r="AO1" s="7" t="s">
        <v>2</v>
      </c>
      <c r="AP1" s="7"/>
      <c r="AQ1" s="1" t="s">
        <v>0</v>
      </c>
      <c r="AS1" s="8" t="str">
        <f>$D$1</f>
        <v>平成29年度</v>
      </c>
      <c r="AT1" s="9" t="s">
        <v>4</v>
      </c>
      <c r="AU1" s="3"/>
      <c r="AV1" s="9"/>
      <c r="AW1" s="4"/>
      <c r="AX1" s="5"/>
      <c r="AY1" s="5"/>
      <c r="AZ1" s="5"/>
      <c r="BA1" s="7"/>
      <c r="BB1" s="5"/>
      <c r="BC1" s="7" t="s">
        <v>5</v>
      </c>
      <c r="BE1" s="1" t="s">
        <v>0</v>
      </c>
      <c r="BG1" s="8" t="str">
        <f>$D$1</f>
        <v>平成29年度</v>
      </c>
      <c r="BH1" s="9" t="s">
        <v>4</v>
      </c>
      <c r="BI1" s="3"/>
      <c r="BJ1" s="9"/>
      <c r="BK1" s="4"/>
      <c r="BL1" s="7"/>
      <c r="BM1" s="5"/>
      <c r="BN1" s="5"/>
      <c r="BO1" s="5"/>
      <c r="BP1" s="5"/>
      <c r="BR1" s="7" t="s">
        <v>5</v>
      </c>
      <c r="BS1" s="5"/>
      <c r="BT1" s="1" t="s">
        <v>0</v>
      </c>
      <c r="BU1" s="6"/>
      <c r="BV1" s="8" t="str">
        <f>$D$1</f>
        <v>平成29年度</v>
      </c>
      <c r="BW1" s="9" t="s">
        <v>4</v>
      </c>
      <c r="BX1" s="3"/>
      <c r="BY1" s="5"/>
      <c r="BZ1" s="3"/>
      <c r="CA1" s="9"/>
      <c r="CB1" s="4"/>
      <c r="CC1" s="5"/>
      <c r="CD1" s="7" t="s">
        <v>5</v>
      </c>
      <c r="CE1" s="1" t="s">
        <v>0</v>
      </c>
      <c r="CG1" s="8" t="str">
        <f>$D$1</f>
        <v>平成29年度</v>
      </c>
      <c r="CH1" s="4" t="s">
        <v>6</v>
      </c>
      <c r="CI1" s="3"/>
      <c r="CJ1" s="4"/>
      <c r="CK1" s="10"/>
      <c r="CL1" s="11"/>
      <c r="CM1" s="11"/>
      <c r="CN1" s="11"/>
      <c r="CO1" s="11"/>
      <c r="CP1" s="11"/>
      <c r="CQ1" s="7" t="s">
        <v>5</v>
      </c>
      <c r="CS1" s="1" t="s">
        <v>0</v>
      </c>
      <c r="CT1" s="7"/>
      <c r="CU1" s="8" t="str">
        <f>$D$1</f>
        <v>平成29年度</v>
      </c>
      <c r="CV1" s="4" t="s">
        <v>6</v>
      </c>
      <c r="CW1" s="5"/>
      <c r="CX1" s="3"/>
      <c r="CY1" s="4"/>
      <c r="CZ1" s="10"/>
      <c r="DA1" s="11"/>
      <c r="DB1" s="11"/>
      <c r="DC1" s="11"/>
      <c r="DD1" s="11"/>
      <c r="DE1" s="11"/>
      <c r="DF1" s="7" t="s">
        <v>5</v>
      </c>
      <c r="DH1" s="1" t="s">
        <v>0</v>
      </c>
      <c r="DI1" s="7"/>
      <c r="DJ1" s="8" t="str">
        <f>$D$1</f>
        <v>平成29年度</v>
      </c>
      <c r="DK1" s="4" t="s">
        <v>6</v>
      </c>
      <c r="DM1" s="5"/>
      <c r="DN1" s="3"/>
      <c r="DO1" s="4"/>
      <c r="DP1" s="7" t="s">
        <v>5</v>
      </c>
    </row>
    <row r="2" spans="2:121" ht="18" customHeight="1">
      <c r="B2" s="12"/>
      <c r="C2" s="13" t="s">
        <v>7</v>
      </c>
      <c r="D2" s="14"/>
      <c r="E2" s="14"/>
      <c r="F2" s="14"/>
      <c r="G2" s="15"/>
      <c r="H2" s="14" t="s">
        <v>8</v>
      </c>
      <c r="I2" s="14"/>
      <c r="J2" s="14"/>
      <c r="K2" s="14"/>
      <c r="L2" s="14"/>
      <c r="M2" s="16"/>
      <c r="N2" s="17"/>
      <c r="O2" s="5"/>
      <c r="P2" s="12"/>
      <c r="Q2" s="14"/>
      <c r="R2" s="14"/>
      <c r="S2" s="14"/>
      <c r="T2" s="14"/>
      <c r="U2" s="14"/>
      <c r="V2" s="14"/>
      <c r="W2" s="18"/>
      <c r="X2" s="18"/>
      <c r="Y2" s="15"/>
      <c r="Z2" s="19" t="s">
        <v>9</v>
      </c>
      <c r="AA2" s="14"/>
      <c r="AB2" s="14"/>
      <c r="AC2" s="15"/>
      <c r="AD2" s="5"/>
      <c r="AE2" s="12"/>
      <c r="AF2" s="14"/>
      <c r="AG2" s="14"/>
      <c r="AH2" s="14"/>
      <c r="AI2" s="14"/>
      <c r="AJ2" s="14"/>
      <c r="AK2" s="14"/>
      <c r="AL2" s="14"/>
      <c r="AM2" s="20" t="s">
        <v>10</v>
      </c>
      <c r="AN2" s="20" t="s">
        <v>11</v>
      </c>
      <c r="AO2" s="20" t="s">
        <v>12</v>
      </c>
      <c r="AP2" s="21"/>
      <c r="AQ2" s="12"/>
      <c r="AR2" s="22" t="s">
        <v>13</v>
      </c>
      <c r="AS2" s="14"/>
      <c r="AT2" s="14"/>
      <c r="AU2" s="14"/>
      <c r="AV2" s="14"/>
      <c r="AW2" s="23" t="s">
        <v>8</v>
      </c>
      <c r="AX2" s="14"/>
      <c r="AY2" s="14"/>
      <c r="AZ2" s="14"/>
      <c r="BA2" s="14"/>
      <c r="BB2" s="14"/>
      <c r="BC2" s="15"/>
      <c r="BE2" s="12"/>
      <c r="BF2" s="14"/>
      <c r="BG2" s="14"/>
      <c r="BH2" s="14"/>
      <c r="BI2" s="14"/>
      <c r="BJ2" s="14"/>
      <c r="BK2" s="14"/>
      <c r="BL2" s="18"/>
      <c r="BM2" s="18"/>
      <c r="BN2" s="15"/>
      <c r="BO2" s="19" t="s">
        <v>9</v>
      </c>
      <c r="BP2" s="14"/>
      <c r="BQ2" s="14"/>
      <c r="BR2" s="15"/>
      <c r="BS2" s="5"/>
      <c r="BT2" s="12"/>
      <c r="BU2" s="14"/>
      <c r="BV2" s="14"/>
      <c r="BW2" s="14"/>
      <c r="BX2" s="14"/>
      <c r="BY2" s="14"/>
      <c r="BZ2" s="14"/>
      <c r="CA2" s="14"/>
      <c r="CB2" s="24" t="s">
        <v>10</v>
      </c>
      <c r="CC2" s="20" t="s">
        <v>14</v>
      </c>
      <c r="CD2" s="20" t="s">
        <v>12</v>
      </c>
      <c r="CE2" s="12"/>
      <c r="CF2" s="25" t="s">
        <v>7</v>
      </c>
      <c r="CG2" s="14"/>
      <c r="CH2" s="14"/>
      <c r="CI2" s="14"/>
      <c r="CJ2" s="15"/>
      <c r="CK2" s="14" t="s">
        <v>8</v>
      </c>
      <c r="CL2" s="14"/>
      <c r="CM2" s="14"/>
      <c r="CN2" s="14"/>
      <c r="CO2" s="14"/>
      <c r="CP2" s="16"/>
      <c r="CQ2" s="17"/>
      <c r="CS2" s="12"/>
      <c r="CT2" s="14"/>
      <c r="CU2" s="14"/>
      <c r="CV2" s="14"/>
      <c r="CW2" s="14"/>
      <c r="CX2" s="14"/>
      <c r="CY2" s="14"/>
      <c r="CZ2" s="18"/>
      <c r="DA2" s="18"/>
      <c r="DB2" s="15"/>
      <c r="DC2" s="19" t="s">
        <v>9</v>
      </c>
      <c r="DD2" s="14"/>
      <c r="DE2" s="14"/>
      <c r="DF2" s="15"/>
      <c r="DH2" s="12"/>
      <c r="DI2" s="14"/>
      <c r="DJ2" s="14"/>
      <c r="DK2" s="14"/>
      <c r="DL2" s="14"/>
      <c r="DM2" s="14"/>
      <c r="DN2" s="14"/>
      <c r="DO2" s="14"/>
      <c r="DP2" s="24" t="s">
        <v>10</v>
      </c>
      <c r="DQ2" s="21"/>
    </row>
    <row r="3" spans="2:121" ht="15.75" customHeight="1">
      <c r="B3" s="26"/>
      <c r="C3" s="27"/>
      <c r="D3" s="12" t="s">
        <v>15</v>
      </c>
      <c r="E3" s="23" t="s">
        <v>16</v>
      </c>
      <c r="F3" s="14"/>
      <c r="G3" s="15"/>
      <c r="H3" s="28"/>
      <c r="I3" s="28"/>
      <c r="J3" s="28"/>
      <c r="K3" s="23" t="s">
        <v>17</v>
      </c>
      <c r="L3" s="14"/>
      <c r="M3" s="15"/>
      <c r="N3" s="12" t="s">
        <v>18</v>
      </c>
      <c r="O3" s="5"/>
      <c r="P3" s="26"/>
      <c r="Q3" s="14"/>
      <c r="R3" s="14"/>
      <c r="S3" s="14"/>
      <c r="T3" s="14"/>
      <c r="U3" s="14"/>
      <c r="V3" s="15"/>
      <c r="W3" s="23" t="s">
        <v>19</v>
      </c>
      <c r="X3" s="14"/>
      <c r="Y3" s="15"/>
      <c r="Z3" s="28"/>
      <c r="AA3" s="23" t="s">
        <v>20</v>
      </c>
      <c r="AB3" s="14"/>
      <c r="AC3" s="15"/>
      <c r="AD3" s="5"/>
      <c r="AE3" s="26"/>
      <c r="AF3" s="14" t="s">
        <v>21</v>
      </c>
      <c r="AG3" s="14"/>
      <c r="AH3" s="15"/>
      <c r="AI3" s="23" t="s">
        <v>22</v>
      </c>
      <c r="AJ3" s="14"/>
      <c r="AK3" s="14"/>
      <c r="AL3" s="14"/>
      <c r="AM3" s="26"/>
      <c r="AN3" s="26" t="s">
        <v>23</v>
      </c>
      <c r="AO3" s="29" t="s">
        <v>10</v>
      </c>
      <c r="AP3" s="21"/>
      <c r="AQ3" s="26"/>
      <c r="AR3" s="27"/>
      <c r="AS3" s="30" t="s">
        <v>24</v>
      </c>
      <c r="AT3" s="23" t="s">
        <v>25</v>
      </c>
      <c r="AU3" s="14"/>
      <c r="AV3" s="14"/>
      <c r="AW3" s="27"/>
      <c r="AX3" s="28"/>
      <c r="AY3" s="28"/>
      <c r="AZ3" s="23" t="s">
        <v>26</v>
      </c>
      <c r="BA3" s="14"/>
      <c r="BB3" s="15"/>
      <c r="BC3" s="15" t="s">
        <v>18</v>
      </c>
      <c r="BE3" s="26"/>
      <c r="BF3" s="14"/>
      <c r="BG3" s="14"/>
      <c r="BH3" s="14"/>
      <c r="BI3" s="14"/>
      <c r="BJ3" s="14"/>
      <c r="BK3" s="15"/>
      <c r="BL3" s="23" t="s">
        <v>19</v>
      </c>
      <c r="BM3" s="14"/>
      <c r="BN3" s="15"/>
      <c r="BO3" s="28"/>
      <c r="BP3" s="23" t="s">
        <v>20</v>
      </c>
      <c r="BQ3" s="14"/>
      <c r="BR3" s="15"/>
      <c r="BS3" s="5"/>
      <c r="BT3" s="26"/>
      <c r="BU3" s="14" t="s">
        <v>21</v>
      </c>
      <c r="BV3" s="14"/>
      <c r="BW3" s="15"/>
      <c r="BX3" s="23" t="s">
        <v>27</v>
      </c>
      <c r="BY3" s="14"/>
      <c r="BZ3" s="14"/>
      <c r="CA3" s="14"/>
      <c r="CB3" s="26"/>
      <c r="CC3" s="26"/>
      <c r="CD3" s="29" t="s">
        <v>10</v>
      </c>
      <c r="CE3" s="26"/>
      <c r="CF3" s="28"/>
      <c r="CG3" s="30" t="s">
        <v>15</v>
      </c>
      <c r="CH3" s="23" t="s">
        <v>16</v>
      </c>
      <c r="CI3" s="14"/>
      <c r="CJ3" s="15"/>
      <c r="CK3" s="28"/>
      <c r="CL3" s="28"/>
      <c r="CM3" s="28"/>
      <c r="CN3" s="23" t="s">
        <v>17</v>
      </c>
      <c r="CO3" s="14"/>
      <c r="CP3" s="15"/>
      <c r="CQ3" s="12" t="s">
        <v>18</v>
      </c>
      <c r="CS3" s="26"/>
      <c r="CT3" s="14"/>
      <c r="CU3" s="14"/>
      <c r="CV3" s="14"/>
      <c r="CW3" s="14"/>
      <c r="CX3" s="14"/>
      <c r="CY3" s="15"/>
      <c r="CZ3" s="23" t="s">
        <v>19</v>
      </c>
      <c r="DA3" s="14"/>
      <c r="DB3" s="15"/>
      <c r="DC3" s="28"/>
      <c r="DD3" s="23" t="s">
        <v>20</v>
      </c>
      <c r="DE3" s="14"/>
      <c r="DF3" s="15"/>
      <c r="DH3" s="26"/>
      <c r="DI3" s="14" t="s">
        <v>21</v>
      </c>
      <c r="DJ3" s="14"/>
      <c r="DK3" s="15"/>
      <c r="DL3" s="23" t="s">
        <v>27</v>
      </c>
      <c r="DM3" s="14"/>
      <c r="DN3" s="14"/>
      <c r="DO3" s="14"/>
      <c r="DP3" s="26"/>
      <c r="DQ3" s="21"/>
    </row>
    <row r="4" spans="2:121" ht="12">
      <c r="B4" s="26"/>
      <c r="C4" s="31"/>
      <c r="D4" s="32"/>
      <c r="E4" s="31"/>
      <c r="F4" s="331" t="s">
        <v>28</v>
      </c>
      <c r="G4" s="331" t="s">
        <v>29</v>
      </c>
      <c r="H4" s="33"/>
      <c r="I4" s="34"/>
      <c r="J4" s="35"/>
      <c r="K4" s="31"/>
      <c r="L4" s="34"/>
      <c r="M4" s="35"/>
      <c r="N4" s="32"/>
      <c r="O4" s="36"/>
      <c r="P4" s="26"/>
      <c r="Q4" s="18" t="s">
        <v>30</v>
      </c>
      <c r="R4" s="25"/>
      <c r="S4" s="37"/>
      <c r="T4" s="38" t="s">
        <v>31</v>
      </c>
      <c r="U4" s="38" t="s">
        <v>32</v>
      </c>
      <c r="V4" s="24" t="s">
        <v>33</v>
      </c>
      <c r="W4" s="31"/>
      <c r="X4" s="34"/>
      <c r="Y4" s="35"/>
      <c r="Z4" s="33"/>
      <c r="AA4" s="31"/>
      <c r="AB4" s="20" t="s">
        <v>34</v>
      </c>
      <c r="AC4" s="20" t="s">
        <v>35</v>
      </c>
      <c r="AD4" s="39"/>
      <c r="AE4" s="26"/>
      <c r="AF4" s="33"/>
      <c r="AG4" s="20" t="s">
        <v>34</v>
      </c>
      <c r="AH4" s="20" t="s">
        <v>35</v>
      </c>
      <c r="AI4" s="31"/>
      <c r="AJ4" s="24" t="s">
        <v>36</v>
      </c>
      <c r="AK4" s="30" t="s">
        <v>37</v>
      </c>
      <c r="AL4" s="20" t="s">
        <v>38</v>
      </c>
      <c r="AM4" s="32"/>
      <c r="AN4" s="32"/>
      <c r="AO4" s="32"/>
      <c r="AP4" s="21"/>
      <c r="AQ4" s="26"/>
      <c r="AR4" s="31"/>
      <c r="AS4" s="32"/>
      <c r="AT4" s="31"/>
      <c r="AU4" s="33"/>
      <c r="AV4" s="33"/>
      <c r="AW4" s="31"/>
      <c r="AX4" s="34"/>
      <c r="AY4" s="35"/>
      <c r="AZ4" s="31"/>
      <c r="BA4" s="34"/>
      <c r="BB4" s="35"/>
      <c r="BC4" s="40"/>
      <c r="BE4" s="26"/>
      <c r="BF4" s="22" t="s">
        <v>30</v>
      </c>
      <c r="BG4" s="25"/>
      <c r="BH4" s="37"/>
      <c r="BI4" s="38" t="s">
        <v>31</v>
      </c>
      <c r="BJ4" s="38" t="s">
        <v>32</v>
      </c>
      <c r="BK4" s="24" t="s">
        <v>33</v>
      </c>
      <c r="BL4" s="31"/>
      <c r="BM4" s="34"/>
      <c r="BN4" s="35"/>
      <c r="BO4" s="33"/>
      <c r="BP4" s="31"/>
      <c r="BQ4" s="20" t="s">
        <v>34</v>
      </c>
      <c r="BR4" s="20" t="s">
        <v>35</v>
      </c>
      <c r="BS4" s="39"/>
      <c r="BT4" s="26"/>
      <c r="BU4" s="33"/>
      <c r="BV4" s="20" t="s">
        <v>34</v>
      </c>
      <c r="BW4" s="20" t="s">
        <v>35</v>
      </c>
      <c r="BX4" s="31"/>
      <c r="BY4" s="24" t="s">
        <v>36</v>
      </c>
      <c r="BZ4" s="30" t="s">
        <v>37</v>
      </c>
      <c r="CA4" s="20" t="s">
        <v>38</v>
      </c>
      <c r="CB4" s="32"/>
      <c r="CC4" s="32"/>
      <c r="CD4" s="32"/>
      <c r="CE4" s="26"/>
      <c r="CF4" s="33"/>
      <c r="CG4" s="32"/>
      <c r="CH4" s="31"/>
      <c r="CI4" s="33"/>
      <c r="CJ4" s="40"/>
      <c r="CK4" s="33"/>
      <c r="CL4" s="34"/>
      <c r="CM4" s="35"/>
      <c r="CN4" s="31"/>
      <c r="CO4" s="34"/>
      <c r="CP4" s="35"/>
      <c r="CQ4" s="32"/>
      <c r="CS4" s="26"/>
      <c r="CT4" s="22" t="s">
        <v>30</v>
      </c>
      <c r="CU4" s="25"/>
      <c r="CV4" s="37"/>
      <c r="CW4" s="38" t="s">
        <v>31</v>
      </c>
      <c r="CX4" s="38" t="s">
        <v>32</v>
      </c>
      <c r="CY4" s="24" t="s">
        <v>33</v>
      </c>
      <c r="CZ4" s="31"/>
      <c r="DA4" s="34"/>
      <c r="DB4" s="35"/>
      <c r="DC4" s="33"/>
      <c r="DD4" s="31"/>
      <c r="DE4" s="20" t="s">
        <v>34</v>
      </c>
      <c r="DF4" s="20" t="s">
        <v>35</v>
      </c>
      <c r="DH4" s="26"/>
      <c r="DI4" s="33"/>
      <c r="DJ4" s="20" t="s">
        <v>34</v>
      </c>
      <c r="DK4" s="20" t="s">
        <v>35</v>
      </c>
      <c r="DL4" s="31"/>
      <c r="DM4" s="24" t="s">
        <v>36</v>
      </c>
      <c r="DN4" s="30" t="s">
        <v>37</v>
      </c>
      <c r="DO4" s="20" t="s">
        <v>38</v>
      </c>
      <c r="DP4" s="32"/>
      <c r="DQ4" s="21"/>
    </row>
    <row r="5" spans="2:121" ht="12">
      <c r="B5" s="41"/>
      <c r="C5" s="42"/>
      <c r="D5" s="41"/>
      <c r="E5" s="43"/>
      <c r="F5" s="332"/>
      <c r="G5" s="332"/>
      <c r="H5" s="44"/>
      <c r="I5" s="45" t="s">
        <v>39</v>
      </c>
      <c r="J5" s="45" t="s">
        <v>40</v>
      </c>
      <c r="K5" s="43"/>
      <c r="L5" s="45" t="s">
        <v>39</v>
      </c>
      <c r="M5" s="45" t="s">
        <v>40</v>
      </c>
      <c r="N5" s="41"/>
      <c r="O5" s="39"/>
      <c r="P5" s="41"/>
      <c r="Q5" s="44"/>
      <c r="R5" s="45" t="s">
        <v>39</v>
      </c>
      <c r="S5" s="45" t="s">
        <v>40</v>
      </c>
      <c r="T5" s="41"/>
      <c r="U5" s="46" t="s">
        <v>41</v>
      </c>
      <c r="V5" s="41"/>
      <c r="W5" s="43"/>
      <c r="X5" s="45" t="s">
        <v>39</v>
      </c>
      <c r="Y5" s="45" t="s">
        <v>40</v>
      </c>
      <c r="Z5" s="44"/>
      <c r="AA5" s="43"/>
      <c r="AB5" s="41" t="s">
        <v>42</v>
      </c>
      <c r="AC5" s="41"/>
      <c r="AD5" s="39"/>
      <c r="AE5" s="41"/>
      <c r="AF5" s="44"/>
      <c r="AG5" s="41" t="s">
        <v>43</v>
      </c>
      <c r="AH5" s="41"/>
      <c r="AI5" s="43"/>
      <c r="AJ5" s="41"/>
      <c r="AK5" s="47" t="s">
        <v>44</v>
      </c>
      <c r="AL5" s="41"/>
      <c r="AM5" s="41"/>
      <c r="AN5" s="41"/>
      <c r="AO5" s="41"/>
      <c r="AP5" s="21"/>
      <c r="AQ5" s="41"/>
      <c r="AR5" s="42"/>
      <c r="AS5" s="41"/>
      <c r="AT5" s="43"/>
      <c r="AU5" s="48" t="s">
        <v>45</v>
      </c>
      <c r="AV5" s="49" t="s">
        <v>46</v>
      </c>
      <c r="AW5" s="43"/>
      <c r="AX5" s="45" t="s">
        <v>39</v>
      </c>
      <c r="AY5" s="45" t="s">
        <v>40</v>
      </c>
      <c r="AZ5" s="43"/>
      <c r="BA5" s="45" t="s">
        <v>39</v>
      </c>
      <c r="BB5" s="45" t="s">
        <v>40</v>
      </c>
      <c r="BC5" s="50"/>
      <c r="BE5" s="41"/>
      <c r="BF5" s="43"/>
      <c r="BG5" s="45" t="s">
        <v>39</v>
      </c>
      <c r="BH5" s="45" t="s">
        <v>40</v>
      </c>
      <c r="BI5" s="41"/>
      <c r="BJ5" s="46" t="s">
        <v>41</v>
      </c>
      <c r="BK5" s="41"/>
      <c r="BL5" s="43"/>
      <c r="BM5" s="45" t="s">
        <v>39</v>
      </c>
      <c r="BN5" s="45" t="s">
        <v>40</v>
      </c>
      <c r="BO5" s="44"/>
      <c r="BP5" s="43"/>
      <c r="BQ5" s="41" t="s">
        <v>42</v>
      </c>
      <c r="BR5" s="41"/>
      <c r="BS5" s="39"/>
      <c r="BT5" s="41"/>
      <c r="BU5" s="44"/>
      <c r="BV5" s="41" t="s">
        <v>43</v>
      </c>
      <c r="BW5" s="41"/>
      <c r="BX5" s="43"/>
      <c r="BY5" s="41"/>
      <c r="BZ5" s="47" t="s">
        <v>44</v>
      </c>
      <c r="CA5" s="41"/>
      <c r="CB5" s="41"/>
      <c r="CC5" s="41"/>
      <c r="CD5" s="41"/>
      <c r="CE5" s="41"/>
      <c r="CF5" s="51"/>
      <c r="CG5" s="41"/>
      <c r="CH5" s="43"/>
      <c r="CI5" s="48" t="s">
        <v>45</v>
      </c>
      <c r="CJ5" s="48" t="s">
        <v>46</v>
      </c>
      <c r="CK5" s="44"/>
      <c r="CL5" s="45" t="s">
        <v>39</v>
      </c>
      <c r="CM5" s="45" t="s">
        <v>40</v>
      </c>
      <c r="CN5" s="43"/>
      <c r="CO5" s="45" t="s">
        <v>39</v>
      </c>
      <c r="CP5" s="45" t="s">
        <v>40</v>
      </c>
      <c r="CQ5" s="41"/>
      <c r="CS5" s="41"/>
      <c r="CT5" s="43"/>
      <c r="CU5" s="45" t="s">
        <v>39</v>
      </c>
      <c r="CV5" s="45" t="s">
        <v>40</v>
      </c>
      <c r="CW5" s="41"/>
      <c r="CX5" s="46" t="s">
        <v>41</v>
      </c>
      <c r="CY5" s="41"/>
      <c r="CZ5" s="43"/>
      <c r="DA5" s="45" t="s">
        <v>39</v>
      </c>
      <c r="DB5" s="45" t="s">
        <v>40</v>
      </c>
      <c r="DC5" s="44"/>
      <c r="DD5" s="43"/>
      <c r="DE5" s="41" t="s">
        <v>43</v>
      </c>
      <c r="DF5" s="41"/>
      <c r="DH5" s="41"/>
      <c r="DI5" s="44"/>
      <c r="DJ5" s="41" t="s">
        <v>43</v>
      </c>
      <c r="DK5" s="41"/>
      <c r="DL5" s="43"/>
      <c r="DM5" s="41"/>
      <c r="DN5" s="47" t="s">
        <v>47</v>
      </c>
      <c r="DO5" s="41"/>
      <c r="DP5" s="41"/>
      <c r="DQ5" s="21"/>
    </row>
    <row r="6" spans="2:121" ht="12">
      <c r="B6" s="12" t="s">
        <v>48</v>
      </c>
      <c r="C6" s="5">
        <v>1534444825</v>
      </c>
      <c r="D6" s="5">
        <v>1304614395</v>
      </c>
      <c r="E6" s="5">
        <v>229830430</v>
      </c>
      <c r="F6" s="5">
        <v>209318322</v>
      </c>
      <c r="G6" s="5">
        <v>20512108</v>
      </c>
      <c r="H6" s="5">
        <v>141866777</v>
      </c>
      <c r="I6" s="5">
        <v>206123667</v>
      </c>
      <c r="J6" s="5">
        <v>64256890</v>
      </c>
      <c r="K6" s="5">
        <v>15524751</v>
      </c>
      <c r="L6" s="5">
        <v>78603036</v>
      </c>
      <c r="M6" s="5">
        <v>63078285</v>
      </c>
      <c r="N6" s="52">
        <v>123911591</v>
      </c>
      <c r="O6" s="5"/>
      <c r="P6" s="12" t="s">
        <v>48</v>
      </c>
      <c r="Q6" s="5">
        <v>33713351</v>
      </c>
      <c r="R6" s="5">
        <v>34496199</v>
      </c>
      <c r="S6" s="5">
        <v>782848</v>
      </c>
      <c r="T6" s="5">
        <v>35622137</v>
      </c>
      <c r="U6" s="5">
        <v>50129183</v>
      </c>
      <c r="V6" s="5">
        <v>4446920</v>
      </c>
      <c r="W6" s="5">
        <v>2430435</v>
      </c>
      <c r="X6" s="5">
        <v>2826192</v>
      </c>
      <c r="Y6" s="5">
        <v>395757</v>
      </c>
      <c r="Z6" s="5">
        <v>462583722</v>
      </c>
      <c r="AA6" s="5">
        <v>222560056</v>
      </c>
      <c r="AB6" s="5">
        <v>238164993</v>
      </c>
      <c r="AC6" s="52">
        <v>-15604937</v>
      </c>
      <c r="AD6" s="5">
        <v>0</v>
      </c>
      <c r="AE6" s="12" t="s">
        <v>48</v>
      </c>
      <c r="AF6" s="5">
        <v>25262504</v>
      </c>
      <c r="AG6" s="53">
        <v>16165426</v>
      </c>
      <c r="AH6" s="5">
        <v>9097078</v>
      </c>
      <c r="AI6" s="5">
        <v>214761162</v>
      </c>
      <c r="AJ6" s="5">
        <v>16400001</v>
      </c>
      <c r="AK6" s="5">
        <v>78490432</v>
      </c>
      <c r="AL6" s="5">
        <v>119870729</v>
      </c>
      <c r="AM6" s="53">
        <v>2138895324</v>
      </c>
      <c r="AN6" s="53">
        <v>739858</v>
      </c>
      <c r="AO6" s="52">
        <v>2890.9538370876576</v>
      </c>
      <c r="AQ6" s="12" t="s">
        <v>48</v>
      </c>
      <c r="AR6" s="11">
        <v>1.8378599773755326</v>
      </c>
      <c r="AS6" s="11">
        <v>1.3761899838276146</v>
      </c>
      <c r="AT6" s="11">
        <v>4.5402872100171781</v>
      </c>
      <c r="AU6" s="11">
        <v>5.8246721381844688</v>
      </c>
      <c r="AV6" s="54">
        <v>-6.9804307120775606</v>
      </c>
      <c r="AW6" s="11">
        <v>31.361459540732795</v>
      </c>
      <c r="AX6" s="11">
        <v>12.653491408823861</v>
      </c>
      <c r="AY6" s="11">
        <v>-14.294592013776697</v>
      </c>
      <c r="AZ6" s="11">
        <v>268.66193587245408</v>
      </c>
      <c r="BA6" s="11">
        <v>22.274693739001243</v>
      </c>
      <c r="BB6" s="11">
        <v>-14.165929579884823</v>
      </c>
      <c r="BC6" s="55">
        <v>7.7132473901430911</v>
      </c>
      <c r="BD6" s="5"/>
      <c r="BE6" s="12" t="s">
        <v>48</v>
      </c>
      <c r="BF6" s="11">
        <v>-0.63385233500647409</v>
      </c>
      <c r="BG6" s="11">
        <v>-1.4723481095301505</v>
      </c>
      <c r="BH6" s="11">
        <v>-27.733950221825076</v>
      </c>
      <c r="BI6" s="11">
        <v>31.612345901422874</v>
      </c>
      <c r="BJ6" s="11">
        <v>0.47749938796520108</v>
      </c>
      <c r="BK6" s="11">
        <v>7.0752309129609836</v>
      </c>
      <c r="BL6" s="11">
        <v>12.337019146104891</v>
      </c>
      <c r="BM6" s="11">
        <v>10.151188410044826</v>
      </c>
      <c r="BN6" s="11">
        <v>-1.6063428290131223</v>
      </c>
      <c r="BO6" s="11">
        <v>6.2604045569675897</v>
      </c>
      <c r="BP6" s="56">
        <v>6.5688044534563543</v>
      </c>
      <c r="BQ6" s="57">
        <v>15.61540160400385</v>
      </c>
      <c r="BR6" s="55">
        <v>-648.69274875255837</v>
      </c>
      <c r="BS6" s="5"/>
      <c r="BT6" s="12" t="s">
        <v>48</v>
      </c>
      <c r="BU6" s="11">
        <v>7.9996786836392042</v>
      </c>
      <c r="BV6" s="11">
        <v>32.195822280505517</v>
      </c>
      <c r="BW6" s="11">
        <v>-18.5060167700405</v>
      </c>
      <c r="BX6" s="11">
        <v>5.7429650781463657</v>
      </c>
      <c r="BY6" s="11">
        <v>25.075949314957541</v>
      </c>
      <c r="BZ6" s="11">
        <v>17.46193526190433</v>
      </c>
      <c r="CA6" s="11">
        <v>-2.6733401263199315</v>
      </c>
      <c r="CB6" s="11">
        <v>4.3322672907335189</v>
      </c>
      <c r="CC6" s="11">
        <v>3.4072195195820477E-2</v>
      </c>
      <c r="CD6" s="58">
        <v>4.2967311049285906</v>
      </c>
      <c r="CE6" s="12" t="s">
        <v>48</v>
      </c>
      <c r="CF6" s="11">
        <f>C6/$AM6*100</f>
        <v>71.740061693640882</v>
      </c>
      <c r="CG6" s="11">
        <f t="shared" ref="CG6:CQ29" si="0">D6/$AM6*100</f>
        <v>60.994775216966154</v>
      </c>
      <c r="CH6" s="11">
        <f t="shared" si="0"/>
        <v>10.745286476674723</v>
      </c>
      <c r="CI6" s="11">
        <f t="shared" si="0"/>
        <v>9.7862817152056198</v>
      </c>
      <c r="CJ6" s="11">
        <f t="shared" si="0"/>
        <v>0.95900476146910318</v>
      </c>
      <c r="CK6" s="11">
        <f t="shared" si="0"/>
        <v>6.6327124758350262</v>
      </c>
      <c r="CL6" s="11">
        <f t="shared" si="0"/>
        <v>9.6369216710672472</v>
      </c>
      <c r="CM6" s="11">
        <f t="shared" si="0"/>
        <v>3.0042091952322205</v>
      </c>
      <c r="CN6" s="11">
        <f t="shared" si="0"/>
        <v>0.72583033053561441</v>
      </c>
      <c r="CO6" s="11">
        <f t="shared" si="0"/>
        <v>3.6749360811637364</v>
      </c>
      <c r="CP6" s="54">
        <f t="shared" si="0"/>
        <v>2.9491057506281217</v>
      </c>
      <c r="CQ6" s="55">
        <f t="shared" si="0"/>
        <v>5.7932517598977187</v>
      </c>
      <c r="CS6" s="12" t="s">
        <v>48</v>
      </c>
      <c r="CT6" s="59">
        <f t="shared" ref="CT6:DF25" si="1">Q6/$AM6*100</f>
        <v>1.5762038759779904</v>
      </c>
      <c r="CU6" s="59">
        <f t="shared" si="1"/>
        <v>1.6128044515749289</v>
      </c>
      <c r="CV6" s="59">
        <f t="shared" si="1"/>
        <v>3.6600575596938377E-2</v>
      </c>
      <c r="CW6" s="59">
        <f t="shared" si="1"/>
        <v>1.6654455503405459</v>
      </c>
      <c r="CX6" s="59">
        <f t="shared" si="1"/>
        <v>2.3436950110420645</v>
      </c>
      <c r="CY6" s="59">
        <f t="shared" si="1"/>
        <v>0.2079073225371173</v>
      </c>
      <c r="CZ6" s="59">
        <f t="shared" si="1"/>
        <v>0.11363038540169346</v>
      </c>
      <c r="DA6" s="59">
        <f t="shared" si="1"/>
        <v>0.1321332544088539</v>
      </c>
      <c r="DB6" s="59">
        <f t="shared" si="1"/>
        <v>1.8502869007160447E-2</v>
      </c>
      <c r="DC6" s="59">
        <f t="shared" si="1"/>
        <v>21.627225830524093</v>
      </c>
      <c r="DD6" s="60">
        <f t="shared" si="1"/>
        <v>10.405373909733228</v>
      </c>
      <c r="DE6" s="11">
        <f t="shared" si="1"/>
        <v>11.134953184833837</v>
      </c>
      <c r="DF6" s="55">
        <f t="shared" si="1"/>
        <v>-0.72957927510060805</v>
      </c>
      <c r="DH6" s="12" t="s">
        <v>48</v>
      </c>
      <c r="DI6" s="11">
        <f t="shared" ref="DI6:DP37" si="2">AF6/$AM6*100</f>
        <v>1.1811005296302195</v>
      </c>
      <c r="DJ6" s="11">
        <f t="shared" si="2"/>
        <v>0.75578387678031123</v>
      </c>
      <c r="DK6" s="11">
        <f t="shared" si="2"/>
        <v>0.42531665284990822</v>
      </c>
      <c r="DL6" s="11">
        <f t="shared" si="2"/>
        <v>10.040751391160645</v>
      </c>
      <c r="DM6" s="11">
        <f t="shared" si="2"/>
        <v>0.76675098664155106</v>
      </c>
      <c r="DN6" s="11">
        <f t="shared" si="2"/>
        <v>3.6696714944054922</v>
      </c>
      <c r="DO6" s="11">
        <f t="shared" si="2"/>
        <v>5.604328910113602</v>
      </c>
      <c r="DP6" s="61">
        <f t="shared" si="2"/>
        <v>100</v>
      </c>
      <c r="DQ6" s="62"/>
    </row>
    <row r="7" spans="2:121" ht="12">
      <c r="B7" s="63" t="s">
        <v>49</v>
      </c>
      <c r="C7" s="5">
        <v>211892173</v>
      </c>
      <c r="D7" s="5">
        <v>180148280</v>
      </c>
      <c r="E7" s="5">
        <v>31743893</v>
      </c>
      <c r="F7" s="5">
        <v>28925490</v>
      </c>
      <c r="G7" s="5">
        <v>2818403</v>
      </c>
      <c r="H7" s="5">
        <v>15776983</v>
      </c>
      <c r="I7" s="5">
        <v>20135822</v>
      </c>
      <c r="J7" s="5">
        <v>4358839</v>
      </c>
      <c r="K7" s="5">
        <v>-804183</v>
      </c>
      <c r="L7" s="5">
        <v>3384872</v>
      </c>
      <c r="M7" s="5">
        <v>4189055</v>
      </c>
      <c r="N7" s="64">
        <v>16273014</v>
      </c>
      <c r="O7" s="5"/>
      <c r="P7" s="63" t="s">
        <v>49</v>
      </c>
      <c r="Q7" s="5">
        <v>2370069</v>
      </c>
      <c r="R7" s="5">
        <v>2489675</v>
      </c>
      <c r="S7" s="5">
        <v>119606</v>
      </c>
      <c r="T7" s="5">
        <v>2762662</v>
      </c>
      <c r="U7" s="5">
        <v>8051290</v>
      </c>
      <c r="V7" s="5">
        <v>3088993</v>
      </c>
      <c r="W7" s="5">
        <v>308152</v>
      </c>
      <c r="X7" s="5">
        <v>358330</v>
      </c>
      <c r="Y7" s="5">
        <v>50178</v>
      </c>
      <c r="Z7" s="5">
        <v>83572063</v>
      </c>
      <c r="AA7" s="5">
        <v>36054262</v>
      </c>
      <c r="AB7" s="5">
        <v>37445420</v>
      </c>
      <c r="AC7" s="64">
        <v>-1391158</v>
      </c>
      <c r="AD7" s="5">
        <v>0</v>
      </c>
      <c r="AE7" s="63" t="s">
        <v>49</v>
      </c>
      <c r="AF7" s="5">
        <v>4844420</v>
      </c>
      <c r="AG7" s="5">
        <v>4038836</v>
      </c>
      <c r="AH7" s="5">
        <v>805584</v>
      </c>
      <c r="AI7" s="5">
        <v>42673381</v>
      </c>
      <c r="AJ7" s="5">
        <v>11274602</v>
      </c>
      <c r="AK7" s="5">
        <v>10198701</v>
      </c>
      <c r="AL7" s="5">
        <v>21200078</v>
      </c>
      <c r="AM7" s="5">
        <v>311241219</v>
      </c>
      <c r="AN7" s="5">
        <v>125966</v>
      </c>
      <c r="AO7" s="64">
        <v>2470.8351380531253</v>
      </c>
      <c r="AQ7" s="63" t="s">
        <v>49</v>
      </c>
      <c r="AR7" s="11">
        <v>-0.77271269247380425</v>
      </c>
      <c r="AS7" s="11">
        <v>-1.2213305402710197</v>
      </c>
      <c r="AT7" s="11">
        <v>1.8524410994338127</v>
      </c>
      <c r="AU7" s="11">
        <v>3.1085681857797782</v>
      </c>
      <c r="AV7" s="11">
        <v>-9.466962575498993</v>
      </c>
      <c r="AW7" s="11">
        <v>7.1809915050633677</v>
      </c>
      <c r="AX7" s="11">
        <v>0.94179082225675881</v>
      </c>
      <c r="AY7" s="11">
        <v>-16.625258296227109</v>
      </c>
      <c r="AZ7" s="11">
        <v>62.844064673578067</v>
      </c>
      <c r="BA7" s="11">
        <v>18.913389135156063</v>
      </c>
      <c r="BB7" s="11">
        <v>-16.400277956944613</v>
      </c>
      <c r="BC7" s="65">
        <v>-2.0150807409972935</v>
      </c>
      <c r="BD7" s="5"/>
      <c r="BE7" s="63" t="s">
        <v>49</v>
      </c>
      <c r="BF7" s="11">
        <v>-20.619238991766412</v>
      </c>
      <c r="BG7" s="11">
        <v>-20.998612694165701</v>
      </c>
      <c r="BH7" s="11">
        <v>-27.832986393942139</v>
      </c>
      <c r="BI7" s="11">
        <v>4.339750339532797</v>
      </c>
      <c r="BJ7" s="11">
        <v>-2.1728247815705148</v>
      </c>
      <c r="BK7" s="11">
        <v>12.56840577777146</v>
      </c>
      <c r="BL7" s="11">
        <v>11.399433878366997</v>
      </c>
      <c r="BM7" s="11">
        <v>9.2319651267356608</v>
      </c>
      <c r="BN7" s="11">
        <v>-2.4267880060669702</v>
      </c>
      <c r="BO7" s="11">
        <v>6.2086490543768376</v>
      </c>
      <c r="BP7" s="57">
        <v>11.618319512253716</v>
      </c>
      <c r="BQ7" s="57">
        <v>16.850757464953979</v>
      </c>
      <c r="BR7" s="65">
        <v>-643.68656570591111</v>
      </c>
      <c r="BS7" s="5"/>
      <c r="BT7" s="63" t="s">
        <v>49</v>
      </c>
      <c r="BU7" s="11">
        <v>-0.310791820514071</v>
      </c>
      <c r="BV7" s="11">
        <v>3.0897026587451899</v>
      </c>
      <c r="BW7" s="11">
        <v>-14.457464148619303</v>
      </c>
      <c r="BX7" s="11">
        <v>2.7635967597571205</v>
      </c>
      <c r="BY7" s="11">
        <v>17.437324013567171</v>
      </c>
      <c r="BZ7" s="11">
        <v>11.280780147075191</v>
      </c>
      <c r="CA7" s="11">
        <v>-6.8554775346123993</v>
      </c>
      <c r="CB7" s="11">
        <v>1.3983925120766612</v>
      </c>
      <c r="CC7" s="11">
        <v>-0.62481263509995422</v>
      </c>
      <c r="CD7" s="66">
        <v>2.0359258692489512</v>
      </c>
      <c r="CE7" s="63" t="s">
        <v>49</v>
      </c>
      <c r="CF7" s="11">
        <f t="shared" ref="CF7:CH51" si="3">C7/$AM7*100</f>
        <v>68.079727254891637</v>
      </c>
      <c r="CG7" s="11">
        <f t="shared" si="0"/>
        <v>57.880598392078653</v>
      </c>
      <c r="CH7" s="11">
        <f t="shared" si="0"/>
        <v>10.199128862812994</v>
      </c>
      <c r="CI7" s="11">
        <f t="shared" si="0"/>
        <v>9.293592311756111</v>
      </c>
      <c r="CJ7" s="11">
        <f t="shared" si="0"/>
        <v>0.90553655105688291</v>
      </c>
      <c r="CK7" s="11">
        <f t="shared" si="0"/>
        <v>5.0690532091766416</v>
      </c>
      <c r="CL7" s="11">
        <f t="shared" si="0"/>
        <v>6.4695229200988313</v>
      </c>
      <c r="CM7" s="11">
        <f t="shared" si="0"/>
        <v>1.40046971092219</v>
      </c>
      <c r="CN7" s="11">
        <f t="shared" si="0"/>
        <v>-0.25837933760309556</v>
      </c>
      <c r="CO7" s="11">
        <f t="shared" si="0"/>
        <v>1.0875397580292858</v>
      </c>
      <c r="CP7" s="11">
        <f t="shared" si="0"/>
        <v>1.3459190956323814</v>
      </c>
      <c r="CQ7" s="65">
        <f t="shared" si="0"/>
        <v>5.2284250949421969</v>
      </c>
      <c r="CS7" s="63" t="s">
        <v>49</v>
      </c>
      <c r="CT7" s="59">
        <f t="shared" si="1"/>
        <v>0.76148943498386701</v>
      </c>
      <c r="CU7" s="59">
        <f t="shared" si="1"/>
        <v>0.79991814965870578</v>
      </c>
      <c r="CV7" s="59">
        <f t="shared" si="1"/>
        <v>3.8428714674838743E-2</v>
      </c>
      <c r="CW7" s="59">
        <f t="shared" si="1"/>
        <v>0.88762729077988856</v>
      </c>
      <c r="CX7" s="59">
        <f t="shared" si="1"/>
        <v>2.586832819209592</v>
      </c>
      <c r="CY7" s="59">
        <f t="shared" si="1"/>
        <v>0.99247554996884901</v>
      </c>
      <c r="CZ7" s="59">
        <f t="shared" si="1"/>
        <v>9.9007451837540839E-2</v>
      </c>
      <c r="DA7" s="59">
        <f t="shared" si="1"/>
        <v>0.11512935245251048</v>
      </c>
      <c r="DB7" s="59">
        <f t="shared" si="1"/>
        <v>1.6121900614969639E-2</v>
      </c>
      <c r="DC7" s="59">
        <f t="shared" si="1"/>
        <v>26.851219535931708</v>
      </c>
      <c r="DD7" s="59">
        <f t="shared" si="1"/>
        <v>11.584025443622235</v>
      </c>
      <c r="DE7" s="11">
        <f t="shared" si="1"/>
        <v>12.030996447164025</v>
      </c>
      <c r="DF7" s="65">
        <f t="shared" si="1"/>
        <v>-0.44697100354178987</v>
      </c>
      <c r="DH7" s="63" t="s">
        <v>49</v>
      </c>
      <c r="DI7" s="11">
        <f t="shared" si="2"/>
        <v>1.5564840722462276</v>
      </c>
      <c r="DJ7" s="11">
        <f t="shared" si="2"/>
        <v>1.2976546014620256</v>
      </c>
      <c r="DK7" s="11">
        <f t="shared" si="2"/>
        <v>0.25882947078420226</v>
      </c>
      <c r="DL7" s="11">
        <f t="shared" si="2"/>
        <v>13.710710020063249</v>
      </c>
      <c r="DM7" s="11">
        <f t="shared" si="2"/>
        <v>3.622464285490413</v>
      </c>
      <c r="DN7" s="11">
        <f t="shared" si="2"/>
        <v>3.2767835291121901</v>
      </c>
      <c r="DO7" s="11">
        <f t="shared" si="2"/>
        <v>6.8114622054606455</v>
      </c>
      <c r="DP7" s="67">
        <f t="shared" si="2"/>
        <v>100</v>
      </c>
      <c r="DQ7" s="62"/>
    </row>
    <row r="8" spans="2:121" ht="12">
      <c r="B8" s="63" t="s">
        <v>50</v>
      </c>
      <c r="C8" s="5">
        <v>54727143</v>
      </c>
      <c r="D8" s="5">
        <v>46530698</v>
      </c>
      <c r="E8" s="5">
        <v>8196445</v>
      </c>
      <c r="F8" s="5">
        <v>7464139</v>
      </c>
      <c r="G8" s="5">
        <v>732306</v>
      </c>
      <c r="H8" s="5">
        <v>3985358</v>
      </c>
      <c r="I8" s="5">
        <v>5092998</v>
      </c>
      <c r="J8" s="5">
        <v>1107640</v>
      </c>
      <c r="K8" s="5">
        <v>29457</v>
      </c>
      <c r="L8" s="5">
        <v>1092286</v>
      </c>
      <c r="M8" s="5">
        <v>1062829</v>
      </c>
      <c r="N8" s="64">
        <v>3887353</v>
      </c>
      <c r="O8" s="5"/>
      <c r="P8" s="63" t="s">
        <v>50</v>
      </c>
      <c r="Q8" s="5">
        <v>854845</v>
      </c>
      <c r="R8" s="5">
        <v>888494</v>
      </c>
      <c r="S8" s="5">
        <v>33649</v>
      </c>
      <c r="T8" s="5">
        <v>795446</v>
      </c>
      <c r="U8" s="5">
        <v>2132595</v>
      </c>
      <c r="V8" s="5">
        <v>104467</v>
      </c>
      <c r="W8" s="5">
        <v>68548</v>
      </c>
      <c r="X8" s="5">
        <v>79710</v>
      </c>
      <c r="Y8" s="5">
        <v>11162</v>
      </c>
      <c r="Z8" s="5">
        <v>20884968</v>
      </c>
      <c r="AA8" s="5">
        <v>8390003</v>
      </c>
      <c r="AB8" s="5">
        <v>8872101</v>
      </c>
      <c r="AC8" s="64">
        <v>-482098</v>
      </c>
      <c r="AD8" s="5">
        <v>0</v>
      </c>
      <c r="AE8" s="63" t="s">
        <v>50</v>
      </c>
      <c r="AF8" s="5">
        <v>2859886</v>
      </c>
      <c r="AG8" s="5">
        <v>2685400</v>
      </c>
      <c r="AH8" s="5">
        <v>174486</v>
      </c>
      <c r="AI8" s="5">
        <v>9635079</v>
      </c>
      <c r="AJ8" s="5">
        <v>1959037</v>
      </c>
      <c r="AK8" s="5">
        <v>3013296</v>
      </c>
      <c r="AL8" s="5">
        <v>4662746</v>
      </c>
      <c r="AM8" s="5">
        <v>79597469</v>
      </c>
      <c r="AN8" s="5">
        <v>33015</v>
      </c>
      <c r="AO8" s="64">
        <v>2410.9486294108738</v>
      </c>
      <c r="AQ8" s="63" t="s">
        <v>50</v>
      </c>
      <c r="AR8" s="11">
        <v>-1.3987177020251702</v>
      </c>
      <c r="AS8" s="11">
        <v>-1.8463556317925369</v>
      </c>
      <c r="AT8" s="11">
        <v>1.2219328461788015</v>
      </c>
      <c r="AU8" s="11">
        <v>2.4635968610263137</v>
      </c>
      <c r="AV8" s="11">
        <v>-9.9060683418940112</v>
      </c>
      <c r="AW8" s="11">
        <v>13.736801580357177</v>
      </c>
      <c r="AX8" s="11">
        <v>2.9201195676423706</v>
      </c>
      <c r="AY8" s="11">
        <v>-23.31901212756442</v>
      </c>
      <c r="AZ8" s="11">
        <v>106.87682093231734</v>
      </c>
      <c r="BA8" s="11">
        <v>14.116554373479238</v>
      </c>
      <c r="BB8" s="11">
        <v>-23.290189452472323</v>
      </c>
      <c r="BC8" s="65">
        <v>0.46664807586494389</v>
      </c>
      <c r="BD8" s="5"/>
      <c r="BE8" s="63" t="s">
        <v>50</v>
      </c>
      <c r="BF8" s="11">
        <v>-8.9799325584044851</v>
      </c>
      <c r="BG8" s="11">
        <v>-9.9270490340789266</v>
      </c>
      <c r="BH8" s="11">
        <v>-28.759553701860984</v>
      </c>
      <c r="BI8" s="11">
        <v>22.566946435147592</v>
      </c>
      <c r="BJ8" s="11">
        <v>-3.2406254211057166</v>
      </c>
      <c r="BK8" s="11">
        <v>35.484916867688639</v>
      </c>
      <c r="BL8" s="11">
        <v>8.6804179284321332</v>
      </c>
      <c r="BM8" s="11">
        <v>6.5655957967352503</v>
      </c>
      <c r="BN8" s="11">
        <v>-4.8098243220194439</v>
      </c>
      <c r="BO8" s="11">
        <v>2.4815892291169459</v>
      </c>
      <c r="BP8" s="57">
        <v>-0.84456995986274719</v>
      </c>
      <c r="BQ8" s="57">
        <v>5.9476028672400414</v>
      </c>
      <c r="BR8" s="65">
        <v>-651.47334706016932</v>
      </c>
      <c r="BS8" s="5"/>
      <c r="BT8" s="63" t="s">
        <v>50</v>
      </c>
      <c r="BU8" s="11">
        <v>12.870246927320503</v>
      </c>
      <c r="BV8" s="11">
        <v>14.760536631790643</v>
      </c>
      <c r="BW8" s="11">
        <v>-9.956187202947687</v>
      </c>
      <c r="BX8" s="11">
        <v>2.675705891022274</v>
      </c>
      <c r="BY8" s="11">
        <v>31.040579002464909</v>
      </c>
      <c r="BZ8" s="11">
        <v>4.7905767992875079</v>
      </c>
      <c r="CA8" s="11">
        <v>-6.9955410080652802</v>
      </c>
      <c r="CB8" s="11">
        <v>0.26544988239030409</v>
      </c>
      <c r="CC8" s="11">
        <v>-1.3004484304932735</v>
      </c>
      <c r="CD8" s="66">
        <v>1.5865303215494568</v>
      </c>
      <c r="CE8" s="63" t="s">
        <v>50</v>
      </c>
      <c r="CF8" s="11">
        <f t="shared" si="3"/>
        <v>68.754878374336243</v>
      </c>
      <c r="CG8" s="11">
        <f t="shared" si="0"/>
        <v>58.45750949694142</v>
      </c>
      <c r="CH8" s="11">
        <f t="shared" si="0"/>
        <v>10.297368877394833</v>
      </c>
      <c r="CI8" s="11">
        <f t="shared" si="0"/>
        <v>9.377357212199799</v>
      </c>
      <c r="CJ8" s="11">
        <f t="shared" si="0"/>
        <v>0.92001166519503286</v>
      </c>
      <c r="CK8" s="11">
        <f t="shared" si="0"/>
        <v>5.0068903572800787</v>
      </c>
      <c r="CL8" s="11">
        <f t="shared" si="0"/>
        <v>6.3984421414203503</v>
      </c>
      <c r="CM8" s="11">
        <f t="shared" si="0"/>
        <v>1.391551784140272</v>
      </c>
      <c r="CN8" s="11">
        <f t="shared" si="0"/>
        <v>3.7007458114026212E-2</v>
      </c>
      <c r="CO8" s="11">
        <f t="shared" si="0"/>
        <v>1.3722622260765605</v>
      </c>
      <c r="CP8" s="11">
        <f t="shared" si="0"/>
        <v>1.3352547679625342</v>
      </c>
      <c r="CQ8" s="65">
        <f t="shared" si="0"/>
        <v>4.8837645830170811</v>
      </c>
      <c r="CS8" s="63" t="s">
        <v>50</v>
      </c>
      <c r="CT8" s="59">
        <f t="shared" si="1"/>
        <v>1.073960027548112</v>
      </c>
      <c r="CU8" s="59">
        <f t="shared" si="1"/>
        <v>1.1162339847765763</v>
      </c>
      <c r="CV8" s="59">
        <f t="shared" si="1"/>
        <v>4.2273957228464137E-2</v>
      </c>
      <c r="CW8" s="59">
        <f t="shared" si="1"/>
        <v>0.99933579546354678</v>
      </c>
      <c r="CX8" s="59">
        <f t="shared" si="1"/>
        <v>2.6792246371552344</v>
      </c>
      <c r="CY8" s="59">
        <f t="shared" si="1"/>
        <v>0.13124412285018761</v>
      </c>
      <c r="CZ8" s="59">
        <f t="shared" si="1"/>
        <v>8.6118316148972016E-2</v>
      </c>
      <c r="DA8" s="59">
        <f t="shared" si="1"/>
        <v>0.1001413750982459</v>
      </c>
      <c r="DB8" s="59">
        <f t="shared" si="1"/>
        <v>1.4023058949273878E-2</v>
      </c>
      <c r="DC8" s="59">
        <f t="shared" si="1"/>
        <v>26.238231268383672</v>
      </c>
      <c r="DD8" s="59">
        <f t="shared" si="1"/>
        <v>10.540539925961715</v>
      </c>
      <c r="DE8" s="11">
        <f t="shared" si="1"/>
        <v>11.146209937906443</v>
      </c>
      <c r="DF8" s="65">
        <f t="shared" si="1"/>
        <v>-0.60567001194472658</v>
      </c>
      <c r="DH8" s="63" t="s">
        <v>50</v>
      </c>
      <c r="DI8" s="11">
        <f t="shared" si="2"/>
        <v>3.5929358507617875</v>
      </c>
      <c r="DJ8" s="11">
        <f t="shared" si="2"/>
        <v>3.373725363051431</v>
      </c>
      <c r="DK8" s="11">
        <f t="shared" si="2"/>
        <v>0.21921048771035673</v>
      </c>
      <c r="DL8" s="11">
        <f t="shared" si="2"/>
        <v>12.104755491660168</v>
      </c>
      <c r="DM8" s="11">
        <f t="shared" si="2"/>
        <v>2.4611800156610508</v>
      </c>
      <c r="DN8" s="11">
        <f t="shared" si="2"/>
        <v>3.7856681096229328</v>
      </c>
      <c r="DO8" s="11">
        <f t="shared" si="2"/>
        <v>5.8579073663761845</v>
      </c>
      <c r="DP8" s="67">
        <f t="shared" si="2"/>
        <v>100</v>
      </c>
      <c r="DQ8" s="62"/>
    </row>
    <row r="9" spans="2:121" ht="12">
      <c r="B9" s="63" t="s">
        <v>51</v>
      </c>
      <c r="C9" s="5">
        <v>84282755</v>
      </c>
      <c r="D9" s="5">
        <v>71666308</v>
      </c>
      <c r="E9" s="5">
        <v>12616447</v>
      </c>
      <c r="F9" s="5">
        <v>11501296</v>
      </c>
      <c r="G9" s="5">
        <v>1115151</v>
      </c>
      <c r="H9" s="5">
        <v>6004073</v>
      </c>
      <c r="I9" s="5">
        <v>6646415</v>
      </c>
      <c r="J9" s="5">
        <v>642342</v>
      </c>
      <c r="K9" s="5">
        <v>-58774</v>
      </c>
      <c r="L9" s="5">
        <v>512664</v>
      </c>
      <c r="M9" s="5">
        <v>571438</v>
      </c>
      <c r="N9" s="64">
        <v>5940033</v>
      </c>
      <c r="O9" s="5"/>
      <c r="P9" s="63" t="s">
        <v>51</v>
      </c>
      <c r="Q9" s="5">
        <v>1057890</v>
      </c>
      <c r="R9" s="5">
        <v>1108796</v>
      </c>
      <c r="S9" s="5">
        <v>50906</v>
      </c>
      <c r="T9" s="5">
        <v>1366059</v>
      </c>
      <c r="U9" s="5">
        <v>2912334</v>
      </c>
      <c r="V9" s="5">
        <v>603750</v>
      </c>
      <c r="W9" s="5">
        <v>122814</v>
      </c>
      <c r="X9" s="5">
        <v>142812</v>
      </c>
      <c r="Y9" s="5">
        <v>19998</v>
      </c>
      <c r="Z9" s="5">
        <v>23262000</v>
      </c>
      <c r="AA9" s="5">
        <v>8888196</v>
      </c>
      <c r="AB9" s="5">
        <v>9200697</v>
      </c>
      <c r="AC9" s="64">
        <v>-312501</v>
      </c>
      <c r="AD9" s="5">
        <v>0</v>
      </c>
      <c r="AE9" s="63" t="s">
        <v>51</v>
      </c>
      <c r="AF9" s="5">
        <v>615292</v>
      </c>
      <c r="AG9" s="5">
        <v>391749</v>
      </c>
      <c r="AH9" s="5">
        <v>223543</v>
      </c>
      <c r="AI9" s="5">
        <v>13758512</v>
      </c>
      <c r="AJ9" s="5">
        <v>658573</v>
      </c>
      <c r="AK9" s="5">
        <v>3773395</v>
      </c>
      <c r="AL9" s="5">
        <v>9326544</v>
      </c>
      <c r="AM9" s="5">
        <v>113548828</v>
      </c>
      <c r="AN9" s="5">
        <v>52424</v>
      </c>
      <c r="AO9" s="64">
        <v>2165.9703189378911</v>
      </c>
      <c r="AQ9" s="63" t="s">
        <v>51</v>
      </c>
      <c r="AR9" s="11">
        <v>-1.7100481490734141</v>
      </c>
      <c r="AS9" s="11">
        <v>-2.1522387258847013</v>
      </c>
      <c r="AT9" s="11">
        <v>0.8795947624108249</v>
      </c>
      <c r="AU9" s="11">
        <v>2.1297605087229412</v>
      </c>
      <c r="AV9" s="11">
        <v>-10.428703271600426</v>
      </c>
      <c r="AW9" s="11">
        <v>2.1916645703219544</v>
      </c>
      <c r="AX9" s="11">
        <v>-1.6413881875516199</v>
      </c>
      <c r="AY9" s="11">
        <v>-27.174007934033469</v>
      </c>
      <c r="AZ9" s="11">
        <v>80.556887990552028</v>
      </c>
      <c r="BA9" s="11">
        <v>5.0517303913231464</v>
      </c>
      <c r="BB9" s="11">
        <v>-27.693351115655108</v>
      </c>
      <c r="BC9" s="65">
        <v>-2.0974112161131604</v>
      </c>
      <c r="BD9" s="5"/>
      <c r="BE9" s="63" t="s">
        <v>51</v>
      </c>
      <c r="BF9" s="11">
        <v>-1.8345303713601693</v>
      </c>
      <c r="BG9" s="11">
        <v>-3.4887951549250658</v>
      </c>
      <c r="BH9" s="11">
        <v>-28.520879552922011</v>
      </c>
      <c r="BI9" s="11">
        <v>-5.2348215772240412</v>
      </c>
      <c r="BJ9" s="11">
        <v>-2.1573969864440374</v>
      </c>
      <c r="BK9" s="11">
        <v>5.6321394641673042</v>
      </c>
      <c r="BL9" s="11">
        <v>11.341383812010445</v>
      </c>
      <c r="BM9" s="11">
        <v>9.1743049131953729</v>
      </c>
      <c r="BN9" s="11">
        <v>-2.4820792899985373</v>
      </c>
      <c r="BO9" s="11">
        <v>-2.0886162421777592</v>
      </c>
      <c r="BP9" s="57">
        <v>0.66172754048889393</v>
      </c>
      <c r="BQ9" s="57">
        <v>4.8767051147458016</v>
      </c>
      <c r="BR9" s="65">
        <v>-649.23985447387383</v>
      </c>
      <c r="BS9" s="5"/>
      <c r="BT9" s="63" t="s">
        <v>51</v>
      </c>
      <c r="BU9" s="11">
        <v>-22.215367500189629</v>
      </c>
      <c r="BV9" s="11">
        <v>-27.837419640061157</v>
      </c>
      <c r="BW9" s="11">
        <v>-9.916179730002014</v>
      </c>
      <c r="BX9" s="11">
        <v>-2.6802535764807622</v>
      </c>
      <c r="BY9" s="11">
        <v>26.958236623150295</v>
      </c>
      <c r="BZ9" s="11">
        <v>6.0080285722553244</v>
      </c>
      <c r="CA9" s="11">
        <v>-7.283091772455796</v>
      </c>
      <c r="CB9" s="11">
        <v>-1.5893224136076634</v>
      </c>
      <c r="CC9" s="11">
        <v>-1.0251666131742407</v>
      </c>
      <c r="CD9" s="66">
        <v>-0.56999924236144706</v>
      </c>
      <c r="CE9" s="63" t="s">
        <v>51</v>
      </c>
      <c r="CF9" s="11">
        <f t="shared" si="3"/>
        <v>74.226001698582039</v>
      </c>
      <c r="CG9" s="11">
        <f t="shared" si="0"/>
        <v>63.114969359261018</v>
      </c>
      <c r="CH9" s="11">
        <f t="shared" si="0"/>
        <v>11.111032339321019</v>
      </c>
      <c r="CI9" s="11">
        <f t="shared" si="0"/>
        <v>10.128942942502233</v>
      </c>
      <c r="CJ9" s="11">
        <f t="shared" si="0"/>
        <v>0.98208939681878538</v>
      </c>
      <c r="CK9" s="11">
        <f t="shared" si="0"/>
        <v>5.2876573944030492</v>
      </c>
      <c r="CL9" s="11">
        <f t="shared" si="0"/>
        <v>5.8533541182829296</v>
      </c>
      <c r="CM9" s="11">
        <f t="shared" si="0"/>
        <v>0.56569672387988013</v>
      </c>
      <c r="CN9" s="11">
        <f t="shared" si="0"/>
        <v>-5.1760992196238254E-2</v>
      </c>
      <c r="CO9" s="11">
        <f t="shared" si="0"/>
        <v>0.45149211051302091</v>
      </c>
      <c r="CP9" s="11">
        <f t="shared" si="0"/>
        <v>0.50325310270925905</v>
      </c>
      <c r="CQ9" s="65">
        <f t="shared" si="0"/>
        <v>5.2312587497600589</v>
      </c>
      <c r="CS9" s="63" t="s">
        <v>51</v>
      </c>
      <c r="CT9" s="59">
        <f t="shared" si="1"/>
        <v>0.93166087103954964</v>
      </c>
      <c r="CU9" s="59">
        <f t="shared" si="1"/>
        <v>0.97649268559601521</v>
      </c>
      <c r="CV9" s="59">
        <f t="shared" si="1"/>
        <v>4.4831814556465524E-2</v>
      </c>
      <c r="CW9" s="59">
        <f t="shared" si="1"/>
        <v>1.2030586524415734</v>
      </c>
      <c r="CX9" s="59">
        <f t="shared" si="1"/>
        <v>2.564829643155806</v>
      </c>
      <c r="CY9" s="59">
        <f t="shared" si="1"/>
        <v>0.5317095831231301</v>
      </c>
      <c r="CZ9" s="59">
        <f t="shared" si="1"/>
        <v>0.10815963683922833</v>
      </c>
      <c r="DA9" s="59">
        <f t="shared" si="1"/>
        <v>0.12577144345338379</v>
      </c>
      <c r="DB9" s="59">
        <f t="shared" si="1"/>
        <v>1.7611806614155453E-2</v>
      </c>
      <c r="DC9" s="59">
        <f t="shared" si="1"/>
        <v>20.48634090701491</v>
      </c>
      <c r="DD9" s="59">
        <f t="shared" si="1"/>
        <v>7.8276422192574291</v>
      </c>
      <c r="DE9" s="11">
        <f t="shared" si="1"/>
        <v>8.1028550994819604</v>
      </c>
      <c r="DF9" s="65">
        <f t="shared" si="1"/>
        <v>-0.27521288022453211</v>
      </c>
      <c r="DH9" s="63" t="s">
        <v>51</v>
      </c>
      <c r="DI9" s="11">
        <f t="shared" si="2"/>
        <v>0.54187437319916676</v>
      </c>
      <c r="DJ9" s="11">
        <f t="shared" si="2"/>
        <v>0.34500488195263451</v>
      </c>
      <c r="DK9" s="11">
        <f t="shared" si="2"/>
        <v>0.1968694912465323</v>
      </c>
      <c r="DL9" s="11">
        <f t="shared" si="2"/>
        <v>12.116824314558315</v>
      </c>
      <c r="DM9" s="11">
        <f t="shared" si="2"/>
        <v>0.57999101496670658</v>
      </c>
      <c r="DN9" s="11">
        <f t="shared" si="2"/>
        <v>3.3231474656876245</v>
      </c>
      <c r="DO9" s="11">
        <f t="shared" si="2"/>
        <v>8.213685833903984</v>
      </c>
      <c r="DP9" s="67">
        <f t="shared" si="2"/>
        <v>100</v>
      </c>
      <c r="DQ9" s="62"/>
    </row>
    <row r="10" spans="2:121" ht="12">
      <c r="B10" s="63" t="s">
        <v>52</v>
      </c>
      <c r="C10" s="5">
        <v>38864374</v>
      </c>
      <c r="D10" s="5">
        <v>33047125</v>
      </c>
      <c r="E10" s="5">
        <v>5817249</v>
      </c>
      <c r="F10" s="5">
        <v>5297618</v>
      </c>
      <c r="G10" s="5">
        <v>519631</v>
      </c>
      <c r="H10" s="5">
        <v>2539751</v>
      </c>
      <c r="I10" s="5">
        <v>3325291</v>
      </c>
      <c r="J10" s="5">
        <v>785540</v>
      </c>
      <c r="K10" s="5">
        <v>-28007</v>
      </c>
      <c r="L10" s="5">
        <v>720665</v>
      </c>
      <c r="M10" s="5">
        <v>748672</v>
      </c>
      <c r="N10" s="64">
        <v>2497804</v>
      </c>
      <c r="O10" s="5"/>
      <c r="P10" s="63" t="s">
        <v>52</v>
      </c>
      <c r="Q10" s="5">
        <v>510913</v>
      </c>
      <c r="R10" s="5">
        <v>536390</v>
      </c>
      <c r="S10" s="5">
        <v>25477</v>
      </c>
      <c r="T10" s="5">
        <v>523732</v>
      </c>
      <c r="U10" s="5">
        <v>1443539</v>
      </c>
      <c r="V10" s="5">
        <v>19620</v>
      </c>
      <c r="W10" s="5">
        <v>69954</v>
      </c>
      <c r="X10" s="5">
        <v>81345</v>
      </c>
      <c r="Y10" s="5">
        <v>11391</v>
      </c>
      <c r="Z10" s="5">
        <v>12068436</v>
      </c>
      <c r="AA10" s="5">
        <v>5409485</v>
      </c>
      <c r="AB10" s="5">
        <v>5651885</v>
      </c>
      <c r="AC10" s="64">
        <v>-242400</v>
      </c>
      <c r="AD10" s="5">
        <v>0</v>
      </c>
      <c r="AE10" s="63" t="s">
        <v>52</v>
      </c>
      <c r="AF10" s="5">
        <v>839776</v>
      </c>
      <c r="AG10" s="5">
        <v>674588</v>
      </c>
      <c r="AH10" s="5">
        <v>165188</v>
      </c>
      <c r="AI10" s="5">
        <v>5819175</v>
      </c>
      <c r="AJ10" s="5">
        <v>898396</v>
      </c>
      <c r="AK10" s="5">
        <v>1254075</v>
      </c>
      <c r="AL10" s="5">
        <v>3666704</v>
      </c>
      <c r="AM10" s="5">
        <v>53472561</v>
      </c>
      <c r="AN10" s="5">
        <v>24641</v>
      </c>
      <c r="AO10" s="64">
        <v>2170.0645671847733</v>
      </c>
      <c r="AQ10" s="63" t="s">
        <v>52</v>
      </c>
      <c r="AR10" s="11">
        <v>-2.7387205379790327</v>
      </c>
      <c r="AS10" s="11">
        <v>-3.178338398088782</v>
      </c>
      <c r="AT10" s="11">
        <v>-0.16353806511935071</v>
      </c>
      <c r="AU10" s="11">
        <v>1.0658658142283834</v>
      </c>
      <c r="AV10" s="11">
        <v>-11.17874297044596</v>
      </c>
      <c r="AW10" s="11">
        <v>11.338481124085313</v>
      </c>
      <c r="AX10" s="11">
        <v>0.41700362556704218</v>
      </c>
      <c r="AY10" s="11">
        <v>-23.761663240726183</v>
      </c>
      <c r="AZ10" s="11">
        <v>91.41784641784642</v>
      </c>
      <c r="BA10" s="11">
        <v>9.7977167913193579</v>
      </c>
      <c r="BB10" s="11">
        <v>-23.814563390343107</v>
      </c>
      <c r="BC10" s="65">
        <v>-1.8154559630564442</v>
      </c>
      <c r="BD10" s="5"/>
      <c r="BE10" s="63" t="s">
        <v>52</v>
      </c>
      <c r="BF10" s="11">
        <v>-20.552804061671473</v>
      </c>
      <c r="BG10" s="11">
        <v>-20.998873285073604</v>
      </c>
      <c r="BH10" s="11">
        <v>-28.993868450390192</v>
      </c>
      <c r="BI10" s="11">
        <v>32.343784745385811</v>
      </c>
      <c r="BJ10" s="11">
        <v>-2.7150757568609798</v>
      </c>
      <c r="BK10" s="11">
        <v>-8.0685971324149559</v>
      </c>
      <c r="BL10" s="11">
        <v>10.234954852739564</v>
      </c>
      <c r="BM10" s="11">
        <v>8.0910492186669494</v>
      </c>
      <c r="BN10" s="11">
        <v>-3.4415529371874207</v>
      </c>
      <c r="BO10" s="11">
        <v>1.4836272745642598</v>
      </c>
      <c r="BP10" s="57">
        <v>8.3649912097809427</v>
      </c>
      <c r="BQ10" s="57">
        <v>14.2277244331445</v>
      </c>
      <c r="BR10" s="65">
        <v>-650.8840507249671</v>
      </c>
      <c r="BS10" s="5"/>
      <c r="BT10" s="63" t="s">
        <v>52</v>
      </c>
      <c r="BU10" s="11">
        <v>-23.221041583238705</v>
      </c>
      <c r="BV10" s="11">
        <v>-25.898276934027862</v>
      </c>
      <c r="BW10" s="11">
        <v>-9.9321715993108111</v>
      </c>
      <c r="BX10" s="11">
        <v>0.2211722958362877</v>
      </c>
      <c r="BY10" s="11">
        <v>51.70995305481442</v>
      </c>
      <c r="BZ10" s="11">
        <v>1.5721686223944327</v>
      </c>
      <c r="CA10" s="11">
        <v>-7.8599287496459977</v>
      </c>
      <c r="CB10" s="11">
        <v>-1.2179189982502536</v>
      </c>
      <c r="CC10" s="11">
        <v>-1.3728786423310919</v>
      </c>
      <c r="CD10" s="66">
        <v>0.15711666522120193</v>
      </c>
      <c r="CE10" s="63" t="s">
        <v>52</v>
      </c>
      <c r="CF10" s="11">
        <f t="shared" si="3"/>
        <v>72.68096622490178</v>
      </c>
      <c r="CG10" s="11">
        <f t="shared" si="0"/>
        <v>61.802024032475281</v>
      </c>
      <c r="CH10" s="11">
        <f t="shared" si="0"/>
        <v>10.878942192426505</v>
      </c>
      <c r="CI10" s="11">
        <f t="shared" si="0"/>
        <v>9.9071708946201404</v>
      </c>
      <c r="CJ10" s="11">
        <f t="shared" si="0"/>
        <v>0.97177129780636473</v>
      </c>
      <c r="CK10" s="11">
        <f t="shared" si="0"/>
        <v>4.749634116084323</v>
      </c>
      <c r="CL10" s="11">
        <f t="shared" si="0"/>
        <v>6.218686626959947</v>
      </c>
      <c r="CM10" s="11">
        <f t="shared" si="0"/>
        <v>1.4690525108756247</v>
      </c>
      <c r="CN10" s="11">
        <f t="shared" si="0"/>
        <v>-5.2376395437652594E-2</v>
      </c>
      <c r="CO10" s="11">
        <f t="shared" si="0"/>
        <v>1.3477286042088015</v>
      </c>
      <c r="CP10" s="11">
        <f t="shared" si="0"/>
        <v>1.4001049996464543</v>
      </c>
      <c r="CQ10" s="65">
        <f t="shared" si="0"/>
        <v>4.6711882754222298</v>
      </c>
      <c r="CS10" s="63" t="s">
        <v>52</v>
      </c>
      <c r="CT10" s="59">
        <f t="shared" si="1"/>
        <v>0.9554676088919698</v>
      </c>
      <c r="CU10" s="59">
        <f t="shared" si="1"/>
        <v>1.0031126057343691</v>
      </c>
      <c r="CV10" s="59">
        <f t="shared" si="1"/>
        <v>4.7644996842399222E-2</v>
      </c>
      <c r="CW10" s="59">
        <f t="shared" si="1"/>
        <v>0.97944065181392748</v>
      </c>
      <c r="CX10" s="59">
        <f t="shared" si="1"/>
        <v>2.6995882991278459</v>
      </c>
      <c r="CY10" s="59">
        <f t="shared" si="1"/>
        <v>3.6691715588486586E-2</v>
      </c>
      <c r="CZ10" s="59">
        <f t="shared" si="1"/>
        <v>0.13082223609974469</v>
      </c>
      <c r="DA10" s="59">
        <f t="shared" si="1"/>
        <v>0.15212475048651589</v>
      </c>
      <c r="DB10" s="59">
        <f t="shared" si="1"/>
        <v>2.130251438677119E-2</v>
      </c>
      <c r="DC10" s="59">
        <f t="shared" si="1"/>
        <v>22.5693996590139</v>
      </c>
      <c r="DD10" s="59">
        <f t="shared" si="1"/>
        <v>10.116375387369233</v>
      </c>
      <c r="DE10" s="11">
        <f t="shared" si="1"/>
        <v>10.569691995863074</v>
      </c>
      <c r="DF10" s="65">
        <f t="shared" si="1"/>
        <v>-0.45331660849384042</v>
      </c>
      <c r="DH10" s="63" t="s">
        <v>52</v>
      </c>
      <c r="DI10" s="11">
        <f t="shared" si="2"/>
        <v>1.5704802319080995</v>
      </c>
      <c r="DJ10" s="11">
        <f t="shared" si="2"/>
        <v>1.2615591761165132</v>
      </c>
      <c r="DK10" s="11">
        <f t="shared" si="2"/>
        <v>0.30892105579158624</v>
      </c>
      <c r="DL10" s="11">
        <f t="shared" si="2"/>
        <v>10.882544039736567</v>
      </c>
      <c r="DM10" s="11">
        <f t="shared" si="2"/>
        <v>1.6801065503483179</v>
      </c>
      <c r="DN10" s="11">
        <f t="shared" si="2"/>
        <v>2.3452682582380895</v>
      </c>
      <c r="DO10" s="11">
        <f t="shared" si="2"/>
        <v>6.8571692311501593</v>
      </c>
      <c r="DP10" s="67">
        <f t="shared" si="2"/>
        <v>100</v>
      </c>
      <c r="DQ10" s="62"/>
    </row>
    <row r="11" spans="2:121" ht="12">
      <c r="B11" s="63" t="s">
        <v>53</v>
      </c>
      <c r="C11" s="5">
        <v>111183404</v>
      </c>
      <c r="D11" s="5">
        <v>94522070</v>
      </c>
      <c r="E11" s="5">
        <v>16661334</v>
      </c>
      <c r="F11" s="5">
        <v>15182339</v>
      </c>
      <c r="G11" s="5">
        <v>1478995</v>
      </c>
      <c r="H11" s="5">
        <v>9095581</v>
      </c>
      <c r="I11" s="5">
        <v>10767651</v>
      </c>
      <c r="J11" s="5">
        <v>1672070</v>
      </c>
      <c r="K11" s="5">
        <v>-94801</v>
      </c>
      <c r="L11" s="5">
        <v>1478592</v>
      </c>
      <c r="M11" s="5">
        <v>1573393</v>
      </c>
      <c r="N11" s="64">
        <v>8958890</v>
      </c>
      <c r="O11" s="5"/>
      <c r="P11" s="63" t="s">
        <v>53</v>
      </c>
      <c r="Q11" s="5">
        <v>1184311</v>
      </c>
      <c r="R11" s="5">
        <v>1245293</v>
      </c>
      <c r="S11" s="5">
        <v>60982</v>
      </c>
      <c r="T11" s="5">
        <v>897294</v>
      </c>
      <c r="U11" s="5">
        <v>4304826</v>
      </c>
      <c r="V11" s="5">
        <v>2572459</v>
      </c>
      <c r="W11" s="5">
        <v>231492</v>
      </c>
      <c r="X11" s="5">
        <v>269187</v>
      </c>
      <c r="Y11" s="5">
        <v>37695</v>
      </c>
      <c r="Z11" s="5">
        <v>40489155</v>
      </c>
      <c r="AA11" s="5">
        <v>15910556</v>
      </c>
      <c r="AB11" s="5">
        <v>16574372</v>
      </c>
      <c r="AC11" s="64">
        <v>-663816</v>
      </c>
      <c r="AD11" s="5">
        <v>0</v>
      </c>
      <c r="AE11" s="63" t="s">
        <v>53</v>
      </c>
      <c r="AF11" s="5">
        <v>-136211</v>
      </c>
      <c r="AG11" s="5">
        <v>-433023</v>
      </c>
      <c r="AH11" s="5">
        <v>296812</v>
      </c>
      <c r="AI11" s="5">
        <v>24714810</v>
      </c>
      <c r="AJ11" s="5">
        <v>6804028</v>
      </c>
      <c r="AK11" s="5">
        <v>5836860</v>
      </c>
      <c r="AL11" s="5">
        <v>12073922</v>
      </c>
      <c r="AM11" s="5">
        <v>160768140</v>
      </c>
      <c r="AN11" s="5">
        <v>66030</v>
      </c>
      <c r="AO11" s="64">
        <v>2434.7741935483873</v>
      </c>
      <c r="AQ11" s="63" t="s">
        <v>53</v>
      </c>
      <c r="AR11" s="11">
        <v>-1.3771350447013653</v>
      </c>
      <c r="AS11" s="11">
        <v>-1.8228986198006121</v>
      </c>
      <c r="AT11" s="11">
        <v>1.2303915236724661</v>
      </c>
      <c r="AU11" s="11">
        <v>2.4767542525688477</v>
      </c>
      <c r="AV11" s="11">
        <v>-10.005488527638571</v>
      </c>
      <c r="AW11" s="11">
        <v>7.5846662078100175</v>
      </c>
      <c r="AX11" s="11">
        <v>2.1247337372613808</v>
      </c>
      <c r="AY11" s="11">
        <v>-19.969080257313525</v>
      </c>
      <c r="AZ11" s="11">
        <v>86.865210493865646</v>
      </c>
      <c r="BA11" s="11">
        <v>18.826069870364286</v>
      </c>
      <c r="BB11" s="11">
        <v>-19.973419297610278</v>
      </c>
      <c r="BC11" s="65">
        <v>-8.386857170261007E-2</v>
      </c>
      <c r="BD11" s="5"/>
      <c r="BE11" s="63" t="s">
        <v>53</v>
      </c>
      <c r="BF11" s="11">
        <v>-1.8021700664817095</v>
      </c>
      <c r="BG11" s="11">
        <v>-3.4846627098230267</v>
      </c>
      <c r="BH11" s="11">
        <v>-27.581702451073532</v>
      </c>
      <c r="BI11" s="11">
        <v>6.9813136148432351</v>
      </c>
      <c r="BJ11" s="11">
        <v>-2.6487177266324302</v>
      </c>
      <c r="BK11" s="11">
        <v>2.9117796960723679</v>
      </c>
      <c r="BL11" s="11">
        <v>10.396200141159415</v>
      </c>
      <c r="BM11" s="11">
        <v>8.2480818414322261</v>
      </c>
      <c r="BN11" s="11">
        <v>-3.3064847116765854</v>
      </c>
      <c r="BO11" s="11">
        <v>4.9178339397178625</v>
      </c>
      <c r="BP11" s="57">
        <v>12.960697227845408</v>
      </c>
      <c r="BQ11" s="57">
        <v>18.69626955178877</v>
      </c>
      <c r="BR11" s="65">
        <v>-647.0124347976564</v>
      </c>
      <c r="BS11" s="5"/>
      <c r="BT11" s="63" t="s">
        <v>53</v>
      </c>
      <c r="BU11" s="11">
        <v>-121.27422637260001</v>
      </c>
      <c r="BV11" s="11">
        <v>-239.29615749601916</v>
      </c>
      <c r="BW11" s="11">
        <v>-9.8925919404489395</v>
      </c>
      <c r="BX11" s="11">
        <v>3.5565701649446981</v>
      </c>
      <c r="BY11" s="11">
        <v>16.320081321147242</v>
      </c>
      <c r="BZ11" s="11">
        <v>15.240456945195795</v>
      </c>
      <c r="CA11" s="11">
        <v>-6.7770165024431614</v>
      </c>
      <c r="CB11" s="11">
        <v>0.61744540559544858</v>
      </c>
      <c r="CC11" s="11">
        <v>-0.52277144191512115</v>
      </c>
      <c r="CD11" s="66">
        <v>1.1462089003060763</v>
      </c>
      <c r="CE11" s="63" t="s">
        <v>53</v>
      </c>
      <c r="CF11" s="11">
        <f t="shared" si="3"/>
        <v>69.157610456897743</v>
      </c>
      <c r="CG11" s="11">
        <f t="shared" si="0"/>
        <v>58.794030956631083</v>
      </c>
      <c r="CH11" s="11">
        <f t="shared" si="0"/>
        <v>10.363579500266658</v>
      </c>
      <c r="CI11" s="11">
        <f t="shared" si="0"/>
        <v>9.4436242155939603</v>
      </c>
      <c r="CJ11" s="11">
        <f t="shared" si="0"/>
        <v>0.91995528467269694</v>
      </c>
      <c r="CK11" s="11">
        <f t="shared" si="0"/>
        <v>5.6575768059517264</v>
      </c>
      <c r="CL11" s="11">
        <f t="shared" si="0"/>
        <v>6.6976274030414231</v>
      </c>
      <c r="CM11" s="11">
        <f t="shared" si="0"/>
        <v>1.0400505970896969</v>
      </c>
      <c r="CN11" s="11">
        <f t="shared" si="0"/>
        <v>-5.8967529262949736E-2</v>
      </c>
      <c r="CO11" s="11">
        <f t="shared" si="0"/>
        <v>0.91970461311550911</v>
      </c>
      <c r="CP11" s="11">
        <f t="shared" si="0"/>
        <v>0.9786721423784589</v>
      </c>
      <c r="CQ11" s="65">
        <f t="shared" si="0"/>
        <v>5.5725531190446072</v>
      </c>
      <c r="CS11" s="63" t="s">
        <v>53</v>
      </c>
      <c r="CT11" s="59">
        <f t="shared" si="1"/>
        <v>0.73665777311350367</v>
      </c>
      <c r="CU11" s="59">
        <f t="shared" si="1"/>
        <v>0.77458941802772618</v>
      </c>
      <c r="CV11" s="59">
        <f t="shared" si="1"/>
        <v>3.7931644914222434E-2</v>
      </c>
      <c r="CW11" s="59">
        <f t="shared" si="1"/>
        <v>0.55812924127877583</v>
      </c>
      <c r="CX11" s="59">
        <f t="shared" si="1"/>
        <v>2.6776611336052034</v>
      </c>
      <c r="CY11" s="59">
        <f t="shared" si="1"/>
        <v>1.600104971047124</v>
      </c>
      <c r="CZ11" s="59">
        <f t="shared" si="1"/>
        <v>0.14399121617006952</v>
      </c>
      <c r="DA11" s="59">
        <f t="shared" si="1"/>
        <v>0.16743802596708529</v>
      </c>
      <c r="DB11" s="59">
        <f t="shared" si="1"/>
        <v>2.3446809797015754E-2</v>
      </c>
      <c r="DC11" s="59">
        <f t="shared" si="1"/>
        <v>25.18481273715053</v>
      </c>
      <c r="DD11" s="59">
        <f t="shared" si="1"/>
        <v>9.8965852313773119</v>
      </c>
      <c r="DE11" s="11">
        <f t="shared" si="1"/>
        <v>10.309487937099975</v>
      </c>
      <c r="DF11" s="65">
        <f t="shared" si="1"/>
        <v>-0.41290270572266369</v>
      </c>
      <c r="DH11" s="63" t="s">
        <v>53</v>
      </c>
      <c r="DI11" s="11">
        <f t="shared" si="2"/>
        <v>-8.4725120288136696E-2</v>
      </c>
      <c r="DJ11" s="11">
        <f t="shared" si="2"/>
        <v>-0.26934627719148835</v>
      </c>
      <c r="DK11" s="11">
        <f t="shared" si="2"/>
        <v>0.18462115690335162</v>
      </c>
      <c r="DL11" s="11">
        <f t="shared" si="2"/>
        <v>15.372952626061357</v>
      </c>
      <c r="DM11" s="11">
        <f t="shared" si="2"/>
        <v>4.2321992404714024</v>
      </c>
      <c r="DN11" s="11">
        <f t="shared" si="2"/>
        <v>3.6306074076617421</v>
      </c>
      <c r="DO11" s="11">
        <f t="shared" si="2"/>
        <v>7.5101459779282136</v>
      </c>
      <c r="DP11" s="67">
        <f t="shared" si="2"/>
        <v>100</v>
      </c>
      <c r="DQ11" s="62"/>
    </row>
    <row r="12" spans="2:121" ht="12">
      <c r="B12" s="63" t="s">
        <v>54</v>
      </c>
      <c r="C12" s="5">
        <v>80047312</v>
      </c>
      <c r="D12" s="5">
        <v>68047230</v>
      </c>
      <c r="E12" s="5">
        <v>12000082</v>
      </c>
      <c r="F12" s="5">
        <v>10933833</v>
      </c>
      <c r="G12" s="5">
        <v>1066249</v>
      </c>
      <c r="H12" s="5">
        <v>6309460</v>
      </c>
      <c r="I12" s="5">
        <v>7604008</v>
      </c>
      <c r="J12" s="5">
        <v>1294548</v>
      </c>
      <c r="K12" s="5">
        <v>-372062</v>
      </c>
      <c r="L12" s="5">
        <v>852914</v>
      </c>
      <c r="M12" s="5">
        <v>1224976</v>
      </c>
      <c r="N12" s="64">
        <v>6545085</v>
      </c>
      <c r="O12" s="5"/>
      <c r="P12" s="63" t="s">
        <v>54</v>
      </c>
      <c r="Q12" s="5">
        <v>792300</v>
      </c>
      <c r="R12" s="5">
        <v>839655</v>
      </c>
      <c r="S12" s="5">
        <v>47355</v>
      </c>
      <c r="T12" s="5">
        <v>818878</v>
      </c>
      <c r="U12" s="5">
        <v>3318041</v>
      </c>
      <c r="V12" s="5">
        <v>1615866</v>
      </c>
      <c r="W12" s="5">
        <v>136437</v>
      </c>
      <c r="X12" s="5">
        <v>158654</v>
      </c>
      <c r="Y12" s="5">
        <v>22217</v>
      </c>
      <c r="Z12" s="5">
        <v>29727934</v>
      </c>
      <c r="AA12" s="5">
        <v>12278836</v>
      </c>
      <c r="AB12" s="5">
        <v>12778587</v>
      </c>
      <c r="AC12" s="64">
        <v>-499751</v>
      </c>
      <c r="AD12" s="5">
        <v>0</v>
      </c>
      <c r="AE12" s="63" t="s">
        <v>54</v>
      </c>
      <c r="AF12" s="5">
        <v>1035335</v>
      </c>
      <c r="AG12" s="5">
        <v>775094</v>
      </c>
      <c r="AH12" s="5">
        <v>260241</v>
      </c>
      <c r="AI12" s="5">
        <v>16413763</v>
      </c>
      <c r="AJ12" s="5">
        <v>4704525</v>
      </c>
      <c r="AK12" s="5">
        <v>3913056</v>
      </c>
      <c r="AL12" s="5">
        <v>7796182</v>
      </c>
      <c r="AM12" s="5">
        <v>116084706</v>
      </c>
      <c r="AN12" s="5">
        <v>51237</v>
      </c>
      <c r="AO12" s="64">
        <v>2265.6421336143803</v>
      </c>
      <c r="AQ12" s="63" t="s">
        <v>54</v>
      </c>
      <c r="AR12" s="11">
        <v>-1.4020082886681544</v>
      </c>
      <c r="AS12" s="11">
        <v>-1.8487231809289426</v>
      </c>
      <c r="AT12" s="11">
        <v>1.2100591990459331</v>
      </c>
      <c r="AU12" s="11">
        <v>2.4510672492742627</v>
      </c>
      <c r="AV12" s="11">
        <v>-9.9726350327307305</v>
      </c>
      <c r="AW12" s="11">
        <v>9.0178808082043762</v>
      </c>
      <c r="AX12" s="11">
        <v>0.71992684169980725</v>
      </c>
      <c r="AY12" s="11">
        <v>-26.534211825595449</v>
      </c>
      <c r="AZ12" s="11">
        <v>57.926054924488724</v>
      </c>
      <c r="BA12" s="11">
        <v>7.978695794736236</v>
      </c>
      <c r="BB12" s="11">
        <v>-26.83198382985027</v>
      </c>
      <c r="BC12" s="65">
        <v>-0.106104406919558</v>
      </c>
      <c r="BD12" s="5"/>
      <c r="BE12" s="63" t="s">
        <v>54</v>
      </c>
      <c r="BF12" s="11">
        <v>-11.686811986428102</v>
      </c>
      <c r="BG12" s="11">
        <v>-12.789121581408972</v>
      </c>
      <c r="BH12" s="11">
        <v>-27.855390849952009</v>
      </c>
      <c r="BI12" s="11">
        <v>3.7560470025366368</v>
      </c>
      <c r="BJ12" s="11">
        <v>-2.8682777804124213</v>
      </c>
      <c r="BK12" s="11">
        <v>11.467247227401694</v>
      </c>
      <c r="BL12" s="11">
        <v>13.874004707296308</v>
      </c>
      <c r="BM12" s="11">
        <v>11.658186066479461</v>
      </c>
      <c r="BN12" s="11">
        <v>-0.26038159371492703</v>
      </c>
      <c r="BO12" s="11">
        <v>5.372219294225034</v>
      </c>
      <c r="BP12" s="57">
        <v>10.202021788502453</v>
      </c>
      <c r="BQ12" s="57">
        <v>15.628598240929865</v>
      </c>
      <c r="BR12" s="65">
        <v>-650.94478987520392</v>
      </c>
      <c r="BS12" s="5"/>
      <c r="BT12" s="63" t="s">
        <v>54</v>
      </c>
      <c r="BU12" s="11">
        <v>-6.2666922576895292</v>
      </c>
      <c r="BV12" s="11">
        <v>-4.982365639905999</v>
      </c>
      <c r="BW12" s="11">
        <v>-9.8941544299677648</v>
      </c>
      <c r="BX12" s="11">
        <v>2.8068092236589606</v>
      </c>
      <c r="BY12" s="11">
        <v>18.594643921757445</v>
      </c>
      <c r="BZ12" s="11">
        <v>11.88010786997962</v>
      </c>
      <c r="CA12" s="11">
        <v>-8.2931478253832189</v>
      </c>
      <c r="CB12" s="11">
        <v>0.78075264282859203</v>
      </c>
      <c r="CC12" s="11">
        <v>-0.9970436496434989</v>
      </c>
      <c r="CD12" s="66">
        <v>1.7957002073561805</v>
      </c>
      <c r="CE12" s="63" t="s">
        <v>54</v>
      </c>
      <c r="CF12" s="11">
        <f t="shared" si="3"/>
        <v>68.955950149023067</v>
      </c>
      <c r="CG12" s="11">
        <f t="shared" si="0"/>
        <v>58.618600455429501</v>
      </c>
      <c r="CH12" s="11">
        <f t="shared" si="0"/>
        <v>10.337349693593573</v>
      </c>
      <c r="CI12" s="11">
        <f t="shared" si="0"/>
        <v>9.4188402389544752</v>
      </c>
      <c r="CJ12" s="11">
        <f t="shared" si="0"/>
        <v>0.91850945463909772</v>
      </c>
      <c r="CK12" s="11">
        <f t="shared" si="0"/>
        <v>5.4352207258034486</v>
      </c>
      <c r="CL12" s="11">
        <f t="shared" si="0"/>
        <v>6.5503960530338938</v>
      </c>
      <c r="CM12" s="11">
        <f t="shared" si="0"/>
        <v>1.115175327230445</v>
      </c>
      <c r="CN12" s="11">
        <f t="shared" si="0"/>
        <v>-0.32050905999624102</v>
      </c>
      <c r="CO12" s="11">
        <f t="shared" si="0"/>
        <v>0.73473416902998401</v>
      </c>
      <c r="CP12" s="11">
        <f t="shared" si="0"/>
        <v>1.055243229026225</v>
      </c>
      <c r="CQ12" s="65">
        <f t="shared" si="0"/>
        <v>5.6381975072581909</v>
      </c>
      <c r="CS12" s="63" t="s">
        <v>54</v>
      </c>
      <c r="CT12" s="59">
        <f t="shared" si="1"/>
        <v>0.68251884964070975</v>
      </c>
      <c r="CU12" s="59">
        <f t="shared" si="1"/>
        <v>0.72331233711355569</v>
      </c>
      <c r="CV12" s="59">
        <f t="shared" si="1"/>
        <v>4.0793487472845912E-2</v>
      </c>
      <c r="CW12" s="59">
        <f t="shared" si="1"/>
        <v>0.70541419986884413</v>
      </c>
      <c r="CX12" s="59">
        <f t="shared" si="1"/>
        <v>2.8582929778880608</v>
      </c>
      <c r="CY12" s="59">
        <f t="shared" si="1"/>
        <v>1.3919714798605769</v>
      </c>
      <c r="CZ12" s="59">
        <f t="shared" si="1"/>
        <v>0.11753227854149882</v>
      </c>
      <c r="DA12" s="59">
        <f t="shared" si="1"/>
        <v>0.13667088927287288</v>
      </c>
      <c r="DB12" s="59">
        <f t="shared" si="1"/>
        <v>1.9138610731374038E-2</v>
      </c>
      <c r="DC12" s="59">
        <f t="shared" si="1"/>
        <v>25.608829125173475</v>
      </c>
      <c r="DD12" s="59">
        <f t="shared" si="1"/>
        <v>10.577479517413774</v>
      </c>
      <c r="DE12" s="11">
        <f t="shared" si="1"/>
        <v>11.007984979520041</v>
      </c>
      <c r="DF12" s="65">
        <f t="shared" si="1"/>
        <v>-0.43050546210626578</v>
      </c>
      <c r="DH12" s="63" t="s">
        <v>54</v>
      </c>
      <c r="DI12" s="11">
        <f t="shared" si="2"/>
        <v>0.89187890091223554</v>
      </c>
      <c r="DJ12" s="11">
        <f t="shared" si="2"/>
        <v>0.66769691435493661</v>
      </c>
      <c r="DK12" s="11">
        <f t="shared" si="2"/>
        <v>0.22418198655729896</v>
      </c>
      <c r="DL12" s="11">
        <f t="shared" si="2"/>
        <v>14.139470706847462</v>
      </c>
      <c r="DM12" s="11">
        <f t="shared" si="2"/>
        <v>4.052665645722529</v>
      </c>
      <c r="DN12" s="11">
        <f t="shared" si="2"/>
        <v>3.3708626526564145</v>
      </c>
      <c r="DO12" s="11">
        <f t="shared" si="2"/>
        <v>6.7159424084685195</v>
      </c>
      <c r="DP12" s="67">
        <f t="shared" si="2"/>
        <v>100</v>
      </c>
      <c r="DQ12" s="62"/>
    </row>
    <row r="13" spans="2:121" ht="12">
      <c r="B13" s="63" t="s">
        <v>55</v>
      </c>
      <c r="C13" s="5">
        <v>77983690</v>
      </c>
      <c r="D13" s="5">
        <v>66296453</v>
      </c>
      <c r="E13" s="5">
        <v>11687237</v>
      </c>
      <c r="F13" s="5">
        <v>10647667</v>
      </c>
      <c r="G13" s="5">
        <v>1039570</v>
      </c>
      <c r="H13" s="5">
        <v>5665658</v>
      </c>
      <c r="I13" s="5">
        <v>7678766</v>
      </c>
      <c r="J13" s="5">
        <v>2013108</v>
      </c>
      <c r="K13" s="5">
        <v>-792907</v>
      </c>
      <c r="L13" s="5">
        <v>1159359</v>
      </c>
      <c r="M13" s="5">
        <v>1952266</v>
      </c>
      <c r="N13" s="64">
        <v>6343719</v>
      </c>
      <c r="O13" s="5"/>
      <c r="P13" s="63" t="s">
        <v>55</v>
      </c>
      <c r="Q13" s="5">
        <v>686172</v>
      </c>
      <c r="R13" s="5">
        <v>728313</v>
      </c>
      <c r="S13" s="5">
        <v>42141</v>
      </c>
      <c r="T13" s="5">
        <v>1000230</v>
      </c>
      <c r="U13" s="5">
        <v>3047940</v>
      </c>
      <c r="V13" s="5">
        <v>1609377</v>
      </c>
      <c r="W13" s="5">
        <v>114846</v>
      </c>
      <c r="X13" s="5">
        <v>133547</v>
      </c>
      <c r="Y13" s="5">
        <v>18701</v>
      </c>
      <c r="Z13" s="5">
        <v>34695562</v>
      </c>
      <c r="AA13" s="5">
        <v>15632915</v>
      </c>
      <c r="AB13" s="5">
        <v>16061568</v>
      </c>
      <c r="AC13" s="64">
        <v>-428653</v>
      </c>
      <c r="AD13" s="5">
        <v>0</v>
      </c>
      <c r="AE13" s="63" t="s">
        <v>55</v>
      </c>
      <c r="AF13" s="5">
        <v>201723</v>
      </c>
      <c r="AG13" s="5">
        <v>6135</v>
      </c>
      <c r="AH13" s="5">
        <v>195588</v>
      </c>
      <c r="AI13" s="5">
        <v>18860924</v>
      </c>
      <c r="AJ13" s="5">
        <v>7621605</v>
      </c>
      <c r="AK13" s="5">
        <v>3750148</v>
      </c>
      <c r="AL13" s="5">
        <v>7489171</v>
      </c>
      <c r="AM13" s="5">
        <v>118344910</v>
      </c>
      <c r="AN13" s="5">
        <v>47486</v>
      </c>
      <c r="AO13" s="64">
        <v>2492.2063344985891</v>
      </c>
      <c r="AQ13" s="63" t="s">
        <v>55</v>
      </c>
      <c r="AR13" s="11">
        <v>-0.35057610179983539</v>
      </c>
      <c r="AS13" s="11">
        <v>-0.80012050662039003</v>
      </c>
      <c r="AT13" s="11">
        <v>2.2786310256158715</v>
      </c>
      <c r="AU13" s="11">
        <v>3.5430570448871443</v>
      </c>
      <c r="AV13" s="11">
        <v>-9.0917835699382099</v>
      </c>
      <c r="AW13" s="11">
        <v>-26.240714276694209</v>
      </c>
      <c r="AX13" s="11">
        <v>-18.720751174822077</v>
      </c>
      <c r="AY13" s="11">
        <v>13.985619217861659</v>
      </c>
      <c r="AZ13" s="11">
        <v>-18.790412953718739</v>
      </c>
      <c r="BA13" s="11">
        <v>13.549320384165608</v>
      </c>
      <c r="BB13" s="11">
        <v>15.621183747487418</v>
      </c>
      <c r="BC13" s="65">
        <v>-23.063501134451275</v>
      </c>
      <c r="BD13" s="5"/>
      <c r="BE13" s="63" t="s">
        <v>55</v>
      </c>
      <c r="BF13" s="11">
        <v>-15.435656010450815</v>
      </c>
      <c r="BG13" s="11">
        <v>-16.267383146625463</v>
      </c>
      <c r="BH13" s="11">
        <v>-27.825923134890729</v>
      </c>
      <c r="BI13" s="11">
        <v>-59.377877161767614</v>
      </c>
      <c r="BJ13" s="11">
        <v>-3.0323969794378822</v>
      </c>
      <c r="BK13" s="11">
        <v>-11.980917076350837</v>
      </c>
      <c r="BL13" s="11">
        <v>11.102941887800018</v>
      </c>
      <c r="BM13" s="11">
        <v>8.9414778196531408</v>
      </c>
      <c r="BN13" s="11">
        <v>-2.6851225477441849</v>
      </c>
      <c r="BO13" s="11">
        <v>10.029065342411121</v>
      </c>
      <c r="BP13" s="57">
        <v>16.677720248400327</v>
      </c>
      <c r="BQ13" s="57">
        <v>20.578848090438221</v>
      </c>
      <c r="BR13" s="65">
        <v>-649.65378401251508</v>
      </c>
      <c r="BS13" s="5"/>
      <c r="BT13" s="63" t="s">
        <v>55</v>
      </c>
      <c r="BU13" s="11">
        <v>-15.084022293690753</v>
      </c>
      <c r="BV13" s="11">
        <v>-70.013197125959238</v>
      </c>
      <c r="BW13" s="11">
        <v>-9.9075528450416179</v>
      </c>
      <c r="BX13" s="11">
        <v>5.3850108061837743</v>
      </c>
      <c r="BY13" s="11">
        <v>18.448897965641201</v>
      </c>
      <c r="BZ13" s="11">
        <v>10.371380623788538</v>
      </c>
      <c r="CA13" s="11">
        <v>-7.1386652551173313</v>
      </c>
      <c r="CB13" s="11">
        <v>0.74272501748985109</v>
      </c>
      <c r="CC13" s="11">
        <v>-0.65274697686095651</v>
      </c>
      <c r="CD13" s="66">
        <v>1.4046407443452744</v>
      </c>
      <c r="CE13" s="63" t="s">
        <v>55</v>
      </c>
      <c r="CF13" s="11">
        <f t="shared" si="3"/>
        <v>65.895263260582979</v>
      </c>
      <c r="CG13" s="11">
        <f t="shared" si="0"/>
        <v>56.019691087685985</v>
      </c>
      <c r="CH13" s="11">
        <f t="shared" si="0"/>
        <v>9.8755721728970016</v>
      </c>
      <c r="CI13" s="11">
        <f t="shared" si="0"/>
        <v>8.9971482508204197</v>
      </c>
      <c r="CJ13" s="11">
        <f t="shared" si="0"/>
        <v>0.87842392207658115</v>
      </c>
      <c r="CK13" s="11">
        <f t="shared" si="0"/>
        <v>4.7874116427990021</v>
      </c>
      <c r="CL13" s="11">
        <f t="shared" si="0"/>
        <v>6.488463255411661</v>
      </c>
      <c r="CM13" s="11">
        <f t="shared" si="0"/>
        <v>1.7010516126126591</v>
      </c>
      <c r="CN13" s="11">
        <f t="shared" si="0"/>
        <v>-0.66999670708271275</v>
      </c>
      <c r="CO13" s="11">
        <f t="shared" si="0"/>
        <v>0.97964416044593727</v>
      </c>
      <c r="CP13" s="11">
        <f t="shared" si="0"/>
        <v>1.64964086752865</v>
      </c>
      <c r="CQ13" s="65">
        <f t="shared" si="0"/>
        <v>5.3603648859929844</v>
      </c>
      <c r="CS13" s="63" t="s">
        <v>55</v>
      </c>
      <c r="CT13" s="59">
        <f t="shared" si="1"/>
        <v>0.57980693888735901</v>
      </c>
      <c r="CU13" s="59">
        <f t="shared" si="1"/>
        <v>0.61541556793612839</v>
      </c>
      <c r="CV13" s="59">
        <f t="shared" si="1"/>
        <v>3.5608629048769401E-2</v>
      </c>
      <c r="CW13" s="59">
        <f t="shared" si="1"/>
        <v>0.84518210373390801</v>
      </c>
      <c r="CX13" s="59">
        <f t="shared" si="1"/>
        <v>2.5754719826987067</v>
      </c>
      <c r="CY13" s="59">
        <f t="shared" si="1"/>
        <v>1.3599038606730107</v>
      </c>
      <c r="CZ13" s="59">
        <f t="shared" si="1"/>
        <v>9.7043463888729989E-2</v>
      </c>
      <c r="DA13" s="59">
        <f t="shared" si="1"/>
        <v>0.11284557992396969</v>
      </c>
      <c r="DB13" s="59">
        <f t="shared" si="1"/>
        <v>1.5802116035239708E-2</v>
      </c>
      <c r="DC13" s="59">
        <f t="shared" si="1"/>
        <v>29.317325096618013</v>
      </c>
      <c r="DD13" s="59">
        <f t="shared" si="1"/>
        <v>13.209621774185305</v>
      </c>
      <c r="DE13" s="11">
        <f t="shared" si="1"/>
        <v>13.571828310993689</v>
      </c>
      <c r="DF13" s="65">
        <f t="shared" si="1"/>
        <v>-0.36220653680838494</v>
      </c>
      <c r="DH13" s="63" t="s">
        <v>55</v>
      </c>
      <c r="DI13" s="11">
        <f t="shared" si="2"/>
        <v>0.17045346521451576</v>
      </c>
      <c r="DJ13" s="11">
        <f t="shared" si="2"/>
        <v>5.1839998864336451E-3</v>
      </c>
      <c r="DK13" s="11">
        <f t="shared" si="2"/>
        <v>0.16526946532808212</v>
      </c>
      <c r="DL13" s="11">
        <f t="shared" si="2"/>
        <v>15.937249857218195</v>
      </c>
      <c r="DM13" s="11">
        <f t="shared" si="2"/>
        <v>6.4401629102595113</v>
      </c>
      <c r="DN13" s="11">
        <f t="shared" si="2"/>
        <v>3.1688291452501001</v>
      </c>
      <c r="DO13" s="11">
        <f t="shared" si="2"/>
        <v>6.3282578017085829</v>
      </c>
      <c r="DP13" s="67">
        <f t="shared" si="2"/>
        <v>100</v>
      </c>
      <c r="DQ13" s="62"/>
    </row>
    <row r="14" spans="2:121" ht="12">
      <c r="B14" s="63" t="s">
        <v>56</v>
      </c>
      <c r="C14" s="5">
        <v>64706122</v>
      </c>
      <c r="D14" s="5">
        <v>55010827</v>
      </c>
      <c r="E14" s="5">
        <v>9695295</v>
      </c>
      <c r="F14" s="5">
        <v>8834541</v>
      </c>
      <c r="G14" s="5">
        <v>860754</v>
      </c>
      <c r="H14" s="5">
        <v>3510047</v>
      </c>
      <c r="I14" s="5">
        <v>4065265</v>
      </c>
      <c r="J14" s="5">
        <v>555218</v>
      </c>
      <c r="K14" s="5">
        <v>-121485</v>
      </c>
      <c r="L14" s="5">
        <v>393172</v>
      </c>
      <c r="M14" s="5">
        <v>514657</v>
      </c>
      <c r="N14" s="64">
        <v>3583674</v>
      </c>
      <c r="O14" s="5"/>
      <c r="P14" s="63" t="s">
        <v>56</v>
      </c>
      <c r="Q14" s="5">
        <v>434883</v>
      </c>
      <c r="R14" s="5">
        <v>467651</v>
      </c>
      <c r="S14" s="5">
        <v>32768</v>
      </c>
      <c r="T14" s="5">
        <v>368552</v>
      </c>
      <c r="U14" s="5">
        <v>2346793</v>
      </c>
      <c r="V14" s="5">
        <v>433446</v>
      </c>
      <c r="W14" s="5">
        <v>47858</v>
      </c>
      <c r="X14" s="5">
        <v>55651</v>
      </c>
      <c r="Y14" s="5">
        <v>7793</v>
      </c>
      <c r="Z14" s="5">
        <v>21275385</v>
      </c>
      <c r="AA14" s="5">
        <v>9185278</v>
      </c>
      <c r="AB14" s="5">
        <v>9494266</v>
      </c>
      <c r="AC14" s="64">
        <v>-308988</v>
      </c>
      <c r="AD14" s="5">
        <v>0</v>
      </c>
      <c r="AE14" s="63" t="s">
        <v>56</v>
      </c>
      <c r="AF14" s="5">
        <v>174236</v>
      </c>
      <c r="AG14" s="5">
        <v>51582</v>
      </c>
      <c r="AH14" s="5">
        <v>122654</v>
      </c>
      <c r="AI14" s="5">
        <v>11915871</v>
      </c>
      <c r="AJ14" s="5">
        <v>1912825</v>
      </c>
      <c r="AK14" s="5">
        <v>4260365</v>
      </c>
      <c r="AL14" s="5">
        <v>5742681</v>
      </c>
      <c r="AM14" s="5">
        <v>89491554</v>
      </c>
      <c r="AN14" s="5">
        <v>36552</v>
      </c>
      <c r="AO14" s="64">
        <v>2448.3353578463557</v>
      </c>
      <c r="AQ14" s="63" t="s">
        <v>56</v>
      </c>
      <c r="AR14" s="11">
        <v>1.0117721281998793</v>
      </c>
      <c r="AS14" s="11">
        <v>0.55702379520704648</v>
      </c>
      <c r="AT14" s="11">
        <v>3.6719276296795305</v>
      </c>
      <c r="AU14" s="11">
        <v>4.9614099752617991</v>
      </c>
      <c r="AV14" s="11">
        <v>-7.9366131954590466</v>
      </c>
      <c r="AW14" s="11">
        <v>8.7067691201342381</v>
      </c>
      <c r="AX14" s="11">
        <v>0.61553387725705044</v>
      </c>
      <c r="AY14" s="11">
        <v>-31.579751614946481</v>
      </c>
      <c r="AZ14" s="11">
        <v>67.440420673463493</v>
      </c>
      <c r="BA14" s="11">
        <v>2.2019698415132791</v>
      </c>
      <c r="BB14" s="11">
        <v>-32.086902246848517</v>
      </c>
      <c r="BC14" s="65">
        <v>0.72642614358362922</v>
      </c>
      <c r="BD14" s="5"/>
      <c r="BE14" s="63" t="s">
        <v>56</v>
      </c>
      <c r="BF14" s="11">
        <v>-13.539568774416733</v>
      </c>
      <c r="BG14" s="11">
        <v>-14.72960233975709</v>
      </c>
      <c r="BH14" s="11">
        <v>-27.900017602534767</v>
      </c>
      <c r="BI14" s="11">
        <v>6.3332188885779326</v>
      </c>
      <c r="BJ14" s="11">
        <v>1.5289084398428177</v>
      </c>
      <c r="BK14" s="11">
        <v>9.2381360417349239</v>
      </c>
      <c r="BL14" s="11">
        <v>8.2760180995475103</v>
      </c>
      <c r="BM14" s="11">
        <v>6.1697540874143888</v>
      </c>
      <c r="BN14" s="11">
        <v>-5.1600340756967258</v>
      </c>
      <c r="BO14" s="11">
        <v>9.0317555711656485</v>
      </c>
      <c r="BP14" s="57">
        <v>14.490078990154526</v>
      </c>
      <c r="BQ14" s="57">
        <v>19.170080336508601</v>
      </c>
      <c r="BR14" s="65">
        <v>-653.90076007457333</v>
      </c>
      <c r="BS14" s="5"/>
      <c r="BT14" s="63" t="s">
        <v>56</v>
      </c>
      <c r="BU14" s="11">
        <v>-22.831695358900202</v>
      </c>
      <c r="BV14" s="11">
        <v>-42.443008736986577</v>
      </c>
      <c r="BW14" s="11">
        <v>-9.9245050232066276</v>
      </c>
      <c r="BX14" s="11">
        <v>5.7829058442048433</v>
      </c>
      <c r="BY14" s="11">
        <v>19.203562599436271</v>
      </c>
      <c r="BZ14" s="11">
        <v>19.702965400939672</v>
      </c>
      <c r="CA14" s="11">
        <v>-5.8680738993878219</v>
      </c>
      <c r="CB14" s="11">
        <v>3.1009506217234204</v>
      </c>
      <c r="CC14" s="11">
        <v>-0.6847081838930551</v>
      </c>
      <c r="CD14" s="66">
        <v>3.8117582261410812</v>
      </c>
      <c r="CE14" s="63" t="s">
        <v>56</v>
      </c>
      <c r="CF14" s="11">
        <f t="shared" si="3"/>
        <v>72.304166268025696</v>
      </c>
      <c r="CG14" s="11">
        <f t="shared" si="0"/>
        <v>61.470412056985843</v>
      </c>
      <c r="CH14" s="11">
        <f t="shared" si="0"/>
        <v>10.833754211039849</v>
      </c>
      <c r="CI14" s="11">
        <f t="shared" si="0"/>
        <v>9.8719271318050854</v>
      </c>
      <c r="CJ14" s="11">
        <f t="shared" si="0"/>
        <v>0.96182707923476218</v>
      </c>
      <c r="CK14" s="11">
        <f t="shared" si="0"/>
        <v>3.9222103574154046</v>
      </c>
      <c r="CL14" s="11">
        <f t="shared" si="0"/>
        <v>4.5426242123362837</v>
      </c>
      <c r="CM14" s="11">
        <f t="shared" si="0"/>
        <v>0.62041385492087897</v>
      </c>
      <c r="CN14" s="11">
        <f t="shared" si="0"/>
        <v>-0.13575024074338904</v>
      </c>
      <c r="CO14" s="11">
        <f t="shared" si="0"/>
        <v>0.43933978395324325</v>
      </c>
      <c r="CP14" s="11">
        <f t="shared" si="0"/>
        <v>0.57509002469663228</v>
      </c>
      <c r="CQ14" s="65">
        <f t="shared" si="0"/>
        <v>4.0044829258412475</v>
      </c>
      <c r="CS14" s="63" t="s">
        <v>56</v>
      </c>
      <c r="CT14" s="59">
        <f t="shared" si="1"/>
        <v>0.48594865164594192</v>
      </c>
      <c r="CU14" s="59">
        <f t="shared" si="1"/>
        <v>0.52256439752962602</v>
      </c>
      <c r="CV14" s="59">
        <f t="shared" si="1"/>
        <v>3.661574588368418E-2</v>
      </c>
      <c r="CW14" s="59">
        <f t="shared" si="1"/>
        <v>0.4118288078895132</v>
      </c>
      <c r="CX14" s="59">
        <f t="shared" si="1"/>
        <v>2.6223625527834726</v>
      </c>
      <c r="CY14" s="59">
        <f t="shared" si="1"/>
        <v>0.48434291352231973</v>
      </c>
      <c r="CZ14" s="59">
        <f t="shared" si="1"/>
        <v>5.3477672317546306E-2</v>
      </c>
      <c r="DA14" s="59">
        <f t="shared" si="1"/>
        <v>6.2185756658108771E-2</v>
      </c>
      <c r="DB14" s="59">
        <f t="shared" si="1"/>
        <v>8.7080843405624615E-3</v>
      </c>
      <c r="DC14" s="59">
        <f t="shared" si="1"/>
        <v>23.773623374558898</v>
      </c>
      <c r="DD14" s="59">
        <f t="shared" si="1"/>
        <v>10.26384903317245</v>
      </c>
      <c r="DE14" s="11">
        <f t="shared" si="1"/>
        <v>10.60911960473946</v>
      </c>
      <c r="DF14" s="65">
        <f t="shared" si="1"/>
        <v>-0.34527057156701069</v>
      </c>
      <c r="DH14" s="63" t="s">
        <v>56</v>
      </c>
      <c r="DI14" s="11">
        <f t="shared" si="2"/>
        <v>0.19469546813322741</v>
      </c>
      <c r="DJ14" s="11">
        <f t="shared" si="2"/>
        <v>5.7638958867559729E-2</v>
      </c>
      <c r="DK14" s="11">
        <f t="shared" si="2"/>
        <v>0.13705650926566768</v>
      </c>
      <c r="DL14" s="11">
        <f t="shared" si="2"/>
        <v>13.315078873253222</v>
      </c>
      <c r="DM14" s="11">
        <f t="shared" si="2"/>
        <v>2.1374363439928641</v>
      </c>
      <c r="DN14" s="11">
        <f t="shared" si="2"/>
        <v>4.7606336124188884</v>
      </c>
      <c r="DO14" s="11">
        <f t="shared" si="2"/>
        <v>6.4170089168414712</v>
      </c>
      <c r="DP14" s="67">
        <f t="shared" si="2"/>
        <v>100</v>
      </c>
      <c r="DQ14" s="62"/>
    </row>
    <row r="15" spans="2:121" s="68" customFormat="1" ht="12">
      <c r="B15" s="63" t="s">
        <v>57</v>
      </c>
      <c r="C15" s="5">
        <v>39437651</v>
      </c>
      <c r="D15" s="5">
        <v>33529101</v>
      </c>
      <c r="E15" s="5">
        <v>5908550</v>
      </c>
      <c r="F15" s="5">
        <v>5385152</v>
      </c>
      <c r="G15" s="5">
        <v>523398</v>
      </c>
      <c r="H15" s="5">
        <v>2489484</v>
      </c>
      <c r="I15" s="5">
        <v>2956875</v>
      </c>
      <c r="J15" s="5">
        <v>467391</v>
      </c>
      <c r="K15" s="5">
        <v>-306112</v>
      </c>
      <c r="L15" s="5">
        <v>127160</v>
      </c>
      <c r="M15" s="5">
        <v>433272</v>
      </c>
      <c r="N15" s="64">
        <v>2739351</v>
      </c>
      <c r="O15" s="5"/>
      <c r="P15" s="63" t="s">
        <v>57</v>
      </c>
      <c r="Q15" s="5">
        <v>515284</v>
      </c>
      <c r="R15" s="5">
        <v>540244</v>
      </c>
      <c r="S15" s="5">
        <v>24960</v>
      </c>
      <c r="T15" s="5">
        <v>258922</v>
      </c>
      <c r="U15" s="5">
        <v>1766839</v>
      </c>
      <c r="V15" s="5">
        <v>198306</v>
      </c>
      <c r="W15" s="5">
        <v>56245</v>
      </c>
      <c r="X15" s="5">
        <v>65404</v>
      </c>
      <c r="Y15" s="5">
        <v>9159</v>
      </c>
      <c r="Z15" s="5">
        <v>17968662</v>
      </c>
      <c r="AA15" s="5">
        <v>6987845</v>
      </c>
      <c r="AB15" s="5">
        <v>7231974</v>
      </c>
      <c r="AC15" s="64">
        <v>-244129</v>
      </c>
      <c r="AD15" s="5">
        <v>0</v>
      </c>
      <c r="AE15" s="63" t="s">
        <v>57</v>
      </c>
      <c r="AF15" s="5">
        <v>373003</v>
      </c>
      <c r="AG15" s="5">
        <v>206730</v>
      </c>
      <c r="AH15" s="5">
        <v>166273</v>
      </c>
      <c r="AI15" s="5">
        <v>10607814</v>
      </c>
      <c r="AJ15" s="5">
        <v>3174960</v>
      </c>
      <c r="AK15" s="5">
        <v>2382291</v>
      </c>
      <c r="AL15" s="5">
        <v>5050563</v>
      </c>
      <c r="AM15" s="5">
        <v>59895797</v>
      </c>
      <c r="AN15" s="5">
        <v>25855</v>
      </c>
      <c r="AO15" s="64">
        <v>2316.6040224327985</v>
      </c>
      <c r="AQ15" s="63" t="s">
        <v>57</v>
      </c>
      <c r="AR15" s="11">
        <v>-2.0699776021394118</v>
      </c>
      <c r="AS15" s="11">
        <v>-2.5120665268749716</v>
      </c>
      <c r="AT15" s="11">
        <v>0.51667361609777451</v>
      </c>
      <c r="AU15" s="11">
        <v>1.7591842866334535</v>
      </c>
      <c r="AV15" s="11">
        <v>-10.701831011867796</v>
      </c>
      <c r="AW15" s="11">
        <v>3.5126330298689603</v>
      </c>
      <c r="AX15" s="11">
        <v>-4.5729466905873704</v>
      </c>
      <c r="AY15" s="11">
        <v>-32.61045091599069</v>
      </c>
      <c r="AZ15" s="11">
        <v>40.532024221419675</v>
      </c>
      <c r="BA15" s="11">
        <v>-5.197864789908448</v>
      </c>
      <c r="BB15" s="11">
        <v>-33.228024158438423</v>
      </c>
      <c r="BC15" s="65">
        <v>-4.5315728594932905</v>
      </c>
      <c r="BD15" s="5"/>
      <c r="BE15" s="63" t="s">
        <v>57</v>
      </c>
      <c r="BF15" s="11">
        <v>-14.804165846867596</v>
      </c>
      <c r="BG15" s="11">
        <v>-15.605336332677227</v>
      </c>
      <c r="BH15" s="11">
        <v>-29.325820426423537</v>
      </c>
      <c r="BI15" s="11">
        <v>19.274372238933854</v>
      </c>
      <c r="BJ15" s="11">
        <v>-3.6577406090454381</v>
      </c>
      <c r="BK15" s="11">
        <v>-7.1409840978478716</v>
      </c>
      <c r="BL15" s="11">
        <v>11.648172777259463</v>
      </c>
      <c r="BM15" s="11">
        <v>9.4755870980700667</v>
      </c>
      <c r="BN15" s="11">
        <v>-2.2101217168481742</v>
      </c>
      <c r="BO15" s="11">
        <v>5.2963865707048443</v>
      </c>
      <c r="BP15" s="57">
        <v>11.711789340271938</v>
      </c>
      <c r="BQ15" s="57">
        <v>16.437895647957003</v>
      </c>
      <c r="BR15" s="65">
        <v>-651.9534252769613</v>
      </c>
      <c r="BS15" s="5"/>
      <c r="BT15" s="63" t="s">
        <v>57</v>
      </c>
      <c r="BU15" s="11">
        <v>-37.994254956263859</v>
      </c>
      <c r="BV15" s="11">
        <v>-50.415899148054343</v>
      </c>
      <c r="BW15" s="11">
        <v>-9.9445389256583283</v>
      </c>
      <c r="BX15" s="11">
        <v>3.9163067214888345</v>
      </c>
      <c r="BY15" s="11">
        <v>24.959018829101531</v>
      </c>
      <c r="BZ15" s="11">
        <v>7.9396155698601616</v>
      </c>
      <c r="CA15" s="11">
        <v>-7.5018277799103918</v>
      </c>
      <c r="CB15" s="11">
        <v>0.25893897106421065</v>
      </c>
      <c r="CC15" s="11">
        <v>-2.1088898985309705</v>
      </c>
      <c r="CD15" s="69">
        <v>2.4188395321503791</v>
      </c>
      <c r="CE15" s="63" t="s">
        <v>57</v>
      </c>
      <c r="CF15" s="11">
        <f t="shared" si="3"/>
        <v>65.843770306621025</v>
      </c>
      <c r="CG15" s="11">
        <f t="shared" si="0"/>
        <v>55.979054757381384</v>
      </c>
      <c r="CH15" s="11">
        <f t="shared" si="0"/>
        <v>9.864715549239623</v>
      </c>
      <c r="CI15" s="11">
        <f t="shared" si="0"/>
        <v>8.9908679235038811</v>
      </c>
      <c r="CJ15" s="11">
        <f t="shared" si="0"/>
        <v>0.87384762573574237</v>
      </c>
      <c r="CK15" s="11">
        <f t="shared" si="0"/>
        <v>4.1563584169353316</v>
      </c>
      <c r="CL15" s="11">
        <f t="shared" si="0"/>
        <v>4.9366986468182397</v>
      </c>
      <c r="CM15" s="11">
        <f t="shared" si="0"/>
        <v>0.78034022988290819</v>
      </c>
      <c r="CN15" s="11">
        <f t="shared" si="0"/>
        <v>-0.51107425784817584</v>
      </c>
      <c r="CO15" s="11">
        <f t="shared" si="0"/>
        <v>0.21230204182774293</v>
      </c>
      <c r="CP15" s="11">
        <f t="shared" si="0"/>
        <v>0.72337629967591888</v>
      </c>
      <c r="CQ15" s="65">
        <f t="shared" si="0"/>
        <v>4.5735279221678944</v>
      </c>
      <c r="CS15" s="63" t="s">
        <v>57</v>
      </c>
      <c r="CT15" s="59">
        <f t="shared" si="1"/>
        <v>0.86030076534418609</v>
      </c>
      <c r="CU15" s="59">
        <f t="shared" si="1"/>
        <v>0.90197313844909677</v>
      </c>
      <c r="CV15" s="59">
        <f t="shared" si="1"/>
        <v>4.167237310491085E-2</v>
      </c>
      <c r="CW15" s="59">
        <f t="shared" si="1"/>
        <v>0.43228742744670384</v>
      </c>
      <c r="CX15" s="59">
        <f t="shared" si="1"/>
        <v>2.9498547285379639</v>
      </c>
      <c r="CY15" s="59">
        <f t="shared" si="1"/>
        <v>0.33108500083904052</v>
      </c>
      <c r="CZ15" s="59">
        <f t="shared" si="1"/>
        <v>9.3904752615613415E-2</v>
      </c>
      <c r="DA15" s="59">
        <f t="shared" si="1"/>
        <v>0.10919630971769187</v>
      </c>
      <c r="DB15" s="59">
        <f t="shared" si="1"/>
        <v>1.5291557102078463E-2</v>
      </c>
      <c r="DC15" s="59">
        <f t="shared" si="1"/>
        <v>29.999871276443656</v>
      </c>
      <c r="DD15" s="59">
        <f t="shared" si="1"/>
        <v>11.66667003362523</v>
      </c>
      <c r="DE15" s="11">
        <f t="shared" si="1"/>
        <v>12.074259567829108</v>
      </c>
      <c r="DF15" s="65">
        <f t="shared" si="1"/>
        <v>-0.40758953420387745</v>
      </c>
      <c r="DH15" s="63" t="s">
        <v>57</v>
      </c>
      <c r="DI15" s="11">
        <f t="shared" si="2"/>
        <v>0.62275321255012261</v>
      </c>
      <c r="DJ15" s="11">
        <f t="shared" si="2"/>
        <v>0.34514942676194793</v>
      </c>
      <c r="DK15" s="11">
        <f t="shared" si="2"/>
        <v>0.2776037857881748</v>
      </c>
      <c r="DL15" s="11">
        <f t="shared" si="2"/>
        <v>17.710448030268299</v>
      </c>
      <c r="DM15" s="11">
        <f t="shared" si="2"/>
        <v>5.3008059981237077</v>
      </c>
      <c r="DN15" s="11">
        <f t="shared" si="2"/>
        <v>3.9773926040252872</v>
      </c>
      <c r="DO15" s="11">
        <f t="shared" si="2"/>
        <v>8.4322494281193059</v>
      </c>
      <c r="DP15" s="70">
        <f t="shared" si="2"/>
        <v>100</v>
      </c>
      <c r="DQ15" s="71"/>
    </row>
    <row r="16" spans="2:121" ht="12">
      <c r="B16" s="63" t="s">
        <v>58</v>
      </c>
      <c r="C16" s="5">
        <v>94648930</v>
      </c>
      <c r="D16" s="5">
        <v>80460141</v>
      </c>
      <c r="E16" s="5">
        <v>14188789</v>
      </c>
      <c r="F16" s="5">
        <v>12923349</v>
      </c>
      <c r="G16" s="5">
        <v>1265440</v>
      </c>
      <c r="H16" s="5">
        <v>4884855</v>
      </c>
      <c r="I16" s="5">
        <v>6209513</v>
      </c>
      <c r="J16" s="5">
        <v>1324658</v>
      </c>
      <c r="K16" s="5">
        <v>-548419</v>
      </c>
      <c r="L16" s="5">
        <v>704470</v>
      </c>
      <c r="M16" s="5">
        <v>1252889</v>
      </c>
      <c r="N16" s="64">
        <v>5316791</v>
      </c>
      <c r="O16" s="5"/>
      <c r="P16" s="63" t="s">
        <v>58</v>
      </c>
      <c r="Q16" s="5">
        <v>694640</v>
      </c>
      <c r="R16" s="5">
        <v>747442</v>
      </c>
      <c r="S16" s="5">
        <v>52802</v>
      </c>
      <c r="T16" s="5">
        <v>734405</v>
      </c>
      <c r="U16" s="5">
        <v>3714711</v>
      </c>
      <c r="V16" s="5">
        <v>173035</v>
      </c>
      <c r="W16" s="5">
        <v>116483</v>
      </c>
      <c r="X16" s="5">
        <v>135450</v>
      </c>
      <c r="Y16" s="5">
        <v>18967</v>
      </c>
      <c r="Z16" s="5">
        <v>38322759</v>
      </c>
      <c r="AA16" s="5">
        <v>15772671</v>
      </c>
      <c r="AB16" s="5">
        <v>16136572</v>
      </c>
      <c r="AC16" s="64">
        <v>-363901</v>
      </c>
      <c r="AD16" s="5">
        <v>0</v>
      </c>
      <c r="AE16" s="63" t="s">
        <v>58</v>
      </c>
      <c r="AF16" s="72">
        <v>2006489</v>
      </c>
      <c r="AG16" s="5">
        <v>1754191</v>
      </c>
      <c r="AH16" s="5">
        <v>252298</v>
      </c>
      <c r="AI16" s="5">
        <v>20543599</v>
      </c>
      <c r="AJ16" s="5">
        <v>5281803</v>
      </c>
      <c r="AK16" s="5">
        <v>4973380</v>
      </c>
      <c r="AL16" s="5">
        <v>10288416</v>
      </c>
      <c r="AM16" s="5">
        <v>137856544</v>
      </c>
      <c r="AN16" s="5">
        <v>58618</v>
      </c>
      <c r="AO16" s="64">
        <v>2351.7783615954145</v>
      </c>
      <c r="AQ16" s="63" t="s">
        <v>58</v>
      </c>
      <c r="AR16" s="11">
        <v>0.67966402459960162</v>
      </c>
      <c r="AS16" s="11">
        <v>0.22469799795350642</v>
      </c>
      <c r="AT16" s="11">
        <v>3.3398216955528186</v>
      </c>
      <c r="AU16" s="11">
        <v>4.6144975280301477</v>
      </c>
      <c r="AV16" s="11">
        <v>-8.0961974496665743</v>
      </c>
      <c r="AW16" s="11">
        <v>11.823672755533833</v>
      </c>
      <c r="AX16" s="11">
        <v>-2.6030245936455176</v>
      </c>
      <c r="AY16" s="11">
        <v>-34.00182251821397</v>
      </c>
      <c r="AZ16" s="11">
        <v>56.003818646386129</v>
      </c>
      <c r="BA16" s="11">
        <v>5.5668861012915825</v>
      </c>
      <c r="BB16" s="11">
        <v>-34.535195283190411</v>
      </c>
      <c r="BC16" s="65">
        <v>-3.4811157201078324</v>
      </c>
      <c r="BD16" s="5"/>
      <c r="BE16" s="63" t="s">
        <v>58</v>
      </c>
      <c r="BF16" s="11">
        <v>-13.500643789116104</v>
      </c>
      <c r="BG16" s="11">
        <v>-14.730956718752317</v>
      </c>
      <c r="BH16" s="11">
        <v>-28.17129409204065</v>
      </c>
      <c r="BI16" s="11">
        <v>3.0866840254626866</v>
      </c>
      <c r="BJ16" s="11">
        <v>-1.0910650724980349</v>
      </c>
      <c r="BK16" s="11">
        <v>-27.109090985681728</v>
      </c>
      <c r="BL16" s="11">
        <v>9.5588788562829201</v>
      </c>
      <c r="BM16" s="11">
        <v>7.4266770299636757</v>
      </c>
      <c r="BN16" s="11">
        <v>-4.0422948497419817</v>
      </c>
      <c r="BO16" s="11">
        <v>9.7713028574718521</v>
      </c>
      <c r="BP16" s="57">
        <v>17.152569429367514</v>
      </c>
      <c r="BQ16" s="57">
        <v>20.452975514486017</v>
      </c>
      <c r="BR16" s="65">
        <v>-644.88433031369311</v>
      </c>
      <c r="BS16" s="5"/>
      <c r="BT16" s="63" t="s">
        <v>58</v>
      </c>
      <c r="BU16" s="11">
        <v>15.200061088231731</v>
      </c>
      <c r="BV16" s="11">
        <v>20.009181002576426</v>
      </c>
      <c r="BW16" s="11">
        <v>-9.9029029136268036</v>
      </c>
      <c r="BX16" s="11">
        <v>4.2486095727606221</v>
      </c>
      <c r="BY16" s="11">
        <v>15.062961306512193</v>
      </c>
      <c r="BZ16" s="11">
        <v>16.713077671511464</v>
      </c>
      <c r="CA16" s="11">
        <v>-5.2177508329961553</v>
      </c>
      <c r="CB16" s="11">
        <v>3.4261859580720468</v>
      </c>
      <c r="CC16" s="11">
        <v>-0.95466603585489074</v>
      </c>
      <c r="CD16" s="66">
        <v>4.4230776136438967</v>
      </c>
      <c r="CE16" s="63" t="s">
        <v>58</v>
      </c>
      <c r="CF16" s="11">
        <f t="shared" si="3"/>
        <v>68.657553173536684</v>
      </c>
      <c r="CG16" s="11">
        <f t="shared" si="0"/>
        <v>58.365122659683102</v>
      </c>
      <c r="CH16" s="11">
        <f t="shared" si="0"/>
        <v>10.29243051385359</v>
      </c>
      <c r="CI16" s="11">
        <f t="shared" si="0"/>
        <v>9.3744907749899777</v>
      </c>
      <c r="CJ16" s="11">
        <f t="shared" si="0"/>
        <v>0.91793973886361169</v>
      </c>
      <c r="CK16" s="11">
        <f t="shared" si="0"/>
        <v>3.5434335275371471</v>
      </c>
      <c r="CL16" s="11">
        <f t="shared" si="0"/>
        <v>4.5043295151806504</v>
      </c>
      <c r="CM16" s="11">
        <f t="shared" si="0"/>
        <v>0.9608959876435027</v>
      </c>
      <c r="CN16" s="11">
        <f t="shared" si="0"/>
        <v>-0.39781861933228213</v>
      </c>
      <c r="CO16" s="11">
        <f t="shared" si="0"/>
        <v>0.51101672764986772</v>
      </c>
      <c r="CP16" s="11">
        <f t="shared" si="0"/>
        <v>0.90883534698214985</v>
      </c>
      <c r="CQ16" s="65">
        <f t="shared" si="0"/>
        <v>3.856756339401632</v>
      </c>
      <c r="CS16" s="63" t="s">
        <v>58</v>
      </c>
      <c r="CT16" s="59">
        <f t="shared" si="1"/>
        <v>0.50388612672605515</v>
      </c>
      <c r="CU16" s="59">
        <f t="shared" si="1"/>
        <v>0.54218826202403569</v>
      </c>
      <c r="CV16" s="59">
        <f t="shared" si="1"/>
        <v>3.8302135297980489E-2</v>
      </c>
      <c r="CW16" s="59">
        <f t="shared" si="1"/>
        <v>0.53273132975102</v>
      </c>
      <c r="CX16" s="59">
        <f t="shared" si="1"/>
        <v>2.6946207210881479</v>
      </c>
      <c r="CY16" s="59">
        <f t="shared" si="1"/>
        <v>0.12551816183640874</v>
      </c>
      <c r="CZ16" s="59">
        <f t="shared" si="1"/>
        <v>8.449580746779782E-2</v>
      </c>
      <c r="DA16" s="59">
        <f t="shared" si="1"/>
        <v>9.8254312831170351E-2</v>
      </c>
      <c r="DB16" s="59">
        <f t="shared" si="1"/>
        <v>1.3758505363372522E-2</v>
      </c>
      <c r="DC16" s="59">
        <f t="shared" si="1"/>
        <v>27.799013298926166</v>
      </c>
      <c r="DD16" s="59">
        <f t="shared" si="1"/>
        <v>11.441365453061119</v>
      </c>
      <c r="DE16" s="11">
        <f t="shared" si="1"/>
        <v>11.705336237066845</v>
      </c>
      <c r="DF16" s="65">
        <f t="shared" si="1"/>
        <v>-0.26397078400572699</v>
      </c>
      <c r="DH16" s="63" t="s">
        <v>58</v>
      </c>
      <c r="DI16" s="11">
        <f t="shared" si="2"/>
        <v>1.4554905714160367</v>
      </c>
      <c r="DJ16" s="11">
        <f t="shared" si="2"/>
        <v>1.272475683127527</v>
      </c>
      <c r="DK16" s="11">
        <f t="shared" si="2"/>
        <v>0.18301488828850954</v>
      </c>
      <c r="DL16" s="11">
        <f t="shared" si="2"/>
        <v>14.90215727444901</v>
      </c>
      <c r="DM16" s="11">
        <f t="shared" si="2"/>
        <v>3.8313763327767743</v>
      </c>
      <c r="DN16" s="11">
        <f t="shared" si="2"/>
        <v>3.6076488323978291</v>
      </c>
      <c r="DO16" s="11">
        <f t="shared" si="2"/>
        <v>7.4631321092744063</v>
      </c>
      <c r="DP16" s="67">
        <f t="shared" si="2"/>
        <v>100</v>
      </c>
      <c r="DQ16" s="62"/>
    </row>
    <row r="17" spans="2:121" ht="12">
      <c r="B17" s="63" t="s">
        <v>59</v>
      </c>
      <c r="C17" s="5">
        <v>41590037</v>
      </c>
      <c r="D17" s="5">
        <v>35365335</v>
      </c>
      <c r="E17" s="5">
        <v>6224702</v>
      </c>
      <c r="F17" s="5">
        <v>5669146</v>
      </c>
      <c r="G17" s="5">
        <v>555556</v>
      </c>
      <c r="H17" s="5">
        <v>3215149</v>
      </c>
      <c r="I17" s="5">
        <v>4145855</v>
      </c>
      <c r="J17" s="5">
        <v>930706</v>
      </c>
      <c r="K17" s="5">
        <v>-70891</v>
      </c>
      <c r="L17" s="5">
        <v>825378</v>
      </c>
      <c r="M17" s="5">
        <v>896269</v>
      </c>
      <c r="N17" s="64">
        <v>3226759</v>
      </c>
      <c r="O17" s="5"/>
      <c r="P17" s="63" t="s">
        <v>59</v>
      </c>
      <c r="Q17" s="5">
        <v>303636</v>
      </c>
      <c r="R17" s="5">
        <v>328420</v>
      </c>
      <c r="S17" s="5">
        <v>24784</v>
      </c>
      <c r="T17" s="5">
        <v>612580</v>
      </c>
      <c r="U17" s="5">
        <v>1742557</v>
      </c>
      <c r="V17" s="5">
        <v>567986</v>
      </c>
      <c r="W17" s="5">
        <v>59281</v>
      </c>
      <c r="X17" s="5">
        <v>68934</v>
      </c>
      <c r="Y17" s="5">
        <v>9653</v>
      </c>
      <c r="Z17" s="5">
        <v>18825680</v>
      </c>
      <c r="AA17" s="5">
        <v>9117053</v>
      </c>
      <c r="AB17" s="5">
        <v>9326310</v>
      </c>
      <c r="AC17" s="64">
        <v>-209257</v>
      </c>
      <c r="AD17" s="5">
        <v>0</v>
      </c>
      <c r="AE17" s="63" t="s">
        <v>59</v>
      </c>
      <c r="AF17" s="5">
        <v>-21655</v>
      </c>
      <c r="AG17" s="5">
        <v>-136345</v>
      </c>
      <c r="AH17" s="5">
        <v>114690</v>
      </c>
      <c r="AI17" s="5">
        <v>9730282</v>
      </c>
      <c r="AJ17" s="5">
        <v>3724030</v>
      </c>
      <c r="AK17" s="5">
        <v>1756877</v>
      </c>
      <c r="AL17" s="5">
        <v>4249375</v>
      </c>
      <c r="AM17" s="5">
        <v>63630866</v>
      </c>
      <c r="AN17" s="5">
        <v>26216</v>
      </c>
      <c r="AO17" s="64">
        <v>2427.1767622825755</v>
      </c>
      <c r="AQ17" s="63" t="s">
        <v>59</v>
      </c>
      <c r="AR17" s="11">
        <v>1.5308465157923048</v>
      </c>
      <c r="AS17" s="11">
        <v>1.0730503874892268</v>
      </c>
      <c r="AT17" s="11">
        <v>4.2125830873547505</v>
      </c>
      <c r="AU17" s="11">
        <v>5.4956436948018359</v>
      </c>
      <c r="AV17" s="11">
        <v>-7.2931493956723363</v>
      </c>
      <c r="AW17" s="11">
        <v>20.422256147805008</v>
      </c>
      <c r="AX17" s="11">
        <v>9.9974343647081074</v>
      </c>
      <c r="AY17" s="11">
        <v>-15.325009939489661</v>
      </c>
      <c r="AZ17" s="11">
        <v>84.375847150378974</v>
      </c>
      <c r="BA17" s="11">
        <v>37.322456829786496</v>
      </c>
      <c r="BB17" s="11">
        <v>-15.027711992476142</v>
      </c>
      <c r="BC17" s="65">
        <v>5.0826753370419508</v>
      </c>
      <c r="BD17" s="5"/>
      <c r="BE17" s="63" t="s">
        <v>59</v>
      </c>
      <c r="BF17" s="11">
        <v>-6.41891371281163</v>
      </c>
      <c r="BG17" s="11">
        <v>-8.5168317107480593</v>
      </c>
      <c r="BH17" s="11">
        <v>-28.228889146299085</v>
      </c>
      <c r="BI17" s="11">
        <v>168.30005387199489</v>
      </c>
      <c r="BJ17" s="11">
        <v>0.11599861651971977</v>
      </c>
      <c r="BK17" s="11">
        <v>-26.934545632301905</v>
      </c>
      <c r="BL17" s="11">
        <v>11.984056520014356</v>
      </c>
      <c r="BM17" s="11">
        <v>9.8059829876708395</v>
      </c>
      <c r="BN17" s="11">
        <v>-1.9103749618941166</v>
      </c>
      <c r="BO17" s="11">
        <v>23.533944556556065</v>
      </c>
      <c r="BP17" s="57">
        <v>42.592557546953067</v>
      </c>
      <c r="BQ17" s="57">
        <v>46.733371544206484</v>
      </c>
      <c r="BR17" s="65">
        <v>-653.26793929459041</v>
      </c>
      <c r="BS17" s="5"/>
      <c r="BT17" s="63" t="s">
        <v>59</v>
      </c>
      <c r="BU17" s="11">
        <v>-226.98645399636428</v>
      </c>
      <c r="BV17" s="11">
        <v>-23.646504035549107</v>
      </c>
      <c r="BW17" s="11">
        <v>-9.9220093777243701</v>
      </c>
      <c r="BX17" s="11">
        <v>10.215128485254198</v>
      </c>
      <c r="BY17" s="11">
        <v>27.215318732612225</v>
      </c>
      <c r="BZ17" s="11">
        <v>16.014871017694002</v>
      </c>
      <c r="CA17" s="11">
        <v>-3.1315011172290355</v>
      </c>
      <c r="CB17" s="11">
        <v>8.0831728017994244</v>
      </c>
      <c r="CC17" s="11">
        <v>-1.6469705496154567</v>
      </c>
      <c r="CD17" s="66">
        <v>9.8930794565137248</v>
      </c>
      <c r="CE17" s="63" t="s">
        <v>59</v>
      </c>
      <c r="CF17" s="11">
        <f t="shared" si="3"/>
        <v>65.361419094940501</v>
      </c>
      <c r="CG17" s="11">
        <f t="shared" si="0"/>
        <v>55.578899397660251</v>
      </c>
      <c r="CH17" s="11">
        <f t="shared" si="0"/>
        <v>9.7825196972802484</v>
      </c>
      <c r="CI17" s="11">
        <f t="shared" si="0"/>
        <v>8.909427698186601</v>
      </c>
      <c r="CJ17" s="11">
        <f t="shared" si="0"/>
        <v>0.87309199909364732</v>
      </c>
      <c r="CK17" s="11">
        <f t="shared" si="0"/>
        <v>5.0528135197782786</v>
      </c>
      <c r="CL17" s="11">
        <f t="shared" si="0"/>
        <v>6.5154778814420027</v>
      </c>
      <c r="CM17" s="11">
        <f t="shared" si="0"/>
        <v>1.4626643616637247</v>
      </c>
      <c r="CN17" s="11">
        <f t="shared" si="0"/>
        <v>-0.11140976770613178</v>
      </c>
      <c r="CO17" s="11">
        <f t="shared" si="0"/>
        <v>1.2971346327425435</v>
      </c>
      <c r="CP17" s="11">
        <f t="shared" si="0"/>
        <v>1.4085444004486753</v>
      </c>
      <c r="CQ17" s="65">
        <f t="shared" si="0"/>
        <v>5.0710593817786487</v>
      </c>
      <c r="CS17" s="63" t="s">
        <v>59</v>
      </c>
      <c r="CT17" s="59">
        <f t="shared" si="1"/>
        <v>0.47718351027942951</v>
      </c>
      <c r="CU17" s="59">
        <f t="shared" si="1"/>
        <v>0.51613316090967543</v>
      </c>
      <c r="CV17" s="59">
        <f t="shared" si="1"/>
        <v>3.8949650630246024E-2</v>
      </c>
      <c r="CW17" s="59">
        <f t="shared" si="1"/>
        <v>0.96270888408150845</v>
      </c>
      <c r="CX17" s="59">
        <f t="shared" si="1"/>
        <v>2.7385404435639771</v>
      </c>
      <c r="CY17" s="59">
        <f t="shared" si="1"/>
        <v>0.89262654385373286</v>
      </c>
      <c r="CZ17" s="59">
        <f t="shared" si="1"/>
        <v>9.3163905705762357E-2</v>
      </c>
      <c r="DA17" s="59">
        <f t="shared" si="1"/>
        <v>0.10833421629056565</v>
      </c>
      <c r="DB17" s="59">
        <f t="shared" si="1"/>
        <v>1.5170310584803294E-2</v>
      </c>
      <c r="DC17" s="59">
        <f t="shared" si="1"/>
        <v>29.585767385281226</v>
      </c>
      <c r="DD17" s="59">
        <f t="shared" si="1"/>
        <v>14.328035390874611</v>
      </c>
      <c r="DE17" s="11">
        <f t="shared" si="1"/>
        <v>14.656896230203751</v>
      </c>
      <c r="DF17" s="65">
        <f t="shared" si="1"/>
        <v>-0.3288608393291394</v>
      </c>
      <c r="DH17" s="63" t="s">
        <v>59</v>
      </c>
      <c r="DI17" s="11">
        <f t="shared" si="2"/>
        <v>-3.4032225806890637E-2</v>
      </c>
      <c r="DJ17" s="11">
        <f t="shared" si="2"/>
        <v>-0.21427494008960996</v>
      </c>
      <c r="DK17" s="11">
        <f t="shared" si="2"/>
        <v>0.18024271428271932</v>
      </c>
      <c r="DL17" s="11">
        <f t="shared" si="2"/>
        <v>15.291764220213505</v>
      </c>
      <c r="DM17" s="11">
        <f t="shared" si="2"/>
        <v>5.8525527532502855</v>
      </c>
      <c r="DN17" s="11">
        <f t="shared" si="2"/>
        <v>2.7610452449287739</v>
      </c>
      <c r="DO17" s="11">
        <f t="shared" si="2"/>
        <v>6.6781662220344442</v>
      </c>
      <c r="DP17" s="67">
        <f t="shared" si="2"/>
        <v>100</v>
      </c>
      <c r="DQ17" s="62"/>
    </row>
    <row r="18" spans="2:121" ht="12">
      <c r="B18" s="63" t="s">
        <v>60</v>
      </c>
      <c r="C18" s="5">
        <v>117489927</v>
      </c>
      <c r="D18" s="5">
        <v>99892487</v>
      </c>
      <c r="E18" s="5">
        <v>17597440</v>
      </c>
      <c r="F18" s="5">
        <v>16028729</v>
      </c>
      <c r="G18" s="5">
        <v>1568711</v>
      </c>
      <c r="H18" s="5">
        <v>8568076</v>
      </c>
      <c r="I18" s="5">
        <v>10354905</v>
      </c>
      <c r="J18" s="5">
        <v>1786829</v>
      </c>
      <c r="K18" s="5">
        <v>-324964</v>
      </c>
      <c r="L18" s="5">
        <v>1346505</v>
      </c>
      <c r="M18" s="5">
        <v>1671469</v>
      </c>
      <c r="N18" s="64">
        <v>8678045</v>
      </c>
      <c r="O18" s="5"/>
      <c r="P18" s="63" t="s">
        <v>60</v>
      </c>
      <c r="Q18" s="5">
        <v>1615915</v>
      </c>
      <c r="R18" s="5">
        <v>1696267</v>
      </c>
      <c r="S18" s="5">
        <v>80352</v>
      </c>
      <c r="T18" s="5">
        <v>1009139</v>
      </c>
      <c r="U18" s="5">
        <v>4965551</v>
      </c>
      <c r="V18" s="5">
        <v>1087440</v>
      </c>
      <c r="W18" s="5">
        <v>214995</v>
      </c>
      <c r="X18" s="5">
        <v>250003</v>
      </c>
      <c r="Y18" s="5">
        <v>35008</v>
      </c>
      <c r="Z18" s="5">
        <v>48916842</v>
      </c>
      <c r="AA18" s="5">
        <v>19162825</v>
      </c>
      <c r="AB18" s="5">
        <v>19892764</v>
      </c>
      <c r="AC18" s="64">
        <v>-729939</v>
      </c>
      <c r="AD18" s="5">
        <v>0</v>
      </c>
      <c r="AE18" s="63" t="s">
        <v>60</v>
      </c>
      <c r="AF18" s="5">
        <v>744765</v>
      </c>
      <c r="AG18" s="5">
        <v>243613</v>
      </c>
      <c r="AH18" s="5">
        <v>501152</v>
      </c>
      <c r="AI18" s="5">
        <v>29009252</v>
      </c>
      <c r="AJ18" s="5">
        <v>7987068</v>
      </c>
      <c r="AK18" s="5">
        <v>7226811</v>
      </c>
      <c r="AL18" s="5">
        <v>13795373</v>
      </c>
      <c r="AM18" s="5">
        <v>174974845</v>
      </c>
      <c r="AN18" s="5">
        <v>79652</v>
      </c>
      <c r="AO18" s="64">
        <v>2196.7413875357806</v>
      </c>
      <c r="AQ18" s="63" t="s">
        <v>60</v>
      </c>
      <c r="AR18" s="11">
        <v>-2.2707146141306622</v>
      </c>
      <c r="AS18" s="11">
        <v>-2.7127981112825683</v>
      </c>
      <c r="AT18" s="11">
        <v>0.31693933185925788</v>
      </c>
      <c r="AU18" s="11">
        <v>1.5538656728001914</v>
      </c>
      <c r="AV18" s="11">
        <v>-10.785967442537627</v>
      </c>
      <c r="AW18" s="11">
        <v>6.8793490297055335</v>
      </c>
      <c r="AX18" s="11">
        <v>-1.2225432161300154</v>
      </c>
      <c r="AY18" s="11">
        <v>-27.555445457044421</v>
      </c>
      <c r="AZ18" s="11">
        <v>66.756043142137244</v>
      </c>
      <c r="BA18" s="11">
        <v>0.47052713813396363</v>
      </c>
      <c r="BB18" s="11">
        <v>-27.882799933727746</v>
      </c>
      <c r="BC18" s="65">
        <v>-1.4000036131177991</v>
      </c>
      <c r="BD18" s="5"/>
      <c r="BE18" s="63" t="s">
        <v>60</v>
      </c>
      <c r="BF18" s="11">
        <v>-14.8173880772862</v>
      </c>
      <c r="BG18" s="11">
        <v>-15.605122002550353</v>
      </c>
      <c r="BH18" s="11">
        <v>-28.839137057635767</v>
      </c>
      <c r="BI18" s="11">
        <v>29.913771795215094</v>
      </c>
      <c r="BJ18" s="11">
        <v>-3.0604698888276753</v>
      </c>
      <c r="BK18" s="11">
        <v>8.1849004345542244</v>
      </c>
      <c r="BL18" s="11">
        <v>11.490533455716486</v>
      </c>
      <c r="BM18" s="11">
        <v>9.3210370506412694</v>
      </c>
      <c r="BN18" s="11">
        <v>-2.3486750348675036</v>
      </c>
      <c r="BO18" s="11">
        <v>7.0262429230290078</v>
      </c>
      <c r="BP18" s="57">
        <v>13.336899331274839</v>
      </c>
      <c r="BQ18" s="57">
        <v>18.576191396987522</v>
      </c>
      <c r="BR18" s="65">
        <v>-655.14157293116432</v>
      </c>
      <c r="BS18" s="5"/>
      <c r="BT18" s="63" t="s">
        <v>60</v>
      </c>
      <c r="BU18" s="11">
        <v>-29.865327189669149</v>
      </c>
      <c r="BV18" s="11">
        <v>-51.819812550308633</v>
      </c>
      <c r="BW18" s="11">
        <v>-9.9097933047864561</v>
      </c>
      <c r="BX18" s="11">
        <v>4.5916862067554414</v>
      </c>
      <c r="BY18" s="11">
        <v>28.519666221805</v>
      </c>
      <c r="BZ18" s="11">
        <v>10.517294719117086</v>
      </c>
      <c r="CA18" s="11">
        <v>-7.9201789991330918</v>
      </c>
      <c r="CB18" s="11">
        <v>0.59388705857389901</v>
      </c>
      <c r="CC18" s="11">
        <v>-1.7733382661240595</v>
      </c>
      <c r="CD18" s="69">
        <v>2.4099621049032907</v>
      </c>
      <c r="CE18" s="63" t="s">
        <v>60</v>
      </c>
      <c r="CF18" s="11">
        <f t="shared" si="3"/>
        <v>67.146753008982515</v>
      </c>
      <c r="CG18" s="11">
        <f t="shared" si="0"/>
        <v>57.08962736900839</v>
      </c>
      <c r="CH18" s="11">
        <f t="shared" si="0"/>
        <v>10.057125639974135</v>
      </c>
      <c r="CI18" s="11">
        <f t="shared" si="0"/>
        <v>9.1605904837349623</v>
      </c>
      <c r="CJ18" s="11">
        <f t="shared" si="0"/>
        <v>0.89653515623917246</v>
      </c>
      <c r="CK18" s="11">
        <f t="shared" si="0"/>
        <v>4.8967473010191842</v>
      </c>
      <c r="CL18" s="11">
        <f t="shared" si="0"/>
        <v>5.9179392329223095</v>
      </c>
      <c r="CM18" s="11">
        <f t="shared" si="0"/>
        <v>1.0211919319031257</v>
      </c>
      <c r="CN18" s="11">
        <f t="shared" si="0"/>
        <v>-0.18572041026811598</v>
      </c>
      <c r="CO18" s="11">
        <f t="shared" si="0"/>
        <v>0.76954204474363164</v>
      </c>
      <c r="CP18" s="11">
        <f t="shared" si="0"/>
        <v>0.95526245501174745</v>
      </c>
      <c r="CQ18" s="65">
        <f t="shared" si="0"/>
        <v>4.959595763608192</v>
      </c>
      <c r="CS18" s="63" t="s">
        <v>60</v>
      </c>
      <c r="CT18" s="59">
        <f t="shared" si="1"/>
        <v>0.92351274836105723</v>
      </c>
      <c r="CU18" s="59">
        <f t="shared" si="1"/>
        <v>0.96943477789621701</v>
      </c>
      <c r="CV18" s="59">
        <f t="shared" si="1"/>
        <v>4.5922029535159753E-2</v>
      </c>
      <c r="CW18" s="59">
        <f t="shared" si="1"/>
        <v>0.57673375850111475</v>
      </c>
      <c r="CX18" s="59">
        <f t="shared" si="1"/>
        <v>2.837865637200593</v>
      </c>
      <c r="CY18" s="59">
        <f t="shared" si="1"/>
        <v>0.62148361954542675</v>
      </c>
      <c r="CZ18" s="59">
        <f t="shared" si="1"/>
        <v>0.12287194767910782</v>
      </c>
      <c r="DA18" s="59">
        <f t="shared" si="1"/>
        <v>0.14287939503532635</v>
      </c>
      <c r="DB18" s="59">
        <f t="shared" si="1"/>
        <v>2.0007447356218545E-2</v>
      </c>
      <c r="DC18" s="59">
        <f t="shared" si="1"/>
        <v>27.956499689998299</v>
      </c>
      <c r="DD18" s="59">
        <f t="shared" si="1"/>
        <v>10.951759951551892</v>
      </c>
      <c r="DE18" s="11">
        <f t="shared" si="1"/>
        <v>11.368927916467078</v>
      </c>
      <c r="DF18" s="65">
        <f t="shared" si="1"/>
        <v>-0.41716796491518537</v>
      </c>
      <c r="DH18" s="63" t="s">
        <v>60</v>
      </c>
      <c r="DI18" s="11">
        <f t="shared" si="2"/>
        <v>0.42564118287974478</v>
      </c>
      <c r="DJ18" s="11">
        <f t="shared" si="2"/>
        <v>0.13922744152166561</v>
      </c>
      <c r="DK18" s="11">
        <f t="shared" si="2"/>
        <v>0.28641374135807923</v>
      </c>
      <c r="DL18" s="11">
        <f t="shared" si="2"/>
        <v>16.579098555566659</v>
      </c>
      <c r="DM18" s="11">
        <f t="shared" si="2"/>
        <v>4.5646949994440629</v>
      </c>
      <c r="DN18" s="11">
        <f t="shared" si="2"/>
        <v>4.1301999724588985</v>
      </c>
      <c r="DO18" s="11">
        <f t="shared" si="2"/>
        <v>7.8842035836636972</v>
      </c>
      <c r="DP18" s="70">
        <f t="shared" si="2"/>
        <v>100</v>
      </c>
      <c r="DQ18" s="73"/>
    </row>
    <row r="19" spans="2:121" ht="12">
      <c r="B19" s="74" t="s">
        <v>61</v>
      </c>
      <c r="C19" s="75">
        <v>122243892</v>
      </c>
      <c r="D19" s="75">
        <v>103927512</v>
      </c>
      <c r="E19" s="75">
        <v>18316380</v>
      </c>
      <c r="F19" s="75">
        <v>16686134</v>
      </c>
      <c r="G19" s="75">
        <v>1630246</v>
      </c>
      <c r="H19" s="75">
        <v>7589680</v>
      </c>
      <c r="I19" s="75">
        <v>11865692</v>
      </c>
      <c r="J19" s="75">
        <v>4276012</v>
      </c>
      <c r="K19" s="75">
        <v>1150839</v>
      </c>
      <c r="L19" s="75">
        <v>5349439</v>
      </c>
      <c r="M19" s="75">
        <v>4198600</v>
      </c>
      <c r="N19" s="76">
        <v>6287814</v>
      </c>
      <c r="O19" s="5"/>
      <c r="P19" s="74" t="s">
        <v>61</v>
      </c>
      <c r="Q19" s="75">
        <v>848217</v>
      </c>
      <c r="R19" s="75">
        <v>901037</v>
      </c>
      <c r="S19" s="75">
        <v>52820</v>
      </c>
      <c r="T19" s="75">
        <v>724779</v>
      </c>
      <c r="U19" s="75">
        <v>4032753</v>
      </c>
      <c r="V19" s="75">
        <v>682065</v>
      </c>
      <c r="W19" s="75">
        <v>151027</v>
      </c>
      <c r="X19" s="75">
        <v>175619</v>
      </c>
      <c r="Y19" s="75">
        <v>24592</v>
      </c>
      <c r="Z19" s="75">
        <v>33842407</v>
      </c>
      <c r="AA19" s="75">
        <v>16247280</v>
      </c>
      <c r="AB19" s="75">
        <v>16436045</v>
      </c>
      <c r="AC19" s="76">
        <v>-188765</v>
      </c>
      <c r="AD19" s="5">
        <v>0</v>
      </c>
      <c r="AE19" s="74" t="s">
        <v>61</v>
      </c>
      <c r="AF19" s="77">
        <v>-1691936</v>
      </c>
      <c r="AG19" s="75">
        <v>-1825290</v>
      </c>
      <c r="AH19" s="75">
        <v>133354</v>
      </c>
      <c r="AI19" s="75">
        <v>19287063</v>
      </c>
      <c r="AJ19" s="75">
        <v>1802836</v>
      </c>
      <c r="AK19" s="75">
        <v>5363394</v>
      </c>
      <c r="AL19" s="75">
        <v>12120833</v>
      </c>
      <c r="AM19" s="75">
        <v>163675979</v>
      </c>
      <c r="AN19" s="75">
        <v>60280</v>
      </c>
      <c r="AO19" s="76">
        <v>2715.2617617783676</v>
      </c>
      <c r="AQ19" s="74" t="s">
        <v>61</v>
      </c>
      <c r="AR19" s="78">
        <v>1.643453467846312</v>
      </c>
      <c r="AS19" s="78">
        <v>1.1838560909724325</v>
      </c>
      <c r="AT19" s="78">
        <v>4.3323633404551964</v>
      </c>
      <c r="AU19" s="78">
        <v>5.6169458705789479</v>
      </c>
      <c r="AV19" s="78">
        <v>-7.2179781010556781</v>
      </c>
      <c r="AW19" s="78">
        <v>23.912535938599486</v>
      </c>
      <c r="AX19" s="78">
        <v>6.4919313619878194</v>
      </c>
      <c r="AY19" s="78">
        <v>-14.774792622898051</v>
      </c>
      <c r="AZ19" s="78">
        <v>351.02386696273157</v>
      </c>
      <c r="BA19" s="78">
        <v>19.912412168956596</v>
      </c>
      <c r="BB19" s="78">
        <v>-14.655316104220278</v>
      </c>
      <c r="BC19" s="79">
        <v>-2.4438779705616316</v>
      </c>
      <c r="BD19" s="68"/>
      <c r="BE19" s="74" t="s">
        <v>61</v>
      </c>
      <c r="BF19" s="78">
        <v>-15.522209086807607</v>
      </c>
      <c r="BG19" s="78">
        <v>-16.269450755727778</v>
      </c>
      <c r="BH19" s="78">
        <v>-26.683693298539779</v>
      </c>
      <c r="BI19" s="78">
        <v>-1.7730957821381232</v>
      </c>
      <c r="BJ19" s="78">
        <v>1.0093538937821465</v>
      </c>
      <c r="BK19" s="78">
        <v>-4.0617940704023674</v>
      </c>
      <c r="BL19" s="78">
        <v>9.3146976649922557</v>
      </c>
      <c r="BM19" s="78">
        <v>7.1873683953540892</v>
      </c>
      <c r="BN19" s="78">
        <v>-4.2554019855947045</v>
      </c>
      <c r="BO19" s="78">
        <v>5.9874683117190441</v>
      </c>
      <c r="BP19" s="80">
        <v>16.532864541755515</v>
      </c>
      <c r="BQ19" s="80">
        <v>18.183311190201771</v>
      </c>
      <c r="BR19" s="65">
        <v>-639.59065831975533</v>
      </c>
      <c r="BS19" s="5"/>
      <c r="BT19" s="74" t="s">
        <v>61</v>
      </c>
      <c r="BU19" s="78">
        <v>-111.11990117418051</v>
      </c>
      <c r="BV19" s="78">
        <v>-92.21065046386488</v>
      </c>
      <c r="BW19" s="78">
        <v>-10.029685602482797</v>
      </c>
      <c r="BX19" s="78">
        <v>2.6467030914827303</v>
      </c>
      <c r="BY19" s="78">
        <v>20.473383852558705</v>
      </c>
      <c r="BZ19" s="78">
        <v>17.296624060553242</v>
      </c>
      <c r="CA19" s="78">
        <v>-4.7163426733986391</v>
      </c>
      <c r="CB19" s="78">
        <v>3.3810769250534092</v>
      </c>
      <c r="CC19" s="78">
        <v>1.6354746248524701</v>
      </c>
      <c r="CD19" s="81">
        <v>1.7175128139501914</v>
      </c>
      <c r="CE19" s="74" t="s">
        <v>61</v>
      </c>
      <c r="CF19" s="78">
        <f t="shared" si="3"/>
        <v>74.686519516709296</v>
      </c>
      <c r="CG19" s="78">
        <f t="shared" si="0"/>
        <v>63.495885367516266</v>
      </c>
      <c r="CH19" s="78">
        <f t="shared" si="0"/>
        <v>11.190634149193022</v>
      </c>
      <c r="CI19" s="78">
        <f t="shared" si="0"/>
        <v>10.19461383517981</v>
      </c>
      <c r="CJ19" s="78">
        <f t="shared" si="0"/>
        <v>0.99602031401321267</v>
      </c>
      <c r="CK19" s="78">
        <f t="shared" si="0"/>
        <v>4.6370151847388676</v>
      </c>
      <c r="CL19" s="78">
        <f t="shared" si="0"/>
        <v>7.2495011622933383</v>
      </c>
      <c r="CM19" s="78">
        <f t="shared" si="0"/>
        <v>2.6124859775544707</v>
      </c>
      <c r="CN19" s="78">
        <f t="shared" si="0"/>
        <v>0.70312027887732997</v>
      </c>
      <c r="CO19" s="78">
        <f t="shared" si="0"/>
        <v>3.2683103731427812</v>
      </c>
      <c r="CP19" s="78">
        <f t="shared" si="0"/>
        <v>2.5651900942654513</v>
      </c>
      <c r="CQ19" s="65">
        <f t="shared" si="0"/>
        <v>3.8416229665563817</v>
      </c>
      <c r="CS19" s="74" t="s">
        <v>61</v>
      </c>
      <c r="CT19" s="82">
        <f t="shared" si="1"/>
        <v>0.51822937316904638</v>
      </c>
      <c r="CU19" s="82">
        <f t="shared" si="1"/>
        <v>0.55050044942758525</v>
      </c>
      <c r="CV19" s="82">
        <f t="shared" si="1"/>
        <v>3.2271076258538832E-2</v>
      </c>
      <c r="CW19" s="82">
        <f t="shared" si="1"/>
        <v>0.44281329760673066</v>
      </c>
      <c r="CX19" s="82">
        <f t="shared" si="1"/>
        <v>2.4638636803266043</v>
      </c>
      <c r="CY19" s="82">
        <f t="shared" si="1"/>
        <v>0.41671661545400013</v>
      </c>
      <c r="CZ19" s="82">
        <f t="shared" si="1"/>
        <v>9.2271939305156064E-2</v>
      </c>
      <c r="DA19" s="82">
        <f t="shared" si="1"/>
        <v>0.10729674633563671</v>
      </c>
      <c r="DB19" s="82">
        <f t="shared" si="1"/>
        <v>1.502480703048063E-2</v>
      </c>
      <c r="DC19" s="82">
        <f t="shared" si="1"/>
        <v>20.67646529855184</v>
      </c>
      <c r="DD19" s="82">
        <f t="shared" si="1"/>
        <v>9.9264901907200436</v>
      </c>
      <c r="DE19" s="78">
        <f t="shared" si="1"/>
        <v>10.041818659291478</v>
      </c>
      <c r="DF19" s="65">
        <f t="shared" si="1"/>
        <v>-0.11532846857143284</v>
      </c>
      <c r="DH19" s="74" t="s">
        <v>61</v>
      </c>
      <c r="DI19" s="78">
        <f t="shared" si="2"/>
        <v>-1.0337106338615516</v>
      </c>
      <c r="DJ19" s="78">
        <f t="shared" si="2"/>
        <v>-1.1151850205215512</v>
      </c>
      <c r="DK19" s="78">
        <f t="shared" si="2"/>
        <v>8.1474386659999759E-2</v>
      </c>
      <c r="DL19" s="78">
        <f t="shared" si="2"/>
        <v>11.783685741693349</v>
      </c>
      <c r="DM19" s="78">
        <f t="shared" si="2"/>
        <v>1.1014664528140687</v>
      </c>
      <c r="DN19" s="78">
        <f t="shared" si="2"/>
        <v>3.2768363646079059</v>
      </c>
      <c r="DO19" s="78">
        <f t="shared" si="2"/>
        <v>7.4053829242713736</v>
      </c>
      <c r="DP19" s="67">
        <f t="shared" si="2"/>
        <v>100</v>
      </c>
      <c r="DQ19" s="62"/>
    </row>
    <row r="20" spans="2:121" ht="12">
      <c r="B20" s="74" t="s">
        <v>62</v>
      </c>
      <c r="C20" s="75">
        <v>13779449</v>
      </c>
      <c r="D20" s="75">
        <v>11713371</v>
      </c>
      <c r="E20" s="75">
        <v>2066078</v>
      </c>
      <c r="F20" s="75">
        <v>1882595</v>
      </c>
      <c r="G20" s="75">
        <v>183483</v>
      </c>
      <c r="H20" s="75">
        <v>823979</v>
      </c>
      <c r="I20" s="75">
        <v>985944</v>
      </c>
      <c r="J20" s="75">
        <v>161965</v>
      </c>
      <c r="K20" s="75">
        <v>-21649</v>
      </c>
      <c r="L20" s="75">
        <v>126361</v>
      </c>
      <c r="M20" s="75">
        <v>148010</v>
      </c>
      <c r="N20" s="76">
        <v>813482</v>
      </c>
      <c r="O20" s="5"/>
      <c r="P20" s="74" t="s">
        <v>62</v>
      </c>
      <c r="Q20" s="75">
        <v>125184</v>
      </c>
      <c r="R20" s="75">
        <v>133905</v>
      </c>
      <c r="S20" s="75">
        <v>8721</v>
      </c>
      <c r="T20" s="75">
        <v>65270</v>
      </c>
      <c r="U20" s="75">
        <v>580741</v>
      </c>
      <c r="V20" s="75">
        <v>42287</v>
      </c>
      <c r="W20" s="75">
        <v>32146</v>
      </c>
      <c r="X20" s="75">
        <v>37380</v>
      </c>
      <c r="Y20" s="75">
        <v>5234</v>
      </c>
      <c r="Z20" s="75">
        <v>5062128</v>
      </c>
      <c r="AA20" s="75">
        <v>1725725</v>
      </c>
      <c r="AB20" s="75">
        <v>1763378</v>
      </c>
      <c r="AC20" s="76">
        <v>-37653</v>
      </c>
      <c r="AD20" s="5">
        <v>0</v>
      </c>
      <c r="AE20" s="74" t="s">
        <v>62</v>
      </c>
      <c r="AF20" s="75">
        <v>185153</v>
      </c>
      <c r="AG20" s="75">
        <v>122657</v>
      </c>
      <c r="AH20" s="75">
        <v>62496</v>
      </c>
      <c r="AI20" s="75">
        <v>3151250</v>
      </c>
      <c r="AJ20" s="75">
        <v>488790</v>
      </c>
      <c r="AK20" s="75">
        <v>1067216</v>
      </c>
      <c r="AL20" s="75">
        <v>1595244</v>
      </c>
      <c r="AM20" s="75">
        <v>19665556</v>
      </c>
      <c r="AN20" s="75">
        <v>9836</v>
      </c>
      <c r="AO20" s="76">
        <v>1999.3448556323708</v>
      </c>
      <c r="AQ20" s="74" t="s">
        <v>62</v>
      </c>
      <c r="AR20" s="78">
        <v>-0.15575744994273943</v>
      </c>
      <c r="AS20" s="78">
        <v>-0.60722454741359555</v>
      </c>
      <c r="AT20" s="78">
        <v>2.4833669227331372</v>
      </c>
      <c r="AU20" s="78">
        <v>3.7436765013831792</v>
      </c>
      <c r="AV20" s="78">
        <v>-8.8749608895819776</v>
      </c>
      <c r="AW20" s="78">
        <v>-5.4238074085807133</v>
      </c>
      <c r="AX20" s="78">
        <v>-8.2827433389582339</v>
      </c>
      <c r="AY20" s="78">
        <v>-20.507585313302151</v>
      </c>
      <c r="AZ20" s="78">
        <v>69.751292440966878</v>
      </c>
      <c r="BA20" s="78">
        <v>10.054260257627355</v>
      </c>
      <c r="BB20" s="78">
        <v>-20.589955308041873</v>
      </c>
      <c r="BC20" s="79">
        <v>-11.103218713869516</v>
      </c>
      <c r="BD20" s="68"/>
      <c r="BE20" s="74" t="s">
        <v>62</v>
      </c>
      <c r="BF20" s="78">
        <v>-13.524864778983581</v>
      </c>
      <c r="BG20" s="78">
        <v>-14.694977448207325</v>
      </c>
      <c r="BH20" s="78">
        <v>-28.569088377426489</v>
      </c>
      <c r="BI20" s="78">
        <v>-48.996655518394647</v>
      </c>
      <c r="BJ20" s="78">
        <v>-3.2249947508223715</v>
      </c>
      <c r="BK20" s="78">
        <v>7.0994154814586929E-2</v>
      </c>
      <c r="BL20" s="78">
        <v>15.979362845906845</v>
      </c>
      <c r="BM20" s="78">
        <v>13.720717979920902</v>
      </c>
      <c r="BN20" s="78">
        <v>1.5718998641568018</v>
      </c>
      <c r="BO20" s="78">
        <v>14.98538300612619</v>
      </c>
      <c r="BP20" s="80">
        <v>43.576387155603037</v>
      </c>
      <c r="BQ20" s="80">
        <v>47.557085573131793</v>
      </c>
      <c r="BR20" s="83">
        <v>-645.06369426751598</v>
      </c>
      <c r="BS20" s="5"/>
      <c r="BT20" s="74" t="s">
        <v>62</v>
      </c>
      <c r="BU20" s="78">
        <v>0.74544435557151634</v>
      </c>
      <c r="BV20" s="78">
        <v>7.1961056780542378</v>
      </c>
      <c r="BW20" s="78">
        <v>-9.8961937716262973</v>
      </c>
      <c r="BX20" s="78">
        <v>4.4611759121229992</v>
      </c>
      <c r="BY20" s="78">
        <v>18.822639968300351</v>
      </c>
      <c r="BZ20" s="78">
        <v>20.117053844768591</v>
      </c>
      <c r="CA20" s="78">
        <v>-7.0820057897403936</v>
      </c>
      <c r="CB20" s="78">
        <v>3.0981953581382724</v>
      </c>
      <c r="CC20" s="78">
        <v>-2.2752111276701443</v>
      </c>
      <c r="CD20" s="81">
        <v>5.4985091784934577</v>
      </c>
      <c r="CE20" s="74" t="s">
        <v>62</v>
      </c>
      <c r="CF20" s="78">
        <f t="shared" si="3"/>
        <v>70.06895202962987</v>
      </c>
      <c r="CG20" s="78">
        <f t="shared" si="0"/>
        <v>59.562877347581733</v>
      </c>
      <c r="CH20" s="78">
        <f t="shared" si="0"/>
        <v>10.506074682048146</v>
      </c>
      <c r="CI20" s="78">
        <f t="shared" si="0"/>
        <v>9.573057583523191</v>
      </c>
      <c r="CJ20" s="78">
        <f t="shared" si="0"/>
        <v>0.93301709852495407</v>
      </c>
      <c r="CK20" s="78">
        <f t="shared" si="0"/>
        <v>4.1899603550492044</v>
      </c>
      <c r="CL20" s="78">
        <f t="shared" si="0"/>
        <v>5.0135577148187425</v>
      </c>
      <c r="CM20" s="78">
        <f t="shared" si="0"/>
        <v>0.82359735976953818</v>
      </c>
      <c r="CN20" s="78">
        <f t="shared" si="0"/>
        <v>-0.11008587807026661</v>
      </c>
      <c r="CO20" s="78">
        <f t="shared" si="0"/>
        <v>0.64254984705237927</v>
      </c>
      <c r="CP20" s="78">
        <f t="shared" si="0"/>
        <v>0.75263572512264587</v>
      </c>
      <c r="CQ20" s="83">
        <f t="shared" si="0"/>
        <v>4.1365827643011981</v>
      </c>
      <c r="CS20" s="74" t="s">
        <v>62</v>
      </c>
      <c r="CT20" s="82">
        <f t="shared" si="1"/>
        <v>0.63656476328459777</v>
      </c>
      <c r="CU20" s="82">
        <f t="shared" si="1"/>
        <v>0.68091133553508476</v>
      </c>
      <c r="CV20" s="82">
        <f t="shared" si="1"/>
        <v>4.4346572250487097E-2</v>
      </c>
      <c r="CW20" s="82">
        <f t="shared" si="1"/>
        <v>0.33190009984970675</v>
      </c>
      <c r="CX20" s="82">
        <f t="shared" si="1"/>
        <v>2.9530871133264678</v>
      </c>
      <c r="CY20" s="82">
        <f t="shared" si="1"/>
        <v>0.21503078784042515</v>
      </c>
      <c r="CZ20" s="82">
        <f t="shared" si="1"/>
        <v>0.16346346881827292</v>
      </c>
      <c r="DA20" s="82">
        <f t="shared" si="1"/>
        <v>0.1900785312146781</v>
      </c>
      <c r="DB20" s="82">
        <f t="shared" si="1"/>
        <v>2.6615062396405164E-2</v>
      </c>
      <c r="DC20" s="82">
        <f t="shared" si="1"/>
        <v>25.741087615320918</v>
      </c>
      <c r="DD20" s="82">
        <f t="shared" si="1"/>
        <v>8.7753684665717042</v>
      </c>
      <c r="DE20" s="78">
        <f t="shared" si="1"/>
        <v>8.9668352117784007</v>
      </c>
      <c r="DF20" s="83">
        <f t="shared" si="1"/>
        <v>-0.1914667452066954</v>
      </c>
      <c r="DH20" s="74" t="s">
        <v>62</v>
      </c>
      <c r="DI20" s="78">
        <f t="shared" si="2"/>
        <v>0.9415091035310672</v>
      </c>
      <c r="DJ20" s="78">
        <f t="shared" si="2"/>
        <v>0.62371488505079642</v>
      </c>
      <c r="DK20" s="78">
        <f t="shared" si="2"/>
        <v>0.31779421848027078</v>
      </c>
      <c r="DL20" s="78">
        <f t="shared" si="2"/>
        <v>16.024210045218148</v>
      </c>
      <c r="DM20" s="78">
        <f t="shared" si="2"/>
        <v>2.4855132496635237</v>
      </c>
      <c r="DN20" s="78">
        <f t="shared" si="2"/>
        <v>5.4268285117390018</v>
      </c>
      <c r="DO20" s="78">
        <f t="shared" si="2"/>
        <v>8.1118682838156229</v>
      </c>
      <c r="DP20" s="84">
        <f t="shared" si="2"/>
        <v>100</v>
      </c>
      <c r="DQ20" s="62"/>
    </row>
    <row r="21" spans="2:121" ht="12">
      <c r="B21" s="63" t="s">
        <v>63</v>
      </c>
      <c r="C21" s="5">
        <v>7868402</v>
      </c>
      <c r="D21" s="5">
        <v>6688537</v>
      </c>
      <c r="E21" s="5">
        <v>1179865</v>
      </c>
      <c r="F21" s="5">
        <v>1075065</v>
      </c>
      <c r="G21" s="5">
        <v>104800</v>
      </c>
      <c r="H21" s="5">
        <v>702093</v>
      </c>
      <c r="I21" s="5">
        <v>755760</v>
      </c>
      <c r="J21" s="5">
        <v>53667</v>
      </c>
      <c r="K21" s="5">
        <v>-12386</v>
      </c>
      <c r="L21" s="5">
        <v>35241</v>
      </c>
      <c r="M21" s="5">
        <v>47627</v>
      </c>
      <c r="N21" s="64">
        <v>704429</v>
      </c>
      <c r="O21" s="5"/>
      <c r="P21" s="63" t="s">
        <v>63</v>
      </c>
      <c r="Q21" s="5">
        <v>86478</v>
      </c>
      <c r="R21" s="5">
        <v>90881</v>
      </c>
      <c r="S21" s="5">
        <v>4403</v>
      </c>
      <c r="T21" s="5">
        <v>72560</v>
      </c>
      <c r="U21" s="5">
        <v>331183</v>
      </c>
      <c r="V21" s="5">
        <v>214208</v>
      </c>
      <c r="W21" s="5">
        <v>10050</v>
      </c>
      <c r="X21" s="5">
        <v>11687</v>
      </c>
      <c r="Y21" s="5">
        <v>1637</v>
      </c>
      <c r="Z21" s="5">
        <v>3166247</v>
      </c>
      <c r="AA21" s="5">
        <v>1054486</v>
      </c>
      <c r="AB21" s="5">
        <v>1079543</v>
      </c>
      <c r="AC21" s="64">
        <v>-25057</v>
      </c>
      <c r="AD21" s="5">
        <v>0</v>
      </c>
      <c r="AE21" s="63" t="s">
        <v>63</v>
      </c>
      <c r="AF21" s="72">
        <v>81050</v>
      </c>
      <c r="AG21" s="5">
        <v>50775</v>
      </c>
      <c r="AH21" s="5">
        <v>30275</v>
      </c>
      <c r="AI21" s="5">
        <v>2030711</v>
      </c>
      <c r="AJ21" s="5">
        <v>723924</v>
      </c>
      <c r="AK21" s="5">
        <v>261548</v>
      </c>
      <c r="AL21" s="5">
        <v>1045239</v>
      </c>
      <c r="AM21" s="5">
        <v>11736742</v>
      </c>
      <c r="AN21" s="5">
        <v>5122</v>
      </c>
      <c r="AO21" s="64">
        <v>2291.4373291682937</v>
      </c>
      <c r="AQ21" s="63" t="s">
        <v>63</v>
      </c>
      <c r="AR21" s="11">
        <v>-0.53549821483740379</v>
      </c>
      <c r="AS21" s="11">
        <v>-0.98379095045560383</v>
      </c>
      <c r="AT21" s="11">
        <v>2.0845806958465856</v>
      </c>
      <c r="AU21" s="11">
        <v>3.3519579926129452</v>
      </c>
      <c r="AV21" s="11">
        <v>-9.3221658850606541</v>
      </c>
      <c r="AW21" s="11">
        <v>14.809999901884794</v>
      </c>
      <c r="AX21" s="11">
        <v>7.9225452676072425</v>
      </c>
      <c r="AY21" s="11">
        <v>-39.532866124343691</v>
      </c>
      <c r="AZ21" s="11">
        <v>64.281800617123736</v>
      </c>
      <c r="BA21" s="11">
        <v>-23.623241802301639</v>
      </c>
      <c r="BB21" s="11">
        <v>-41.068821302185157</v>
      </c>
      <c r="BC21" s="65">
        <v>10.586962767134857</v>
      </c>
      <c r="BD21" s="68"/>
      <c r="BE21" s="63" t="s">
        <v>63</v>
      </c>
      <c r="BF21" s="11">
        <v>-1.6837390147682443</v>
      </c>
      <c r="BG21" s="11">
        <v>-3.5059405625218991</v>
      </c>
      <c r="BH21" s="11">
        <v>-29.257712082262209</v>
      </c>
      <c r="BI21" s="11">
        <v>252.35274122274558</v>
      </c>
      <c r="BJ21" s="11">
        <v>-0.12123588220215027</v>
      </c>
      <c r="BK21" s="11">
        <v>8.8156704969164963</v>
      </c>
      <c r="BL21" s="11">
        <v>9.0968302214502827</v>
      </c>
      <c r="BM21" s="11">
        <v>6.9846210179421453</v>
      </c>
      <c r="BN21" s="11">
        <v>-4.3808411214953269</v>
      </c>
      <c r="BO21" s="11">
        <v>12.318450112114583</v>
      </c>
      <c r="BP21" s="57">
        <v>29.999852060793152</v>
      </c>
      <c r="BQ21" s="57">
        <v>33.848330279142317</v>
      </c>
      <c r="BR21" s="65">
        <v>-644.48066058235543</v>
      </c>
      <c r="BS21" s="5"/>
      <c r="BT21" s="63" t="s">
        <v>63</v>
      </c>
      <c r="BU21" s="11">
        <v>51.334092648953458</v>
      </c>
      <c r="BV21" s="11">
        <v>154.51127819548873</v>
      </c>
      <c r="BW21" s="11">
        <v>-9.9146011247656727</v>
      </c>
      <c r="BX21" s="11">
        <v>3.9104227110613059</v>
      </c>
      <c r="BY21" s="11">
        <v>15.542772870773227</v>
      </c>
      <c r="BZ21" s="11">
        <v>27.682176105602828</v>
      </c>
      <c r="CA21" s="11">
        <v>-6.9165245501623023</v>
      </c>
      <c r="CB21" s="11">
        <v>3.4869165132228006</v>
      </c>
      <c r="CC21" s="11">
        <v>-1.6890595009596929</v>
      </c>
      <c r="CD21" s="66">
        <v>5.2649033646799728</v>
      </c>
      <c r="CE21" s="63" t="s">
        <v>63</v>
      </c>
      <c r="CF21" s="11">
        <f t="shared" si="3"/>
        <v>67.040768213188969</v>
      </c>
      <c r="CG21" s="11">
        <f t="shared" si="0"/>
        <v>56.988021036843108</v>
      </c>
      <c r="CH21" s="11">
        <f t="shared" si="0"/>
        <v>10.052747176345871</v>
      </c>
      <c r="CI21" s="11">
        <f t="shared" si="0"/>
        <v>9.1598247622721889</v>
      </c>
      <c r="CJ21" s="11">
        <f t="shared" si="0"/>
        <v>0.89292241407368422</v>
      </c>
      <c r="CK21" s="11">
        <f t="shared" si="0"/>
        <v>5.9820093174068241</v>
      </c>
      <c r="CL21" s="11">
        <f t="shared" si="0"/>
        <v>6.4392656837817519</v>
      </c>
      <c r="CM21" s="11">
        <f t="shared" si="0"/>
        <v>0.4572563663749275</v>
      </c>
      <c r="CN21" s="11">
        <f t="shared" si="0"/>
        <v>-0.10553184180073141</v>
      </c>
      <c r="CO21" s="11">
        <f t="shared" si="0"/>
        <v>0.30026220223636169</v>
      </c>
      <c r="CP21" s="11">
        <f t="shared" si="0"/>
        <v>0.40579404403709313</v>
      </c>
      <c r="CQ21" s="65">
        <f t="shared" si="0"/>
        <v>6.0019126261785427</v>
      </c>
      <c r="CS21" s="63" t="s">
        <v>63</v>
      </c>
      <c r="CT21" s="59">
        <f t="shared" si="1"/>
        <v>0.73681435614755786</v>
      </c>
      <c r="CU21" s="59">
        <f t="shared" si="1"/>
        <v>0.77432902589151231</v>
      </c>
      <c r="CV21" s="59">
        <f t="shared" si="1"/>
        <v>3.7514669743954503E-2</v>
      </c>
      <c r="CW21" s="59">
        <f t="shared" si="1"/>
        <v>0.61822948821742862</v>
      </c>
      <c r="CX21" s="59">
        <f t="shared" si="1"/>
        <v>2.8217626322534826</v>
      </c>
      <c r="CY21" s="59">
        <f t="shared" si="1"/>
        <v>1.825106149560074</v>
      </c>
      <c r="CZ21" s="59">
        <f t="shared" si="1"/>
        <v>8.562853302901266E-2</v>
      </c>
      <c r="DA21" s="59">
        <f t="shared" si="1"/>
        <v>9.9576185622892624E-2</v>
      </c>
      <c r="DB21" s="59">
        <f t="shared" si="1"/>
        <v>1.3947652593879971E-2</v>
      </c>
      <c r="DC21" s="59">
        <f t="shared" si="1"/>
        <v>26.9772224694042</v>
      </c>
      <c r="DD21" s="59">
        <f t="shared" si="1"/>
        <v>8.9844864954857151</v>
      </c>
      <c r="DE21" s="11">
        <f t="shared" si="1"/>
        <v>9.1979784509193436</v>
      </c>
      <c r="DF21" s="65">
        <f t="shared" si="1"/>
        <v>-0.21349195543362887</v>
      </c>
      <c r="DH21" s="63" t="s">
        <v>63</v>
      </c>
      <c r="DI21" s="11">
        <f t="shared" si="2"/>
        <v>0.69056642805984825</v>
      </c>
      <c r="DJ21" s="11">
        <f t="shared" si="2"/>
        <v>0.43261579746747436</v>
      </c>
      <c r="DK21" s="11">
        <f t="shared" si="2"/>
        <v>0.25795063059237389</v>
      </c>
      <c r="DL21" s="11">
        <f t="shared" si="2"/>
        <v>17.302169545858636</v>
      </c>
      <c r="DM21" s="11">
        <f t="shared" si="2"/>
        <v>6.1680149397507416</v>
      </c>
      <c r="DN21" s="11">
        <f t="shared" si="2"/>
        <v>2.2284548812609155</v>
      </c>
      <c r="DO21" s="11">
        <f t="shared" si="2"/>
        <v>8.9056997248469791</v>
      </c>
      <c r="DP21" s="67">
        <f t="shared" si="2"/>
        <v>100</v>
      </c>
      <c r="DQ21" s="62"/>
    </row>
    <row r="22" spans="2:121" ht="12">
      <c r="B22" s="63" t="s">
        <v>64</v>
      </c>
      <c r="C22" s="5">
        <v>14024697</v>
      </c>
      <c r="D22" s="5">
        <v>11925660</v>
      </c>
      <c r="E22" s="5">
        <v>2099037</v>
      </c>
      <c r="F22" s="5">
        <v>1914094</v>
      </c>
      <c r="G22" s="5">
        <v>184943</v>
      </c>
      <c r="H22" s="5">
        <v>976113</v>
      </c>
      <c r="I22" s="5">
        <v>1092599</v>
      </c>
      <c r="J22" s="5">
        <v>116486</v>
      </c>
      <c r="K22" s="5">
        <v>-16753</v>
      </c>
      <c r="L22" s="5">
        <v>87931</v>
      </c>
      <c r="M22" s="5">
        <v>104684</v>
      </c>
      <c r="N22" s="64">
        <v>973340</v>
      </c>
      <c r="O22" s="5"/>
      <c r="P22" s="63" t="s">
        <v>64</v>
      </c>
      <c r="Q22" s="5">
        <v>182179</v>
      </c>
      <c r="R22" s="5">
        <v>190802</v>
      </c>
      <c r="S22" s="5">
        <v>8623</v>
      </c>
      <c r="T22" s="5">
        <v>83636</v>
      </c>
      <c r="U22" s="5">
        <v>606014</v>
      </c>
      <c r="V22" s="5">
        <v>101511</v>
      </c>
      <c r="W22" s="5">
        <v>19526</v>
      </c>
      <c r="X22" s="5">
        <v>22705</v>
      </c>
      <c r="Y22" s="5">
        <v>3179</v>
      </c>
      <c r="Z22" s="5">
        <v>7865038</v>
      </c>
      <c r="AA22" s="5">
        <v>3184282</v>
      </c>
      <c r="AB22" s="5">
        <v>3236249</v>
      </c>
      <c r="AC22" s="64">
        <v>-51967</v>
      </c>
      <c r="AD22" s="5">
        <v>0</v>
      </c>
      <c r="AE22" s="63" t="s">
        <v>64</v>
      </c>
      <c r="AF22" s="72">
        <v>1658631</v>
      </c>
      <c r="AG22" s="5">
        <v>1620119</v>
      </c>
      <c r="AH22" s="5">
        <v>38512</v>
      </c>
      <c r="AI22" s="5">
        <v>3022125</v>
      </c>
      <c r="AJ22" s="5">
        <v>481100</v>
      </c>
      <c r="AK22" s="5">
        <v>954860</v>
      </c>
      <c r="AL22" s="5">
        <v>1586165</v>
      </c>
      <c r="AM22" s="5">
        <v>22865848</v>
      </c>
      <c r="AN22" s="5">
        <v>9414</v>
      </c>
      <c r="AO22" s="64">
        <v>2428.9194816231147</v>
      </c>
      <c r="AQ22" s="63" t="s">
        <v>64</v>
      </c>
      <c r="AR22" s="11">
        <v>-1.878989728449747</v>
      </c>
      <c r="AS22" s="11">
        <v>-2.3182507407839403</v>
      </c>
      <c r="AT22" s="11">
        <v>0.69361760509801029</v>
      </c>
      <c r="AU22" s="11">
        <v>1.9429999382193979</v>
      </c>
      <c r="AV22" s="11">
        <v>-10.640878211880214</v>
      </c>
      <c r="AW22" s="11">
        <v>-4.8092113732022144</v>
      </c>
      <c r="AX22" s="11">
        <v>-8.2074047438819591</v>
      </c>
      <c r="AY22" s="11">
        <v>-29.34375815070695</v>
      </c>
      <c r="AZ22" s="11">
        <v>66.420797338197275</v>
      </c>
      <c r="BA22" s="11">
        <v>-11.750419012635614</v>
      </c>
      <c r="BB22" s="11">
        <v>-29.991306092422924</v>
      </c>
      <c r="BC22" s="65">
        <v>-7.9719682013811672</v>
      </c>
      <c r="BD22" s="68"/>
      <c r="BE22" s="63" t="s">
        <v>64</v>
      </c>
      <c r="BF22" s="11">
        <v>-1.8902573658105757</v>
      </c>
      <c r="BG22" s="11">
        <v>-3.5076717676926035</v>
      </c>
      <c r="BH22" s="11">
        <v>-28.433894929039756</v>
      </c>
      <c r="BI22" s="11">
        <v>-50.937994955124068</v>
      </c>
      <c r="BJ22" s="11">
        <v>0.53384561277778886</v>
      </c>
      <c r="BK22" s="11">
        <v>2.8469823000780137</v>
      </c>
      <c r="BL22" s="11">
        <v>10.547472116854442</v>
      </c>
      <c r="BM22" s="11">
        <v>8.39260992027498</v>
      </c>
      <c r="BN22" s="11">
        <v>-3.1973203410475026</v>
      </c>
      <c r="BO22" s="11">
        <v>11.400911032673665</v>
      </c>
      <c r="BP22" s="57">
        <v>26.192990806243937</v>
      </c>
      <c r="BQ22" s="57">
        <v>28.748794067508349</v>
      </c>
      <c r="BR22" s="65">
        <v>-634.20024671052624</v>
      </c>
      <c r="BS22" s="5"/>
      <c r="BT22" s="63" t="s">
        <v>64</v>
      </c>
      <c r="BU22" s="11">
        <v>16.341763148702277</v>
      </c>
      <c r="BV22" s="11">
        <v>17.156530599110397</v>
      </c>
      <c r="BW22" s="11">
        <v>-9.9913525136139469</v>
      </c>
      <c r="BX22" s="11">
        <v>-2.8606390682721319</v>
      </c>
      <c r="BY22" s="11">
        <v>4.0438926386404876</v>
      </c>
      <c r="BZ22" s="11">
        <v>2.0055849569377173</v>
      </c>
      <c r="CA22" s="11">
        <v>-7.3845814288617087</v>
      </c>
      <c r="CB22" s="11">
        <v>2.1763172972437235</v>
      </c>
      <c r="CC22" s="11">
        <v>-1.6095317725752507</v>
      </c>
      <c r="CD22" s="66">
        <v>3.8477803165527935</v>
      </c>
      <c r="CE22" s="63" t="s">
        <v>64</v>
      </c>
      <c r="CF22" s="11">
        <f t="shared" si="3"/>
        <v>61.334690058291294</v>
      </c>
      <c r="CG22" s="11">
        <f t="shared" si="0"/>
        <v>52.154899306599077</v>
      </c>
      <c r="CH22" s="11">
        <f t="shared" si="0"/>
        <v>9.1797907516922184</v>
      </c>
      <c r="CI22" s="11">
        <f t="shared" si="0"/>
        <v>8.3709731648701595</v>
      </c>
      <c r="CJ22" s="11">
        <f t="shared" si="0"/>
        <v>0.80881758682205884</v>
      </c>
      <c r="CK22" s="11">
        <f t="shared" si="0"/>
        <v>4.268868576402677</v>
      </c>
      <c r="CL22" s="11">
        <f t="shared" si="0"/>
        <v>4.77830080913684</v>
      </c>
      <c r="CM22" s="11">
        <f t="shared" si="0"/>
        <v>0.50943223273416327</v>
      </c>
      <c r="CN22" s="11">
        <f t="shared" si="0"/>
        <v>-7.32664714643428E-2</v>
      </c>
      <c r="CO22" s="11">
        <f t="shared" si="0"/>
        <v>0.38455166849705291</v>
      </c>
      <c r="CP22" s="11">
        <f t="shared" si="0"/>
        <v>0.4578181399613957</v>
      </c>
      <c r="CQ22" s="65">
        <f t="shared" si="0"/>
        <v>4.2567413200682518</v>
      </c>
      <c r="CS22" s="63" t="s">
        <v>64</v>
      </c>
      <c r="CT22" s="59">
        <f t="shared" si="1"/>
        <v>0.79672969049737408</v>
      </c>
      <c r="CU22" s="59">
        <f t="shared" si="1"/>
        <v>0.83444095316298794</v>
      </c>
      <c r="CV22" s="59">
        <f t="shared" si="1"/>
        <v>3.7711262665613803E-2</v>
      </c>
      <c r="CW22" s="59">
        <f t="shared" si="1"/>
        <v>0.36576819718210318</v>
      </c>
      <c r="CX22" s="59">
        <f t="shared" si="1"/>
        <v>2.6503018825280393</v>
      </c>
      <c r="CY22" s="59">
        <f t="shared" si="1"/>
        <v>0.44394154986073553</v>
      </c>
      <c r="CZ22" s="59">
        <f t="shared" si="1"/>
        <v>8.5393727798767832E-2</v>
      </c>
      <c r="DA22" s="59">
        <f t="shared" si="1"/>
        <v>9.9296557905921526E-2</v>
      </c>
      <c r="DB22" s="59">
        <f t="shared" si="1"/>
        <v>1.390283010715369E-2</v>
      </c>
      <c r="DC22" s="59">
        <f t="shared" si="1"/>
        <v>34.396441365306025</v>
      </c>
      <c r="DD22" s="59">
        <f t="shared" si="1"/>
        <v>13.925930059536826</v>
      </c>
      <c r="DE22" s="11">
        <f t="shared" si="1"/>
        <v>14.153199129111677</v>
      </c>
      <c r="DF22" s="65">
        <f t="shared" si="1"/>
        <v>-0.22726906957485243</v>
      </c>
      <c r="DH22" s="63" t="s">
        <v>64</v>
      </c>
      <c r="DI22" s="11">
        <f t="shared" si="2"/>
        <v>7.2537480350608474</v>
      </c>
      <c r="DJ22" s="11">
        <f t="shared" si="2"/>
        <v>7.0853221800477293</v>
      </c>
      <c r="DK22" s="11">
        <f t="shared" si="2"/>
        <v>0.16842585501311824</v>
      </c>
      <c r="DL22" s="11">
        <f t="shared" si="2"/>
        <v>13.21676327070835</v>
      </c>
      <c r="DM22" s="11">
        <f t="shared" si="2"/>
        <v>2.1040111873393017</v>
      </c>
      <c r="DN22" s="11">
        <f t="shared" si="2"/>
        <v>4.1759221000681892</v>
      </c>
      <c r="DO22" s="11">
        <f t="shared" si="2"/>
        <v>6.9368299833008598</v>
      </c>
      <c r="DP22" s="67">
        <f t="shared" si="2"/>
        <v>100</v>
      </c>
      <c r="DQ22" s="62"/>
    </row>
    <row r="23" spans="2:121" s="68" customFormat="1" ht="12">
      <c r="B23" s="63" t="s">
        <v>65</v>
      </c>
      <c r="C23" s="5">
        <v>26284805</v>
      </c>
      <c r="D23" s="5">
        <v>22373891</v>
      </c>
      <c r="E23" s="5">
        <v>3910914</v>
      </c>
      <c r="F23" s="5">
        <v>3565382</v>
      </c>
      <c r="G23" s="5">
        <v>345532</v>
      </c>
      <c r="H23" s="5">
        <v>1633943</v>
      </c>
      <c r="I23" s="5">
        <v>1897355</v>
      </c>
      <c r="J23" s="5">
        <v>263412</v>
      </c>
      <c r="K23" s="5">
        <v>-221614</v>
      </c>
      <c r="L23" s="5">
        <v>21499</v>
      </c>
      <c r="M23" s="5">
        <v>243113</v>
      </c>
      <c r="N23" s="64">
        <v>1824299</v>
      </c>
      <c r="O23" s="5"/>
      <c r="P23" s="63" t="s">
        <v>65</v>
      </c>
      <c r="Q23" s="5">
        <v>305083</v>
      </c>
      <c r="R23" s="5">
        <v>320292</v>
      </c>
      <c r="S23" s="5">
        <v>15209</v>
      </c>
      <c r="T23" s="5">
        <v>141576</v>
      </c>
      <c r="U23" s="5">
        <v>909094</v>
      </c>
      <c r="V23" s="5">
        <v>468546</v>
      </c>
      <c r="W23" s="5">
        <v>31258</v>
      </c>
      <c r="X23" s="5">
        <v>36348</v>
      </c>
      <c r="Y23" s="5">
        <v>5090</v>
      </c>
      <c r="Z23" s="5">
        <v>9430297</v>
      </c>
      <c r="AA23" s="5">
        <v>4905326</v>
      </c>
      <c r="AB23" s="5">
        <v>5022461</v>
      </c>
      <c r="AC23" s="64">
        <v>-117135</v>
      </c>
      <c r="AD23" s="5">
        <v>0</v>
      </c>
      <c r="AE23" s="63" t="s">
        <v>65</v>
      </c>
      <c r="AF23" s="72">
        <v>163035</v>
      </c>
      <c r="AG23" s="5">
        <v>86463</v>
      </c>
      <c r="AH23" s="5">
        <v>76572</v>
      </c>
      <c r="AI23" s="5">
        <v>4361936</v>
      </c>
      <c r="AJ23" s="5">
        <v>314735</v>
      </c>
      <c r="AK23" s="5">
        <v>1122705</v>
      </c>
      <c r="AL23" s="5">
        <v>2924496</v>
      </c>
      <c r="AM23" s="5">
        <v>37349045</v>
      </c>
      <c r="AN23" s="5">
        <v>15560</v>
      </c>
      <c r="AO23" s="64">
        <v>2400.3242287917737</v>
      </c>
      <c r="AQ23" s="63" t="s">
        <v>65</v>
      </c>
      <c r="AR23" s="11">
        <v>-2.9668014423555764</v>
      </c>
      <c r="AS23" s="11">
        <v>-3.388821772277526</v>
      </c>
      <c r="AT23" s="11">
        <v>-0.47977386960248031</v>
      </c>
      <c r="AU23" s="11">
        <v>0.75463209707127921</v>
      </c>
      <c r="AV23" s="11">
        <v>-11.648981052954563</v>
      </c>
      <c r="AW23" s="11">
        <v>-2.396681132453041</v>
      </c>
      <c r="AX23" s="11">
        <v>-4.4704691752112762</v>
      </c>
      <c r="AY23" s="11">
        <v>-15.594719302742888</v>
      </c>
      <c r="AZ23" s="11">
        <v>14.4397042642318</v>
      </c>
      <c r="BA23" s="11">
        <v>-20.000744213738187</v>
      </c>
      <c r="BB23" s="11">
        <v>-14.962450461542767</v>
      </c>
      <c r="BC23" s="65">
        <v>-4.2477833373311027</v>
      </c>
      <c r="BE23" s="63" t="s">
        <v>65</v>
      </c>
      <c r="BF23" s="11">
        <v>-1.8410257235243963</v>
      </c>
      <c r="BG23" s="11">
        <v>-3.4735909444333939</v>
      </c>
      <c r="BH23" s="11">
        <v>-27.620996525960116</v>
      </c>
      <c r="BI23" s="11">
        <v>-8.9473142621938671</v>
      </c>
      <c r="BJ23" s="11">
        <v>-5.1552049176479677</v>
      </c>
      <c r="BK23" s="11">
        <v>-2.4734143858926085</v>
      </c>
      <c r="BL23" s="11">
        <v>12.232953933431475</v>
      </c>
      <c r="BM23" s="11">
        <v>10.048745042235611</v>
      </c>
      <c r="BN23" s="11">
        <v>-1.6994978756276555</v>
      </c>
      <c r="BO23" s="11">
        <v>-5.0564458400830405</v>
      </c>
      <c r="BP23" s="57">
        <v>-3.6014502251999523</v>
      </c>
      <c r="BQ23" s="57">
        <v>-0.8814270185612193</v>
      </c>
      <c r="BR23" s="65">
        <v>-645.7023060796646</v>
      </c>
      <c r="BS23" s="5"/>
      <c r="BT23" s="63" t="s">
        <v>65</v>
      </c>
      <c r="BU23" s="11">
        <v>-33.234640097300883</v>
      </c>
      <c r="BV23" s="11">
        <v>-45.679857764821925</v>
      </c>
      <c r="BW23" s="11">
        <v>-9.9343668399633014</v>
      </c>
      <c r="BX23" s="11">
        <v>-5.1701505516604165</v>
      </c>
      <c r="BY23" s="11">
        <v>19.599706639002573</v>
      </c>
      <c r="BZ23" s="11">
        <v>-2.3549681591814795</v>
      </c>
      <c r="CA23" s="11">
        <v>-8.2312694414573055</v>
      </c>
      <c r="CB23" s="11">
        <v>-3.4785214578160244</v>
      </c>
      <c r="CC23" s="11">
        <v>-1.2000761953139882</v>
      </c>
      <c r="CD23" s="66">
        <v>-2.3061204652406486</v>
      </c>
      <c r="CE23" s="63" t="s">
        <v>65</v>
      </c>
      <c r="CF23" s="11">
        <f t="shared" si="3"/>
        <v>70.376110018341834</v>
      </c>
      <c r="CG23" s="11">
        <f t="shared" si="0"/>
        <v>59.90485432760061</v>
      </c>
      <c r="CH23" s="11">
        <f t="shared" si="0"/>
        <v>10.471255690741224</v>
      </c>
      <c r="CI23" s="11">
        <f t="shared" si="0"/>
        <v>9.5461128925786447</v>
      </c>
      <c r="CJ23" s="11">
        <f t="shared" si="0"/>
        <v>0.92514279816257683</v>
      </c>
      <c r="CK23" s="11">
        <f t="shared" si="0"/>
        <v>4.3747919123501022</v>
      </c>
      <c r="CL23" s="11">
        <f t="shared" si="0"/>
        <v>5.0800629574330483</v>
      </c>
      <c r="CM23" s="11">
        <f t="shared" si="0"/>
        <v>0.70527104508294658</v>
      </c>
      <c r="CN23" s="11">
        <f t="shared" si="0"/>
        <v>-0.59335921440561601</v>
      </c>
      <c r="CO23" s="11">
        <f t="shared" si="0"/>
        <v>5.7562382117133118E-2</v>
      </c>
      <c r="CP23" s="11">
        <f t="shared" si="0"/>
        <v>0.65092159652274917</v>
      </c>
      <c r="CQ23" s="65">
        <f t="shared" si="0"/>
        <v>4.8844595624868052</v>
      </c>
      <c r="CS23" s="63" t="s">
        <v>65</v>
      </c>
      <c r="CT23" s="59">
        <f t="shared" si="1"/>
        <v>0.81684284029216803</v>
      </c>
      <c r="CU23" s="59">
        <f t="shared" si="1"/>
        <v>0.85756409568169678</v>
      </c>
      <c r="CV23" s="59">
        <f t="shared" si="1"/>
        <v>4.0721255389528699E-2</v>
      </c>
      <c r="CW23" s="59">
        <f t="shared" si="1"/>
        <v>0.37906190104726906</v>
      </c>
      <c r="CX23" s="59">
        <f t="shared" si="1"/>
        <v>2.4340488491740553</v>
      </c>
      <c r="CY23" s="59">
        <f t="shared" si="1"/>
        <v>1.2545059719733127</v>
      </c>
      <c r="CZ23" s="59">
        <f t="shared" si="1"/>
        <v>8.3691564268912361E-2</v>
      </c>
      <c r="DA23" s="59">
        <f t="shared" si="1"/>
        <v>9.7319757439581114E-2</v>
      </c>
      <c r="DB23" s="59">
        <f t="shared" si="1"/>
        <v>1.3628193170668755E-2</v>
      </c>
      <c r="DC23" s="59">
        <f t="shared" si="1"/>
        <v>25.249098069308062</v>
      </c>
      <c r="DD23" s="59">
        <f t="shared" si="1"/>
        <v>13.133738760924141</v>
      </c>
      <c r="DE23" s="11">
        <f t="shared" si="1"/>
        <v>13.447361237750524</v>
      </c>
      <c r="DF23" s="65">
        <f t="shared" si="1"/>
        <v>-0.31362247682638206</v>
      </c>
      <c r="DH23" s="63" t="s">
        <v>65</v>
      </c>
      <c r="DI23" s="11">
        <f t="shared" si="2"/>
        <v>0.436517185379171</v>
      </c>
      <c r="DJ23" s="11">
        <f t="shared" si="2"/>
        <v>0.23149989511110658</v>
      </c>
      <c r="DK23" s="11">
        <f t="shared" si="2"/>
        <v>0.20501729026806439</v>
      </c>
      <c r="DL23" s="11">
        <f t="shared" si="2"/>
        <v>11.678842123004751</v>
      </c>
      <c r="DM23" s="11">
        <f t="shared" si="2"/>
        <v>0.84268553586845396</v>
      </c>
      <c r="DN23" s="11">
        <f t="shared" si="2"/>
        <v>3.0059804741995411</v>
      </c>
      <c r="DO23" s="11">
        <f t="shared" si="2"/>
        <v>7.8301761129367566</v>
      </c>
      <c r="DP23" s="67">
        <f t="shared" si="2"/>
        <v>100</v>
      </c>
      <c r="DQ23" s="85"/>
    </row>
    <row r="24" spans="2:121" ht="12">
      <c r="B24" s="74" t="s">
        <v>66</v>
      </c>
      <c r="C24" s="75">
        <v>14047636</v>
      </c>
      <c r="D24" s="75">
        <v>11947344</v>
      </c>
      <c r="E24" s="75">
        <v>2100292</v>
      </c>
      <c r="F24" s="75">
        <v>1913200</v>
      </c>
      <c r="G24" s="75">
        <v>187092</v>
      </c>
      <c r="H24" s="75">
        <v>1822187</v>
      </c>
      <c r="I24" s="75">
        <v>1939602</v>
      </c>
      <c r="J24" s="75">
        <v>117415</v>
      </c>
      <c r="K24" s="75">
        <v>-82811</v>
      </c>
      <c r="L24" s="75">
        <v>22265</v>
      </c>
      <c r="M24" s="75">
        <v>105076</v>
      </c>
      <c r="N24" s="76">
        <v>1881966</v>
      </c>
      <c r="O24" s="5"/>
      <c r="P24" s="74" t="s">
        <v>66</v>
      </c>
      <c r="Q24" s="75">
        <v>170161</v>
      </c>
      <c r="R24" s="75">
        <v>178750</v>
      </c>
      <c r="S24" s="75">
        <v>8589</v>
      </c>
      <c r="T24" s="75">
        <v>486695</v>
      </c>
      <c r="U24" s="75">
        <v>622259</v>
      </c>
      <c r="V24" s="75">
        <v>602851</v>
      </c>
      <c r="W24" s="75">
        <v>23032</v>
      </c>
      <c r="X24" s="75">
        <v>26782</v>
      </c>
      <c r="Y24" s="75">
        <v>3750</v>
      </c>
      <c r="Z24" s="75">
        <v>7219646</v>
      </c>
      <c r="AA24" s="75">
        <v>2278815</v>
      </c>
      <c r="AB24" s="75">
        <v>2321986</v>
      </c>
      <c r="AC24" s="76">
        <v>-43171</v>
      </c>
      <c r="AD24" s="5">
        <v>0</v>
      </c>
      <c r="AE24" s="74" t="s">
        <v>66</v>
      </c>
      <c r="AF24" s="77">
        <v>1092947</v>
      </c>
      <c r="AG24" s="75">
        <v>1024790</v>
      </c>
      <c r="AH24" s="75">
        <v>68157</v>
      </c>
      <c r="AI24" s="75">
        <v>3847884</v>
      </c>
      <c r="AJ24" s="75">
        <v>1152894</v>
      </c>
      <c r="AK24" s="75">
        <v>973205</v>
      </c>
      <c r="AL24" s="75">
        <v>1721785</v>
      </c>
      <c r="AM24" s="75">
        <v>23089469</v>
      </c>
      <c r="AN24" s="75">
        <v>9796</v>
      </c>
      <c r="AO24" s="76">
        <v>2357.0303184973459</v>
      </c>
      <c r="AQ24" s="74" t="s">
        <v>66</v>
      </c>
      <c r="AR24" s="78">
        <v>-2.7578432421076093</v>
      </c>
      <c r="AS24" s="78">
        <v>-3.1860726799077055</v>
      </c>
      <c r="AT24" s="78">
        <v>-0.24796807238900923</v>
      </c>
      <c r="AU24" s="78">
        <v>0.98131117360424958</v>
      </c>
      <c r="AV24" s="78">
        <v>-11.290865555581897</v>
      </c>
      <c r="AW24" s="78">
        <v>12.304250421405879</v>
      </c>
      <c r="AX24" s="78">
        <v>8.3373176878530053</v>
      </c>
      <c r="AY24" s="78">
        <v>-30.023064407506961</v>
      </c>
      <c r="AZ24" s="78">
        <v>30.469353484466833</v>
      </c>
      <c r="BA24" s="78">
        <v>-32.085773548072233</v>
      </c>
      <c r="BB24" s="78">
        <v>-30.818256037502305</v>
      </c>
      <c r="BC24" s="79">
        <v>9.3821598077815018</v>
      </c>
      <c r="BD24" s="68"/>
      <c r="BE24" s="74" t="s">
        <v>66</v>
      </c>
      <c r="BF24" s="78">
        <v>-1.775602209689616</v>
      </c>
      <c r="BG24" s="78">
        <v>-3.4936643253194828</v>
      </c>
      <c r="BH24" s="78">
        <v>-28.329439252336446</v>
      </c>
      <c r="BI24" s="78">
        <v>62.327981268886198</v>
      </c>
      <c r="BJ24" s="78">
        <v>-4.2389705203415184</v>
      </c>
      <c r="BK24" s="78">
        <v>0.86534745239501465</v>
      </c>
      <c r="BL24" s="78">
        <v>9.1408804435388333</v>
      </c>
      <c r="BM24" s="78">
        <v>7.0167026292655645</v>
      </c>
      <c r="BN24" s="78">
        <v>-4.4098903900076474</v>
      </c>
      <c r="BO24" s="78">
        <v>8.2346468296712398</v>
      </c>
      <c r="BP24" s="80">
        <v>14.895473940710332</v>
      </c>
      <c r="BQ24" s="80">
        <v>17.554923844504579</v>
      </c>
      <c r="BR24" s="65">
        <v>-629.9656273017431</v>
      </c>
      <c r="BS24" s="5"/>
      <c r="BT24" s="74" t="s">
        <v>66</v>
      </c>
      <c r="BU24" s="78">
        <v>15.392866833552763</v>
      </c>
      <c r="BV24" s="78">
        <v>17.592722215464836</v>
      </c>
      <c r="BW24" s="78">
        <v>-9.9393490928791337</v>
      </c>
      <c r="BX24" s="78">
        <v>2.889248203996384</v>
      </c>
      <c r="BY24" s="78">
        <v>17.927678012495551</v>
      </c>
      <c r="BZ24" s="78">
        <v>12.845044096536979</v>
      </c>
      <c r="CA24" s="78">
        <v>-9.3690996364310131</v>
      </c>
      <c r="CB24" s="78">
        <v>1.5415139092864687</v>
      </c>
      <c r="CC24" s="78">
        <v>-2.2647909807442881</v>
      </c>
      <c r="CD24" s="81">
        <v>3.8945073410349322</v>
      </c>
      <c r="CE24" s="74" t="s">
        <v>66</v>
      </c>
      <c r="CF24" s="78">
        <f t="shared" si="3"/>
        <v>60.840013254527427</v>
      </c>
      <c r="CG24" s="78">
        <f t="shared" si="0"/>
        <v>51.74369319623591</v>
      </c>
      <c r="CH24" s="78">
        <f t="shared" si="0"/>
        <v>9.0963200582915107</v>
      </c>
      <c r="CI24" s="78">
        <f t="shared" si="0"/>
        <v>8.2860285786563548</v>
      </c>
      <c r="CJ24" s="78">
        <f t="shared" si="0"/>
        <v>0.81029147963515313</v>
      </c>
      <c r="CK24" s="78">
        <f t="shared" si="0"/>
        <v>7.8918532080577517</v>
      </c>
      <c r="CL24" s="78">
        <f t="shared" si="0"/>
        <v>8.4003750800852117</v>
      </c>
      <c r="CM24" s="78">
        <f t="shared" si="0"/>
        <v>0.5085218720274598</v>
      </c>
      <c r="CN24" s="78">
        <f t="shared" si="0"/>
        <v>-0.35865268274467466</v>
      </c>
      <c r="CO24" s="78">
        <f t="shared" si="0"/>
        <v>9.6429242266247009E-2</v>
      </c>
      <c r="CP24" s="78">
        <f t="shared" si="0"/>
        <v>0.45508192501092165</v>
      </c>
      <c r="CQ24" s="65">
        <f t="shared" si="0"/>
        <v>8.1507547878212367</v>
      </c>
      <c r="CS24" s="74" t="s">
        <v>66</v>
      </c>
      <c r="CT24" s="59">
        <f t="shared" si="1"/>
        <v>0.7369636781166341</v>
      </c>
      <c r="CU24" s="59">
        <f t="shared" si="1"/>
        <v>0.77416245475372347</v>
      </c>
      <c r="CV24" s="59">
        <f t="shared" si="1"/>
        <v>3.7198776637089405E-2</v>
      </c>
      <c r="CW24" s="59">
        <f t="shared" si="1"/>
        <v>2.1078657114202146</v>
      </c>
      <c r="CX24" s="59">
        <f t="shared" si="1"/>
        <v>2.6949905171054391</v>
      </c>
      <c r="CY24" s="59">
        <f t="shared" si="1"/>
        <v>2.6109348811789479</v>
      </c>
      <c r="CZ24" s="59">
        <f t="shared" si="1"/>
        <v>9.9751102981190248E-2</v>
      </c>
      <c r="DA24" s="59">
        <f t="shared" si="1"/>
        <v>0.115992273360639</v>
      </c>
      <c r="DB24" s="59">
        <f t="shared" si="1"/>
        <v>1.6241170379448742E-2</v>
      </c>
      <c r="DC24" s="59">
        <f t="shared" si="1"/>
        <v>31.268133537414826</v>
      </c>
      <c r="DD24" s="59">
        <f t="shared" si="1"/>
        <v>9.8694993808649301</v>
      </c>
      <c r="DE24" s="11">
        <f t="shared" si="1"/>
        <v>10.056472065251912</v>
      </c>
      <c r="DF24" s="65">
        <f t="shared" si="1"/>
        <v>-0.18697268438698178</v>
      </c>
      <c r="DH24" s="74" t="s">
        <v>66</v>
      </c>
      <c r="DI24" s="11">
        <f t="shared" si="2"/>
        <v>4.7335302513886308</v>
      </c>
      <c r="DJ24" s="11">
        <f t="shared" si="2"/>
        <v>4.4383437315080743</v>
      </c>
      <c r="DK24" s="11">
        <f t="shared" si="2"/>
        <v>0.29518651988055683</v>
      </c>
      <c r="DL24" s="11">
        <f t="shared" si="2"/>
        <v>16.665103905161267</v>
      </c>
      <c r="DM24" s="11">
        <f t="shared" si="2"/>
        <v>4.9931594355851141</v>
      </c>
      <c r="DN24" s="11">
        <f t="shared" si="2"/>
        <v>4.214930191768377</v>
      </c>
      <c r="DO24" s="11">
        <f t="shared" si="2"/>
        <v>7.457014277807775</v>
      </c>
      <c r="DP24" s="67">
        <f t="shared" si="2"/>
        <v>100</v>
      </c>
      <c r="DQ24" s="62"/>
    </row>
    <row r="25" spans="2:121" ht="12">
      <c r="B25" s="63" t="s">
        <v>67</v>
      </c>
      <c r="C25" s="5">
        <v>70439242</v>
      </c>
      <c r="D25" s="5">
        <v>59898788</v>
      </c>
      <c r="E25" s="5">
        <v>10540454</v>
      </c>
      <c r="F25" s="5">
        <v>9603668</v>
      </c>
      <c r="G25" s="5">
        <v>936786</v>
      </c>
      <c r="H25" s="5">
        <v>4418157</v>
      </c>
      <c r="I25" s="5">
        <v>4964330</v>
      </c>
      <c r="J25" s="5">
        <v>546173</v>
      </c>
      <c r="K25" s="5">
        <v>-230039</v>
      </c>
      <c r="L25" s="5">
        <v>273364</v>
      </c>
      <c r="M25" s="5">
        <v>503403</v>
      </c>
      <c r="N25" s="64">
        <v>4582348</v>
      </c>
      <c r="O25" s="5"/>
      <c r="P25" s="63" t="s">
        <v>67</v>
      </c>
      <c r="Q25" s="5">
        <v>496424</v>
      </c>
      <c r="R25" s="5">
        <v>528472</v>
      </c>
      <c r="S25" s="5">
        <v>32048</v>
      </c>
      <c r="T25" s="5">
        <v>652476</v>
      </c>
      <c r="U25" s="5">
        <v>2281455</v>
      </c>
      <c r="V25" s="5">
        <v>1151993</v>
      </c>
      <c r="W25" s="5">
        <v>65848</v>
      </c>
      <c r="X25" s="5">
        <v>76570</v>
      </c>
      <c r="Y25" s="5">
        <v>10722</v>
      </c>
      <c r="Z25" s="5">
        <v>22550819</v>
      </c>
      <c r="AA25" s="5">
        <v>12776664</v>
      </c>
      <c r="AB25" s="5">
        <v>13026622</v>
      </c>
      <c r="AC25" s="64">
        <v>-249958</v>
      </c>
      <c r="AD25" s="5">
        <v>0</v>
      </c>
      <c r="AE25" s="63" t="s">
        <v>67</v>
      </c>
      <c r="AF25" s="72">
        <v>503388</v>
      </c>
      <c r="AG25" s="5">
        <v>423201</v>
      </c>
      <c r="AH25" s="5">
        <v>80187</v>
      </c>
      <c r="AI25" s="5">
        <v>9270767</v>
      </c>
      <c r="AJ25" s="5">
        <v>1410559</v>
      </c>
      <c r="AK25" s="5">
        <v>2160756</v>
      </c>
      <c r="AL25" s="5">
        <v>5699452</v>
      </c>
      <c r="AM25" s="5">
        <v>97408218</v>
      </c>
      <c r="AN25" s="5">
        <v>33863</v>
      </c>
      <c r="AO25" s="64">
        <v>2876.5383456870331</v>
      </c>
      <c r="AQ25" s="63" t="s">
        <v>67</v>
      </c>
      <c r="AR25" s="11">
        <v>1.9257444439706315</v>
      </c>
      <c r="AS25" s="11">
        <v>1.4671171536444312</v>
      </c>
      <c r="AT25" s="11">
        <v>4.6128093363804057</v>
      </c>
      <c r="AU25" s="11">
        <v>5.9004373561379273</v>
      </c>
      <c r="AV25" s="11">
        <v>-6.9818290140005956</v>
      </c>
      <c r="AW25" s="11">
        <v>10.193207870179156</v>
      </c>
      <c r="AX25" s="11">
        <v>1.9202184446086887</v>
      </c>
      <c r="AY25" s="11">
        <v>-36.590018297156973</v>
      </c>
      <c r="AZ25" s="11">
        <v>55.556092226725958</v>
      </c>
      <c r="BA25" s="11">
        <v>-5.2585976841791515</v>
      </c>
      <c r="BB25" s="11">
        <v>-37.553201650848308</v>
      </c>
      <c r="BC25" s="65">
        <v>2.5742112380295339</v>
      </c>
      <c r="BD25" s="68"/>
      <c r="BE25" s="63" t="s">
        <v>67</v>
      </c>
      <c r="BF25" s="11">
        <v>-15.439831296651485</v>
      </c>
      <c r="BG25" s="11">
        <v>-16.27105217294865</v>
      </c>
      <c r="BH25" s="11">
        <v>-27.335389080355522</v>
      </c>
      <c r="BI25" s="11">
        <v>25.853229483722384</v>
      </c>
      <c r="BJ25" s="11">
        <v>0.54701475467851424</v>
      </c>
      <c r="BK25" s="11">
        <v>5.4168290937574923</v>
      </c>
      <c r="BL25" s="11">
        <v>10.28153209733876</v>
      </c>
      <c r="BM25" s="11">
        <v>8.1344442875300107</v>
      </c>
      <c r="BN25" s="11">
        <v>-3.4141068372218717</v>
      </c>
      <c r="BO25" s="11">
        <v>15.955230463063122</v>
      </c>
      <c r="BP25" s="57">
        <v>27.668003700341114</v>
      </c>
      <c r="BQ25" s="57">
        <v>30.760022147638345</v>
      </c>
      <c r="BR25" s="86">
        <v>-649.47900637502744</v>
      </c>
      <c r="BS25" s="5"/>
      <c r="BT25" s="63" t="s">
        <v>67</v>
      </c>
      <c r="BU25" s="11">
        <v>20.094474663612942</v>
      </c>
      <c r="BV25" s="11">
        <v>28.2470021727997</v>
      </c>
      <c r="BW25" s="11">
        <v>-10.075024391337992</v>
      </c>
      <c r="BX25" s="11">
        <v>2.7689449739446297</v>
      </c>
      <c r="BY25" s="11">
        <v>21.038649229134897</v>
      </c>
      <c r="BZ25" s="11">
        <v>14.534907142569391</v>
      </c>
      <c r="CA25" s="11">
        <v>-4.5166621042463344</v>
      </c>
      <c r="CB25" s="11">
        <v>5.2314138488543307</v>
      </c>
      <c r="CC25" s="11">
        <v>0.29024137420405749</v>
      </c>
      <c r="CD25" s="66">
        <v>4.9268726517605268</v>
      </c>
      <c r="CE25" s="63" t="s">
        <v>67</v>
      </c>
      <c r="CF25" s="11">
        <f t="shared" si="3"/>
        <v>72.313448953557497</v>
      </c>
      <c r="CG25" s="11">
        <f t="shared" si="0"/>
        <v>61.492540598576603</v>
      </c>
      <c r="CH25" s="11">
        <f t="shared" si="0"/>
        <v>10.82090835498089</v>
      </c>
      <c r="CI25" s="11">
        <f t="shared" si="0"/>
        <v>9.8591968903486151</v>
      </c>
      <c r="CJ25" s="11">
        <f t="shared" si="0"/>
        <v>0.96171146463227575</v>
      </c>
      <c r="CK25" s="11">
        <f t="shared" si="0"/>
        <v>4.5357127876007342</v>
      </c>
      <c r="CL25" s="11">
        <f t="shared" si="0"/>
        <v>5.0964180455492984</v>
      </c>
      <c r="CM25" s="11">
        <f t="shared" si="0"/>
        <v>0.56070525794856452</v>
      </c>
      <c r="CN25" s="11">
        <f t="shared" si="0"/>
        <v>-0.23615974578243493</v>
      </c>
      <c r="CO25" s="11">
        <f t="shared" si="0"/>
        <v>0.28063751253513336</v>
      </c>
      <c r="CP25" s="11">
        <f t="shared" si="0"/>
        <v>0.51679725831756818</v>
      </c>
      <c r="CQ25" s="86">
        <f t="shared" si="0"/>
        <v>4.7042724875636264</v>
      </c>
      <c r="CS25" s="63" t="s">
        <v>67</v>
      </c>
      <c r="CT25" s="59">
        <f t="shared" si="1"/>
        <v>0.50963256508809152</v>
      </c>
      <c r="CU25" s="59">
        <f t="shared" si="1"/>
        <v>0.54253327989225708</v>
      </c>
      <c r="CV25" s="59">
        <f t="shared" si="1"/>
        <v>3.2900714804165704E-2</v>
      </c>
      <c r="CW25" s="59">
        <f t="shared" si="1"/>
        <v>0.66983670720677801</v>
      </c>
      <c r="CX25" s="59">
        <f t="shared" si="1"/>
        <v>2.3421586462037522</v>
      </c>
      <c r="CY25" s="59">
        <f t="shared" si="1"/>
        <v>1.1826445690650045</v>
      </c>
      <c r="CZ25" s="59">
        <f t="shared" si="1"/>
        <v>6.7600045819542653E-2</v>
      </c>
      <c r="DA25" s="59">
        <f t="shared" si="1"/>
        <v>7.860733064637318E-2</v>
      </c>
      <c r="DB25" s="59">
        <f t="shared" ref="DB25:DF51" si="4">Y25/$AM25*100</f>
        <v>1.1007284826830525E-2</v>
      </c>
      <c r="DC25" s="59">
        <f t="shared" si="4"/>
        <v>23.150838258841773</v>
      </c>
      <c r="DD25" s="59">
        <f t="shared" si="4"/>
        <v>13.116618148173083</v>
      </c>
      <c r="DE25" s="11">
        <f t="shared" si="4"/>
        <v>13.373226887283781</v>
      </c>
      <c r="DF25" s="65">
        <f t="shared" si="4"/>
        <v>-0.25660873911069804</v>
      </c>
      <c r="DH25" s="63" t="s">
        <v>67</v>
      </c>
      <c r="DI25" s="11">
        <f t="shared" si="2"/>
        <v>0.51678185920617092</v>
      </c>
      <c r="DJ25" s="11">
        <f t="shared" si="2"/>
        <v>0.43446128949818175</v>
      </c>
      <c r="DK25" s="11">
        <f t="shared" si="2"/>
        <v>8.2320569707989108E-2</v>
      </c>
      <c r="DL25" s="11">
        <f t="shared" si="2"/>
        <v>9.5174382514625204</v>
      </c>
      <c r="DM25" s="11">
        <f t="shared" si="2"/>
        <v>1.4480903449029321</v>
      </c>
      <c r="DN25" s="11">
        <f t="shared" si="2"/>
        <v>2.2182481564337828</v>
      </c>
      <c r="DO25" s="11">
        <f t="shared" si="2"/>
        <v>5.8510997501258055</v>
      </c>
      <c r="DP25" s="67">
        <f t="shared" si="2"/>
        <v>100</v>
      </c>
      <c r="DQ25" s="62"/>
    </row>
    <row r="26" spans="2:121" ht="12">
      <c r="B26" s="74" t="s">
        <v>68</v>
      </c>
      <c r="C26" s="75">
        <v>96200706</v>
      </c>
      <c r="D26" s="75">
        <v>81869843</v>
      </c>
      <c r="E26" s="75">
        <v>14330863</v>
      </c>
      <c r="F26" s="75">
        <v>13060139</v>
      </c>
      <c r="G26" s="75">
        <v>1270724</v>
      </c>
      <c r="H26" s="75">
        <v>4033469</v>
      </c>
      <c r="I26" s="75">
        <v>4585692</v>
      </c>
      <c r="J26" s="75">
        <v>552223</v>
      </c>
      <c r="K26" s="75">
        <v>-416948</v>
      </c>
      <c r="L26" s="75">
        <v>83053</v>
      </c>
      <c r="M26" s="75">
        <v>500001</v>
      </c>
      <c r="N26" s="76">
        <v>4377447</v>
      </c>
      <c r="O26" s="5"/>
      <c r="P26" s="74" t="s">
        <v>68</v>
      </c>
      <c r="Q26" s="75">
        <v>597091</v>
      </c>
      <c r="R26" s="75">
        <v>637431</v>
      </c>
      <c r="S26" s="75">
        <v>40340</v>
      </c>
      <c r="T26" s="75">
        <v>326295</v>
      </c>
      <c r="U26" s="75">
        <v>2848626</v>
      </c>
      <c r="V26" s="75">
        <v>605435</v>
      </c>
      <c r="W26" s="75">
        <v>72970</v>
      </c>
      <c r="X26" s="75">
        <v>84852</v>
      </c>
      <c r="Y26" s="75">
        <v>11882</v>
      </c>
      <c r="Z26" s="75">
        <v>30292341</v>
      </c>
      <c r="AA26" s="75">
        <v>18158012</v>
      </c>
      <c r="AB26" s="75">
        <v>18295273</v>
      </c>
      <c r="AC26" s="76">
        <v>-137261</v>
      </c>
      <c r="AD26" s="5">
        <v>0</v>
      </c>
      <c r="AE26" s="74" t="s">
        <v>68</v>
      </c>
      <c r="AF26" s="77">
        <v>342779</v>
      </c>
      <c r="AG26" s="75">
        <v>307494</v>
      </c>
      <c r="AH26" s="75">
        <v>35285</v>
      </c>
      <c r="AI26" s="75">
        <v>11791550</v>
      </c>
      <c r="AJ26" s="75">
        <v>1264533</v>
      </c>
      <c r="AK26" s="75">
        <v>3617232</v>
      </c>
      <c r="AL26" s="75">
        <v>6909785</v>
      </c>
      <c r="AM26" s="75">
        <v>130526516</v>
      </c>
      <c r="AN26" s="75">
        <v>41818</v>
      </c>
      <c r="AO26" s="76">
        <v>3121.2998230427088</v>
      </c>
      <c r="AQ26" s="74" t="s">
        <v>68</v>
      </c>
      <c r="AR26" s="78">
        <v>1.9969931676723476</v>
      </c>
      <c r="AS26" s="78">
        <v>1.5571417867938495</v>
      </c>
      <c r="AT26" s="78">
        <v>4.5847011356499383</v>
      </c>
      <c r="AU26" s="78">
        <v>5.8855954801439054</v>
      </c>
      <c r="AV26" s="78">
        <v>-7.1406857443512317</v>
      </c>
      <c r="AW26" s="78">
        <v>0.19430417023648622</v>
      </c>
      <c r="AX26" s="78">
        <v>-3.5514221547125633</v>
      </c>
      <c r="AY26" s="78">
        <v>-24.238749127108143</v>
      </c>
      <c r="AZ26" s="78">
        <v>26.080782329508086</v>
      </c>
      <c r="BA26" s="78">
        <v>-14.22448515894491</v>
      </c>
      <c r="BB26" s="78">
        <v>-24.343720919675889</v>
      </c>
      <c r="BC26" s="79">
        <v>-3.1847140801540745</v>
      </c>
      <c r="BE26" s="74" t="s">
        <v>68</v>
      </c>
      <c r="BF26" s="78">
        <v>-15.415421229335186</v>
      </c>
      <c r="BG26" s="78">
        <v>-16.263351693896613</v>
      </c>
      <c r="BH26" s="78">
        <v>-27.082768468810443</v>
      </c>
      <c r="BI26" s="78">
        <v>-13.998914097752287</v>
      </c>
      <c r="BJ26" s="78">
        <v>-0.41123777220510921</v>
      </c>
      <c r="BK26" s="78">
        <v>5.1586233249672162</v>
      </c>
      <c r="BL26" s="78">
        <v>6.893823977499121</v>
      </c>
      <c r="BM26" s="78">
        <v>4.8137854363535304</v>
      </c>
      <c r="BN26" s="78">
        <v>-6.374596170514538</v>
      </c>
      <c r="BO26" s="78">
        <v>-6.4355216823477237</v>
      </c>
      <c r="BP26" s="80">
        <v>-10.900732254374855</v>
      </c>
      <c r="BQ26" s="80">
        <v>-10.117048505069112</v>
      </c>
      <c r="BR26" s="79">
        <v>-649.54958561876924</v>
      </c>
      <c r="BS26" s="5"/>
      <c r="BT26" s="74" t="s">
        <v>68</v>
      </c>
      <c r="BU26" s="78">
        <v>24.465867828612929</v>
      </c>
      <c r="BV26" s="78">
        <v>30.196971749881445</v>
      </c>
      <c r="BW26" s="78">
        <v>-10.042321027942076</v>
      </c>
      <c r="BX26" s="78">
        <v>0.60217717494176459</v>
      </c>
      <c r="BY26" s="78">
        <v>27.269094898298089</v>
      </c>
      <c r="BZ26" s="78">
        <v>4.1098744918960968</v>
      </c>
      <c r="CA26" s="78">
        <v>-4.7312800791733887</v>
      </c>
      <c r="CB26" s="78">
        <v>-0.14705465652270955</v>
      </c>
      <c r="CC26" s="78">
        <v>1.012101741587961</v>
      </c>
      <c r="CD26" s="81">
        <v>-1.1475421044857173</v>
      </c>
      <c r="CE26" s="74" t="s">
        <v>68</v>
      </c>
      <c r="CF26" s="78">
        <f t="shared" si="3"/>
        <v>73.702040740902021</v>
      </c>
      <c r="CG26" s="78">
        <f t="shared" si="0"/>
        <v>62.722767380077784</v>
      </c>
      <c r="CH26" s="78">
        <f t="shared" si="0"/>
        <v>10.979273360824248</v>
      </c>
      <c r="CI26" s="78">
        <f t="shared" si="0"/>
        <v>10.005736305717376</v>
      </c>
      <c r="CJ26" s="78">
        <f t="shared" si="0"/>
        <v>0.97353705510687183</v>
      </c>
      <c r="CK26" s="78">
        <f t="shared" si="0"/>
        <v>3.0901529617169894</v>
      </c>
      <c r="CL26" s="78">
        <f t="shared" si="0"/>
        <v>3.5132263853575929</v>
      </c>
      <c r="CM26" s="78">
        <f t="shared" si="0"/>
        <v>0.42307342364060346</v>
      </c>
      <c r="CN26" s="78">
        <f t="shared" si="0"/>
        <v>-0.31943547776913006</v>
      </c>
      <c r="CO26" s="78">
        <f t="shared" si="0"/>
        <v>6.3629216917120507E-2</v>
      </c>
      <c r="CP26" s="78">
        <f t="shared" si="0"/>
        <v>0.38306469468625054</v>
      </c>
      <c r="CQ26" s="79">
        <f t="shared" si="0"/>
        <v>3.3536840897523077</v>
      </c>
      <c r="CS26" s="74" t="s">
        <v>68</v>
      </c>
      <c r="CT26" s="82">
        <f t="shared" ref="CT26:DA51" si="5">Q26/$AM26*100</f>
        <v>0.45744804833371938</v>
      </c>
      <c r="CU26" s="82">
        <f t="shared" si="5"/>
        <v>0.48835364608981063</v>
      </c>
      <c r="CV26" s="82">
        <f t="shared" si="5"/>
        <v>3.0905597756091186E-2</v>
      </c>
      <c r="CW26" s="82">
        <f t="shared" si="5"/>
        <v>0.24998368913792196</v>
      </c>
      <c r="CX26" s="82">
        <f t="shared" si="5"/>
        <v>2.1824117331071644</v>
      </c>
      <c r="CY26" s="82">
        <f t="shared" si="5"/>
        <v>0.46384061917350189</v>
      </c>
      <c r="CZ26" s="82">
        <f t="shared" si="5"/>
        <v>5.5904349733811941E-2</v>
      </c>
      <c r="DA26" s="82">
        <f t="shared" si="5"/>
        <v>6.5007480932073605E-2</v>
      </c>
      <c r="DB26" s="82">
        <f t="shared" si="4"/>
        <v>9.1031311982616627E-3</v>
      </c>
      <c r="DC26" s="82">
        <f t="shared" si="4"/>
        <v>23.207806297380987</v>
      </c>
      <c r="DD26" s="82">
        <f t="shared" si="4"/>
        <v>13.911358823060901</v>
      </c>
      <c r="DE26" s="78">
        <f t="shared" si="4"/>
        <v>14.016518298856608</v>
      </c>
      <c r="DF26" s="65">
        <f t="shared" si="4"/>
        <v>-0.10515947579570728</v>
      </c>
      <c r="DH26" s="74" t="s">
        <v>68</v>
      </c>
      <c r="DI26" s="78">
        <f t="shared" si="2"/>
        <v>0.26261254073463514</v>
      </c>
      <c r="DJ26" s="78">
        <f t="shared" si="2"/>
        <v>0.23557971929626928</v>
      </c>
      <c r="DK26" s="78">
        <f t="shared" si="2"/>
        <v>2.7032821438365825E-2</v>
      </c>
      <c r="DL26" s="78">
        <f t="shared" si="2"/>
        <v>9.0338349335854478</v>
      </c>
      <c r="DM26" s="78">
        <f t="shared" si="2"/>
        <v>0.96879395754346198</v>
      </c>
      <c r="DN26" s="78">
        <f t="shared" si="2"/>
        <v>2.7712622008542693</v>
      </c>
      <c r="DO26" s="78">
        <f t="shared" si="2"/>
        <v>5.2937787751877172</v>
      </c>
      <c r="DP26" s="67">
        <f t="shared" si="2"/>
        <v>100</v>
      </c>
      <c r="DQ26" s="62"/>
    </row>
    <row r="27" spans="2:121" ht="12">
      <c r="B27" s="63" t="s">
        <v>69</v>
      </c>
      <c r="C27" s="5">
        <v>5714857</v>
      </c>
      <c r="D27" s="5">
        <v>4860317</v>
      </c>
      <c r="E27" s="5">
        <v>854540</v>
      </c>
      <c r="F27" s="5">
        <v>778999</v>
      </c>
      <c r="G27" s="5">
        <v>75541</v>
      </c>
      <c r="H27" s="5">
        <v>742120</v>
      </c>
      <c r="I27" s="5">
        <v>804366</v>
      </c>
      <c r="J27" s="5">
        <v>62246</v>
      </c>
      <c r="K27" s="5">
        <v>-7265</v>
      </c>
      <c r="L27" s="5">
        <v>50254</v>
      </c>
      <c r="M27" s="5">
        <v>57519</v>
      </c>
      <c r="N27" s="64">
        <v>745029</v>
      </c>
      <c r="O27" s="5"/>
      <c r="P27" s="63" t="s">
        <v>69</v>
      </c>
      <c r="Q27" s="5">
        <v>47063</v>
      </c>
      <c r="R27" s="5">
        <v>51081</v>
      </c>
      <c r="S27" s="5">
        <v>4018</v>
      </c>
      <c r="T27" s="5">
        <v>165081</v>
      </c>
      <c r="U27" s="5">
        <v>299424</v>
      </c>
      <c r="V27" s="5">
        <v>233461</v>
      </c>
      <c r="W27" s="5">
        <v>4356</v>
      </c>
      <c r="X27" s="5">
        <v>5065</v>
      </c>
      <c r="Y27" s="5">
        <v>709</v>
      </c>
      <c r="Z27" s="5">
        <v>2829113</v>
      </c>
      <c r="AA27" s="5">
        <v>1428217</v>
      </c>
      <c r="AB27" s="5">
        <v>1451722</v>
      </c>
      <c r="AC27" s="64">
        <v>-23505</v>
      </c>
      <c r="AD27" s="5">
        <v>0</v>
      </c>
      <c r="AE27" s="63" t="s">
        <v>69</v>
      </c>
      <c r="AF27" s="5">
        <v>71821</v>
      </c>
      <c r="AG27" s="5">
        <v>50808</v>
      </c>
      <c r="AH27" s="5">
        <v>21013</v>
      </c>
      <c r="AI27" s="5">
        <v>1329075</v>
      </c>
      <c r="AJ27" s="5">
        <v>350492</v>
      </c>
      <c r="AK27" s="5">
        <v>347360</v>
      </c>
      <c r="AL27" s="5">
        <v>631223</v>
      </c>
      <c r="AM27" s="5">
        <v>9286090</v>
      </c>
      <c r="AN27" s="5">
        <v>3892</v>
      </c>
      <c r="AO27" s="64">
        <v>2385.9429599177802</v>
      </c>
      <c r="AQ27" s="63" t="s">
        <v>69</v>
      </c>
      <c r="AR27" s="11">
        <v>-0.12172696039827874</v>
      </c>
      <c r="AS27" s="11">
        <v>-0.57110604770557216</v>
      </c>
      <c r="AT27" s="11">
        <v>2.5134718829925573</v>
      </c>
      <c r="AU27" s="11">
        <v>3.784197869690046</v>
      </c>
      <c r="AV27" s="11">
        <v>-8.9790705240200985</v>
      </c>
      <c r="AW27" s="11">
        <v>-1.668841880709937</v>
      </c>
      <c r="AX27" s="11">
        <v>-5.0602074033506517</v>
      </c>
      <c r="AY27" s="11">
        <v>-32.723755174389069</v>
      </c>
      <c r="AZ27" s="11">
        <v>74.569448333800054</v>
      </c>
      <c r="BA27" s="11">
        <v>-12.754986892588672</v>
      </c>
      <c r="BB27" s="11">
        <v>-33.248616091633885</v>
      </c>
      <c r="BC27" s="65">
        <v>-4.3779094615979943</v>
      </c>
      <c r="BE27" s="63" t="s">
        <v>69</v>
      </c>
      <c r="BF27" s="11">
        <v>-6.3311042114481326</v>
      </c>
      <c r="BG27" s="11">
        <v>-8.5012628298135322</v>
      </c>
      <c r="BH27" s="11">
        <v>-28.031524270105677</v>
      </c>
      <c r="BI27" s="11">
        <v>-11.01666136622125</v>
      </c>
      <c r="BJ27" s="11">
        <v>-0.97397550674837696</v>
      </c>
      <c r="BK27" s="11">
        <v>-3.1310293891878658</v>
      </c>
      <c r="BL27" s="11">
        <v>5.115830115830116</v>
      </c>
      <c r="BM27" s="11">
        <v>3.0518819938962363</v>
      </c>
      <c r="BN27" s="11">
        <v>-8.0415045395590141</v>
      </c>
      <c r="BO27" s="11">
        <v>3.2439342505826168</v>
      </c>
      <c r="BP27" s="57">
        <v>22.621626378532454</v>
      </c>
      <c r="BQ27" s="57">
        <v>25.098408912297149</v>
      </c>
      <c r="BR27" s="65">
        <v>-650.33949894638261</v>
      </c>
      <c r="BS27" s="5"/>
      <c r="BT27" s="63" t="s">
        <v>69</v>
      </c>
      <c r="BU27" s="11">
        <v>-6.5998231377444858</v>
      </c>
      <c r="BV27" s="11">
        <v>-5.1169044595503106</v>
      </c>
      <c r="BW27" s="11">
        <v>-10.000856604420079</v>
      </c>
      <c r="BX27" s="11">
        <v>-11.311692116127748</v>
      </c>
      <c r="BY27" s="11">
        <v>-33.135692810158261</v>
      </c>
      <c r="BZ27" s="11">
        <v>24.424194230121714</v>
      </c>
      <c r="CA27" s="11">
        <v>-9.2069852840702318</v>
      </c>
      <c r="CB27" s="11">
        <v>0.75222754549619886</v>
      </c>
      <c r="CC27" s="11">
        <v>-2.0634121791645699</v>
      </c>
      <c r="CD27" s="66">
        <v>2.8749620415729407</v>
      </c>
      <c r="CE27" s="63" t="s">
        <v>69</v>
      </c>
      <c r="CF27" s="11">
        <f t="shared" si="3"/>
        <v>61.542123757146442</v>
      </c>
      <c r="CG27" s="11">
        <f t="shared" si="0"/>
        <v>52.339757637498664</v>
      </c>
      <c r="CH27" s="11">
        <f t="shared" si="0"/>
        <v>9.202366119647774</v>
      </c>
      <c r="CI27" s="11">
        <f t="shared" si="0"/>
        <v>8.3888805729860483</v>
      </c>
      <c r="CJ27" s="11">
        <f t="shared" si="0"/>
        <v>0.81348554666172745</v>
      </c>
      <c r="CK27" s="11">
        <f t="shared" si="0"/>
        <v>7.9917381804397767</v>
      </c>
      <c r="CL27" s="11">
        <f t="shared" si="0"/>
        <v>8.6620525969487705</v>
      </c>
      <c r="CM27" s="11">
        <f t="shared" si="0"/>
        <v>0.67031441650899359</v>
      </c>
      <c r="CN27" s="11">
        <f t="shared" si="0"/>
        <v>-7.8235296018022663E-2</v>
      </c>
      <c r="CO27" s="11">
        <f t="shared" si="0"/>
        <v>0.54117502630278191</v>
      </c>
      <c r="CP27" s="11">
        <f t="shared" si="0"/>
        <v>0.61941032232080451</v>
      </c>
      <c r="CQ27" s="65">
        <f t="shared" si="0"/>
        <v>8.0230646052321255</v>
      </c>
      <c r="CS27" s="63" t="s">
        <v>69</v>
      </c>
      <c r="CT27" s="59">
        <f t="shared" si="5"/>
        <v>0.50681180130711634</v>
      </c>
      <c r="CU27" s="59">
        <f t="shared" si="5"/>
        <v>0.55008081980682944</v>
      </c>
      <c r="CV27" s="59">
        <f t="shared" si="5"/>
        <v>4.3269018499713013E-2</v>
      </c>
      <c r="CW27" s="59">
        <f t="shared" si="5"/>
        <v>1.7777234551894288</v>
      </c>
      <c r="CX27" s="59">
        <f t="shared" si="5"/>
        <v>3.2244356882175382</v>
      </c>
      <c r="CY27" s="59">
        <f t="shared" si="5"/>
        <v>2.5140936605180437</v>
      </c>
      <c r="CZ27" s="59">
        <f t="shared" si="5"/>
        <v>4.6908871225671944E-2</v>
      </c>
      <c r="DA27" s="59">
        <f t="shared" si="5"/>
        <v>5.4543946914147934E-2</v>
      </c>
      <c r="DB27" s="59">
        <f t="shared" si="4"/>
        <v>7.6350756884759887E-3</v>
      </c>
      <c r="DC27" s="59">
        <f t="shared" si="4"/>
        <v>30.466138062413783</v>
      </c>
      <c r="DD27" s="59">
        <f t="shared" si="4"/>
        <v>15.380176155949382</v>
      </c>
      <c r="DE27" s="11">
        <f t="shared" si="4"/>
        <v>15.633296683534189</v>
      </c>
      <c r="DF27" s="86">
        <f t="shared" si="4"/>
        <v>-0.25312052758480696</v>
      </c>
      <c r="DH27" s="63" t="s">
        <v>69</v>
      </c>
      <c r="DI27" s="11">
        <f t="shared" si="2"/>
        <v>0.7734256290860847</v>
      </c>
      <c r="DJ27" s="11">
        <f t="shared" si="2"/>
        <v>0.54714093875893943</v>
      </c>
      <c r="DK27" s="11">
        <f t="shared" si="2"/>
        <v>0.22628469032714521</v>
      </c>
      <c r="DL27" s="11">
        <f t="shared" si="2"/>
        <v>14.312536277378316</v>
      </c>
      <c r="DM27" s="11">
        <f t="shared" si="2"/>
        <v>3.7743765136887539</v>
      </c>
      <c r="DN27" s="11">
        <f t="shared" si="2"/>
        <v>3.740648647600874</v>
      </c>
      <c r="DO27" s="11">
        <f t="shared" si="2"/>
        <v>6.7975111160886881</v>
      </c>
      <c r="DP27" s="87">
        <f t="shared" si="2"/>
        <v>100</v>
      </c>
      <c r="DQ27" s="62"/>
    </row>
    <row r="28" spans="2:121" ht="12">
      <c r="B28" s="63" t="s">
        <v>70</v>
      </c>
      <c r="C28" s="5">
        <v>9669205</v>
      </c>
      <c r="D28" s="5">
        <v>8223319</v>
      </c>
      <c r="E28" s="5">
        <v>1445886</v>
      </c>
      <c r="F28" s="5">
        <v>1317302</v>
      </c>
      <c r="G28" s="5">
        <v>128584</v>
      </c>
      <c r="H28" s="5">
        <v>2144799</v>
      </c>
      <c r="I28" s="5">
        <v>2308114</v>
      </c>
      <c r="J28" s="5">
        <v>163315</v>
      </c>
      <c r="K28" s="5">
        <v>-40326</v>
      </c>
      <c r="L28" s="5">
        <v>113903</v>
      </c>
      <c r="M28" s="5">
        <v>154229</v>
      </c>
      <c r="N28" s="64">
        <v>2172304</v>
      </c>
      <c r="O28" s="5"/>
      <c r="P28" s="63" t="s">
        <v>70</v>
      </c>
      <c r="Q28" s="5">
        <v>82412</v>
      </c>
      <c r="R28" s="5">
        <v>89410</v>
      </c>
      <c r="S28" s="5">
        <v>6998</v>
      </c>
      <c r="T28" s="5">
        <v>1257267</v>
      </c>
      <c r="U28" s="5">
        <v>454436</v>
      </c>
      <c r="V28" s="5">
        <v>378189</v>
      </c>
      <c r="W28" s="5">
        <v>12821</v>
      </c>
      <c r="X28" s="5">
        <v>14909</v>
      </c>
      <c r="Y28" s="5">
        <v>2088</v>
      </c>
      <c r="Z28" s="5">
        <v>4470774</v>
      </c>
      <c r="AA28" s="5">
        <v>1807381</v>
      </c>
      <c r="AB28" s="5">
        <v>1861590</v>
      </c>
      <c r="AC28" s="64">
        <v>-54209</v>
      </c>
      <c r="AD28" s="5">
        <v>0</v>
      </c>
      <c r="AE28" s="63" t="s">
        <v>70</v>
      </c>
      <c r="AF28" s="5">
        <v>-78806</v>
      </c>
      <c r="AG28" s="5">
        <v>-127067</v>
      </c>
      <c r="AH28" s="5">
        <v>48261</v>
      </c>
      <c r="AI28" s="5">
        <v>2742199</v>
      </c>
      <c r="AJ28" s="5">
        <v>1142297</v>
      </c>
      <c r="AK28" s="5">
        <v>790666</v>
      </c>
      <c r="AL28" s="5">
        <v>809236</v>
      </c>
      <c r="AM28" s="5">
        <v>16284778</v>
      </c>
      <c r="AN28" s="5">
        <v>6953</v>
      </c>
      <c r="AO28" s="64">
        <v>2342.1225370343736</v>
      </c>
      <c r="AQ28" s="63" t="s">
        <v>70</v>
      </c>
      <c r="AR28" s="11">
        <v>0.48538326686238159</v>
      </c>
      <c r="AS28" s="11">
        <v>3.0130733567194212E-2</v>
      </c>
      <c r="AT28" s="11">
        <v>3.1554795502751385</v>
      </c>
      <c r="AU28" s="11">
        <v>4.4273548043407089</v>
      </c>
      <c r="AV28" s="11">
        <v>-8.2879233117457414</v>
      </c>
      <c r="AW28" s="11">
        <v>67.166446355196129</v>
      </c>
      <c r="AX28" s="11">
        <v>51.863792538513465</v>
      </c>
      <c r="AY28" s="11">
        <v>-31.040088503796039</v>
      </c>
      <c r="AZ28" s="11">
        <v>64.529861905180752</v>
      </c>
      <c r="BA28" s="11">
        <v>2.1093679964141643</v>
      </c>
      <c r="BB28" s="11">
        <v>-31.52681584088084</v>
      </c>
      <c r="BC28" s="65">
        <v>56.740598142898271</v>
      </c>
      <c r="BE28" s="63" t="s">
        <v>70</v>
      </c>
      <c r="BF28" s="11">
        <v>-6.5125406962894052</v>
      </c>
      <c r="BG28" s="11">
        <v>-8.5141869007786681</v>
      </c>
      <c r="BH28" s="11">
        <v>-26.936730006264355</v>
      </c>
      <c r="BI28" s="11">
        <v>164.10176156486449</v>
      </c>
      <c r="BJ28" s="11">
        <v>-1.9671883595258381</v>
      </c>
      <c r="BK28" s="11">
        <v>5.5918986154271408</v>
      </c>
      <c r="BL28" s="11">
        <v>18.723955921844613</v>
      </c>
      <c r="BM28" s="11">
        <v>16.412899195752324</v>
      </c>
      <c r="BN28" s="11">
        <v>3.9840637450199203</v>
      </c>
      <c r="BO28" s="11">
        <v>7.9701503350842238</v>
      </c>
      <c r="BP28" s="57">
        <v>9.5162727961845235</v>
      </c>
      <c r="BQ28" s="57">
        <v>13.487157947100412</v>
      </c>
      <c r="BR28" s="65">
        <v>-643.28522750050115</v>
      </c>
      <c r="BS28" s="5"/>
      <c r="BT28" s="63" t="s">
        <v>70</v>
      </c>
      <c r="BU28" s="11">
        <v>-2.9403696688655216</v>
      </c>
      <c r="BV28" s="11">
        <v>2.3538000461077386</v>
      </c>
      <c r="BW28" s="11">
        <v>-9.9188054129724694</v>
      </c>
      <c r="BX28" s="11">
        <v>6.8261306892862956</v>
      </c>
      <c r="BY28" s="11">
        <v>13.501474539355495</v>
      </c>
      <c r="BZ28" s="11">
        <v>16.061404950913619</v>
      </c>
      <c r="CA28" s="11">
        <v>-7.969203125177696</v>
      </c>
      <c r="CB28" s="11">
        <v>8.2312499680153515</v>
      </c>
      <c r="CC28" s="11">
        <v>-1.7521548678818708</v>
      </c>
      <c r="CD28" s="66">
        <v>10.161449162037188</v>
      </c>
      <c r="CE28" s="63" t="s">
        <v>70</v>
      </c>
      <c r="CF28" s="11">
        <f t="shared" si="3"/>
        <v>59.375724986855829</v>
      </c>
      <c r="CG28" s="11">
        <f t="shared" si="0"/>
        <v>50.49696716774401</v>
      </c>
      <c r="CH28" s="11">
        <f t="shared" si="0"/>
        <v>8.8787578191118115</v>
      </c>
      <c r="CI28" s="11">
        <f t="shared" si="0"/>
        <v>8.0891615470594687</v>
      </c>
      <c r="CJ28" s="11">
        <f t="shared" si="0"/>
        <v>0.78959627205234229</v>
      </c>
      <c r="CK28" s="11">
        <f t="shared" si="0"/>
        <v>13.170575613619048</v>
      </c>
      <c r="CL28" s="11">
        <f t="shared" si="0"/>
        <v>14.173444673301654</v>
      </c>
      <c r="CM28" s="11">
        <f t="shared" si="0"/>
        <v>1.0028690596826066</v>
      </c>
      <c r="CN28" s="11">
        <f t="shared" si="0"/>
        <v>-0.24763002602798762</v>
      </c>
      <c r="CO28" s="11">
        <f t="shared" si="0"/>
        <v>0.6994445978938123</v>
      </c>
      <c r="CP28" s="11">
        <f t="shared" si="0"/>
        <v>0.94707462392179986</v>
      </c>
      <c r="CQ28" s="65">
        <f t="shared" si="0"/>
        <v>13.339475674768178</v>
      </c>
      <c r="CS28" s="63" t="s">
        <v>70</v>
      </c>
      <c r="CT28" s="59">
        <f t="shared" si="5"/>
        <v>0.50606769094426707</v>
      </c>
      <c r="CU28" s="59">
        <f t="shared" si="5"/>
        <v>0.54904033693305487</v>
      </c>
      <c r="CV28" s="59">
        <f t="shared" si="5"/>
        <v>4.2972645988787812E-2</v>
      </c>
      <c r="CW28" s="59">
        <f t="shared" si="5"/>
        <v>7.720504387594354</v>
      </c>
      <c r="CX28" s="59">
        <f t="shared" si="5"/>
        <v>2.7905569237726175</v>
      </c>
      <c r="CY28" s="59">
        <f t="shared" si="5"/>
        <v>2.3223466724569408</v>
      </c>
      <c r="CZ28" s="59">
        <f t="shared" si="5"/>
        <v>7.8729964878858041E-2</v>
      </c>
      <c r="DA28" s="59">
        <f t="shared" si="5"/>
        <v>9.1551754650877032E-2</v>
      </c>
      <c r="DB28" s="59">
        <f t="shared" si="4"/>
        <v>1.2821789772018997E-2</v>
      </c>
      <c r="DC28" s="59">
        <f t="shared" si="4"/>
        <v>27.453699399525128</v>
      </c>
      <c r="DD28" s="59">
        <f t="shared" si="4"/>
        <v>11.098591580431737</v>
      </c>
      <c r="DE28" s="11">
        <f t="shared" si="4"/>
        <v>11.431472998895041</v>
      </c>
      <c r="DF28" s="65">
        <f t="shared" si="4"/>
        <v>-0.33288141846330355</v>
      </c>
      <c r="DH28" s="63" t="s">
        <v>70</v>
      </c>
      <c r="DI28" s="11">
        <f t="shared" si="2"/>
        <v>-0.48392431263109636</v>
      </c>
      <c r="DJ28" s="11">
        <f t="shared" si="2"/>
        <v>-0.78028082421510447</v>
      </c>
      <c r="DK28" s="11">
        <f t="shared" si="2"/>
        <v>0.29635651158400811</v>
      </c>
      <c r="DL28" s="11">
        <f t="shared" si="2"/>
        <v>16.839032131724487</v>
      </c>
      <c r="DM28" s="11">
        <f t="shared" si="2"/>
        <v>7.0145076586245132</v>
      </c>
      <c r="DN28" s="11">
        <f t="shared" si="2"/>
        <v>4.8552458007103318</v>
      </c>
      <c r="DO28" s="11">
        <f t="shared" si="2"/>
        <v>4.9692786723896392</v>
      </c>
      <c r="DP28" s="67">
        <f t="shared" si="2"/>
        <v>100</v>
      </c>
      <c r="DQ28" s="62"/>
    </row>
    <row r="29" spans="2:121" ht="12">
      <c r="B29" s="63" t="s">
        <v>71</v>
      </c>
      <c r="C29" s="5">
        <v>1671599</v>
      </c>
      <c r="D29" s="5">
        <v>1421040</v>
      </c>
      <c r="E29" s="5">
        <v>250559</v>
      </c>
      <c r="F29" s="5">
        <v>228222</v>
      </c>
      <c r="G29" s="5">
        <v>22337</v>
      </c>
      <c r="H29" s="5">
        <v>173952</v>
      </c>
      <c r="I29" s="5">
        <v>221985</v>
      </c>
      <c r="J29" s="5">
        <v>48033</v>
      </c>
      <c r="K29" s="5">
        <v>-15123</v>
      </c>
      <c r="L29" s="5">
        <v>30954</v>
      </c>
      <c r="M29" s="5">
        <v>46077</v>
      </c>
      <c r="N29" s="64">
        <v>184793</v>
      </c>
      <c r="O29" s="5"/>
      <c r="P29" s="63" t="s">
        <v>71</v>
      </c>
      <c r="Q29" s="5">
        <v>16539</v>
      </c>
      <c r="R29" s="5">
        <v>17798</v>
      </c>
      <c r="S29" s="5">
        <v>1259</v>
      </c>
      <c r="T29" s="5">
        <v>2755</v>
      </c>
      <c r="U29" s="5">
        <v>80453</v>
      </c>
      <c r="V29" s="5">
        <v>85046</v>
      </c>
      <c r="W29" s="5">
        <v>4282</v>
      </c>
      <c r="X29" s="5">
        <v>4979</v>
      </c>
      <c r="Y29" s="5">
        <v>697</v>
      </c>
      <c r="Z29" s="5">
        <v>1275087</v>
      </c>
      <c r="AA29" s="5">
        <v>479038</v>
      </c>
      <c r="AB29" s="5">
        <v>483953</v>
      </c>
      <c r="AC29" s="64">
        <v>-4915</v>
      </c>
      <c r="AD29" s="5">
        <v>0</v>
      </c>
      <c r="AE29" s="63" t="s">
        <v>71</v>
      </c>
      <c r="AF29" s="5">
        <v>33524</v>
      </c>
      <c r="AG29" s="5">
        <v>21028</v>
      </c>
      <c r="AH29" s="5">
        <v>12496</v>
      </c>
      <c r="AI29" s="5">
        <v>762525</v>
      </c>
      <c r="AJ29" s="5">
        <v>405859</v>
      </c>
      <c r="AK29" s="5">
        <v>147578</v>
      </c>
      <c r="AL29" s="5">
        <v>209088</v>
      </c>
      <c r="AM29" s="5">
        <v>3120638</v>
      </c>
      <c r="AN29" s="5">
        <v>1439</v>
      </c>
      <c r="AO29" s="64">
        <v>2168.6157053509382</v>
      </c>
      <c r="AQ29" s="63" t="s">
        <v>71</v>
      </c>
      <c r="AR29" s="11">
        <v>3.3150963990501632</v>
      </c>
      <c r="AS29" s="11">
        <v>2.8488547982959851</v>
      </c>
      <c r="AT29" s="11">
        <v>6.0414585837382138</v>
      </c>
      <c r="AU29" s="11">
        <v>7.3723135985547072</v>
      </c>
      <c r="AV29" s="11">
        <v>-5.8781392213045685</v>
      </c>
      <c r="AW29" s="11">
        <v>5.4344004945874191</v>
      </c>
      <c r="AX29" s="11">
        <v>-2.3542142282162604</v>
      </c>
      <c r="AY29" s="11">
        <v>-22.96354509149813</v>
      </c>
      <c r="AZ29" s="11">
        <v>31.187150202484414</v>
      </c>
      <c r="BA29" s="11">
        <v>-18.221447253705321</v>
      </c>
      <c r="BB29" s="11">
        <v>-22.984221434779702</v>
      </c>
      <c r="BC29" s="65">
        <v>1.0151091091966591</v>
      </c>
      <c r="BE29" s="63" t="s">
        <v>71</v>
      </c>
      <c r="BF29" s="11">
        <v>-6.5857102513414283</v>
      </c>
      <c r="BG29" s="11">
        <v>-8.6298064582370753</v>
      </c>
      <c r="BH29" s="11">
        <v>-29.030439684329203</v>
      </c>
      <c r="BI29" s="11">
        <v>89.347079037800697</v>
      </c>
      <c r="BJ29" s="11">
        <v>-1.0125990452286038</v>
      </c>
      <c r="BK29" s="11">
        <v>3.0860606060606059</v>
      </c>
      <c r="BL29" s="11">
        <v>6.3322572634715666</v>
      </c>
      <c r="BM29" s="11">
        <v>4.250418760469012</v>
      </c>
      <c r="BN29" s="11">
        <v>-6.9425901201602134</v>
      </c>
      <c r="BO29" s="11">
        <v>56.121950472925406</v>
      </c>
      <c r="BP29" s="57">
        <v>315.13250255645875</v>
      </c>
      <c r="BQ29" s="57">
        <v>322.64791930483386</v>
      </c>
      <c r="BR29" s="65">
        <v>-652.86839145106853</v>
      </c>
      <c r="BS29" s="5"/>
      <c r="BT29" s="63" t="s">
        <v>71</v>
      </c>
      <c r="BU29" s="11">
        <v>9.9327758648958842</v>
      </c>
      <c r="BV29" s="11">
        <v>26.491819056785371</v>
      </c>
      <c r="BW29" s="11">
        <v>-9.9127676447264079</v>
      </c>
      <c r="BX29" s="11">
        <v>13.667871133928411</v>
      </c>
      <c r="BY29" s="11">
        <v>35.367102371081408</v>
      </c>
      <c r="BZ29" s="11">
        <v>-0.59008177617309066</v>
      </c>
      <c r="CA29" s="11">
        <v>-6.0536212543976706</v>
      </c>
      <c r="CB29" s="11">
        <v>20.039635754189085</v>
      </c>
      <c r="CC29" s="11">
        <v>-2.3744911804613298</v>
      </c>
      <c r="CD29" s="66">
        <v>22.959293329864298</v>
      </c>
      <c r="CE29" s="63" t="s">
        <v>71</v>
      </c>
      <c r="CF29" s="11">
        <f t="shared" si="3"/>
        <v>53.565937478169523</v>
      </c>
      <c r="CG29" s="11">
        <f t="shared" si="0"/>
        <v>45.536842145740707</v>
      </c>
      <c r="CH29" s="11">
        <f t="shared" si="0"/>
        <v>8.0290953324288186</v>
      </c>
      <c r="CI29" s="11">
        <f t="shared" ref="CI29:CQ51" si="6">F29/$AM29*100</f>
        <v>7.3133122137203994</v>
      </c>
      <c r="CJ29" s="11">
        <f t="shared" si="6"/>
        <v>0.71578311870841793</v>
      </c>
      <c r="CK29" s="11">
        <f t="shared" si="6"/>
        <v>5.5742447537971405</v>
      </c>
      <c r="CL29" s="11">
        <f t="shared" si="6"/>
        <v>7.1134492369829507</v>
      </c>
      <c r="CM29" s="11">
        <f t="shared" si="6"/>
        <v>1.53920448318581</v>
      </c>
      <c r="CN29" s="11">
        <f t="shared" si="6"/>
        <v>-0.48461244143024595</v>
      </c>
      <c r="CO29" s="11">
        <f t="shared" si="6"/>
        <v>0.99191255121548871</v>
      </c>
      <c r="CP29" s="11">
        <f t="shared" si="6"/>
        <v>1.4765249926457347</v>
      </c>
      <c r="CQ29" s="65">
        <f t="shared" si="6"/>
        <v>5.9216416643006973</v>
      </c>
      <c r="CS29" s="63" t="s">
        <v>71</v>
      </c>
      <c r="CT29" s="59">
        <f t="shared" si="5"/>
        <v>0.52998777814023934</v>
      </c>
      <c r="CU29" s="59">
        <f t="shared" si="5"/>
        <v>0.57033209234778282</v>
      </c>
      <c r="CV29" s="59">
        <f t="shared" si="5"/>
        <v>4.0344314207543454E-2</v>
      </c>
      <c r="CW29" s="59">
        <f t="shared" si="5"/>
        <v>8.8283229262734089E-2</v>
      </c>
      <c r="CX29" s="59">
        <f t="shared" si="5"/>
        <v>2.5780946075770403</v>
      </c>
      <c r="CY29" s="59">
        <f t="shared" si="5"/>
        <v>2.7252760493206836</v>
      </c>
      <c r="CZ29" s="59">
        <f t="shared" si="5"/>
        <v>0.13721553092668873</v>
      </c>
      <c r="DA29" s="59">
        <f t="shared" si="5"/>
        <v>0.15955070725922071</v>
      </c>
      <c r="DB29" s="59">
        <f t="shared" si="4"/>
        <v>2.2335176332532004E-2</v>
      </c>
      <c r="DC29" s="59">
        <f t="shared" si="4"/>
        <v>40.859817768033331</v>
      </c>
      <c r="DD29" s="59">
        <f t="shared" si="4"/>
        <v>15.350643041583165</v>
      </c>
      <c r="DE29" s="11">
        <f t="shared" si="4"/>
        <v>15.508142886166226</v>
      </c>
      <c r="DF29" s="65">
        <f t="shared" si="4"/>
        <v>-0.15749984458306282</v>
      </c>
      <c r="DH29" s="63" t="s">
        <v>71</v>
      </c>
      <c r="DI29" s="11">
        <f t="shared" si="2"/>
        <v>1.074267505554954</v>
      </c>
      <c r="DJ29" s="11">
        <f t="shared" si="2"/>
        <v>0.67383656803512615</v>
      </c>
      <c r="DK29" s="11">
        <f t="shared" si="2"/>
        <v>0.40043093751982772</v>
      </c>
      <c r="DL29" s="11">
        <f t="shared" si="2"/>
        <v>24.434907220895212</v>
      </c>
      <c r="DM29" s="11">
        <f t="shared" si="2"/>
        <v>13.005641795043193</v>
      </c>
      <c r="DN29" s="11">
        <f t="shared" si="2"/>
        <v>4.7290970628442004</v>
      </c>
      <c r="DO29" s="11">
        <f t="shared" si="2"/>
        <v>6.7001683630078208</v>
      </c>
      <c r="DP29" s="67">
        <f t="shared" si="2"/>
        <v>100</v>
      </c>
      <c r="DQ29" s="62"/>
    </row>
    <row r="30" spans="2:121" ht="12">
      <c r="B30" s="63" t="s">
        <v>72</v>
      </c>
      <c r="C30" s="5">
        <v>8700704</v>
      </c>
      <c r="D30" s="5">
        <v>7398156</v>
      </c>
      <c r="E30" s="5">
        <v>1302548</v>
      </c>
      <c r="F30" s="5">
        <v>1186847</v>
      </c>
      <c r="G30" s="5">
        <v>115701</v>
      </c>
      <c r="H30" s="5">
        <v>1140385</v>
      </c>
      <c r="I30" s="5">
        <v>1315070</v>
      </c>
      <c r="J30" s="5">
        <v>174685</v>
      </c>
      <c r="K30" s="5">
        <v>-61905</v>
      </c>
      <c r="L30" s="5">
        <v>103572</v>
      </c>
      <c r="M30" s="5">
        <v>165477</v>
      </c>
      <c r="N30" s="64">
        <v>1182707</v>
      </c>
      <c r="O30" s="5"/>
      <c r="P30" s="63" t="s">
        <v>72</v>
      </c>
      <c r="Q30" s="5">
        <v>76804</v>
      </c>
      <c r="R30" s="5">
        <v>82823</v>
      </c>
      <c r="S30" s="5">
        <v>6019</v>
      </c>
      <c r="T30" s="5">
        <v>193354</v>
      </c>
      <c r="U30" s="5">
        <v>365551</v>
      </c>
      <c r="V30" s="5">
        <v>546998</v>
      </c>
      <c r="W30" s="5">
        <v>19583</v>
      </c>
      <c r="X30" s="5">
        <v>22772</v>
      </c>
      <c r="Y30" s="5">
        <v>3189</v>
      </c>
      <c r="Z30" s="5">
        <v>4069661</v>
      </c>
      <c r="AA30" s="5">
        <v>1540959</v>
      </c>
      <c r="AB30" s="5">
        <v>1589170</v>
      </c>
      <c r="AC30" s="64">
        <v>-48211</v>
      </c>
      <c r="AD30" s="5">
        <v>0</v>
      </c>
      <c r="AE30" s="63" t="s">
        <v>72</v>
      </c>
      <c r="AF30" s="5">
        <v>71174</v>
      </c>
      <c r="AG30" s="5">
        <v>34969</v>
      </c>
      <c r="AH30" s="5">
        <v>36205</v>
      </c>
      <c r="AI30" s="5">
        <v>2457528</v>
      </c>
      <c r="AJ30" s="5">
        <v>961937</v>
      </c>
      <c r="AK30" s="5">
        <v>511398</v>
      </c>
      <c r="AL30" s="5">
        <v>984193</v>
      </c>
      <c r="AM30" s="5">
        <v>13910750</v>
      </c>
      <c r="AN30" s="5">
        <v>6071</v>
      </c>
      <c r="AO30" s="64">
        <v>2291.3440948772854</v>
      </c>
      <c r="AP30" s="68"/>
      <c r="AQ30" s="63" t="s">
        <v>72</v>
      </c>
      <c r="AR30" s="11">
        <v>0.51549881343545501</v>
      </c>
      <c r="AS30" s="11">
        <v>6.3461457308779751E-2</v>
      </c>
      <c r="AT30" s="11">
        <v>3.1624766952474936</v>
      </c>
      <c r="AU30" s="11">
        <v>4.4459952513627252</v>
      </c>
      <c r="AV30" s="11">
        <v>-8.386121052798277</v>
      </c>
      <c r="AW30" s="11">
        <v>19.556385877399624</v>
      </c>
      <c r="AX30" s="11">
        <v>9.6041458999396596</v>
      </c>
      <c r="AY30" s="11">
        <v>-28.986662005211617</v>
      </c>
      <c r="AZ30" s="11">
        <v>56.826931123943424</v>
      </c>
      <c r="BA30" s="11">
        <v>13.722906647341723</v>
      </c>
      <c r="BB30" s="11">
        <v>-29.422678301814365</v>
      </c>
      <c r="BC30" s="65">
        <v>9.4653104290844468</v>
      </c>
      <c r="BD30" s="68"/>
      <c r="BE30" s="63" t="s">
        <v>72</v>
      </c>
      <c r="BF30" s="11">
        <v>-6.5246759569159627</v>
      </c>
      <c r="BG30" s="11">
        <v>-8.5525952588634073</v>
      </c>
      <c r="BH30" s="11">
        <v>-28.379343169919085</v>
      </c>
      <c r="BI30" s="11">
        <v>66.898861468610534</v>
      </c>
      <c r="BJ30" s="11">
        <v>-4.7044163536211183</v>
      </c>
      <c r="BK30" s="11">
        <v>9.6568549817872729</v>
      </c>
      <c r="BL30" s="11">
        <v>16.600178624590654</v>
      </c>
      <c r="BM30" s="11">
        <v>14.328747866251632</v>
      </c>
      <c r="BN30" s="11">
        <v>2.1133525456292026</v>
      </c>
      <c r="BO30" s="11">
        <v>6.310150565476051</v>
      </c>
      <c r="BP30" s="57">
        <v>21.685655714403037</v>
      </c>
      <c r="BQ30" s="57">
        <v>26.363289387891413</v>
      </c>
      <c r="BR30" s="65">
        <v>-652.62494268684088</v>
      </c>
      <c r="BS30" s="5"/>
      <c r="BT30" s="63" t="s">
        <v>72</v>
      </c>
      <c r="BU30" s="88">
        <v>-6.536926147704591</v>
      </c>
      <c r="BV30" s="11">
        <v>-2.7450216931805538</v>
      </c>
      <c r="BW30" s="11">
        <v>-9.9288486416558861</v>
      </c>
      <c r="BX30" s="11">
        <v>-1.1296239226973221</v>
      </c>
      <c r="BY30" s="11">
        <v>-4.1572760550862737</v>
      </c>
      <c r="BZ30" s="11">
        <v>17.190174685998308</v>
      </c>
      <c r="CA30" s="11">
        <v>-5.8693849521931289</v>
      </c>
      <c r="CB30" s="11">
        <v>3.5177698280350742</v>
      </c>
      <c r="CC30" s="11">
        <v>-1.8748989817358979</v>
      </c>
      <c r="CD30" s="66">
        <v>5.4957077789578372</v>
      </c>
      <c r="CE30" s="63" t="s">
        <v>72</v>
      </c>
      <c r="CF30" s="11">
        <f t="shared" si="3"/>
        <v>62.546620419459778</v>
      </c>
      <c r="CG30" s="11">
        <f t="shared" si="3"/>
        <v>53.183013137321858</v>
      </c>
      <c r="CH30" s="11">
        <f t="shared" si="3"/>
        <v>9.3636072821379148</v>
      </c>
      <c r="CI30" s="11">
        <f t="shared" si="6"/>
        <v>8.5318692378196719</v>
      </c>
      <c r="CJ30" s="11">
        <f t="shared" si="6"/>
        <v>0.83173804431824305</v>
      </c>
      <c r="CK30" s="11">
        <f t="shared" si="6"/>
        <v>8.1978685548945958</v>
      </c>
      <c r="CL30" s="11">
        <f t="shared" si="6"/>
        <v>9.4536239958305615</v>
      </c>
      <c r="CM30" s="11">
        <f t="shared" si="6"/>
        <v>1.2557554409359668</v>
      </c>
      <c r="CN30" s="11">
        <f t="shared" si="6"/>
        <v>-0.44501554553133366</v>
      </c>
      <c r="CO30" s="11">
        <f t="shared" si="6"/>
        <v>0.74454648383444455</v>
      </c>
      <c r="CP30" s="11">
        <f t="shared" si="6"/>
        <v>1.1895620293657783</v>
      </c>
      <c r="CQ30" s="65">
        <f t="shared" si="6"/>
        <v>8.5021080818791219</v>
      </c>
      <c r="CS30" s="63" t="s">
        <v>72</v>
      </c>
      <c r="CT30" s="59">
        <f t="shared" si="5"/>
        <v>0.55211976349226322</v>
      </c>
      <c r="CU30" s="59">
        <f t="shared" si="5"/>
        <v>0.5953884585662168</v>
      </c>
      <c r="CV30" s="59">
        <f t="shared" si="5"/>
        <v>4.3268695073953596E-2</v>
      </c>
      <c r="CW30" s="59">
        <f t="shared" si="5"/>
        <v>1.3899610013838219</v>
      </c>
      <c r="CX30" s="59">
        <f t="shared" si="5"/>
        <v>2.6278309940154196</v>
      </c>
      <c r="CY30" s="59">
        <f t="shared" si="5"/>
        <v>3.9321963229876173</v>
      </c>
      <c r="CZ30" s="59">
        <f t="shared" si="5"/>
        <v>0.14077601854680732</v>
      </c>
      <c r="DA30" s="59">
        <f t="shared" si="5"/>
        <v>0.16370073504304225</v>
      </c>
      <c r="DB30" s="59">
        <f t="shared" si="4"/>
        <v>2.2924716496234926E-2</v>
      </c>
      <c r="DC30" s="59">
        <f t="shared" si="4"/>
        <v>29.255511025645635</v>
      </c>
      <c r="DD30" s="59">
        <f t="shared" si="4"/>
        <v>11.077468864008051</v>
      </c>
      <c r="DE30" s="11">
        <f t="shared" si="4"/>
        <v>11.424042557015259</v>
      </c>
      <c r="DF30" s="65">
        <f t="shared" si="4"/>
        <v>-0.3465736930072067</v>
      </c>
      <c r="DH30" s="63" t="s">
        <v>72</v>
      </c>
      <c r="DI30" s="11">
        <f t="shared" si="2"/>
        <v>0.5116474668871196</v>
      </c>
      <c r="DJ30" s="11">
        <f t="shared" si="2"/>
        <v>0.25138112610750679</v>
      </c>
      <c r="DK30" s="11">
        <f t="shared" si="2"/>
        <v>0.26026634077961286</v>
      </c>
      <c r="DL30" s="11">
        <f t="shared" si="2"/>
        <v>17.666394694750462</v>
      </c>
      <c r="DM30" s="11">
        <f t="shared" si="2"/>
        <v>6.9150620922667718</v>
      </c>
      <c r="DN30" s="11">
        <f t="shared" si="2"/>
        <v>3.6762791366389305</v>
      </c>
      <c r="DO30" s="11">
        <f t="shared" si="2"/>
        <v>7.0750534658447606</v>
      </c>
      <c r="DP30" s="67">
        <f t="shared" si="2"/>
        <v>100</v>
      </c>
      <c r="DQ30" s="62"/>
    </row>
    <row r="31" spans="2:121" s="68" customFormat="1" ht="12">
      <c r="B31" s="63" t="s">
        <v>73</v>
      </c>
      <c r="C31" s="5">
        <v>10200256</v>
      </c>
      <c r="D31" s="5">
        <v>8670874</v>
      </c>
      <c r="E31" s="5">
        <v>1529382</v>
      </c>
      <c r="F31" s="5">
        <v>1393259</v>
      </c>
      <c r="G31" s="5">
        <v>136123</v>
      </c>
      <c r="H31" s="5">
        <v>739019</v>
      </c>
      <c r="I31" s="5">
        <v>823347</v>
      </c>
      <c r="J31" s="5">
        <v>84328</v>
      </c>
      <c r="K31" s="5">
        <v>-67768</v>
      </c>
      <c r="L31" s="5">
        <v>9566</v>
      </c>
      <c r="M31" s="5">
        <v>77334</v>
      </c>
      <c r="N31" s="64">
        <v>797903</v>
      </c>
      <c r="O31" s="5"/>
      <c r="P31" s="63" t="s">
        <v>73</v>
      </c>
      <c r="Q31" s="5">
        <v>68376</v>
      </c>
      <c r="R31" s="5">
        <v>73924</v>
      </c>
      <c r="S31" s="5">
        <v>5548</v>
      </c>
      <c r="T31" s="5">
        <v>105352</v>
      </c>
      <c r="U31" s="5">
        <v>441293</v>
      </c>
      <c r="V31" s="5">
        <v>182882</v>
      </c>
      <c r="W31" s="5">
        <v>8884</v>
      </c>
      <c r="X31" s="5">
        <v>10330</v>
      </c>
      <c r="Y31" s="5">
        <v>1446</v>
      </c>
      <c r="Z31" s="5">
        <v>5830002</v>
      </c>
      <c r="AA31" s="5">
        <v>3045506</v>
      </c>
      <c r="AB31" s="5">
        <v>3055476</v>
      </c>
      <c r="AC31" s="64">
        <v>-9970</v>
      </c>
      <c r="AD31" s="5">
        <v>0</v>
      </c>
      <c r="AE31" s="63" t="s">
        <v>73</v>
      </c>
      <c r="AF31" s="5">
        <v>-60004</v>
      </c>
      <c r="AG31" s="5">
        <v>-80093</v>
      </c>
      <c r="AH31" s="5">
        <v>20089</v>
      </c>
      <c r="AI31" s="5">
        <v>2844500</v>
      </c>
      <c r="AJ31" s="5">
        <v>689520</v>
      </c>
      <c r="AK31" s="5">
        <v>792043</v>
      </c>
      <c r="AL31" s="5">
        <v>1362937</v>
      </c>
      <c r="AM31" s="5">
        <v>16769277</v>
      </c>
      <c r="AN31" s="5">
        <v>6513</v>
      </c>
      <c r="AO31" s="64">
        <v>2574.7392906494701</v>
      </c>
      <c r="AP31" s="6"/>
      <c r="AQ31" s="63" t="s">
        <v>73</v>
      </c>
      <c r="AR31" s="11">
        <v>12.980352434471657</v>
      </c>
      <c r="AS31" s="11">
        <v>12.472573791498942</v>
      </c>
      <c r="AT31" s="11">
        <v>15.948179787751835</v>
      </c>
      <c r="AU31" s="11">
        <v>17.403892905084</v>
      </c>
      <c r="AV31" s="11">
        <v>2.89042245217273</v>
      </c>
      <c r="AW31" s="11">
        <v>17.168464577665315</v>
      </c>
      <c r="AX31" s="11">
        <v>-5.8495073190310816</v>
      </c>
      <c r="AY31" s="11">
        <v>-65.406593947548714</v>
      </c>
      <c r="AZ31" s="11">
        <v>66.859993153699449</v>
      </c>
      <c r="BA31" s="11">
        <v>-68.052633336673011</v>
      </c>
      <c r="BB31" s="11">
        <v>-67.012323350381564</v>
      </c>
      <c r="BC31" s="65">
        <v>-3.5133628471613396</v>
      </c>
      <c r="BD31" s="6"/>
      <c r="BE31" s="63" t="s">
        <v>73</v>
      </c>
      <c r="BF31" s="11">
        <v>-6.3291139240506329</v>
      </c>
      <c r="BG31" s="11">
        <v>-8.5053715530471798</v>
      </c>
      <c r="BH31" s="11">
        <v>-28.871794871794869</v>
      </c>
      <c r="BI31" s="11">
        <v>-46.34807141911368</v>
      </c>
      <c r="BJ31" s="11">
        <v>15.231236437984871</v>
      </c>
      <c r="BK31" s="11">
        <v>4.7218213884880553</v>
      </c>
      <c r="BL31" s="11">
        <v>7.4894131881427715</v>
      </c>
      <c r="BM31" s="11">
        <v>5.3974084277114578</v>
      </c>
      <c r="BN31" s="11">
        <v>-5.859375</v>
      </c>
      <c r="BO31" s="11">
        <v>45.246806128466396</v>
      </c>
      <c r="BP31" s="57">
        <v>98.444505694639105</v>
      </c>
      <c r="BQ31" s="57">
        <v>99.329236032328708</v>
      </c>
      <c r="BR31" s="65">
        <v>-650.82872928176801</v>
      </c>
      <c r="BS31" s="5"/>
      <c r="BT31" s="63" t="s">
        <v>73</v>
      </c>
      <c r="BU31" s="11">
        <v>-598.2479448642365</v>
      </c>
      <c r="BV31" s="11">
        <v>-677.82849373603972</v>
      </c>
      <c r="BW31" s="11">
        <v>-10.076096687555953</v>
      </c>
      <c r="BX31" s="11">
        <v>15.296050831594806</v>
      </c>
      <c r="BY31" s="11">
        <v>18.482980701323292</v>
      </c>
      <c r="BZ31" s="11">
        <v>55.708000440362362</v>
      </c>
      <c r="CA31" s="11">
        <v>-0.98518123527967338</v>
      </c>
      <c r="CB31" s="11">
        <v>22.645765327944194</v>
      </c>
      <c r="CC31" s="11">
        <v>-1.9274205691913868</v>
      </c>
      <c r="CD31" s="66">
        <v>25.056122761074363</v>
      </c>
      <c r="CE31" s="63" t="s">
        <v>73</v>
      </c>
      <c r="CF31" s="11">
        <f t="shared" si="3"/>
        <v>60.827046985985142</v>
      </c>
      <c r="CG31" s="11">
        <f t="shared" si="3"/>
        <v>51.706904239222716</v>
      </c>
      <c r="CH31" s="11">
        <f t="shared" si="3"/>
        <v>9.1201427467624274</v>
      </c>
      <c r="CI31" s="11">
        <f t="shared" si="6"/>
        <v>8.3084023240835005</v>
      </c>
      <c r="CJ31" s="11">
        <f t="shared" si="6"/>
        <v>0.81174042267892643</v>
      </c>
      <c r="CK31" s="11">
        <f t="shared" si="6"/>
        <v>4.4069818871737878</v>
      </c>
      <c r="CL31" s="11">
        <f t="shared" si="6"/>
        <v>4.9098538953110493</v>
      </c>
      <c r="CM31" s="11">
        <f t="shared" si="6"/>
        <v>0.50287200813726196</v>
      </c>
      <c r="CN31" s="11">
        <f t="shared" si="6"/>
        <v>-0.40411998680682532</v>
      </c>
      <c r="CO31" s="11">
        <f t="shared" si="6"/>
        <v>5.7044796862738917E-2</v>
      </c>
      <c r="CP31" s="11">
        <f t="shared" si="6"/>
        <v>0.46116478366956432</v>
      </c>
      <c r="CQ31" s="65">
        <f t="shared" si="6"/>
        <v>4.7581240383828121</v>
      </c>
      <c r="CS31" s="63" t="s">
        <v>73</v>
      </c>
      <c r="CT31" s="59">
        <f t="shared" si="5"/>
        <v>0.4077456648846578</v>
      </c>
      <c r="CU31" s="59">
        <f t="shared" si="5"/>
        <v>0.44082997734487894</v>
      </c>
      <c r="CV31" s="59">
        <f t="shared" si="5"/>
        <v>3.3084312460221151E-2</v>
      </c>
      <c r="CW31" s="59">
        <f t="shared" si="5"/>
        <v>0.62824413956546843</v>
      </c>
      <c r="CX31" s="59">
        <f t="shared" si="5"/>
        <v>2.6315565065804565</v>
      </c>
      <c r="CY31" s="59">
        <f t="shared" si="5"/>
        <v>1.0905777273522286</v>
      </c>
      <c r="CZ31" s="59">
        <f t="shared" si="5"/>
        <v>5.2977835597801864E-2</v>
      </c>
      <c r="DA31" s="59">
        <f t="shared" si="5"/>
        <v>6.1600747605278387E-2</v>
      </c>
      <c r="DB31" s="59">
        <f t="shared" si="4"/>
        <v>8.6229120074765297E-3</v>
      </c>
      <c r="DC31" s="59">
        <f t="shared" si="4"/>
        <v>34.765971126841066</v>
      </c>
      <c r="DD31" s="59">
        <f t="shared" si="4"/>
        <v>18.161224243597385</v>
      </c>
      <c r="DE31" s="11">
        <f t="shared" si="4"/>
        <v>18.220678208130263</v>
      </c>
      <c r="DF31" s="65">
        <f t="shared" si="4"/>
        <v>-5.9453964532877594E-2</v>
      </c>
      <c r="DH31" s="63" t="s">
        <v>73</v>
      </c>
      <c r="DI31" s="11">
        <f t="shared" si="2"/>
        <v>-0.35782103187871489</v>
      </c>
      <c r="DJ31" s="11">
        <f t="shared" si="2"/>
        <v>-0.47761749060499148</v>
      </c>
      <c r="DK31" s="11">
        <f t="shared" si="2"/>
        <v>0.11979645872627663</v>
      </c>
      <c r="DL31" s="11">
        <f t="shared" si="2"/>
        <v>16.962567915122399</v>
      </c>
      <c r="DM31" s="11">
        <f t="shared" si="2"/>
        <v>4.1118051780049907</v>
      </c>
      <c r="DN31" s="11">
        <f t="shared" si="2"/>
        <v>4.723179180593176</v>
      </c>
      <c r="DO31" s="11">
        <f t="shared" si="2"/>
        <v>8.1275835565242325</v>
      </c>
      <c r="DP31" s="67">
        <f t="shared" si="2"/>
        <v>100</v>
      </c>
      <c r="DQ31" s="85"/>
    </row>
    <row r="32" spans="2:121" ht="12">
      <c r="B32" s="74" t="s">
        <v>74</v>
      </c>
      <c r="C32" s="77">
        <v>13699557</v>
      </c>
      <c r="D32" s="75">
        <v>11646190</v>
      </c>
      <c r="E32" s="75">
        <v>2053367</v>
      </c>
      <c r="F32" s="75">
        <v>1870790</v>
      </c>
      <c r="G32" s="75">
        <v>182577</v>
      </c>
      <c r="H32" s="75">
        <v>2032339</v>
      </c>
      <c r="I32" s="75">
        <v>2366704</v>
      </c>
      <c r="J32" s="75">
        <v>334365</v>
      </c>
      <c r="K32" s="75">
        <v>-29098</v>
      </c>
      <c r="L32" s="75">
        <v>291122</v>
      </c>
      <c r="M32" s="75">
        <v>320220</v>
      </c>
      <c r="N32" s="76">
        <v>2041242</v>
      </c>
      <c r="O32" s="5"/>
      <c r="P32" s="74" t="s">
        <v>74</v>
      </c>
      <c r="Q32" s="75">
        <v>120105</v>
      </c>
      <c r="R32" s="75">
        <v>130962</v>
      </c>
      <c r="S32" s="75">
        <v>10857</v>
      </c>
      <c r="T32" s="75">
        <v>177590</v>
      </c>
      <c r="U32" s="75">
        <v>597305</v>
      </c>
      <c r="V32" s="75">
        <v>1146242</v>
      </c>
      <c r="W32" s="75">
        <v>20195</v>
      </c>
      <c r="X32" s="75">
        <v>23483</v>
      </c>
      <c r="Y32" s="75">
        <v>3288</v>
      </c>
      <c r="Z32" s="75">
        <v>8088895</v>
      </c>
      <c r="AA32" s="75">
        <v>3928161</v>
      </c>
      <c r="AB32" s="75">
        <v>3958342</v>
      </c>
      <c r="AC32" s="76">
        <v>-30181</v>
      </c>
      <c r="AD32" s="5">
        <v>0</v>
      </c>
      <c r="AE32" s="74" t="s">
        <v>74</v>
      </c>
      <c r="AF32" s="75">
        <v>88653</v>
      </c>
      <c r="AG32" s="75">
        <v>35968</v>
      </c>
      <c r="AH32" s="75">
        <v>52685</v>
      </c>
      <c r="AI32" s="75">
        <v>4072081</v>
      </c>
      <c r="AJ32" s="75">
        <v>1190468</v>
      </c>
      <c r="AK32" s="75">
        <v>788123</v>
      </c>
      <c r="AL32" s="75">
        <v>2093490</v>
      </c>
      <c r="AM32" s="75">
        <v>23820791</v>
      </c>
      <c r="AN32" s="75">
        <v>10743</v>
      </c>
      <c r="AO32" s="76">
        <v>2217.3313785720934</v>
      </c>
      <c r="AQ32" s="74" t="s">
        <v>74</v>
      </c>
      <c r="AR32" s="78">
        <v>4.9437054568508092</v>
      </c>
      <c r="AS32" s="78">
        <v>4.4722376689382086</v>
      </c>
      <c r="AT32" s="78">
        <v>7.7003810537854935</v>
      </c>
      <c r="AU32" s="78">
        <v>9.0500736505797317</v>
      </c>
      <c r="AV32" s="78">
        <v>-4.4209567484373524</v>
      </c>
      <c r="AW32" s="78">
        <v>10.995940476340017</v>
      </c>
      <c r="AX32" s="78">
        <v>11.616342638530988</v>
      </c>
      <c r="AY32" s="78">
        <v>15.541710293065735</v>
      </c>
      <c r="AZ32" s="78">
        <v>77.966576558157854</v>
      </c>
      <c r="BA32" s="78">
        <v>116.44114673169572</v>
      </c>
      <c r="BB32" s="78">
        <v>20.127397614858552</v>
      </c>
      <c r="BC32" s="79">
        <v>6.1581595054375553</v>
      </c>
      <c r="BE32" s="74" t="s">
        <v>74</v>
      </c>
      <c r="BF32" s="78">
        <v>-6.0512668079880472</v>
      </c>
      <c r="BG32" s="78">
        <v>-8.535231137774737</v>
      </c>
      <c r="BH32" s="78">
        <v>-29.233476730543607</v>
      </c>
      <c r="BI32" s="78">
        <v>-8.620325918607822</v>
      </c>
      <c r="BJ32" s="78">
        <v>3.3984624519408033</v>
      </c>
      <c r="BK32" s="78">
        <v>12.049964124210391</v>
      </c>
      <c r="BL32" s="78">
        <v>-49.807381632906669</v>
      </c>
      <c r="BM32" s="78">
        <v>-50.784868489992661</v>
      </c>
      <c r="BN32" s="78">
        <v>-56.042780748663098</v>
      </c>
      <c r="BO32" s="78">
        <v>44.063967440301461</v>
      </c>
      <c r="BP32" s="80">
        <v>121.52537201822886</v>
      </c>
      <c r="BQ32" s="80">
        <v>123.91611168590644</v>
      </c>
      <c r="BR32" s="65">
        <v>-653.3736707004033</v>
      </c>
      <c r="BS32" s="5"/>
      <c r="BT32" s="74" t="s">
        <v>74</v>
      </c>
      <c r="BU32" s="78">
        <v>72.819603103434829</v>
      </c>
      <c r="BV32" s="78">
        <v>593.65907219324731</v>
      </c>
      <c r="BW32" s="78">
        <v>-10.069302198552506</v>
      </c>
      <c r="BX32" s="78">
        <v>7.4353151746989585</v>
      </c>
      <c r="BY32" s="78">
        <v>21.365735100566525</v>
      </c>
      <c r="BZ32" s="78">
        <v>46.156570826657173</v>
      </c>
      <c r="CA32" s="78">
        <v>-7.7813771673792509</v>
      </c>
      <c r="CB32" s="78">
        <v>16.19902016551908</v>
      </c>
      <c r="CC32" s="78">
        <v>-3.0152568384941771</v>
      </c>
      <c r="CD32" s="81">
        <v>19.811649108578138</v>
      </c>
      <c r="CE32" s="74" t="s">
        <v>74</v>
      </c>
      <c r="CF32" s="78">
        <f t="shared" si="3"/>
        <v>57.510923965539185</v>
      </c>
      <c r="CG32" s="78">
        <f t="shared" si="3"/>
        <v>48.890861768612133</v>
      </c>
      <c r="CH32" s="78">
        <f t="shared" si="3"/>
        <v>8.6200621969270461</v>
      </c>
      <c r="CI32" s="78">
        <f t="shared" si="6"/>
        <v>7.8536015029895516</v>
      </c>
      <c r="CJ32" s="78">
        <f t="shared" si="6"/>
        <v>0.7664606939374935</v>
      </c>
      <c r="CK32" s="78">
        <f t="shared" si="6"/>
        <v>8.5317863709899484</v>
      </c>
      <c r="CL32" s="78">
        <f t="shared" si="6"/>
        <v>9.9354551240552844</v>
      </c>
      <c r="CM32" s="78">
        <f t="shared" si="6"/>
        <v>1.4036687530653369</v>
      </c>
      <c r="CN32" s="78">
        <f t="shared" si="6"/>
        <v>-0.12215379413723079</v>
      </c>
      <c r="CO32" s="78">
        <f t="shared" si="6"/>
        <v>1.2221340592762011</v>
      </c>
      <c r="CP32" s="78">
        <f t="shared" si="6"/>
        <v>1.3442878534134319</v>
      </c>
      <c r="CQ32" s="65">
        <f t="shared" si="6"/>
        <v>8.5691612843586942</v>
      </c>
      <c r="CS32" s="74" t="s">
        <v>74</v>
      </c>
      <c r="CT32" s="82">
        <f t="shared" si="5"/>
        <v>0.50420240033171027</v>
      </c>
      <c r="CU32" s="82">
        <f t="shared" si="5"/>
        <v>0.54978023189910019</v>
      </c>
      <c r="CV32" s="82">
        <f t="shared" si="5"/>
        <v>4.5577831567390016E-2</v>
      </c>
      <c r="CW32" s="82">
        <f t="shared" si="5"/>
        <v>0.74552520107329767</v>
      </c>
      <c r="CX32" s="82">
        <f t="shared" si="5"/>
        <v>2.5074943984857598</v>
      </c>
      <c r="CY32" s="82">
        <f t="shared" si="5"/>
        <v>4.8119392844679254</v>
      </c>
      <c r="CZ32" s="82">
        <f t="shared" si="5"/>
        <v>8.4778880768484985E-2</v>
      </c>
      <c r="DA32" s="82">
        <f t="shared" si="5"/>
        <v>9.8581948852999882E-2</v>
      </c>
      <c r="DB32" s="82">
        <f t="shared" si="4"/>
        <v>1.3803068084514909E-2</v>
      </c>
      <c r="DC32" s="82">
        <f t="shared" si="4"/>
        <v>33.957289663470874</v>
      </c>
      <c r="DD32" s="82">
        <f t="shared" si="4"/>
        <v>16.490472545601026</v>
      </c>
      <c r="DE32" s="78">
        <f t="shared" si="4"/>
        <v>16.617172788258795</v>
      </c>
      <c r="DF32" s="79">
        <f t="shared" si="4"/>
        <v>-0.126700242657769</v>
      </c>
      <c r="DH32" s="74" t="s">
        <v>74</v>
      </c>
      <c r="DI32" s="78">
        <f t="shared" si="2"/>
        <v>0.37216648263275559</v>
      </c>
      <c r="DJ32" s="78">
        <f t="shared" si="2"/>
        <v>0.15099414624812418</v>
      </c>
      <c r="DK32" s="78">
        <f t="shared" si="2"/>
        <v>0.22117233638463138</v>
      </c>
      <c r="DL32" s="78">
        <f t="shared" si="2"/>
        <v>17.094650635237091</v>
      </c>
      <c r="DM32" s="78">
        <f t="shared" si="2"/>
        <v>4.9976006254368297</v>
      </c>
      <c r="DN32" s="78">
        <f t="shared" si="2"/>
        <v>3.3085509209161019</v>
      </c>
      <c r="DO32" s="78">
        <f t="shared" si="2"/>
        <v>8.7884990888841585</v>
      </c>
      <c r="DP32" s="89">
        <f t="shared" si="2"/>
        <v>100</v>
      </c>
      <c r="DQ32" s="62"/>
    </row>
    <row r="33" spans="2:121" ht="12">
      <c r="B33" s="63" t="s">
        <v>75</v>
      </c>
      <c r="C33" s="5">
        <v>25687602</v>
      </c>
      <c r="D33" s="5">
        <v>21836740</v>
      </c>
      <c r="E33" s="5">
        <v>3850862</v>
      </c>
      <c r="F33" s="5">
        <v>3507679</v>
      </c>
      <c r="G33" s="5">
        <v>343183</v>
      </c>
      <c r="H33" s="5">
        <v>1745925</v>
      </c>
      <c r="I33" s="5">
        <v>2237723</v>
      </c>
      <c r="J33" s="5">
        <v>491798</v>
      </c>
      <c r="K33" s="5">
        <v>-239204</v>
      </c>
      <c r="L33" s="5">
        <v>228610</v>
      </c>
      <c r="M33" s="5">
        <v>467814</v>
      </c>
      <c r="N33" s="64">
        <v>1931271</v>
      </c>
      <c r="O33" s="5"/>
      <c r="P33" s="63" t="s">
        <v>75</v>
      </c>
      <c r="Q33" s="5">
        <v>405770</v>
      </c>
      <c r="R33" s="5">
        <v>420984</v>
      </c>
      <c r="S33" s="5">
        <v>15214</v>
      </c>
      <c r="T33" s="5">
        <v>167972</v>
      </c>
      <c r="U33" s="5">
        <v>1045578</v>
      </c>
      <c r="V33" s="5">
        <v>311951</v>
      </c>
      <c r="W33" s="5">
        <v>53858</v>
      </c>
      <c r="X33" s="5">
        <v>62628</v>
      </c>
      <c r="Y33" s="5">
        <v>8770</v>
      </c>
      <c r="Z33" s="5">
        <v>9708995</v>
      </c>
      <c r="AA33" s="5">
        <v>4058692</v>
      </c>
      <c r="AB33" s="5">
        <v>4171914</v>
      </c>
      <c r="AC33" s="64">
        <v>-113222</v>
      </c>
      <c r="AD33" s="5">
        <v>0</v>
      </c>
      <c r="AE33" s="63" t="s">
        <v>75</v>
      </c>
      <c r="AF33" s="5">
        <v>572359</v>
      </c>
      <c r="AG33" s="5">
        <v>510290</v>
      </c>
      <c r="AH33" s="5">
        <v>62069</v>
      </c>
      <c r="AI33" s="5">
        <v>5077944</v>
      </c>
      <c r="AJ33" s="5">
        <v>729022</v>
      </c>
      <c r="AK33" s="5">
        <v>1714264</v>
      </c>
      <c r="AL33" s="5">
        <v>2634658</v>
      </c>
      <c r="AM33" s="5">
        <v>37142522</v>
      </c>
      <c r="AN33" s="5">
        <v>16721</v>
      </c>
      <c r="AO33" s="64">
        <v>2221.3098498893605</v>
      </c>
      <c r="AQ33" s="63" t="s">
        <v>75</v>
      </c>
      <c r="AR33" s="11">
        <v>5.2678421266072775</v>
      </c>
      <c r="AS33" s="11">
        <v>4.7929488003303193</v>
      </c>
      <c r="AT33" s="11">
        <v>8.0443303452436066</v>
      </c>
      <c r="AU33" s="11">
        <v>9.3877498832893043</v>
      </c>
      <c r="AV33" s="11">
        <v>-4.0055607924968459</v>
      </c>
      <c r="AW33" s="11">
        <v>25.115912761941345</v>
      </c>
      <c r="AX33" s="11">
        <v>7.4219618215989032</v>
      </c>
      <c r="AY33" s="11">
        <v>-28.483325553427598</v>
      </c>
      <c r="AZ33" s="11">
        <v>44.786037933573539</v>
      </c>
      <c r="BA33" s="11">
        <v>2.0247865650926262</v>
      </c>
      <c r="BB33" s="11">
        <v>-28.82836556600903</v>
      </c>
      <c r="BC33" s="65">
        <v>8.5169040105725919</v>
      </c>
      <c r="BE33" s="63" t="s">
        <v>75</v>
      </c>
      <c r="BF33" s="11">
        <v>12.329472471984763</v>
      </c>
      <c r="BG33" s="11">
        <v>10.063766206263677</v>
      </c>
      <c r="BH33" s="11">
        <v>-28.435015758031888</v>
      </c>
      <c r="BI33" s="11">
        <v>57.031607879065504</v>
      </c>
      <c r="BJ33" s="11">
        <v>4.7328085230420029</v>
      </c>
      <c r="BK33" s="11">
        <v>-0.38860930874163385</v>
      </c>
      <c r="BL33" s="11">
        <v>9.956922071823767</v>
      </c>
      <c r="BM33" s="11">
        <v>7.8175839688742759</v>
      </c>
      <c r="BN33" s="11">
        <v>-3.6898748078190207</v>
      </c>
      <c r="BO33" s="11">
        <v>31.519935866896176</v>
      </c>
      <c r="BP33" s="57">
        <v>78.214940278754767</v>
      </c>
      <c r="BQ33" s="57">
        <v>84.820812705585269</v>
      </c>
      <c r="BR33" s="86">
        <v>-662.20269129549627</v>
      </c>
      <c r="BS33" s="5"/>
      <c r="BT33" s="63" t="s">
        <v>75</v>
      </c>
      <c r="BU33" s="11">
        <v>22.650372113256147</v>
      </c>
      <c r="BV33" s="11">
        <v>28.275449463057555</v>
      </c>
      <c r="BW33" s="11">
        <v>-9.8502563506702874</v>
      </c>
      <c r="BX33" s="11">
        <v>9.4838935299436802</v>
      </c>
      <c r="BY33" s="11">
        <v>19.927026031110994</v>
      </c>
      <c r="BZ33" s="11">
        <v>26.72446994970981</v>
      </c>
      <c r="CA33" s="11">
        <v>-1.5977593497064544</v>
      </c>
      <c r="CB33" s="11">
        <v>11.943415812709018</v>
      </c>
      <c r="CC33" s="11">
        <v>-1.0298905001479728</v>
      </c>
      <c r="CD33" s="69">
        <v>13.108307526805737</v>
      </c>
      <c r="CE33" s="63" t="s">
        <v>75</v>
      </c>
      <c r="CF33" s="11">
        <f t="shared" si="3"/>
        <v>69.15955249350057</v>
      </c>
      <c r="CG33" s="11">
        <f t="shared" si="3"/>
        <v>58.791753559437886</v>
      </c>
      <c r="CH33" s="11">
        <f t="shared" si="3"/>
        <v>10.367798934062691</v>
      </c>
      <c r="CI33" s="11">
        <f t="shared" si="6"/>
        <v>9.4438363663081368</v>
      </c>
      <c r="CJ33" s="11">
        <f t="shared" si="6"/>
        <v>0.92396256775455365</v>
      </c>
      <c r="CK33" s="11">
        <f t="shared" si="6"/>
        <v>4.7006097216554119</v>
      </c>
      <c r="CL33" s="11">
        <f t="shared" si="6"/>
        <v>6.0246932074240949</v>
      </c>
      <c r="CM33" s="11">
        <f t="shared" si="6"/>
        <v>1.3240834857686832</v>
      </c>
      <c r="CN33" s="11">
        <f t="shared" si="6"/>
        <v>-0.64401658024191244</v>
      </c>
      <c r="CO33" s="11">
        <f t="shared" si="6"/>
        <v>0.61549401518830626</v>
      </c>
      <c r="CP33" s="11">
        <f t="shared" si="6"/>
        <v>1.2595105954302188</v>
      </c>
      <c r="CQ33" s="86">
        <f t="shared" si="6"/>
        <v>5.1996226858262347</v>
      </c>
      <c r="CS33" s="63" t="s">
        <v>75</v>
      </c>
      <c r="CT33" s="59">
        <f t="shared" si="5"/>
        <v>1.0924675497264293</v>
      </c>
      <c r="CU33" s="59">
        <f t="shared" si="5"/>
        <v>1.1334286885527052</v>
      </c>
      <c r="CV33" s="59">
        <f t="shared" si="5"/>
        <v>4.0961138826275716E-2</v>
      </c>
      <c r="CW33" s="59">
        <f t="shared" si="5"/>
        <v>0.45223638825602636</v>
      </c>
      <c r="CX33" s="59">
        <f t="shared" si="5"/>
        <v>2.8150430926580592</v>
      </c>
      <c r="CY33" s="59">
        <f t="shared" si="5"/>
        <v>0.83987565518571961</v>
      </c>
      <c r="CZ33" s="59">
        <f t="shared" si="5"/>
        <v>0.14500361607108964</v>
      </c>
      <c r="DA33" s="59">
        <f t="shared" si="5"/>
        <v>0.16861536758327828</v>
      </c>
      <c r="DB33" s="59">
        <f t="shared" si="4"/>
        <v>2.3611751512188642E-2</v>
      </c>
      <c r="DC33" s="59">
        <f t="shared" si="4"/>
        <v>26.139837784844012</v>
      </c>
      <c r="DD33" s="59">
        <f t="shared" si="4"/>
        <v>10.927346290593837</v>
      </c>
      <c r="DE33" s="11">
        <f t="shared" si="4"/>
        <v>11.232177502647774</v>
      </c>
      <c r="DF33" s="65">
        <f t="shared" si="4"/>
        <v>-0.30483121205393648</v>
      </c>
      <c r="DH33" s="63" t="s">
        <v>75</v>
      </c>
      <c r="DI33" s="11">
        <f t="shared" si="2"/>
        <v>1.5409804428466112</v>
      </c>
      <c r="DJ33" s="11">
        <f t="shared" si="2"/>
        <v>1.3738700888431863</v>
      </c>
      <c r="DK33" s="11">
        <f t="shared" si="2"/>
        <v>0.16711035400342497</v>
      </c>
      <c r="DL33" s="11">
        <f t="shared" si="2"/>
        <v>13.671511051403565</v>
      </c>
      <c r="DM33" s="11">
        <f t="shared" si="2"/>
        <v>1.9627692486794517</v>
      </c>
      <c r="DN33" s="11">
        <f t="shared" si="2"/>
        <v>4.6153677986648294</v>
      </c>
      <c r="DO33" s="11">
        <f t="shared" si="2"/>
        <v>7.0933740040592834</v>
      </c>
      <c r="DP33" s="67">
        <f t="shared" si="2"/>
        <v>100</v>
      </c>
      <c r="DQ33" s="62"/>
    </row>
    <row r="34" spans="2:121" ht="12">
      <c r="B34" s="63" t="s">
        <v>76</v>
      </c>
      <c r="C34" s="5">
        <v>16817199</v>
      </c>
      <c r="D34" s="5">
        <v>14295461</v>
      </c>
      <c r="E34" s="5">
        <v>2521738</v>
      </c>
      <c r="F34" s="5">
        <v>2297584</v>
      </c>
      <c r="G34" s="5">
        <v>224154</v>
      </c>
      <c r="H34" s="5">
        <v>2006360</v>
      </c>
      <c r="I34" s="5">
        <v>2144862</v>
      </c>
      <c r="J34" s="5">
        <v>138502</v>
      </c>
      <c r="K34" s="5">
        <v>-130982</v>
      </c>
      <c r="L34" s="5">
        <v>-2919</v>
      </c>
      <c r="M34" s="5">
        <v>128063</v>
      </c>
      <c r="N34" s="64">
        <v>2121817</v>
      </c>
      <c r="O34" s="5"/>
      <c r="P34" s="63" t="s">
        <v>76</v>
      </c>
      <c r="Q34" s="5">
        <v>194172</v>
      </c>
      <c r="R34" s="5">
        <v>202083</v>
      </c>
      <c r="S34" s="5">
        <v>7911</v>
      </c>
      <c r="T34" s="5">
        <v>177373</v>
      </c>
      <c r="U34" s="5">
        <v>706266</v>
      </c>
      <c r="V34" s="5">
        <v>1044006</v>
      </c>
      <c r="W34" s="5">
        <v>15525</v>
      </c>
      <c r="X34" s="5">
        <v>18053</v>
      </c>
      <c r="Y34" s="5">
        <v>2528</v>
      </c>
      <c r="Z34" s="5">
        <v>9365238</v>
      </c>
      <c r="AA34" s="5">
        <v>5757983</v>
      </c>
      <c r="AB34" s="5">
        <v>5816072</v>
      </c>
      <c r="AC34" s="64">
        <v>-58089</v>
      </c>
      <c r="AD34" s="5">
        <v>0</v>
      </c>
      <c r="AE34" s="63" t="s">
        <v>76</v>
      </c>
      <c r="AF34" s="5">
        <v>328825</v>
      </c>
      <c r="AG34" s="5">
        <v>304823</v>
      </c>
      <c r="AH34" s="5">
        <v>24002</v>
      </c>
      <c r="AI34" s="5">
        <v>3278430</v>
      </c>
      <c r="AJ34" s="5">
        <v>194511</v>
      </c>
      <c r="AK34" s="5">
        <v>964506</v>
      </c>
      <c r="AL34" s="5">
        <v>2119413</v>
      </c>
      <c r="AM34" s="5">
        <v>28188797</v>
      </c>
      <c r="AN34" s="5">
        <v>9060</v>
      </c>
      <c r="AO34" s="64">
        <v>3111.3462472406181</v>
      </c>
      <c r="AQ34" s="63" t="s">
        <v>76</v>
      </c>
      <c r="AR34" s="11">
        <v>6.9858646352507154</v>
      </c>
      <c r="AS34" s="11">
        <v>6.5045073906305877</v>
      </c>
      <c r="AT34" s="11">
        <v>9.7990364372998471</v>
      </c>
      <c r="AU34" s="11">
        <v>11.168452635261296</v>
      </c>
      <c r="AV34" s="11">
        <v>-2.5103729025860493</v>
      </c>
      <c r="AW34" s="11">
        <v>7.9667999776140936</v>
      </c>
      <c r="AX34" s="11">
        <v>3.9363141957065002</v>
      </c>
      <c r="AY34" s="11">
        <v>-32.543018424987459</v>
      </c>
      <c r="AZ34" s="11">
        <v>29.260863460105206</v>
      </c>
      <c r="BA34" s="11">
        <v>-143.61924686192469</v>
      </c>
      <c r="BB34" s="11">
        <v>-33.24976284049329</v>
      </c>
      <c r="BC34" s="65">
        <v>4.5693657286481688</v>
      </c>
      <c r="BE34" s="63" t="s">
        <v>76</v>
      </c>
      <c r="BF34" s="11">
        <v>12.35440137483292</v>
      </c>
      <c r="BG34" s="11">
        <v>10.058601195987233</v>
      </c>
      <c r="BH34" s="11">
        <v>-26.702492356156771</v>
      </c>
      <c r="BI34" s="11">
        <v>20.18036574541463</v>
      </c>
      <c r="BJ34" s="11">
        <v>7.9871198175001688</v>
      </c>
      <c r="BK34" s="11">
        <v>-1.0103710951944793</v>
      </c>
      <c r="BL34" s="11">
        <v>8.0075135661611245</v>
      </c>
      <c r="BM34" s="11">
        <v>5.9075442919159924</v>
      </c>
      <c r="BN34" s="11">
        <v>-5.3892215568862278</v>
      </c>
      <c r="BO34" s="11">
        <v>28.928615973746314</v>
      </c>
      <c r="BP34" s="57">
        <v>41.132914851844319</v>
      </c>
      <c r="BQ34" s="57">
        <v>42.923049816273902</v>
      </c>
      <c r="BR34" s="65">
        <v>-655.5034904848427</v>
      </c>
      <c r="BS34" s="5"/>
      <c r="BT34" s="63" t="s">
        <v>76</v>
      </c>
      <c r="BU34" s="11">
        <v>14.153547065664544</v>
      </c>
      <c r="BV34" s="11">
        <v>16.655887271767043</v>
      </c>
      <c r="BW34" s="11">
        <v>-10.286312327128654</v>
      </c>
      <c r="BX34" s="11">
        <v>13.205103989663018</v>
      </c>
      <c r="BY34" s="11">
        <v>39.675712162230084</v>
      </c>
      <c r="BZ34" s="11">
        <v>31.014791199446872</v>
      </c>
      <c r="CA34" s="11">
        <v>4.8918893638376124</v>
      </c>
      <c r="CB34" s="11">
        <v>13.47557178087081</v>
      </c>
      <c r="CC34" s="11">
        <v>1.0258697591436219</v>
      </c>
      <c r="CD34" s="69">
        <v>12.323281206495514</v>
      </c>
      <c r="CE34" s="63" t="s">
        <v>76</v>
      </c>
      <c r="CF34" s="11">
        <f t="shared" si="3"/>
        <v>59.659158210972961</v>
      </c>
      <c r="CG34" s="11">
        <f t="shared" si="3"/>
        <v>50.713270949448464</v>
      </c>
      <c r="CH34" s="11">
        <f t="shared" si="3"/>
        <v>8.9458872615244989</v>
      </c>
      <c r="CI34" s="11">
        <f t="shared" si="6"/>
        <v>8.1506990170598623</v>
      </c>
      <c r="CJ34" s="11">
        <f t="shared" si="6"/>
        <v>0.79518824446463598</v>
      </c>
      <c r="CK34" s="11">
        <f t="shared" si="6"/>
        <v>7.1175793702725239</v>
      </c>
      <c r="CL34" s="11">
        <f t="shared" si="6"/>
        <v>7.608916407464994</v>
      </c>
      <c r="CM34" s="11">
        <f t="shared" si="6"/>
        <v>0.49133703719247046</v>
      </c>
      <c r="CN34" s="11">
        <f t="shared" si="6"/>
        <v>-0.46465977246208839</v>
      </c>
      <c r="CO34" s="11">
        <f t="shared" si="6"/>
        <v>-1.0355177626061871E-2</v>
      </c>
      <c r="CP34" s="11">
        <f t="shared" si="6"/>
        <v>0.45430459483602653</v>
      </c>
      <c r="CQ34" s="65">
        <f t="shared" si="6"/>
        <v>7.5271640715990822</v>
      </c>
      <c r="CS34" s="63" t="s">
        <v>76</v>
      </c>
      <c r="CT34" s="59">
        <f t="shared" si="5"/>
        <v>0.68882684138666861</v>
      </c>
      <c r="CU34" s="59">
        <f t="shared" si="5"/>
        <v>0.71689118198268631</v>
      </c>
      <c r="CV34" s="59">
        <f t="shared" si="5"/>
        <v>2.8064340596017631E-2</v>
      </c>
      <c r="CW34" s="59">
        <f t="shared" si="5"/>
        <v>0.62923224428484836</v>
      </c>
      <c r="CX34" s="59">
        <f t="shared" si="5"/>
        <v>2.5054847143707484</v>
      </c>
      <c r="CY34" s="59">
        <f t="shared" si="5"/>
        <v>3.7036202715568169</v>
      </c>
      <c r="CZ34" s="59">
        <f t="shared" si="5"/>
        <v>5.507507113552948E-2</v>
      </c>
      <c r="DA34" s="59">
        <f t="shared" si="5"/>
        <v>6.4043172895955791E-2</v>
      </c>
      <c r="DB34" s="59">
        <f t="shared" si="4"/>
        <v>8.9681017604263131E-3</v>
      </c>
      <c r="DC34" s="59">
        <f t="shared" si="4"/>
        <v>33.223262418754516</v>
      </c>
      <c r="DD34" s="59">
        <f t="shared" si="4"/>
        <v>20.426494255856326</v>
      </c>
      <c r="DE34" s="11">
        <f t="shared" si="4"/>
        <v>20.632565483372701</v>
      </c>
      <c r="DF34" s="65">
        <f t="shared" si="4"/>
        <v>-0.20607122751637821</v>
      </c>
      <c r="DH34" s="63" t="s">
        <v>76</v>
      </c>
      <c r="DI34" s="11">
        <f t="shared" si="2"/>
        <v>1.1665095179478571</v>
      </c>
      <c r="DJ34" s="11">
        <f t="shared" si="2"/>
        <v>1.081362216344316</v>
      </c>
      <c r="DK34" s="11">
        <f t="shared" si="2"/>
        <v>8.5147301603541295E-2</v>
      </c>
      <c r="DL34" s="11">
        <f t="shared" si="2"/>
        <v>11.630258644950333</v>
      </c>
      <c r="DM34" s="11">
        <f t="shared" si="2"/>
        <v>0.69002944680470046</v>
      </c>
      <c r="DN34" s="11">
        <f t="shared" si="2"/>
        <v>3.4215933372396132</v>
      </c>
      <c r="DO34" s="11">
        <f t="shared" si="2"/>
        <v>7.5186358609060182</v>
      </c>
      <c r="DP34" s="70">
        <f t="shared" si="2"/>
        <v>100</v>
      </c>
      <c r="DQ34" s="73"/>
    </row>
    <row r="35" spans="2:121" ht="12">
      <c r="B35" s="63" t="s">
        <v>77</v>
      </c>
      <c r="C35" s="5">
        <v>50209540</v>
      </c>
      <c r="D35" s="5">
        <v>42678072</v>
      </c>
      <c r="E35" s="5">
        <v>7531468</v>
      </c>
      <c r="F35" s="5">
        <v>6858356</v>
      </c>
      <c r="G35" s="5">
        <v>673112</v>
      </c>
      <c r="H35" s="5">
        <v>4593953</v>
      </c>
      <c r="I35" s="5">
        <v>7225512</v>
      </c>
      <c r="J35" s="5">
        <v>2631559</v>
      </c>
      <c r="K35" s="5">
        <v>759517</v>
      </c>
      <c r="L35" s="5">
        <v>3355652</v>
      </c>
      <c r="M35" s="5">
        <v>2596135</v>
      </c>
      <c r="N35" s="64">
        <v>3784041</v>
      </c>
      <c r="O35" s="5"/>
      <c r="P35" s="63" t="s">
        <v>77</v>
      </c>
      <c r="Q35" s="5">
        <v>748462</v>
      </c>
      <c r="R35" s="5">
        <v>775680</v>
      </c>
      <c r="S35" s="5">
        <v>27218</v>
      </c>
      <c r="T35" s="5">
        <v>417156</v>
      </c>
      <c r="U35" s="5">
        <v>1897888</v>
      </c>
      <c r="V35" s="5">
        <v>720535</v>
      </c>
      <c r="W35" s="5">
        <v>50395</v>
      </c>
      <c r="X35" s="5">
        <v>58601</v>
      </c>
      <c r="Y35" s="5">
        <v>8206</v>
      </c>
      <c r="Z35" s="5">
        <v>23112183</v>
      </c>
      <c r="AA35" s="5">
        <v>12332172</v>
      </c>
      <c r="AB35" s="5">
        <v>12452578</v>
      </c>
      <c r="AC35" s="64">
        <v>-120406</v>
      </c>
      <c r="AD35" s="5">
        <v>0</v>
      </c>
      <c r="AE35" s="63" t="s">
        <v>77</v>
      </c>
      <c r="AF35" s="5">
        <v>802427</v>
      </c>
      <c r="AG35" s="5">
        <v>726216</v>
      </c>
      <c r="AH35" s="5">
        <v>76211</v>
      </c>
      <c r="AI35" s="5">
        <v>9977584</v>
      </c>
      <c r="AJ35" s="5">
        <v>1686238</v>
      </c>
      <c r="AK35" s="5">
        <v>2884441</v>
      </c>
      <c r="AL35" s="5">
        <v>5406905</v>
      </c>
      <c r="AM35" s="5">
        <v>77915676</v>
      </c>
      <c r="AN35" s="5">
        <v>32296</v>
      </c>
      <c r="AO35" s="64">
        <v>2412.5487986128314</v>
      </c>
      <c r="AQ35" s="63" t="s">
        <v>77</v>
      </c>
      <c r="AR35" s="11">
        <v>12.601420979709513</v>
      </c>
      <c r="AS35" s="11">
        <v>12.09695280032309</v>
      </c>
      <c r="AT35" s="11">
        <v>15.548065913689685</v>
      </c>
      <c r="AU35" s="11">
        <v>17.009675914694171</v>
      </c>
      <c r="AV35" s="11">
        <v>2.502128126137348</v>
      </c>
      <c r="AW35" s="11">
        <v>54.659493139902629</v>
      </c>
      <c r="AX35" s="11">
        <v>17.497113190730403</v>
      </c>
      <c r="AY35" s="11">
        <v>-17.224629044743622</v>
      </c>
      <c r="AZ35" s="11">
        <v>298.6901653839513</v>
      </c>
      <c r="BA35" s="11">
        <v>22.002502837688574</v>
      </c>
      <c r="BB35" s="11">
        <v>-17.128935053659099</v>
      </c>
      <c r="BC35" s="65">
        <v>14.428441570458913</v>
      </c>
      <c r="BE35" s="63" t="s">
        <v>77</v>
      </c>
      <c r="BF35" s="11">
        <v>12.243652325443637</v>
      </c>
      <c r="BG35" s="11">
        <v>10.066748399400627</v>
      </c>
      <c r="BH35" s="11">
        <v>-28.216894796529264</v>
      </c>
      <c r="BI35" s="11">
        <v>70.865435421044225</v>
      </c>
      <c r="BJ35" s="11">
        <v>12.644664642741619</v>
      </c>
      <c r="BK35" s="11">
        <v>1.3269600997891995</v>
      </c>
      <c r="BL35" s="11">
        <v>10.220462796903023</v>
      </c>
      <c r="BM35" s="11">
        <v>8.0760576887610203</v>
      </c>
      <c r="BN35" s="11">
        <v>-3.4588235294117649</v>
      </c>
      <c r="BO35" s="11">
        <v>28.068685542610567</v>
      </c>
      <c r="BP35" s="57">
        <v>37.930659605144882</v>
      </c>
      <c r="BQ35" s="57">
        <v>39.626622641247103</v>
      </c>
      <c r="BR35" s="65">
        <v>-638.36798569192933</v>
      </c>
      <c r="BS35" s="5"/>
      <c r="BT35" s="63" t="s">
        <v>77</v>
      </c>
      <c r="BU35" s="11">
        <v>23.67749373464487</v>
      </c>
      <c r="BV35" s="11">
        <v>28.760104041261897</v>
      </c>
      <c r="BW35" s="11">
        <v>-10.127477918371678</v>
      </c>
      <c r="BX35" s="11">
        <v>17.979428770349582</v>
      </c>
      <c r="BY35" s="11">
        <v>17.743114640888798</v>
      </c>
      <c r="BZ35" s="11">
        <v>41.299274506826301</v>
      </c>
      <c r="CA35" s="11">
        <v>8.4950269396259817</v>
      </c>
      <c r="CB35" s="11">
        <v>18.760177368535082</v>
      </c>
      <c r="CC35" s="11">
        <v>-0.62769230769230766</v>
      </c>
      <c r="CD35" s="69">
        <v>19.510334545373738</v>
      </c>
      <c r="CE35" s="63" t="s">
        <v>77</v>
      </c>
      <c r="CF35" s="11">
        <f t="shared" si="3"/>
        <v>64.440870666385536</v>
      </c>
      <c r="CG35" s="11">
        <f t="shared" si="3"/>
        <v>54.774692579192916</v>
      </c>
      <c r="CH35" s="11">
        <f t="shared" si="3"/>
        <v>9.6661780871926215</v>
      </c>
      <c r="CI35" s="11">
        <f t="shared" si="6"/>
        <v>8.8022800443905531</v>
      </c>
      <c r="CJ35" s="11">
        <f t="shared" si="6"/>
        <v>0.86389804280206717</v>
      </c>
      <c r="CK35" s="11">
        <f t="shared" si="6"/>
        <v>5.8960574249525859</v>
      </c>
      <c r="CL35" s="11">
        <f t="shared" si="6"/>
        <v>9.2735022924013393</v>
      </c>
      <c r="CM35" s="11">
        <f t="shared" si="6"/>
        <v>3.3774448674487534</v>
      </c>
      <c r="CN35" s="11">
        <f t="shared" si="6"/>
        <v>0.97479357042349213</v>
      </c>
      <c r="CO35" s="11">
        <f t="shared" si="6"/>
        <v>4.306773902596956</v>
      </c>
      <c r="CP35" s="11">
        <f t="shared" si="6"/>
        <v>3.331980332173464</v>
      </c>
      <c r="CQ35" s="65">
        <f t="shared" si="6"/>
        <v>4.8565849573069224</v>
      </c>
      <c r="CS35" s="63" t="s">
        <v>77</v>
      </c>
      <c r="CT35" s="59">
        <f t="shared" si="5"/>
        <v>0.96060515473163577</v>
      </c>
      <c r="CU35" s="59">
        <f t="shared" si="5"/>
        <v>0.99553779139386533</v>
      </c>
      <c r="CV35" s="59">
        <f t="shared" si="5"/>
        <v>3.4932636662229566E-2</v>
      </c>
      <c r="CW35" s="59">
        <f t="shared" si="5"/>
        <v>0.53539418691560858</v>
      </c>
      <c r="CX35" s="59">
        <f t="shared" si="5"/>
        <v>2.4358230556839424</v>
      </c>
      <c r="CY35" s="59">
        <f t="shared" si="5"/>
        <v>0.92476255997573586</v>
      </c>
      <c r="CZ35" s="59">
        <f t="shared" si="5"/>
        <v>6.4678897222171308E-2</v>
      </c>
      <c r="DA35" s="59">
        <f t="shared" si="5"/>
        <v>7.5210795835230895E-2</v>
      </c>
      <c r="DB35" s="59">
        <f t="shared" si="4"/>
        <v>1.0531898613059585E-2</v>
      </c>
      <c r="DC35" s="59">
        <f t="shared" si="4"/>
        <v>29.66307190866187</v>
      </c>
      <c r="DD35" s="59">
        <f t="shared" si="4"/>
        <v>15.827587762955428</v>
      </c>
      <c r="DE35" s="11">
        <f t="shared" si="4"/>
        <v>15.98212149247091</v>
      </c>
      <c r="DF35" s="65">
        <f t="shared" si="4"/>
        <v>-0.15453372951548286</v>
      </c>
      <c r="DH35" s="63" t="s">
        <v>77</v>
      </c>
      <c r="DI35" s="11">
        <f t="shared" si="2"/>
        <v>1.0298659283916114</v>
      </c>
      <c r="DJ35" s="11">
        <f t="shared" si="2"/>
        <v>0.93205377567410186</v>
      </c>
      <c r="DK35" s="11">
        <f t="shared" si="2"/>
        <v>9.7812152717509634E-2</v>
      </c>
      <c r="DL35" s="11">
        <f t="shared" si="2"/>
        <v>12.805618217314832</v>
      </c>
      <c r="DM35" s="11">
        <f t="shared" si="2"/>
        <v>2.1641832382998256</v>
      </c>
      <c r="DN35" s="11">
        <f t="shared" si="2"/>
        <v>3.7020034325313431</v>
      </c>
      <c r="DO35" s="11">
        <f t="shared" si="2"/>
        <v>6.9394315464836627</v>
      </c>
      <c r="DP35" s="70">
        <f t="shared" si="2"/>
        <v>100</v>
      </c>
      <c r="DQ35" s="73"/>
    </row>
    <row r="36" spans="2:121" ht="12">
      <c r="B36" s="63" t="s">
        <v>78</v>
      </c>
      <c r="C36" s="5">
        <v>14257713</v>
      </c>
      <c r="D36" s="5">
        <v>12120150</v>
      </c>
      <c r="E36" s="5">
        <v>2137563</v>
      </c>
      <c r="F36" s="5">
        <v>1948253</v>
      </c>
      <c r="G36" s="5">
        <v>189310</v>
      </c>
      <c r="H36" s="5">
        <v>1793402</v>
      </c>
      <c r="I36" s="5">
        <v>1940996</v>
      </c>
      <c r="J36" s="5">
        <v>147594</v>
      </c>
      <c r="K36" s="5">
        <v>-123522</v>
      </c>
      <c r="L36" s="5">
        <v>11079</v>
      </c>
      <c r="M36" s="5">
        <v>134601</v>
      </c>
      <c r="N36" s="64">
        <v>1892730</v>
      </c>
      <c r="O36" s="5"/>
      <c r="P36" s="63" t="s">
        <v>78</v>
      </c>
      <c r="Q36" s="5">
        <v>248666</v>
      </c>
      <c r="R36" s="5">
        <v>257719</v>
      </c>
      <c r="S36" s="5">
        <v>9053</v>
      </c>
      <c r="T36" s="5">
        <v>168915</v>
      </c>
      <c r="U36" s="5">
        <v>626462</v>
      </c>
      <c r="V36" s="5">
        <v>848687</v>
      </c>
      <c r="W36" s="5">
        <v>24194</v>
      </c>
      <c r="X36" s="5">
        <v>28134</v>
      </c>
      <c r="Y36" s="5">
        <v>3940</v>
      </c>
      <c r="Z36" s="5">
        <v>6757107</v>
      </c>
      <c r="AA36" s="5">
        <v>2614599</v>
      </c>
      <c r="AB36" s="5">
        <v>2727239</v>
      </c>
      <c r="AC36" s="64">
        <v>-112640</v>
      </c>
      <c r="AD36" s="5">
        <v>0</v>
      </c>
      <c r="AE36" s="63" t="s">
        <v>78</v>
      </c>
      <c r="AF36" s="5">
        <v>275559</v>
      </c>
      <c r="AG36" s="5">
        <v>235973</v>
      </c>
      <c r="AH36" s="5">
        <v>39586</v>
      </c>
      <c r="AI36" s="5">
        <v>3866949</v>
      </c>
      <c r="AJ36" s="5">
        <v>859127</v>
      </c>
      <c r="AK36" s="5">
        <v>1097992</v>
      </c>
      <c r="AL36" s="5">
        <v>1909830</v>
      </c>
      <c r="AM36" s="5">
        <v>22808222</v>
      </c>
      <c r="AN36" s="5">
        <v>10413</v>
      </c>
      <c r="AO36" s="64">
        <v>2190.360318832229</v>
      </c>
      <c r="AQ36" s="63" t="s">
        <v>78</v>
      </c>
      <c r="AR36" s="11">
        <v>6.5732931877754126</v>
      </c>
      <c r="AS36" s="11">
        <v>6.0935364013185191</v>
      </c>
      <c r="AT36" s="11">
        <v>9.3777599480937877</v>
      </c>
      <c r="AU36" s="11">
        <v>10.738852808070382</v>
      </c>
      <c r="AV36" s="11">
        <v>-2.904006729171368</v>
      </c>
      <c r="AW36" s="11">
        <v>12.058139701990914</v>
      </c>
      <c r="AX36" s="11">
        <v>5.8073702262570714</v>
      </c>
      <c r="AY36" s="11">
        <v>-36.936690579855672</v>
      </c>
      <c r="AZ36" s="11">
        <v>34.008975317875837</v>
      </c>
      <c r="BA36" s="11">
        <v>-63.127766499151328</v>
      </c>
      <c r="BB36" s="11">
        <v>-38.036708144015243</v>
      </c>
      <c r="BC36" s="65">
        <v>7.2124690084575684</v>
      </c>
      <c r="BE36" s="63" t="s">
        <v>78</v>
      </c>
      <c r="BF36" s="11">
        <v>12.281794948208754</v>
      </c>
      <c r="BG36" s="11">
        <v>10.064359628106409</v>
      </c>
      <c r="BH36" s="11">
        <v>-28.643493339638997</v>
      </c>
      <c r="BI36" s="11">
        <v>27.727870786261967</v>
      </c>
      <c r="BJ36" s="11">
        <v>2.9398377510594491</v>
      </c>
      <c r="BK36" s="11">
        <v>5.6740105439051298</v>
      </c>
      <c r="BL36" s="11">
        <v>8.9819819819819813</v>
      </c>
      <c r="BM36" s="11">
        <v>6.8636760739924796</v>
      </c>
      <c r="BN36" s="11">
        <v>-4.5311364187060814</v>
      </c>
      <c r="BO36" s="11">
        <v>14.422414720074237</v>
      </c>
      <c r="BP36" s="57">
        <v>27.389913848798358</v>
      </c>
      <c r="BQ36" s="57">
        <v>34.193913139321133</v>
      </c>
      <c r="BR36" s="65">
        <v>-659.67405346318196</v>
      </c>
      <c r="BS36" s="5"/>
      <c r="BT36" s="63" t="s">
        <v>78</v>
      </c>
      <c r="BU36" s="11">
        <v>11.745121575370241</v>
      </c>
      <c r="BV36" s="11">
        <v>16.471784443314693</v>
      </c>
      <c r="BW36" s="11">
        <v>-10.021593362882147</v>
      </c>
      <c r="BX36" s="11">
        <v>7.2254906663790281</v>
      </c>
      <c r="BY36" s="11">
        <v>25.036493907009305</v>
      </c>
      <c r="BZ36" s="11">
        <v>23.034101312261253</v>
      </c>
      <c r="CA36" s="11">
        <v>-5.7730724807718019</v>
      </c>
      <c r="CB36" s="11">
        <v>9.2131096784771103</v>
      </c>
      <c r="CC36" s="11">
        <v>-1.307932897355701</v>
      </c>
      <c r="CD36" s="69">
        <v>10.660474427889367</v>
      </c>
      <c r="CE36" s="63" t="s">
        <v>78</v>
      </c>
      <c r="CF36" s="11">
        <f t="shared" si="3"/>
        <v>62.511286500105086</v>
      </c>
      <c r="CG36" s="11">
        <f t="shared" si="3"/>
        <v>53.139389821793216</v>
      </c>
      <c r="CH36" s="11">
        <f t="shared" si="3"/>
        <v>9.3718966783118827</v>
      </c>
      <c r="CI36" s="11">
        <f t="shared" si="6"/>
        <v>8.5418889731957179</v>
      </c>
      <c r="CJ36" s="11">
        <f t="shared" si="6"/>
        <v>0.83000770511616384</v>
      </c>
      <c r="CK36" s="11">
        <f t="shared" si="6"/>
        <v>7.862962750888693</v>
      </c>
      <c r="CL36" s="11">
        <f t="shared" si="6"/>
        <v>8.510071499654817</v>
      </c>
      <c r="CM36" s="11">
        <f t="shared" si="6"/>
        <v>0.64710874876612479</v>
      </c>
      <c r="CN36" s="11">
        <f t="shared" si="6"/>
        <v>-0.54156786092313558</v>
      </c>
      <c r="CO36" s="11">
        <f t="shared" si="6"/>
        <v>4.857458858476562E-2</v>
      </c>
      <c r="CP36" s="11">
        <f t="shared" si="6"/>
        <v>0.59014244950790118</v>
      </c>
      <c r="CQ36" s="65">
        <f t="shared" si="6"/>
        <v>8.2984548291401232</v>
      </c>
      <c r="CS36" s="63" t="s">
        <v>78</v>
      </c>
      <c r="CT36" s="59">
        <f t="shared" si="5"/>
        <v>1.0902471924378849</v>
      </c>
      <c r="CU36" s="59">
        <f t="shared" si="5"/>
        <v>1.1299390193588961</v>
      </c>
      <c r="CV36" s="59">
        <f t="shared" si="5"/>
        <v>3.9691826921011204E-2</v>
      </c>
      <c r="CW36" s="59">
        <f t="shared" si="5"/>
        <v>0.74058819665995879</v>
      </c>
      <c r="CX36" s="59">
        <f t="shared" si="5"/>
        <v>2.7466498703844606</v>
      </c>
      <c r="CY36" s="59">
        <f t="shared" si="5"/>
        <v>3.7209695696578193</v>
      </c>
      <c r="CZ36" s="59">
        <f t="shared" si="5"/>
        <v>0.10607578267170498</v>
      </c>
      <c r="DA36" s="59">
        <f t="shared" si="5"/>
        <v>0.12335025500891739</v>
      </c>
      <c r="DB36" s="59">
        <f t="shared" si="4"/>
        <v>1.7274472337212431E-2</v>
      </c>
      <c r="DC36" s="59">
        <f t="shared" si="4"/>
        <v>29.625750749006212</v>
      </c>
      <c r="DD36" s="59">
        <f t="shared" si="4"/>
        <v>11.463405608731799</v>
      </c>
      <c r="DE36" s="11">
        <f t="shared" si="4"/>
        <v>11.957262604687029</v>
      </c>
      <c r="DF36" s="65">
        <f t="shared" si="4"/>
        <v>-0.49385699595523053</v>
      </c>
      <c r="DH36" s="63" t="s">
        <v>78</v>
      </c>
      <c r="DI36" s="11">
        <f t="shared" si="2"/>
        <v>1.2081564270989644</v>
      </c>
      <c r="DJ36" s="11">
        <f t="shared" si="2"/>
        <v>1.0345962083322409</v>
      </c>
      <c r="DK36" s="11">
        <f t="shared" si="2"/>
        <v>0.1735602187667237</v>
      </c>
      <c r="DL36" s="11">
        <f t="shared" si="2"/>
        <v>16.954188713175451</v>
      </c>
      <c r="DM36" s="11">
        <f t="shared" si="2"/>
        <v>3.7667425369675898</v>
      </c>
      <c r="DN36" s="11">
        <f t="shared" si="2"/>
        <v>4.8140183833706987</v>
      </c>
      <c r="DO36" s="11">
        <f t="shared" si="2"/>
        <v>8.3734277928371625</v>
      </c>
      <c r="DP36" s="70">
        <f t="shared" si="2"/>
        <v>100</v>
      </c>
      <c r="DQ36" s="73"/>
    </row>
    <row r="37" spans="2:121" ht="12">
      <c r="B37" s="74" t="s">
        <v>79</v>
      </c>
      <c r="C37" s="75">
        <v>17894403</v>
      </c>
      <c r="D37" s="75">
        <v>15217333</v>
      </c>
      <c r="E37" s="75">
        <v>2677070</v>
      </c>
      <c r="F37" s="75">
        <v>2438917</v>
      </c>
      <c r="G37" s="75">
        <v>238153</v>
      </c>
      <c r="H37" s="75">
        <v>2106685</v>
      </c>
      <c r="I37" s="75">
        <v>2333806</v>
      </c>
      <c r="J37" s="75">
        <v>227121</v>
      </c>
      <c r="K37" s="75">
        <v>-59457</v>
      </c>
      <c r="L37" s="75">
        <v>147894</v>
      </c>
      <c r="M37" s="75">
        <v>207351</v>
      </c>
      <c r="N37" s="76">
        <v>2127019</v>
      </c>
      <c r="O37" s="5"/>
      <c r="P37" s="74" t="s">
        <v>79</v>
      </c>
      <c r="Q37" s="75">
        <v>382709</v>
      </c>
      <c r="R37" s="75">
        <v>396109</v>
      </c>
      <c r="S37" s="75">
        <v>13400</v>
      </c>
      <c r="T37" s="75">
        <v>264053</v>
      </c>
      <c r="U37" s="75">
        <v>812557</v>
      </c>
      <c r="V37" s="75">
        <v>667700</v>
      </c>
      <c r="W37" s="75">
        <v>39123</v>
      </c>
      <c r="X37" s="75">
        <v>45493</v>
      </c>
      <c r="Y37" s="75">
        <v>6370</v>
      </c>
      <c r="Z37" s="75">
        <v>10091729</v>
      </c>
      <c r="AA37" s="75">
        <v>3933283</v>
      </c>
      <c r="AB37" s="75">
        <v>4014841</v>
      </c>
      <c r="AC37" s="76">
        <v>-81558</v>
      </c>
      <c r="AD37" s="5">
        <v>0</v>
      </c>
      <c r="AE37" s="74" t="s">
        <v>79</v>
      </c>
      <c r="AF37" s="75">
        <v>211569</v>
      </c>
      <c r="AG37" s="75">
        <v>128028</v>
      </c>
      <c r="AH37" s="75">
        <v>83541</v>
      </c>
      <c r="AI37" s="75">
        <v>5946877</v>
      </c>
      <c r="AJ37" s="75">
        <v>2963679</v>
      </c>
      <c r="AK37" s="75">
        <v>1066241</v>
      </c>
      <c r="AL37" s="75">
        <v>1916957</v>
      </c>
      <c r="AM37" s="75">
        <v>30092817</v>
      </c>
      <c r="AN37" s="75">
        <v>14399</v>
      </c>
      <c r="AO37" s="76">
        <v>2089.9240919508297</v>
      </c>
      <c r="AQ37" s="74" t="s">
        <v>79</v>
      </c>
      <c r="AR37" s="78">
        <v>-1.4928284166366466</v>
      </c>
      <c r="AS37" s="78">
        <v>-1.9352304652094212</v>
      </c>
      <c r="AT37" s="78">
        <v>1.0997568306640348</v>
      </c>
      <c r="AU37" s="78">
        <v>2.3516071511754046</v>
      </c>
      <c r="AV37" s="78">
        <v>-10.153998219324853</v>
      </c>
      <c r="AW37" s="78">
        <v>-8.7629665174549931</v>
      </c>
      <c r="AX37" s="78">
        <v>-13.382576499860452</v>
      </c>
      <c r="AY37" s="78">
        <v>-41.062642723686942</v>
      </c>
      <c r="AZ37" s="78">
        <v>71.677702091173245</v>
      </c>
      <c r="BA37" s="78">
        <v>-1.3415162936526468</v>
      </c>
      <c r="BB37" s="78">
        <v>-42.376089040810371</v>
      </c>
      <c r="BC37" s="79">
        <v>-14.356010869884711</v>
      </c>
      <c r="BE37" s="74" t="s">
        <v>79</v>
      </c>
      <c r="BF37" s="78">
        <v>12.235657077835812</v>
      </c>
      <c r="BG37" s="78">
        <v>10.051065201204672</v>
      </c>
      <c r="BH37" s="78">
        <v>-29.268936394827133</v>
      </c>
      <c r="BI37" s="78">
        <v>-63.131851177519415</v>
      </c>
      <c r="BJ37" s="78">
        <v>-3.7575167509395566</v>
      </c>
      <c r="BK37" s="78">
        <v>14.708924172195669</v>
      </c>
      <c r="BL37" s="78">
        <v>10.532561096200029</v>
      </c>
      <c r="BM37" s="78">
        <v>8.3811792733770094</v>
      </c>
      <c r="BN37" s="78">
        <v>-3.1914893617021276</v>
      </c>
      <c r="BO37" s="78">
        <v>15.956033880018131</v>
      </c>
      <c r="BP37" s="80">
        <v>40.073283006020617</v>
      </c>
      <c r="BQ37" s="80">
        <v>43.743611390673379</v>
      </c>
      <c r="BR37" s="79">
        <v>-645.13735712853418</v>
      </c>
      <c r="BS37" s="5"/>
      <c r="BT37" s="74" t="s">
        <v>79</v>
      </c>
      <c r="BU37" s="11">
        <v>73.280860961866068</v>
      </c>
      <c r="BV37" s="11">
        <v>336.07752307639902</v>
      </c>
      <c r="BW37" s="11">
        <v>-9.9162146715981745</v>
      </c>
      <c r="BX37" s="11">
        <v>3.0127745757758904</v>
      </c>
      <c r="BY37" s="11">
        <v>5.1056596520072608</v>
      </c>
      <c r="BZ37" s="11">
        <v>13.931069117874909</v>
      </c>
      <c r="CA37" s="11">
        <v>-4.9775153020860801</v>
      </c>
      <c r="CB37" s="11">
        <v>3.1364529995246708</v>
      </c>
      <c r="CC37" s="11">
        <v>-2.7028853300898712</v>
      </c>
      <c r="CD37" s="66">
        <v>6.0015534370418413</v>
      </c>
      <c r="CE37" s="74" t="s">
        <v>79</v>
      </c>
      <c r="CF37" s="11">
        <f t="shared" si="3"/>
        <v>59.464034224512787</v>
      </c>
      <c r="CG37" s="11">
        <f t="shared" si="3"/>
        <v>50.567991025898309</v>
      </c>
      <c r="CH37" s="11">
        <f t="shared" si="3"/>
        <v>8.896043198614473</v>
      </c>
      <c r="CI37" s="11">
        <f t="shared" si="6"/>
        <v>8.1046483617668628</v>
      </c>
      <c r="CJ37" s="11">
        <f t="shared" si="6"/>
        <v>0.79139483684761047</v>
      </c>
      <c r="CK37" s="11">
        <f t="shared" si="6"/>
        <v>7.0006241024228473</v>
      </c>
      <c r="CL37" s="11">
        <f t="shared" si="6"/>
        <v>7.7553590280364917</v>
      </c>
      <c r="CM37" s="11">
        <f t="shared" si="6"/>
        <v>0.75473492561364397</v>
      </c>
      <c r="CN37" s="11">
        <f t="shared" si="6"/>
        <v>-0.19757871122533993</v>
      </c>
      <c r="CO37" s="11">
        <f t="shared" si="6"/>
        <v>0.4914594735348306</v>
      </c>
      <c r="CP37" s="11">
        <f t="shared" si="6"/>
        <v>0.68903818476017054</v>
      </c>
      <c r="CQ37" s="79">
        <f t="shared" si="6"/>
        <v>7.0681950446845834</v>
      </c>
      <c r="CS37" s="74" t="s">
        <v>79</v>
      </c>
      <c r="CT37" s="82">
        <f t="shared" si="5"/>
        <v>1.2717619623314096</v>
      </c>
      <c r="CU37" s="82">
        <f t="shared" si="5"/>
        <v>1.3162908610383668</v>
      </c>
      <c r="CV37" s="82">
        <f t="shared" si="5"/>
        <v>4.4528898706957212E-2</v>
      </c>
      <c r="CW37" s="82">
        <f t="shared" si="5"/>
        <v>0.87746188733344566</v>
      </c>
      <c r="CX37" s="82">
        <f t="shared" si="5"/>
        <v>2.7001692795991814</v>
      </c>
      <c r="CY37" s="82">
        <f t="shared" si="5"/>
        <v>2.2188019154205469</v>
      </c>
      <c r="CZ37" s="82">
        <f t="shared" si="5"/>
        <v>0.1300077689636035</v>
      </c>
      <c r="DA37" s="82">
        <f t="shared" si="5"/>
        <v>0.15117561111011973</v>
      </c>
      <c r="DB37" s="82">
        <f t="shared" si="4"/>
        <v>2.1167842146516229E-2</v>
      </c>
      <c r="DC37" s="82">
        <f t="shared" si="4"/>
        <v>33.535341673064373</v>
      </c>
      <c r="DD37" s="82">
        <f t="shared" si="4"/>
        <v>13.070504499462446</v>
      </c>
      <c r="DE37" s="78">
        <f t="shared" si="4"/>
        <v>13.341525986084985</v>
      </c>
      <c r="DF37" s="65">
        <f t="shared" si="4"/>
        <v>-0.2710214866225385</v>
      </c>
      <c r="DH37" s="74" t="s">
        <v>79</v>
      </c>
      <c r="DI37" s="78">
        <f t="shared" si="2"/>
        <v>0.70305481869643516</v>
      </c>
      <c r="DJ37" s="78">
        <f t="shared" si="2"/>
        <v>0.42544371967569533</v>
      </c>
      <c r="DK37" s="78">
        <f t="shared" si="2"/>
        <v>0.27761109902073977</v>
      </c>
      <c r="DL37" s="78">
        <f t="shared" si="2"/>
        <v>19.761782354905492</v>
      </c>
      <c r="DM37" s="78">
        <f t="shared" si="2"/>
        <v>9.8484598500698688</v>
      </c>
      <c r="DN37" s="78">
        <f t="shared" si="2"/>
        <v>3.5431744392690123</v>
      </c>
      <c r="DO37" s="78">
        <f t="shared" si="2"/>
        <v>6.3701480655666094</v>
      </c>
      <c r="DP37" s="67">
        <f t="shared" ref="DP37:DP51" si="7">AM37/$AM37*100</f>
        <v>100</v>
      </c>
      <c r="DQ37" s="62"/>
    </row>
    <row r="38" spans="2:121" ht="12">
      <c r="B38" s="90" t="s">
        <v>80</v>
      </c>
      <c r="C38" s="91">
        <v>16425560</v>
      </c>
      <c r="D38" s="91">
        <v>13962531</v>
      </c>
      <c r="E38" s="91">
        <v>2463029</v>
      </c>
      <c r="F38" s="91">
        <v>2243949</v>
      </c>
      <c r="G38" s="91">
        <v>219080</v>
      </c>
      <c r="H38" s="91">
        <v>1731309</v>
      </c>
      <c r="I38" s="91">
        <v>2048225</v>
      </c>
      <c r="J38" s="91">
        <v>316916</v>
      </c>
      <c r="K38" s="91">
        <v>-260106</v>
      </c>
      <c r="L38" s="91">
        <v>42324</v>
      </c>
      <c r="M38" s="91">
        <v>302430</v>
      </c>
      <c r="N38" s="92">
        <v>1960763</v>
      </c>
      <c r="O38" s="5"/>
      <c r="P38" s="90" t="s">
        <v>80</v>
      </c>
      <c r="Q38" s="75">
        <v>194480</v>
      </c>
      <c r="R38" s="75">
        <v>203975</v>
      </c>
      <c r="S38" s="75">
        <v>9495</v>
      </c>
      <c r="T38" s="75">
        <v>163663</v>
      </c>
      <c r="U38" s="75">
        <v>716665</v>
      </c>
      <c r="V38" s="75">
        <v>885955</v>
      </c>
      <c r="W38" s="75">
        <v>30652</v>
      </c>
      <c r="X38" s="75">
        <v>35643</v>
      </c>
      <c r="Y38" s="75">
        <v>4991</v>
      </c>
      <c r="Z38" s="75">
        <v>8859991</v>
      </c>
      <c r="AA38" s="75">
        <v>2691521</v>
      </c>
      <c r="AB38" s="75">
        <v>2740988</v>
      </c>
      <c r="AC38" s="76">
        <v>-49467</v>
      </c>
      <c r="AD38" s="5">
        <v>0</v>
      </c>
      <c r="AE38" s="90" t="s">
        <v>80</v>
      </c>
      <c r="AF38" s="75">
        <v>1020042</v>
      </c>
      <c r="AG38" s="75">
        <v>957266</v>
      </c>
      <c r="AH38" s="75">
        <v>62776</v>
      </c>
      <c r="AI38" s="75">
        <v>5148428</v>
      </c>
      <c r="AJ38" s="75">
        <v>1905992</v>
      </c>
      <c r="AK38" s="75">
        <v>1092399</v>
      </c>
      <c r="AL38" s="75">
        <v>2150037</v>
      </c>
      <c r="AM38" s="75">
        <v>27016860</v>
      </c>
      <c r="AN38" s="75">
        <v>11623</v>
      </c>
      <c r="AO38" s="76">
        <v>2324.430869827067</v>
      </c>
      <c r="AQ38" s="90" t="s">
        <v>80</v>
      </c>
      <c r="AR38" s="78">
        <v>-1.4372035978724602</v>
      </c>
      <c r="AS38" s="78">
        <v>-1.8827852367386579</v>
      </c>
      <c r="AT38" s="78">
        <v>1.1672501274330889</v>
      </c>
      <c r="AU38" s="78">
        <v>2.4137609980913366</v>
      </c>
      <c r="AV38" s="78">
        <v>-10.04684888872465</v>
      </c>
      <c r="AW38" s="78">
        <v>14.208166108591197</v>
      </c>
      <c r="AX38" s="78">
        <v>7.5590249333081267</v>
      </c>
      <c r="AY38" s="78">
        <v>-18.395492795270318</v>
      </c>
      <c r="AZ38" s="78">
        <v>17.668955170023455</v>
      </c>
      <c r="BA38" s="78">
        <v>-20.537709103880744</v>
      </c>
      <c r="BB38" s="78">
        <v>-18.082829979143529</v>
      </c>
      <c r="BC38" s="79">
        <v>8.9114921900299215</v>
      </c>
      <c r="BE38" s="90" t="s">
        <v>80</v>
      </c>
      <c r="BF38" s="78">
        <v>-20.581509310682783</v>
      </c>
      <c r="BG38" s="78">
        <v>-20.996572225342295</v>
      </c>
      <c r="BH38" s="78">
        <v>-28.635851183765503</v>
      </c>
      <c r="BI38" s="78">
        <v>279.25337164573392</v>
      </c>
      <c r="BJ38" s="78">
        <v>-1.0348556049154951</v>
      </c>
      <c r="BK38" s="78">
        <v>12.411721864556027</v>
      </c>
      <c r="BL38" s="78">
        <v>-2.7661464281182591</v>
      </c>
      <c r="BM38" s="78">
        <v>-4.6596228433863853</v>
      </c>
      <c r="BN38" s="78">
        <v>-14.843883296365808</v>
      </c>
      <c r="BO38" s="78">
        <v>12.94881743360394</v>
      </c>
      <c r="BP38" s="80">
        <v>25.551355771468927</v>
      </c>
      <c r="BQ38" s="80">
        <v>28.409976763361065</v>
      </c>
      <c r="BR38" s="65">
        <v>-637.62634496250405</v>
      </c>
      <c r="BS38" s="5"/>
      <c r="BT38" s="90" t="s">
        <v>80</v>
      </c>
      <c r="BU38" s="11">
        <v>11.891859873282201</v>
      </c>
      <c r="BV38" s="11">
        <v>13.695084915061184</v>
      </c>
      <c r="BW38" s="11">
        <v>-9.8991000818107437</v>
      </c>
      <c r="BX38" s="11">
        <v>7.5084258048888461</v>
      </c>
      <c r="BY38" s="11">
        <v>21.950395540666083</v>
      </c>
      <c r="BZ38" s="11">
        <v>15.567326704392176</v>
      </c>
      <c r="CA38" s="11">
        <v>-5.7285370592282066</v>
      </c>
      <c r="CB38" s="11">
        <v>3.8101923178599493</v>
      </c>
      <c r="CC38" s="11">
        <v>-2.0478678577448175</v>
      </c>
      <c r="CD38" s="69">
        <v>5.9805336009400518</v>
      </c>
      <c r="CE38" s="90" t="s">
        <v>80</v>
      </c>
      <c r="CF38" s="93">
        <f t="shared" si="3"/>
        <v>60.797442782025747</v>
      </c>
      <c r="CG38" s="93">
        <f t="shared" si="3"/>
        <v>51.680805985595654</v>
      </c>
      <c r="CH38" s="93">
        <f t="shared" si="3"/>
        <v>9.1166367964300807</v>
      </c>
      <c r="CI38" s="93">
        <f t="shared" si="6"/>
        <v>8.3057357516750656</v>
      </c>
      <c r="CJ38" s="93">
        <f t="shared" si="6"/>
        <v>0.81090104475501601</v>
      </c>
      <c r="CK38" s="93">
        <f t="shared" si="6"/>
        <v>6.4082539569735335</v>
      </c>
      <c r="CL38" s="93">
        <f t="shared" si="6"/>
        <v>7.5812844275759659</v>
      </c>
      <c r="CM38" s="93">
        <f t="shared" si="6"/>
        <v>1.1730304706024313</v>
      </c>
      <c r="CN38" s="93">
        <f t="shared" si="6"/>
        <v>-0.96275436893850719</v>
      </c>
      <c r="CO38" s="93">
        <f t="shared" si="6"/>
        <v>0.15665773150543771</v>
      </c>
      <c r="CP38" s="93">
        <f t="shared" si="6"/>
        <v>1.119412100443945</v>
      </c>
      <c r="CQ38" s="65">
        <f t="shared" si="6"/>
        <v>7.2575532463802235</v>
      </c>
      <c r="CS38" s="90" t="s">
        <v>80</v>
      </c>
      <c r="CT38" s="82">
        <f t="shared" si="5"/>
        <v>0.71984679196620183</v>
      </c>
      <c r="CU38" s="82">
        <f t="shared" si="5"/>
        <v>0.75499151270725018</v>
      </c>
      <c r="CV38" s="82">
        <f t="shared" si="5"/>
        <v>3.5144720741048366E-2</v>
      </c>
      <c r="CW38" s="82">
        <f t="shared" si="5"/>
        <v>0.6057809826900683</v>
      </c>
      <c r="CX38" s="82">
        <f t="shared" si="5"/>
        <v>2.6526583770282706</v>
      </c>
      <c r="CY38" s="82">
        <f t="shared" si="5"/>
        <v>3.2792670946956828</v>
      </c>
      <c r="CZ38" s="82">
        <f t="shared" si="5"/>
        <v>0.11345507953181828</v>
      </c>
      <c r="DA38" s="82">
        <f t="shared" si="5"/>
        <v>0.13192872894925614</v>
      </c>
      <c r="DB38" s="82">
        <f t="shared" si="4"/>
        <v>1.847364941743785E-2</v>
      </c>
      <c r="DC38" s="82">
        <f t="shared" si="4"/>
        <v>32.794303261000721</v>
      </c>
      <c r="DD38" s="82">
        <f t="shared" si="4"/>
        <v>9.9623753463577938</v>
      </c>
      <c r="DE38" s="78">
        <f t="shared" si="4"/>
        <v>10.145472123703495</v>
      </c>
      <c r="DF38" s="83">
        <f t="shared" si="4"/>
        <v>-0.1830967773457019</v>
      </c>
      <c r="DH38" s="90" t="s">
        <v>80</v>
      </c>
      <c r="DI38" s="78">
        <f t="shared" ref="DI38:DO51" si="8">AF38/$AM38*100</f>
        <v>3.7755756960653462</v>
      </c>
      <c r="DJ38" s="78">
        <f t="shared" si="8"/>
        <v>3.5432170874039395</v>
      </c>
      <c r="DK38" s="78">
        <f t="shared" si="8"/>
        <v>0.23235860866140626</v>
      </c>
      <c r="DL38" s="78">
        <f t="shared" si="8"/>
        <v>19.056352218577587</v>
      </c>
      <c r="DM38" s="78">
        <f t="shared" si="8"/>
        <v>7.0548242837990802</v>
      </c>
      <c r="DN38" s="78">
        <f t="shared" si="8"/>
        <v>4.0433973452133225</v>
      </c>
      <c r="DO38" s="78">
        <f t="shared" si="8"/>
        <v>7.9581305895651822</v>
      </c>
      <c r="DP38" s="94">
        <f t="shared" si="7"/>
        <v>100</v>
      </c>
      <c r="DQ38" s="73"/>
    </row>
    <row r="39" spans="2:121" ht="12">
      <c r="B39" s="63" t="s">
        <v>81</v>
      </c>
      <c r="C39" s="5">
        <v>23125125</v>
      </c>
      <c r="D39" s="5">
        <v>19660910</v>
      </c>
      <c r="E39" s="5">
        <v>3464215</v>
      </c>
      <c r="F39" s="5">
        <v>3156248</v>
      </c>
      <c r="G39" s="5">
        <v>307967</v>
      </c>
      <c r="H39" s="5">
        <v>1773560</v>
      </c>
      <c r="I39" s="5">
        <v>2092003</v>
      </c>
      <c r="J39" s="5">
        <v>318443</v>
      </c>
      <c r="K39" s="5">
        <v>-44457</v>
      </c>
      <c r="L39" s="5">
        <v>251584</v>
      </c>
      <c r="M39" s="5">
        <v>296041</v>
      </c>
      <c r="N39" s="64">
        <v>1776677</v>
      </c>
      <c r="O39" s="5"/>
      <c r="P39" s="63" t="s">
        <v>81</v>
      </c>
      <c r="Q39" s="5">
        <v>316744</v>
      </c>
      <c r="R39" s="5">
        <v>332414</v>
      </c>
      <c r="S39" s="5">
        <v>15670</v>
      </c>
      <c r="T39" s="5">
        <v>233863</v>
      </c>
      <c r="U39" s="5">
        <v>956159</v>
      </c>
      <c r="V39" s="5">
        <v>269911</v>
      </c>
      <c r="W39" s="5">
        <v>41340</v>
      </c>
      <c r="X39" s="5">
        <v>48072</v>
      </c>
      <c r="Y39" s="5">
        <v>6732</v>
      </c>
      <c r="Z39" s="5">
        <v>8262180</v>
      </c>
      <c r="AA39" s="5">
        <v>3267147</v>
      </c>
      <c r="AB39" s="5">
        <v>3345769</v>
      </c>
      <c r="AC39" s="64">
        <v>-78622</v>
      </c>
      <c r="AD39" s="5">
        <v>0</v>
      </c>
      <c r="AE39" s="63" t="s">
        <v>81</v>
      </c>
      <c r="AF39" s="5">
        <v>92307</v>
      </c>
      <c r="AG39" s="5">
        <v>14298</v>
      </c>
      <c r="AH39" s="5">
        <v>78009</v>
      </c>
      <c r="AI39" s="5">
        <v>4902726</v>
      </c>
      <c r="AJ39" s="5">
        <v>881946</v>
      </c>
      <c r="AK39" s="5">
        <v>1253769</v>
      </c>
      <c r="AL39" s="5">
        <v>2767011</v>
      </c>
      <c r="AM39" s="5">
        <v>33160865</v>
      </c>
      <c r="AN39" s="5">
        <v>16985</v>
      </c>
      <c r="AO39" s="64">
        <v>1952.3617898145421</v>
      </c>
      <c r="AQ39" s="63" t="s">
        <v>81</v>
      </c>
      <c r="AR39" s="11">
        <v>-2.4158086126307907</v>
      </c>
      <c r="AS39" s="11">
        <v>-2.8563602101268888</v>
      </c>
      <c r="AT39" s="11">
        <v>0.16220412565181627</v>
      </c>
      <c r="AU39" s="11">
        <v>1.3971532640828488</v>
      </c>
      <c r="AV39" s="11">
        <v>-10.95282017770864</v>
      </c>
      <c r="AW39" s="11">
        <v>-7.0928673204257819</v>
      </c>
      <c r="AX39" s="11">
        <v>-13.600900333495092</v>
      </c>
      <c r="AY39" s="11">
        <v>-37.848408849160265</v>
      </c>
      <c r="AZ39" s="11">
        <v>57.763379157680731</v>
      </c>
      <c r="BA39" s="11">
        <v>-33.469259309210443</v>
      </c>
      <c r="BB39" s="11">
        <v>-38.759091774168191</v>
      </c>
      <c r="BC39" s="65">
        <v>-10.125720402236491</v>
      </c>
      <c r="BE39" s="63" t="s">
        <v>81</v>
      </c>
      <c r="BF39" s="11">
        <v>-20.56915441849501</v>
      </c>
      <c r="BG39" s="11">
        <v>-21.000522838537954</v>
      </c>
      <c r="BH39" s="11">
        <v>-28.814791259710169</v>
      </c>
      <c r="BI39" s="11">
        <v>-28.283342482052664</v>
      </c>
      <c r="BJ39" s="11">
        <v>-5.0148960751648302</v>
      </c>
      <c r="BK39" s="11">
        <v>10.012390664612425</v>
      </c>
      <c r="BL39" s="11">
        <v>10.623494781910624</v>
      </c>
      <c r="BM39" s="11">
        <v>8.4705988537388865</v>
      </c>
      <c r="BN39" s="11">
        <v>-3.1088082901554404</v>
      </c>
      <c r="BO39" s="11">
        <v>5.8797748662114779</v>
      </c>
      <c r="BP39" s="57">
        <v>18.176132750641855</v>
      </c>
      <c r="BQ39" s="57">
        <v>21.661628596602039</v>
      </c>
      <c r="BR39" s="86">
        <v>-639.20855908373915</v>
      </c>
      <c r="BS39" s="5"/>
      <c r="BT39" s="63" t="s">
        <v>81</v>
      </c>
      <c r="BU39" s="11">
        <v>-4.7261730280948742</v>
      </c>
      <c r="BV39" s="11">
        <v>38.842493688094777</v>
      </c>
      <c r="BW39" s="11">
        <v>-9.9078394234766947</v>
      </c>
      <c r="BX39" s="11">
        <v>-0.79132596980229197</v>
      </c>
      <c r="BY39" s="11">
        <v>10.218175365104438</v>
      </c>
      <c r="BZ39" s="11">
        <v>12.045602204148238</v>
      </c>
      <c r="CA39" s="11">
        <v>-8.4580217020123616</v>
      </c>
      <c r="CB39" s="11">
        <v>-0.74549384024523968</v>
      </c>
      <c r="CC39" s="11">
        <v>-1.9624819624819625</v>
      </c>
      <c r="CD39" s="69">
        <v>1.2413493799088102</v>
      </c>
      <c r="CE39" s="63" t="s">
        <v>81</v>
      </c>
      <c r="CF39" s="11">
        <f t="shared" si="3"/>
        <v>69.73619355224902</v>
      </c>
      <c r="CG39" s="11">
        <f t="shared" si="3"/>
        <v>59.28949682102683</v>
      </c>
      <c r="CH39" s="11">
        <f t="shared" si="3"/>
        <v>10.446696731222179</v>
      </c>
      <c r="CI39" s="11">
        <f t="shared" si="6"/>
        <v>9.5179905590520626</v>
      </c>
      <c r="CJ39" s="11">
        <f t="shared" si="6"/>
        <v>0.92870617217011686</v>
      </c>
      <c r="CK39" s="11">
        <f t="shared" si="6"/>
        <v>5.3483526439976758</v>
      </c>
      <c r="CL39" s="11">
        <f t="shared" si="6"/>
        <v>6.3086502719395279</v>
      </c>
      <c r="CM39" s="11">
        <f t="shared" si="6"/>
        <v>0.96029762794185258</v>
      </c>
      <c r="CN39" s="11">
        <f t="shared" si="6"/>
        <v>-0.13406465723979152</v>
      </c>
      <c r="CO39" s="11">
        <f t="shared" si="6"/>
        <v>0.75867743498247098</v>
      </c>
      <c r="CP39" s="11">
        <f t="shared" si="6"/>
        <v>0.89274209222226264</v>
      </c>
      <c r="CQ39" s="86">
        <f t="shared" si="6"/>
        <v>5.3577522781748907</v>
      </c>
      <c r="CS39" s="63" t="s">
        <v>81</v>
      </c>
      <c r="CT39" s="59">
        <f t="shared" si="5"/>
        <v>0.9551741186485937</v>
      </c>
      <c r="CU39" s="59">
        <f t="shared" si="5"/>
        <v>1.0024286157794737</v>
      </c>
      <c r="CV39" s="59">
        <f t="shared" si="5"/>
        <v>4.7254497130880029E-2</v>
      </c>
      <c r="CW39" s="59">
        <f t="shared" si="5"/>
        <v>0.70523793634454346</v>
      </c>
      <c r="CX39" s="59">
        <f t="shared" si="5"/>
        <v>2.8833958342160253</v>
      </c>
      <c r="CY39" s="59">
        <f t="shared" si="5"/>
        <v>0.81394438896572818</v>
      </c>
      <c r="CZ39" s="59">
        <f t="shared" si="5"/>
        <v>0.12466502306257693</v>
      </c>
      <c r="DA39" s="59">
        <f t="shared" si="5"/>
        <v>0.14496606165128684</v>
      </c>
      <c r="DB39" s="59">
        <f t="shared" si="4"/>
        <v>2.0301038588709915E-2</v>
      </c>
      <c r="DC39" s="59">
        <f t="shared" si="4"/>
        <v>24.915453803753309</v>
      </c>
      <c r="DD39" s="59">
        <f t="shared" si="4"/>
        <v>9.8524179028502434</v>
      </c>
      <c r="DE39" s="11">
        <f t="shared" si="4"/>
        <v>10.089510632488025</v>
      </c>
      <c r="DF39" s="65">
        <f t="shared" si="4"/>
        <v>-0.23709272963778238</v>
      </c>
      <c r="DH39" s="63" t="s">
        <v>81</v>
      </c>
      <c r="DI39" s="11">
        <f t="shared" si="8"/>
        <v>0.27836125505170028</v>
      </c>
      <c r="DJ39" s="11">
        <f t="shared" si="8"/>
        <v>4.3117089979407955E-2</v>
      </c>
      <c r="DK39" s="11">
        <f t="shared" si="8"/>
        <v>0.23524416507229229</v>
      </c>
      <c r="DL39" s="11">
        <f t="shared" si="8"/>
        <v>14.784674645851368</v>
      </c>
      <c r="DM39" s="11">
        <f t="shared" si="8"/>
        <v>2.6595988976765232</v>
      </c>
      <c r="DN39" s="11">
        <f t="shared" si="8"/>
        <v>3.7808694073571361</v>
      </c>
      <c r="DO39" s="11">
        <f t="shared" si="8"/>
        <v>8.3442063408177081</v>
      </c>
      <c r="DP39" s="70">
        <f t="shared" si="7"/>
        <v>100</v>
      </c>
      <c r="DQ39" s="73"/>
    </row>
    <row r="40" spans="2:121" ht="12">
      <c r="B40" s="74" t="s">
        <v>82</v>
      </c>
      <c r="C40" s="75">
        <v>5776836</v>
      </c>
      <c r="D40" s="75">
        <v>4910645</v>
      </c>
      <c r="E40" s="75">
        <v>866191</v>
      </c>
      <c r="F40" s="75">
        <v>789324</v>
      </c>
      <c r="G40" s="75">
        <v>76867</v>
      </c>
      <c r="H40" s="75">
        <v>421480</v>
      </c>
      <c r="I40" s="75">
        <v>481347</v>
      </c>
      <c r="J40" s="75">
        <v>59867</v>
      </c>
      <c r="K40" s="75">
        <v>21498</v>
      </c>
      <c r="L40" s="75">
        <v>75674</v>
      </c>
      <c r="M40" s="75">
        <v>54176</v>
      </c>
      <c r="N40" s="64">
        <v>390769</v>
      </c>
      <c r="O40" s="5"/>
      <c r="P40" s="74" t="s">
        <v>82</v>
      </c>
      <c r="Q40" s="75">
        <v>84238</v>
      </c>
      <c r="R40" s="75">
        <v>88429</v>
      </c>
      <c r="S40" s="75">
        <v>4191</v>
      </c>
      <c r="T40" s="75">
        <v>39333</v>
      </c>
      <c r="U40" s="75">
        <v>240415</v>
      </c>
      <c r="V40" s="75">
        <v>26783</v>
      </c>
      <c r="W40" s="75">
        <v>9213</v>
      </c>
      <c r="X40" s="75">
        <v>10713</v>
      </c>
      <c r="Y40" s="75">
        <v>1500</v>
      </c>
      <c r="Z40" s="75">
        <v>2288718</v>
      </c>
      <c r="AA40" s="75">
        <v>838684</v>
      </c>
      <c r="AB40" s="75">
        <v>851625</v>
      </c>
      <c r="AC40" s="76">
        <v>-12941</v>
      </c>
      <c r="AD40" s="5">
        <v>0</v>
      </c>
      <c r="AE40" s="74" t="s">
        <v>82</v>
      </c>
      <c r="AF40" s="75">
        <v>24461</v>
      </c>
      <c r="AG40" s="75">
        <v>5953</v>
      </c>
      <c r="AH40" s="75">
        <v>18508</v>
      </c>
      <c r="AI40" s="75">
        <v>1425573</v>
      </c>
      <c r="AJ40" s="75">
        <v>311210</v>
      </c>
      <c r="AK40" s="75">
        <v>224218</v>
      </c>
      <c r="AL40" s="75">
        <v>890145</v>
      </c>
      <c r="AM40" s="75">
        <v>8487034</v>
      </c>
      <c r="AN40" s="5">
        <v>4498</v>
      </c>
      <c r="AO40" s="64">
        <v>1886.8461538461538</v>
      </c>
      <c r="AQ40" s="74" t="s">
        <v>82</v>
      </c>
      <c r="AR40" s="78">
        <v>-1.7444971444374784</v>
      </c>
      <c r="AS40" s="78">
        <v>-2.1875052285962182</v>
      </c>
      <c r="AT40" s="78">
        <v>0.84488447307942172</v>
      </c>
      <c r="AU40" s="78">
        <v>2.0931498911582751</v>
      </c>
      <c r="AV40" s="78">
        <v>-10.404112223607987</v>
      </c>
      <c r="AW40" s="78">
        <v>-1.122773104118086</v>
      </c>
      <c r="AX40" s="78">
        <v>-5.5283946498140395</v>
      </c>
      <c r="AY40" s="78">
        <v>-28.086823865752141</v>
      </c>
      <c r="AZ40" s="78">
        <v>21836.734693877552</v>
      </c>
      <c r="BA40" s="78">
        <v>-0.28330851638577392</v>
      </c>
      <c r="BB40" s="78">
        <v>-28.519217321317836</v>
      </c>
      <c r="BC40" s="79">
        <v>-6.4384906383182487</v>
      </c>
      <c r="BE40" s="74" t="s">
        <v>82</v>
      </c>
      <c r="BF40" s="78">
        <v>-20.614816280757307</v>
      </c>
      <c r="BG40" s="78">
        <v>-21.037780496298744</v>
      </c>
      <c r="BH40" s="78">
        <v>-28.675970047651461</v>
      </c>
      <c r="BI40" s="78">
        <v>44.40487554152287</v>
      </c>
      <c r="BJ40" s="78">
        <v>-6.3246404594637777</v>
      </c>
      <c r="BK40" s="78">
        <v>-3.1776444219506907</v>
      </c>
      <c r="BL40" s="78">
        <v>8.2863187588152325</v>
      </c>
      <c r="BM40" s="78">
        <v>6.1744301288404362</v>
      </c>
      <c r="BN40" s="78">
        <v>-5.1833122629582808</v>
      </c>
      <c r="BO40" s="78">
        <v>19.779628569365084</v>
      </c>
      <c r="BP40" s="57">
        <v>80.312516124593657</v>
      </c>
      <c r="BQ40" s="57">
        <v>84.050372477107842</v>
      </c>
      <c r="BR40" s="79">
        <v>-635.85921325051766</v>
      </c>
      <c r="BS40" s="5"/>
      <c r="BT40" s="74" t="s">
        <v>82</v>
      </c>
      <c r="BU40" s="78">
        <v>-33.117326989855904</v>
      </c>
      <c r="BV40" s="78">
        <v>-62.842519193558452</v>
      </c>
      <c r="BW40" s="78">
        <v>-9.945504087193461</v>
      </c>
      <c r="BX40" s="78">
        <v>1.1709826247469082</v>
      </c>
      <c r="BY40" s="78">
        <v>20.689053404741315</v>
      </c>
      <c r="BZ40" s="78">
        <v>27.483511485103477</v>
      </c>
      <c r="CA40" s="78">
        <v>-8.7341541136761638</v>
      </c>
      <c r="CB40" s="78">
        <v>3.2932989729617757</v>
      </c>
      <c r="CC40" s="78">
        <v>-1.5539505362223682</v>
      </c>
      <c r="CD40" s="69">
        <v>4.9237623404762889</v>
      </c>
      <c r="CE40" s="74" t="s">
        <v>82</v>
      </c>
      <c r="CF40" s="78">
        <f t="shared" si="3"/>
        <v>68.066606072274482</v>
      </c>
      <c r="CG40" s="78">
        <f t="shared" si="3"/>
        <v>57.860555289397922</v>
      </c>
      <c r="CH40" s="78">
        <f t="shared" si="3"/>
        <v>10.206050782876561</v>
      </c>
      <c r="CI40" s="78">
        <f t="shared" si="6"/>
        <v>9.3003515715855514</v>
      </c>
      <c r="CJ40" s="78">
        <f t="shared" si="6"/>
        <v>0.90569921129101172</v>
      </c>
      <c r="CK40" s="78">
        <f t="shared" si="6"/>
        <v>4.9661636797967343</v>
      </c>
      <c r="CL40" s="78">
        <f t="shared" si="6"/>
        <v>5.6715573426476196</v>
      </c>
      <c r="CM40" s="78">
        <f t="shared" si="6"/>
        <v>0.70539366285088523</v>
      </c>
      <c r="CN40" s="78">
        <f t="shared" si="6"/>
        <v>0.25330404002151991</v>
      </c>
      <c r="CO40" s="78">
        <f t="shared" si="6"/>
        <v>0.89164247486224291</v>
      </c>
      <c r="CP40" s="78">
        <f t="shared" si="6"/>
        <v>0.63833843484072295</v>
      </c>
      <c r="CQ40" s="79">
        <f t="shared" si="6"/>
        <v>4.6043058151999858</v>
      </c>
      <c r="CS40" s="74" t="s">
        <v>82</v>
      </c>
      <c r="CT40" s="82">
        <f t="shared" si="5"/>
        <v>0.99254934055878641</v>
      </c>
      <c r="CU40" s="82">
        <f t="shared" si="5"/>
        <v>1.0419305495889377</v>
      </c>
      <c r="CV40" s="82">
        <f t="shared" si="5"/>
        <v>4.9381209030151169E-2</v>
      </c>
      <c r="CW40" s="82">
        <f t="shared" si="5"/>
        <v>0.46344812569385252</v>
      </c>
      <c r="CX40" s="82">
        <f t="shared" si="5"/>
        <v>2.832732848719588</v>
      </c>
      <c r="CY40" s="82">
        <f t="shared" si="5"/>
        <v>0.31557550022775921</v>
      </c>
      <c r="CZ40" s="82">
        <f t="shared" si="5"/>
        <v>0.10855382457522851</v>
      </c>
      <c r="DA40" s="82">
        <f t="shared" si="5"/>
        <v>0.12622784355523969</v>
      </c>
      <c r="DB40" s="82">
        <f t="shared" si="4"/>
        <v>1.7674018980011155E-2</v>
      </c>
      <c r="DC40" s="82">
        <f t="shared" si="4"/>
        <v>26.967230247928782</v>
      </c>
      <c r="DD40" s="59">
        <f t="shared" si="4"/>
        <v>9.8819446228211181</v>
      </c>
      <c r="DE40" s="11">
        <f t="shared" si="4"/>
        <v>10.034424275901333</v>
      </c>
      <c r="DF40" s="65">
        <f t="shared" si="4"/>
        <v>-0.15247965308021624</v>
      </c>
      <c r="DH40" s="74" t="s">
        <v>82</v>
      </c>
      <c r="DI40" s="11">
        <f t="shared" si="8"/>
        <v>0.2882161188467019</v>
      </c>
      <c r="DJ40" s="78">
        <f t="shared" si="8"/>
        <v>7.0142289992004267E-2</v>
      </c>
      <c r="DK40" s="78">
        <f t="shared" si="8"/>
        <v>0.21807382885469764</v>
      </c>
      <c r="DL40" s="78">
        <f t="shared" si="8"/>
        <v>16.797069506260961</v>
      </c>
      <c r="DM40" s="78">
        <f t="shared" si="8"/>
        <v>3.6668876311795149</v>
      </c>
      <c r="DN40" s="78">
        <f t="shared" si="8"/>
        <v>2.6418887917734275</v>
      </c>
      <c r="DO40" s="78">
        <f t="shared" si="8"/>
        <v>10.488293083308021</v>
      </c>
      <c r="DP40" s="70">
        <f t="shared" si="7"/>
        <v>100</v>
      </c>
      <c r="DQ40" s="73"/>
    </row>
    <row r="41" spans="2:121" ht="12">
      <c r="B41" s="63" t="s">
        <v>83</v>
      </c>
      <c r="C41" s="5">
        <v>15621438</v>
      </c>
      <c r="D41" s="5">
        <v>13280687</v>
      </c>
      <c r="E41" s="5">
        <v>2340751</v>
      </c>
      <c r="F41" s="5">
        <v>2132579</v>
      </c>
      <c r="G41" s="5">
        <v>208172</v>
      </c>
      <c r="H41" s="5">
        <v>1735590</v>
      </c>
      <c r="I41" s="5">
        <v>2166370</v>
      </c>
      <c r="J41" s="5">
        <v>430780</v>
      </c>
      <c r="K41" s="5">
        <v>19844</v>
      </c>
      <c r="L41" s="5">
        <v>439250</v>
      </c>
      <c r="M41" s="5">
        <v>419406</v>
      </c>
      <c r="N41" s="95">
        <v>1700324</v>
      </c>
      <c r="O41" s="5"/>
      <c r="P41" s="63" t="s">
        <v>83</v>
      </c>
      <c r="Q41" s="5">
        <v>207865</v>
      </c>
      <c r="R41" s="5">
        <v>216728</v>
      </c>
      <c r="S41" s="5">
        <v>8863</v>
      </c>
      <c r="T41" s="5">
        <v>13927</v>
      </c>
      <c r="U41" s="5">
        <v>680387</v>
      </c>
      <c r="V41" s="5">
        <v>798145</v>
      </c>
      <c r="W41" s="5">
        <v>15422</v>
      </c>
      <c r="X41" s="5">
        <v>17933</v>
      </c>
      <c r="Y41" s="5">
        <v>2511</v>
      </c>
      <c r="Z41" s="5">
        <v>7797617</v>
      </c>
      <c r="AA41" s="5">
        <v>3682187</v>
      </c>
      <c r="AB41" s="5">
        <v>3701356</v>
      </c>
      <c r="AC41" s="64">
        <v>-19169</v>
      </c>
      <c r="AD41" s="5">
        <v>0</v>
      </c>
      <c r="AE41" s="63" t="s">
        <v>83</v>
      </c>
      <c r="AF41" s="5">
        <v>-15332</v>
      </c>
      <c r="AG41" s="5">
        <v>-46978</v>
      </c>
      <c r="AH41" s="5">
        <v>31646</v>
      </c>
      <c r="AI41" s="5">
        <v>4130762</v>
      </c>
      <c r="AJ41" s="5">
        <v>1801090</v>
      </c>
      <c r="AK41" s="5">
        <v>689816</v>
      </c>
      <c r="AL41" s="5">
        <v>1639856</v>
      </c>
      <c r="AM41" s="5">
        <v>25154645</v>
      </c>
      <c r="AN41" s="96">
        <v>10505</v>
      </c>
      <c r="AO41" s="95">
        <v>2394.5402189433603</v>
      </c>
      <c r="AQ41" s="63" t="s">
        <v>83</v>
      </c>
      <c r="AR41" s="11">
        <v>-2.4381533879541948</v>
      </c>
      <c r="AS41" s="11">
        <v>-2.8783666390405993</v>
      </c>
      <c r="AT41" s="11">
        <v>0.13702392421460435</v>
      </c>
      <c r="AU41" s="11">
        <v>1.3752776129846818</v>
      </c>
      <c r="AV41" s="11">
        <v>-10.999572466866182</v>
      </c>
      <c r="AW41" s="11">
        <v>-7.3356661502008018</v>
      </c>
      <c r="AX41" s="11">
        <v>-8.8076894905973457</v>
      </c>
      <c r="AY41" s="11">
        <v>-14.29310413433608</v>
      </c>
      <c r="AZ41" s="11">
        <v>117.97773167483534</v>
      </c>
      <c r="BA41" s="11">
        <v>16.886469110571806</v>
      </c>
      <c r="BB41" s="11">
        <v>-13.733177284629134</v>
      </c>
      <c r="BC41" s="65">
        <v>-13.326781406937837</v>
      </c>
      <c r="BE41" s="63" t="s">
        <v>83</v>
      </c>
      <c r="BF41" s="11">
        <v>-8.9174291022540064</v>
      </c>
      <c r="BG41" s="11">
        <v>-9.9394548862026113</v>
      </c>
      <c r="BH41" s="11">
        <v>-28.702437454750225</v>
      </c>
      <c r="BI41" s="11">
        <v>-81.632949120354496</v>
      </c>
      <c r="BJ41" s="11">
        <v>-5.0478816788033907</v>
      </c>
      <c r="BK41" s="11">
        <v>-15.19597009660378</v>
      </c>
      <c r="BL41" s="11">
        <v>-28.611766884229041</v>
      </c>
      <c r="BM41" s="11">
        <v>-30.001171005894061</v>
      </c>
      <c r="BN41" s="11">
        <v>-37.475099601593627</v>
      </c>
      <c r="BO41" s="11">
        <v>11.292918137169336</v>
      </c>
      <c r="BP41" s="97">
        <v>18.301828476843323</v>
      </c>
      <c r="BQ41" s="97">
        <v>19.051296492200333</v>
      </c>
      <c r="BR41" s="65">
        <v>-648.78328084740917</v>
      </c>
      <c r="BS41" s="5"/>
      <c r="BT41" s="63" t="s">
        <v>83</v>
      </c>
      <c r="BU41" s="11">
        <v>-123.93306484343292</v>
      </c>
      <c r="BV41" s="11">
        <v>-262.45245176014936</v>
      </c>
      <c r="BW41" s="11">
        <v>-9.9533348508991573</v>
      </c>
      <c r="BX41" s="11">
        <v>7.85862316840623</v>
      </c>
      <c r="BY41" s="11">
        <v>24.545855617007092</v>
      </c>
      <c r="BZ41" s="11">
        <v>17.192673674052909</v>
      </c>
      <c r="CA41" s="11">
        <v>-8.6456644661708584</v>
      </c>
      <c r="CB41" s="11">
        <v>1.0583536162648273</v>
      </c>
      <c r="CC41" s="11">
        <v>-1.2873520015034767</v>
      </c>
      <c r="CD41" s="98">
        <v>2.3762969237782281</v>
      </c>
      <c r="CE41" s="63" t="s">
        <v>83</v>
      </c>
      <c r="CF41" s="11">
        <f t="shared" si="3"/>
        <v>62.101603898604019</v>
      </c>
      <c r="CG41" s="11">
        <f t="shared" si="3"/>
        <v>52.796161504167515</v>
      </c>
      <c r="CH41" s="11">
        <f t="shared" si="3"/>
        <v>9.3054423944364952</v>
      </c>
      <c r="CI41" s="11">
        <f t="shared" si="6"/>
        <v>8.4778735696727185</v>
      </c>
      <c r="CJ41" s="11">
        <f t="shared" si="6"/>
        <v>0.82756882476377625</v>
      </c>
      <c r="CK41" s="11">
        <f t="shared" si="6"/>
        <v>6.8996799597052556</v>
      </c>
      <c r="CL41" s="11">
        <f t="shared" si="6"/>
        <v>8.6122066123374026</v>
      </c>
      <c r="CM41" s="11">
        <f t="shared" si="6"/>
        <v>1.7125266526321479</v>
      </c>
      <c r="CN41" s="11">
        <f t="shared" si="6"/>
        <v>7.8888014519783528E-2</v>
      </c>
      <c r="CO41" s="11">
        <f t="shared" si="6"/>
        <v>1.74619836614669</v>
      </c>
      <c r="CP41" s="11">
        <f t="shared" si="6"/>
        <v>1.6673103516269063</v>
      </c>
      <c r="CQ41" s="65">
        <f t="shared" si="6"/>
        <v>6.7594831888901625</v>
      </c>
      <c r="CS41" s="63" t="s">
        <v>83</v>
      </c>
      <c r="CT41" s="59">
        <f t="shared" si="5"/>
        <v>0.82634837422670848</v>
      </c>
      <c r="CU41" s="59">
        <f t="shared" si="5"/>
        <v>0.86158242344505365</v>
      </c>
      <c r="CV41" s="59">
        <f t="shared" si="5"/>
        <v>3.5234049218345158E-2</v>
      </c>
      <c r="CW41" s="59">
        <f t="shared" si="5"/>
        <v>5.5365519966590664E-2</v>
      </c>
      <c r="CX41" s="59">
        <f t="shared" si="5"/>
        <v>2.7048165458109228</v>
      </c>
      <c r="CY41" s="59">
        <f t="shared" si="5"/>
        <v>3.1729527488859413</v>
      </c>
      <c r="CZ41" s="59">
        <f t="shared" si="5"/>
        <v>6.1308756295308478E-2</v>
      </c>
      <c r="DA41" s="59">
        <f t="shared" si="5"/>
        <v>7.1291008082205093E-2</v>
      </c>
      <c r="DB41" s="59">
        <f t="shared" si="4"/>
        <v>9.9822517868966149E-3</v>
      </c>
      <c r="DC41" s="59">
        <f t="shared" si="4"/>
        <v>30.998716141690728</v>
      </c>
      <c r="DD41" s="99">
        <f t="shared" si="4"/>
        <v>14.638199028449817</v>
      </c>
      <c r="DE41" s="100">
        <f t="shared" si="4"/>
        <v>14.714403641951614</v>
      </c>
      <c r="DF41" s="86">
        <f t="shared" si="4"/>
        <v>-7.6204613501800564E-2</v>
      </c>
      <c r="DH41" s="63" t="s">
        <v>83</v>
      </c>
      <c r="DI41" s="100">
        <f t="shared" si="8"/>
        <v>-6.0950969492910761E-2</v>
      </c>
      <c r="DJ41" s="11">
        <f t="shared" si="8"/>
        <v>-0.18675676003378303</v>
      </c>
      <c r="DK41" s="11">
        <f t="shared" si="8"/>
        <v>0.12580579054087226</v>
      </c>
      <c r="DL41" s="11">
        <f t="shared" si="8"/>
        <v>16.421468082733824</v>
      </c>
      <c r="DM41" s="11">
        <f t="shared" si="8"/>
        <v>7.1600692436724911</v>
      </c>
      <c r="DN41" s="11">
        <f t="shared" si="8"/>
        <v>2.7423006764754581</v>
      </c>
      <c r="DO41" s="11">
        <f t="shared" si="8"/>
        <v>6.5190981625858759</v>
      </c>
      <c r="DP41" s="101">
        <f t="shared" si="7"/>
        <v>100</v>
      </c>
      <c r="DQ41" s="73"/>
    </row>
    <row r="42" spans="2:121" ht="12">
      <c r="B42" s="63" t="s">
        <v>84</v>
      </c>
      <c r="C42" s="5">
        <v>12974787</v>
      </c>
      <c r="D42" s="5">
        <v>11032346</v>
      </c>
      <c r="E42" s="5">
        <v>1942441</v>
      </c>
      <c r="F42" s="5">
        <v>1769658</v>
      </c>
      <c r="G42" s="5">
        <v>172783</v>
      </c>
      <c r="H42" s="5">
        <v>4979214</v>
      </c>
      <c r="I42" s="5">
        <v>5208308</v>
      </c>
      <c r="J42" s="5">
        <v>229094</v>
      </c>
      <c r="K42" s="5">
        <v>-111121</v>
      </c>
      <c r="L42" s="5">
        <v>106843</v>
      </c>
      <c r="M42" s="5">
        <v>217964</v>
      </c>
      <c r="N42" s="64">
        <v>5074512</v>
      </c>
      <c r="O42" s="5"/>
      <c r="P42" s="63" t="s">
        <v>84</v>
      </c>
      <c r="Q42" s="5">
        <v>207334</v>
      </c>
      <c r="R42" s="5">
        <v>215887</v>
      </c>
      <c r="S42" s="5">
        <v>8553</v>
      </c>
      <c r="T42" s="5">
        <v>2942532</v>
      </c>
      <c r="U42" s="5">
        <v>596891</v>
      </c>
      <c r="V42" s="5">
        <v>1327755</v>
      </c>
      <c r="W42" s="5">
        <v>15823</v>
      </c>
      <c r="X42" s="5">
        <v>18400</v>
      </c>
      <c r="Y42" s="5">
        <v>2577</v>
      </c>
      <c r="Z42" s="5">
        <v>5541686</v>
      </c>
      <c r="AA42" s="5">
        <v>2143024</v>
      </c>
      <c r="AB42" s="5">
        <v>2205832</v>
      </c>
      <c r="AC42" s="64">
        <v>-62808</v>
      </c>
      <c r="AD42" s="5">
        <v>0</v>
      </c>
      <c r="AE42" s="63" t="s">
        <v>84</v>
      </c>
      <c r="AF42" s="5">
        <v>-23756</v>
      </c>
      <c r="AG42" s="5">
        <v>-61355</v>
      </c>
      <c r="AH42" s="5">
        <v>37599</v>
      </c>
      <c r="AI42" s="5">
        <v>3422418</v>
      </c>
      <c r="AJ42" s="5">
        <v>1255813</v>
      </c>
      <c r="AK42" s="5">
        <v>755108</v>
      </c>
      <c r="AL42" s="5">
        <v>1411497</v>
      </c>
      <c r="AM42" s="5">
        <v>23495687</v>
      </c>
      <c r="AN42" s="5">
        <v>9385</v>
      </c>
      <c r="AO42" s="64">
        <v>2503.5361747469365</v>
      </c>
      <c r="AQ42" s="63" t="s">
        <v>84</v>
      </c>
      <c r="AR42" s="11">
        <v>-2.8421332848097642</v>
      </c>
      <c r="AS42" s="11">
        <v>-3.2806656732614412</v>
      </c>
      <c r="AT42" s="11">
        <v>-0.2740045323440351</v>
      </c>
      <c r="AU42" s="11">
        <v>0.95785877772884209</v>
      </c>
      <c r="AV42" s="11">
        <v>-11.352419065209583</v>
      </c>
      <c r="AW42" s="11">
        <v>-1.2191246156757858</v>
      </c>
      <c r="AX42" s="11">
        <v>-3.206575765274216</v>
      </c>
      <c r="AY42" s="11">
        <v>-32.655658865963325</v>
      </c>
      <c r="AZ42" s="11">
        <v>47.652830970854119</v>
      </c>
      <c r="BA42" s="11">
        <v>-5.6598942191376826</v>
      </c>
      <c r="BB42" s="11">
        <v>-33.043344699413261</v>
      </c>
      <c r="BC42" s="65">
        <v>-3.135171785057369</v>
      </c>
      <c r="BE42" s="63" t="s">
        <v>84</v>
      </c>
      <c r="BF42" s="11">
        <v>-8.9418254323785433</v>
      </c>
      <c r="BG42" s="11">
        <v>-9.9378830164908276</v>
      </c>
      <c r="BH42" s="11">
        <v>-28.813982521847691</v>
      </c>
      <c r="BI42" s="11">
        <v>-2.1680065431187536</v>
      </c>
      <c r="BJ42" s="11">
        <v>-5.3555997063426499</v>
      </c>
      <c r="BK42" s="11">
        <v>-3.2710331437979683</v>
      </c>
      <c r="BL42" s="11">
        <v>11.531683935997744</v>
      </c>
      <c r="BM42" s="11">
        <v>9.3610698365527494</v>
      </c>
      <c r="BN42" s="11">
        <v>-2.312357846853677</v>
      </c>
      <c r="BO42" s="11">
        <v>7.3563823614821748</v>
      </c>
      <c r="BP42" s="57">
        <v>16.043434305693864</v>
      </c>
      <c r="BQ42" s="57">
        <v>20.206339051289401</v>
      </c>
      <c r="BR42" s="65">
        <v>-636.59120034173429</v>
      </c>
      <c r="BS42" s="5"/>
      <c r="BT42" s="63" t="s">
        <v>84</v>
      </c>
      <c r="BU42" s="11">
        <v>-109.68952408921085</v>
      </c>
      <c r="BV42" s="11">
        <v>-130.15965866079418</v>
      </c>
      <c r="BW42" s="11">
        <v>-9.9166227418659254</v>
      </c>
      <c r="BX42" s="11">
        <v>11.478033822382654</v>
      </c>
      <c r="BY42" s="11">
        <v>45.481411287146145</v>
      </c>
      <c r="BZ42" s="11">
        <v>12.516111343727044</v>
      </c>
      <c r="CA42" s="11">
        <v>-8.0886101913440971</v>
      </c>
      <c r="CB42" s="11">
        <v>-0.26008031428851114</v>
      </c>
      <c r="CC42" s="11">
        <v>-2.2090236532249659</v>
      </c>
      <c r="CD42" s="69">
        <v>1.9929684841527087</v>
      </c>
      <c r="CE42" s="63" t="s">
        <v>84</v>
      </c>
      <c r="CF42" s="11">
        <f t="shared" si="3"/>
        <v>55.221994572876284</v>
      </c>
      <c r="CG42" s="11">
        <f t="shared" si="3"/>
        <v>46.954770890504285</v>
      </c>
      <c r="CH42" s="11">
        <f t="shared" si="3"/>
        <v>8.2672236823720038</v>
      </c>
      <c r="CI42" s="11">
        <f t="shared" si="6"/>
        <v>7.5318419078361067</v>
      </c>
      <c r="CJ42" s="11">
        <f t="shared" si="6"/>
        <v>0.73538177453589681</v>
      </c>
      <c r="CK42" s="11">
        <f t="shared" si="6"/>
        <v>21.192034095449092</v>
      </c>
      <c r="CL42" s="11">
        <f t="shared" si="6"/>
        <v>22.167081132805354</v>
      </c>
      <c r="CM42" s="11">
        <f t="shared" si="6"/>
        <v>0.9750470373562603</v>
      </c>
      <c r="CN42" s="11">
        <f t="shared" si="6"/>
        <v>-0.47294211912169243</v>
      </c>
      <c r="CO42" s="11">
        <f t="shared" si="6"/>
        <v>0.45473452212740151</v>
      </c>
      <c r="CP42" s="11">
        <f t="shared" si="6"/>
        <v>0.92767664124909399</v>
      </c>
      <c r="CQ42" s="65">
        <f t="shared" si="6"/>
        <v>21.597631939853471</v>
      </c>
      <c r="CS42" s="63" t="s">
        <v>84</v>
      </c>
      <c r="CT42" s="59">
        <f t="shared" si="5"/>
        <v>0.88243429528151274</v>
      </c>
      <c r="CU42" s="59">
        <f t="shared" si="5"/>
        <v>0.91883672096925695</v>
      </c>
      <c r="CV42" s="59">
        <f t="shared" si="5"/>
        <v>3.6402425687744308E-2</v>
      </c>
      <c r="CW42" s="59">
        <f t="shared" si="5"/>
        <v>12.523711266667792</v>
      </c>
      <c r="CX42" s="59">
        <f t="shared" si="5"/>
        <v>2.5404279517342907</v>
      </c>
      <c r="CY42" s="59">
        <f t="shared" si="5"/>
        <v>5.6510584261698753</v>
      </c>
      <c r="CZ42" s="59">
        <f t="shared" si="5"/>
        <v>6.734427471731301E-2</v>
      </c>
      <c r="DA42" s="59">
        <f t="shared" si="5"/>
        <v>7.8312245136735098E-2</v>
      </c>
      <c r="DB42" s="59">
        <f t="shared" si="4"/>
        <v>1.0967970419422084E-2</v>
      </c>
      <c r="DC42" s="59">
        <f t="shared" si="4"/>
        <v>23.585971331674617</v>
      </c>
      <c r="DD42" s="59">
        <f t="shared" si="4"/>
        <v>9.1209250446688355</v>
      </c>
      <c r="DE42" s="11">
        <f t="shared" si="4"/>
        <v>9.3882421910029699</v>
      </c>
      <c r="DF42" s="65">
        <f t="shared" si="4"/>
        <v>-0.26731714633413356</v>
      </c>
      <c r="DH42" s="63" t="s">
        <v>84</v>
      </c>
      <c r="DI42" s="11">
        <f t="shared" si="8"/>
        <v>-0.10110791823197168</v>
      </c>
      <c r="DJ42" s="11">
        <f t="shared" si="8"/>
        <v>-0.26113303262849902</v>
      </c>
      <c r="DK42" s="11">
        <f t="shared" si="8"/>
        <v>0.16002511439652733</v>
      </c>
      <c r="DL42" s="11">
        <f t="shared" si="8"/>
        <v>14.566154205237753</v>
      </c>
      <c r="DM42" s="11">
        <f t="shared" si="8"/>
        <v>5.3448660598857991</v>
      </c>
      <c r="DN42" s="11">
        <f t="shared" si="8"/>
        <v>3.2138153696037919</v>
      </c>
      <c r="DO42" s="11">
        <f t="shared" si="8"/>
        <v>6.0074727757481616</v>
      </c>
      <c r="DP42" s="70">
        <f t="shared" si="7"/>
        <v>100</v>
      </c>
      <c r="DQ42" s="73"/>
    </row>
    <row r="43" spans="2:121" ht="12">
      <c r="B43" s="63" t="s">
        <v>85</v>
      </c>
      <c r="C43" s="5">
        <v>4862168</v>
      </c>
      <c r="D43" s="5">
        <v>4133462</v>
      </c>
      <c r="E43" s="5">
        <v>728706</v>
      </c>
      <c r="F43" s="5">
        <v>663950</v>
      </c>
      <c r="G43" s="5">
        <v>64756</v>
      </c>
      <c r="H43" s="5">
        <v>535193</v>
      </c>
      <c r="I43" s="5">
        <v>629491</v>
      </c>
      <c r="J43" s="5">
        <v>94298</v>
      </c>
      <c r="K43" s="5">
        <v>-59340</v>
      </c>
      <c r="L43" s="5">
        <v>30908</v>
      </c>
      <c r="M43" s="5">
        <v>90248</v>
      </c>
      <c r="N43" s="64">
        <v>591786</v>
      </c>
      <c r="O43" s="5"/>
      <c r="P43" s="63" t="s">
        <v>85</v>
      </c>
      <c r="Q43" s="5">
        <v>87909</v>
      </c>
      <c r="R43" s="5">
        <v>91512</v>
      </c>
      <c r="S43" s="5">
        <v>3603</v>
      </c>
      <c r="T43" s="5">
        <v>21636</v>
      </c>
      <c r="U43" s="5">
        <v>221006</v>
      </c>
      <c r="V43" s="5">
        <v>261235</v>
      </c>
      <c r="W43" s="5">
        <v>2747</v>
      </c>
      <c r="X43" s="5">
        <v>3194</v>
      </c>
      <c r="Y43" s="5">
        <v>447</v>
      </c>
      <c r="Z43" s="5">
        <v>2088930</v>
      </c>
      <c r="AA43" s="5">
        <v>723984</v>
      </c>
      <c r="AB43" s="5">
        <v>741082</v>
      </c>
      <c r="AC43" s="64">
        <v>-17098</v>
      </c>
      <c r="AD43" s="5">
        <v>0</v>
      </c>
      <c r="AE43" s="63" t="s">
        <v>85</v>
      </c>
      <c r="AF43" s="5">
        <v>51519</v>
      </c>
      <c r="AG43" s="5">
        <v>35203</v>
      </c>
      <c r="AH43" s="5">
        <v>16316</v>
      </c>
      <c r="AI43" s="5">
        <v>1313427</v>
      </c>
      <c r="AJ43" s="5">
        <v>507555</v>
      </c>
      <c r="AK43" s="5">
        <v>263918</v>
      </c>
      <c r="AL43" s="5">
        <v>541954</v>
      </c>
      <c r="AM43" s="5">
        <v>7486291</v>
      </c>
      <c r="AN43" s="5">
        <v>3846</v>
      </c>
      <c r="AO43" s="64">
        <v>1946.5135205408217</v>
      </c>
      <c r="AQ43" s="63" t="s">
        <v>85</v>
      </c>
      <c r="AR43" s="11">
        <v>0.32378165083248117</v>
      </c>
      <c r="AS43" s="11">
        <v>-0.12822653305850121</v>
      </c>
      <c r="AT43" s="11">
        <v>2.9671883985886818</v>
      </c>
      <c r="AU43" s="11">
        <v>4.2463161696014318</v>
      </c>
      <c r="AV43" s="11">
        <v>-8.5393067992429579</v>
      </c>
      <c r="AW43" s="11">
        <v>6.3069952586301072</v>
      </c>
      <c r="AX43" s="11">
        <v>2.079235375866145</v>
      </c>
      <c r="AY43" s="11">
        <v>-16.718479528031935</v>
      </c>
      <c r="AZ43" s="11">
        <v>22.546793014331584</v>
      </c>
      <c r="BA43" s="11">
        <v>-0.7896257302433074</v>
      </c>
      <c r="BB43" s="11">
        <v>-16.257144978101106</v>
      </c>
      <c r="BC43" s="65">
        <v>2.404964283736641</v>
      </c>
      <c r="BE43" s="63" t="s">
        <v>85</v>
      </c>
      <c r="BF43" s="11">
        <v>-8.9563677413341338</v>
      </c>
      <c r="BG43" s="11">
        <v>-9.9415434881020346</v>
      </c>
      <c r="BH43" s="11">
        <v>-28.7522246391141</v>
      </c>
      <c r="BI43" s="11">
        <v>9.0304374118121356</v>
      </c>
      <c r="BJ43" s="11">
        <v>-1.1424226158525677</v>
      </c>
      <c r="BK43" s="11">
        <v>9.7962820528985777</v>
      </c>
      <c r="BL43" s="11">
        <v>26.765113059529305</v>
      </c>
      <c r="BM43" s="11">
        <v>24.280155642023345</v>
      </c>
      <c r="BN43" s="11">
        <v>10.918114143920596</v>
      </c>
      <c r="BO43" s="11">
        <v>4.0236956888725768</v>
      </c>
      <c r="BP43" s="57">
        <v>26.480412572850138</v>
      </c>
      <c r="BQ43" s="57">
        <v>30.235100187335028</v>
      </c>
      <c r="BR43" s="65">
        <v>-606.75755779490214</v>
      </c>
      <c r="BS43" s="5"/>
      <c r="BT43" s="63" t="s">
        <v>85</v>
      </c>
      <c r="BU43" s="11">
        <v>0.14384293906113324</v>
      </c>
      <c r="BV43" s="11">
        <v>5.6227309550241529</v>
      </c>
      <c r="BW43" s="11">
        <v>-9.9359682049017444</v>
      </c>
      <c r="BX43" s="11">
        <v>-5.1181267319522989</v>
      </c>
      <c r="BY43" s="11">
        <v>-6.2887728575226731</v>
      </c>
      <c r="BZ43" s="11">
        <v>6.3332245496557196</v>
      </c>
      <c r="CA43" s="11">
        <v>-8.8327072760029672</v>
      </c>
      <c r="CB43" s="11">
        <v>1.7429219659675952</v>
      </c>
      <c r="CC43" s="11">
        <v>-1.9127773527161436</v>
      </c>
      <c r="CD43" s="69">
        <v>3.7269883069576002</v>
      </c>
      <c r="CE43" s="63" t="s">
        <v>85</v>
      </c>
      <c r="CF43" s="11">
        <f t="shared" si="3"/>
        <v>64.947622260475839</v>
      </c>
      <c r="CG43" s="11">
        <f t="shared" si="3"/>
        <v>55.213750039906273</v>
      </c>
      <c r="CH43" s="11">
        <f t="shared" si="3"/>
        <v>9.7338722205695714</v>
      </c>
      <c r="CI43" s="11">
        <f t="shared" si="6"/>
        <v>8.8688777927547839</v>
      </c>
      <c r="CJ43" s="11">
        <f t="shared" si="6"/>
        <v>0.86499442781478841</v>
      </c>
      <c r="CK43" s="11">
        <f t="shared" si="6"/>
        <v>7.1489740380116125</v>
      </c>
      <c r="CL43" s="11">
        <f t="shared" si="6"/>
        <v>8.4085831020995574</v>
      </c>
      <c r="CM43" s="11">
        <f t="shared" si="6"/>
        <v>1.2596090640879443</v>
      </c>
      <c r="CN43" s="11">
        <f t="shared" si="6"/>
        <v>-0.79264885642302707</v>
      </c>
      <c r="CO43" s="11">
        <f t="shared" si="6"/>
        <v>0.41286132211531718</v>
      </c>
      <c r="CP43" s="11">
        <f t="shared" si="6"/>
        <v>1.2055101785383442</v>
      </c>
      <c r="CQ43" s="65">
        <f t="shared" si="6"/>
        <v>7.9049291565075412</v>
      </c>
      <c r="CS43" s="63" t="s">
        <v>85</v>
      </c>
      <c r="CT43" s="59">
        <f t="shared" si="5"/>
        <v>1.1742664024147607</v>
      </c>
      <c r="CU43" s="59">
        <f t="shared" si="5"/>
        <v>1.2223943739296268</v>
      </c>
      <c r="CV43" s="59">
        <f t="shared" si="5"/>
        <v>4.8127971514866308E-2</v>
      </c>
      <c r="CW43" s="59">
        <f t="shared" si="5"/>
        <v>0.28900826858052941</v>
      </c>
      <c r="CX43" s="59">
        <f t="shared" si="5"/>
        <v>2.9521427900678723</v>
      </c>
      <c r="CY43" s="59">
        <f t="shared" si="5"/>
        <v>3.4895116954443797</v>
      </c>
      <c r="CZ43" s="59">
        <f t="shared" si="5"/>
        <v>3.6693737927099013E-2</v>
      </c>
      <c r="DA43" s="59">
        <f t="shared" si="5"/>
        <v>4.2664651961832639E-2</v>
      </c>
      <c r="DB43" s="59">
        <f t="shared" si="4"/>
        <v>5.9709140347336221E-3</v>
      </c>
      <c r="DC43" s="59">
        <f t="shared" si="4"/>
        <v>27.903403701512534</v>
      </c>
      <c r="DD43" s="59">
        <f t="shared" si="4"/>
        <v>9.6707969273435932</v>
      </c>
      <c r="DE43" s="11">
        <f t="shared" si="4"/>
        <v>9.8991877286095349</v>
      </c>
      <c r="DF43" s="65">
        <f t="shared" si="4"/>
        <v>-0.22839080126594064</v>
      </c>
      <c r="DH43" s="63" t="s">
        <v>85</v>
      </c>
      <c r="DI43" s="11">
        <f t="shared" si="8"/>
        <v>0.68817789743946634</v>
      </c>
      <c r="DJ43" s="11">
        <f t="shared" si="8"/>
        <v>0.4702328562969299</v>
      </c>
      <c r="DK43" s="11">
        <f t="shared" si="8"/>
        <v>0.21794504114253641</v>
      </c>
      <c r="DL43" s="11">
        <f t="shared" si="8"/>
        <v>17.54442887672948</v>
      </c>
      <c r="DM43" s="11">
        <f t="shared" si="8"/>
        <v>6.7797925568215289</v>
      </c>
      <c r="DN43" s="11">
        <f t="shared" si="8"/>
        <v>3.5253505374023</v>
      </c>
      <c r="DO43" s="11">
        <f t="shared" si="8"/>
        <v>7.2392857825056485</v>
      </c>
      <c r="DP43" s="70">
        <f t="shared" si="7"/>
        <v>100</v>
      </c>
      <c r="DQ43" s="73"/>
    </row>
    <row r="44" spans="2:121" ht="12">
      <c r="B44" s="63" t="s">
        <v>86</v>
      </c>
      <c r="C44" s="5">
        <v>2596569</v>
      </c>
      <c r="D44" s="5">
        <v>2207149</v>
      </c>
      <c r="E44" s="5">
        <v>389420</v>
      </c>
      <c r="F44" s="5">
        <v>354800</v>
      </c>
      <c r="G44" s="5">
        <v>34620</v>
      </c>
      <c r="H44" s="5">
        <v>214239</v>
      </c>
      <c r="I44" s="5">
        <v>298232</v>
      </c>
      <c r="J44" s="5">
        <v>83993</v>
      </c>
      <c r="K44" s="5">
        <v>-39024</v>
      </c>
      <c r="L44" s="5">
        <v>41863</v>
      </c>
      <c r="M44" s="5">
        <v>80887</v>
      </c>
      <c r="N44" s="64">
        <v>246328</v>
      </c>
      <c r="O44" s="5"/>
      <c r="P44" s="63" t="s">
        <v>86</v>
      </c>
      <c r="Q44" s="5">
        <v>49595</v>
      </c>
      <c r="R44" s="5">
        <v>51572</v>
      </c>
      <c r="S44" s="5">
        <v>1977</v>
      </c>
      <c r="T44" s="5">
        <v>45447</v>
      </c>
      <c r="U44" s="5">
        <v>107604</v>
      </c>
      <c r="V44" s="5">
        <v>43682</v>
      </c>
      <c r="W44" s="5">
        <v>6935</v>
      </c>
      <c r="X44" s="5">
        <v>8064</v>
      </c>
      <c r="Y44" s="5">
        <v>1129</v>
      </c>
      <c r="Z44" s="5">
        <v>1246900</v>
      </c>
      <c r="AA44" s="5">
        <v>489418</v>
      </c>
      <c r="AB44" s="5">
        <v>495131</v>
      </c>
      <c r="AC44" s="64">
        <v>-5713</v>
      </c>
      <c r="AD44" s="5">
        <v>0</v>
      </c>
      <c r="AE44" s="63" t="s">
        <v>86</v>
      </c>
      <c r="AF44" s="5">
        <v>55098</v>
      </c>
      <c r="AG44" s="5">
        <v>41532</v>
      </c>
      <c r="AH44" s="5">
        <v>13566</v>
      </c>
      <c r="AI44" s="5">
        <v>702384</v>
      </c>
      <c r="AJ44" s="5">
        <v>282401</v>
      </c>
      <c r="AK44" s="5">
        <v>141970</v>
      </c>
      <c r="AL44" s="5">
        <v>278013</v>
      </c>
      <c r="AM44" s="5">
        <v>4057708</v>
      </c>
      <c r="AN44" s="5">
        <v>2167</v>
      </c>
      <c r="AO44" s="64">
        <v>1872.5002307337334</v>
      </c>
      <c r="AQ44" s="63" t="s">
        <v>86</v>
      </c>
      <c r="AR44" s="11">
        <v>-0.87108200165993099</v>
      </c>
      <c r="AS44" s="11">
        <v>-1.3167313407544223</v>
      </c>
      <c r="AT44" s="11">
        <v>1.7328174676778469</v>
      </c>
      <c r="AU44" s="11">
        <v>3.0038931291061477</v>
      </c>
      <c r="AV44" s="11">
        <v>-9.6885271560494601</v>
      </c>
      <c r="AW44" s="11">
        <v>4.2479891391617883</v>
      </c>
      <c r="AX44" s="11">
        <v>-4.4740550928891736</v>
      </c>
      <c r="AY44" s="11">
        <v>-21.274521749725846</v>
      </c>
      <c r="AZ44" s="11">
        <v>30.351597358557914</v>
      </c>
      <c r="BA44" s="11">
        <v>-10.317273292058529</v>
      </c>
      <c r="BB44" s="11">
        <v>-21.246434100224906</v>
      </c>
      <c r="BC44" s="65">
        <v>-3.4318376051622614</v>
      </c>
      <c r="BE44" s="63" t="s">
        <v>86</v>
      </c>
      <c r="BF44" s="11">
        <v>-8.9197825607874837</v>
      </c>
      <c r="BG44" s="11">
        <v>-9.8911467160554221</v>
      </c>
      <c r="BH44" s="11">
        <v>-28.910463861920171</v>
      </c>
      <c r="BI44" s="11">
        <v>17.14351995051036</v>
      </c>
      <c r="BJ44" s="11">
        <v>-2.4185869358217484</v>
      </c>
      <c r="BK44" s="11">
        <v>-15.28421542578981</v>
      </c>
      <c r="BL44" s="11">
        <v>7.4028186464302301</v>
      </c>
      <c r="BM44" s="11">
        <v>5.3016453382084094</v>
      </c>
      <c r="BN44" s="11">
        <v>-5.9950041631973354</v>
      </c>
      <c r="BO44" s="11">
        <v>20.30477079958435</v>
      </c>
      <c r="BP44" s="57">
        <v>124.7459417261727</v>
      </c>
      <c r="BQ44" s="57">
        <v>128.45627488707095</v>
      </c>
      <c r="BR44" s="65">
        <v>-651.44787644787641</v>
      </c>
      <c r="BS44" s="5"/>
      <c r="BT44" s="63" t="s">
        <v>86</v>
      </c>
      <c r="BU44" s="11">
        <v>-7.9782881002087676</v>
      </c>
      <c r="BV44" s="11">
        <v>-7.3194679996429537</v>
      </c>
      <c r="BW44" s="11">
        <v>-9.9382593108942441</v>
      </c>
      <c r="BX44" s="11">
        <v>-7.4362390634822111</v>
      </c>
      <c r="BY44" s="11">
        <v>-11.97497654440666</v>
      </c>
      <c r="BZ44" s="11">
        <v>8.7826033653109388</v>
      </c>
      <c r="CA44" s="11">
        <v>-9.5845637496585194</v>
      </c>
      <c r="CB44" s="11">
        <v>5.0853251689954746</v>
      </c>
      <c r="CC44" s="11">
        <v>-1.5</v>
      </c>
      <c r="CD44" s="69">
        <v>6.6856093086248469</v>
      </c>
      <c r="CE44" s="63" t="s">
        <v>86</v>
      </c>
      <c r="CF44" s="11">
        <f t="shared" si="3"/>
        <v>63.991026461243635</v>
      </c>
      <c r="CG44" s="11">
        <f t="shared" si="3"/>
        <v>54.393983007155768</v>
      </c>
      <c r="CH44" s="11">
        <f t="shared" si="3"/>
        <v>9.5970434540878742</v>
      </c>
      <c r="CI44" s="11">
        <f t="shared" si="6"/>
        <v>8.7438524408360578</v>
      </c>
      <c r="CJ44" s="11">
        <f t="shared" si="6"/>
        <v>0.85319101325181601</v>
      </c>
      <c r="CK44" s="11">
        <f t="shared" si="6"/>
        <v>5.2798032781067539</v>
      </c>
      <c r="CL44" s="11">
        <f t="shared" si="6"/>
        <v>7.3497649411934027</v>
      </c>
      <c r="CM44" s="11">
        <f t="shared" si="6"/>
        <v>2.0699616630866489</v>
      </c>
      <c r="CN44" s="11">
        <f t="shared" si="6"/>
        <v>-0.96172519067414408</v>
      </c>
      <c r="CO44" s="11">
        <f t="shared" si="6"/>
        <v>1.0316907968735058</v>
      </c>
      <c r="CP44" s="11">
        <f t="shared" si="6"/>
        <v>1.99341598754765</v>
      </c>
      <c r="CQ44" s="65">
        <f t="shared" si="6"/>
        <v>6.0706191771315234</v>
      </c>
      <c r="CS44" s="63" t="s">
        <v>86</v>
      </c>
      <c r="CT44" s="59">
        <f t="shared" si="5"/>
        <v>1.2222417187239694</v>
      </c>
      <c r="CU44" s="59">
        <f t="shared" si="5"/>
        <v>1.2709638051826302</v>
      </c>
      <c r="CV44" s="59">
        <f t="shared" si="5"/>
        <v>4.8722086458660899E-2</v>
      </c>
      <c r="CW44" s="59">
        <f t="shared" si="5"/>
        <v>1.1200165216422668</v>
      </c>
      <c r="CX44" s="59">
        <f t="shared" si="5"/>
        <v>2.6518418772371004</v>
      </c>
      <c r="CY44" s="59">
        <f t="shared" si="5"/>
        <v>1.0765190595281868</v>
      </c>
      <c r="CZ44" s="59">
        <f t="shared" si="5"/>
        <v>0.17090929164937449</v>
      </c>
      <c r="DA44" s="59">
        <f t="shared" si="5"/>
        <v>0.19873288072971246</v>
      </c>
      <c r="DB44" s="59">
        <f t="shared" si="4"/>
        <v>2.7823589080337961E-2</v>
      </c>
      <c r="DC44" s="59">
        <f t="shared" si="4"/>
        <v>30.729170260649607</v>
      </c>
      <c r="DD44" s="59">
        <f t="shared" si="4"/>
        <v>12.061439610735913</v>
      </c>
      <c r="DE44" s="11">
        <f t="shared" si="4"/>
        <v>12.202233379040582</v>
      </c>
      <c r="DF44" s="65">
        <f t="shared" si="4"/>
        <v>-0.14079376830466855</v>
      </c>
      <c r="DH44" s="63" t="s">
        <v>86</v>
      </c>
      <c r="DI44" s="11">
        <f t="shared" si="8"/>
        <v>1.3578601515929682</v>
      </c>
      <c r="DJ44" s="11">
        <f t="shared" si="8"/>
        <v>1.0235334824487126</v>
      </c>
      <c r="DK44" s="11">
        <f t="shared" si="8"/>
        <v>0.33432666914425585</v>
      </c>
      <c r="DL44" s="11">
        <f t="shared" si="8"/>
        <v>17.309870498320727</v>
      </c>
      <c r="DM44" s="11">
        <f t="shared" si="8"/>
        <v>6.9596185827072814</v>
      </c>
      <c r="DN44" s="11">
        <f t="shared" si="8"/>
        <v>3.4987731990572013</v>
      </c>
      <c r="DO44" s="11">
        <f t="shared" si="8"/>
        <v>6.851478716556243</v>
      </c>
      <c r="DP44" s="70">
        <f t="shared" si="7"/>
        <v>100</v>
      </c>
      <c r="DQ44" s="73"/>
    </row>
    <row r="45" spans="2:121" ht="12">
      <c r="B45" s="63" t="s">
        <v>87</v>
      </c>
      <c r="C45" s="5">
        <v>5902682</v>
      </c>
      <c r="D45" s="5">
        <v>5017738</v>
      </c>
      <c r="E45" s="5">
        <v>884944</v>
      </c>
      <c r="F45" s="5">
        <v>806188</v>
      </c>
      <c r="G45" s="5">
        <v>78756</v>
      </c>
      <c r="H45" s="5">
        <v>467526</v>
      </c>
      <c r="I45" s="5">
        <v>718517</v>
      </c>
      <c r="J45" s="5">
        <v>250991</v>
      </c>
      <c r="K45" s="5">
        <v>-24471</v>
      </c>
      <c r="L45" s="5">
        <v>221339</v>
      </c>
      <c r="M45" s="5">
        <v>245810</v>
      </c>
      <c r="N45" s="64">
        <v>482721</v>
      </c>
      <c r="O45" s="5"/>
      <c r="P45" s="63" t="s">
        <v>87</v>
      </c>
      <c r="Q45" s="5">
        <v>89733</v>
      </c>
      <c r="R45" s="5">
        <v>93404</v>
      </c>
      <c r="S45" s="5">
        <v>3671</v>
      </c>
      <c r="T45" s="5">
        <v>5679</v>
      </c>
      <c r="U45" s="5">
        <v>266532</v>
      </c>
      <c r="V45" s="5">
        <v>120777</v>
      </c>
      <c r="W45" s="5">
        <v>9276</v>
      </c>
      <c r="X45" s="5">
        <v>10786</v>
      </c>
      <c r="Y45" s="5">
        <v>1510</v>
      </c>
      <c r="Z45" s="5">
        <v>2480920</v>
      </c>
      <c r="AA45" s="5">
        <v>876478</v>
      </c>
      <c r="AB45" s="5">
        <v>885198</v>
      </c>
      <c r="AC45" s="64">
        <v>-8720</v>
      </c>
      <c r="AD45" s="5">
        <v>0</v>
      </c>
      <c r="AE45" s="63" t="s">
        <v>87</v>
      </c>
      <c r="AF45" s="5">
        <v>36325</v>
      </c>
      <c r="AG45" s="5">
        <v>20730</v>
      </c>
      <c r="AH45" s="5">
        <v>15595</v>
      </c>
      <c r="AI45" s="5">
        <v>1568117</v>
      </c>
      <c r="AJ45" s="5">
        <v>581874</v>
      </c>
      <c r="AK45" s="5">
        <v>289591</v>
      </c>
      <c r="AL45" s="5">
        <v>696652</v>
      </c>
      <c r="AM45" s="5">
        <v>8851128</v>
      </c>
      <c r="AN45" s="5">
        <v>4310</v>
      </c>
      <c r="AO45" s="64">
        <v>2053.6259860788864</v>
      </c>
      <c r="AQ45" s="63" t="s">
        <v>87</v>
      </c>
      <c r="AR45" s="11">
        <v>0.53150187985131503</v>
      </c>
      <c r="AS45" s="11">
        <v>7.9960444611186607E-2</v>
      </c>
      <c r="AT45" s="11">
        <v>3.1708687653454519</v>
      </c>
      <c r="AU45" s="11">
        <v>4.4609723230019691</v>
      </c>
      <c r="AV45" s="11">
        <v>-8.4083455446235433</v>
      </c>
      <c r="AW45" s="11">
        <v>19.47378239348259</v>
      </c>
      <c r="AX45" s="11">
        <v>6.1091428917416994</v>
      </c>
      <c r="AY45" s="11">
        <v>-12.188099136543656</v>
      </c>
      <c r="AZ45" s="11">
        <v>73.264795533753585</v>
      </c>
      <c r="BA45" s="11">
        <v>18.002782946191044</v>
      </c>
      <c r="BB45" s="11">
        <v>-11.928255619809246</v>
      </c>
      <c r="BC45" s="65">
        <v>1.7840425083287648</v>
      </c>
      <c r="BE45" s="63" t="s">
        <v>87</v>
      </c>
      <c r="BF45" s="11">
        <v>-8.9559659090909083</v>
      </c>
      <c r="BG45" s="11">
        <v>-9.9190849559741157</v>
      </c>
      <c r="BH45" s="11">
        <v>-28.426593877948918</v>
      </c>
      <c r="BI45" s="11">
        <v>1.7611835153222965E-2</v>
      </c>
      <c r="BJ45" s="11">
        <v>-1.4534335565308378</v>
      </c>
      <c r="BK45" s="11">
        <v>21.311985857632155</v>
      </c>
      <c r="BL45" s="11">
        <v>7.960893854748603</v>
      </c>
      <c r="BM45" s="11">
        <v>5.8592599862596924</v>
      </c>
      <c r="BN45" s="11">
        <v>-5.4477144646211642</v>
      </c>
      <c r="BO45" s="11">
        <v>3.994943025197685</v>
      </c>
      <c r="BP45" s="57">
        <v>23.977390709029855</v>
      </c>
      <c r="BQ45" s="57">
        <v>25.49324827219564</v>
      </c>
      <c r="BR45" s="65">
        <v>-648.08296668761784</v>
      </c>
      <c r="BS45" s="5"/>
      <c r="BT45" s="63" t="s">
        <v>87</v>
      </c>
      <c r="BU45" s="11">
        <v>-2.4491768939495664</v>
      </c>
      <c r="BV45" s="11">
        <v>4.0767145295712419</v>
      </c>
      <c r="BW45" s="11">
        <v>-9.954385357122236</v>
      </c>
      <c r="BX45" s="11">
        <v>-4.465420951338877</v>
      </c>
      <c r="BY45" s="11">
        <v>-17.398951506092082</v>
      </c>
      <c r="BZ45" s="11">
        <v>42.617727304066896</v>
      </c>
      <c r="CA45" s="11">
        <v>-5.0779376498800959</v>
      </c>
      <c r="CB45" s="11">
        <v>2.3439678868213032</v>
      </c>
      <c r="CC45" s="11">
        <v>-2.2232304900181488</v>
      </c>
      <c r="CD45" s="69">
        <v>4.6710465069856859</v>
      </c>
      <c r="CE45" s="63" t="s">
        <v>87</v>
      </c>
      <c r="CF45" s="11">
        <f t="shared" si="3"/>
        <v>66.688471797041004</v>
      </c>
      <c r="CG45" s="11">
        <f t="shared" si="3"/>
        <v>56.690378898599135</v>
      </c>
      <c r="CH45" s="11">
        <f t="shared" si="3"/>
        <v>9.9980928984418718</v>
      </c>
      <c r="CI45" s="11">
        <f t="shared" si="6"/>
        <v>9.1083080032285153</v>
      </c>
      <c r="CJ45" s="11">
        <f t="shared" si="6"/>
        <v>0.88978489521335591</v>
      </c>
      <c r="CK45" s="11">
        <f t="shared" si="6"/>
        <v>5.2821064162669433</v>
      </c>
      <c r="CL45" s="11">
        <f t="shared" si="6"/>
        <v>8.1178014824777147</v>
      </c>
      <c r="CM45" s="11">
        <f t="shared" si="6"/>
        <v>2.8356950662107701</v>
      </c>
      <c r="CN45" s="11">
        <f t="shared" si="6"/>
        <v>-0.27647323595365469</v>
      </c>
      <c r="CO45" s="11">
        <f t="shared" si="6"/>
        <v>2.500686918096767</v>
      </c>
      <c r="CP45" s="11">
        <f t="shared" si="6"/>
        <v>2.7771601540504216</v>
      </c>
      <c r="CQ45" s="65">
        <f t="shared" si="6"/>
        <v>5.4537794504835997</v>
      </c>
      <c r="CS45" s="63" t="s">
        <v>87</v>
      </c>
      <c r="CT45" s="59">
        <f t="shared" si="5"/>
        <v>1.0138029864668097</v>
      </c>
      <c r="CU45" s="59">
        <f t="shared" si="5"/>
        <v>1.0552779261581122</v>
      </c>
      <c r="CV45" s="59">
        <f t="shared" si="5"/>
        <v>4.1474939691302622E-2</v>
      </c>
      <c r="CW45" s="59">
        <f t="shared" si="5"/>
        <v>6.4161313676629694E-2</v>
      </c>
      <c r="CX45" s="59">
        <f t="shared" si="5"/>
        <v>3.0112772067017897</v>
      </c>
      <c r="CY45" s="59">
        <f t="shared" si="5"/>
        <v>1.36453794363837</v>
      </c>
      <c r="CZ45" s="59">
        <f t="shared" si="5"/>
        <v>0.10480020173699894</v>
      </c>
      <c r="DA45" s="59">
        <f t="shared" si="5"/>
        <v>0.12186017420604471</v>
      </c>
      <c r="DB45" s="59">
        <f t="shared" si="4"/>
        <v>1.7059972469045753E-2</v>
      </c>
      <c r="DC45" s="59">
        <f t="shared" si="4"/>
        <v>28.029421786692048</v>
      </c>
      <c r="DD45" s="59">
        <f t="shared" si="4"/>
        <v>9.9024440726650891</v>
      </c>
      <c r="DE45" s="11">
        <f t="shared" si="4"/>
        <v>10.000962589175074</v>
      </c>
      <c r="DF45" s="65">
        <f t="shared" si="4"/>
        <v>-9.8518516509986068E-2</v>
      </c>
      <c r="DH45" s="63" t="s">
        <v>87</v>
      </c>
      <c r="DI45" s="11">
        <f t="shared" si="8"/>
        <v>0.41039966883317019</v>
      </c>
      <c r="DJ45" s="11">
        <f t="shared" si="8"/>
        <v>0.2342074366114692</v>
      </c>
      <c r="DK45" s="11">
        <f t="shared" si="8"/>
        <v>0.176192232221701</v>
      </c>
      <c r="DL45" s="11">
        <f t="shared" si="8"/>
        <v>17.716578045193788</v>
      </c>
      <c r="DM45" s="11">
        <f t="shared" si="8"/>
        <v>6.5740095499692242</v>
      </c>
      <c r="DN45" s="11">
        <f t="shared" si="8"/>
        <v>3.2717976736976349</v>
      </c>
      <c r="DO45" s="11">
        <f t="shared" si="8"/>
        <v>7.8707708215269285</v>
      </c>
      <c r="DP45" s="70">
        <f t="shared" si="7"/>
        <v>100</v>
      </c>
      <c r="DQ45" s="73"/>
    </row>
    <row r="46" spans="2:121" ht="12">
      <c r="B46" s="63" t="s">
        <v>88</v>
      </c>
      <c r="C46" s="5">
        <v>1711195</v>
      </c>
      <c r="D46" s="5">
        <v>1454904</v>
      </c>
      <c r="E46" s="5">
        <v>256291</v>
      </c>
      <c r="F46" s="5">
        <v>233309</v>
      </c>
      <c r="G46" s="5">
        <v>22982</v>
      </c>
      <c r="H46" s="5">
        <v>71493</v>
      </c>
      <c r="I46" s="5">
        <v>173099</v>
      </c>
      <c r="J46" s="5">
        <v>101606</v>
      </c>
      <c r="K46" s="5">
        <v>-27539</v>
      </c>
      <c r="L46" s="5">
        <v>72912</v>
      </c>
      <c r="M46" s="5">
        <v>100451</v>
      </c>
      <c r="N46" s="64">
        <v>98743</v>
      </c>
      <c r="O46" s="5"/>
      <c r="P46" s="63" t="s">
        <v>88</v>
      </c>
      <c r="Q46" s="5">
        <v>27761</v>
      </c>
      <c r="R46" s="5">
        <v>28869</v>
      </c>
      <c r="S46" s="5">
        <v>1108</v>
      </c>
      <c r="T46" s="5">
        <v>48</v>
      </c>
      <c r="U46" s="5">
        <v>70934</v>
      </c>
      <c r="V46" s="5">
        <v>0</v>
      </c>
      <c r="W46" s="5">
        <v>289</v>
      </c>
      <c r="X46" s="5">
        <v>336</v>
      </c>
      <c r="Y46" s="5">
        <v>47</v>
      </c>
      <c r="Z46" s="5">
        <v>1001150</v>
      </c>
      <c r="AA46" s="5">
        <v>440531</v>
      </c>
      <c r="AB46" s="5">
        <v>445789</v>
      </c>
      <c r="AC46" s="64">
        <v>-5258</v>
      </c>
      <c r="AD46" s="5">
        <v>0</v>
      </c>
      <c r="AE46" s="63" t="s">
        <v>88</v>
      </c>
      <c r="AF46" s="5">
        <v>10094</v>
      </c>
      <c r="AG46" s="5">
        <v>-4710</v>
      </c>
      <c r="AH46" s="5">
        <v>14804</v>
      </c>
      <c r="AI46" s="5">
        <v>550525</v>
      </c>
      <c r="AJ46" s="5">
        <v>304080</v>
      </c>
      <c r="AK46" s="5">
        <v>53680</v>
      </c>
      <c r="AL46" s="5">
        <v>192765</v>
      </c>
      <c r="AM46" s="5">
        <v>2783838</v>
      </c>
      <c r="AN46" s="5">
        <v>994</v>
      </c>
      <c r="AO46" s="64">
        <v>2800.6418511066399</v>
      </c>
      <c r="AQ46" s="63" t="s">
        <v>88</v>
      </c>
      <c r="AR46" s="11">
        <v>-5.7850006551903741</v>
      </c>
      <c r="AS46" s="11">
        <v>-6.2087460474531255</v>
      </c>
      <c r="AT46" s="11">
        <v>-3.3050243160750199</v>
      </c>
      <c r="AU46" s="11">
        <v>-2.1075642381216122</v>
      </c>
      <c r="AV46" s="11">
        <v>-13.986301882555486</v>
      </c>
      <c r="AW46" s="11">
        <v>66.436968920963807</v>
      </c>
      <c r="AX46" s="11">
        <v>3.3075311684978841</v>
      </c>
      <c r="AY46" s="11">
        <v>-18.455562511035136</v>
      </c>
      <c r="AZ46" s="11">
        <v>56.175305144894097</v>
      </c>
      <c r="BA46" s="11">
        <v>21.214942394972653</v>
      </c>
      <c r="BB46" s="11">
        <v>-18.325880152857955</v>
      </c>
      <c r="BC46" s="65">
        <v>-6.4623691564438968</v>
      </c>
      <c r="BE46" s="63" t="s">
        <v>88</v>
      </c>
      <c r="BF46" s="11">
        <v>-8.7619548427383585</v>
      </c>
      <c r="BG46" s="11">
        <v>-9.7759164921711417</v>
      </c>
      <c r="BH46" s="11">
        <v>-29.426751592356688</v>
      </c>
      <c r="BI46" s="11">
        <v>-28.35820895522388</v>
      </c>
      <c r="BJ46" s="11">
        <v>-5.2571123280352614</v>
      </c>
      <c r="BK46" s="11">
        <v>-100</v>
      </c>
      <c r="BL46" s="11">
        <v>26.200873362445414</v>
      </c>
      <c r="BM46" s="11">
        <v>23.985239852398525</v>
      </c>
      <c r="BN46" s="11">
        <v>11.904761904761903</v>
      </c>
      <c r="BO46" s="11">
        <v>93.918721296678314</v>
      </c>
      <c r="BP46" s="57">
        <v>2033.0121531980826</v>
      </c>
      <c r="BQ46" s="57">
        <v>2160.8225986408356</v>
      </c>
      <c r="BR46" s="65">
        <v>-662.35294117647049</v>
      </c>
      <c r="BS46" s="5"/>
      <c r="BT46" s="63" t="s">
        <v>88</v>
      </c>
      <c r="BU46" s="11">
        <v>-46.541679906789533</v>
      </c>
      <c r="BV46" s="11">
        <v>-292.00978393803507</v>
      </c>
      <c r="BW46" s="11">
        <v>-9.8910463205307693</v>
      </c>
      <c r="BX46" s="11">
        <v>15.477474000394349</v>
      </c>
      <c r="BY46" s="11">
        <v>37.359683794466406</v>
      </c>
      <c r="BZ46" s="11">
        <v>53.08275822734273</v>
      </c>
      <c r="CA46" s="11">
        <v>-12.497673595191944</v>
      </c>
      <c r="CB46" s="11">
        <v>17.18985608888088</v>
      </c>
      <c r="CC46" s="11">
        <v>-4.3310875842155916</v>
      </c>
      <c r="CD46" s="69">
        <v>22.495231867552551</v>
      </c>
      <c r="CE46" s="63" t="s">
        <v>88</v>
      </c>
      <c r="CF46" s="11">
        <f t="shared" si="3"/>
        <v>61.468914498616655</v>
      </c>
      <c r="CG46" s="11">
        <f t="shared" si="3"/>
        <v>52.262523896864685</v>
      </c>
      <c r="CH46" s="11">
        <f t="shared" si="3"/>
        <v>9.2063906017519699</v>
      </c>
      <c r="CI46" s="11">
        <f t="shared" si="6"/>
        <v>8.3808396896658497</v>
      </c>
      <c r="CJ46" s="11">
        <f t="shared" si="6"/>
        <v>0.82555091208611986</v>
      </c>
      <c r="CK46" s="11">
        <f t="shared" si="6"/>
        <v>2.5681451291346695</v>
      </c>
      <c r="CL46" s="11">
        <f t="shared" si="6"/>
        <v>6.217998317430828</v>
      </c>
      <c r="CM46" s="11">
        <f t="shared" si="6"/>
        <v>3.649853188296158</v>
      </c>
      <c r="CN46" s="11">
        <f t="shared" si="6"/>
        <v>-0.9892457822617553</v>
      </c>
      <c r="CO46" s="11">
        <f t="shared" si="6"/>
        <v>2.6191179228101635</v>
      </c>
      <c r="CP46" s="11">
        <f t="shared" si="6"/>
        <v>3.6083637050719188</v>
      </c>
      <c r="CQ46" s="65">
        <f t="shared" si="6"/>
        <v>3.5470095601827407</v>
      </c>
      <c r="CS46" s="63" t="s">
        <v>88</v>
      </c>
      <c r="CT46" s="59">
        <f t="shared" si="5"/>
        <v>0.99722038423212844</v>
      </c>
      <c r="CU46" s="59">
        <f t="shared" si="5"/>
        <v>1.0370215508230005</v>
      </c>
      <c r="CV46" s="59">
        <f t="shared" si="5"/>
        <v>3.9801166590872024E-2</v>
      </c>
      <c r="CW46" s="59">
        <f t="shared" si="5"/>
        <v>1.7242382638644922E-3</v>
      </c>
      <c r="CX46" s="59">
        <f t="shared" si="5"/>
        <v>2.5480649376867475</v>
      </c>
      <c r="CY46" s="59">
        <f t="shared" si="5"/>
        <v>0</v>
      </c>
      <c r="CZ46" s="59">
        <f t="shared" si="5"/>
        <v>1.038135121368413E-2</v>
      </c>
      <c r="DA46" s="59">
        <f t="shared" si="5"/>
        <v>1.2069667847051444E-2</v>
      </c>
      <c r="DB46" s="59">
        <f t="shared" si="4"/>
        <v>1.688316633367315E-3</v>
      </c>
      <c r="DC46" s="59">
        <f t="shared" si="4"/>
        <v>35.962940372248674</v>
      </c>
      <c r="DD46" s="59">
        <f t="shared" si="4"/>
        <v>15.824591804551847</v>
      </c>
      <c r="DE46" s="11">
        <f t="shared" si="4"/>
        <v>16.013467737706002</v>
      </c>
      <c r="DF46" s="65">
        <f t="shared" si="4"/>
        <v>-0.18887593315415624</v>
      </c>
      <c r="DH46" s="63" t="s">
        <v>88</v>
      </c>
      <c r="DI46" s="11">
        <f t="shared" si="8"/>
        <v>0.3625929382385038</v>
      </c>
      <c r="DJ46" s="11">
        <f t="shared" si="8"/>
        <v>-0.16919087964170329</v>
      </c>
      <c r="DK46" s="11">
        <f t="shared" si="8"/>
        <v>0.53178381788020712</v>
      </c>
      <c r="DL46" s="11">
        <f t="shared" si="8"/>
        <v>19.77575562945832</v>
      </c>
      <c r="DM46" s="11">
        <f t="shared" si="8"/>
        <v>10.923049401581558</v>
      </c>
      <c r="DN46" s="11">
        <f t="shared" si="8"/>
        <v>1.9282731250884571</v>
      </c>
      <c r="DO46" s="11">
        <f t="shared" si="8"/>
        <v>6.924433102788309</v>
      </c>
      <c r="DP46" s="70">
        <f t="shared" si="7"/>
        <v>100</v>
      </c>
      <c r="DQ46" s="73"/>
    </row>
    <row r="47" spans="2:121" ht="12">
      <c r="B47" s="63" t="s">
        <v>89</v>
      </c>
      <c r="C47" s="5">
        <v>4621638</v>
      </c>
      <c r="D47" s="5">
        <v>3928669</v>
      </c>
      <c r="E47" s="5">
        <v>692969</v>
      </c>
      <c r="F47" s="5">
        <v>631575</v>
      </c>
      <c r="G47" s="5">
        <v>61394</v>
      </c>
      <c r="H47" s="5">
        <v>299388</v>
      </c>
      <c r="I47" s="5">
        <v>422107</v>
      </c>
      <c r="J47" s="5">
        <v>122719</v>
      </c>
      <c r="K47" s="5">
        <v>-59023</v>
      </c>
      <c r="L47" s="5">
        <v>60314</v>
      </c>
      <c r="M47" s="5">
        <v>119337</v>
      </c>
      <c r="N47" s="64">
        <v>354773</v>
      </c>
      <c r="O47" s="5"/>
      <c r="P47" s="63" t="s">
        <v>89</v>
      </c>
      <c r="Q47" s="5">
        <v>66159</v>
      </c>
      <c r="R47" s="5">
        <v>68949</v>
      </c>
      <c r="S47" s="5">
        <v>2790</v>
      </c>
      <c r="T47" s="5">
        <v>14104</v>
      </c>
      <c r="U47" s="5">
        <v>191521</v>
      </c>
      <c r="V47" s="5">
        <v>82989</v>
      </c>
      <c r="W47" s="5">
        <v>3638</v>
      </c>
      <c r="X47" s="5">
        <v>4230</v>
      </c>
      <c r="Y47" s="5">
        <v>592</v>
      </c>
      <c r="Z47" s="5">
        <v>5035383</v>
      </c>
      <c r="AA47" s="5">
        <v>1102195</v>
      </c>
      <c r="AB47" s="5">
        <v>1108300</v>
      </c>
      <c r="AC47" s="64">
        <v>-6105</v>
      </c>
      <c r="AD47" s="5">
        <v>0</v>
      </c>
      <c r="AE47" s="63" t="s">
        <v>89</v>
      </c>
      <c r="AF47" s="5">
        <v>3094140</v>
      </c>
      <c r="AG47" s="5">
        <v>3082897</v>
      </c>
      <c r="AH47" s="5">
        <v>11243</v>
      </c>
      <c r="AI47" s="5">
        <v>839048</v>
      </c>
      <c r="AJ47" s="5">
        <v>199858</v>
      </c>
      <c r="AK47" s="5">
        <v>231404</v>
      </c>
      <c r="AL47" s="5">
        <v>407786</v>
      </c>
      <c r="AM47" s="5">
        <v>9956409</v>
      </c>
      <c r="AN47" s="5">
        <v>3326</v>
      </c>
      <c r="AO47" s="64">
        <v>2993.5084185207456</v>
      </c>
      <c r="AQ47" s="63" t="s">
        <v>89</v>
      </c>
      <c r="AR47" s="11">
        <v>-0.53138736653977081</v>
      </c>
      <c r="AS47" s="11">
        <v>-0.97847757650302825</v>
      </c>
      <c r="AT47" s="11">
        <v>2.0816453999334157</v>
      </c>
      <c r="AU47" s="11">
        <v>3.3547436893998284</v>
      </c>
      <c r="AV47" s="11">
        <v>-9.3989345217891778</v>
      </c>
      <c r="AW47" s="11">
        <v>6.7443452465843299</v>
      </c>
      <c r="AX47" s="11">
        <v>-3.7744150420367295</v>
      </c>
      <c r="AY47" s="11">
        <v>-22.424016385152221</v>
      </c>
      <c r="AZ47" s="11">
        <v>33.05772938641261</v>
      </c>
      <c r="BA47" s="11">
        <v>-7.8781769305962852</v>
      </c>
      <c r="BB47" s="11">
        <v>-22.327879095559808</v>
      </c>
      <c r="BC47" s="65">
        <v>-2.874828211151081</v>
      </c>
      <c r="BE47" s="63" t="s">
        <v>89</v>
      </c>
      <c r="BF47" s="11">
        <v>-8.9396316789165091</v>
      </c>
      <c r="BG47" s="11">
        <v>-9.9623912873148956</v>
      </c>
      <c r="BH47" s="11">
        <v>-28.899082568807337</v>
      </c>
      <c r="BI47" s="11">
        <v>1467.1111111111111</v>
      </c>
      <c r="BJ47" s="11">
        <v>-2.9477343441202404</v>
      </c>
      <c r="BK47" s="11">
        <v>-12.071157635989914</v>
      </c>
      <c r="BL47" s="11">
        <v>8.0166270783847988</v>
      </c>
      <c r="BM47" s="11">
        <v>5.9088632949424138</v>
      </c>
      <c r="BN47" s="11">
        <v>-5.4313099041533546</v>
      </c>
      <c r="BO47" s="11">
        <v>14.611006599589615</v>
      </c>
      <c r="BP47" s="57">
        <v>25.271354305185223</v>
      </c>
      <c r="BQ47" s="57">
        <v>26.125346949969785</v>
      </c>
      <c r="BR47" s="65">
        <v>-646.55326768128919</v>
      </c>
      <c r="BS47" s="5"/>
      <c r="BT47" s="63" t="s">
        <v>89</v>
      </c>
      <c r="BU47" s="11">
        <v>16.351846503736329</v>
      </c>
      <c r="BV47" s="11">
        <v>16.475902510606161</v>
      </c>
      <c r="BW47" s="11">
        <v>-9.947937525030035</v>
      </c>
      <c r="BX47" s="11">
        <v>-1.786815839159652</v>
      </c>
      <c r="BY47" s="11">
        <v>40.66285199496069</v>
      </c>
      <c r="BZ47" s="11">
        <v>-14.442164420535006</v>
      </c>
      <c r="CA47" s="11">
        <v>-7.6916460108881424</v>
      </c>
      <c r="CB47" s="11">
        <v>6.8254999460851655</v>
      </c>
      <c r="CC47" s="11">
        <v>-2.2052337547780065</v>
      </c>
      <c r="CD47" s="69">
        <v>9.2343732160660466</v>
      </c>
      <c r="CE47" s="63" t="s">
        <v>89</v>
      </c>
      <c r="CF47" s="11">
        <f t="shared" si="3"/>
        <v>46.418723859174527</v>
      </c>
      <c r="CG47" s="11">
        <f t="shared" si="3"/>
        <v>39.458694394736092</v>
      </c>
      <c r="CH47" s="11">
        <f t="shared" si="3"/>
        <v>6.9600294644384331</v>
      </c>
      <c r="CI47" s="11">
        <f t="shared" si="6"/>
        <v>6.3434015215726873</v>
      </c>
      <c r="CJ47" s="11">
        <f t="shared" si="6"/>
        <v>0.61662794286574607</v>
      </c>
      <c r="CK47" s="11">
        <f t="shared" si="6"/>
        <v>3.0069877603461248</v>
      </c>
      <c r="CL47" s="11">
        <f t="shared" si="6"/>
        <v>4.2395506251300041</v>
      </c>
      <c r="CM47" s="11">
        <f t="shared" si="6"/>
        <v>1.2325628647838796</v>
      </c>
      <c r="CN47" s="11">
        <f t="shared" si="6"/>
        <v>-0.59281413610067646</v>
      </c>
      <c r="CO47" s="11">
        <f t="shared" si="6"/>
        <v>0.60578065846832929</v>
      </c>
      <c r="CP47" s="11">
        <f t="shared" si="6"/>
        <v>1.1985947945690059</v>
      </c>
      <c r="CQ47" s="65">
        <f t="shared" si="6"/>
        <v>3.5632626180784657</v>
      </c>
      <c r="CS47" s="63" t="s">
        <v>89</v>
      </c>
      <c r="CT47" s="59">
        <f t="shared" si="5"/>
        <v>0.66448656337842293</v>
      </c>
      <c r="CU47" s="59">
        <f t="shared" si="5"/>
        <v>0.69250871473841624</v>
      </c>
      <c r="CV47" s="59">
        <f t="shared" si="5"/>
        <v>2.8022151359993346E-2</v>
      </c>
      <c r="CW47" s="59">
        <f t="shared" si="5"/>
        <v>0.14165749920478357</v>
      </c>
      <c r="CX47" s="59">
        <f t="shared" si="5"/>
        <v>1.923595143590425</v>
      </c>
      <c r="CY47" s="59">
        <f t="shared" si="5"/>
        <v>0.83352341190483448</v>
      </c>
      <c r="CZ47" s="59">
        <f t="shared" si="5"/>
        <v>3.6539278368335412E-2</v>
      </c>
      <c r="DA47" s="59">
        <f t="shared" si="5"/>
        <v>4.2485197223215719E-2</v>
      </c>
      <c r="DB47" s="59">
        <f t="shared" si="4"/>
        <v>5.9459188548803095E-3</v>
      </c>
      <c r="DC47" s="59">
        <f t="shared" si="4"/>
        <v>50.574288380479345</v>
      </c>
      <c r="DD47" s="59">
        <f t="shared" si="4"/>
        <v>11.070206135565543</v>
      </c>
      <c r="DE47" s="11">
        <f t="shared" si="4"/>
        <v>11.131523423756496</v>
      </c>
      <c r="DF47" s="65">
        <f t="shared" si="4"/>
        <v>-6.1317288190953188E-2</v>
      </c>
      <c r="DH47" s="63" t="s">
        <v>89</v>
      </c>
      <c r="DI47" s="11">
        <f t="shared" si="8"/>
        <v>31.076867171688104</v>
      </c>
      <c r="DJ47" s="11">
        <f t="shared" si="8"/>
        <v>30.963944932354625</v>
      </c>
      <c r="DK47" s="11">
        <f t="shared" si="8"/>
        <v>0.11292223933347856</v>
      </c>
      <c r="DL47" s="11">
        <f t="shared" si="8"/>
        <v>8.4272150732256979</v>
      </c>
      <c r="DM47" s="11">
        <f t="shared" si="8"/>
        <v>2.0073301528693728</v>
      </c>
      <c r="DN47" s="11">
        <f t="shared" si="8"/>
        <v>2.3241712950924374</v>
      </c>
      <c r="DO47" s="11">
        <f t="shared" si="8"/>
        <v>4.0957136252638877</v>
      </c>
      <c r="DP47" s="70">
        <f t="shared" si="7"/>
        <v>100</v>
      </c>
      <c r="DQ47" s="73"/>
    </row>
    <row r="48" spans="2:121" ht="12">
      <c r="B48" s="63" t="s">
        <v>90</v>
      </c>
      <c r="C48" s="5">
        <v>4486427</v>
      </c>
      <c r="D48" s="5">
        <v>3813780</v>
      </c>
      <c r="E48" s="5">
        <v>672647</v>
      </c>
      <c r="F48" s="5">
        <v>612930</v>
      </c>
      <c r="G48" s="5">
        <v>59717</v>
      </c>
      <c r="H48" s="5">
        <v>286006</v>
      </c>
      <c r="I48" s="5">
        <v>378116</v>
      </c>
      <c r="J48" s="5">
        <v>92110</v>
      </c>
      <c r="K48" s="5">
        <v>-63883</v>
      </c>
      <c r="L48" s="5">
        <v>22408</v>
      </c>
      <c r="M48" s="5">
        <v>86291</v>
      </c>
      <c r="N48" s="64">
        <v>334287</v>
      </c>
      <c r="O48" s="5"/>
      <c r="P48" s="63" t="s">
        <v>90</v>
      </c>
      <c r="Q48" s="5">
        <v>82909</v>
      </c>
      <c r="R48" s="5">
        <v>86187</v>
      </c>
      <c r="S48" s="5">
        <v>3278</v>
      </c>
      <c r="T48" s="5">
        <v>4849</v>
      </c>
      <c r="U48" s="5">
        <v>196619</v>
      </c>
      <c r="V48" s="5">
        <v>49910</v>
      </c>
      <c r="W48" s="5">
        <v>15602</v>
      </c>
      <c r="X48" s="5">
        <v>18143</v>
      </c>
      <c r="Y48" s="5">
        <v>2541</v>
      </c>
      <c r="Z48" s="5">
        <v>1836774</v>
      </c>
      <c r="AA48" s="5">
        <v>738726</v>
      </c>
      <c r="AB48" s="5">
        <v>747435</v>
      </c>
      <c r="AC48" s="64">
        <v>-8709</v>
      </c>
      <c r="AD48" s="5">
        <v>0</v>
      </c>
      <c r="AE48" s="63" t="s">
        <v>90</v>
      </c>
      <c r="AF48" s="5">
        <v>29012</v>
      </c>
      <c r="AG48" s="5">
        <v>8647</v>
      </c>
      <c r="AH48" s="5">
        <v>20365</v>
      </c>
      <c r="AI48" s="5">
        <v>1069036</v>
      </c>
      <c r="AJ48" s="5">
        <v>313662</v>
      </c>
      <c r="AK48" s="5">
        <v>187780</v>
      </c>
      <c r="AL48" s="5">
        <v>567594</v>
      </c>
      <c r="AM48" s="5">
        <v>6609207</v>
      </c>
      <c r="AN48" s="5">
        <v>3548</v>
      </c>
      <c r="AO48" s="64">
        <v>1862.7979143179257</v>
      </c>
      <c r="AP48" s="68"/>
      <c r="AQ48" s="63" t="s">
        <v>90</v>
      </c>
      <c r="AR48" s="11">
        <v>-1.191491648436404</v>
      </c>
      <c r="AS48" s="11">
        <v>-1.6380758431204452</v>
      </c>
      <c r="AT48" s="11">
        <v>1.4192577581969561</v>
      </c>
      <c r="AU48" s="11">
        <v>2.6683417085427137</v>
      </c>
      <c r="AV48" s="11">
        <v>-9.8393574297188753</v>
      </c>
      <c r="AW48" s="11">
        <v>14.368089573128062</v>
      </c>
      <c r="AX48" s="11">
        <v>1.5250942443802424</v>
      </c>
      <c r="AY48" s="11">
        <v>-24.722746626784676</v>
      </c>
      <c r="AZ48" s="11">
        <v>29.782697105925543</v>
      </c>
      <c r="BA48" s="11">
        <v>-7.4240859326585422</v>
      </c>
      <c r="BB48" s="11">
        <v>-25.084213085150715</v>
      </c>
      <c r="BC48" s="65">
        <v>2.0786002198607547</v>
      </c>
      <c r="BE48" s="63" t="s">
        <v>90</v>
      </c>
      <c r="BF48" s="11">
        <v>-8.8932111382167438</v>
      </c>
      <c r="BG48" s="11">
        <v>-9.8990131303838762</v>
      </c>
      <c r="BH48" s="11">
        <v>-29.56596476149549</v>
      </c>
      <c r="BI48" s="11">
        <v>36.938717876306129</v>
      </c>
      <c r="BJ48" s="11">
        <v>-0.85820462785080753</v>
      </c>
      <c r="BK48" s="11">
        <v>44.181881211000693</v>
      </c>
      <c r="BL48" s="11">
        <v>14.940327095918668</v>
      </c>
      <c r="BM48" s="11">
        <v>12.710442939678202</v>
      </c>
      <c r="BN48" s="11">
        <v>0.71343638525564801</v>
      </c>
      <c r="BO48" s="11">
        <v>23.986218758311203</v>
      </c>
      <c r="BP48" s="57">
        <v>104.30216961433688</v>
      </c>
      <c r="BQ48" s="57">
        <v>107.62371699606939</v>
      </c>
      <c r="BR48" s="65">
        <v>-647.73584905660368</v>
      </c>
      <c r="BS48" s="5"/>
      <c r="BT48" s="63" t="s">
        <v>90</v>
      </c>
      <c r="BU48" s="11">
        <v>-24.473485538749902</v>
      </c>
      <c r="BV48" s="11">
        <v>-45.289465359063584</v>
      </c>
      <c r="BW48" s="11">
        <v>-9.9212668082094844</v>
      </c>
      <c r="BX48" s="11">
        <v>-1.1466235634841082</v>
      </c>
      <c r="BY48" s="11">
        <v>12.206080682261277</v>
      </c>
      <c r="BZ48" s="11">
        <v>6.7514098599235943</v>
      </c>
      <c r="CA48" s="11">
        <v>-9.3287283682992239</v>
      </c>
      <c r="CB48" s="11">
        <v>5.3757822818619028</v>
      </c>
      <c r="CC48" s="11">
        <v>-1.4170602945262571</v>
      </c>
      <c r="CD48" s="69">
        <v>6.8904849020352303</v>
      </c>
      <c r="CE48" s="63" t="s">
        <v>90</v>
      </c>
      <c r="CF48" s="11">
        <f t="shared" si="3"/>
        <v>67.881472013208239</v>
      </c>
      <c r="CG48" s="11">
        <f t="shared" si="3"/>
        <v>57.704048307156974</v>
      </c>
      <c r="CH48" s="11">
        <f t="shared" si="3"/>
        <v>10.177423706051272</v>
      </c>
      <c r="CI48" s="11">
        <f t="shared" si="6"/>
        <v>9.2738811176590463</v>
      </c>
      <c r="CJ48" s="11">
        <f t="shared" si="6"/>
        <v>0.90354258839222323</v>
      </c>
      <c r="CK48" s="11">
        <f t="shared" si="6"/>
        <v>4.3273875368103916</v>
      </c>
      <c r="CL48" s="11">
        <f t="shared" si="6"/>
        <v>5.7210494390628108</v>
      </c>
      <c r="CM48" s="11">
        <f t="shared" si="6"/>
        <v>1.3936619022524184</v>
      </c>
      <c r="CN48" s="11">
        <f t="shared" si="6"/>
        <v>-0.96657586908686621</v>
      </c>
      <c r="CO48" s="11">
        <f t="shared" si="6"/>
        <v>0.33904218766336114</v>
      </c>
      <c r="CP48" s="11">
        <f t="shared" si="6"/>
        <v>1.3056180567502274</v>
      </c>
      <c r="CQ48" s="65">
        <f t="shared" si="6"/>
        <v>5.0578987766611032</v>
      </c>
      <c r="CS48" s="63" t="s">
        <v>90</v>
      </c>
      <c r="CT48" s="59">
        <f t="shared" si="5"/>
        <v>1.2544470161094969</v>
      </c>
      <c r="CU48" s="59">
        <f t="shared" si="5"/>
        <v>1.3040444942940961</v>
      </c>
      <c r="CV48" s="59">
        <f t="shared" si="5"/>
        <v>4.9597478184599156E-2</v>
      </c>
      <c r="CW48" s="59">
        <f t="shared" si="5"/>
        <v>7.3367349517120595E-2</v>
      </c>
      <c r="CX48" s="59">
        <f t="shared" si="5"/>
        <v>2.9749257361737951</v>
      </c>
      <c r="CY48" s="59">
        <f t="shared" si="5"/>
        <v>0.75515867486069055</v>
      </c>
      <c r="CZ48" s="59">
        <f t="shared" si="5"/>
        <v>0.23606462923615495</v>
      </c>
      <c r="DA48" s="59">
        <f t="shared" si="5"/>
        <v>0.27451099655374694</v>
      </c>
      <c r="DB48" s="59">
        <f t="shared" si="4"/>
        <v>3.8446367317591962E-2</v>
      </c>
      <c r="DC48" s="59">
        <f t="shared" si="4"/>
        <v>27.791140449981366</v>
      </c>
      <c r="DD48" s="59">
        <f t="shared" si="4"/>
        <v>11.177225951615679</v>
      </c>
      <c r="DE48" s="11">
        <f t="shared" si="4"/>
        <v>11.308996676908439</v>
      </c>
      <c r="DF48" s="65">
        <f t="shared" si="4"/>
        <v>-0.13177072529276204</v>
      </c>
      <c r="DH48" s="63" t="s">
        <v>90</v>
      </c>
      <c r="DI48" s="11">
        <f t="shared" si="8"/>
        <v>0.43896340362769692</v>
      </c>
      <c r="DJ48" s="11">
        <f t="shared" si="8"/>
        <v>0.1308326399823761</v>
      </c>
      <c r="DK48" s="11">
        <f t="shared" si="8"/>
        <v>0.30813076364532083</v>
      </c>
      <c r="DL48" s="11">
        <f t="shared" si="8"/>
        <v>16.174951094737992</v>
      </c>
      <c r="DM48" s="11">
        <f t="shared" si="8"/>
        <v>4.7458341068754546</v>
      </c>
      <c r="DN48" s="11">
        <f t="shared" si="8"/>
        <v>2.8411880578108688</v>
      </c>
      <c r="DO48" s="11">
        <f t="shared" si="8"/>
        <v>8.5879289300516692</v>
      </c>
      <c r="DP48" s="70">
        <f t="shared" si="7"/>
        <v>100</v>
      </c>
      <c r="DQ48" s="73"/>
    </row>
    <row r="49" spans="2:121" ht="12">
      <c r="B49" s="74" t="s">
        <v>91</v>
      </c>
      <c r="C49" s="75">
        <v>21363128</v>
      </c>
      <c r="D49" s="75">
        <v>18160147</v>
      </c>
      <c r="E49" s="75">
        <v>3202981</v>
      </c>
      <c r="F49" s="75">
        <v>2918751</v>
      </c>
      <c r="G49" s="75">
        <v>284230</v>
      </c>
      <c r="H49" s="75">
        <v>3420041</v>
      </c>
      <c r="I49" s="75">
        <v>3712485</v>
      </c>
      <c r="J49" s="75">
        <v>292444</v>
      </c>
      <c r="K49" s="75">
        <v>-102534</v>
      </c>
      <c r="L49" s="75">
        <v>169315</v>
      </c>
      <c r="M49" s="75">
        <v>271849</v>
      </c>
      <c r="N49" s="76">
        <v>3475435</v>
      </c>
      <c r="O49" s="5"/>
      <c r="P49" s="74" t="s">
        <v>91</v>
      </c>
      <c r="Q49" s="75">
        <v>319706</v>
      </c>
      <c r="R49" s="75">
        <v>332625</v>
      </c>
      <c r="S49" s="75">
        <v>12919</v>
      </c>
      <c r="T49" s="75">
        <v>506704</v>
      </c>
      <c r="U49" s="75">
        <v>1011563</v>
      </c>
      <c r="V49" s="75">
        <v>1637462</v>
      </c>
      <c r="W49" s="75">
        <v>47140</v>
      </c>
      <c r="X49" s="75">
        <v>54816</v>
      </c>
      <c r="Y49" s="75">
        <v>7676</v>
      </c>
      <c r="Z49" s="75">
        <v>9338469</v>
      </c>
      <c r="AA49" s="75">
        <v>3539404</v>
      </c>
      <c r="AB49" s="75">
        <v>3632337</v>
      </c>
      <c r="AC49" s="76">
        <v>-92933</v>
      </c>
      <c r="AD49" s="72">
        <v>0</v>
      </c>
      <c r="AE49" s="74" t="s">
        <v>91</v>
      </c>
      <c r="AF49" s="75">
        <v>106938</v>
      </c>
      <c r="AG49" s="75">
        <v>43474</v>
      </c>
      <c r="AH49" s="75">
        <v>63464</v>
      </c>
      <c r="AI49" s="75">
        <v>5692127</v>
      </c>
      <c r="AJ49" s="75">
        <v>2324922</v>
      </c>
      <c r="AK49" s="75">
        <v>1022000</v>
      </c>
      <c r="AL49" s="75">
        <v>2345205</v>
      </c>
      <c r="AM49" s="75">
        <v>34121638</v>
      </c>
      <c r="AN49" s="75">
        <v>15165</v>
      </c>
      <c r="AO49" s="76">
        <v>2250.0255852291461</v>
      </c>
      <c r="AP49" s="102"/>
      <c r="AQ49" s="74" t="s">
        <v>91</v>
      </c>
      <c r="AR49" s="78">
        <v>-6.1180173881183596E-2</v>
      </c>
      <c r="AS49" s="78">
        <v>-0.51310934610962566</v>
      </c>
      <c r="AT49" s="78">
        <v>2.5808377345994118</v>
      </c>
      <c r="AU49" s="78">
        <v>3.8449017551961568</v>
      </c>
      <c r="AV49" s="78">
        <v>-8.817056660913531</v>
      </c>
      <c r="AW49" s="78">
        <v>6.6017484347341737</v>
      </c>
      <c r="AX49" s="78">
        <v>2.7611798387424913</v>
      </c>
      <c r="AY49" s="78">
        <v>-27.700561200524117</v>
      </c>
      <c r="AZ49" s="78">
        <v>-597.47222356993836</v>
      </c>
      <c r="BA49" s="78">
        <v>-57.58110985844921</v>
      </c>
      <c r="BB49" s="78">
        <v>-28.184678461136102</v>
      </c>
      <c r="BC49" s="79">
        <v>10.507098914208894</v>
      </c>
      <c r="BE49" s="74" t="s">
        <v>91</v>
      </c>
      <c r="BF49" s="78">
        <v>-8.988271464358915</v>
      </c>
      <c r="BG49" s="78">
        <v>-9.9319260013430668</v>
      </c>
      <c r="BH49" s="78">
        <v>-28.323346648912562</v>
      </c>
      <c r="BI49" s="78">
        <v>131.47950186845014</v>
      </c>
      <c r="BJ49" s="78">
        <v>-3.0297133347648701</v>
      </c>
      <c r="BK49" s="78">
        <v>6.9089251927016884</v>
      </c>
      <c r="BL49" s="78">
        <v>10.548285727686318</v>
      </c>
      <c r="BM49" s="78">
        <v>8.3984259131088219</v>
      </c>
      <c r="BN49" s="78">
        <v>-3.1663933392203858</v>
      </c>
      <c r="BO49" s="78">
        <v>10.902163623660806</v>
      </c>
      <c r="BP49" s="80">
        <v>16.448907828000348</v>
      </c>
      <c r="BQ49" s="80">
        <v>20.161468533319219</v>
      </c>
      <c r="BR49" s="65">
        <v>-660.91863833896673</v>
      </c>
      <c r="BS49" s="64"/>
      <c r="BT49" s="74" t="s">
        <v>91</v>
      </c>
      <c r="BU49" s="78">
        <v>-11.60395450337257</v>
      </c>
      <c r="BV49" s="78">
        <v>-14.11355644237228</v>
      </c>
      <c r="BW49" s="78">
        <v>-9.7984593081099529</v>
      </c>
      <c r="BX49" s="78">
        <v>8.2146632920363807</v>
      </c>
      <c r="BY49" s="78">
        <v>31.457582727760027</v>
      </c>
      <c r="BZ49" s="78">
        <v>8.4622870684723903</v>
      </c>
      <c r="CA49" s="78">
        <v>-8.0022422738445584</v>
      </c>
      <c r="CB49" s="78">
        <v>3.3835396097501151</v>
      </c>
      <c r="CC49" s="78">
        <v>-0.95356279798837429</v>
      </c>
      <c r="CD49" s="103">
        <v>4.3788575644499916</v>
      </c>
      <c r="CE49" s="74" t="s">
        <v>91</v>
      </c>
      <c r="CF49" s="78">
        <f t="shared" si="3"/>
        <v>62.608741116121095</v>
      </c>
      <c r="CG49" s="78">
        <f t="shared" si="3"/>
        <v>53.22179140403518</v>
      </c>
      <c r="CH49" s="78">
        <f t="shared" si="3"/>
        <v>9.3869497120859204</v>
      </c>
      <c r="CI49" s="78">
        <f t="shared" si="6"/>
        <v>8.5539592208322475</v>
      </c>
      <c r="CJ49" s="78">
        <f t="shared" si="6"/>
        <v>0.83299049125367308</v>
      </c>
      <c r="CK49" s="78">
        <f t="shared" si="6"/>
        <v>10.023085644364436</v>
      </c>
      <c r="CL49" s="78">
        <f t="shared" si="6"/>
        <v>10.880148836934499</v>
      </c>
      <c r="CM49" s="78">
        <f t="shared" si="6"/>
        <v>0.85706319257006358</v>
      </c>
      <c r="CN49" s="78">
        <f t="shared" si="6"/>
        <v>-0.30049553893045811</v>
      </c>
      <c r="CO49" s="78">
        <f t="shared" si="6"/>
        <v>0.4962100588488747</v>
      </c>
      <c r="CP49" s="78">
        <f t="shared" si="6"/>
        <v>0.79670559777933281</v>
      </c>
      <c r="CQ49" s="65">
        <f t="shared" si="6"/>
        <v>10.185428378321111</v>
      </c>
      <c r="CS49" s="74" t="s">
        <v>91</v>
      </c>
      <c r="CT49" s="82">
        <f t="shared" si="5"/>
        <v>0.93695970867518141</v>
      </c>
      <c r="CU49" s="82">
        <f t="shared" si="5"/>
        <v>0.97482131426398688</v>
      </c>
      <c r="CV49" s="82">
        <f t="shared" si="5"/>
        <v>3.7861605588805552E-2</v>
      </c>
      <c r="CW49" s="82">
        <f t="shared" si="5"/>
        <v>1.4849931881933687</v>
      </c>
      <c r="CX49" s="82">
        <f t="shared" si="5"/>
        <v>2.9645792502692867</v>
      </c>
      <c r="CY49" s="82">
        <f t="shared" si="5"/>
        <v>4.7988962311832744</v>
      </c>
      <c r="CZ49" s="82">
        <f t="shared" si="5"/>
        <v>0.13815280497378232</v>
      </c>
      <c r="DA49" s="82">
        <f t="shared" si="5"/>
        <v>0.16064879417570752</v>
      </c>
      <c r="DB49" s="82">
        <f t="shared" si="4"/>
        <v>2.2495989201925182E-2</v>
      </c>
      <c r="DC49" s="82">
        <f t="shared" si="4"/>
        <v>27.368173239514469</v>
      </c>
      <c r="DD49" s="82">
        <f t="shared" si="4"/>
        <v>10.372901793284367</v>
      </c>
      <c r="DE49" s="78">
        <f t="shared" si="4"/>
        <v>10.645259761562444</v>
      </c>
      <c r="DF49" s="79">
        <f t="shared" si="4"/>
        <v>-0.27235796827807623</v>
      </c>
      <c r="DH49" s="74" t="s">
        <v>91</v>
      </c>
      <c r="DI49" s="78">
        <f t="shared" si="8"/>
        <v>0.31340230501243815</v>
      </c>
      <c r="DJ49" s="78">
        <f t="shared" si="8"/>
        <v>0.12740888933878261</v>
      </c>
      <c r="DK49" s="78">
        <f t="shared" si="8"/>
        <v>0.18599341567365554</v>
      </c>
      <c r="DL49" s="78">
        <f t="shared" si="8"/>
        <v>16.681869141217664</v>
      </c>
      <c r="DM49" s="78">
        <f t="shared" si="8"/>
        <v>6.8136295215370373</v>
      </c>
      <c r="DN49" s="78">
        <f t="shared" si="8"/>
        <v>2.9951668791515811</v>
      </c>
      <c r="DO49" s="78">
        <f t="shared" si="8"/>
        <v>6.8730727405290448</v>
      </c>
      <c r="DP49" s="104">
        <f t="shared" si="7"/>
        <v>100</v>
      </c>
      <c r="DQ49" s="71"/>
    </row>
    <row r="50" spans="2:121" ht="12">
      <c r="B50" s="90" t="s">
        <v>92</v>
      </c>
      <c r="C50" s="91">
        <v>10416769</v>
      </c>
      <c r="D50" s="91">
        <v>8859981</v>
      </c>
      <c r="E50" s="91">
        <v>1556788</v>
      </c>
      <c r="F50" s="91">
        <v>1418633</v>
      </c>
      <c r="G50" s="91">
        <v>138155</v>
      </c>
      <c r="H50" s="91">
        <v>837602</v>
      </c>
      <c r="I50" s="91">
        <v>1021009</v>
      </c>
      <c r="J50" s="91">
        <v>183407</v>
      </c>
      <c r="K50" s="91">
        <v>-113503</v>
      </c>
      <c r="L50" s="91">
        <v>57149</v>
      </c>
      <c r="M50" s="91">
        <v>170652</v>
      </c>
      <c r="N50" s="92">
        <v>915795</v>
      </c>
      <c r="O50" s="5"/>
      <c r="P50" s="90" t="s">
        <v>92</v>
      </c>
      <c r="Q50" s="75">
        <v>138461</v>
      </c>
      <c r="R50" s="75">
        <v>145466</v>
      </c>
      <c r="S50" s="75">
        <v>7005</v>
      </c>
      <c r="T50" s="75">
        <v>53027</v>
      </c>
      <c r="U50" s="75">
        <v>462167</v>
      </c>
      <c r="V50" s="75">
        <v>262140</v>
      </c>
      <c r="W50" s="75">
        <v>35310</v>
      </c>
      <c r="X50" s="75">
        <v>41060</v>
      </c>
      <c r="Y50" s="75">
        <v>5750</v>
      </c>
      <c r="Z50" s="75">
        <v>7498407</v>
      </c>
      <c r="AA50" s="75">
        <v>4768142</v>
      </c>
      <c r="AB50" s="75">
        <v>4803194</v>
      </c>
      <c r="AC50" s="76">
        <v>-35052</v>
      </c>
      <c r="AD50" s="5">
        <v>0</v>
      </c>
      <c r="AE50" s="90" t="s">
        <v>92</v>
      </c>
      <c r="AF50" s="75">
        <v>178439</v>
      </c>
      <c r="AG50" s="75">
        <v>136911</v>
      </c>
      <c r="AH50" s="75">
        <v>41528</v>
      </c>
      <c r="AI50" s="75">
        <v>2551826</v>
      </c>
      <c r="AJ50" s="75">
        <v>514621</v>
      </c>
      <c r="AK50" s="75">
        <v>545131</v>
      </c>
      <c r="AL50" s="75">
        <v>1492074</v>
      </c>
      <c r="AM50" s="75">
        <v>18752778</v>
      </c>
      <c r="AN50" s="75">
        <v>7427</v>
      </c>
      <c r="AO50" s="76">
        <v>2524.9465463848123</v>
      </c>
      <c r="AQ50" s="90" t="s">
        <v>92</v>
      </c>
      <c r="AR50" s="93">
        <v>-2.1830096280083007</v>
      </c>
      <c r="AS50" s="93">
        <v>-2.6223762389295913</v>
      </c>
      <c r="AT50" s="93">
        <v>0.394992335536477</v>
      </c>
      <c r="AU50" s="93">
        <v>1.6396226252876596</v>
      </c>
      <c r="AV50" s="93">
        <v>-10.818836135945519</v>
      </c>
      <c r="AW50" s="93">
        <v>-12.589447935222841</v>
      </c>
      <c r="AX50" s="93">
        <v>-17.945439422006661</v>
      </c>
      <c r="AY50" s="93">
        <v>-35.886473750812748</v>
      </c>
      <c r="AZ50" s="93">
        <v>46.157093793286656</v>
      </c>
      <c r="BA50" s="93">
        <v>-3.6516901289724353</v>
      </c>
      <c r="BB50" s="93">
        <v>-36.823400057011909</v>
      </c>
      <c r="BC50" s="83">
        <v>-19.412831539515469</v>
      </c>
      <c r="BE50" s="90" t="s">
        <v>92</v>
      </c>
      <c r="BF50" s="93">
        <v>-14.787986953043264</v>
      </c>
      <c r="BG50" s="93">
        <v>-15.607794905116348</v>
      </c>
      <c r="BH50" s="93">
        <v>-29.092013361676283</v>
      </c>
      <c r="BI50" s="93">
        <v>-77.908086106262161</v>
      </c>
      <c r="BJ50" s="93">
        <v>-3.225083705181869</v>
      </c>
      <c r="BK50" s="93">
        <v>2.2725942687708485</v>
      </c>
      <c r="BL50" s="93">
        <v>8.180147058823529</v>
      </c>
      <c r="BM50" s="93">
        <v>6.0762633047432058</v>
      </c>
      <c r="BN50" s="93">
        <v>-5.2406064601186557</v>
      </c>
      <c r="BO50" s="93">
        <v>6.4231499939964589</v>
      </c>
      <c r="BP50" s="105">
        <v>10.896230221904469</v>
      </c>
      <c r="BQ50" s="105">
        <v>11.881977782902291</v>
      </c>
      <c r="BR50" s="83">
        <v>-634.90004578055857</v>
      </c>
      <c r="BS50" s="5"/>
      <c r="BT50" s="90" t="s">
        <v>92</v>
      </c>
      <c r="BU50" s="93">
        <v>-9.7585151844640556</v>
      </c>
      <c r="BV50" s="93">
        <v>-9.7012267510882477</v>
      </c>
      <c r="BW50" s="93">
        <v>-9.9468719505583856</v>
      </c>
      <c r="BX50" s="93">
        <v>0.13192260122175553</v>
      </c>
      <c r="BY50" s="93">
        <v>27.824391455539001</v>
      </c>
      <c r="BZ50" s="93">
        <v>2.6239050589898589</v>
      </c>
      <c r="CA50" s="93">
        <v>-7.5926922574320095</v>
      </c>
      <c r="CB50" s="93">
        <v>0.5331703882911164</v>
      </c>
      <c r="CC50" s="93">
        <v>-2.1604531682255299</v>
      </c>
      <c r="CD50" s="106">
        <v>2.7531030587744576</v>
      </c>
      <c r="CE50" s="90" t="s">
        <v>92</v>
      </c>
      <c r="CF50" s="93">
        <f t="shared" si="3"/>
        <v>55.547871360712534</v>
      </c>
      <c r="CG50" s="93">
        <f t="shared" si="3"/>
        <v>47.246231998267135</v>
      </c>
      <c r="CH50" s="93">
        <f t="shared" si="3"/>
        <v>8.3016393624453944</v>
      </c>
      <c r="CI50" s="93">
        <f t="shared" si="6"/>
        <v>7.5649218478456906</v>
      </c>
      <c r="CJ50" s="93">
        <f t="shared" si="6"/>
        <v>0.73671751459970358</v>
      </c>
      <c r="CK50" s="93">
        <f t="shared" si="6"/>
        <v>4.4665489027812306</v>
      </c>
      <c r="CL50" s="93">
        <f t="shared" si="6"/>
        <v>5.4445746651509443</v>
      </c>
      <c r="CM50" s="93">
        <f t="shared" si="6"/>
        <v>0.97802576236971395</v>
      </c>
      <c r="CN50" s="93">
        <f t="shared" si="6"/>
        <v>-0.60525965806239479</v>
      </c>
      <c r="CO50" s="93">
        <f t="shared" si="6"/>
        <v>0.30474951497852742</v>
      </c>
      <c r="CP50" s="93">
        <f t="shared" si="6"/>
        <v>0.91000917304092221</v>
      </c>
      <c r="CQ50" s="83">
        <f t="shared" si="6"/>
        <v>4.8835164582015524</v>
      </c>
      <c r="CS50" s="90" t="s">
        <v>92</v>
      </c>
      <c r="CT50" s="107">
        <f t="shared" si="5"/>
        <v>0.7383492728384029</v>
      </c>
      <c r="CU50" s="107">
        <f t="shared" si="5"/>
        <v>0.77570373840078521</v>
      </c>
      <c r="CV50" s="107">
        <f t="shared" si="5"/>
        <v>3.7354465562382276E-2</v>
      </c>
      <c r="CW50" s="107">
        <f t="shared" si="5"/>
        <v>0.28276877164545966</v>
      </c>
      <c r="CX50" s="107">
        <f t="shared" si="5"/>
        <v>2.4645255225652436</v>
      </c>
      <c r="CY50" s="107">
        <f t="shared" si="5"/>
        <v>1.3978728911524467</v>
      </c>
      <c r="CZ50" s="107">
        <f t="shared" si="5"/>
        <v>0.18829210264207255</v>
      </c>
      <c r="DA50" s="107">
        <f t="shared" si="5"/>
        <v>0.218954226408482</v>
      </c>
      <c r="DB50" s="107">
        <f t="shared" si="4"/>
        <v>3.0662123766409432E-2</v>
      </c>
      <c r="DC50" s="107">
        <f t="shared" si="4"/>
        <v>39.985579736506239</v>
      </c>
      <c r="DD50" s="107">
        <f t="shared" si="4"/>
        <v>25.426323502576526</v>
      </c>
      <c r="DE50" s="93">
        <f t="shared" si="4"/>
        <v>25.613239809056559</v>
      </c>
      <c r="DF50" s="83">
        <f t="shared" si="4"/>
        <v>-0.18691630648003194</v>
      </c>
      <c r="DH50" s="90" t="s">
        <v>92</v>
      </c>
      <c r="DI50" s="93">
        <f t="shared" si="8"/>
        <v>0.95153368743553612</v>
      </c>
      <c r="DJ50" s="93">
        <f t="shared" si="8"/>
        <v>0.73008383077963168</v>
      </c>
      <c r="DK50" s="93">
        <f t="shared" si="8"/>
        <v>0.22144985665590455</v>
      </c>
      <c r="DL50" s="93">
        <f t="shared" si="8"/>
        <v>13.607722546494177</v>
      </c>
      <c r="DM50" s="93">
        <f t="shared" si="8"/>
        <v>2.7442387469205896</v>
      </c>
      <c r="DN50" s="93">
        <f t="shared" si="8"/>
        <v>2.9069346418967896</v>
      </c>
      <c r="DO50" s="93">
        <f t="shared" si="8"/>
        <v>7.9565491576767986</v>
      </c>
      <c r="DP50" s="94">
        <f t="shared" si="7"/>
        <v>100</v>
      </c>
      <c r="DQ50" s="73"/>
    </row>
    <row r="51" spans="2:121" ht="12">
      <c r="B51" s="108" t="s">
        <v>93</v>
      </c>
      <c r="C51" s="109">
        <v>3220594129</v>
      </c>
      <c r="D51" s="109">
        <v>2738265997</v>
      </c>
      <c r="E51" s="109">
        <v>482328132</v>
      </c>
      <c r="F51" s="109">
        <v>439370000</v>
      </c>
      <c r="G51" s="109">
        <v>42958132</v>
      </c>
      <c r="H51" s="109">
        <v>271902453</v>
      </c>
      <c r="I51" s="109">
        <v>366265799</v>
      </c>
      <c r="J51" s="109">
        <v>94363346</v>
      </c>
      <c r="K51" s="109">
        <v>11301450</v>
      </c>
      <c r="L51" s="109">
        <v>103131796</v>
      </c>
      <c r="M51" s="109">
        <v>91830346</v>
      </c>
      <c r="N51" s="110">
        <v>255731003</v>
      </c>
      <c r="O51" s="5"/>
      <c r="P51" s="108" t="s">
        <v>93</v>
      </c>
      <c r="Q51" s="109">
        <v>51808998</v>
      </c>
      <c r="R51" s="109">
        <v>53548999</v>
      </c>
      <c r="S51" s="109">
        <v>1740001</v>
      </c>
      <c r="T51" s="109">
        <v>56465003</v>
      </c>
      <c r="U51" s="109">
        <v>115134000</v>
      </c>
      <c r="V51" s="109">
        <v>32323002</v>
      </c>
      <c r="W51" s="109">
        <v>4870000</v>
      </c>
      <c r="X51" s="109">
        <v>5662999</v>
      </c>
      <c r="Y51" s="109">
        <v>792999</v>
      </c>
      <c r="Z51" s="109">
        <v>1120898000</v>
      </c>
      <c r="AA51" s="109">
        <v>511908003</v>
      </c>
      <c r="AB51" s="109">
        <v>535299999</v>
      </c>
      <c r="AC51" s="110">
        <v>-23391996</v>
      </c>
      <c r="AD51" s="5">
        <v>0</v>
      </c>
      <c r="AE51" s="108" t="s">
        <v>93</v>
      </c>
      <c r="AF51" s="109">
        <v>48110998</v>
      </c>
      <c r="AG51" s="109">
        <v>34308996</v>
      </c>
      <c r="AH51" s="109">
        <v>13802002</v>
      </c>
      <c r="AI51" s="109">
        <v>560878999</v>
      </c>
      <c r="AJ51" s="109">
        <v>102398998</v>
      </c>
      <c r="AK51" s="109">
        <v>164205999</v>
      </c>
      <c r="AL51" s="109">
        <v>294274002</v>
      </c>
      <c r="AM51" s="109">
        <v>4613394582</v>
      </c>
      <c r="AN51" s="109">
        <v>1765518</v>
      </c>
      <c r="AO51" s="110">
        <v>2613.054402164124</v>
      </c>
      <c r="AQ51" s="108" t="s">
        <v>93</v>
      </c>
      <c r="AR51" s="111">
        <v>0.94732431725559618</v>
      </c>
      <c r="AS51" s="111">
        <v>0.49143512933043149</v>
      </c>
      <c r="AT51" s="111">
        <v>3.615964104006788</v>
      </c>
      <c r="AU51" s="111">
        <v>4.8926176359892128</v>
      </c>
      <c r="AV51" s="111">
        <v>-7.854647513041944</v>
      </c>
      <c r="AW51" s="111">
        <v>18.573433692214682</v>
      </c>
      <c r="AX51" s="111">
        <v>6.9697901166846821</v>
      </c>
      <c r="AY51" s="111">
        <v>-16.558859778873078</v>
      </c>
      <c r="AZ51" s="111">
        <v>147.5219195113927</v>
      </c>
      <c r="BA51" s="111">
        <v>19.815980822062727</v>
      </c>
      <c r="BB51" s="111">
        <v>-16.408979329446701</v>
      </c>
      <c r="BC51" s="112">
        <v>2.8299968347721762</v>
      </c>
      <c r="BE51" s="108" t="s">
        <v>93</v>
      </c>
      <c r="BF51" s="111">
        <v>-4.3867403602447324</v>
      </c>
      <c r="BG51" s="111">
        <v>-5.39212930485784</v>
      </c>
      <c r="BH51" s="111">
        <v>-27.950298985383444</v>
      </c>
      <c r="BI51" s="111">
        <v>18.858681802664158</v>
      </c>
      <c r="BJ51" s="111">
        <v>-0.49521808541889284</v>
      </c>
      <c r="BK51" s="111">
        <v>3.2881700461321626</v>
      </c>
      <c r="BL51" s="111">
        <v>10.681893646745669</v>
      </c>
      <c r="BM51" s="111">
        <v>8.5281941464906659</v>
      </c>
      <c r="BN51" s="111">
        <v>-3.0564754810813191</v>
      </c>
      <c r="BO51" s="111">
        <v>7.6827753808595922</v>
      </c>
      <c r="BP51" s="113">
        <v>11.98375911303634</v>
      </c>
      <c r="BQ51" s="113">
        <v>18.203517760543399</v>
      </c>
      <c r="BR51" s="112">
        <v>-648.59251942189519</v>
      </c>
      <c r="BS51" s="5"/>
      <c r="BT51" s="108" t="s">
        <v>93</v>
      </c>
      <c r="BU51" s="111">
        <v>1.2266453975191633</v>
      </c>
      <c r="BV51" s="111">
        <v>10.33960604424024</v>
      </c>
      <c r="BW51" s="111">
        <v>-16.015560181061225</v>
      </c>
      <c r="BX51" s="111">
        <v>4.5887261043573284</v>
      </c>
      <c r="BY51" s="111">
        <v>20.133036908421126</v>
      </c>
      <c r="BZ51" s="111">
        <v>15.425877952545136</v>
      </c>
      <c r="CA51" s="111">
        <v>-4.695373285142435</v>
      </c>
      <c r="CB51" s="111">
        <v>3.4252317410385946</v>
      </c>
      <c r="CC51" s="111">
        <v>-0.50830131561003489</v>
      </c>
      <c r="CD51" s="114">
        <v>3.9536294069384361</v>
      </c>
      <c r="CE51" s="108" t="s">
        <v>93</v>
      </c>
      <c r="CF51" s="111">
        <f t="shared" si="3"/>
        <v>69.809639556211707</v>
      </c>
      <c r="CG51" s="111">
        <f t="shared" si="3"/>
        <v>59.354688794317397</v>
      </c>
      <c r="CH51" s="111">
        <f t="shared" si="3"/>
        <v>10.454950761894313</v>
      </c>
      <c r="CI51" s="111">
        <f t="shared" si="6"/>
        <v>9.5237897428995595</v>
      </c>
      <c r="CJ51" s="111">
        <f t="shared" si="6"/>
        <v>0.93116101899475467</v>
      </c>
      <c r="CK51" s="111">
        <f t="shared" si="6"/>
        <v>5.893761050938001</v>
      </c>
      <c r="CL51" s="111">
        <f t="shared" si="6"/>
        <v>7.9391821464622341</v>
      </c>
      <c r="CM51" s="111">
        <f t="shared" si="6"/>
        <v>2.0454210955242327</v>
      </c>
      <c r="CN51" s="111">
        <f t="shared" si="6"/>
        <v>0.24497037483190071</v>
      </c>
      <c r="CO51" s="111">
        <f t="shared" si="6"/>
        <v>2.2354861299397086</v>
      </c>
      <c r="CP51" s="111">
        <f t="shared" si="6"/>
        <v>1.9905157551078079</v>
      </c>
      <c r="CQ51" s="112">
        <f t="shared" si="6"/>
        <v>5.543228493781589</v>
      </c>
      <c r="CS51" s="108" t="s">
        <v>93</v>
      </c>
      <c r="CT51" s="115">
        <f t="shared" si="5"/>
        <v>1.1230125036809611</v>
      </c>
      <c r="CU51" s="115">
        <f t="shared" si="5"/>
        <v>1.1607287876248691</v>
      </c>
      <c r="CV51" s="115">
        <f t="shared" si="5"/>
        <v>3.7716283943908267E-2</v>
      </c>
      <c r="CW51" s="115">
        <f t="shared" si="5"/>
        <v>1.2239361276468417</v>
      </c>
      <c r="CX51" s="115">
        <f t="shared" si="5"/>
        <v>2.4956460574436075</v>
      </c>
      <c r="CY51" s="115">
        <f t="shared" si="5"/>
        <v>0.70063380501017813</v>
      </c>
      <c r="CZ51" s="115">
        <f t="shared" si="5"/>
        <v>0.10556218232451203</v>
      </c>
      <c r="DA51" s="115">
        <f t="shared" si="5"/>
        <v>0.12275123879702862</v>
      </c>
      <c r="DB51" s="115">
        <f t="shared" si="4"/>
        <v>1.7189056472516576E-2</v>
      </c>
      <c r="DC51" s="115">
        <f t="shared" si="4"/>
        <v>24.296599392850286</v>
      </c>
      <c r="DD51" s="115">
        <f t="shared" si="4"/>
        <v>11.096124424242886</v>
      </c>
      <c r="DE51" s="111">
        <f t="shared" si="4"/>
        <v>11.603169628901256</v>
      </c>
      <c r="DF51" s="112">
        <f t="shared" si="4"/>
        <v>-0.50704520465836889</v>
      </c>
      <c r="DH51" s="108" t="s">
        <v>93</v>
      </c>
      <c r="DI51" s="111">
        <f t="shared" si="8"/>
        <v>1.0428546083552841</v>
      </c>
      <c r="DJ51" s="111">
        <f t="shared" si="8"/>
        <v>0.74368223637021647</v>
      </c>
      <c r="DK51" s="111">
        <f t="shared" si="8"/>
        <v>0.29917237198506774</v>
      </c>
      <c r="DL51" s="111">
        <f t="shared" si="8"/>
        <v>12.157620360252116</v>
      </c>
      <c r="DM51" s="111">
        <f t="shared" si="8"/>
        <v>2.2196019911136231</v>
      </c>
      <c r="DN51" s="111">
        <f t="shared" si="8"/>
        <v>3.5593313357734377</v>
      </c>
      <c r="DO51" s="111">
        <f t="shared" si="8"/>
        <v>6.3786870333650558</v>
      </c>
      <c r="DP51" s="116">
        <f t="shared" si="7"/>
        <v>100</v>
      </c>
      <c r="DQ51" s="73"/>
    </row>
    <row r="52" spans="2:121" s="73" customFormat="1" ht="12">
      <c r="C52" s="117"/>
      <c r="D52" s="118"/>
      <c r="E52" s="118"/>
      <c r="F52" s="118"/>
      <c r="G52" s="118"/>
      <c r="H52" s="118"/>
      <c r="I52" s="118"/>
      <c r="J52" s="118"/>
      <c r="K52" s="118"/>
      <c r="L52" s="118"/>
      <c r="M52" s="118"/>
      <c r="N52" s="119"/>
      <c r="O52" s="119"/>
      <c r="P52" s="120"/>
      <c r="Q52" s="119"/>
      <c r="R52" s="118"/>
      <c r="S52" s="118"/>
      <c r="T52" s="118"/>
      <c r="U52" s="118"/>
      <c r="V52" s="118"/>
      <c r="W52" s="118"/>
      <c r="X52" s="118"/>
      <c r="Y52" s="118"/>
      <c r="Z52" s="118"/>
      <c r="AA52" s="118"/>
      <c r="AB52" s="118"/>
      <c r="AC52" s="118"/>
      <c r="AD52" s="119"/>
      <c r="AE52" s="118"/>
      <c r="AF52" s="121"/>
      <c r="AG52" s="120"/>
      <c r="AH52" s="118"/>
      <c r="AI52" s="118"/>
      <c r="AJ52" s="118"/>
      <c r="AK52" s="118"/>
      <c r="AL52" s="118"/>
      <c r="AM52" s="118"/>
      <c r="AN52" s="118"/>
      <c r="AO52" s="118"/>
      <c r="BC52" s="85"/>
      <c r="BE52" s="62"/>
      <c r="BU52" s="85"/>
      <c r="BV52" s="85"/>
      <c r="CP52" s="85"/>
      <c r="CQ52" s="85"/>
      <c r="CS52" s="85"/>
      <c r="DF52" s="62"/>
      <c r="DH52" s="85"/>
      <c r="DI52" s="85"/>
    </row>
    <row r="53" spans="2:121" s="73" customFormat="1" ht="12">
      <c r="C53" s="117" t="s">
        <v>292</v>
      </c>
      <c r="D53" s="117"/>
      <c r="E53" s="117"/>
      <c r="F53" s="117"/>
      <c r="G53" s="117"/>
      <c r="H53" s="117"/>
      <c r="I53" s="117"/>
      <c r="J53" s="117"/>
      <c r="K53" s="117"/>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c r="AM53" s="117"/>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7"/>
      <c r="BR53" s="117"/>
      <c r="BU53" s="85"/>
      <c r="BV53" s="85"/>
      <c r="CP53" s="85"/>
      <c r="CQ53" s="85"/>
      <c r="CS53" s="85"/>
      <c r="DF53" s="62"/>
      <c r="DH53" s="85"/>
      <c r="DI53" s="85"/>
    </row>
    <row r="54" spans="2:121" s="73" customFormat="1" ht="9" customHeight="1">
      <c r="N54" s="62"/>
      <c r="O54" s="62"/>
      <c r="P54" s="85"/>
      <c r="Q54" s="62"/>
      <c r="AD54" s="62"/>
      <c r="AF54" s="71"/>
      <c r="AG54" s="85"/>
      <c r="BC54" s="85"/>
      <c r="BE54" s="62"/>
      <c r="BU54" s="85"/>
      <c r="BV54" s="85"/>
      <c r="CP54" s="85"/>
      <c r="CQ54" s="85"/>
      <c r="CS54" s="85"/>
      <c r="DF54" s="62"/>
      <c r="DH54" s="85"/>
      <c r="DI54" s="85"/>
    </row>
    <row r="55" spans="2:121" s="73" customFormat="1" ht="9" customHeight="1">
      <c r="N55" s="62"/>
      <c r="O55" s="62"/>
      <c r="P55" s="85"/>
      <c r="Q55" s="62"/>
      <c r="AD55" s="62"/>
      <c r="AF55" s="71"/>
      <c r="AG55" s="85"/>
      <c r="BC55" s="85"/>
      <c r="BE55" s="62"/>
      <c r="BU55" s="85"/>
      <c r="BV55" s="85"/>
      <c r="CP55" s="85"/>
      <c r="CQ55" s="85"/>
      <c r="CS55" s="85"/>
      <c r="DF55" s="62"/>
      <c r="DH55" s="85"/>
      <c r="DI55" s="85"/>
    </row>
    <row r="56" spans="2:121" s="73" customFormat="1" ht="9" customHeight="1">
      <c r="N56" s="62"/>
      <c r="O56" s="62"/>
      <c r="P56" s="85"/>
      <c r="Q56" s="62"/>
      <c r="AD56" s="62"/>
      <c r="AF56" s="71"/>
      <c r="AG56" s="85"/>
      <c r="BC56" s="85"/>
      <c r="BE56" s="62"/>
      <c r="BU56" s="85"/>
      <c r="BV56" s="85"/>
      <c r="CP56" s="85"/>
      <c r="CQ56" s="85"/>
      <c r="CS56" s="85"/>
      <c r="DF56" s="62"/>
      <c r="DH56" s="85"/>
      <c r="DI56" s="85"/>
    </row>
    <row r="57" spans="2:121" s="73" customFormat="1" ht="9" customHeight="1">
      <c r="N57" s="62"/>
      <c r="O57" s="62"/>
      <c r="P57" s="85"/>
      <c r="Q57" s="62"/>
      <c r="AD57" s="62"/>
      <c r="AF57" s="71"/>
      <c r="AG57" s="85"/>
      <c r="BC57" s="85"/>
      <c r="BE57" s="62"/>
      <c r="BU57" s="85"/>
      <c r="BV57" s="85"/>
      <c r="CP57" s="85"/>
      <c r="CQ57" s="85"/>
      <c r="CS57" s="85"/>
      <c r="DF57" s="62"/>
      <c r="DH57" s="85"/>
      <c r="DI57" s="85"/>
    </row>
    <row r="58" spans="2:121" s="73" customFormat="1" ht="9" customHeight="1">
      <c r="N58" s="62"/>
      <c r="O58" s="62"/>
      <c r="P58" s="85"/>
      <c r="Q58" s="62"/>
      <c r="AD58" s="62"/>
      <c r="AF58" s="71"/>
      <c r="AG58" s="85"/>
      <c r="BC58" s="85"/>
      <c r="BE58" s="62"/>
      <c r="BU58" s="85"/>
      <c r="BV58" s="85"/>
      <c r="CP58" s="85"/>
      <c r="CQ58" s="85"/>
      <c r="CS58" s="85"/>
      <c r="DF58" s="62"/>
      <c r="DH58" s="85"/>
      <c r="DI58" s="85"/>
    </row>
    <row r="59" spans="2:121" s="73" customFormat="1" ht="9" customHeight="1">
      <c r="N59" s="62"/>
      <c r="O59" s="62"/>
      <c r="P59" s="85"/>
      <c r="Q59" s="62"/>
      <c r="AD59" s="62"/>
      <c r="AF59" s="71"/>
      <c r="AG59" s="85"/>
      <c r="BC59" s="85"/>
      <c r="BE59" s="62"/>
      <c r="BU59" s="85"/>
      <c r="BV59" s="85"/>
      <c r="CP59" s="85"/>
      <c r="CQ59" s="85"/>
      <c r="CS59" s="85"/>
      <c r="DF59" s="62"/>
      <c r="DH59" s="85"/>
      <c r="DI59" s="85"/>
    </row>
    <row r="60" spans="2:121" s="73" customFormat="1" ht="9" customHeight="1">
      <c r="N60" s="62"/>
      <c r="O60" s="62"/>
      <c r="P60" s="85"/>
      <c r="Q60" s="62"/>
      <c r="AD60" s="62"/>
      <c r="AF60" s="71"/>
      <c r="AG60" s="85"/>
      <c r="BC60" s="85"/>
      <c r="BE60" s="62"/>
      <c r="BU60" s="85"/>
      <c r="BV60" s="85"/>
      <c r="CP60" s="85"/>
      <c r="CQ60" s="85"/>
      <c r="CS60" s="85"/>
      <c r="DF60" s="62"/>
      <c r="DH60" s="85"/>
      <c r="DI60" s="85"/>
    </row>
    <row r="61" spans="2:121" s="73" customFormat="1" ht="9" customHeight="1">
      <c r="N61" s="62"/>
      <c r="O61" s="62"/>
      <c r="P61" s="85"/>
      <c r="Q61" s="62"/>
      <c r="AD61" s="62"/>
      <c r="AF61" s="71"/>
      <c r="AG61" s="85"/>
      <c r="BC61" s="85"/>
      <c r="BE61" s="62"/>
      <c r="BU61" s="85"/>
      <c r="BV61" s="85"/>
      <c r="CP61" s="85"/>
      <c r="CQ61" s="85"/>
      <c r="CS61" s="85"/>
      <c r="DF61" s="62"/>
      <c r="DH61" s="85"/>
      <c r="DI61" s="85"/>
    </row>
    <row r="62" spans="2:121" s="73" customFormat="1" ht="9" customHeight="1">
      <c r="N62" s="62"/>
      <c r="O62" s="62"/>
      <c r="P62" s="85"/>
      <c r="Q62" s="62"/>
      <c r="AD62" s="62"/>
      <c r="AF62" s="71"/>
      <c r="AG62" s="85"/>
      <c r="BC62" s="85"/>
      <c r="BE62" s="62"/>
      <c r="BU62" s="85"/>
      <c r="BV62" s="85"/>
      <c r="CP62" s="85"/>
      <c r="CQ62" s="85"/>
      <c r="CS62" s="85"/>
      <c r="DF62" s="62"/>
      <c r="DH62" s="85"/>
      <c r="DI62" s="85"/>
    </row>
    <row r="63" spans="2:121" s="73" customFormat="1" ht="9" customHeight="1">
      <c r="N63" s="62"/>
      <c r="O63" s="62"/>
      <c r="P63" s="85"/>
      <c r="Q63" s="62"/>
      <c r="AD63" s="62"/>
      <c r="AF63" s="71"/>
      <c r="AG63" s="85"/>
      <c r="BC63" s="85"/>
      <c r="BE63" s="62"/>
      <c r="BU63" s="85"/>
      <c r="BV63" s="85"/>
      <c r="CP63" s="85"/>
      <c r="CQ63" s="85"/>
      <c r="CS63" s="85"/>
      <c r="DF63" s="62"/>
      <c r="DH63" s="85"/>
      <c r="DI63" s="85"/>
    </row>
    <row r="64" spans="2:121" s="73" customFormat="1" ht="9" customHeight="1">
      <c r="N64" s="62"/>
      <c r="O64" s="62"/>
      <c r="P64" s="85"/>
      <c r="Q64" s="62"/>
      <c r="AD64" s="62"/>
      <c r="AF64" s="71"/>
      <c r="AG64" s="85"/>
      <c r="BC64" s="85"/>
      <c r="BE64" s="62"/>
      <c r="BU64" s="85"/>
      <c r="BV64" s="85"/>
      <c r="CP64" s="85"/>
      <c r="CQ64" s="85"/>
      <c r="CS64" s="85"/>
      <c r="DF64" s="62"/>
      <c r="DH64" s="85"/>
      <c r="DI64" s="85"/>
    </row>
    <row r="65" spans="14:113" s="73" customFormat="1" ht="9" customHeight="1">
      <c r="N65" s="62"/>
      <c r="O65" s="62"/>
      <c r="P65" s="85"/>
      <c r="Q65" s="62"/>
      <c r="AD65" s="62"/>
      <c r="AF65" s="71"/>
      <c r="AG65" s="85"/>
      <c r="BC65" s="85"/>
      <c r="BE65" s="62"/>
      <c r="BU65" s="85"/>
      <c r="BV65" s="85"/>
      <c r="CP65" s="85"/>
      <c r="CQ65" s="85"/>
      <c r="CS65" s="85"/>
      <c r="DF65" s="62"/>
      <c r="DH65" s="85"/>
      <c r="DI65" s="85"/>
    </row>
    <row r="66" spans="14:113" s="73" customFormat="1" ht="9" customHeight="1">
      <c r="N66" s="62"/>
      <c r="O66" s="62"/>
      <c r="P66" s="85"/>
      <c r="Q66" s="62"/>
      <c r="AD66" s="62"/>
      <c r="AF66" s="71"/>
      <c r="AG66" s="85"/>
      <c r="BC66" s="85"/>
      <c r="BE66" s="62"/>
      <c r="BU66" s="85"/>
      <c r="BV66" s="85"/>
      <c r="CP66" s="85"/>
      <c r="CQ66" s="85"/>
      <c r="CS66" s="85"/>
      <c r="DF66" s="62"/>
      <c r="DH66" s="85"/>
      <c r="DI66" s="85"/>
    </row>
    <row r="67" spans="14:113" s="73" customFormat="1" ht="9" customHeight="1">
      <c r="N67" s="62"/>
      <c r="O67" s="62"/>
      <c r="P67" s="85"/>
      <c r="Q67" s="62"/>
      <c r="AD67" s="62"/>
      <c r="AF67" s="71"/>
      <c r="AG67" s="85"/>
      <c r="BC67" s="85"/>
      <c r="BE67" s="62"/>
      <c r="BU67" s="85"/>
      <c r="BV67" s="85"/>
      <c r="CP67" s="85"/>
      <c r="CQ67" s="85"/>
      <c r="CS67" s="85"/>
      <c r="DF67" s="62"/>
      <c r="DH67" s="85"/>
      <c r="DI67" s="85"/>
    </row>
    <row r="68" spans="14:113" s="73" customFormat="1" ht="9" customHeight="1">
      <c r="N68" s="62"/>
      <c r="O68" s="62"/>
      <c r="P68" s="85"/>
      <c r="Q68" s="62"/>
      <c r="AD68" s="62"/>
      <c r="AF68" s="71"/>
      <c r="AG68" s="85"/>
      <c r="BC68" s="85"/>
      <c r="BE68" s="62"/>
      <c r="BU68" s="85"/>
      <c r="BV68" s="85"/>
      <c r="CP68" s="85"/>
      <c r="CQ68" s="85"/>
      <c r="CS68" s="85"/>
      <c r="DF68" s="62"/>
      <c r="DH68" s="85"/>
      <c r="DI68" s="85"/>
    </row>
    <row r="69" spans="14:113" s="73" customFormat="1" ht="9" customHeight="1">
      <c r="N69" s="62"/>
      <c r="O69" s="62"/>
      <c r="P69" s="85"/>
      <c r="Q69" s="62"/>
      <c r="AD69" s="62"/>
      <c r="AF69" s="71"/>
      <c r="AG69" s="85"/>
      <c r="BC69" s="85"/>
      <c r="BE69" s="62"/>
      <c r="BU69" s="85"/>
      <c r="BV69" s="85"/>
      <c r="CP69" s="85"/>
      <c r="CQ69" s="85"/>
      <c r="CS69" s="85"/>
      <c r="DF69" s="62"/>
      <c r="DH69" s="85"/>
      <c r="DI69" s="85"/>
    </row>
    <row r="70" spans="14:113" s="73" customFormat="1" ht="9" customHeight="1">
      <c r="N70" s="62"/>
      <c r="O70" s="62"/>
      <c r="P70" s="85"/>
      <c r="Q70" s="62"/>
      <c r="AD70" s="62"/>
      <c r="AF70" s="71"/>
      <c r="AG70" s="85"/>
      <c r="BC70" s="85"/>
      <c r="BE70" s="62"/>
      <c r="BU70" s="85"/>
      <c r="BV70" s="85"/>
      <c r="CP70" s="85"/>
      <c r="CQ70" s="85"/>
      <c r="CS70" s="85"/>
      <c r="DF70" s="62"/>
      <c r="DH70" s="85"/>
      <c r="DI70" s="85"/>
    </row>
    <row r="71" spans="14:113" s="73" customFormat="1" ht="9" customHeight="1">
      <c r="N71" s="62"/>
      <c r="O71" s="62"/>
      <c r="P71" s="85"/>
      <c r="Q71" s="62"/>
      <c r="AD71" s="62"/>
      <c r="AF71" s="71"/>
      <c r="AG71" s="85"/>
      <c r="BC71" s="85"/>
      <c r="BE71" s="62"/>
      <c r="BU71" s="85"/>
      <c r="BV71" s="85"/>
      <c r="CP71" s="85"/>
      <c r="CQ71" s="85"/>
      <c r="CS71" s="85"/>
      <c r="DF71" s="62"/>
      <c r="DH71" s="85"/>
      <c r="DI71" s="85"/>
    </row>
    <row r="72" spans="14:113" s="73" customFormat="1" ht="9" customHeight="1">
      <c r="N72" s="62"/>
      <c r="O72" s="62"/>
      <c r="P72" s="85"/>
      <c r="Q72" s="62"/>
      <c r="AD72" s="62"/>
      <c r="AF72" s="71"/>
      <c r="AG72" s="85"/>
      <c r="BC72" s="85"/>
      <c r="BE72" s="62"/>
      <c r="BU72" s="85"/>
      <c r="BV72" s="85"/>
      <c r="CP72" s="85"/>
      <c r="CQ72" s="85"/>
      <c r="CS72" s="85"/>
      <c r="DF72" s="62"/>
      <c r="DH72" s="85"/>
      <c r="DI72" s="85"/>
    </row>
    <row r="73" spans="14:113" s="73" customFormat="1" ht="9" customHeight="1">
      <c r="N73" s="62"/>
      <c r="O73" s="62"/>
      <c r="P73" s="85"/>
      <c r="Q73" s="62"/>
      <c r="AD73" s="62"/>
      <c r="AF73" s="71"/>
      <c r="AG73" s="85"/>
      <c r="BC73" s="85"/>
      <c r="BE73" s="62"/>
      <c r="BU73" s="85"/>
      <c r="BV73" s="85"/>
      <c r="CP73" s="85"/>
      <c r="CQ73" s="85"/>
      <c r="CS73" s="85"/>
      <c r="DF73" s="62"/>
      <c r="DH73" s="85"/>
      <c r="DI73" s="85"/>
    </row>
    <row r="74" spans="14:113" s="73" customFormat="1" ht="9" customHeight="1">
      <c r="N74" s="62"/>
      <c r="O74" s="62"/>
      <c r="P74" s="85"/>
      <c r="Q74" s="62"/>
      <c r="AD74" s="62"/>
      <c r="AF74" s="71"/>
      <c r="AG74" s="85"/>
      <c r="BC74" s="85"/>
      <c r="BE74" s="62"/>
      <c r="BU74" s="85"/>
      <c r="BV74" s="85"/>
      <c r="CP74" s="85"/>
      <c r="CQ74" s="85"/>
      <c r="CS74" s="85"/>
      <c r="DF74" s="62"/>
      <c r="DH74" s="85"/>
      <c r="DI74" s="85"/>
    </row>
    <row r="75" spans="14:113" s="73" customFormat="1" ht="9" customHeight="1">
      <c r="N75" s="62"/>
      <c r="O75" s="62"/>
      <c r="P75" s="85"/>
      <c r="Q75" s="62"/>
      <c r="AD75" s="62"/>
      <c r="AF75" s="71"/>
      <c r="AG75" s="85"/>
      <c r="BC75" s="85"/>
      <c r="BE75" s="62"/>
      <c r="BU75" s="85"/>
      <c r="BV75" s="85"/>
      <c r="CP75" s="85"/>
      <c r="CQ75" s="85"/>
      <c r="CS75" s="85"/>
      <c r="DF75" s="62"/>
      <c r="DH75" s="85"/>
      <c r="DI75" s="85"/>
    </row>
    <row r="76" spans="14:113" s="73" customFormat="1" ht="9" customHeight="1">
      <c r="N76" s="62"/>
      <c r="O76" s="62"/>
      <c r="P76" s="85"/>
      <c r="Q76" s="62"/>
      <c r="AD76" s="62"/>
      <c r="AF76" s="71"/>
      <c r="AG76" s="85"/>
      <c r="BC76" s="85"/>
      <c r="BE76" s="62"/>
      <c r="BU76" s="85"/>
      <c r="BV76" s="85"/>
      <c r="CP76" s="85"/>
      <c r="CQ76" s="85"/>
      <c r="CS76" s="85"/>
      <c r="DF76" s="62"/>
      <c r="DH76" s="85"/>
      <c r="DI76" s="85"/>
    </row>
    <row r="77" spans="14:113" s="73" customFormat="1" ht="9" customHeight="1">
      <c r="N77" s="62"/>
      <c r="O77" s="62"/>
      <c r="P77" s="85"/>
      <c r="Q77" s="62"/>
      <c r="AD77" s="62"/>
      <c r="AF77" s="71"/>
      <c r="AG77" s="85"/>
      <c r="BC77" s="85"/>
      <c r="BE77" s="62"/>
      <c r="BU77" s="85"/>
      <c r="BV77" s="85"/>
      <c r="CP77" s="85"/>
      <c r="CQ77" s="85"/>
      <c r="CS77" s="85"/>
      <c r="DF77" s="62"/>
      <c r="DH77" s="85"/>
      <c r="DI77" s="85"/>
    </row>
    <row r="78" spans="14:113" s="73" customFormat="1" ht="9" customHeight="1">
      <c r="N78" s="62"/>
      <c r="O78" s="62"/>
      <c r="P78" s="85"/>
      <c r="Q78" s="62"/>
      <c r="AD78" s="62"/>
      <c r="AF78" s="71"/>
      <c r="AG78" s="85"/>
      <c r="BC78" s="85"/>
      <c r="BE78" s="62"/>
      <c r="BU78" s="85"/>
      <c r="BV78" s="85"/>
      <c r="CP78" s="85"/>
      <c r="CQ78" s="85"/>
      <c r="CS78" s="85"/>
      <c r="DF78" s="62"/>
      <c r="DH78" s="85"/>
      <c r="DI78" s="85"/>
    </row>
    <row r="79" spans="14:113" s="73" customFormat="1" ht="9" customHeight="1">
      <c r="N79" s="62"/>
      <c r="O79" s="62"/>
      <c r="P79" s="85"/>
      <c r="Q79" s="62"/>
      <c r="AD79" s="62"/>
      <c r="AF79" s="71"/>
      <c r="AG79" s="85"/>
      <c r="BC79" s="85"/>
      <c r="BE79" s="62"/>
      <c r="BU79" s="85"/>
      <c r="BV79" s="85"/>
      <c r="CP79" s="85"/>
      <c r="CQ79" s="85"/>
      <c r="CS79" s="85"/>
      <c r="DF79" s="62"/>
      <c r="DH79" s="85"/>
      <c r="DI79" s="85"/>
    </row>
    <row r="80" spans="14:113" s="73" customFormat="1" ht="9" customHeight="1">
      <c r="N80" s="62"/>
      <c r="O80" s="62"/>
      <c r="P80" s="85"/>
      <c r="Q80" s="62"/>
      <c r="AD80" s="62"/>
      <c r="AF80" s="71"/>
      <c r="AG80" s="85"/>
      <c r="BC80" s="85"/>
      <c r="BE80" s="62"/>
      <c r="BU80" s="85"/>
      <c r="BV80" s="85"/>
      <c r="CP80" s="85"/>
      <c r="CQ80" s="85"/>
      <c r="CS80" s="85"/>
      <c r="DF80" s="62"/>
      <c r="DH80" s="85"/>
      <c r="DI80" s="85"/>
    </row>
    <row r="81" spans="14:113" s="73" customFormat="1" ht="9" customHeight="1">
      <c r="N81" s="62"/>
      <c r="O81" s="62"/>
      <c r="P81" s="85"/>
      <c r="Q81" s="62"/>
      <c r="AD81" s="62"/>
      <c r="AF81" s="71"/>
      <c r="AG81" s="85"/>
      <c r="BC81" s="85"/>
      <c r="BE81" s="62"/>
      <c r="BU81" s="85"/>
      <c r="BV81" s="85"/>
      <c r="CP81" s="85"/>
      <c r="CQ81" s="85"/>
      <c r="CS81" s="85"/>
      <c r="DF81" s="62"/>
      <c r="DH81" s="85"/>
      <c r="DI81" s="85"/>
    </row>
    <row r="82" spans="14:113" s="73" customFormat="1" ht="9" customHeight="1">
      <c r="N82" s="62"/>
      <c r="O82" s="62"/>
      <c r="P82" s="85"/>
      <c r="Q82" s="62"/>
      <c r="AD82" s="62"/>
      <c r="AF82" s="71"/>
      <c r="AG82" s="85"/>
      <c r="BC82" s="85"/>
      <c r="BE82" s="62"/>
      <c r="BU82" s="85"/>
      <c r="BV82" s="85"/>
      <c r="CP82" s="85"/>
      <c r="CQ82" s="85"/>
      <c r="CS82" s="85"/>
      <c r="DF82" s="62"/>
      <c r="DH82" s="85"/>
      <c r="DI82" s="85"/>
    </row>
    <row r="83" spans="14:113" s="73" customFormat="1" ht="9" customHeight="1">
      <c r="N83" s="62"/>
      <c r="O83" s="62"/>
      <c r="P83" s="85"/>
      <c r="Q83" s="62"/>
      <c r="AD83" s="62"/>
      <c r="AF83" s="71"/>
      <c r="AG83" s="85"/>
      <c r="BC83" s="85"/>
      <c r="BE83" s="62"/>
      <c r="BU83" s="85"/>
      <c r="BV83" s="85"/>
      <c r="CP83" s="85"/>
      <c r="CQ83" s="85"/>
      <c r="CS83" s="85"/>
      <c r="DF83" s="62"/>
      <c r="DH83" s="85"/>
      <c r="DI83" s="85"/>
    </row>
    <row r="84" spans="14:113" s="73" customFormat="1" ht="9" customHeight="1">
      <c r="N84" s="62"/>
      <c r="O84" s="62"/>
      <c r="P84" s="85"/>
      <c r="Q84" s="62"/>
      <c r="AD84" s="62"/>
      <c r="AF84" s="71"/>
      <c r="AG84" s="85"/>
      <c r="BC84" s="85"/>
      <c r="BE84" s="62"/>
      <c r="BU84" s="85"/>
      <c r="BV84" s="85"/>
      <c r="CP84" s="85"/>
      <c r="CQ84" s="85"/>
      <c r="CS84" s="85"/>
      <c r="DF84" s="62"/>
      <c r="DH84" s="85"/>
      <c r="DI84" s="85"/>
    </row>
    <row r="85" spans="14:113" s="73" customFormat="1" ht="9" customHeight="1">
      <c r="N85" s="62"/>
      <c r="O85" s="62"/>
      <c r="P85" s="85"/>
      <c r="Q85" s="62"/>
      <c r="AD85" s="62"/>
      <c r="AF85" s="71"/>
      <c r="AG85" s="85"/>
      <c r="BC85" s="85"/>
      <c r="BE85" s="62"/>
      <c r="BU85" s="85"/>
      <c r="BV85" s="85"/>
      <c r="CP85" s="85"/>
      <c r="CQ85" s="85"/>
      <c r="CS85" s="85"/>
      <c r="DF85" s="62"/>
      <c r="DH85" s="85"/>
      <c r="DI85" s="85"/>
    </row>
    <row r="86" spans="14:113" s="73" customFormat="1" ht="9" customHeight="1">
      <c r="N86" s="62"/>
      <c r="O86" s="62"/>
      <c r="P86" s="85"/>
      <c r="Q86" s="62"/>
      <c r="AD86" s="62"/>
      <c r="AF86" s="71"/>
      <c r="AG86" s="85"/>
      <c r="BC86" s="85"/>
      <c r="BE86" s="62"/>
      <c r="BU86" s="85"/>
      <c r="BV86" s="85"/>
      <c r="CP86" s="85"/>
      <c r="CQ86" s="85"/>
      <c r="CS86" s="85"/>
      <c r="DF86" s="62"/>
      <c r="DH86" s="85"/>
      <c r="DI86" s="85"/>
    </row>
    <row r="87" spans="14:113" s="73" customFormat="1" ht="9" customHeight="1">
      <c r="N87" s="62"/>
      <c r="O87" s="62"/>
      <c r="P87" s="85"/>
      <c r="Q87" s="62"/>
      <c r="AD87" s="62"/>
      <c r="AF87" s="71"/>
      <c r="AG87" s="85"/>
      <c r="BC87" s="85"/>
      <c r="BE87" s="62"/>
      <c r="BU87" s="85"/>
      <c r="BV87" s="85"/>
      <c r="CP87" s="85"/>
      <c r="CQ87" s="85"/>
      <c r="CS87" s="85"/>
      <c r="DF87" s="62"/>
      <c r="DH87" s="85"/>
      <c r="DI87" s="85"/>
    </row>
    <row r="88" spans="14:113" s="73" customFormat="1" ht="9" customHeight="1">
      <c r="N88" s="62"/>
      <c r="O88" s="62"/>
      <c r="P88" s="85"/>
      <c r="Q88" s="62"/>
      <c r="AD88" s="62"/>
      <c r="AF88" s="71"/>
      <c r="AG88" s="85"/>
      <c r="BC88" s="85"/>
      <c r="BE88" s="62"/>
      <c r="BU88" s="85"/>
      <c r="BV88" s="85"/>
      <c r="CP88" s="85"/>
      <c r="CQ88" s="85"/>
      <c r="CS88" s="85"/>
      <c r="DF88" s="62"/>
      <c r="DH88" s="85"/>
      <c r="DI88" s="85"/>
    </row>
    <row r="89" spans="14:113" s="73" customFormat="1" ht="9" customHeight="1">
      <c r="N89" s="62"/>
      <c r="O89" s="62"/>
      <c r="P89" s="85"/>
      <c r="Q89" s="62"/>
      <c r="AD89" s="62"/>
      <c r="AF89" s="71"/>
      <c r="AG89" s="85"/>
      <c r="BC89" s="85"/>
      <c r="BE89" s="62"/>
      <c r="BU89" s="85"/>
      <c r="BV89" s="85"/>
      <c r="CP89" s="85"/>
      <c r="CQ89" s="85"/>
      <c r="CS89" s="85"/>
      <c r="DF89" s="62"/>
      <c r="DH89" s="85"/>
      <c r="DI89" s="85"/>
    </row>
    <row r="90" spans="14:113" s="73" customFormat="1" ht="9" customHeight="1">
      <c r="N90" s="62"/>
      <c r="O90" s="62"/>
      <c r="P90" s="85"/>
      <c r="Q90" s="62"/>
      <c r="AD90" s="62"/>
      <c r="AF90" s="71"/>
      <c r="AG90" s="85"/>
      <c r="BC90" s="85"/>
      <c r="BE90" s="62"/>
      <c r="BU90" s="85"/>
      <c r="BV90" s="85"/>
      <c r="CP90" s="85"/>
      <c r="CQ90" s="85"/>
      <c r="CS90" s="85"/>
      <c r="DF90" s="62"/>
      <c r="DH90" s="85"/>
      <c r="DI90" s="85"/>
    </row>
    <row r="91" spans="14:113" s="73" customFormat="1" ht="9" customHeight="1">
      <c r="N91" s="62"/>
      <c r="O91" s="62"/>
      <c r="P91" s="85"/>
      <c r="Q91" s="62"/>
      <c r="AD91" s="62"/>
      <c r="AF91" s="71"/>
      <c r="AG91" s="85"/>
      <c r="BC91" s="85"/>
      <c r="BE91" s="62"/>
      <c r="BU91" s="85"/>
      <c r="BV91" s="85"/>
      <c r="CP91" s="85"/>
      <c r="CQ91" s="85"/>
      <c r="CS91" s="85"/>
      <c r="DF91" s="62"/>
      <c r="DH91" s="85"/>
      <c r="DI91" s="85"/>
    </row>
    <row r="92" spans="14:113" s="73" customFormat="1" ht="9" customHeight="1">
      <c r="N92" s="62"/>
      <c r="O92" s="62"/>
      <c r="P92" s="85"/>
      <c r="Q92" s="62"/>
      <c r="AD92" s="62"/>
      <c r="AF92" s="71"/>
      <c r="AG92" s="85"/>
      <c r="BC92" s="85"/>
      <c r="BE92" s="62"/>
      <c r="BU92" s="85"/>
      <c r="BV92" s="85"/>
      <c r="CP92" s="85"/>
      <c r="CQ92" s="85"/>
      <c r="CS92" s="85"/>
      <c r="DF92" s="62"/>
      <c r="DH92" s="85"/>
      <c r="DI92" s="85"/>
    </row>
    <row r="93" spans="14:113" s="73" customFormat="1" ht="9" customHeight="1">
      <c r="N93" s="62"/>
      <c r="O93" s="62"/>
      <c r="P93" s="85"/>
      <c r="Q93" s="62"/>
      <c r="AD93" s="62"/>
      <c r="AF93" s="71"/>
      <c r="AG93" s="85"/>
      <c r="BC93" s="85"/>
      <c r="BE93" s="62"/>
      <c r="BU93" s="85"/>
      <c r="BV93" s="85"/>
      <c r="CP93" s="85"/>
      <c r="CQ93" s="85"/>
      <c r="CS93" s="85"/>
      <c r="DF93" s="62"/>
      <c r="DH93" s="85"/>
      <c r="DI93" s="85"/>
    </row>
    <row r="94" spans="14:113" s="73" customFormat="1" ht="9" customHeight="1">
      <c r="N94" s="62"/>
      <c r="O94" s="62"/>
      <c r="P94" s="85"/>
      <c r="Q94" s="62"/>
      <c r="AD94" s="62"/>
      <c r="AF94" s="71"/>
      <c r="AG94" s="85"/>
      <c r="BC94" s="85"/>
      <c r="BE94" s="62"/>
      <c r="BU94" s="85"/>
      <c r="BV94" s="85"/>
      <c r="CP94" s="85"/>
      <c r="CQ94" s="85"/>
      <c r="CS94" s="85"/>
      <c r="DF94" s="62"/>
      <c r="DH94" s="85"/>
      <c r="DI94" s="85"/>
    </row>
    <row r="95" spans="14:113" s="73" customFormat="1" ht="9" customHeight="1">
      <c r="N95" s="62"/>
      <c r="O95" s="62"/>
      <c r="P95" s="85"/>
      <c r="Q95" s="62"/>
      <c r="AD95" s="62"/>
      <c r="AF95" s="71"/>
      <c r="AG95" s="85"/>
      <c r="BC95" s="85"/>
      <c r="BE95" s="62"/>
      <c r="BU95" s="85"/>
      <c r="BV95" s="85"/>
      <c r="CP95" s="85"/>
      <c r="CQ95" s="85"/>
      <c r="CS95" s="85"/>
      <c r="DF95" s="62"/>
      <c r="DH95" s="85"/>
      <c r="DI95" s="85"/>
    </row>
    <row r="96" spans="14:113" s="73" customFormat="1" ht="9" customHeight="1">
      <c r="N96" s="62"/>
      <c r="O96" s="62"/>
      <c r="P96" s="85"/>
      <c r="Q96" s="62"/>
      <c r="AD96" s="62"/>
      <c r="AF96" s="71"/>
      <c r="AG96" s="85"/>
      <c r="BC96" s="85"/>
      <c r="BE96" s="62"/>
      <c r="BU96" s="85"/>
      <c r="BV96" s="85"/>
      <c r="CP96" s="85"/>
      <c r="CQ96" s="85"/>
      <c r="CS96" s="85"/>
      <c r="DF96" s="62"/>
      <c r="DH96" s="85"/>
      <c r="DI96" s="85"/>
    </row>
    <row r="97" spans="14:113" s="73" customFormat="1" ht="9" customHeight="1">
      <c r="N97" s="62"/>
      <c r="O97" s="62"/>
      <c r="P97" s="85"/>
      <c r="Q97" s="62"/>
      <c r="AD97" s="62"/>
      <c r="AF97" s="71"/>
      <c r="AG97" s="85"/>
      <c r="BC97" s="85"/>
      <c r="BE97" s="62"/>
      <c r="BU97" s="85"/>
      <c r="BV97" s="85"/>
      <c r="CP97" s="85"/>
      <c r="CQ97" s="85"/>
      <c r="CS97" s="85"/>
      <c r="DF97" s="62"/>
      <c r="DH97" s="85"/>
      <c r="DI97" s="85"/>
    </row>
    <row r="98" spans="14:113" s="73" customFormat="1" ht="9" customHeight="1">
      <c r="N98" s="62"/>
      <c r="O98" s="62"/>
      <c r="P98" s="85"/>
      <c r="Q98" s="62"/>
      <c r="AD98" s="62"/>
      <c r="AF98" s="71"/>
      <c r="AG98" s="85"/>
      <c r="BC98" s="85"/>
      <c r="BE98" s="62"/>
      <c r="BU98" s="85"/>
      <c r="BV98" s="85"/>
      <c r="CP98" s="85"/>
      <c r="CQ98" s="85"/>
      <c r="CS98" s="85"/>
      <c r="DF98" s="62"/>
      <c r="DH98" s="85"/>
      <c r="DI98" s="85"/>
    </row>
    <row r="99" spans="14:113" s="73" customFormat="1" ht="9" customHeight="1">
      <c r="N99" s="62"/>
      <c r="O99" s="62"/>
      <c r="P99" s="85"/>
      <c r="Q99" s="62"/>
      <c r="AD99" s="62"/>
      <c r="AF99" s="71"/>
      <c r="AG99" s="85"/>
      <c r="BC99" s="85"/>
      <c r="BE99" s="62"/>
      <c r="BU99" s="85"/>
      <c r="BV99" s="85"/>
      <c r="CP99" s="85"/>
      <c r="CQ99" s="85"/>
      <c r="CS99" s="85"/>
      <c r="DF99" s="62"/>
      <c r="DH99" s="85"/>
      <c r="DI99" s="85"/>
    </row>
    <row r="100" spans="14:113" s="73" customFormat="1" ht="9" customHeight="1">
      <c r="N100" s="62"/>
      <c r="O100" s="62"/>
      <c r="P100" s="85"/>
      <c r="Q100" s="62"/>
      <c r="AD100" s="62"/>
      <c r="AF100" s="71"/>
      <c r="AG100" s="85"/>
      <c r="BC100" s="85"/>
      <c r="BE100" s="62"/>
      <c r="BU100" s="85"/>
      <c r="BV100" s="85"/>
      <c r="CP100" s="85"/>
      <c r="CQ100" s="85"/>
      <c r="CS100" s="85"/>
      <c r="DF100" s="62"/>
      <c r="DH100" s="85"/>
      <c r="DI100" s="85"/>
    </row>
    <row r="101" spans="14:113" s="73" customFormat="1" ht="9" customHeight="1">
      <c r="N101" s="62"/>
      <c r="O101" s="62"/>
      <c r="P101" s="85"/>
      <c r="Q101" s="62"/>
      <c r="AD101" s="62"/>
      <c r="AF101" s="71"/>
      <c r="AG101" s="85"/>
      <c r="BC101" s="85"/>
      <c r="BE101" s="62"/>
      <c r="BU101" s="85"/>
      <c r="BV101" s="85"/>
      <c r="CP101" s="85"/>
      <c r="CQ101" s="85"/>
      <c r="CS101" s="85"/>
      <c r="DF101" s="62"/>
      <c r="DH101" s="85"/>
      <c r="DI101" s="85"/>
    </row>
    <row r="102" spans="14:113" s="73" customFormat="1" ht="9" customHeight="1">
      <c r="N102" s="62"/>
      <c r="O102" s="62"/>
      <c r="P102" s="85"/>
      <c r="Q102" s="62"/>
      <c r="AD102" s="62"/>
      <c r="AF102" s="71"/>
      <c r="AG102" s="85"/>
      <c r="BC102" s="85"/>
      <c r="BE102" s="62"/>
      <c r="BU102" s="85"/>
      <c r="BV102" s="85"/>
      <c r="CP102" s="85"/>
      <c r="CQ102" s="85"/>
      <c r="CS102" s="85"/>
      <c r="DF102" s="62"/>
      <c r="DH102" s="85"/>
      <c r="DI102" s="85"/>
    </row>
    <row r="103" spans="14:113" s="73" customFormat="1" ht="9" customHeight="1">
      <c r="N103" s="62"/>
      <c r="O103" s="62"/>
      <c r="P103" s="85"/>
      <c r="Q103" s="62"/>
      <c r="AD103" s="62"/>
      <c r="AF103" s="71"/>
      <c r="AG103" s="85"/>
      <c r="BC103" s="85"/>
      <c r="BE103" s="62"/>
      <c r="BU103" s="85"/>
      <c r="BV103" s="85"/>
      <c r="CP103" s="85"/>
      <c r="CQ103" s="85"/>
      <c r="CS103" s="85"/>
      <c r="DF103" s="62"/>
      <c r="DH103" s="85"/>
      <c r="DI103" s="85"/>
    </row>
    <row r="104" spans="14:113" s="73" customFormat="1" ht="9" customHeight="1">
      <c r="N104" s="62"/>
      <c r="O104" s="62"/>
      <c r="P104" s="85"/>
      <c r="Q104" s="62"/>
      <c r="AD104" s="62"/>
      <c r="AF104" s="71"/>
      <c r="AG104" s="85"/>
      <c r="BC104" s="85"/>
      <c r="BE104" s="62"/>
      <c r="BU104" s="85"/>
      <c r="BV104" s="85"/>
      <c r="CP104" s="85"/>
      <c r="CQ104" s="85"/>
      <c r="CS104" s="85"/>
      <c r="DF104" s="62"/>
      <c r="DH104" s="85"/>
      <c r="DI104" s="85"/>
    </row>
    <row r="105" spans="14:113" s="73" customFormat="1" ht="9" customHeight="1">
      <c r="N105" s="62"/>
      <c r="O105" s="62"/>
      <c r="P105" s="85"/>
      <c r="Q105" s="62"/>
      <c r="AD105" s="62"/>
      <c r="AF105" s="71"/>
      <c r="AG105" s="85"/>
      <c r="BC105" s="85"/>
      <c r="BE105" s="62"/>
      <c r="BU105" s="85"/>
      <c r="BV105" s="85"/>
      <c r="CP105" s="85"/>
      <c r="CQ105" s="85"/>
      <c r="CS105" s="85"/>
      <c r="DF105" s="62"/>
      <c r="DH105" s="85"/>
      <c r="DI105" s="85"/>
    </row>
    <row r="106" spans="14:113" s="73" customFormat="1" ht="9" customHeight="1">
      <c r="N106" s="62"/>
      <c r="O106" s="62"/>
      <c r="P106" s="85"/>
      <c r="Q106" s="62"/>
      <c r="AD106" s="62"/>
      <c r="AF106" s="71"/>
      <c r="AG106" s="85"/>
      <c r="BC106" s="85"/>
      <c r="BE106" s="62"/>
      <c r="BU106" s="85"/>
      <c r="BV106" s="85"/>
      <c r="CP106" s="85"/>
      <c r="CQ106" s="85"/>
      <c r="CS106" s="85"/>
      <c r="DF106" s="62"/>
      <c r="DH106" s="85"/>
      <c r="DI106" s="85"/>
    </row>
    <row r="107" spans="14:113" s="73" customFormat="1" ht="9" customHeight="1">
      <c r="N107" s="62"/>
      <c r="O107" s="62"/>
      <c r="P107" s="85"/>
      <c r="Q107" s="62"/>
      <c r="AD107" s="62"/>
      <c r="AF107" s="71"/>
      <c r="AG107" s="85"/>
      <c r="BC107" s="85"/>
      <c r="BE107" s="62"/>
      <c r="BU107" s="85"/>
      <c r="BV107" s="85"/>
      <c r="CP107" s="85"/>
      <c r="CQ107" s="85"/>
      <c r="CS107" s="85"/>
      <c r="DF107" s="62"/>
      <c r="DH107" s="85"/>
      <c r="DI107" s="85"/>
    </row>
    <row r="108" spans="14:113" s="73" customFormat="1" ht="9" customHeight="1">
      <c r="N108" s="62"/>
      <c r="O108" s="62"/>
      <c r="P108" s="85"/>
      <c r="Q108" s="62"/>
      <c r="AD108" s="62"/>
      <c r="AF108" s="71"/>
      <c r="AG108" s="85"/>
      <c r="BC108" s="85"/>
      <c r="BE108" s="62"/>
      <c r="BU108" s="85"/>
      <c r="BV108" s="85"/>
      <c r="CP108" s="85"/>
      <c r="CQ108" s="85"/>
      <c r="CS108" s="85"/>
      <c r="DF108" s="62"/>
      <c r="DH108" s="85"/>
      <c r="DI108" s="85"/>
    </row>
    <row r="109" spans="14:113" s="73" customFormat="1" ht="9" customHeight="1">
      <c r="N109" s="62"/>
      <c r="O109" s="62"/>
      <c r="P109" s="85"/>
      <c r="Q109" s="62"/>
      <c r="AD109" s="62"/>
      <c r="AF109" s="71"/>
      <c r="AG109" s="85"/>
      <c r="BC109" s="85"/>
      <c r="BE109" s="62"/>
      <c r="BU109" s="85"/>
      <c r="BV109" s="85"/>
      <c r="CP109" s="85"/>
      <c r="CQ109" s="85"/>
      <c r="CS109" s="85"/>
      <c r="DF109" s="62"/>
      <c r="DH109" s="85"/>
      <c r="DI109" s="85"/>
    </row>
    <row r="110" spans="14:113" s="73" customFormat="1" ht="9" customHeight="1">
      <c r="N110" s="62"/>
      <c r="O110" s="62"/>
      <c r="P110" s="85"/>
      <c r="Q110" s="62"/>
      <c r="AD110" s="62"/>
      <c r="AF110" s="71"/>
      <c r="AG110" s="85"/>
      <c r="BC110" s="85"/>
      <c r="BE110" s="62"/>
      <c r="BU110" s="85"/>
      <c r="BV110" s="85"/>
      <c r="CP110" s="85"/>
      <c r="CQ110" s="85"/>
      <c r="CS110" s="85"/>
      <c r="DF110" s="62"/>
      <c r="DH110" s="85"/>
      <c r="DI110" s="85"/>
    </row>
    <row r="111" spans="14:113" s="73" customFormat="1" ht="9" customHeight="1">
      <c r="N111" s="62"/>
      <c r="O111" s="62"/>
      <c r="P111" s="85"/>
      <c r="Q111" s="62"/>
      <c r="AD111" s="62"/>
      <c r="AF111" s="71"/>
      <c r="AG111" s="85"/>
      <c r="BC111" s="85"/>
      <c r="BE111" s="62"/>
      <c r="BU111" s="85"/>
      <c r="BV111" s="85"/>
      <c r="CP111" s="85"/>
      <c r="CQ111" s="85"/>
      <c r="CS111" s="85"/>
      <c r="DF111" s="62"/>
      <c r="DH111" s="85"/>
      <c r="DI111" s="85"/>
    </row>
    <row r="112" spans="14:113" s="73" customFormat="1" ht="9" customHeight="1">
      <c r="N112" s="62"/>
      <c r="O112" s="62"/>
      <c r="P112" s="85"/>
      <c r="Q112" s="62"/>
      <c r="AD112" s="62"/>
      <c r="AF112" s="71"/>
      <c r="AG112" s="85"/>
      <c r="BC112" s="85"/>
      <c r="BE112" s="62"/>
      <c r="BU112" s="85"/>
      <c r="BV112" s="85"/>
      <c r="CP112" s="85"/>
      <c r="CQ112" s="85"/>
      <c r="CS112" s="85"/>
      <c r="DF112" s="62"/>
      <c r="DH112" s="85"/>
      <c r="DI112" s="85"/>
    </row>
    <row r="113" spans="14:113" s="73" customFormat="1" ht="9" customHeight="1">
      <c r="N113" s="62"/>
      <c r="O113" s="62"/>
      <c r="P113" s="85"/>
      <c r="Q113" s="62"/>
      <c r="AD113" s="62"/>
      <c r="AF113" s="71"/>
      <c r="AG113" s="85"/>
      <c r="BC113" s="85"/>
      <c r="BE113" s="62"/>
      <c r="BU113" s="85"/>
      <c r="BV113" s="85"/>
      <c r="CP113" s="85"/>
      <c r="CQ113" s="85"/>
      <c r="CS113" s="85"/>
      <c r="DF113" s="62"/>
      <c r="DH113" s="85"/>
      <c r="DI113" s="85"/>
    </row>
    <row r="114" spans="14:113" s="73" customFormat="1" ht="9" customHeight="1">
      <c r="N114" s="62"/>
      <c r="O114" s="62"/>
      <c r="P114" s="85"/>
      <c r="Q114" s="62"/>
      <c r="AD114" s="62"/>
      <c r="AF114" s="71"/>
      <c r="AG114" s="85"/>
      <c r="BC114" s="85"/>
      <c r="BE114" s="62"/>
      <c r="BU114" s="85"/>
      <c r="BV114" s="85"/>
      <c r="CP114" s="85"/>
      <c r="CQ114" s="85"/>
      <c r="CS114" s="85"/>
      <c r="DF114" s="62"/>
      <c r="DH114" s="85"/>
      <c r="DI114" s="85"/>
    </row>
    <row r="115" spans="14:113" s="73" customFormat="1" ht="9" customHeight="1">
      <c r="N115" s="62"/>
      <c r="O115" s="62"/>
      <c r="P115" s="85"/>
      <c r="Q115" s="62"/>
      <c r="AD115" s="62"/>
      <c r="AF115" s="71"/>
      <c r="AG115" s="85"/>
      <c r="BC115" s="85"/>
      <c r="BE115" s="62"/>
      <c r="BU115" s="85"/>
      <c r="BV115" s="85"/>
      <c r="CP115" s="85"/>
      <c r="CQ115" s="85"/>
      <c r="CS115" s="85"/>
      <c r="DF115" s="62"/>
      <c r="DH115" s="85"/>
      <c r="DI115" s="85"/>
    </row>
    <row r="116" spans="14:113" s="73" customFormat="1" ht="9" customHeight="1">
      <c r="N116" s="62"/>
      <c r="O116" s="62"/>
      <c r="P116" s="85"/>
      <c r="Q116" s="62"/>
      <c r="AD116" s="62"/>
      <c r="AF116" s="71"/>
      <c r="AG116" s="85"/>
      <c r="BC116" s="85"/>
      <c r="BE116" s="62"/>
      <c r="BU116" s="85"/>
      <c r="BV116" s="85"/>
      <c r="CP116" s="85"/>
      <c r="CQ116" s="85"/>
      <c r="CS116" s="85"/>
      <c r="DF116" s="62"/>
      <c r="DH116" s="85"/>
      <c r="DI116" s="85"/>
    </row>
    <row r="117" spans="14:113" s="73" customFormat="1" ht="9" customHeight="1">
      <c r="N117" s="62"/>
      <c r="O117" s="62"/>
      <c r="P117" s="85"/>
      <c r="Q117" s="62"/>
      <c r="AD117" s="62"/>
      <c r="AF117" s="71"/>
      <c r="AG117" s="85"/>
      <c r="BC117" s="85"/>
      <c r="BE117" s="62"/>
      <c r="BU117" s="85"/>
      <c r="BV117" s="85"/>
      <c r="CP117" s="85"/>
      <c r="CQ117" s="85"/>
      <c r="CS117" s="85"/>
      <c r="DF117" s="62"/>
      <c r="DH117" s="85"/>
      <c r="DI117" s="85"/>
    </row>
    <row r="118" spans="14:113" s="73" customFormat="1" ht="9" customHeight="1">
      <c r="N118" s="62"/>
      <c r="O118" s="62"/>
      <c r="P118" s="85"/>
      <c r="Q118" s="62"/>
      <c r="AD118" s="62"/>
      <c r="AF118" s="71"/>
      <c r="AG118" s="85"/>
      <c r="BC118" s="85"/>
      <c r="BE118" s="62"/>
      <c r="BU118" s="85"/>
      <c r="BV118" s="85"/>
      <c r="CP118" s="85"/>
      <c r="CQ118" s="85"/>
      <c r="CS118" s="85"/>
      <c r="DF118" s="62"/>
      <c r="DH118" s="85"/>
      <c r="DI118" s="85"/>
    </row>
    <row r="119" spans="14:113" s="73" customFormat="1" ht="9" customHeight="1">
      <c r="N119" s="62"/>
      <c r="O119" s="62"/>
      <c r="P119" s="85"/>
      <c r="Q119" s="62"/>
      <c r="AD119" s="62"/>
      <c r="AF119" s="71"/>
      <c r="AG119" s="85"/>
      <c r="BC119" s="85"/>
      <c r="BE119" s="62"/>
      <c r="BU119" s="85"/>
      <c r="BV119" s="85"/>
      <c r="CP119" s="85"/>
      <c r="CQ119" s="85"/>
      <c r="CS119" s="85"/>
      <c r="DF119" s="62"/>
      <c r="DH119" s="85"/>
      <c r="DI119" s="85"/>
    </row>
    <row r="120" spans="14:113" s="73" customFormat="1" ht="9" customHeight="1">
      <c r="N120" s="62"/>
      <c r="O120" s="62"/>
      <c r="P120" s="85"/>
      <c r="Q120" s="62"/>
      <c r="AD120" s="62"/>
      <c r="AF120" s="71"/>
      <c r="AG120" s="85"/>
      <c r="BC120" s="85"/>
      <c r="BE120" s="62"/>
      <c r="BU120" s="85"/>
      <c r="BV120" s="85"/>
      <c r="CP120" s="85"/>
      <c r="CQ120" s="85"/>
      <c r="CS120" s="85"/>
      <c r="DF120" s="62"/>
      <c r="DH120" s="85"/>
      <c r="DI120" s="85"/>
    </row>
    <row r="121" spans="14:113" s="73" customFormat="1" ht="9" customHeight="1">
      <c r="N121" s="62"/>
      <c r="O121" s="62"/>
      <c r="P121" s="85"/>
      <c r="Q121" s="62"/>
      <c r="AD121" s="62"/>
      <c r="AF121" s="71"/>
      <c r="AG121" s="85"/>
      <c r="BC121" s="85"/>
      <c r="BE121" s="62"/>
      <c r="BU121" s="85"/>
      <c r="BV121" s="85"/>
      <c r="CP121" s="85"/>
      <c r="CQ121" s="85"/>
      <c r="CS121" s="85"/>
      <c r="DF121" s="62"/>
      <c r="DH121" s="85"/>
      <c r="DI121" s="85"/>
    </row>
    <row r="122" spans="14:113" s="73" customFormat="1" ht="9" customHeight="1">
      <c r="N122" s="62"/>
      <c r="O122" s="62"/>
      <c r="P122" s="85"/>
      <c r="Q122" s="62"/>
      <c r="AD122" s="62"/>
      <c r="AF122" s="71"/>
      <c r="AG122" s="85"/>
      <c r="BC122" s="85"/>
      <c r="BE122" s="62"/>
      <c r="BU122" s="85"/>
      <c r="BV122" s="85"/>
      <c r="CP122" s="85"/>
      <c r="CQ122" s="85"/>
      <c r="CS122" s="85"/>
      <c r="DF122" s="62"/>
      <c r="DH122" s="85"/>
      <c r="DI122" s="85"/>
    </row>
    <row r="123" spans="14:113" s="73" customFormat="1" ht="9" customHeight="1">
      <c r="N123" s="62"/>
      <c r="O123" s="62"/>
      <c r="P123" s="85"/>
      <c r="Q123" s="62"/>
      <c r="AD123" s="62"/>
      <c r="AF123" s="71"/>
      <c r="AG123" s="85"/>
      <c r="BC123" s="85"/>
      <c r="BE123" s="62"/>
      <c r="BU123" s="85"/>
      <c r="BV123" s="85"/>
      <c r="CP123" s="85"/>
      <c r="CQ123" s="85"/>
      <c r="CS123" s="85"/>
      <c r="DF123" s="62"/>
      <c r="DH123" s="85"/>
      <c r="DI123" s="85"/>
    </row>
    <row r="124" spans="14:113" s="73" customFormat="1" ht="9" customHeight="1">
      <c r="N124" s="62"/>
      <c r="O124" s="62"/>
      <c r="P124" s="85"/>
      <c r="Q124" s="62"/>
      <c r="AD124" s="62"/>
      <c r="AF124" s="71"/>
      <c r="AG124" s="85"/>
      <c r="BC124" s="85"/>
      <c r="BE124" s="62"/>
      <c r="BU124" s="85"/>
      <c r="BV124" s="85"/>
      <c r="CP124" s="85"/>
      <c r="CQ124" s="85"/>
      <c r="CS124" s="85"/>
      <c r="DF124" s="62"/>
      <c r="DH124" s="85"/>
      <c r="DI124" s="85"/>
    </row>
    <row r="125" spans="14:113" s="73" customFormat="1" ht="9" customHeight="1">
      <c r="N125" s="62"/>
      <c r="O125" s="62"/>
      <c r="P125" s="85"/>
      <c r="Q125" s="62"/>
      <c r="AD125" s="62"/>
      <c r="AF125" s="71"/>
      <c r="AG125" s="85"/>
      <c r="BC125" s="85"/>
      <c r="BE125" s="62"/>
      <c r="BU125" s="85"/>
      <c r="BV125" s="85"/>
      <c r="CP125" s="85"/>
      <c r="CQ125" s="85"/>
      <c r="CS125" s="85"/>
      <c r="DF125" s="62"/>
      <c r="DH125" s="85"/>
      <c r="DI125" s="85"/>
    </row>
    <row r="126" spans="14:113" s="73" customFormat="1" ht="9" customHeight="1">
      <c r="N126" s="62"/>
      <c r="O126" s="62"/>
      <c r="P126" s="85"/>
      <c r="Q126" s="62"/>
      <c r="AD126" s="62"/>
      <c r="AF126" s="71"/>
      <c r="AG126" s="85"/>
      <c r="BC126" s="85"/>
      <c r="BE126" s="62"/>
      <c r="BU126" s="85"/>
      <c r="BV126" s="85"/>
      <c r="CP126" s="85"/>
      <c r="CQ126" s="85"/>
      <c r="CS126" s="85"/>
      <c r="DF126" s="62"/>
      <c r="DH126" s="85"/>
      <c r="DI126" s="85"/>
    </row>
    <row r="127" spans="14:113" s="73" customFormat="1" ht="9" customHeight="1">
      <c r="N127" s="62"/>
      <c r="O127" s="62"/>
      <c r="P127" s="85"/>
      <c r="Q127" s="62"/>
      <c r="AD127" s="62"/>
      <c r="AF127" s="71"/>
      <c r="AG127" s="85"/>
      <c r="BC127" s="85"/>
      <c r="BE127" s="62"/>
      <c r="BU127" s="85"/>
      <c r="BV127" s="85"/>
      <c r="CP127" s="85"/>
      <c r="CQ127" s="85"/>
      <c r="CS127" s="85"/>
      <c r="DF127" s="62"/>
      <c r="DH127" s="85"/>
      <c r="DI127" s="85"/>
    </row>
    <row r="128" spans="14:113" s="73" customFormat="1" ht="9" customHeight="1">
      <c r="N128" s="62"/>
      <c r="O128" s="62"/>
      <c r="P128" s="85"/>
      <c r="Q128" s="62"/>
      <c r="AD128" s="62"/>
      <c r="AF128" s="71"/>
      <c r="AG128" s="85"/>
      <c r="BC128" s="85"/>
      <c r="BE128" s="62"/>
      <c r="BU128" s="85"/>
      <c r="BV128" s="85"/>
      <c r="CP128" s="85"/>
      <c r="CQ128" s="85"/>
      <c r="CS128" s="85"/>
      <c r="DF128" s="62"/>
      <c r="DH128" s="85"/>
      <c r="DI128" s="85"/>
    </row>
    <row r="129" spans="14:113" s="73" customFormat="1" ht="9" customHeight="1">
      <c r="N129" s="62"/>
      <c r="O129" s="62"/>
      <c r="P129" s="85"/>
      <c r="Q129" s="62"/>
      <c r="AD129" s="62"/>
      <c r="AF129" s="71"/>
      <c r="AG129" s="85"/>
      <c r="BC129" s="85"/>
      <c r="BE129" s="62"/>
      <c r="BU129" s="85"/>
      <c r="BV129" s="85"/>
      <c r="CP129" s="85"/>
      <c r="CQ129" s="85"/>
      <c r="CS129" s="85"/>
      <c r="DF129" s="62"/>
      <c r="DH129" s="85"/>
      <c r="DI129" s="85"/>
    </row>
    <row r="130" spans="14:113" s="73" customFormat="1" ht="9" customHeight="1">
      <c r="N130" s="62"/>
      <c r="O130" s="62"/>
      <c r="P130" s="85"/>
      <c r="Q130" s="62"/>
      <c r="AD130" s="62"/>
      <c r="AF130" s="71"/>
      <c r="AG130" s="85"/>
      <c r="BC130" s="85"/>
      <c r="BE130" s="62"/>
      <c r="BU130" s="85"/>
      <c r="BV130" s="85"/>
      <c r="CP130" s="85"/>
      <c r="CQ130" s="85"/>
      <c r="CS130" s="85"/>
      <c r="DF130" s="62"/>
      <c r="DH130" s="85"/>
      <c r="DI130" s="85"/>
    </row>
    <row r="131" spans="14:113" s="73" customFormat="1" ht="9" customHeight="1">
      <c r="N131" s="62"/>
      <c r="O131" s="62"/>
      <c r="P131" s="85"/>
      <c r="Q131" s="62"/>
      <c r="AD131" s="62"/>
      <c r="AF131" s="71"/>
      <c r="AG131" s="85"/>
      <c r="BC131" s="85"/>
      <c r="BE131" s="62"/>
      <c r="BU131" s="85"/>
      <c r="BV131" s="85"/>
      <c r="CP131" s="85"/>
      <c r="CQ131" s="85"/>
      <c r="CS131" s="85"/>
      <c r="DF131" s="62"/>
      <c r="DH131" s="85"/>
      <c r="DI131" s="85"/>
    </row>
    <row r="132" spans="14:113" s="73" customFormat="1" ht="9" customHeight="1">
      <c r="N132" s="62"/>
      <c r="O132" s="62"/>
      <c r="P132" s="85"/>
      <c r="Q132" s="62"/>
      <c r="AD132" s="62"/>
      <c r="AF132" s="71"/>
      <c r="AG132" s="85"/>
      <c r="BC132" s="85"/>
      <c r="BE132" s="62"/>
      <c r="BU132" s="85"/>
      <c r="BV132" s="85"/>
      <c r="CP132" s="85"/>
      <c r="CQ132" s="85"/>
      <c r="CS132" s="85"/>
      <c r="DF132" s="62"/>
      <c r="DH132" s="85"/>
      <c r="DI132" s="85"/>
    </row>
    <row r="133" spans="14:113" s="73" customFormat="1" ht="9" customHeight="1">
      <c r="N133" s="62"/>
      <c r="O133" s="62"/>
      <c r="P133" s="85"/>
      <c r="Q133" s="62"/>
      <c r="AD133" s="62"/>
      <c r="AF133" s="71"/>
      <c r="AG133" s="85"/>
      <c r="BC133" s="85"/>
      <c r="BE133" s="62"/>
      <c r="BU133" s="85"/>
      <c r="BV133" s="85"/>
      <c r="CP133" s="85"/>
      <c r="CQ133" s="85"/>
      <c r="CS133" s="85"/>
      <c r="DF133" s="62"/>
      <c r="DH133" s="85"/>
      <c r="DI133" s="85"/>
    </row>
    <row r="134" spans="14:113" s="73" customFormat="1" ht="9" customHeight="1">
      <c r="N134" s="62"/>
      <c r="O134" s="62"/>
      <c r="P134" s="85"/>
      <c r="Q134" s="62"/>
      <c r="AD134" s="62"/>
      <c r="AF134" s="71"/>
      <c r="AG134" s="85"/>
      <c r="BC134" s="85"/>
      <c r="BE134" s="62"/>
      <c r="BU134" s="85"/>
      <c r="BV134" s="85"/>
      <c r="CP134" s="85"/>
      <c r="CQ134" s="85"/>
      <c r="CS134" s="85"/>
      <c r="DF134" s="62"/>
      <c r="DH134" s="85"/>
      <c r="DI134" s="85"/>
    </row>
    <row r="135" spans="14:113" s="73" customFormat="1" ht="9" customHeight="1">
      <c r="N135" s="62"/>
      <c r="O135" s="62"/>
      <c r="P135" s="85"/>
      <c r="Q135" s="62"/>
      <c r="AD135" s="62"/>
      <c r="AF135" s="71"/>
      <c r="AG135" s="85"/>
      <c r="BC135" s="85"/>
      <c r="BE135" s="62"/>
      <c r="BU135" s="85"/>
      <c r="BV135" s="85"/>
      <c r="CP135" s="85"/>
      <c r="CQ135" s="85"/>
      <c r="CS135" s="85"/>
      <c r="DF135" s="62"/>
      <c r="DH135" s="85"/>
      <c r="DI135" s="85"/>
    </row>
    <row r="136" spans="14:113" s="73" customFormat="1" ht="9" customHeight="1">
      <c r="N136" s="62"/>
      <c r="O136" s="62"/>
      <c r="P136" s="85"/>
      <c r="Q136" s="62"/>
      <c r="AD136" s="62"/>
      <c r="AF136" s="71"/>
      <c r="AG136" s="85"/>
      <c r="BC136" s="85"/>
      <c r="BE136" s="62"/>
      <c r="BU136" s="85"/>
      <c r="BV136" s="85"/>
      <c r="CP136" s="85"/>
      <c r="CQ136" s="85"/>
      <c r="CS136" s="85"/>
      <c r="DF136" s="62"/>
      <c r="DH136" s="85"/>
      <c r="DI136" s="85"/>
    </row>
    <row r="137" spans="14:113" s="73" customFormat="1" ht="9" customHeight="1">
      <c r="N137" s="62"/>
      <c r="O137" s="62"/>
      <c r="P137" s="85"/>
      <c r="Q137" s="62"/>
      <c r="AD137" s="62"/>
      <c r="AF137" s="71"/>
      <c r="AG137" s="85"/>
      <c r="BC137" s="85"/>
      <c r="BE137" s="62"/>
      <c r="BU137" s="85"/>
      <c r="BV137" s="85"/>
      <c r="CP137" s="85"/>
      <c r="CQ137" s="85"/>
      <c r="CS137" s="85"/>
      <c r="DF137" s="62"/>
      <c r="DH137" s="85"/>
      <c r="DI137" s="85"/>
    </row>
    <row r="138" spans="14:113" s="73" customFormat="1" ht="9" customHeight="1">
      <c r="N138" s="62"/>
      <c r="O138" s="62"/>
      <c r="P138" s="85"/>
      <c r="Q138" s="62"/>
      <c r="AD138" s="62"/>
      <c r="AF138" s="71"/>
      <c r="AG138" s="85"/>
      <c r="BC138" s="85"/>
      <c r="BE138" s="62"/>
      <c r="BU138" s="85"/>
      <c r="BV138" s="85"/>
      <c r="CP138" s="85"/>
      <c r="CQ138" s="85"/>
      <c r="CS138" s="85"/>
      <c r="DF138" s="62"/>
      <c r="DH138" s="85"/>
      <c r="DI138" s="85"/>
    </row>
    <row r="139" spans="14:113" s="73" customFormat="1" ht="9" customHeight="1">
      <c r="N139" s="62"/>
      <c r="O139" s="62"/>
      <c r="P139" s="85"/>
      <c r="Q139" s="62"/>
      <c r="AD139" s="62"/>
      <c r="AF139" s="71"/>
      <c r="AG139" s="85"/>
      <c r="BC139" s="85"/>
      <c r="BE139" s="62"/>
      <c r="BU139" s="85"/>
      <c r="BV139" s="85"/>
      <c r="CP139" s="85"/>
      <c r="CQ139" s="85"/>
      <c r="CS139" s="85"/>
      <c r="DF139" s="62"/>
      <c r="DH139" s="85"/>
      <c r="DI139" s="85"/>
    </row>
    <row r="140" spans="14:113" s="73" customFormat="1" ht="9" customHeight="1">
      <c r="N140" s="62"/>
      <c r="O140" s="62"/>
      <c r="P140" s="85"/>
      <c r="Q140" s="62"/>
      <c r="AD140" s="62"/>
      <c r="AF140" s="71"/>
      <c r="AG140" s="85"/>
      <c r="BC140" s="85"/>
      <c r="BE140" s="62"/>
      <c r="BU140" s="85"/>
      <c r="BV140" s="85"/>
      <c r="CP140" s="85"/>
      <c r="CQ140" s="85"/>
      <c r="CS140" s="85"/>
      <c r="DF140" s="62"/>
      <c r="DH140" s="85"/>
      <c r="DI140" s="85"/>
    </row>
    <row r="141" spans="14:113" s="73" customFormat="1" ht="9" customHeight="1">
      <c r="N141" s="62"/>
      <c r="O141" s="62"/>
      <c r="P141" s="85"/>
      <c r="Q141" s="62"/>
      <c r="AD141" s="62"/>
      <c r="AF141" s="71"/>
      <c r="AG141" s="85"/>
      <c r="BC141" s="85"/>
      <c r="BE141" s="62"/>
      <c r="BU141" s="85"/>
      <c r="BV141" s="85"/>
      <c r="CP141" s="85"/>
      <c r="CQ141" s="85"/>
      <c r="CS141" s="85"/>
      <c r="DF141" s="62"/>
      <c r="DH141" s="85"/>
      <c r="DI141" s="85"/>
    </row>
    <row r="142" spans="14:113" s="73" customFormat="1" ht="9" customHeight="1">
      <c r="N142" s="62"/>
      <c r="O142" s="62"/>
      <c r="P142" s="85"/>
      <c r="Q142" s="62"/>
      <c r="AD142" s="62"/>
      <c r="AF142" s="71"/>
      <c r="AG142" s="85"/>
      <c r="BC142" s="85"/>
      <c r="BE142" s="62"/>
      <c r="BU142" s="85"/>
      <c r="BV142" s="85"/>
      <c r="CP142" s="85"/>
      <c r="CQ142" s="85"/>
      <c r="CS142" s="85"/>
      <c r="DF142" s="62"/>
      <c r="DH142" s="85"/>
      <c r="DI142" s="85"/>
    </row>
    <row r="143" spans="14:113" s="73" customFormat="1" ht="9" customHeight="1">
      <c r="N143" s="62"/>
      <c r="O143" s="62"/>
      <c r="P143" s="85"/>
      <c r="Q143" s="62"/>
      <c r="AD143" s="62"/>
      <c r="AF143" s="71"/>
      <c r="AG143" s="85"/>
      <c r="BC143" s="85"/>
      <c r="BE143" s="62"/>
      <c r="BU143" s="85"/>
      <c r="BV143" s="85"/>
      <c r="CP143" s="85"/>
      <c r="CQ143" s="85"/>
      <c r="CS143" s="85"/>
      <c r="DF143" s="62"/>
      <c r="DH143" s="85"/>
      <c r="DI143" s="85"/>
    </row>
    <row r="144" spans="14:113" s="73" customFormat="1" ht="9" customHeight="1">
      <c r="N144" s="62"/>
      <c r="O144" s="62"/>
      <c r="P144" s="85"/>
      <c r="Q144" s="62"/>
      <c r="AD144" s="62"/>
      <c r="AF144" s="71"/>
      <c r="AG144" s="85"/>
      <c r="BC144" s="85"/>
      <c r="BE144" s="62"/>
      <c r="BU144" s="85"/>
      <c r="BV144" s="85"/>
      <c r="CP144" s="85"/>
      <c r="CQ144" s="85"/>
      <c r="CS144" s="85"/>
      <c r="DF144" s="62"/>
      <c r="DH144" s="85"/>
      <c r="DI144" s="85"/>
    </row>
    <row r="145" spans="14:113" s="73" customFormat="1" ht="9" customHeight="1">
      <c r="N145" s="62"/>
      <c r="O145" s="62"/>
      <c r="P145" s="85"/>
      <c r="Q145" s="62"/>
      <c r="AD145" s="62"/>
      <c r="AF145" s="71"/>
      <c r="AG145" s="85"/>
      <c r="BC145" s="85"/>
      <c r="BE145" s="62"/>
      <c r="BU145" s="85"/>
      <c r="BV145" s="85"/>
      <c r="CP145" s="85"/>
      <c r="CQ145" s="85"/>
      <c r="CS145" s="85"/>
      <c r="DF145" s="62"/>
      <c r="DH145" s="85"/>
      <c r="DI145" s="85"/>
    </row>
    <row r="146" spans="14:113" s="73" customFormat="1" ht="9" customHeight="1">
      <c r="N146" s="62"/>
      <c r="O146" s="62"/>
      <c r="P146" s="85"/>
      <c r="Q146" s="62"/>
      <c r="AD146" s="62"/>
      <c r="AF146" s="71"/>
      <c r="AG146" s="85"/>
      <c r="BC146" s="85"/>
      <c r="BE146" s="62"/>
      <c r="BU146" s="85"/>
      <c r="BV146" s="85"/>
      <c r="CP146" s="85"/>
      <c r="CQ146" s="85"/>
      <c r="CS146" s="85"/>
      <c r="DF146" s="62"/>
      <c r="DH146" s="85"/>
      <c r="DI146" s="85"/>
    </row>
    <row r="147" spans="14:113" s="73" customFormat="1" ht="9" customHeight="1">
      <c r="N147" s="62"/>
      <c r="O147" s="62"/>
      <c r="P147" s="85"/>
      <c r="Q147" s="62"/>
      <c r="AD147" s="62"/>
      <c r="AF147" s="71"/>
      <c r="AG147" s="85"/>
      <c r="BC147" s="85"/>
      <c r="BE147" s="62"/>
      <c r="BU147" s="85"/>
      <c r="BV147" s="85"/>
      <c r="CP147" s="85"/>
      <c r="CQ147" s="85"/>
      <c r="CS147" s="85"/>
      <c r="DF147" s="62"/>
      <c r="DH147" s="85"/>
      <c r="DI147" s="85"/>
    </row>
    <row r="148" spans="14:113" s="73" customFormat="1" ht="9" customHeight="1">
      <c r="N148" s="62"/>
      <c r="O148" s="62"/>
      <c r="P148" s="85"/>
      <c r="Q148" s="62"/>
      <c r="AD148" s="62"/>
      <c r="AF148" s="71"/>
      <c r="AG148" s="85"/>
      <c r="BC148" s="85"/>
      <c r="BE148" s="62"/>
      <c r="BU148" s="85"/>
      <c r="BV148" s="85"/>
      <c r="CP148" s="85"/>
      <c r="CQ148" s="85"/>
      <c r="CS148" s="85"/>
      <c r="DF148" s="62"/>
      <c r="DH148" s="85"/>
      <c r="DI148" s="85"/>
    </row>
    <row r="149" spans="14:113" s="73" customFormat="1" ht="9" customHeight="1">
      <c r="N149" s="62"/>
      <c r="O149" s="62"/>
      <c r="P149" s="85"/>
      <c r="Q149" s="62"/>
      <c r="AD149" s="62"/>
      <c r="AF149" s="71"/>
      <c r="AG149" s="85"/>
      <c r="BC149" s="85"/>
      <c r="BE149" s="62"/>
      <c r="BU149" s="85"/>
      <c r="BV149" s="85"/>
      <c r="CP149" s="85"/>
      <c r="CQ149" s="85"/>
      <c r="CS149" s="85"/>
      <c r="DF149" s="62"/>
      <c r="DH149" s="85"/>
      <c r="DI149" s="85"/>
    </row>
    <row r="150" spans="14:113" s="73" customFormat="1" ht="9" customHeight="1">
      <c r="N150" s="62"/>
      <c r="O150" s="62"/>
      <c r="P150" s="85"/>
      <c r="Q150" s="62"/>
      <c r="AD150" s="62"/>
      <c r="AF150" s="71"/>
      <c r="AG150" s="85"/>
      <c r="BC150" s="85"/>
      <c r="BE150" s="62"/>
      <c r="BU150" s="85"/>
      <c r="BV150" s="85"/>
      <c r="CP150" s="85"/>
      <c r="CQ150" s="85"/>
      <c r="CS150" s="85"/>
      <c r="DF150" s="62"/>
      <c r="DH150" s="85"/>
      <c r="DI150" s="85"/>
    </row>
    <row r="151" spans="14:113" s="73" customFormat="1" ht="9" customHeight="1">
      <c r="N151" s="62"/>
      <c r="O151" s="62"/>
      <c r="P151" s="85"/>
      <c r="Q151" s="62"/>
      <c r="AD151" s="62"/>
      <c r="AF151" s="71"/>
      <c r="AG151" s="85"/>
      <c r="BC151" s="85"/>
      <c r="BE151" s="62"/>
      <c r="BU151" s="85"/>
      <c r="BV151" s="85"/>
      <c r="CP151" s="85"/>
      <c r="CQ151" s="85"/>
      <c r="CS151" s="85"/>
      <c r="DF151" s="62"/>
      <c r="DH151" s="85"/>
      <c r="DI151" s="85"/>
    </row>
    <row r="152" spans="14:113" s="73" customFormat="1" ht="9" customHeight="1">
      <c r="N152" s="62"/>
      <c r="O152" s="62"/>
      <c r="P152" s="85"/>
      <c r="Q152" s="62"/>
      <c r="AD152" s="62"/>
      <c r="AF152" s="71"/>
      <c r="AG152" s="85"/>
      <c r="BC152" s="85"/>
      <c r="BE152" s="62"/>
      <c r="BU152" s="85"/>
      <c r="BV152" s="85"/>
      <c r="CP152" s="85"/>
      <c r="CQ152" s="85"/>
      <c r="CS152" s="85"/>
      <c r="DF152" s="62"/>
      <c r="DH152" s="85"/>
      <c r="DI152" s="85"/>
    </row>
    <row r="153" spans="14:113" s="73" customFormat="1" ht="9" customHeight="1">
      <c r="N153" s="62"/>
      <c r="O153" s="62"/>
      <c r="P153" s="85"/>
      <c r="Q153" s="62"/>
      <c r="AD153" s="62"/>
      <c r="AF153" s="71"/>
      <c r="AG153" s="85"/>
      <c r="BC153" s="85"/>
      <c r="BE153" s="62"/>
      <c r="BU153" s="85"/>
      <c r="BV153" s="85"/>
      <c r="CP153" s="85"/>
      <c r="CQ153" s="85"/>
      <c r="CS153" s="85"/>
      <c r="DF153" s="62"/>
      <c r="DH153" s="85"/>
      <c r="DI153" s="85"/>
    </row>
    <row r="154" spans="14:113" s="73" customFormat="1" ht="9" customHeight="1">
      <c r="N154" s="62"/>
      <c r="O154" s="62"/>
      <c r="P154" s="85"/>
      <c r="Q154" s="62"/>
      <c r="AD154" s="62"/>
      <c r="AF154" s="71"/>
      <c r="AG154" s="85"/>
      <c r="BC154" s="85"/>
      <c r="BE154" s="62"/>
      <c r="BU154" s="85"/>
      <c r="BV154" s="85"/>
      <c r="CP154" s="85"/>
      <c r="CQ154" s="85"/>
      <c r="CS154" s="85"/>
      <c r="DF154" s="62"/>
      <c r="DH154" s="85"/>
      <c r="DI154" s="85"/>
    </row>
    <row r="155" spans="14:113" s="73" customFormat="1" ht="9" customHeight="1">
      <c r="N155" s="62"/>
      <c r="O155" s="62"/>
      <c r="P155" s="85"/>
      <c r="Q155" s="62"/>
      <c r="AD155" s="62"/>
      <c r="AF155" s="71"/>
      <c r="AG155" s="85"/>
      <c r="BC155" s="85"/>
      <c r="BE155" s="62"/>
      <c r="BU155" s="85"/>
      <c r="BV155" s="85"/>
      <c r="CP155" s="85"/>
      <c r="CQ155" s="85"/>
      <c r="CS155" s="85"/>
      <c r="DF155" s="62"/>
      <c r="DH155" s="85"/>
      <c r="DI155" s="85"/>
    </row>
    <row r="156" spans="14:113" s="73" customFormat="1" ht="9" customHeight="1">
      <c r="N156" s="62"/>
      <c r="O156" s="62"/>
      <c r="P156" s="85"/>
      <c r="Q156" s="62"/>
      <c r="AD156" s="62"/>
      <c r="AF156" s="71"/>
      <c r="AG156" s="85"/>
      <c r="BC156" s="85"/>
      <c r="BE156" s="62"/>
      <c r="BU156" s="85"/>
      <c r="BV156" s="85"/>
      <c r="CP156" s="85"/>
      <c r="CQ156" s="85"/>
      <c r="CS156" s="85"/>
      <c r="DF156" s="62"/>
      <c r="DH156" s="85"/>
      <c r="DI156" s="85"/>
    </row>
    <row r="157" spans="14:113" s="73" customFormat="1" ht="9" customHeight="1">
      <c r="N157" s="62"/>
      <c r="O157" s="62"/>
      <c r="P157" s="85"/>
      <c r="Q157" s="62"/>
      <c r="AD157" s="62"/>
      <c r="AF157" s="71"/>
      <c r="AG157" s="85"/>
      <c r="BC157" s="85"/>
      <c r="BE157" s="62"/>
      <c r="BU157" s="85"/>
      <c r="BV157" s="85"/>
      <c r="CP157" s="85"/>
      <c r="CQ157" s="85"/>
      <c r="CS157" s="85"/>
      <c r="DF157" s="62"/>
      <c r="DH157" s="85"/>
      <c r="DI157" s="85"/>
    </row>
    <row r="158" spans="14:113" s="73" customFormat="1" ht="9" customHeight="1">
      <c r="N158" s="62"/>
      <c r="O158" s="62"/>
      <c r="P158" s="85"/>
      <c r="Q158" s="62"/>
      <c r="AD158" s="62"/>
      <c r="AF158" s="71"/>
      <c r="AG158" s="85"/>
      <c r="BC158" s="85"/>
      <c r="BE158" s="62"/>
      <c r="BU158" s="85"/>
      <c r="BV158" s="85"/>
      <c r="CP158" s="85"/>
      <c r="CQ158" s="85"/>
      <c r="CS158" s="85"/>
      <c r="DF158" s="62"/>
      <c r="DH158" s="85"/>
      <c r="DI158" s="85"/>
    </row>
    <row r="159" spans="14:113" s="73" customFormat="1" ht="9" customHeight="1">
      <c r="N159" s="62"/>
      <c r="O159" s="62"/>
      <c r="P159" s="85"/>
      <c r="Q159" s="62"/>
      <c r="AD159" s="62"/>
      <c r="AF159" s="71"/>
      <c r="AG159" s="85"/>
      <c r="BC159" s="85"/>
      <c r="BE159" s="62"/>
      <c r="BU159" s="85"/>
      <c r="BV159" s="85"/>
      <c r="CP159" s="85"/>
      <c r="CQ159" s="85"/>
      <c r="CS159" s="85"/>
      <c r="DF159" s="62"/>
      <c r="DH159" s="85"/>
      <c r="DI159" s="85"/>
    </row>
    <row r="160" spans="14:113" s="73" customFormat="1" ht="9" customHeight="1">
      <c r="N160" s="62"/>
      <c r="O160" s="62"/>
      <c r="P160" s="85"/>
      <c r="Q160" s="62"/>
      <c r="AD160" s="62"/>
      <c r="AF160" s="71"/>
      <c r="AG160" s="85"/>
      <c r="BC160" s="85"/>
      <c r="BE160" s="62"/>
      <c r="BU160" s="85"/>
      <c r="BV160" s="85"/>
      <c r="CP160" s="85"/>
      <c r="CQ160" s="85"/>
      <c r="CS160" s="85"/>
      <c r="DF160" s="62"/>
      <c r="DH160" s="85"/>
      <c r="DI160" s="85"/>
    </row>
    <row r="161" spans="14:122" s="73" customFormat="1" ht="12" customHeight="1">
      <c r="N161" s="62"/>
      <c r="O161" s="62"/>
      <c r="P161" s="85"/>
      <c r="Q161" s="62"/>
      <c r="AD161" s="62"/>
      <c r="AF161" s="71"/>
      <c r="AG161" s="85"/>
      <c r="BC161" s="85"/>
      <c r="BE161" s="62"/>
      <c r="BU161" s="85"/>
      <c r="BV161" s="85"/>
      <c r="CP161" s="85"/>
      <c r="CQ161" s="85"/>
      <c r="CS161" s="85"/>
      <c r="DF161" s="62"/>
      <c r="DH161" s="85"/>
      <c r="DI161" s="85"/>
    </row>
    <row r="162" spans="14:122" s="62" customFormat="1" ht="9" customHeight="1">
      <c r="P162" s="85"/>
      <c r="AF162" s="85"/>
      <c r="AG162" s="85"/>
      <c r="AQ162" s="73"/>
      <c r="AR162" s="73"/>
      <c r="AS162" s="73"/>
      <c r="AT162" s="73"/>
      <c r="AU162" s="73"/>
      <c r="AV162" s="73"/>
      <c r="AW162" s="73"/>
      <c r="AX162" s="73"/>
      <c r="AY162" s="73"/>
      <c r="AZ162" s="73"/>
      <c r="BA162" s="73"/>
      <c r="BB162" s="73"/>
      <c r="BC162" s="85"/>
      <c r="BD162" s="73"/>
      <c r="BF162" s="73"/>
      <c r="BG162" s="73"/>
      <c r="BH162" s="73"/>
      <c r="BI162" s="73"/>
      <c r="BJ162" s="73"/>
      <c r="BK162" s="73"/>
      <c r="BL162" s="73"/>
      <c r="BM162" s="73"/>
      <c r="BN162" s="73"/>
      <c r="BO162" s="73"/>
      <c r="BP162" s="73"/>
      <c r="BQ162" s="73"/>
      <c r="BR162" s="73"/>
      <c r="BS162" s="73"/>
      <c r="BT162" s="73"/>
      <c r="BU162" s="85"/>
      <c r="BV162" s="85"/>
      <c r="BW162" s="73"/>
      <c r="BX162" s="73"/>
      <c r="BY162" s="73"/>
      <c r="BZ162" s="73"/>
      <c r="CA162" s="73"/>
      <c r="CB162" s="73"/>
      <c r="CC162" s="73"/>
      <c r="CD162" s="73"/>
      <c r="CE162" s="73"/>
      <c r="CF162" s="73"/>
      <c r="CG162" s="73"/>
      <c r="CH162" s="73"/>
      <c r="CI162" s="73"/>
      <c r="CJ162" s="73"/>
      <c r="CK162" s="73"/>
      <c r="CL162" s="73"/>
      <c r="CM162" s="73"/>
      <c r="CN162" s="73"/>
      <c r="CO162" s="73"/>
      <c r="CP162" s="85"/>
      <c r="CQ162" s="85"/>
      <c r="CR162" s="73"/>
      <c r="CS162" s="85"/>
      <c r="CT162" s="73"/>
      <c r="CU162" s="73"/>
      <c r="CV162" s="73"/>
      <c r="CW162" s="73"/>
      <c r="CX162" s="73"/>
      <c r="CY162" s="73"/>
      <c r="CZ162" s="73"/>
      <c r="DA162" s="73"/>
      <c r="DB162" s="73"/>
      <c r="DC162" s="73"/>
      <c r="DD162" s="73"/>
      <c r="DE162" s="73"/>
      <c r="DG162" s="73"/>
      <c r="DH162" s="85"/>
      <c r="DI162" s="85"/>
      <c r="DJ162" s="73"/>
      <c r="DK162" s="73"/>
      <c r="DL162" s="73"/>
      <c r="DM162" s="73"/>
      <c r="DN162" s="73"/>
      <c r="DO162" s="73"/>
      <c r="DP162" s="73"/>
      <c r="DQ162" s="73"/>
      <c r="DR162" s="73"/>
    </row>
    <row r="163" spans="14:122" s="62" customFormat="1" ht="9" customHeight="1">
      <c r="P163" s="85"/>
      <c r="AF163" s="85"/>
      <c r="AG163" s="85"/>
      <c r="AQ163" s="73"/>
      <c r="AR163" s="73"/>
      <c r="AS163" s="73"/>
      <c r="AT163" s="73"/>
      <c r="AU163" s="73"/>
      <c r="AV163" s="73"/>
      <c r="AW163" s="73"/>
      <c r="AX163" s="73"/>
      <c r="AY163" s="73"/>
      <c r="AZ163" s="73"/>
      <c r="BA163" s="73"/>
      <c r="BB163" s="73"/>
      <c r="BC163" s="85"/>
      <c r="BD163" s="73"/>
      <c r="BF163" s="73"/>
      <c r="BG163" s="73"/>
      <c r="BH163" s="73"/>
      <c r="BI163" s="73"/>
      <c r="BJ163" s="73"/>
      <c r="BK163" s="73"/>
      <c r="BL163" s="73"/>
      <c r="BM163" s="73"/>
      <c r="BN163" s="73"/>
      <c r="BO163" s="73"/>
      <c r="BP163" s="73"/>
      <c r="BQ163" s="73"/>
      <c r="BR163" s="73"/>
      <c r="BS163" s="73"/>
      <c r="BT163" s="73"/>
      <c r="BU163" s="85"/>
      <c r="BV163" s="85"/>
      <c r="BW163" s="73"/>
      <c r="BX163" s="73"/>
      <c r="BY163" s="73"/>
      <c r="BZ163" s="73"/>
      <c r="CA163" s="73"/>
      <c r="CB163" s="73"/>
      <c r="CC163" s="73"/>
      <c r="CD163" s="73"/>
      <c r="CE163" s="73"/>
      <c r="CF163" s="73"/>
      <c r="CG163" s="73"/>
      <c r="CH163" s="73"/>
      <c r="CI163" s="73"/>
      <c r="CJ163" s="73"/>
      <c r="CK163" s="73"/>
      <c r="CL163" s="73"/>
      <c r="CM163" s="73"/>
      <c r="CN163" s="73"/>
      <c r="CO163" s="73"/>
      <c r="CP163" s="85"/>
      <c r="CQ163" s="85"/>
      <c r="CR163" s="73"/>
      <c r="CS163" s="85"/>
      <c r="CT163" s="73"/>
      <c r="CU163" s="73"/>
      <c r="CV163" s="73"/>
      <c r="CW163" s="73"/>
      <c r="CX163" s="73"/>
      <c r="CY163" s="73"/>
      <c r="CZ163" s="73"/>
      <c r="DA163" s="73"/>
      <c r="DB163" s="73"/>
      <c r="DC163" s="73"/>
      <c r="DD163" s="73"/>
      <c r="DE163" s="73"/>
      <c r="DG163" s="73"/>
      <c r="DH163" s="85"/>
      <c r="DI163" s="85"/>
      <c r="DJ163" s="73"/>
      <c r="DK163" s="73"/>
      <c r="DL163" s="73"/>
      <c r="DM163" s="73"/>
      <c r="DN163" s="73"/>
      <c r="DO163" s="73"/>
      <c r="DP163" s="73"/>
      <c r="DQ163" s="73"/>
      <c r="DR163" s="73"/>
    </row>
    <row r="164" spans="14:122" s="62" customFormat="1" ht="9" customHeight="1">
      <c r="P164" s="85"/>
      <c r="AF164" s="85"/>
      <c r="AG164" s="85"/>
      <c r="BC164" s="85"/>
      <c r="BU164" s="85"/>
      <c r="BV164" s="85"/>
      <c r="CP164" s="85"/>
      <c r="CQ164" s="85"/>
      <c r="CS164" s="85"/>
      <c r="DH164" s="85"/>
      <c r="DI164" s="85"/>
    </row>
    <row r="165" spans="14:122" s="62" customFormat="1" ht="9" customHeight="1">
      <c r="P165" s="85"/>
      <c r="AF165" s="85"/>
      <c r="AG165" s="85"/>
      <c r="BC165" s="85"/>
      <c r="BU165" s="85"/>
      <c r="BV165" s="85"/>
      <c r="CP165" s="85"/>
      <c r="CQ165" s="85"/>
      <c r="CS165" s="85"/>
      <c r="DH165" s="85"/>
      <c r="DI165" s="85"/>
    </row>
    <row r="166" spans="14:122" s="62" customFormat="1" ht="9" customHeight="1">
      <c r="P166" s="85"/>
      <c r="AF166" s="85"/>
      <c r="AG166" s="85"/>
      <c r="BC166" s="85"/>
      <c r="BU166" s="85"/>
      <c r="BV166" s="85"/>
      <c r="CP166" s="85"/>
      <c r="CQ166" s="85"/>
      <c r="CS166" s="85"/>
      <c r="DH166" s="85"/>
      <c r="DI166" s="85"/>
    </row>
    <row r="167" spans="14:122" s="62" customFormat="1" ht="9" customHeight="1">
      <c r="P167" s="85"/>
      <c r="AF167" s="85"/>
      <c r="AG167" s="85"/>
      <c r="BC167" s="85"/>
      <c r="BU167" s="85"/>
      <c r="BV167" s="85"/>
      <c r="CP167" s="85"/>
      <c r="CQ167" s="85"/>
      <c r="CS167" s="85"/>
      <c r="DH167" s="85"/>
      <c r="DI167" s="85"/>
    </row>
    <row r="168" spans="14:122" s="62" customFormat="1" ht="9" customHeight="1">
      <c r="P168" s="85"/>
      <c r="AF168" s="85"/>
      <c r="AG168" s="85"/>
      <c r="BC168" s="85"/>
      <c r="BU168" s="85"/>
      <c r="BV168" s="85"/>
      <c r="CP168" s="85"/>
      <c r="CQ168" s="85"/>
      <c r="CS168" s="85"/>
      <c r="DH168" s="85"/>
      <c r="DI168" s="85"/>
    </row>
    <row r="169" spans="14:122" s="62" customFormat="1" ht="9" customHeight="1">
      <c r="P169" s="85"/>
      <c r="AF169" s="85"/>
      <c r="AG169" s="85"/>
      <c r="BC169" s="85"/>
      <c r="BU169" s="85"/>
      <c r="BV169" s="85"/>
      <c r="CP169" s="85"/>
      <c r="CQ169" s="85"/>
      <c r="CS169" s="85"/>
      <c r="DH169" s="85"/>
      <c r="DI169" s="85"/>
    </row>
    <row r="170" spans="14:122" s="62" customFormat="1" ht="9" customHeight="1">
      <c r="P170" s="85"/>
      <c r="AF170" s="85"/>
      <c r="AG170" s="85"/>
      <c r="BC170" s="85"/>
      <c r="BU170" s="85"/>
      <c r="BV170" s="85"/>
      <c r="CP170" s="85"/>
      <c r="CQ170" s="85"/>
      <c r="CS170" s="85"/>
      <c r="DH170" s="85"/>
      <c r="DI170" s="85"/>
    </row>
    <row r="171" spans="14:122" s="62" customFormat="1" ht="9" customHeight="1">
      <c r="P171" s="85"/>
      <c r="AF171" s="85"/>
      <c r="AG171" s="85"/>
      <c r="BC171" s="85"/>
      <c r="BU171" s="85"/>
      <c r="BV171" s="85"/>
      <c r="CP171" s="85"/>
      <c r="CQ171" s="85"/>
      <c r="CS171" s="85"/>
      <c r="DH171" s="85"/>
      <c r="DI171" s="85"/>
    </row>
    <row r="172" spans="14:122" s="62" customFormat="1" ht="9" customHeight="1">
      <c r="P172" s="85"/>
      <c r="AF172" s="85"/>
      <c r="AG172" s="85"/>
      <c r="BC172" s="85"/>
      <c r="BU172" s="85"/>
      <c r="BV172" s="85"/>
      <c r="CP172" s="85"/>
      <c r="CQ172" s="85"/>
      <c r="CS172" s="85"/>
      <c r="DH172" s="85"/>
      <c r="DI172" s="85"/>
    </row>
    <row r="173" spans="14:122" s="62" customFormat="1" ht="9" customHeight="1">
      <c r="P173" s="85"/>
      <c r="AF173" s="85"/>
      <c r="AG173" s="85"/>
      <c r="BC173" s="85"/>
      <c r="BU173" s="85"/>
      <c r="BV173" s="85"/>
      <c r="CP173" s="85"/>
      <c r="CQ173" s="85"/>
      <c r="CS173" s="85"/>
      <c r="DH173" s="85"/>
      <c r="DI173" s="85"/>
    </row>
    <row r="174" spans="14:122" s="62" customFormat="1" ht="9" customHeight="1">
      <c r="P174" s="85"/>
      <c r="AF174" s="85"/>
      <c r="AG174" s="85"/>
      <c r="BC174" s="85"/>
      <c r="BU174" s="85"/>
      <c r="BV174" s="85"/>
      <c r="CP174" s="85"/>
      <c r="CQ174" s="85"/>
      <c r="CS174" s="85"/>
      <c r="DH174" s="85"/>
      <c r="DI174" s="85"/>
    </row>
    <row r="175" spans="14:122" s="62" customFormat="1" ht="9" customHeight="1">
      <c r="P175" s="85"/>
      <c r="AF175" s="85"/>
      <c r="AG175" s="85"/>
      <c r="BC175" s="85"/>
      <c r="BU175" s="85"/>
      <c r="BV175" s="85"/>
      <c r="CP175" s="85"/>
      <c r="CQ175" s="85"/>
      <c r="CS175" s="85"/>
      <c r="DH175" s="85"/>
      <c r="DI175" s="85"/>
    </row>
    <row r="176" spans="14:122" s="62" customFormat="1" ht="9" customHeight="1">
      <c r="P176" s="85"/>
      <c r="AF176" s="85"/>
      <c r="AG176" s="85"/>
      <c r="BC176" s="85"/>
      <c r="BU176" s="85"/>
      <c r="BV176" s="85"/>
      <c r="CP176" s="85"/>
      <c r="CQ176" s="85"/>
      <c r="CS176" s="85"/>
      <c r="DH176" s="85"/>
      <c r="DI176" s="85"/>
    </row>
    <row r="177" spans="16:113" s="62" customFormat="1" ht="9" customHeight="1">
      <c r="P177" s="85"/>
      <c r="AF177" s="85"/>
      <c r="AG177" s="85"/>
      <c r="BC177" s="85"/>
      <c r="BU177" s="85"/>
      <c r="BV177" s="85"/>
      <c r="CP177" s="85"/>
      <c r="CQ177" s="85"/>
      <c r="CS177" s="85"/>
      <c r="DH177" s="85"/>
      <c r="DI177" s="85"/>
    </row>
    <row r="178" spans="16:113" s="62" customFormat="1" ht="9" customHeight="1">
      <c r="P178" s="85"/>
      <c r="AF178" s="85"/>
      <c r="AG178" s="85"/>
      <c r="BC178" s="85"/>
      <c r="BU178" s="85"/>
      <c r="BV178" s="85"/>
      <c r="CP178" s="85"/>
      <c r="CQ178" s="85"/>
      <c r="CS178" s="85"/>
      <c r="DH178" s="85"/>
      <c r="DI178" s="85"/>
    </row>
    <row r="179" spans="16:113" s="62" customFormat="1" ht="9" customHeight="1">
      <c r="P179" s="85"/>
      <c r="AF179" s="85"/>
      <c r="AG179" s="85"/>
      <c r="BC179" s="85"/>
      <c r="BU179" s="85"/>
      <c r="BV179" s="85"/>
      <c r="CP179" s="85"/>
      <c r="CQ179" s="85"/>
      <c r="CS179" s="85"/>
      <c r="DH179" s="85"/>
      <c r="DI179" s="85"/>
    </row>
    <row r="180" spans="16:113" s="62" customFormat="1" ht="9" customHeight="1">
      <c r="P180" s="85"/>
      <c r="AF180" s="85"/>
      <c r="AG180" s="85"/>
      <c r="BC180" s="85"/>
      <c r="BU180" s="85"/>
      <c r="BV180" s="85"/>
      <c r="CP180" s="85"/>
      <c r="CQ180" s="85"/>
      <c r="CS180" s="85"/>
      <c r="DH180" s="85"/>
      <c r="DI180" s="85"/>
    </row>
    <row r="181" spans="16:113" s="62" customFormat="1" ht="9" customHeight="1">
      <c r="P181" s="85"/>
      <c r="AF181" s="85"/>
      <c r="AG181" s="85"/>
      <c r="BC181" s="85"/>
      <c r="BU181" s="85"/>
      <c r="BV181" s="85"/>
      <c r="CP181" s="85"/>
      <c r="CQ181" s="85"/>
      <c r="CS181" s="85"/>
      <c r="DH181" s="85"/>
      <c r="DI181" s="85"/>
    </row>
    <row r="182" spans="16:113" s="62" customFormat="1" ht="9" customHeight="1">
      <c r="P182" s="85"/>
      <c r="AF182" s="85"/>
      <c r="AG182" s="85"/>
      <c r="BC182" s="85"/>
      <c r="BU182" s="85"/>
      <c r="BV182" s="85"/>
      <c r="CP182" s="85"/>
      <c r="CQ182" s="85"/>
      <c r="CS182" s="85"/>
      <c r="DH182" s="85"/>
      <c r="DI182" s="85"/>
    </row>
    <row r="183" spans="16:113" s="62" customFormat="1" ht="9" customHeight="1">
      <c r="P183" s="85"/>
      <c r="AF183" s="85"/>
      <c r="AG183" s="85"/>
      <c r="BC183" s="85"/>
      <c r="BU183" s="85"/>
      <c r="BV183" s="85"/>
      <c r="CP183" s="85"/>
      <c r="CQ183" s="85"/>
      <c r="CS183" s="85"/>
      <c r="DH183" s="85"/>
      <c r="DI183" s="85"/>
    </row>
    <row r="184" spans="16:113" s="62" customFormat="1" ht="9" customHeight="1">
      <c r="P184" s="85"/>
      <c r="AF184" s="85"/>
      <c r="AG184" s="85"/>
      <c r="BC184" s="85"/>
      <c r="BU184" s="85"/>
      <c r="BV184" s="85"/>
      <c r="CP184" s="85"/>
      <c r="CQ184" s="85"/>
      <c r="CS184" s="85"/>
      <c r="DH184" s="85"/>
      <c r="DI184" s="85"/>
    </row>
    <row r="185" spans="16:113" s="62" customFormat="1" ht="9" customHeight="1">
      <c r="P185" s="85"/>
      <c r="AF185" s="85"/>
      <c r="AG185" s="85"/>
      <c r="BC185" s="85"/>
      <c r="BU185" s="85"/>
      <c r="BV185" s="85"/>
      <c r="CP185" s="85"/>
      <c r="CQ185" s="85"/>
      <c r="CS185" s="85"/>
      <c r="DH185" s="85"/>
      <c r="DI185" s="85"/>
    </row>
    <row r="186" spans="16:113" s="62" customFormat="1" ht="9" customHeight="1">
      <c r="P186" s="85"/>
      <c r="AF186" s="85"/>
      <c r="AG186" s="85"/>
      <c r="BC186" s="85"/>
      <c r="BU186" s="85"/>
      <c r="BV186" s="85"/>
      <c r="CP186" s="85"/>
      <c r="CQ186" s="85"/>
      <c r="CS186" s="85"/>
      <c r="DH186" s="85"/>
      <c r="DI186" s="85"/>
    </row>
    <row r="187" spans="16:113" s="62" customFormat="1" ht="9" customHeight="1">
      <c r="P187" s="85"/>
      <c r="AF187" s="85"/>
      <c r="AG187" s="85"/>
      <c r="BC187" s="85"/>
      <c r="BU187" s="85"/>
      <c r="BV187" s="85"/>
      <c r="CP187" s="85"/>
      <c r="CQ187" s="85"/>
      <c r="CS187" s="85"/>
      <c r="DH187" s="85"/>
      <c r="DI187" s="85"/>
    </row>
    <row r="188" spans="16:113" s="62" customFormat="1" ht="9" customHeight="1">
      <c r="P188" s="85"/>
      <c r="AF188" s="85"/>
      <c r="AG188" s="85"/>
      <c r="BC188" s="85"/>
      <c r="BU188" s="85"/>
      <c r="BV188" s="85"/>
      <c r="CP188" s="85"/>
      <c r="CQ188" s="85"/>
      <c r="CS188" s="85"/>
      <c r="DH188" s="85"/>
      <c r="DI188" s="85"/>
    </row>
    <row r="189" spans="16:113" s="62" customFormat="1" ht="9" customHeight="1">
      <c r="P189" s="85"/>
      <c r="AF189" s="85"/>
      <c r="AG189" s="85"/>
      <c r="BC189" s="85"/>
      <c r="BU189" s="85"/>
      <c r="BV189" s="85"/>
      <c r="CP189" s="85"/>
      <c r="CQ189" s="85"/>
      <c r="CS189" s="85"/>
      <c r="DH189" s="85"/>
      <c r="DI189" s="85"/>
    </row>
    <row r="190" spans="16:113" s="62" customFormat="1" ht="9" customHeight="1">
      <c r="P190" s="85"/>
      <c r="AF190" s="85"/>
      <c r="AG190" s="85"/>
      <c r="BC190" s="85"/>
      <c r="BU190" s="85"/>
      <c r="BV190" s="85"/>
      <c r="CP190" s="85"/>
      <c r="CQ190" s="85"/>
      <c r="CS190" s="85"/>
      <c r="DH190" s="85"/>
      <c r="DI190" s="85"/>
    </row>
    <row r="191" spans="16:113" s="62" customFormat="1" ht="9" customHeight="1">
      <c r="P191" s="85"/>
      <c r="AF191" s="85"/>
      <c r="AG191" s="85"/>
      <c r="BC191" s="85"/>
      <c r="BU191" s="85"/>
      <c r="BV191" s="85"/>
      <c r="CP191" s="85"/>
      <c r="CQ191" s="85"/>
      <c r="CS191" s="85"/>
      <c r="DH191" s="85"/>
      <c r="DI191" s="85"/>
    </row>
    <row r="192" spans="16:113" s="62" customFormat="1" ht="9" customHeight="1">
      <c r="P192" s="85"/>
      <c r="AF192" s="85"/>
      <c r="AG192" s="85"/>
      <c r="BC192" s="85"/>
      <c r="BU192" s="85"/>
      <c r="BV192" s="85"/>
      <c r="CP192" s="85"/>
      <c r="CQ192" s="85"/>
      <c r="CS192" s="85"/>
      <c r="DH192" s="85"/>
      <c r="DI192" s="85"/>
    </row>
    <row r="193" spans="16:113" s="62" customFormat="1" ht="9" customHeight="1">
      <c r="P193" s="85"/>
      <c r="AF193" s="85"/>
      <c r="AG193" s="85"/>
      <c r="BC193" s="85"/>
      <c r="BU193" s="85"/>
      <c r="BV193" s="85"/>
      <c r="CP193" s="85"/>
      <c r="CQ193" s="85"/>
      <c r="CS193" s="85"/>
      <c r="DH193" s="85"/>
      <c r="DI193" s="85"/>
    </row>
    <row r="194" spans="16:113" s="62" customFormat="1" ht="9" customHeight="1">
      <c r="P194" s="85"/>
      <c r="AF194" s="85"/>
      <c r="AG194" s="85"/>
      <c r="BC194" s="85"/>
      <c r="BU194" s="85"/>
      <c r="BV194" s="85"/>
      <c r="CP194" s="85"/>
      <c r="CQ194" s="85"/>
      <c r="CS194" s="85"/>
      <c r="DH194" s="85"/>
      <c r="DI194" s="85"/>
    </row>
    <row r="195" spans="16:113" s="62" customFormat="1" ht="9" customHeight="1">
      <c r="P195" s="85"/>
      <c r="AF195" s="85"/>
      <c r="AG195" s="85"/>
      <c r="BC195" s="85"/>
      <c r="BU195" s="85"/>
      <c r="BV195" s="85"/>
      <c r="CP195" s="85"/>
      <c r="CQ195" s="85"/>
      <c r="CS195" s="85"/>
      <c r="DH195" s="85"/>
      <c r="DI195" s="85"/>
    </row>
    <row r="196" spans="16:113" s="62" customFormat="1" ht="9" customHeight="1">
      <c r="P196" s="85"/>
      <c r="AF196" s="85"/>
      <c r="AG196" s="85"/>
      <c r="BC196" s="85"/>
      <c r="BU196" s="85"/>
      <c r="BV196" s="85"/>
      <c r="CP196" s="85"/>
      <c r="CQ196" s="85"/>
      <c r="CS196" s="85"/>
      <c r="DH196" s="85"/>
      <c r="DI196" s="85"/>
    </row>
    <row r="197" spans="16:113" s="62" customFormat="1" ht="9" customHeight="1">
      <c r="P197" s="85"/>
      <c r="AF197" s="85"/>
      <c r="AG197" s="85"/>
      <c r="BC197" s="85"/>
      <c r="BU197" s="85"/>
      <c r="BV197" s="85"/>
      <c r="CP197" s="85"/>
      <c r="CQ197" s="85"/>
      <c r="CS197" s="85"/>
      <c r="DH197" s="85"/>
      <c r="DI197" s="85"/>
    </row>
    <row r="198" spans="16:113" s="62" customFormat="1" ht="9" customHeight="1">
      <c r="P198" s="85"/>
      <c r="AF198" s="85"/>
      <c r="AG198" s="85"/>
      <c r="BC198" s="85"/>
      <c r="BU198" s="85"/>
      <c r="BV198" s="85"/>
      <c r="CP198" s="85"/>
      <c r="CQ198" s="85"/>
      <c r="CS198" s="85"/>
      <c r="DH198" s="85"/>
      <c r="DI198" s="85"/>
    </row>
    <row r="199" spans="16:113" s="62" customFormat="1" ht="9" customHeight="1">
      <c r="P199" s="85"/>
      <c r="AF199" s="85"/>
      <c r="AG199" s="85"/>
      <c r="BC199" s="85"/>
      <c r="BU199" s="85"/>
      <c r="BV199" s="85"/>
      <c r="CP199" s="85"/>
      <c r="CQ199" s="85"/>
      <c r="CS199" s="85"/>
      <c r="DH199" s="85"/>
      <c r="DI199" s="85"/>
    </row>
    <row r="200" spans="16:113" s="62" customFormat="1" ht="9" customHeight="1">
      <c r="P200" s="85"/>
      <c r="AF200" s="85"/>
      <c r="AG200" s="85"/>
      <c r="BC200" s="85"/>
      <c r="BU200" s="85"/>
      <c r="BV200" s="85"/>
      <c r="CP200" s="85"/>
      <c r="CQ200" s="85"/>
      <c r="CS200" s="85"/>
      <c r="DH200" s="85"/>
      <c r="DI200" s="85"/>
    </row>
    <row r="201" spans="16:113" s="62" customFormat="1" ht="9" customHeight="1">
      <c r="P201" s="85"/>
      <c r="AF201" s="85"/>
      <c r="AG201" s="85"/>
      <c r="BC201" s="85"/>
      <c r="BU201" s="85"/>
      <c r="BV201" s="85"/>
      <c r="CP201" s="85"/>
      <c r="CQ201" s="85"/>
      <c r="CS201" s="85"/>
      <c r="DH201" s="85"/>
      <c r="DI201" s="85"/>
    </row>
    <row r="202" spans="16:113" s="62" customFormat="1" ht="9" customHeight="1">
      <c r="P202" s="85"/>
      <c r="AF202" s="85"/>
      <c r="AG202" s="85"/>
      <c r="BC202" s="85"/>
      <c r="BU202" s="85"/>
      <c r="BV202" s="85"/>
      <c r="CP202" s="85"/>
      <c r="CQ202" s="85"/>
      <c r="CS202" s="85"/>
      <c r="DH202" s="85"/>
      <c r="DI202" s="85"/>
    </row>
    <row r="203" spans="16:113" s="62" customFormat="1" ht="9" customHeight="1">
      <c r="P203" s="85"/>
      <c r="AF203" s="85"/>
      <c r="AG203" s="85"/>
      <c r="BC203" s="85"/>
      <c r="BU203" s="85"/>
      <c r="BV203" s="85"/>
      <c r="CP203" s="85"/>
      <c r="CQ203" s="85"/>
      <c r="CS203" s="85"/>
      <c r="DH203" s="85"/>
      <c r="DI203" s="85"/>
    </row>
    <row r="204" spans="16:113" s="62" customFormat="1" ht="9" customHeight="1">
      <c r="P204" s="85"/>
      <c r="AF204" s="85"/>
      <c r="AG204" s="85"/>
      <c r="BC204" s="85"/>
      <c r="BU204" s="85"/>
      <c r="BV204" s="85"/>
      <c r="CP204" s="85"/>
      <c r="CQ204" s="85"/>
      <c r="CS204" s="85"/>
      <c r="DH204" s="85"/>
      <c r="DI204" s="85"/>
    </row>
    <row r="205" spans="16:113" s="62" customFormat="1" ht="9" customHeight="1">
      <c r="P205" s="85"/>
      <c r="AF205" s="85"/>
      <c r="AG205" s="85"/>
      <c r="BC205" s="85"/>
      <c r="BU205" s="85"/>
      <c r="BV205" s="85"/>
      <c r="CP205" s="85"/>
      <c r="CQ205" s="85"/>
      <c r="CS205" s="85"/>
      <c r="DH205" s="85"/>
      <c r="DI205" s="85"/>
    </row>
    <row r="206" spans="16:113" s="62" customFormat="1" ht="9" customHeight="1">
      <c r="P206" s="85"/>
      <c r="AF206" s="85"/>
      <c r="AG206" s="85"/>
      <c r="BC206" s="85"/>
      <c r="BU206" s="85"/>
      <c r="BV206" s="85"/>
      <c r="CP206" s="85"/>
      <c r="CQ206" s="85"/>
      <c r="CS206" s="85"/>
      <c r="DH206" s="85"/>
      <c r="DI206" s="85"/>
    </row>
    <row r="207" spans="16:113" s="62" customFormat="1" ht="9" customHeight="1">
      <c r="P207" s="85"/>
      <c r="AF207" s="85"/>
      <c r="AG207" s="85"/>
      <c r="BC207" s="85"/>
      <c r="BU207" s="85"/>
      <c r="BV207" s="85"/>
      <c r="CP207" s="85"/>
      <c r="CQ207" s="85"/>
      <c r="CS207" s="85"/>
      <c r="DH207" s="85"/>
      <c r="DI207" s="85"/>
    </row>
    <row r="208" spans="16:113" s="62" customFormat="1" ht="9" customHeight="1">
      <c r="P208" s="85"/>
      <c r="AF208" s="85"/>
      <c r="AG208" s="85"/>
      <c r="BC208" s="85"/>
      <c r="BU208" s="85"/>
      <c r="BV208" s="85"/>
      <c r="CP208" s="85"/>
      <c r="CQ208" s="85"/>
      <c r="CS208" s="85"/>
      <c r="DH208" s="85"/>
      <c r="DI208" s="85"/>
    </row>
    <row r="209" spans="16:113" s="62" customFormat="1" ht="9" customHeight="1">
      <c r="P209" s="85"/>
      <c r="AF209" s="85"/>
      <c r="AG209" s="85"/>
      <c r="BC209" s="85"/>
      <c r="BU209" s="85"/>
      <c r="BV209" s="85"/>
      <c r="CP209" s="85"/>
      <c r="CQ209" s="85"/>
      <c r="CS209" s="85"/>
      <c r="DH209" s="85"/>
      <c r="DI209" s="85"/>
    </row>
    <row r="210" spans="16:113" s="62" customFormat="1" ht="9" customHeight="1">
      <c r="P210" s="85"/>
      <c r="AF210" s="85"/>
      <c r="AG210" s="85"/>
      <c r="BC210" s="85"/>
      <c r="BU210" s="85"/>
      <c r="BV210" s="85"/>
      <c r="CP210" s="85"/>
      <c r="CQ210" s="85"/>
      <c r="CS210" s="85"/>
      <c r="DH210" s="85"/>
      <c r="DI210" s="85"/>
    </row>
    <row r="211" spans="16:113" s="62" customFormat="1" ht="9" customHeight="1">
      <c r="P211" s="85"/>
      <c r="AF211" s="85"/>
      <c r="AG211" s="85"/>
      <c r="BC211" s="85"/>
      <c r="BU211" s="85"/>
      <c r="BV211" s="85"/>
      <c r="CP211" s="85"/>
      <c r="CQ211" s="85"/>
      <c r="CS211" s="85"/>
      <c r="DH211" s="85"/>
      <c r="DI211" s="85"/>
    </row>
    <row r="212" spans="16:113" s="62" customFormat="1" ht="9" customHeight="1">
      <c r="P212" s="85"/>
      <c r="AF212" s="85"/>
      <c r="AG212" s="85"/>
      <c r="BC212" s="85"/>
      <c r="BU212" s="85"/>
      <c r="BV212" s="85"/>
      <c r="CP212" s="85"/>
      <c r="CQ212" s="85"/>
      <c r="CS212" s="85"/>
      <c r="DH212" s="85"/>
      <c r="DI212" s="85"/>
    </row>
    <row r="213" spans="16:113" s="62" customFormat="1" ht="9" customHeight="1">
      <c r="P213" s="85"/>
      <c r="AF213" s="85"/>
      <c r="AG213" s="85"/>
      <c r="BC213" s="85"/>
      <c r="BU213" s="85"/>
      <c r="BV213" s="85"/>
      <c r="CP213" s="85"/>
      <c r="CQ213" s="85"/>
      <c r="CS213" s="85"/>
      <c r="DH213" s="85"/>
      <c r="DI213" s="85"/>
    </row>
    <row r="214" spans="16:113" s="62" customFormat="1" ht="9" customHeight="1">
      <c r="P214" s="85"/>
      <c r="AF214" s="85"/>
      <c r="AG214" s="85"/>
      <c r="BC214" s="85"/>
      <c r="BU214" s="85"/>
      <c r="BV214" s="85"/>
      <c r="CP214" s="85"/>
      <c r="CQ214" s="85"/>
      <c r="CS214" s="85"/>
      <c r="DH214" s="85"/>
      <c r="DI214" s="85"/>
    </row>
    <row r="215" spans="16:113" s="62" customFormat="1" ht="9" customHeight="1">
      <c r="P215" s="85"/>
      <c r="AF215" s="85"/>
      <c r="AG215" s="85"/>
      <c r="BC215" s="85"/>
      <c r="BU215" s="85"/>
      <c r="BV215" s="85"/>
      <c r="CP215" s="85"/>
      <c r="CQ215" s="85"/>
      <c r="CS215" s="85"/>
      <c r="DH215" s="85"/>
      <c r="DI215" s="85"/>
    </row>
    <row r="216" spans="16:113" s="62" customFormat="1" ht="9" customHeight="1">
      <c r="P216" s="85"/>
      <c r="AF216" s="85"/>
      <c r="AG216" s="85"/>
      <c r="BC216" s="85"/>
      <c r="BU216" s="85"/>
      <c r="BV216" s="85"/>
      <c r="CP216" s="85"/>
      <c r="CQ216" s="85"/>
      <c r="CS216" s="85"/>
      <c r="DH216" s="85"/>
      <c r="DI216" s="85"/>
    </row>
    <row r="217" spans="16:113" s="62" customFormat="1" ht="9" customHeight="1">
      <c r="P217" s="85"/>
      <c r="AF217" s="85"/>
      <c r="AG217" s="85"/>
      <c r="BC217" s="85"/>
      <c r="BU217" s="85"/>
      <c r="BV217" s="85"/>
      <c r="CP217" s="85"/>
      <c r="CQ217" s="85"/>
      <c r="CS217" s="85"/>
      <c r="DH217" s="85"/>
      <c r="DI217" s="85"/>
    </row>
    <row r="218" spans="16:113" s="62" customFormat="1" ht="9" customHeight="1">
      <c r="P218" s="85"/>
      <c r="AF218" s="85"/>
      <c r="AG218" s="85"/>
      <c r="BC218" s="85"/>
      <c r="BU218" s="85"/>
      <c r="BV218" s="85"/>
      <c r="CP218" s="85"/>
      <c r="CQ218" s="85"/>
      <c r="CS218" s="85"/>
      <c r="DH218" s="85"/>
      <c r="DI218" s="85"/>
    </row>
    <row r="219" spans="16:113" s="62" customFormat="1" ht="9" customHeight="1">
      <c r="P219" s="85"/>
      <c r="AF219" s="85"/>
      <c r="AG219" s="85"/>
      <c r="BC219" s="85"/>
      <c r="BU219" s="85"/>
      <c r="BV219" s="85"/>
      <c r="CP219" s="85"/>
      <c r="CQ219" s="85"/>
      <c r="CS219" s="85"/>
      <c r="DH219" s="85"/>
      <c r="DI219" s="85"/>
    </row>
    <row r="220" spans="16:113" s="62" customFormat="1" ht="9" customHeight="1">
      <c r="P220" s="85"/>
      <c r="AF220" s="85"/>
      <c r="AG220" s="85"/>
      <c r="BC220" s="85"/>
      <c r="BU220" s="85"/>
      <c r="BV220" s="85"/>
      <c r="CP220" s="85"/>
      <c r="CQ220" s="85"/>
      <c r="CS220" s="85"/>
      <c r="DH220" s="85"/>
      <c r="DI220" s="85"/>
    </row>
    <row r="221" spans="16:113" s="62" customFormat="1" ht="9" customHeight="1">
      <c r="P221" s="85"/>
      <c r="AF221" s="85"/>
      <c r="AG221" s="85"/>
      <c r="BC221" s="85"/>
      <c r="BU221" s="85"/>
      <c r="BV221" s="85"/>
      <c r="CP221" s="85"/>
      <c r="CQ221" s="85"/>
      <c r="CS221" s="85"/>
      <c r="DH221" s="85"/>
      <c r="DI221" s="85"/>
    </row>
    <row r="222" spans="16:113" s="62" customFormat="1" ht="9" customHeight="1">
      <c r="P222" s="85"/>
      <c r="AF222" s="85"/>
      <c r="AG222" s="85"/>
      <c r="BC222" s="85"/>
      <c r="BU222" s="85"/>
      <c r="BV222" s="85"/>
      <c r="CP222" s="85"/>
      <c r="CQ222" s="85"/>
      <c r="CS222" s="85"/>
      <c r="DH222" s="85"/>
      <c r="DI222" s="85"/>
    </row>
    <row r="223" spans="16:113" s="62" customFormat="1" ht="9" customHeight="1">
      <c r="P223" s="85"/>
      <c r="AF223" s="85"/>
      <c r="AG223" s="85"/>
      <c r="BC223" s="85"/>
      <c r="BU223" s="85"/>
      <c r="BV223" s="85"/>
      <c r="CP223" s="85"/>
      <c r="CQ223" s="85"/>
      <c r="CS223" s="85"/>
      <c r="DH223" s="85"/>
      <c r="DI223" s="85"/>
    </row>
    <row r="224" spans="16:113" s="62" customFormat="1" ht="9" customHeight="1">
      <c r="P224" s="85"/>
      <c r="AF224" s="85"/>
      <c r="AG224" s="85"/>
      <c r="BC224" s="85"/>
      <c r="BU224" s="85"/>
      <c r="BV224" s="85"/>
      <c r="CP224" s="85"/>
      <c r="CQ224" s="85"/>
      <c r="CS224" s="85"/>
      <c r="DH224" s="85"/>
      <c r="DI224" s="85"/>
    </row>
    <row r="225" spans="16:113" s="62" customFormat="1" ht="9" customHeight="1">
      <c r="P225" s="85"/>
      <c r="AF225" s="85"/>
      <c r="AG225" s="85"/>
      <c r="BC225" s="85"/>
      <c r="BU225" s="85"/>
      <c r="BV225" s="85"/>
      <c r="CP225" s="85"/>
      <c r="CQ225" s="85"/>
      <c r="CS225" s="85"/>
      <c r="DH225" s="85"/>
      <c r="DI225" s="85"/>
    </row>
    <row r="226" spans="16:113" s="62" customFormat="1" ht="9" customHeight="1">
      <c r="P226" s="85"/>
      <c r="AF226" s="85"/>
      <c r="AG226" s="85"/>
      <c r="BC226" s="85"/>
      <c r="BU226" s="85"/>
      <c r="BV226" s="85"/>
      <c r="CP226" s="85"/>
      <c r="CQ226" s="85"/>
      <c r="CS226" s="85"/>
      <c r="DH226" s="85"/>
      <c r="DI226" s="85"/>
    </row>
    <row r="227" spans="16:113" s="62" customFormat="1" ht="9" customHeight="1">
      <c r="P227" s="85"/>
      <c r="AF227" s="85"/>
      <c r="AG227" s="85"/>
      <c r="BC227" s="85"/>
      <c r="BU227" s="85"/>
      <c r="BV227" s="85"/>
      <c r="CP227" s="85"/>
      <c r="CQ227" s="85"/>
      <c r="CS227" s="85"/>
      <c r="DH227" s="85"/>
      <c r="DI227" s="85"/>
    </row>
    <row r="228" spans="16:113" s="62" customFormat="1" ht="9" customHeight="1">
      <c r="P228" s="85"/>
      <c r="AF228" s="85"/>
      <c r="AG228" s="85"/>
      <c r="BC228" s="85"/>
      <c r="BU228" s="85"/>
      <c r="BV228" s="85"/>
      <c r="CP228" s="85"/>
      <c r="CQ228" s="85"/>
      <c r="CS228" s="85"/>
      <c r="DH228" s="85"/>
      <c r="DI228" s="85"/>
    </row>
    <row r="229" spans="16:113" s="62" customFormat="1" ht="9" customHeight="1">
      <c r="P229" s="85"/>
      <c r="AF229" s="85"/>
      <c r="AG229" s="85"/>
      <c r="BC229" s="85"/>
      <c r="BU229" s="85"/>
      <c r="BV229" s="85"/>
      <c r="CP229" s="85"/>
      <c r="CQ229" s="85"/>
      <c r="CS229" s="85"/>
      <c r="DH229" s="85"/>
      <c r="DI229" s="85"/>
    </row>
    <row r="230" spans="16:113" s="62" customFormat="1" ht="9" customHeight="1">
      <c r="P230" s="85"/>
      <c r="AF230" s="85"/>
      <c r="AG230" s="85"/>
      <c r="BC230" s="85"/>
      <c r="BU230" s="85"/>
      <c r="BV230" s="85"/>
      <c r="CP230" s="85"/>
      <c r="CQ230" s="85"/>
      <c r="CS230" s="85"/>
      <c r="DH230" s="85"/>
      <c r="DI230" s="85"/>
    </row>
    <row r="231" spans="16:113" s="62" customFormat="1" ht="9" customHeight="1">
      <c r="P231" s="85"/>
      <c r="AF231" s="85"/>
      <c r="AG231" s="85"/>
      <c r="BC231" s="85"/>
      <c r="BU231" s="85"/>
      <c r="BV231" s="85"/>
      <c r="CP231" s="85"/>
      <c r="CQ231" s="85"/>
      <c r="CS231" s="85"/>
      <c r="DH231" s="85"/>
      <c r="DI231" s="85"/>
    </row>
    <row r="232" spans="16:113" s="62" customFormat="1" ht="9" customHeight="1">
      <c r="P232" s="85"/>
      <c r="AF232" s="85"/>
      <c r="AG232" s="85"/>
      <c r="BC232" s="85"/>
      <c r="BU232" s="85"/>
      <c r="BV232" s="85"/>
      <c r="CP232" s="85"/>
      <c r="CQ232" s="85"/>
      <c r="CS232" s="85"/>
      <c r="DH232" s="85"/>
      <c r="DI232" s="85"/>
    </row>
    <row r="233" spans="16:113" s="62" customFormat="1" ht="9" customHeight="1">
      <c r="P233" s="85"/>
      <c r="AF233" s="85"/>
      <c r="AG233" s="85"/>
      <c r="BC233" s="85"/>
      <c r="BU233" s="85"/>
      <c r="BV233" s="85"/>
      <c r="CP233" s="85"/>
      <c r="CQ233" s="85"/>
      <c r="CS233" s="85"/>
      <c r="DH233" s="85"/>
      <c r="DI233" s="85"/>
    </row>
    <row r="234" spans="16:113" s="62" customFormat="1" ht="9" customHeight="1">
      <c r="P234" s="85"/>
      <c r="AF234" s="85"/>
      <c r="AG234" s="85"/>
      <c r="BC234" s="85"/>
      <c r="BU234" s="85"/>
      <c r="BV234" s="85"/>
      <c r="CP234" s="85"/>
      <c r="CQ234" s="85"/>
      <c r="CS234" s="85"/>
      <c r="DH234" s="85"/>
      <c r="DI234" s="85"/>
    </row>
    <row r="235" spans="16:113" s="62" customFormat="1" ht="9" customHeight="1">
      <c r="P235" s="85"/>
      <c r="AF235" s="85"/>
      <c r="AG235" s="85"/>
      <c r="BC235" s="85"/>
      <c r="BU235" s="85"/>
      <c r="BV235" s="85"/>
      <c r="CP235" s="85"/>
      <c r="CQ235" s="85"/>
      <c r="CS235" s="85"/>
      <c r="DH235" s="85"/>
      <c r="DI235" s="85"/>
    </row>
    <row r="236" spans="16:113" s="62" customFormat="1" ht="9" customHeight="1">
      <c r="P236" s="85"/>
      <c r="AF236" s="85"/>
      <c r="AG236" s="85"/>
      <c r="BC236" s="85"/>
      <c r="BU236" s="85"/>
      <c r="BV236" s="85"/>
      <c r="CP236" s="85"/>
      <c r="CQ236" s="85"/>
      <c r="CS236" s="85"/>
      <c r="DH236" s="85"/>
      <c r="DI236" s="85"/>
    </row>
    <row r="237" spans="16:113" s="62" customFormat="1" ht="9" customHeight="1">
      <c r="P237" s="85"/>
      <c r="AF237" s="85"/>
      <c r="AG237" s="85"/>
      <c r="BC237" s="85"/>
      <c r="BU237" s="85"/>
      <c r="BV237" s="85"/>
      <c r="CP237" s="85"/>
      <c r="CQ237" s="85"/>
      <c r="CS237" s="85"/>
      <c r="DH237" s="85"/>
      <c r="DI237" s="85"/>
    </row>
    <row r="238" spans="16:113" s="62" customFormat="1" ht="9" customHeight="1">
      <c r="P238" s="85"/>
      <c r="AF238" s="85"/>
      <c r="AG238" s="85"/>
      <c r="BC238" s="85"/>
      <c r="BU238" s="85"/>
      <c r="BV238" s="85"/>
      <c r="CP238" s="85"/>
      <c r="CQ238" s="85"/>
      <c r="CS238" s="85"/>
      <c r="DH238" s="85"/>
      <c r="DI238" s="85"/>
    </row>
    <row r="239" spans="16:113" s="62" customFormat="1" ht="9" customHeight="1">
      <c r="P239" s="85"/>
      <c r="AF239" s="85"/>
      <c r="AG239" s="85"/>
      <c r="BC239" s="85"/>
      <c r="BU239" s="85"/>
      <c r="BV239" s="85"/>
      <c r="CP239" s="85"/>
      <c r="CQ239" s="85"/>
      <c r="CS239" s="85"/>
      <c r="DH239" s="85"/>
      <c r="DI239" s="85"/>
    </row>
    <row r="240" spans="16:113" s="62" customFormat="1" ht="9" customHeight="1">
      <c r="P240" s="85"/>
      <c r="AF240" s="85"/>
      <c r="AG240" s="85"/>
      <c r="BC240" s="85"/>
      <c r="BU240" s="85"/>
      <c r="BV240" s="85"/>
      <c r="CP240" s="85"/>
      <c r="CQ240" s="85"/>
      <c r="CS240" s="85"/>
      <c r="DH240" s="85"/>
      <c r="DI240" s="85"/>
    </row>
    <row r="241" spans="16:113" s="62" customFormat="1" ht="9" customHeight="1">
      <c r="P241" s="85"/>
      <c r="AF241" s="85"/>
      <c r="AG241" s="85"/>
      <c r="BC241" s="85"/>
      <c r="BU241" s="85"/>
      <c r="BV241" s="85"/>
      <c r="CP241" s="85"/>
      <c r="CQ241" s="85"/>
      <c r="CS241" s="85"/>
      <c r="DH241" s="85"/>
      <c r="DI241" s="85"/>
    </row>
    <row r="242" spans="16:113" s="62" customFormat="1" ht="9" customHeight="1">
      <c r="P242" s="85"/>
      <c r="AF242" s="85"/>
      <c r="AG242" s="85"/>
      <c r="BC242" s="85"/>
      <c r="BU242" s="85"/>
      <c r="BV242" s="85"/>
      <c r="CP242" s="85"/>
      <c r="CQ242" s="85"/>
      <c r="CS242" s="85"/>
      <c r="DH242" s="85"/>
      <c r="DI242" s="85"/>
    </row>
    <row r="243" spans="16:113" s="62" customFormat="1" ht="9" customHeight="1">
      <c r="P243" s="85"/>
      <c r="AF243" s="85"/>
      <c r="AG243" s="85"/>
      <c r="BC243" s="85"/>
      <c r="BU243" s="85"/>
      <c r="BV243" s="85"/>
      <c r="CP243" s="85"/>
      <c r="CQ243" s="85"/>
      <c r="CS243" s="85"/>
      <c r="DH243" s="85"/>
      <c r="DI243" s="85"/>
    </row>
    <row r="244" spans="16:113" s="62" customFormat="1" ht="9" customHeight="1">
      <c r="P244" s="85"/>
      <c r="AF244" s="85"/>
      <c r="AG244" s="85"/>
      <c r="BC244" s="85"/>
      <c r="BU244" s="85"/>
      <c r="BV244" s="85"/>
      <c r="CP244" s="85"/>
      <c r="CQ244" s="85"/>
      <c r="CS244" s="85"/>
      <c r="DH244" s="85"/>
      <c r="DI244" s="85"/>
    </row>
    <row r="245" spans="16:113" s="62" customFormat="1" ht="9" customHeight="1">
      <c r="P245" s="85"/>
      <c r="AF245" s="85"/>
      <c r="AG245" s="85"/>
      <c r="BC245" s="85"/>
      <c r="BU245" s="85"/>
      <c r="BV245" s="85"/>
      <c r="CP245" s="85"/>
      <c r="CQ245" s="85"/>
      <c r="CS245" s="85"/>
      <c r="DH245" s="85"/>
      <c r="DI245" s="85"/>
    </row>
    <row r="246" spans="16:113" s="62" customFormat="1" ht="9" customHeight="1">
      <c r="P246" s="85"/>
      <c r="AF246" s="85"/>
      <c r="AG246" s="85"/>
      <c r="BC246" s="85"/>
      <c r="BU246" s="85"/>
      <c r="BV246" s="85"/>
      <c r="CP246" s="85"/>
      <c r="CQ246" s="85"/>
      <c r="CS246" s="85"/>
      <c r="DH246" s="85"/>
      <c r="DI246" s="85"/>
    </row>
    <row r="247" spans="16:113" s="62" customFormat="1" ht="9" customHeight="1">
      <c r="P247" s="85"/>
      <c r="AF247" s="85"/>
      <c r="AG247" s="85"/>
      <c r="BC247" s="85"/>
      <c r="BU247" s="85"/>
      <c r="BV247" s="85"/>
      <c r="CP247" s="85"/>
      <c r="CQ247" s="85"/>
      <c r="CS247" s="85"/>
      <c r="DH247" s="85"/>
      <c r="DI247" s="85"/>
    </row>
    <row r="248" spans="16:113" s="62" customFormat="1" ht="9" customHeight="1">
      <c r="P248" s="85"/>
      <c r="AF248" s="85"/>
      <c r="AG248" s="85"/>
      <c r="BC248" s="85"/>
      <c r="BU248" s="85"/>
      <c r="BV248" s="85"/>
      <c r="CP248" s="85"/>
      <c r="CQ248" s="85"/>
      <c r="CS248" s="85"/>
      <c r="DH248" s="85"/>
      <c r="DI248" s="85"/>
    </row>
    <row r="249" spans="16:113" s="62" customFormat="1" ht="9" customHeight="1">
      <c r="P249" s="85"/>
      <c r="AF249" s="85"/>
      <c r="AG249" s="85"/>
      <c r="BC249" s="85"/>
      <c r="BU249" s="85"/>
      <c r="BV249" s="85"/>
      <c r="CP249" s="85"/>
      <c r="CQ249" s="85"/>
      <c r="CS249" s="85"/>
      <c r="DH249" s="85"/>
      <c r="DI249" s="85"/>
    </row>
    <row r="250" spans="16:113" s="62" customFormat="1" ht="9" customHeight="1">
      <c r="P250" s="85"/>
      <c r="AF250" s="85"/>
      <c r="AG250" s="85"/>
      <c r="BC250" s="85"/>
      <c r="BU250" s="85"/>
      <c r="BV250" s="85"/>
      <c r="CP250" s="85"/>
      <c r="CQ250" s="85"/>
      <c r="CS250" s="85"/>
      <c r="DH250" s="85"/>
      <c r="DI250" s="85"/>
    </row>
    <row r="251" spans="16:113" s="62" customFormat="1" ht="9" customHeight="1">
      <c r="P251" s="85"/>
      <c r="AF251" s="85"/>
      <c r="AG251" s="85"/>
      <c r="BC251" s="85"/>
      <c r="BU251" s="85"/>
      <c r="BV251" s="85"/>
      <c r="CP251" s="85"/>
      <c r="CQ251" s="85"/>
      <c r="CS251" s="85"/>
      <c r="DH251" s="85"/>
      <c r="DI251" s="85"/>
    </row>
    <row r="252" spans="16:113" s="62" customFormat="1" ht="9" customHeight="1">
      <c r="P252" s="85"/>
      <c r="AF252" s="85"/>
      <c r="AG252" s="85"/>
      <c r="BC252" s="85"/>
      <c r="BU252" s="85"/>
      <c r="BV252" s="85"/>
      <c r="CP252" s="85"/>
      <c r="CQ252" s="85"/>
      <c r="CS252" s="85"/>
      <c r="DH252" s="85"/>
      <c r="DI252" s="85"/>
    </row>
    <row r="253" spans="16:113" s="62" customFormat="1" ht="9" customHeight="1">
      <c r="P253" s="85"/>
      <c r="AF253" s="85"/>
      <c r="AG253" s="85"/>
      <c r="BC253" s="85"/>
      <c r="BU253" s="85"/>
      <c r="BV253" s="85"/>
      <c r="CP253" s="85"/>
      <c r="CQ253" s="85"/>
      <c r="CS253" s="85"/>
      <c r="DH253" s="85"/>
      <c r="DI253" s="85"/>
    </row>
    <row r="254" spans="16:113" s="62" customFormat="1" ht="9" customHeight="1">
      <c r="P254" s="85"/>
      <c r="AF254" s="85"/>
      <c r="AG254" s="85"/>
      <c r="BC254" s="85"/>
      <c r="BU254" s="85"/>
      <c r="BV254" s="85"/>
      <c r="CP254" s="85"/>
      <c r="CQ254" s="85"/>
      <c r="CS254" s="85"/>
      <c r="DH254" s="85"/>
      <c r="DI254" s="85"/>
    </row>
    <row r="255" spans="16:113" s="62" customFormat="1" ht="9" customHeight="1">
      <c r="P255" s="85"/>
      <c r="AF255" s="85"/>
      <c r="AG255" s="85"/>
      <c r="BC255" s="85"/>
      <c r="BU255" s="85"/>
      <c r="BV255" s="85"/>
      <c r="CP255" s="85"/>
      <c r="CQ255" s="85"/>
      <c r="CS255" s="85"/>
      <c r="DH255" s="85"/>
      <c r="DI255" s="85"/>
    </row>
    <row r="256" spans="16:113" s="62" customFormat="1" ht="9" customHeight="1">
      <c r="P256" s="85"/>
      <c r="AF256" s="85"/>
      <c r="AG256" s="85"/>
      <c r="BC256" s="85"/>
      <c r="BU256" s="85"/>
      <c r="BV256" s="85"/>
      <c r="CP256" s="85"/>
      <c r="CQ256" s="85"/>
      <c r="CS256" s="85"/>
      <c r="DH256" s="85"/>
      <c r="DI256" s="85"/>
    </row>
    <row r="257" spans="16:113" s="62" customFormat="1" ht="9" customHeight="1">
      <c r="P257" s="85"/>
      <c r="AF257" s="85"/>
      <c r="AG257" s="85"/>
      <c r="BC257" s="85"/>
      <c r="BU257" s="85"/>
      <c r="BV257" s="85"/>
      <c r="CP257" s="85"/>
      <c r="CQ257" s="85"/>
      <c r="CS257" s="85"/>
      <c r="DH257" s="85"/>
      <c r="DI257" s="85"/>
    </row>
    <row r="258" spans="16:113" s="62" customFormat="1" ht="9" customHeight="1">
      <c r="P258" s="85"/>
      <c r="AF258" s="85"/>
      <c r="AG258" s="85"/>
      <c r="BC258" s="85"/>
      <c r="BU258" s="85"/>
      <c r="BV258" s="85"/>
      <c r="CP258" s="85"/>
      <c r="CQ258" s="85"/>
      <c r="CS258" s="85"/>
      <c r="DH258" s="85"/>
      <c r="DI258" s="85"/>
    </row>
    <row r="259" spans="16:113" s="62" customFormat="1" ht="9" customHeight="1">
      <c r="P259" s="85"/>
      <c r="AF259" s="85"/>
      <c r="AG259" s="85"/>
      <c r="BC259" s="85"/>
      <c r="BU259" s="85"/>
      <c r="BV259" s="85"/>
      <c r="CP259" s="85"/>
      <c r="CQ259" s="85"/>
      <c r="CS259" s="85"/>
      <c r="DH259" s="85"/>
      <c r="DI259" s="85"/>
    </row>
    <row r="260" spans="16:113" s="62" customFormat="1" ht="9" customHeight="1">
      <c r="P260" s="85"/>
      <c r="AF260" s="85"/>
      <c r="AG260" s="85"/>
      <c r="BC260" s="85"/>
      <c r="BU260" s="85"/>
      <c r="BV260" s="85"/>
      <c r="CP260" s="85"/>
      <c r="CQ260" s="85"/>
      <c r="CS260" s="85"/>
      <c r="DH260" s="85"/>
      <c r="DI260" s="85"/>
    </row>
    <row r="261" spans="16:113" s="62" customFormat="1" ht="9" customHeight="1">
      <c r="P261" s="85"/>
      <c r="AF261" s="85"/>
      <c r="AG261" s="85"/>
      <c r="BC261" s="85"/>
      <c r="BU261" s="85"/>
      <c r="BV261" s="85"/>
      <c r="CP261" s="85"/>
      <c r="CQ261" s="85"/>
      <c r="CS261" s="85"/>
      <c r="DH261" s="85"/>
      <c r="DI261" s="85"/>
    </row>
    <row r="262" spans="16:113" s="62" customFormat="1" ht="9" customHeight="1">
      <c r="P262" s="85"/>
      <c r="AF262" s="85"/>
      <c r="AG262" s="85"/>
      <c r="BC262" s="85"/>
      <c r="BU262" s="85"/>
      <c r="BV262" s="85"/>
      <c r="CP262" s="85"/>
      <c r="CQ262" s="85"/>
      <c r="CS262" s="85"/>
      <c r="DH262" s="85"/>
      <c r="DI262" s="85"/>
    </row>
    <row r="263" spans="16:113" s="62" customFormat="1" ht="9" customHeight="1">
      <c r="P263" s="85"/>
      <c r="AF263" s="85"/>
      <c r="AG263" s="85"/>
      <c r="BC263" s="85"/>
      <c r="BU263" s="85"/>
      <c r="BV263" s="85"/>
      <c r="CP263" s="85"/>
      <c r="CQ263" s="85"/>
      <c r="CS263" s="85"/>
      <c r="DH263" s="85"/>
      <c r="DI263" s="85"/>
    </row>
    <row r="264" spans="16:113" s="62" customFormat="1" ht="9" customHeight="1">
      <c r="P264" s="85"/>
      <c r="AF264" s="85"/>
      <c r="AG264" s="85"/>
      <c r="BC264" s="85"/>
      <c r="BU264" s="85"/>
      <c r="BV264" s="85"/>
      <c r="CP264" s="85"/>
      <c r="CQ264" s="85"/>
      <c r="CS264" s="85"/>
      <c r="DH264" s="85"/>
      <c r="DI264" s="85"/>
    </row>
    <row r="265" spans="16:113" s="62" customFormat="1" ht="9" customHeight="1">
      <c r="P265" s="85"/>
      <c r="AF265" s="85"/>
      <c r="AG265" s="85"/>
      <c r="BC265" s="85"/>
      <c r="BU265" s="85"/>
      <c r="BV265" s="85"/>
      <c r="CP265" s="85"/>
      <c r="CQ265" s="85"/>
      <c r="CS265" s="85"/>
      <c r="DH265" s="85"/>
      <c r="DI265" s="85"/>
    </row>
    <row r="266" spans="16:113" s="62" customFormat="1" ht="9" customHeight="1">
      <c r="P266" s="85"/>
      <c r="AF266" s="85"/>
      <c r="AG266" s="85"/>
      <c r="BC266" s="85"/>
      <c r="BU266" s="85"/>
      <c r="BV266" s="85"/>
      <c r="CP266" s="85"/>
      <c r="CQ266" s="85"/>
      <c r="CS266" s="85"/>
      <c r="DH266" s="85"/>
      <c r="DI266" s="85"/>
    </row>
    <row r="267" spans="16:113" s="62" customFormat="1" ht="9" customHeight="1">
      <c r="P267" s="85"/>
      <c r="AF267" s="85"/>
      <c r="AG267" s="85"/>
      <c r="BC267" s="85"/>
      <c r="BU267" s="85"/>
      <c r="BV267" s="85"/>
      <c r="CP267" s="85"/>
      <c r="CQ267" s="85"/>
      <c r="CS267" s="85"/>
      <c r="DH267" s="85"/>
      <c r="DI267" s="85"/>
    </row>
    <row r="268" spans="16:113" s="62" customFormat="1" ht="9" customHeight="1">
      <c r="P268" s="85"/>
      <c r="AF268" s="85"/>
      <c r="AG268" s="85"/>
      <c r="BC268" s="85"/>
      <c r="BU268" s="85"/>
      <c r="BV268" s="85"/>
      <c r="CP268" s="85"/>
      <c r="CQ268" s="85"/>
      <c r="CS268" s="85"/>
      <c r="DH268" s="85"/>
      <c r="DI268" s="85"/>
    </row>
    <row r="269" spans="16:113" s="62" customFormat="1" ht="9" customHeight="1">
      <c r="P269" s="85"/>
      <c r="AF269" s="85"/>
      <c r="AG269" s="85"/>
      <c r="BC269" s="85"/>
      <c r="BU269" s="85"/>
      <c r="BV269" s="85"/>
      <c r="CP269" s="85"/>
      <c r="CQ269" s="85"/>
      <c r="CS269" s="85"/>
      <c r="DH269" s="85"/>
      <c r="DI269" s="85"/>
    </row>
    <row r="270" spans="16:113" s="62" customFormat="1" ht="9" customHeight="1">
      <c r="P270" s="85"/>
      <c r="AF270" s="85"/>
      <c r="AG270" s="85"/>
      <c r="BC270" s="85"/>
      <c r="BU270" s="85"/>
      <c r="BV270" s="85"/>
      <c r="CP270" s="85"/>
      <c r="CQ270" s="85"/>
      <c r="CS270" s="85"/>
      <c r="DH270" s="85"/>
      <c r="DI270" s="85"/>
    </row>
    <row r="271" spans="16:113" s="62" customFormat="1" ht="9" customHeight="1">
      <c r="P271" s="85"/>
      <c r="AF271" s="85"/>
      <c r="AG271" s="85"/>
      <c r="BC271" s="85"/>
      <c r="BU271" s="85"/>
      <c r="BV271" s="85"/>
      <c r="CP271" s="85"/>
      <c r="CQ271" s="85"/>
      <c r="CS271" s="85"/>
      <c r="DH271" s="85"/>
      <c r="DI271" s="85"/>
    </row>
    <row r="272" spans="16:113" s="62" customFormat="1" ht="9" customHeight="1">
      <c r="P272" s="85"/>
      <c r="AF272" s="85"/>
      <c r="AG272" s="85"/>
      <c r="BC272" s="85"/>
      <c r="BU272" s="85"/>
      <c r="BV272" s="85"/>
      <c r="CP272" s="85"/>
      <c r="CQ272" s="85"/>
      <c r="CS272" s="85"/>
      <c r="DH272" s="85"/>
      <c r="DI272" s="85"/>
    </row>
    <row r="273" spans="14:113" s="62" customFormat="1" ht="9" customHeight="1">
      <c r="P273" s="85"/>
      <c r="AF273" s="85"/>
      <c r="AG273" s="85"/>
      <c r="BC273" s="85"/>
      <c r="BU273" s="85"/>
      <c r="BV273" s="85"/>
      <c r="CP273" s="85"/>
      <c r="CQ273" s="85"/>
      <c r="CS273" s="85"/>
      <c r="DH273" s="85"/>
      <c r="DI273" s="85"/>
    </row>
    <row r="274" spans="14:113" s="62" customFormat="1" ht="9" customHeight="1">
      <c r="P274" s="85"/>
      <c r="AF274" s="85"/>
      <c r="AG274" s="85"/>
      <c r="BC274" s="85"/>
      <c r="BU274" s="85"/>
      <c r="BV274" s="85"/>
      <c r="CP274" s="85"/>
      <c r="CQ274" s="85"/>
      <c r="CS274" s="85"/>
      <c r="DH274" s="85"/>
      <c r="DI274" s="85"/>
    </row>
    <row r="275" spans="14:113" s="62" customFormat="1" ht="9" customHeight="1">
      <c r="P275" s="85"/>
      <c r="AF275" s="85"/>
      <c r="AG275" s="85"/>
      <c r="BC275" s="85"/>
      <c r="BU275" s="85"/>
      <c r="BV275" s="85"/>
      <c r="CP275" s="85"/>
      <c r="CQ275" s="85"/>
      <c r="CS275" s="85"/>
      <c r="DH275" s="85"/>
      <c r="DI275" s="85"/>
    </row>
    <row r="276" spans="14:113" s="62" customFormat="1" ht="9" customHeight="1">
      <c r="P276" s="85"/>
      <c r="AF276" s="85"/>
      <c r="AG276" s="85"/>
      <c r="BC276" s="85"/>
      <c r="BU276" s="85"/>
      <c r="BV276" s="85"/>
      <c r="CP276" s="85"/>
      <c r="CQ276" s="85"/>
      <c r="CS276" s="85"/>
      <c r="DH276" s="85"/>
      <c r="DI276" s="85"/>
    </row>
    <row r="277" spans="14:113" s="62" customFormat="1" ht="9" customHeight="1">
      <c r="P277" s="85"/>
      <c r="AF277" s="85"/>
      <c r="AG277" s="85"/>
      <c r="BC277" s="85"/>
      <c r="BU277" s="85"/>
      <c r="BV277" s="85"/>
      <c r="CP277" s="85"/>
      <c r="CQ277" s="85"/>
      <c r="CS277" s="85"/>
      <c r="DH277" s="85"/>
      <c r="DI277" s="85"/>
    </row>
    <row r="278" spans="14:113" s="62" customFormat="1" ht="9" customHeight="1">
      <c r="P278" s="85"/>
      <c r="AF278" s="85"/>
      <c r="AG278" s="85"/>
      <c r="BC278" s="85"/>
      <c r="BU278" s="85"/>
      <c r="BV278" s="85"/>
      <c r="CP278" s="85"/>
      <c r="CQ278" s="85"/>
      <c r="CS278" s="85"/>
      <c r="DH278" s="85"/>
      <c r="DI278" s="85"/>
    </row>
    <row r="279" spans="14:113" s="62" customFormat="1" ht="9" customHeight="1">
      <c r="P279" s="85"/>
      <c r="AF279" s="85"/>
      <c r="AG279" s="85"/>
      <c r="BC279" s="85"/>
      <c r="BU279" s="85"/>
      <c r="BV279" s="85"/>
      <c r="CP279" s="85"/>
      <c r="CQ279" s="85"/>
      <c r="CS279" s="85"/>
      <c r="DH279" s="85"/>
      <c r="DI279" s="85"/>
    </row>
    <row r="280" spans="14:113" s="73" customFormat="1" ht="9" customHeight="1">
      <c r="N280" s="62"/>
      <c r="O280" s="62"/>
      <c r="P280" s="85"/>
      <c r="Q280" s="62"/>
      <c r="AD280" s="62"/>
      <c r="AF280" s="71"/>
      <c r="AG280" s="85"/>
      <c r="BC280" s="85"/>
      <c r="BE280" s="62"/>
      <c r="BU280" s="85"/>
      <c r="BV280" s="85"/>
      <c r="CP280" s="85"/>
      <c r="CQ280" s="85"/>
      <c r="CS280" s="85"/>
      <c r="DF280" s="62"/>
      <c r="DH280" s="85"/>
      <c r="DI280" s="85"/>
    </row>
    <row r="281" spans="14:113" s="73" customFormat="1" ht="9" customHeight="1">
      <c r="N281" s="62"/>
      <c r="O281" s="62"/>
      <c r="P281" s="85"/>
      <c r="Q281" s="62"/>
      <c r="AD281" s="62"/>
      <c r="AF281" s="71"/>
      <c r="AG281" s="85"/>
      <c r="BC281" s="85"/>
      <c r="BE281" s="62"/>
      <c r="BU281" s="85"/>
      <c r="BV281" s="85"/>
      <c r="CP281" s="85"/>
      <c r="CQ281" s="85"/>
      <c r="CS281" s="85"/>
      <c r="DF281" s="62"/>
      <c r="DH281" s="85"/>
      <c r="DI281" s="85"/>
    </row>
    <row r="282" spans="14:113" s="73" customFormat="1" ht="9" customHeight="1">
      <c r="N282" s="62"/>
      <c r="O282" s="62"/>
      <c r="P282" s="85"/>
      <c r="Q282" s="62"/>
      <c r="AD282" s="62"/>
      <c r="AF282" s="71"/>
      <c r="AG282" s="85"/>
      <c r="BC282" s="85"/>
      <c r="BE282" s="62"/>
      <c r="BU282" s="85"/>
      <c r="BV282" s="85"/>
      <c r="CP282" s="85"/>
      <c r="CQ282" s="85"/>
      <c r="CS282" s="85"/>
      <c r="DF282" s="62"/>
      <c r="DH282" s="85"/>
      <c r="DI282" s="85"/>
    </row>
    <row r="283" spans="14:113" s="73" customFormat="1" ht="9" customHeight="1">
      <c r="N283" s="62"/>
      <c r="O283" s="62"/>
      <c r="P283" s="85"/>
      <c r="Q283" s="62"/>
      <c r="AD283" s="62"/>
      <c r="AF283" s="71"/>
      <c r="AG283" s="85"/>
      <c r="BC283" s="85"/>
      <c r="BE283" s="62"/>
      <c r="BU283" s="85"/>
      <c r="BV283" s="85"/>
      <c r="CP283" s="85"/>
      <c r="CQ283" s="85"/>
      <c r="CS283" s="85"/>
      <c r="DF283" s="62"/>
      <c r="DH283" s="85"/>
      <c r="DI283" s="85"/>
    </row>
    <row r="284" spans="14:113" s="73" customFormat="1" ht="9" customHeight="1">
      <c r="N284" s="62"/>
      <c r="O284" s="62"/>
      <c r="P284" s="85"/>
      <c r="Q284" s="62"/>
      <c r="AD284" s="62"/>
      <c r="AF284" s="71"/>
      <c r="AG284" s="85"/>
      <c r="BC284" s="85"/>
      <c r="BE284" s="62"/>
      <c r="BU284" s="85"/>
      <c r="BV284" s="85"/>
      <c r="CP284" s="85"/>
      <c r="CQ284" s="85"/>
      <c r="CS284" s="85"/>
      <c r="DF284" s="62"/>
      <c r="DH284" s="85"/>
      <c r="DI284" s="85"/>
    </row>
    <row r="285" spans="14:113" s="73" customFormat="1" ht="9" customHeight="1">
      <c r="N285" s="62"/>
      <c r="O285" s="62"/>
      <c r="P285" s="85"/>
      <c r="Q285" s="62"/>
      <c r="AD285" s="62"/>
      <c r="AF285" s="71"/>
      <c r="AG285" s="85"/>
      <c r="BC285" s="85"/>
      <c r="BE285" s="62"/>
      <c r="BU285" s="85"/>
      <c r="BV285" s="85"/>
      <c r="CP285" s="85"/>
      <c r="CQ285" s="85"/>
      <c r="CS285" s="85"/>
      <c r="DF285" s="62"/>
      <c r="DH285" s="85"/>
      <c r="DI285" s="85"/>
    </row>
    <row r="286" spans="14:113" s="73" customFormat="1" ht="9" customHeight="1">
      <c r="N286" s="62"/>
      <c r="O286" s="62"/>
      <c r="P286" s="85"/>
      <c r="Q286" s="62"/>
      <c r="AD286" s="62"/>
      <c r="AF286" s="71"/>
      <c r="AG286" s="85"/>
      <c r="BC286" s="85"/>
      <c r="BE286" s="62"/>
      <c r="BU286" s="85"/>
      <c r="BV286" s="85"/>
      <c r="CP286" s="85"/>
      <c r="CQ286" s="85"/>
      <c r="CS286" s="85"/>
      <c r="DF286" s="62"/>
      <c r="DH286" s="85"/>
      <c r="DI286" s="85"/>
    </row>
    <row r="287" spans="14:113" s="73" customFormat="1" ht="9" customHeight="1">
      <c r="N287" s="62"/>
      <c r="O287" s="62"/>
      <c r="P287" s="85"/>
      <c r="Q287" s="62"/>
      <c r="AD287" s="62"/>
      <c r="AF287" s="71"/>
      <c r="AG287" s="85"/>
      <c r="BC287" s="85"/>
      <c r="BE287" s="62"/>
      <c r="BU287" s="85"/>
      <c r="BV287" s="85"/>
      <c r="CP287" s="85"/>
      <c r="CQ287" s="85"/>
      <c r="CS287" s="85"/>
      <c r="DF287" s="62"/>
      <c r="DH287" s="85"/>
      <c r="DI287" s="85"/>
    </row>
    <row r="288" spans="14:113" s="73" customFormat="1" ht="9" customHeight="1">
      <c r="N288" s="62"/>
      <c r="O288" s="62"/>
      <c r="P288" s="85"/>
      <c r="Q288" s="62"/>
      <c r="AD288" s="62"/>
      <c r="AF288" s="71"/>
      <c r="AG288" s="85"/>
      <c r="BC288" s="85"/>
      <c r="BE288" s="62"/>
      <c r="BU288" s="85"/>
      <c r="BV288" s="85"/>
      <c r="CP288" s="85"/>
      <c r="CQ288" s="85"/>
      <c r="CS288" s="85"/>
      <c r="DF288" s="62"/>
      <c r="DH288" s="85"/>
      <c r="DI288" s="85"/>
    </row>
    <row r="289" spans="14:113" s="73" customFormat="1" ht="9" customHeight="1">
      <c r="N289" s="62"/>
      <c r="O289" s="62"/>
      <c r="P289" s="85"/>
      <c r="Q289" s="62"/>
      <c r="AD289" s="62"/>
      <c r="AF289" s="71"/>
      <c r="AG289" s="85"/>
      <c r="BC289" s="85"/>
      <c r="BE289" s="62"/>
      <c r="BU289" s="85"/>
      <c r="BV289" s="85"/>
      <c r="CP289" s="85"/>
      <c r="CQ289" s="85"/>
      <c r="CS289" s="85"/>
      <c r="DF289" s="62"/>
      <c r="DH289" s="85"/>
      <c r="DI289" s="85"/>
    </row>
    <row r="290" spans="14:113" s="73" customFormat="1" ht="9" customHeight="1">
      <c r="N290" s="62"/>
      <c r="O290" s="62"/>
      <c r="P290" s="85"/>
      <c r="Q290" s="62"/>
      <c r="AD290" s="62"/>
      <c r="AF290" s="71"/>
      <c r="AG290" s="85"/>
      <c r="BC290" s="85"/>
      <c r="BE290" s="62"/>
      <c r="BU290" s="85"/>
      <c r="BV290" s="85"/>
      <c r="CP290" s="85"/>
      <c r="CQ290" s="85"/>
      <c r="CS290" s="85"/>
      <c r="DF290" s="62"/>
      <c r="DH290" s="85"/>
      <c r="DI290" s="85"/>
    </row>
    <row r="291" spans="14:113" s="73" customFormat="1" ht="9" customHeight="1">
      <c r="N291" s="62"/>
      <c r="O291" s="62"/>
      <c r="P291" s="85"/>
      <c r="Q291" s="62"/>
      <c r="AD291" s="62"/>
      <c r="AF291" s="71"/>
      <c r="AG291" s="85"/>
      <c r="BC291" s="85"/>
      <c r="BE291" s="62"/>
      <c r="BU291" s="85"/>
      <c r="BV291" s="85"/>
      <c r="CP291" s="85"/>
      <c r="CQ291" s="85"/>
      <c r="CS291" s="85"/>
      <c r="DF291" s="62"/>
      <c r="DH291" s="85"/>
      <c r="DI291" s="85"/>
    </row>
    <row r="292" spans="14:113" s="73" customFormat="1" ht="9" customHeight="1">
      <c r="N292" s="62"/>
      <c r="O292" s="62"/>
      <c r="P292" s="85"/>
      <c r="Q292" s="62"/>
      <c r="AD292" s="62"/>
      <c r="AF292" s="71"/>
      <c r="AG292" s="85"/>
      <c r="BC292" s="85"/>
      <c r="BE292" s="62"/>
      <c r="BU292" s="85"/>
      <c r="BV292" s="85"/>
      <c r="CP292" s="85"/>
      <c r="CQ292" s="85"/>
      <c r="CS292" s="85"/>
      <c r="DF292" s="62"/>
      <c r="DH292" s="85"/>
      <c r="DI292" s="85"/>
    </row>
    <row r="293" spans="14:113" s="73" customFormat="1" ht="9" customHeight="1">
      <c r="N293" s="62"/>
      <c r="O293" s="62"/>
      <c r="P293" s="85"/>
      <c r="Q293" s="62"/>
      <c r="AD293" s="62"/>
      <c r="AF293" s="71"/>
      <c r="AG293" s="85"/>
      <c r="BC293" s="85"/>
      <c r="BE293" s="62"/>
      <c r="BU293" s="85"/>
      <c r="BV293" s="85"/>
      <c r="CP293" s="85"/>
      <c r="CQ293" s="85"/>
      <c r="CS293" s="85"/>
      <c r="DF293" s="62"/>
      <c r="DH293" s="85"/>
      <c r="DI293" s="85"/>
    </row>
    <row r="294" spans="14:113" s="73" customFormat="1" ht="9" customHeight="1">
      <c r="N294" s="62"/>
      <c r="O294" s="62"/>
      <c r="P294" s="85"/>
      <c r="Q294" s="62"/>
      <c r="AD294" s="62"/>
      <c r="AF294" s="71"/>
      <c r="AG294" s="85"/>
      <c r="BC294" s="85"/>
      <c r="BE294" s="62"/>
      <c r="BU294" s="85"/>
      <c r="BV294" s="85"/>
      <c r="CP294" s="85"/>
      <c r="CQ294" s="85"/>
      <c r="CS294" s="85"/>
      <c r="DF294" s="62"/>
      <c r="DH294" s="85"/>
      <c r="DI294" s="85"/>
    </row>
    <row r="295" spans="14:113" s="73" customFormat="1" ht="9" customHeight="1">
      <c r="N295" s="62"/>
      <c r="O295" s="62"/>
      <c r="P295" s="85"/>
      <c r="Q295" s="62"/>
      <c r="AD295" s="62"/>
      <c r="AF295" s="71"/>
      <c r="AG295" s="85"/>
      <c r="BC295" s="85"/>
      <c r="BE295" s="62"/>
      <c r="BU295" s="85"/>
      <c r="BV295" s="85"/>
      <c r="CP295" s="85"/>
      <c r="CQ295" s="85"/>
      <c r="CS295" s="85"/>
      <c r="DF295" s="62"/>
      <c r="DH295" s="85"/>
      <c r="DI295" s="85"/>
    </row>
    <row r="296" spans="14:113" s="73" customFormat="1" ht="9" customHeight="1">
      <c r="N296" s="62"/>
      <c r="O296" s="62"/>
      <c r="P296" s="85"/>
      <c r="Q296" s="62"/>
      <c r="AD296" s="62"/>
      <c r="AF296" s="71"/>
      <c r="AG296" s="85"/>
      <c r="BC296" s="85"/>
      <c r="BE296" s="62"/>
      <c r="BU296" s="85"/>
      <c r="BV296" s="85"/>
      <c r="CP296" s="85"/>
      <c r="CQ296" s="85"/>
      <c r="CS296" s="85"/>
      <c r="DF296" s="62"/>
      <c r="DH296" s="85"/>
      <c r="DI296" s="85"/>
    </row>
    <row r="297" spans="14:113" s="73" customFormat="1" ht="9" customHeight="1">
      <c r="N297" s="62"/>
      <c r="O297" s="62"/>
      <c r="P297" s="85"/>
      <c r="Q297" s="62"/>
      <c r="AD297" s="62"/>
      <c r="AF297" s="71"/>
      <c r="AG297" s="85"/>
      <c r="BC297" s="85"/>
      <c r="BE297" s="62"/>
      <c r="BU297" s="85"/>
      <c r="BV297" s="85"/>
      <c r="CP297" s="85"/>
      <c r="CQ297" s="85"/>
      <c r="CS297" s="85"/>
      <c r="DF297" s="62"/>
      <c r="DH297" s="85"/>
      <c r="DI297" s="85"/>
    </row>
    <row r="298" spans="14:113" s="73" customFormat="1" ht="9" customHeight="1">
      <c r="N298" s="62"/>
      <c r="O298" s="62"/>
      <c r="P298" s="85"/>
      <c r="Q298" s="62"/>
      <c r="AD298" s="62"/>
      <c r="AF298" s="71"/>
      <c r="AG298" s="85"/>
      <c r="BC298" s="85"/>
      <c r="BE298" s="62"/>
      <c r="BU298" s="85"/>
      <c r="BV298" s="85"/>
      <c r="CP298" s="85"/>
      <c r="CQ298" s="85"/>
      <c r="CS298" s="85"/>
      <c r="DF298" s="62"/>
      <c r="DH298" s="85"/>
      <c r="DI298" s="85"/>
    </row>
    <row r="299" spans="14:113" s="73" customFormat="1" ht="9" customHeight="1">
      <c r="N299" s="62"/>
      <c r="O299" s="62"/>
      <c r="P299" s="85"/>
      <c r="Q299" s="62"/>
      <c r="AD299" s="62"/>
      <c r="AF299" s="71"/>
      <c r="AG299" s="85"/>
      <c r="BC299" s="85"/>
      <c r="BE299" s="62"/>
      <c r="BU299" s="85"/>
      <c r="BV299" s="85"/>
      <c r="CP299" s="85"/>
      <c r="CQ299" s="85"/>
      <c r="CS299" s="85"/>
      <c r="DF299" s="62"/>
      <c r="DH299" s="85"/>
      <c r="DI299" s="85"/>
    </row>
    <row r="300" spans="14:113" s="73" customFormat="1" ht="9" customHeight="1">
      <c r="N300" s="62"/>
      <c r="O300" s="62"/>
      <c r="P300" s="85"/>
      <c r="Q300" s="62"/>
      <c r="AD300" s="62"/>
      <c r="AF300" s="71"/>
      <c r="AG300" s="85"/>
      <c r="BC300" s="85"/>
      <c r="BE300" s="62"/>
      <c r="BU300" s="85"/>
      <c r="BV300" s="85"/>
      <c r="CP300" s="85"/>
      <c r="CQ300" s="85"/>
      <c r="CS300" s="85"/>
      <c r="DF300" s="62"/>
      <c r="DH300" s="85"/>
      <c r="DI300" s="85"/>
    </row>
    <row r="301" spans="14:113" s="73" customFormat="1" ht="9" customHeight="1">
      <c r="N301" s="62"/>
      <c r="O301" s="62"/>
      <c r="P301" s="85"/>
      <c r="Q301" s="62"/>
      <c r="AD301" s="62"/>
      <c r="AF301" s="71"/>
      <c r="AG301" s="85"/>
      <c r="BC301" s="85"/>
      <c r="BE301" s="62"/>
      <c r="BU301" s="85"/>
      <c r="BV301" s="85"/>
      <c r="CP301" s="85"/>
      <c r="CQ301" s="85"/>
      <c r="CS301" s="85"/>
      <c r="DF301" s="62"/>
      <c r="DH301" s="85"/>
      <c r="DI301" s="85"/>
    </row>
    <row r="302" spans="14:113" s="73" customFormat="1" ht="9" customHeight="1">
      <c r="N302" s="62"/>
      <c r="O302" s="62"/>
      <c r="P302" s="85"/>
      <c r="Q302" s="62"/>
      <c r="AD302" s="62"/>
      <c r="AF302" s="71"/>
      <c r="AG302" s="85"/>
      <c r="BC302" s="85"/>
      <c r="BE302" s="62"/>
      <c r="BU302" s="85"/>
      <c r="BV302" s="85"/>
      <c r="CP302" s="85"/>
      <c r="CQ302" s="85"/>
      <c r="CS302" s="85"/>
      <c r="DF302" s="62"/>
      <c r="DH302" s="85"/>
      <c r="DI302" s="85"/>
    </row>
    <row r="303" spans="14:113" s="73" customFormat="1" ht="9" customHeight="1">
      <c r="N303" s="62"/>
      <c r="O303" s="62"/>
      <c r="P303" s="85"/>
      <c r="Q303" s="62"/>
      <c r="AD303" s="62"/>
      <c r="AF303" s="71"/>
      <c r="AG303" s="85"/>
      <c r="BC303" s="85"/>
      <c r="BE303" s="62"/>
      <c r="BU303" s="85"/>
      <c r="BV303" s="85"/>
      <c r="CP303" s="85"/>
      <c r="CQ303" s="85"/>
      <c r="CS303" s="85"/>
      <c r="DF303" s="62"/>
      <c r="DH303" s="85"/>
      <c r="DI303" s="85"/>
    </row>
    <row r="304" spans="14:113" s="73" customFormat="1" ht="9" customHeight="1">
      <c r="N304" s="62"/>
      <c r="O304" s="62"/>
      <c r="P304" s="85"/>
      <c r="Q304" s="62"/>
      <c r="AD304" s="62"/>
      <c r="AF304" s="71"/>
      <c r="AG304" s="85"/>
      <c r="BC304" s="85"/>
      <c r="BE304" s="62"/>
      <c r="BU304" s="85"/>
      <c r="BV304" s="85"/>
      <c r="CP304" s="85"/>
      <c r="CQ304" s="85"/>
      <c r="CS304" s="85"/>
      <c r="DF304" s="62"/>
      <c r="DH304" s="85"/>
      <c r="DI304" s="85"/>
    </row>
    <row r="305" spans="14:113" s="73" customFormat="1" ht="9" customHeight="1">
      <c r="N305" s="62"/>
      <c r="O305" s="62"/>
      <c r="P305" s="85"/>
      <c r="Q305" s="62"/>
      <c r="AD305" s="62"/>
      <c r="AF305" s="71"/>
      <c r="AG305" s="85"/>
      <c r="BC305" s="85"/>
      <c r="BE305" s="62"/>
      <c r="BU305" s="85"/>
      <c r="BV305" s="85"/>
      <c r="CP305" s="85"/>
      <c r="CQ305" s="85"/>
      <c r="CS305" s="85"/>
      <c r="DF305" s="62"/>
      <c r="DH305" s="85"/>
      <c r="DI305" s="85"/>
    </row>
    <row r="306" spans="14:113" s="73" customFormat="1" ht="9" customHeight="1">
      <c r="N306" s="62"/>
      <c r="O306" s="62"/>
      <c r="P306" s="85"/>
      <c r="Q306" s="62"/>
      <c r="AD306" s="62"/>
      <c r="AF306" s="71"/>
      <c r="AG306" s="85"/>
      <c r="BC306" s="85"/>
      <c r="BE306" s="62"/>
      <c r="BU306" s="85"/>
      <c r="BV306" s="85"/>
      <c r="CP306" s="85"/>
      <c r="CQ306" s="85"/>
      <c r="CS306" s="85"/>
      <c r="DF306" s="62"/>
      <c r="DH306" s="85"/>
      <c r="DI306" s="85"/>
    </row>
    <row r="307" spans="14:113" s="73" customFormat="1" ht="9" customHeight="1">
      <c r="N307" s="62"/>
      <c r="O307" s="62"/>
      <c r="P307" s="85"/>
      <c r="Q307" s="62"/>
      <c r="AD307" s="62"/>
      <c r="AF307" s="71"/>
      <c r="AG307" s="85"/>
      <c r="BC307" s="85"/>
      <c r="BE307" s="62"/>
      <c r="BU307" s="85"/>
      <c r="BV307" s="85"/>
      <c r="CP307" s="85"/>
      <c r="CQ307" s="85"/>
      <c r="CS307" s="85"/>
      <c r="DF307" s="62"/>
      <c r="DH307" s="85"/>
      <c r="DI307" s="85"/>
    </row>
    <row r="308" spans="14:113" s="73" customFormat="1" ht="9" customHeight="1">
      <c r="N308" s="62"/>
      <c r="O308" s="62"/>
      <c r="P308" s="85"/>
      <c r="Q308" s="62"/>
      <c r="AD308" s="62"/>
      <c r="AF308" s="71"/>
      <c r="AG308" s="85"/>
      <c r="BC308" s="85"/>
      <c r="BE308" s="62"/>
      <c r="BU308" s="85"/>
      <c r="BV308" s="85"/>
      <c r="CP308" s="85"/>
      <c r="CQ308" s="85"/>
      <c r="CS308" s="85"/>
      <c r="DF308" s="62"/>
      <c r="DH308" s="85"/>
      <c r="DI308" s="85"/>
    </row>
    <row r="309" spans="14:113" s="73" customFormat="1" ht="9" customHeight="1">
      <c r="N309" s="62"/>
      <c r="O309" s="62"/>
      <c r="P309" s="85"/>
      <c r="Q309" s="62"/>
      <c r="AD309" s="62"/>
      <c r="AF309" s="71"/>
      <c r="AG309" s="85"/>
      <c r="BC309" s="85"/>
      <c r="BE309" s="62"/>
      <c r="BU309" s="85"/>
      <c r="BV309" s="85"/>
      <c r="CP309" s="85"/>
      <c r="CQ309" s="85"/>
      <c r="CS309" s="85"/>
      <c r="DF309" s="62"/>
      <c r="DH309" s="85"/>
      <c r="DI309" s="85"/>
    </row>
    <row r="310" spans="14:113" s="73" customFormat="1" ht="9" customHeight="1">
      <c r="N310" s="62"/>
      <c r="O310" s="62"/>
      <c r="P310" s="85"/>
      <c r="Q310" s="62"/>
      <c r="AD310" s="62"/>
      <c r="AF310" s="71"/>
      <c r="AG310" s="85"/>
      <c r="BC310" s="85"/>
      <c r="BE310" s="62"/>
      <c r="BU310" s="85"/>
      <c r="BV310" s="85"/>
      <c r="CP310" s="85"/>
      <c r="CQ310" s="85"/>
      <c r="CS310" s="85"/>
      <c r="DF310" s="62"/>
      <c r="DH310" s="85"/>
      <c r="DI310" s="85"/>
    </row>
    <row r="311" spans="14:113" s="73" customFormat="1" ht="9" customHeight="1">
      <c r="N311" s="62"/>
      <c r="O311" s="62"/>
      <c r="P311" s="85"/>
      <c r="Q311" s="62"/>
      <c r="AD311" s="62"/>
      <c r="AF311" s="71"/>
      <c r="AG311" s="85"/>
      <c r="BC311" s="85"/>
      <c r="BE311" s="62"/>
      <c r="BU311" s="85"/>
      <c r="BV311" s="85"/>
      <c r="CP311" s="85"/>
      <c r="CQ311" s="85"/>
      <c r="CS311" s="85"/>
      <c r="DF311" s="62"/>
      <c r="DH311" s="85"/>
      <c r="DI311" s="85"/>
    </row>
    <row r="312" spans="14:113" s="73" customFormat="1" ht="9" customHeight="1">
      <c r="N312" s="62"/>
      <c r="O312" s="62"/>
      <c r="P312" s="85"/>
      <c r="Q312" s="62"/>
      <c r="AD312" s="62"/>
      <c r="AF312" s="71"/>
      <c r="AG312" s="85"/>
      <c r="BC312" s="85"/>
      <c r="BE312" s="62"/>
      <c r="BU312" s="85"/>
      <c r="BV312" s="85"/>
      <c r="CP312" s="85"/>
      <c r="CQ312" s="85"/>
      <c r="CS312" s="85"/>
      <c r="DF312" s="62"/>
      <c r="DH312" s="85"/>
      <c r="DI312" s="85"/>
    </row>
    <row r="313" spans="14:113" s="73" customFormat="1" ht="9" customHeight="1">
      <c r="N313" s="62"/>
      <c r="O313" s="62"/>
      <c r="P313" s="85"/>
      <c r="Q313" s="62"/>
      <c r="AD313" s="62"/>
      <c r="AF313" s="71"/>
      <c r="AG313" s="85"/>
      <c r="BC313" s="85"/>
      <c r="BE313" s="62"/>
      <c r="BU313" s="85"/>
      <c r="BV313" s="85"/>
      <c r="CP313" s="85"/>
      <c r="CQ313" s="85"/>
      <c r="CS313" s="85"/>
      <c r="DF313" s="62"/>
      <c r="DH313" s="85"/>
      <c r="DI313" s="85"/>
    </row>
    <row r="314" spans="14:113" s="73" customFormat="1" ht="9" customHeight="1">
      <c r="N314" s="62"/>
      <c r="O314" s="62"/>
      <c r="P314" s="85"/>
      <c r="Q314" s="62"/>
      <c r="AD314" s="62"/>
      <c r="AF314" s="71"/>
      <c r="AG314" s="85"/>
      <c r="BC314" s="85"/>
      <c r="BE314" s="62"/>
      <c r="BU314" s="85"/>
      <c r="BV314" s="85"/>
      <c r="CP314" s="85"/>
      <c r="CQ314" s="85"/>
      <c r="CS314" s="85"/>
      <c r="DF314" s="62"/>
      <c r="DH314" s="85"/>
      <c r="DI314" s="85"/>
    </row>
    <row r="315" spans="14:113" s="73" customFormat="1" ht="9" customHeight="1">
      <c r="N315" s="62"/>
      <c r="O315" s="62"/>
      <c r="P315" s="85"/>
      <c r="Q315" s="62"/>
      <c r="AD315" s="62"/>
      <c r="AF315" s="71"/>
      <c r="AG315" s="85"/>
      <c r="BC315" s="85"/>
      <c r="BE315" s="62"/>
      <c r="BU315" s="85"/>
      <c r="BV315" s="85"/>
      <c r="CP315" s="85"/>
      <c r="CQ315" s="85"/>
      <c r="CS315" s="85"/>
      <c r="DF315" s="62"/>
      <c r="DH315" s="85"/>
      <c r="DI315" s="85"/>
    </row>
    <row r="316" spans="14:113" s="73" customFormat="1" ht="9" customHeight="1">
      <c r="N316" s="62"/>
      <c r="O316" s="62"/>
      <c r="P316" s="85"/>
      <c r="Q316" s="62"/>
      <c r="AD316" s="62"/>
      <c r="AF316" s="71"/>
      <c r="AG316" s="85"/>
      <c r="BC316" s="85"/>
      <c r="BE316" s="62"/>
      <c r="BU316" s="85"/>
      <c r="BV316" s="85"/>
      <c r="CP316" s="85"/>
      <c r="CQ316" s="85"/>
      <c r="CS316" s="85"/>
      <c r="DF316" s="62"/>
      <c r="DH316" s="85"/>
      <c r="DI316" s="85"/>
    </row>
    <row r="317" spans="14:113" s="73" customFormat="1" ht="9" customHeight="1">
      <c r="N317" s="62"/>
      <c r="O317" s="62"/>
      <c r="P317" s="85"/>
      <c r="Q317" s="62"/>
      <c r="AD317" s="62"/>
      <c r="AF317" s="71"/>
      <c r="AG317" s="85"/>
      <c r="BC317" s="85"/>
      <c r="BE317" s="62"/>
      <c r="BU317" s="85"/>
      <c r="BV317" s="85"/>
      <c r="CP317" s="85"/>
      <c r="CQ317" s="85"/>
      <c r="CS317" s="85"/>
      <c r="DF317" s="62"/>
      <c r="DH317" s="85"/>
      <c r="DI317" s="85"/>
    </row>
    <row r="318" spans="14:113" s="73" customFormat="1" ht="9" customHeight="1">
      <c r="N318" s="62"/>
      <c r="O318" s="62"/>
      <c r="P318" s="85"/>
      <c r="Q318" s="62"/>
      <c r="AD318" s="62"/>
      <c r="AF318" s="71"/>
      <c r="AG318" s="85"/>
      <c r="BC318" s="85"/>
      <c r="BE318" s="62"/>
      <c r="BU318" s="85"/>
      <c r="BV318" s="85"/>
      <c r="CP318" s="85"/>
      <c r="CQ318" s="85"/>
      <c r="CS318" s="85"/>
      <c r="DF318" s="62"/>
      <c r="DH318" s="85"/>
      <c r="DI318" s="85"/>
    </row>
    <row r="319" spans="14:113" s="73" customFormat="1" ht="9" customHeight="1">
      <c r="N319" s="62"/>
      <c r="O319" s="62"/>
      <c r="P319" s="85"/>
      <c r="Q319" s="62"/>
      <c r="AD319" s="62"/>
      <c r="AF319" s="71"/>
      <c r="AG319" s="85"/>
      <c r="BC319" s="85"/>
      <c r="BE319" s="62"/>
      <c r="BU319" s="85"/>
      <c r="BV319" s="85"/>
      <c r="CP319" s="85"/>
      <c r="CQ319" s="85"/>
      <c r="CS319" s="85"/>
      <c r="DF319" s="62"/>
      <c r="DH319" s="85"/>
      <c r="DI319" s="85"/>
    </row>
    <row r="320" spans="14:113" s="73" customFormat="1" ht="9" customHeight="1">
      <c r="N320" s="62"/>
      <c r="O320" s="62"/>
      <c r="P320" s="85"/>
      <c r="Q320" s="62"/>
      <c r="AD320" s="62"/>
      <c r="AF320" s="71"/>
      <c r="AG320" s="85"/>
      <c r="BC320" s="85"/>
      <c r="BE320" s="62"/>
      <c r="BU320" s="85"/>
      <c r="BV320" s="85"/>
      <c r="CP320" s="85"/>
      <c r="CQ320" s="85"/>
      <c r="CS320" s="85"/>
      <c r="DF320" s="62"/>
      <c r="DH320" s="85"/>
      <c r="DI320" s="85"/>
    </row>
    <row r="321" spans="14:113" s="73" customFormat="1" ht="9" customHeight="1">
      <c r="N321" s="62"/>
      <c r="O321" s="62"/>
      <c r="P321" s="85"/>
      <c r="Q321" s="62"/>
      <c r="AD321" s="62"/>
      <c r="AF321" s="71"/>
      <c r="AG321" s="85"/>
      <c r="BC321" s="85"/>
      <c r="BE321" s="62"/>
      <c r="BU321" s="85"/>
      <c r="BV321" s="85"/>
      <c r="CP321" s="85"/>
      <c r="CQ321" s="85"/>
      <c r="CS321" s="85"/>
      <c r="DF321" s="62"/>
      <c r="DH321" s="85"/>
      <c r="DI321" s="85"/>
    </row>
    <row r="322" spans="14:113" s="73" customFormat="1" ht="9" customHeight="1">
      <c r="N322" s="62"/>
      <c r="O322" s="62"/>
      <c r="P322" s="85"/>
      <c r="Q322" s="62"/>
      <c r="AD322" s="62"/>
      <c r="AF322" s="71"/>
      <c r="AG322" s="85"/>
      <c r="BC322" s="85"/>
      <c r="BE322" s="62"/>
      <c r="BU322" s="85"/>
      <c r="BV322" s="85"/>
      <c r="CP322" s="85"/>
      <c r="CQ322" s="85"/>
      <c r="CS322" s="85"/>
      <c r="DF322" s="62"/>
      <c r="DH322" s="85"/>
      <c r="DI322" s="85"/>
    </row>
    <row r="323" spans="14:113" s="73" customFormat="1" ht="9" customHeight="1">
      <c r="N323" s="62"/>
      <c r="O323" s="62"/>
      <c r="P323" s="85"/>
      <c r="Q323" s="62"/>
      <c r="AD323" s="62"/>
      <c r="AF323" s="71"/>
      <c r="AG323" s="85"/>
      <c r="BC323" s="85"/>
      <c r="BE323" s="62"/>
      <c r="BU323" s="85"/>
      <c r="BV323" s="85"/>
      <c r="CP323" s="85"/>
      <c r="CQ323" s="85"/>
      <c r="CS323" s="85"/>
      <c r="DF323" s="62"/>
      <c r="DH323" s="85"/>
      <c r="DI323" s="85"/>
    </row>
    <row r="324" spans="14:113" s="73" customFormat="1" ht="9" customHeight="1">
      <c r="N324" s="62"/>
      <c r="O324" s="62"/>
      <c r="P324" s="85"/>
      <c r="Q324" s="62"/>
      <c r="AD324" s="62"/>
      <c r="AF324" s="71"/>
      <c r="AG324" s="85"/>
      <c r="BC324" s="85"/>
      <c r="BE324" s="62"/>
      <c r="BU324" s="85"/>
      <c r="BV324" s="85"/>
      <c r="CP324" s="85"/>
      <c r="CQ324" s="85"/>
      <c r="CS324" s="85"/>
      <c r="DF324" s="62"/>
      <c r="DH324" s="85"/>
      <c r="DI324" s="85"/>
    </row>
    <row r="325" spans="14:113" s="73" customFormat="1" ht="9" customHeight="1">
      <c r="N325" s="62"/>
      <c r="O325" s="62"/>
      <c r="P325" s="85"/>
      <c r="Q325" s="62"/>
      <c r="AD325" s="62"/>
      <c r="AF325" s="71"/>
      <c r="AG325" s="85"/>
      <c r="BC325" s="85"/>
      <c r="BE325" s="62"/>
      <c r="BU325" s="85"/>
      <c r="BV325" s="85"/>
      <c r="CP325" s="85"/>
      <c r="CQ325" s="85"/>
      <c r="CS325" s="85"/>
      <c r="DF325" s="62"/>
      <c r="DH325" s="85"/>
      <c r="DI325" s="85"/>
    </row>
    <row r="326" spans="14:113" s="73" customFormat="1" ht="9" customHeight="1">
      <c r="N326" s="62"/>
      <c r="O326" s="62"/>
      <c r="P326" s="85"/>
      <c r="Q326" s="62"/>
      <c r="AD326" s="62"/>
      <c r="AF326" s="71"/>
      <c r="AG326" s="85"/>
      <c r="BC326" s="85"/>
      <c r="BE326" s="62"/>
      <c r="BU326" s="85"/>
      <c r="BV326" s="85"/>
      <c r="CP326" s="85"/>
      <c r="CQ326" s="85"/>
      <c r="CS326" s="85"/>
      <c r="DF326" s="62"/>
      <c r="DH326" s="85"/>
      <c r="DI326" s="85"/>
    </row>
    <row r="327" spans="14:113" s="73" customFormat="1" ht="9" customHeight="1">
      <c r="N327" s="62"/>
      <c r="O327" s="62"/>
      <c r="P327" s="85"/>
      <c r="Q327" s="62"/>
      <c r="AD327" s="62"/>
      <c r="AF327" s="71"/>
      <c r="AG327" s="85"/>
      <c r="BC327" s="85"/>
      <c r="BE327" s="62"/>
      <c r="BU327" s="85"/>
      <c r="BV327" s="85"/>
      <c r="CP327" s="85"/>
      <c r="CQ327" s="85"/>
      <c r="CS327" s="85"/>
      <c r="DF327" s="62"/>
      <c r="DH327" s="85"/>
      <c r="DI327" s="85"/>
    </row>
    <row r="328" spans="14:113" s="73" customFormat="1" ht="9" customHeight="1">
      <c r="N328" s="62"/>
      <c r="O328" s="62"/>
      <c r="P328" s="85"/>
      <c r="Q328" s="62"/>
      <c r="AD328" s="62"/>
      <c r="AF328" s="71"/>
      <c r="AG328" s="85"/>
      <c r="BC328" s="85"/>
      <c r="BE328" s="62"/>
      <c r="BU328" s="85"/>
      <c r="BV328" s="85"/>
      <c r="CP328" s="85"/>
      <c r="CQ328" s="85"/>
      <c r="CS328" s="85"/>
      <c r="DF328" s="62"/>
      <c r="DH328" s="85"/>
      <c r="DI328" s="85"/>
    </row>
    <row r="329" spans="14:113" s="73" customFormat="1" ht="9" customHeight="1">
      <c r="N329" s="62"/>
      <c r="O329" s="62"/>
      <c r="P329" s="85"/>
      <c r="Q329" s="62"/>
      <c r="AD329" s="62"/>
      <c r="AF329" s="71"/>
      <c r="AG329" s="85"/>
      <c r="BC329" s="85"/>
      <c r="BE329" s="62"/>
      <c r="BU329" s="85"/>
      <c r="BV329" s="85"/>
      <c r="CP329" s="85"/>
      <c r="CQ329" s="85"/>
      <c r="CS329" s="85"/>
      <c r="DF329" s="62"/>
      <c r="DH329" s="85"/>
      <c r="DI329" s="85"/>
    </row>
    <row r="330" spans="14:113" s="73" customFormat="1" ht="9" customHeight="1">
      <c r="N330" s="62"/>
      <c r="O330" s="62"/>
      <c r="P330" s="85"/>
      <c r="Q330" s="62"/>
      <c r="AD330" s="62"/>
      <c r="AF330" s="71"/>
      <c r="AG330" s="85"/>
      <c r="BC330" s="85"/>
      <c r="BE330" s="62"/>
      <c r="BU330" s="85"/>
      <c r="BV330" s="85"/>
      <c r="CP330" s="85"/>
      <c r="CQ330" s="85"/>
      <c r="CS330" s="85"/>
      <c r="DF330" s="62"/>
      <c r="DH330" s="85"/>
      <c r="DI330" s="85"/>
    </row>
    <row r="331" spans="14:113" s="73" customFormat="1" ht="9" customHeight="1">
      <c r="N331" s="62"/>
      <c r="O331" s="62"/>
      <c r="P331" s="85"/>
      <c r="Q331" s="62"/>
      <c r="AD331" s="62"/>
      <c r="AF331" s="71"/>
      <c r="AG331" s="85"/>
      <c r="BC331" s="85"/>
      <c r="BE331" s="62"/>
      <c r="BU331" s="85"/>
      <c r="BV331" s="85"/>
      <c r="CP331" s="85"/>
      <c r="CQ331" s="85"/>
      <c r="CS331" s="85"/>
      <c r="DF331" s="62"/>
      <c r="DH331" s="85"/>
      <c r="DI331" s="85"/>
    </row>
    <row r="332" spans="14:113" s="73" customFormat="1" ht="9" customHeight="1">
      <c r="N332" s="62"/>
      <c r="O332" s="62"/>
      <c r="P332" s="85"/>
      <c r="Q332" s="62"/>
      <c r="AD332" s="62"/>
      <c r="AF332" s="71"/>
      <c r="AG332" s="85"/>
      <c r="BC332" s="85"/>
      <c r="BE332" s="62"/>
      <c r="BU332" s="85"/>
      <c r="BV332" s="85"/>
      <c r="CP332" s="85"/>
      <c r="CQ332" s="85"/>
      <c r="CS332" s="85"/>
      <c r="DF332" s="62"/>
      <c r="DH332" s="85"/>
      <c r="DI332" s="85"/>
    </row>
    <row r="333" spans="14:113" s="73" customFormat="1" ht="9" customHeight="1">
      <c r="N333" s="62"/>
      <c r="O333" s="62"/>
      <c r="P333" s="85"/>
      <c r="Q333" s="62"/>
      <c r="AD333" s="62"/>
      <c r="AF333" s="71"/>
      <c r="AG333" s="85"/>
      <c r="BC333" s="85"/>
      <c r="BE333" s="62"/>
      <c r="BU333" s="85"/>
      <c r="BV333" s="85"/>
      <c r="CP333" s="85"/>
      <c r="CQ333" s="85"/>
      <c r="CS333" s="85"/>
      <c r="DF333" s="62"/>
      <c r="DH333" s="85"/>
      <c r="DI333" s="85"/>
    </row>
    <row r="334" spans="14:113" s="73" customFormat="1" ht="9" customHeight="1">
      <c r="N334" s="62"/>
      <c r="O334" s="62"/>
      <c r="P334" s="85"/>
      <c r="Q334" s="62"/>
      <c r="AD334" s="62"/>
      <c r="AF334" s="71"/>
      <c r="AG334" s="85"/>
      <c r="BC334" s="85"/>
      <c r="BE334" s="62"/>
      <c r="BU334" s="85"/>
      <c r="BV334" s="85"/>
      <c r="CP334" s="85"/>
      <c r="CQ334" s="85"/>
      <c r="CS334" s="85"/>
      <c r="DF334" s="62"/>
      <c r="DH334" s="85"/>
      <c r="DI334" s="85"/>
    </row>
    <row r="335" spans="14:113" s="73" customFormat="1" ht="9" customHeight="1">
      <c r="N335" s="62"/>
      <c r="O335" s="62"/>
      <c r="P335" s="85"/>
      <c r="Q335" s="62"/>
      <c r="AD335" s="62"/>
      <c r="AF335" s="71"/>
      <c r="AG335" s="85"/>
      <c r="BC335" s="85"/>
      <c r="BE335" s="62"/>
      <c r="BU335" s="85"/>
      <c r="BV335" s="85"/>
      <c r="CP335" s="85"/>
      <c r="CQ335" s="85"/>
      <c r="CS335" s="85"/>
      <c r="DF335" s="62"/>
      <c r="DH335" s="85"/>
      <c r="DI335" s="85"/>
    </row>
    <row r="336" spans="14:113" s="73" customFormat="1" ht="9" customHeight="1">
      <c r="N336" s="62"/>
      <c r="O336" s="62"/>
      <c r="P336" s="85"/>
      <c r="Q336" s="62"/>
      <c r="AD336" s="62"/>
      <c r="AF336" s="71"/>
      <c r="AG336" s="85"/>
      <c r="BC336" s="85"/>
      <c r="BE336" s="62"/>
      <c r="BU336" s="85"/>
      <c r="BV336" s="85"/>
      <c r="CP336" s="85"/>
      <c r="CQ336" s="85"/>
      <c r="CS336" s="85"/>
      <c r="DF336" s="62"/>
      <c r="DH336" s="85"/>
      <c r="DI336" s="85"/>
    </row>
    <row r="337" spans="14:113" s="73" customFormat="1" ht="9" customHeight="1">
      <c r="N337" s="62"/>
      <c r="O337" s="62"/>
      <c r="P337" s="85"/>
      <c r="Q337" s="62"/>
      <c r="AD337" s="62"/>
      <c r="AF337" s="71"/>
      <c r="AG337" s="85"/>
      <c r="BC337" s="85"/>
      <c r="BE337" s="62"/>
      <c r="BU337" s="85"/>
      <c r="BV337" s="85"/>
      <c r="CP337" s="85"/>
      <c r="CQ337" s="85"/>
      <c r="CS337" s="85"/>
      <c r="DF337" s="62"/>
      <c r="DH337" s="85"/>
      <c r="DI337" s="85"/>
    </row>
    <row r="338" spans="14:113" s="73" customFormat="1" ht="9" customHeight="1">
      <c r="N338" s="62"/>
      <c r="O338" s="62"/>
      <c r="P338" s="85"/>
      <c r="Q338" s="62"/>
      <c r="AD338" s="62"/>
      <c r="AF338" s="71"/>
      <c r="AG338" s="85"/>
      <c r="BC338" s="85"/>
      <c r="BE338" s="62"/>
      <c r="BU338" s="85"/>
      <c r="BV338" s="85"/>
      <c r="CP338" s="85"/>
      <c r="CQ338" s="85"/>
      <c r="CS338" s="85"/>
      <c r="DF338" s="62"/>
      <c r="DH338" s="85"/>
      <c r="DI338" s="85"/>
    </row>
    <row r="339" spans="14:113" s="73" customFormat="1" ht="9" customHeight="1">
      <c r="N339" s="62"/>
      <c r="O339" s="62"/>
      <c r="P339" s="85"/>
      <c r="Q339" s="62"/>
      <c r="AD339" s="62"/>
      <c r="AF339" s="71"/>
      <c r="AG339" s="85"/>
      <c r="BC339" s="85"/>
      <c r="BE339" s="62"/>
      <c r="BU339" s="85"/>
      <c r="BV339" s="85"/>
      <c r="CP339" s="85"/>
      <c r="CQ339" s="85"/>
      <c r="CS339" s="85"/>
      <c r="DF339" s="62"/>
      <c r="DH339" s="85"/>
      <c r="DI339" s="85"/>
    </row>
    <row r="340" spans="14:113" s="73" customFormat="1" ht="9" customHeight="1">
      <c r="N340" s="62"/>
      <c r="O340" s="62"/>
      <c r="P340" s="85"/>
      <c r="Q340" s="62"/>
      <c r="AD340" s="62"/>
      <c r="AF340" s="71"/>
      <c r="AG340" s="85"/>
      <c r="BC340" s="85"/>
      <c r="BE340" s="62"/>
      <c r="BU340" s="85"/>
      <c r="BV340" s="85"/>
      <c r="CP340" s="85"/>
      <c r="CQ340" s="85"/>
      <c r="CS340" s="85"/>
      <c r="DF340" s="62"/>
      <c r="DH340" s="85"/>
      <c r="DI340" s="85"/>
    </row>
    <row r="341" spans="14:113" s="73" customFormat="1" ht="9" customHeight="1">
      <c r="N341" s="62"/>
      <c r="O341" s="62"/>
      <c r="P341" s="85"/>
      <c r="Q341" s="62"/>
      <c r="AD341" s="62"/>
      <c r="AF341" s="71"/>
      <c r="AG341" s="85"/>
      <c r="BC341" s="85"/>
      <c r="BE341" s="62"/>
      <c r="BU341" s="85"/>
      <c r="BV341" s="85"/>
      <c r="CP341" s="85"/>
      <c r="CQ341" s="85"/>
      <c r="CS341" s="85"/>
      <c r="DF341" s="62"/>
      <c r="DH341" s="85"/>
      <c r="DI341" s="85"/>
    </row>
    <row r="342" spans="14:113" s="73" customFormat="1" ht="9" customHeight="1">
      <c r="N342" s="62"/>
      <c r="O342" s="62"/>
      <c r="P342" s="85"/>
      <c r="Q342" s="62"/>
      <c r="AD342" s="62"/>
      <c r="AF342" s="71"/>
      <c r="AG342" s="85"/>
      <c r="BC342" s="85"/>
      <c r="BE342" s="62"/>
      <c r="BU342" s="85"/>
      <c r="BV342" s="85"/>
      <c r="CP342" s="85"/>
      <c r="CQ342" s="85"/>
      <c r="CS342" s="85"/>
      <c r="DF342" s="62"/>
      <c r="DH342" s="85"/>
      <c r="DI342" s="85"/>
    </row>
    <row r="343" spans="14:113" s="73" customFormat="1" ht="9" customHeight="1">
      <c r="N343" s="62"/>
      <c r="O343" s="62"/>
      <c r="P343" s="85"/>
      <c r="Q343" s="62"/>
      <c r="AD343" s="62"/>
      <c r="AF343" s="71"/>
      <c r="AG343" s="85"/>
      <c r="BC343" s="85"/>
      <c r="BE343" s="62"/>
      <c r="BU343" s="85"/>
      <c r="BV343" s="85"/>
      <c r="CP343" s="85"/>
      <c r="CQ343" s="85"/>
      <c r="CS343" s="85"/>
      <c r="DF343" s="62"/>
      <c r="DH343" s="85"/>
      <c r="DI343" s="85"/>
    </row>
    <row r="344" spans="14:113" s="73" customFormat="1" ht="9" customHeight="1">
      <c r="N344" s="62"/>
      <c r="O344" s="62"/>
      <c r="P344" s="85"/>
      <c r="Q344" s="62"/>
      <c r="AD344" s="62"/>
      <c r="AF344" s="71"/>
      <c r="AG344" s="85"/>
      <c r="BC344" s="85"/>
      <c r="BE344" s="62"/>
      <c r="BU344" s="85"/>
      <c r="BV344" s="85"/>
      <c r="CP344" s="85"/>
      <c r="CQ344" s="85"/>
      <c r="CS344" s="85"/>
      <c r="DF344" s="62"/>
      <c r="DH344" s="85"/>
      <c r="DI344" s="85"/>
    </row>
    <row r="345" spans="14:113" s="73" customFormat="1" ht="9" customHeight="1">
      <c r="N345" s="62"/>
      <c r="O345" s="62"/>
      <c r="P345" s="85"/>
      <c r="Q345" s="62"/>
      <c r="AD345" s="62"/>
      <c r="AF345" s="71"/>
      <c r="AG345" s="85"/>
      <c r="BC345" s="85"/>
      <c r="BE345" s="62"/>
      <c r="BU345" s="85"/>
      <c r="BV345" s="85"/>
      <c r="CP345" s="85"/>
      <c r="CQ345" s="85"/>
      <c r="CS345" s="85"/>
      <c r="DF345" s="62"/>
      <c r="DH345" s="85"/>
      <c r="DI345" s="85"/>
    </row>
    <row r="346" spans="14:113" s="73" customFormat="1" ht="9" customHeight="1">
      <c r="N346" s="62"/>
      <c r="O346" s="62"/>
      <c r="P346" s="85"/>
      <c r="Q346" s="62"/>
      <c r="AD346" s="62"/>
      <c r="AF346" s="71"/>
      <c r="AG346" s="85"/>
      <c r="BC346" s="85"/>
      <c r="BE346" s="62"/>
      <c r="BU346" s="85"/>
      <c r="BV346" s="85"/>
      <c r="CP346" s="85"/>
      <c r="CQ346" s="85"/>
      <c r="CS346" s="85"/>
      <c r="DF346" s="62"/>
      <c r="DH346" s="85"/>
      <c r="DI346" s="85"/>
    </row>
    <row r="347" spans="14:113" s="73" customFormat="1" ht="9" customHeight="1">
      <c r="N347" s="62"/>
      <c r="O347" s="62"/>
      <c r="P347" s="85"/>
      <c r="Q347" s="62"/>
      <c r="AD347" s="62"/>
      <c r="AF347" s="71"/>
      <c r="AG347" s="85"/>
      <c r="BC347" s="85"/>
      <c r="BE347" s="62"/>
      <c r="BU347" s="85"/>
      <c r="BV347" s="85"/>
      <c r="CP347" s="85"/>
      <c r="CQ347" s="85"/>
      <c r="CS347" s="85"/>
      <c r="DF347" s="62"/>
      <c r="DH347" s="85"/>
      <c r="DI347" s="85"/>
    </row>
    <row r="348" spans="14:113" s="73" customFormat="1" ht="9" customHeight="1">
      <c r="N348" s="62"/>
      <c r="O348" s="62"/>
      <c r="P348" s="85"/>
      <c r="Q348" s="62"/>
      <c r="AD348" s="62"/>
      <c r="AF348" s="71"/>
      <c r="AG348" s="85"/>
      <c r="BC348" s="85"/>
      <c r="BE348" s="62"/>
      <c r="BU348" s="85"/>
      <c r="BV348" s="85"/>
      <c r="CP348" s="85"/>
      <c r="CQ348" s="85"/>
      <c r="CS348" s="85"/>
      <c r="DF348" s="62"/>
      <c r="DH348" s="85"/>
      <c r="DI348" s="85"/>
    </row>
    <row r="349" spans="14:113" s="73" customFormat="1" ht="9" customHeight="1">
      <c r="N349" s="62"/>
      <c r="O349" s="62"/>
      <c r="P349" s="85"/>
      <c r="Q349" s="62"/>
      <c r="AD349" s="62"/>
      <c r="AF349" s="71"/>
      <c r="AG349" s="85"/>
      <c r="BC349" s="85"/>
      <c r="BE349" s="62"/>
      <c r="BU349" s="85"/>
      <c r="BV349" s="85"/>
      <c r="CP349" s="85"/>
      <c r="CQ349" s="85"/>
      <c r="CS349" s="85"/>
      <c r="DF349" s="62"/>
      <c r="DH349" s="85"/>
      <c r="DI349" s="85"/>
    </row>
    <row r="350" spans="14:113" s="73" customFormat="1" ht="9" customHeight="1">
      <c r="N350" s="62"/>
      <c r="O350" s="62"/>
      <c r="P350" s="85"/>
      <c r="Q350" s="62"/>
      <c r="AD350" s="62"/>
      <c r="AF350" s="71"/>
      <c r="AG350" s="85"/>
      <c r="BC350" s="85"/>
      <c r="BE350" s="62"/>
      <c r="BU350" s="85"/>
      <c r="BV350" s="85"/>
      <c r="CP350" s="85"/>
      <c r="CQ350" s="85"/>
      <c r="CS350" s="85"/>
      <c r="DF350" s="62"/>
      <c r="DH350" s="85"/>
      <c r="DI350" s="85"/>
    </row>
    <row r="351" spans="14:113" s="73" customFormat="1" ht="9" customHeight="1">
      <c r="N351" s="62"/>
      <c r="O351" s="62"/>
      <c r="P351" s="85"/>
      <c r="Q351" s="62"/>
      <c r="AD351" s="62"/>
      <c r="AF351" s="71"/>
      <c r="AG351" s="85"/>
      <c r="BC351" s="85"/>
      <c r="BE351" s="62"/>
      <c r="BU351" s="85"/>
      <c r="BV351" s="85"/>
      <c r="CP351" s="85"/>
      <c r="CQ351" s="85"/>
      <c r="CS351" s="85"/>
      <c r="DF351" s="62"/>
      <c r="DH351" s="85"/>
      <c r="DI351" s="85"/>
    </row>
    <row r="352" spans="14:113" s="73" customFormat="1" ht="9" customHeight="1">
      <c r="N352" s="62"/>
      <c r="O352" s="62"/>
      <c r="P352" s="85"/>
      <c r="Q352" s="62"/>
      <c r="AD352" s="62"/>
      <c r="AF352" s="71"/>
      <c r="AG352" s="85"/>
      <c r="BC352" s="85"/>
      <c r="BE352" s="62"/>
      <c r="BU352" s="85"/>
      <c r="BV352" s="85"/>
      <c r="CP352" s="85"/>
      <c r="CQ352" s="85"/>
      <c r="CS352" s="85"/>
      <c r="DF352" s="62"/>
      <c r="DH352" s="85"/>
      <c r="DI352" s="85"/>
    </row>
    <row r="353" spans="14:113" s="73" customFormat="1" ht="9" customHeight="1">
      <c r="N353" s="62"/>
      <c r="O353" s="62"/>
      <c r="P353" s="85"/>
      <c r="Q353" s="62"/>
      <c r="AD353" s="62"/>
      <c r="AF353" s="71"/>
      <c r="AG353" s="85"/>
      <c r="BC353" s="85"/>
      <c r="BE353" s="62"/>
      <c r="BU353" s="85"/>
      <c r="BV353" s="85"/>
      <c r="CP353" s="85"/>
      <c r="CQ353" s="85"/>
      <c r="CS353" s="85"/>
      <c r="DF353" s="62"/>
      <c r="DH353" s="85"/>
      <c r="DI353" s="85"/>
    </row>
    <row r="354" spans="14:113" s="73" customFormat="1" ht="9" customHeight="1">
      <c r="N354" s="62"/>
      <c r="O354" s="62"/>
      <c r="P354" s="85"/>
      <c r="Q354" s="62"/>
      <c r="AD354" s="62"/>
      <c r="AF354" s="71"/>
      <c r="AG354" s="85"/>
      <c r="BC354" s="85"/>
      <c r="BE354" s="62"/>
      <c r="BU354" s="85"/>
      <c r="BV354" s="85"/>
      <c r="CP354" s="85"/>
      <c r="CQ354" s="85"/>
      <c r="CS354" s="85"/>
      <c r="DF354" s="62"/>
      <c r="DH354" s="85"/>
      <c r="DI354" s="85"/>
    </row>
    <row r="355" spans="14:113" s="73" customFormat="1" ht="9" customHeight="1">
      <c r="N355" s="62"/>
      <c r="O355" s="62"/>
      <c r="P355" s="85"/>
      <c r="Q355" s="62"/>
      <c r="AD355" s="62"/>
      <c r="AF355" s="71"/>
      <c r="AG355" s="85"/>
      <c r="BC355" s="85"/>
      <c r="BE355" s="62"/>
      <c r="BU355" s="85"/>
      <c r="BV355" s="85"/>
      <c r="CP355" s="85"/>
      <c r="CQ355" s="85"/>
      <c r="CS355" s="85"/>
      <c r="DF355" s="62"/>
      <c r="DH355" s="85"/>
      <c r="DI355" s="85"/>
    </row>
    <row r="356" spans="14:113" s="73" customFormat="1" ht="9" customHeight="1">
      <c r="N356" s="62"/>
      <c r="O356" s="62"/>
      <c r="P356" s="85"/>
      <c r="Q356" s="62"/>
      <c r="AD356" s="62"/>
      <c r="AF356" s="71"/>
      <c r="AG356" s="85"/>
      <c r="BC356" s="85"/>
      <c r="BE356" s="62"/>
      <c r="BU356" s="85"/>
      <c r="BV356" s="85"/>
      <c r="CP356" s="85"/>
      <c r="CQ356" s="85"/>
      <c r="CS356" s="85"/>
      <c r="DF356" s="62"/>
      <c r="DH356" s="85"/>
      <c r="DI356" s="85"/>
    </row>
    <row r="357" spans="14:113" s="73" customFormat="1" ht="9" customHeight="1">
      <c r="N357" s="62"/>
      <c r="O357" s="62"/>
      <c r="P357" s="85"/>
      <c r="Q357" s="62"/>
      <c r="AD357" s="62"/>
      <c r="AF357" s="71"/>
      <c r="AG357" s="85"/>
      <c r="BC357" s="85"/>
      <c r="BE357" s="62"/>
      <c r="BU357" s="85"/>
      <c r="BV357" s="85"/>
      <c r="CP357" s="85"/>
      <c r="CQ357" s="85"/>
      <c r="CS357" s="85"/>
      <c r="DF357" s="62"/>
      <c r="DH357" s="85"/>
      <c r="DI357" s="85"/>
    </row>
    <row r="358" spans="14:113" s="73" customFormat="1" ht="9" customHeight="1">
      <c r="N358" s="62"/>
      <c r="O358" s="62"/>
      <c r="P358" s="85"/>
      <c r="Q358" s="62"/>
      <c r="AD358" s="62"/>
      <c r="AF358" s="71"/>
      <c r="AG358" s="85"/>
      <c r="BC358" s="85"/>
      <c r="BE358" s="62"/>
      <c r="BU358" s="85"/>
      <c r="BV358" s="85"/>
      <c r="CP358" s="85"/>
      <c r="CQ358" s="85"/>
      <c r="CS358" s="85"/>
      <c r="DF358" s="62"/>
      <c r="DH358" s="85"/>
      <c r="DI358" s="85"/>
    </row>
    <row r="359" spans="14:113" s="73" customFormat="1" ht="9" customHeight="1">
      <c r="N359" s="62"/>
      <c r="O359" s="62"/>
      <c r="P359" s="85"/>
      <c r="Q359" s="62"/>
      <c r="AD359" s="62"/>
      <c r="AF359" s="71"/>
      <c r="AG359" s="85"/>
      <c r="BC359" s="85"/>
      <c r="BE359" s="62"/>
      <c r="BU359" s="85"/>
      <c r="BV359" s="85"/>
      <c r="CP359" s="85"/>
      <c r="CQ359" s="85"/>
      <c r="CS359" s="85"/>
      <c r="DF359" s="62"/>
      <c r="DH359" s="85"/>
      <c r="DI359" s="85"/>
    </row>
    <row r="360" spans="14:113" s="73" customFormat="1" ht="9" customHeight="1">
      <c r="N360" s="62"/>
      <c r="O360" s="62"/>
      <c r="P360" s="85"/>
      <c r="Q360" s="62"/>
      <c r="AD360" s="62"/>
      <c r="AF360" s="71"/>
      <c r="AG360" s="85"/>
      <c r="BC360" s="85"/>
      <c r="BE360" s="62"/>
      <c r="BU360" s="85"/>
      <c r="BV360" s="85"/>
      <c r="CP360" s="85"/>
      <c r="CQ360" s="85"/>
      <c r="CS360" s="85"/>
      <c r="DF360" s="62"/>
      <c r="DH360" s="85"/>
      <c r="DI360" s="85"/>
    </row>
    <row r="361" spans="14:113" s="73" customFormat="1" ht="9" customHeight="1">
      <c r="N361" s="62"/>
      <c r="O361" s="62"/>
      <c r="P361" s="85"/>
      <c r="Q361" s="62"/>
      <c r="AD361" s="62"/>
      <c r="AF361" s="71"/>
      <c r="AG361" s="85"/>
      <c r="BC361" s="85"/>
      <c r="BE361" s="62"/>
      <c r="BU361" s="85"/>
      <c r="BV361" s="85"/>
      <c r="CP361" s="85"/>
      <c r="CQ361" s="85"/>
      <c r="CS361" s="85"/>
      <c r="DF361" s="62"/>
      <c r="DH361" s="85"/>
      <c r="DI361" s="85"/>
    </row>
    <row r="362" spans="14:113" s="73" customFormat="1" ht="9" customHeight="1">
      <c r="N362" s="62"/>
      <c r="O362" s="62"/>
      <c r="P362" s="85"/>
      <c r="Q362" s="62"/>
      <c r="AD362" s="62"/>
      <c r="AF362" s="71"/>
      <c r="AG362" s="85"/>
      <c r="BC362" s="85"/>
      <c r="BE362" s="62"/>
      <c r="BU362" s="85"/>
      <c r="BV362" s="85"/>
      <c r="CP362" s="85"/>
      <c r="CQ362" s="85"/>
      <c r="CS362" s="85"/>
      <c r="DF362" s="62"/>
      <c r="DH362" s="85"/>
      <c r="DI362" s="85"/>
    </row>
    <row r="363" spans="14:113" s="73" customFormat="1" ht="9" customHeight="1">
      <c r="N363" s="62"/>
      <c r="O363" s="62"/>
      <c r="P363" s="85"/>
      <c r="Q363" s="62"/>
      <c r="AD363" s="62"/>
      <c r="AF363" s="71"/>
      <c r="AG363" s="85"/>
      <c r="BC363" s="85"/>
      <c r="BE363" s="62"/>
      <c r="BU363" s="85"/>
      <c r="BV363" s="85"/>
      <c r="CP363" s="85"/>
      <c r="CQ363" s="85"/>
      <c r="CS363" s="85"/>
      <c r="DF363" s="62"/>
      <c r="DH363" s="85"/>
      <c r="DI363" s="85"/>
    </row>
    <row r="364" spans="14:113" s="73" customFormat="1" ht="9" customHeight="1">
      <c r="N364" s="62"/>
      <c r="O364" s="62"/>
      <c r="P364" s="85"/>
      <c r="Q364" s="62"/>
      <c r="AD364" s="62"/>
      <c r="AF364" s="71"/>
      <c r="AG364" s="85"/>
      <c r="BC364" s="85"/>
      <c r="BE364" s="62"/>
      <c r="BU364" s="85"/>
      <c r="BV364" s="85"/>
      <c r="CP364" s="85"/>
      <c r="CQ364" s="85"/>
      <c r="CS364" s="85"/>
      <c r="DF364" s="62"/>
      <c r="DH364" s="85"/>
      <c r="DI364" s="85"/>
    </row>
    <row r="365" spans="14:113" s="73" customFormat="1" ht="9" customHeight="1">
      <c r="N365" s="62"/>
      <c r="O365" s="62"/>
      <c r="P365" s="85"/>
      <c r="Q365" s="62"/>
      <c r="AD365" s="62"/>
      <c r="AF365" s="71"/>
      <c r="AG365" s="85"/>
      <c r="BC365" s="85"/>
      <c r="BE365" s="62"/>
      <c r="BU365" s="85"/>
      <c r="BV365" s="85"/>
      <c r="CP365" s="85"/>
      <c r="CQ365" s="85"/>
      <c r="CS365" s="85"/>
      <c r="DF365" s="62"/>
      <c r="DH365" s="85"/>
      <c r="DI365" s="85"/>
    </row>
    <row r="366" spans="14:113" s="73" customFormat="1" ht="9" customHeight="1">
      <c r="N366" s="62"/>
      <c r="O366" s="62"/>
      <c r="P366" s="85"/>
      <c r="Q366" s="62"/>
      <c r="AD366" s="62"/>
      <c r="AF366" s="71"/>
      <c r="AG366" s="85"/>
      <c r="BC366" s="85"/>
      <c r="BE366" s="62"/>
      <c r="BU366" s="85"/>
      <c r="BV366" s="85"/>
      <c r="CP366" s="85"/>
      <c r="CQ366" s="85"/>
      <c r="CS366" s="85"/>
      <c r="DF366" s="62"/>
      <c r="DH366" s="85"/>
      <c r="DI366" s="85"/>
    </row>
    <row r="367" spans="14:113" s="73" customFormat="1" ht="9" customHeight="1">
      <c r="N367" s="62"/>
      <c r="O367" s="62"/>
      <c r="P367" s="85"/>
      <c r="Q367" s="62"/>
      <c r="AD367" s="62"/>
      <c r="AF367" s="71"/>
      <c r="AG367" s="85"/>
      <c r="BC367" s="85"/>
      <c r="BE367" s="62"/>
      <c r="BU367" s="85"/>
      <c r="BV367" s="85"/>
      <c r="CP367" s="85"/>
      <c r="CQ367" s="85"/>
      <c r="CS367" s="85"/>
      <c r="DF367" s="62"/>
      <c r="DH367" s="85"/>
      <c r="DI367" s="85"/>
    </row>
    <row r="368" spans="14:113" s="73" customFormat="1" ht="9" customHeight="1">
      <c r="N368" s="62"/>
      <c r="O368" s="62"/>
      <c r="P368" s="85"/>
      <c r="Q368" s="62"/>
      <c r="AD368" s="62"/>
      <c r="AF368" s="71"/>
      <c r="AG368" s="85"/>
      <c r="BC368" s="85"/>
      <c r="BE368" s="62"/>
      <c r="BU368" s="85"/>
      <c r="BV368" s="85"/>
      <c r="CP368" s="85"/>
      <c r="CQ368" s="85"/>
      <c r="CS368" s="85"/>
      <c r="DF368" s="62"/>
      <c r="DH368" s="85"/>
      <c r="DI368" s="85"/>
    </row>
    <row r="369" spans="14:113" s="73" customFormat="1" ht="9" customHeight="1">
      <c r="N369" s="62"/>
      <c r="O369" s="62"/>
      <c r="P369" s="85"/>
      <c r="Q369" s="62"/>
      <c r="AD369" s="62"/>
      <c r="AF369" s="71"/>
      <c r="AG369" s="85"/>
      <c r="BC369" s="85"/>
      <c r="BE369" s="62"/>
      <c r="BU369" s="85"/>
      <c r="BV369" s="85"/>
      <c r="CP369" s="85"/>
      <c r="CQ369" s="85"/>
      <c r="CS369" s="85"/>
      <c r="DF369" s="62"/>
      <c r="DH369" s="85"/>
      <c r="DI369" s="85"/>
    </row>
    <row r="370" spans="14:113" s="73" customFormat="1" ht="9" customHeight="1">
      <c r="N370" s="62"/>
      <c r="O370" s="62"/>
      <c r="P370" s="85"/>
      <c r="Q370" s="62"/>
      <c r="AD370" s="62"/>
      <c r="AF370" s="71"/>
      <c r="AG370" s="85"/>
      <c r="BC370" s="85"/>
      <c r="BE370" s="62"/>
      <c r="BU370" s="85"/>
      <c r="BV370" s="85"/>
      <c r="CP370" s="85"/>
      <c r="CQ370" s="85"/>
      <c r="CS370" s="85"/>
      <c r="DF370" s="62"/>
      <c r="DH370" s="85"/>
      <c r="DI370" s="85"/>
    </row>
    <row r="371" spans="14:113" s="73" customFormat="1" ht="9" customHeight="1">
      <c r="N371" s="62"/>
      <c r="O371" s="62"/>
      <c r="P371" s="85"/>
      <c r="Q371" s="62"/>
      <c r="AD371" s="62"/>
      <c r="AF371" s="71"/>
      <c r="AG371" s="85"/>
      <c r="BC371" s="85"/>
      <c r="BE371" s="62"/>
      <c r="BU371" s="85"/>
      <c r="BV371" s="85"/>
      <c r="CP371" s="85"/>
      <c r="CQ371" s="85"/>
      <c r="CS371" s="85"/>
      <c r="DF371" s="62"/>
      <c r="DH371" s="85"/>
      <c r="DI371" s="85"/>
    </row>
    <row r="372" spans="14:113" s="73" customFormat="1" ht="9" customHeight="1">
      <c r="N372" s="62"/>
      <c r="O372" s="62"/>
      <c r="P372" s="85"/>
      <c r="Q372" s="62"/>
      <c r="AD372" s="62"/>
      <c r="AF372" s="71"/>
      <c r="AG372" s="85"/>
      <c r="BC372" s="85"/>
      <c r="BE372" s="62"/>
      <c r="BU372" s="85"/>
      <c r="BV372" s="85"/>
      <c r="CP372" s="85"/>
      <c r="CQ372" s="85"/>
      <c r="CS372" s="85"/>
      <c r="DF372" s="62"/>
      <c r="DH372" s="85"/>
      <c r="DI372" s="85"/>
    </row>
    <row r="373" spans="14:113" s="73" customFormat="1" ht="9" customHeight="1">
      <c r="N373" s="62"/>
      <c r="O373" s="62"/>
      <c r="P373" s="85"/>
      <c r="Q373" s="62"/>
      <c r="AD373" s="62"/>
      <c r="AF373" s="71"/>
      <c r="AG373" s="85"/>
      <c r="BC373" s="85"/>
      <c r="BE373" s="62"/>
      <c r="BU373" s="85"/>
      <c r="BV373" s="85"/>
      <c r="CP373" s="85"/>
      <c r="CQ373" s="85"/>
      <c r="CS373" s="85"/>
      <c r="DF373" s="62"/>
      <c r="DH373" s="85"/>
      <c r="DI373" s="85"/>
    </row>
    <row r="374" spans="14:113" s="73" customFormat="1" ht="9" customHeight="1">
      <c r="N374" s="62"/>
      <c r="O374" s="62"/>
      <c r="P374" s="85"/>
      <c r="Q374" s="62"/>
      <c r="AD374" s="62"/>
      <c r="AF374" s="71"/>
      <c r="AG374" s="85"/>
      <c r="BC374" s="85"/>
      <c r="BE374" s="62"/>
      <c r="BU374" s="85"/>
      <c r="BV374" s="85"/>
      <c r="CP374" s="85"/>
      <c r="CQ374" s="85"/>
      <c r="CS374" s="85"/>
      <c r="DF374" s="62"/>
      <c r="DH374" s="85"/>
      <c r="DI374" s="85"/>
    </row>
    <row r="375" spans="14:113" s="73" customFormat="1" ht="9" customHeight="1">
      <c r="N375" s="62"/>
      <c r="O375" s="62"/>
      <c r="P375" s="85"/>
      <c r="Q375" s="62"/>
      <c r="AD375" s="62"/>
      <c r="AF375" s="71"/>
      <c r="AG375" s="85"/>
      <c r="BC375" s="85"/>
      <c r="BE375" s="62"/>
      <c r="BU375" s="85"/>
      <c r="BV375" s="85"/>
      <c r="CP375" s="85"/>
      <c r="CQ375" s="85"/>
      <c r="CS375" s="85"/>
      <c r="DF375" s="62"/>
      <c r="DH375" s="85"/>
      <c r="DI375" s="85"/>
    </row>
    <row r="376" spans="14:113" s="73" customFormat="1" ht="9" customHeight="1">
      <c r="N376" s="62"/>
      <c r="O376" s="62"/>
      <c r="P376" s="85"/>
      <c r="Q376" s="62"/>
      <c r="AD376" s="62"/>
      <c r="AF376" s="71"/>
      <c r="AG376" s="85"/>
      <c r="BC376" s="85"/>
      <c r="BE376" s="62"/>
      <c r="BU376" s="85"/>
      <c r="BV376" s="85"/>
      <c r="CP376" s="85"/>
      <c r="CQ376" s="85"/>
      <c r="CS376" s="85"/>
      <c r="DF376" s="62"/>
      <c r="DH376" s="85"/>
      <c r="DI376" s="85"/>
    </row>
    <row r="377" spans="14:113" s="73" customFormat="1" ht="9" customHeight="1">
      <c r="N377" s="62"/>
      <c r="O377" s="62"/>
      <c r="P377" s="85"/>
      <c r="Q377" s="62"/>
      <c r="AD377" s="62"/>
      <c r="AF377" s="71"/>
      <c r="AG377" s="85"/>
      <c r="BC377" s="85"/>
      <c r="BE377" s="62"/>
      <c r="BU377" s="85"/>
      <c r="BV377" s="85"/>
      <c r="CP377" s="85"/>
      <c r="CQ377" s="85"/>
      <c r="CS377" s="85"/>
      <c r="DF377" s="62"/>
      <c r="DH377" s="85"/>
      <c r="DI377" s="85"/>
    </row>
    <row r="378" spans="14:113" s="73" customFormat="1" ht="9" customHeight="1">
      <c r="N378" s="62"/>
      <c r="O378" s="62"/>
      <c r="P378" s="85"/>
      <c r="Q378" s="62"/>
      <c r="AD378" s="62"/>
      <c r="AF378" s="71"/>
      <c r="AG378" s="85"/>
      <c r="BC378" s="85"/>
      <c r="BE378" s="62"/>
      <c r="BU378" s="85"/>
      <c r="BV378" s="85"/>
      <c r="CP378" s="85"/>
      <c r="CQ378" s="85"/>
      <c r="CS378" s="85"/>
      <c r="DF378" s="62"/>
      <c r="DH378" s="85"/>
      <c r="DI378" s="85"/>
    </row>
    <row r="379" spans="14:113" s="73" customFormat="1" ht="9" customHeight="1">
      <c r="N379" s="62"/>
      <c r="O379" s="62"/>
      <c r="P379" s="85"/>
      <c r="Q379" s="62"/>
      <c r="AD379" s="62"/>
      <c r="AF379" s="71"/>
      <c r="AG379" s="85"/>
      <c r="BC379" s="85"/>
      <c r="BE379" s="62"/>
      <c r="BU379" s="85"/>
      <c r="BV379" s="85"/>
      <c r="CP379" s="85"/>
      <c r="CQ379" s="85"/>
      <c r="CS379" s="85"/>
      <c r="DF379" s="62"/>
      <c r="DH379" s="85"/>
      <c r="DI379" s="85"/>
    </row>
    <row r="380" spans="14:113" s="73" customFormat="1" ht="9" customHeight="1">
      <c r="N380" s="62"/>
      <c r="O380" s="62"/>
      <c r="P380" s="85"/>
      <c r="Q380" s="62"/>
      <c r="AD380" s="62"/>
      <c r="AF380" s="71"/>
      <c r="AG380" s="85"/>
      <c r="BC380" s="85"/>
      <c r="BE380" s="62"/>
      <c r="BU380" s="85"/>
      <c r="BV380" s="85"/>
      <c r="CP380" s="85"/>
      <c r="CQ380" s="85"/>
      <c r="CS380" s="85"/>
      <c r="DF380" s="62"/>
      <c r="DH380" s="85"/>
      <c r="DI380" s="85"/>
    </row>
    <row r="381" spans="14:113" s="73" customFormat="1" ht="9" customHeight="1">
      <c r="N381" s="62"/>
      <c r="O381" s="62"/>
      <c r="P381" s="85"/>
      <c r="Q381" s="62"/>
      <c r="AD381" s="62"/>
      <c r="AF381" s="71"/>
      <c r="AG381" s="85"/>
      <c r="BC381" s="85"/>
      <c r="BE381" s="62"/>
      <c r="BU381" s="85"/>
      <c r="BV381" s="85"/>
      <c r="CP381" s="85"/>
      <c r="CQ381" s="85"/>
      <c r="CS381" s="85"/>
      <c r="DF381" s="62"/>
      <c r="DH381" s="85"/>
      <c r="DI381" s="85"/>
    </row>
    <row r="382" spans="14:113" s="73" customFormat="1" ht="9" customHeight="1">
      <c r="N382" s="62"/>
      <c r="O382" s="62"/>
      <c r="P382" s="85"/>
      <c r="Q382" s="62"/>
      <c r="AD382" s="62"/>
      <c r="AF382" s="71"/>
      <c r="AG382" s="85"/>
      <c r="BC382" s="85"/>
      <c r="BE382" s="62"/>
      <c r="BU382" s="85"/>
      <c r="BV382" s="85"/>
      <c r="CP382" s="85"/>
      <c r="CQ382" s="85"/>
      <c r="CS382" s="85"/>
      <c r="DF382" s="62"/>
      <c r="DH382" s="85"/>
      <c r="DI382" s="85"/>
    </row>
    <row r="383" spans="14:113" s="73" customFormat="1" ht="9" customHeight="1">
      <c r="N383" s="62"/>
      <c r="O383" s="62"/>
      <c r="P383" s="85"/>
      <c r="Q383" s="62"/>
      <c r="AD383" s="62"/>
      <c r="AF383" s="71"/>
      <c r="AG383" s="85"/>
      <c r="BC383" s="85"/>
      <c r="BE383" s="62"/>
      <c r="BU383" s="85"/>
      <c r="BV383" s="85"/>
      <c r="CP383" s="85"/>
      <c r="CQ383" s="85"/>
      <c r="CS383" s="85"/>
      <c r="DF383" s="62"/>
      <c r="DH383" s="85"/>
      <c r="DI383" s="85"/>
    </row>
    <row r="384" spans="14:113" s="73" customFormat="1" ht="9" customHeight="1">
      <c r="N384" s="62"/>
      <c r="O384" s="62"/>
      <c r="P384" s="85"/>
      <c r="Q384" s="62"/>
      <c r="AD384" s="62"/>
      <c r="AF384" s="71"/>
      <c r="AG384" s="85"/>
      <c r="BC384" s="85"/>
      <c r="BE384" s="62"/>
      <c r="BU384" s="85"/>
      <c r="BV384" s="85"/>
      <c r="CP384" s="85"/>
      <c r="CQ384" s="85"/>
      <c r="CS384" s="85"/>
      <c r="DF384" s="62"/>
      <c r="DH384" s="85"/>
      <c r="DI384" s="85"/>
    </row>
    <row r="385" spans="14:113" s="73" customFormat="1" ht="9" customHeight="1">
      <c r="N385" s="62"/>
      <c r="O385" s="62"/>
      <c r="P385" s="85"/>
      <c r="Q385" s="62"/>
      <c r="AD385" s="62"/>
      <c r="AF385" s="71"/>
      <c r="AG385" s="85"/>
      <c r="BC385" s="85"/>
      <c r="BE385" s="62"/>
      <c r="BU385" s="85"/>
      <c r="BV385" s="85"/>
      <c r="CP385" s="85"/>
      <c r="CQ385" s="85"/>
      <c r="CS385" s="85"/>
      <c r="DF385" s="62"/>
      <c r="DH385" s="85"/>
      <c r="DI385" s="85"/>
    </row>
    <row r="386" spans="14:113" s="73" customFormat="1" ht="9" customHeight="1">
      <c r="N386" s="62"/>
      <c r="O386" s="62"/>
      <c r="P386" s="85"/>
      <c r="Q386" s="62"/>
      <c r="AD386" s="62"/>
      <c r="AF386" s="71"/>
      <c r="AG386" s="85"/>
      <c r="BC386" s="85"/>
      <c r="BE386" s="62"/>
      <c r="BU386" s="85"/>
      <c r="BV386" s="85"/>
      <c r="CP386" s="85"/>
      <c r="CQ386" s="85"/>
      <c r="CS386" s="85"/>
      <c r="DF386" s="62"/>
      <c r="DH386" s="85"/>
      <c r="DI386" s="85"/>
    </row>
    <row r="387" spans="14:113" s="73" customFormat="1" ht="9" customHeight="1">
      <c r="N387" s="62"/>
      <c r="O387" s="62"/>
      <c r="P387" s="85"/>
      <c r="Q387" s="62"/>
      <c r="AD387" s="62"/>
      <c r="AF387" s="71"/>
      <c r="AG387" s="85"/>
      <c r="BC387" s="85"/>
      <c r="BE387" s="62"/>
      <c r="BU387" s="85"/>
      <c r="BV387" s="85"/>
      <c r="CP387" s="85"/>
      <c r="CQ387" s="85"/>
      <c r="CS387" s="85"/>
      <c r="DF387" s="62"/>
      <c r="DH387" s="85"/>
      <c r="DI387" s="85"/>
    </row>
    <row r="388" spans="14:113" s="73" customFormat="1" ht="9" customHeight="1">
      <c r="N388" s="62"/>
      <c r="O388" s="62"/>
      <c r="P388" s="85"/>
      <c r="Q388" s="62"/>
      <c r="AD388" s="62"/>
      <c r="AF388" s="71"/>
      <c r="AG388" s="85"/>
      <c r="BC388" s="85"/>
      <c r="BE388" s="62"/>
      <c r="BU388" s="85"/>
      <c r="BV388" s="85"/>
      <c r="CP388" s="85"/>
      <c r="CQ388" s="85"/>
      <c r="CS388" s="85"/>
      <c r="DF388" s="62"/>
      <c r="DH388" s="85"/>
      <c r="DI388" s="85"/>
    </row>
    <row r="389" spans="14:113" s="73" customFormat="1" ht="9" customHeight="1">
      <c r="N389" s="62"/>
      <c r="O389" s="62"/>
      <c r="P389" s="85"/>
      <c r="Q389" s="62"/>
      <c r="AD389" s="62"/>
      <c r="AF389" s="71"/>
      <c r="AG389" s="85"/>
      <c r="BC389" s="85"/>
      <c r="BE389" s="62"/>
      <c r="BU389" s="85"/>
      <c r="BV389" s="85"/>
      <c r="CP389" s="85"/>
      <c r="CQ389" s="85"/>
      <c r="CS389" s="85"/>
      <c r="DF389" s="62"/>
      <c r="DH389" s="85"/>
      <c r="DI389" s="85"/>
    </row>
    <row r="390" spans="14:113" s="73" customFormat="1" ht="9" customHeight="1">
      <c r="N390" s="62"/>
      <c r="O390" s="62"/>
      <c r="P390" s="85"/>
      <c r="Q390" s="62"/>
      <c r="AD390" s="62"/>
      <c r="AF390" s="71"/>
      <c r="AG390" s="85"/>
      <c r="BC390" s="85"/>
      <c r="BE390" s="62"/>
      <c r="BU390" s="85"/>
      <c r="BV390" s="85"/>
      <c r="CP390" s="85"/>
      <c r="CQ390" s="85"/>
      <c r="CS390" s="85"/>
      <c r="DF390" s="62"/>
      <c r="DH390" s="85"/>
      <c r="DI390" s="85"/>
    </row>
    <row r="391" spans="14:113" s="73" customFormat="1" ht="9" customHeight="1">
      <c r="N391" s="62"/>
      <c r="O391" s="62"/>
      <c r="P391" s="85"/>
      <c r="Q391" s="62"/>
      <c r="AD391" s="62"/>
      <c r="AF391" s="71"/>
      <c r="AG391" s="85"/>
      <c r="BC391" s="85"/>
      <c r="BE391" s="62"/>
      <c r="BU391" s="85"/>
      <c r="BV391" s="85"/>
      <c r="CP391" s="85"/>
      <c r="CQ391" s="85"/>
      <c r="CS391" s="85"/>
      <c r="DF391" s="62"/>
      <c r="DH391" s="85"/>
      <c r="DI391" s="85"/>
    </row>
    <row r="392" spans="14:113" s="73" customFormat="1" ht="9" customHeight="1">
      <c r="N392" s="62"/>
      <c r="O392" s="62"/>
      <c r="P392" s="85"/>
      <c r="Q392" s="62"/>
      <c r="AD392" s="62"/>
      <c r="AF392" s="71"/>
      <c r="AG392" s="85"/>
      <c r="BC392" s="85"/>
      <c r="BE392" s="62"/>
      <c r="BU392" s="85"/>
      <c r="BV392" s="85"/>
      <c r="CP392" s="85"/>
      <c r="CQ392" s="85"/>
      <c r="CS392" s="85"/>
      <c r="DF392" s="62"/>
      <c r="DH392" s="85"/>
      <c r="DI392" s="85"/>
    </row>
    <row r="393" spans="14:113" s="73" customFormat="1" ht="9" customHeight="1">
      <c r="N393" s="62"/>
      <c r="O393" s="62"/>
      <c r="P393" s="85"/>
      <c r="Q393" s="62"/>
      <c r="AD393" s="62"/>
      <c r="AF393" s="71"/>
      <c r="AG393" s="85"/>
      <c r="BC393" s="85"/>
      <c r="BE393" s="62"/>
      <c r="BU393" s="85"/>
      <c r="BV393" s="85"/>
      <c r="CP393" s="85"/>
      <c r="CQ393" s="85"/>
      <c r="CS393" s="85"/>
      <c r="DF393" s="62"/>
      <c r="DH393" s="85"/>
      <c r="DI393" s="85"/>
    </row>
    <row r="394" spans="14:113" s="73" customFormat="1" ht="9" customHeight="1">
      <c r="N394" s="62"/>
      <c r="O394" s="62"/>
      <c r="P394" s="85"/>
      <c r="Q394" s="62"/>
      <c r="AD394" s="62"/>
      <c r="AF394" s="71"/>
      <c r="AG394" s="85"/>
      <c r="BC394" s="85"/>
      <c r="BE394" s="62"/>
      <c r="BU394" s="85"/>
      <c r="BV394" s="85"/>
      <c r="CP394" s="85"/>
      <c r="CQ394" s="85"/>
      <c r="CS394" s="85"/>
      <c r="DF394" s="62"/>
      <c r="DH394" s="85"/>
      <c r="DI394" s="85"/>
    </row>
    <row r="395" spans="14:113" s="73" customFormat="1" ht="9" customHeight="1">
      <c r="N395" s="62"/>
      <c r="O395" s="62"/>
      <c r="P395" s="85"/>
      <c r="Q395" s="62"/>
      <c r="AD395" s="62"/>
      <c r="AF395" s="71"/>
      <c r="AG395" s="85"/>
      <c r="BC395" s="85"/>
      <c r="BE395" s="62"/>
      <c r="BU395" s="85"/>
      <c r="BV395" s="85"/>
      <c r="CP395" s="85"/>
      <c r="CQ395" s="85"/>
      <c r="CS395" s="85"/>
      <c r="DF395" s="62"/>
      <c r="DH395" s="85"/>
      <c r="DI395" s="85"/>
    </row>
    <row r="396" spans="14:113" s="73" customFormat="1" ht="9" customHeight="1">
      <c r="N396" s="62"/>
      <c r="O396" s="62"/>
      <c r="P396" s="85"/>
      <c r="Q396" s="62"/>
      <c r="AD396" s="62"/>
      <c r="AF396" s="71"/>
      <c r="AG396" s="85"/>
      <c r="BC396" s="85"/>
      <c r="BE396" s="62"/>
      <c r="BU396" s="85"/>
      <c r="BV396" s="85"/>
      <c r="CP396" s="85"/>
      <c r="CQ396" s="85"/>
      <c r="CS396" s="85"/>
      <c r="DF396" s="62"/>
      <c r="DH396" s="85"/>
      <c r="DI396" s="85"/>
    </row>
    <row r="397" spans="14:113" s="73" customFormat="1" ht="9" customHeight="1">
      <c r="N397" s="62"/>
      <c r="O397" s="62"/>
      <c r="P397" s="85"/>
      <c r="Q397" s="62"/>
      <c r="AD397" s="62"/>
      <c r="AF397" s="71"/>
      <c r="AG397" s="85"/>
      <c r="BC397" s="85"/>
      <c r="BE397" s="62"/>
      <c r="BU397" s="85"/>
      <c r="BV397" s="85"/>
      <c r="CP397" s="85"/>
      <c r="CQ397" s="85"/>
      <c r="CS397" s="85"/>
      <c r="DF397" s="62"/>
      <c r="DH397" s="85"/>
      <c r="DI397" s="85"/>
    </row>
    <row r="398" spans="14:113" s="73" customFormat="1" ht="9" customHeight="1">
      <c r="N398" s="62"/>
      <c r="O398" s="62"/>
      <c r="P398" s="85"/>
      <c r="Q398" s="62"/>
      <c r="AD398" s="62"/>
      <c r="AF398" s="71"/>
      <c r="AG398" s="85"/>
      <c r="BC398" s="85"/>
      <c r="BE398" s="62"/>
      <c r="BU398" s="85"/>
      <c r="BV398" s="85"/>
      <c r="CP398" s="85"/>
      <c r="CQ398" s="85"/>
      <c r="CS398" s="85"/>
      <c r="DF398" s="62"/>
      <c r="DH398" s="85"/>
      <c r="DI398" s="85"/>
    </row>
    <row r="399" spans="14:113" s="73" customFormat="1" ht="9" customHeight="1">
      <c r="N399" s="62"/>
      <c r="O399" s="62"/>
      <c r="P399" s="85"/>
      <c r="Q399" s="62"/>
      <c r="AD399" s="62"/>
      <c r="AF399" s="71"/>
      <c r="AG399" s="85"/>
      <c r="BC399" s="85"/>
      <c r="BE399" s="62"/>
      <c r="BU399" s="85"/>
      <c r="BV399" s="85"/>
      <c r="CP399" s="85"/>
      <c r="CQ399" s="85"/>
      <c r="CS399" s="85"/>
      <c r="DF399" s="62"/>
      <c r="DH399" s="85"/>
      <c r="DI399" s="85"/>
    </row>
    <row r="400" spans="14:113" s="73" customFormat="1" ht="9" customHeight="1">
      <c r="N400" s="62"/>
      <c r="O400" s="62"/>
      <c r="P400" s="85"/>
      <c r="Q400" s="62"/>
      <c r="AD400" s="62"/>
      <c r="AF400" s="71"/>
      <c r="AG400" s="85"/>
      <c r="BC400" s="85"/>
      <c r="BE400" s="62"/>
      <c r="BU400" s="85"/>
      <c r="BV400" s="85"/>
      <c r="CP400" s="85"/>
      <c r="CQ400" s="85"/>
      <c r="CS400" s="85"/>
      <c r="DF400" s="62"/>
      <c r="DH400" s="85"/>
      <c r="DI400" s="85"/>
    </row>
    <row r="401" spans="14:113" s="73" customFormat="1" ht="9" customHeight="1">
      <c r="N401" s="62"/>
      <c r="O401" s="62"/>
      <c r="P401" s="85"/>
      <c r="Q401" s="62"/>
      <c r="AD401" s="62"/>
      <c r="AF401" s="71"/>
      <c r="AG401" s="85"/>
      <c r="BC401" s="85"/>
      <c r="BE401" s="62"/>
      <c r="BU401" s="85"/>
      <c r="BV401" s="85"/>
      <c r="CP401" s="85"/>
      <c r="CQ401" s="85"/>
      <c r="CS401" s="85"/>
      <c r="DF401" s="62"/>
      <c r="DH401" s="85"/>
      <c r="DI401" s="85"/>
    </row>
    <row r="402" spans="14:113" s="73" customFormat="1" ht="9" customHeight="1">
      <c r="N402" s="62"/>
      <c r="O402" s="62"/>
      <c r="P402" s="85"/>
      <c r="Q402" s="62"/>
      <c r="AD402" s="62"/>
      <c r="AF402" s="71"/>
      <c r="AG402" s="85"/>
      <c r="BC402" s="85"/>
      <c r="BE402" s="62"/>
      <c r="BU402" s="85"/>
      <c r="BV402" s="85"/>
      <c r="CP402" s="85"/>
      <c r="CQ402" s="85"/>
      <c r="CS402" s="85"/>
      <c r="DF402" s="62"/>
      <c r="DH402" s="85"/>
      <c r="DI402" s="85"/>
    </row>
    <row r="403" spans="14:113" s="73" customFormat="1" ht="9" customHeight="1">
      <c r="N403" s="62"/>
      <c r="O403" s="62"/>
      <c r="P403" s="85"/>
      <c r="Q403" s="62"/>
      <c r="AD403" s="62"/>
      <c r="AF403" s="71"/>
      <c r="AG403" s="85"/>
      <c r="BC403" s="85"/>
      <c r="BE403" s="62"/>
      <c r="BU403" s="85"/>
      <c r="BV403" s="85"/>
      <c r="CP403" s="85"/>
      <c r="CQ403" s="85"/>
      <c r="CS403" s="85"/>
      <c r="DF403" s="62"/>
      <c r="DH403" s="85"/>
      <c r="DI403" s="85"/>
    </row>
    <row r="404" spans="14:113" s="73" customFormat="1" ht="9" customHeight="1">
      <c r="N404" s="62"/>
      <c r="O404" s="62"/>
      <c r="P404" s="85"/>
      <c r="Q404" s="62"/>
      <c r="AD404" s="62"/>
      <c r="AF404" s="71"/>
      <c r="AG404" s="85"/>
      <c r="BC404" s="85"/>
      <c r="BE404" s="62"/>
      <c r="BU404" s="85"/>
      <c r="BV404" s="85"/>
      <c r="CP404" s="85"/>
      <c r="CQ404" s="85"/>
      <c r="CS404" s="85"/>
      <c r="DF404" s="62"/>
      <c r="DH404" s="85"/>
      <c r="DI404" s="85"/>
    </row>
    <row r="405" spans="14:113" s="73" customFormat="1" ht="9" customHeight="1">
      <c r="N405" s="62"/>
      <c r="O405" s="62"/>
      <c r="P405" s="85"/>
      <c r="Q405" s="62"/>
      <c r="AD405" s="62"/>
      <c r="AF405" s="71"/>
      <c r="AG405" s="85"/>
      <c r="BC405" s="85"/>
      <c r="BE405" s="62"/>
      <c r="BU405" s="85"/>
      <c r="BV405" s="85"/>
      <c r="CP405" s="85"/>
      <c r="CQ405" s="85"/>
      <c r="CS405" s="85"/>
      <c r="DF405" s="62"/>
      <c r="DH405" s="85"/>
      <c r="DI405" s="85"/>
    </row>
    <row r="406" spans="14:113" s="73" customFormat="1" ht="9" customHeight="1">
      <c r="N406" s="62"/>
      <c r="O406" s="62"/>
      <c r="P406" s="85"/>
      <c r="Q406" s="62"/>
      <c r="AD406" s="62"/>
      <c r="AF406" s="71"/>
      <c r="AG406" s="85"/>
      <c r="BC406" s="85"/>
      <c r="BE406" s="62"/>
      <c r="BU406" s="85"/>
      <c r="BV406" s="85"/>
      <c r="CP406" s="85"/>
      <c r="CQ406" s="85"/>
      <c r="CS406" s="85"/>
      <c r="DF406" s="62"/>
      <c r="DH406" s="85"/>
      <c r="DI406" s="85"/>
    </row>
    <row r="407" spans="14:113" s="73" customFormat="1" ht="9" customHeight="1">
      <c r="N407" s="62"/>
      <c r="O407" s="62"/>
      <c r="P407" s="85"/>
      <c r="Q407" s="62"/>
      <c r="AD407" s="62"/>
      <c r="AF407" s="71"/>
      <c r="AG407" s="85"/>
      <c r="BC407" s="85"/>
      <c r="BE407" s="62"/>
      <c r="BU407" s="85"/>
      <c r="BV407" s="85"/>
      <c r="CP407" s="85"/>
      <c r="CQ407" s="85"/>
      <c r="CS407" s="85"/>
      <c r="DF407" s="62"/>
      <c r="DH407" s="85"/>
      <c r="DI407" s="85"/>
    </row>
    <row r="408" spans="14:113" s="73" customFormat="1" ht="9" customHeight="1">
      <c r="N408" s="62"/>
      <c r="O408" s="62"/>
      <c r="P408" s="85"/>
      <c r="Q408" s="62"/>
      <c r="AD408" s="62"/>
      <c r="AF408" s="71"/>
      <c r="AG408" s="85"/>
      <c r="BC408" s="85"/>
      <c r="BE408" s="62"/>
      <c r="BU408" s="85"/>
      <c r="BV408" s="85"/>
      <c r="CP408" s="85"/>
      <c r="CQ408" s="85"/>
      <c r="CS408" s="85"/>
      <c r="DF408" s="62"/>
      <c r="DH408" s="85"/>
      <c r="DI408" s="85"/>
    </row>
    <row r="409" spans="14:113" s="73" customFormat="1" ht="9" customHeight="1">
      <c r="N409" s="62"/>
      <c r="O409" s="62"/>
      <c r="P409" s="85"/>
      <c r="Q409" s="62"/>
      <c r="AD409" s="62"/>
      <c r="AF409" s="71"/>
      <c r="AG409" s="85"/>
      <c r="BC409" s="85"/>
      <c r="BE409" s="62"/>
      <c r="BU409" s="85"/>
      <c r="BV409" s="85"/>
      <c r="CP409" s="85"/>
      <c r="CQ409" s="85"/>
      <c r="CS409" s="85"/>
      <c r="DF409" s="62"/>
      <c r="DH409" s="85"/>
      <c r="DI409" s="85"/>
    </row>
    <row r="410" spans="14:113" s="73" customFormat="1" ht="9" customHeight="1">
      <c r="N410" s="62"/>
      <c r="O410" s="62"/>
      <c r="P410" s="85"/>
      <c r="Q410" s="62"/>
      <c r="AD410" s="62"/>
      <c r="AF410" s="71"/>
      <c r="AG410" s="85"/>
      <c r="BC410" s="85"/>
      <c r="BE410" s="62"/>
      <c r="BU410" s="85"/>
      <c r="BV410" s="85"/>
      <c r="CP410" s="85"/>
      <c r="CQ410" s="85"/>
      <c r="CS410" s="85"/>
      <c r="DF410" s="62"/>
      <c r="DH410" s="85"/>
      <c r="DI410" s="85"/>
    </row>
    <row r="411" spans="14:113" s="73" customFormat="1" ht="9" customHeight="1">
      <c r="N411" s="62"/>
      <c r="O411" s="62"/>
      <c r="P411" s="85"/>
      <c r="Q411" s="62"/>
      <c r="AD411" s="62"/>
      <c r="AF411" s="71"/>
      <c r="AG411" s="85"/>
      <c r="BC411" s="85"/>
      <c r="BE411" s="62"/>
      <c r="BU411" s="85"/>
      <c r="BV411" s="85"/>
      <c r="CP411" s="85"/>
      <c r="CQ411" s="85"/>
      <c r="CS411" s="85"/>
      <c r="DF411" s="62"/>
      <c r="DH411" s="85"/>
      <c r="DI411" s="85"/>
    </row>
    <row r="412" spans="14:113" s="73" customFormat="1" ht="9" customHeight="1">
      <c r="N412" s="62"/>
      <c r="O412" s="62"/>
      <c r="P412" s="85"/>
      <c r="Q412" s="62"/>
      <c r="AD412" s="62"/>
      <c r="AF412" s="71"/>
      <c r="AG412" s="85"/>
      <c r="BC412" s="85"/>
      <c r="BE412" s="62"/>
      <c r="BU412" s="85"/>
      <c r="BV412" s="85"/>
      <c r="CP412" s="85"/>
      <c r="CQ412" s="85"/>
      <c r="CS412" s="85"/>
      <c r="DF412" s="62"/>
      <c r="DH412" s="85"/>
      <c r="DI412" s="85"/>
    </row>
    <row r="413" spans="14:113" s="73" customFormat="1" ht="9" customHeight="1">
      <c r="N413" s="62"/>
      <c r="O413" s="62"/>
      <c r="P413" s="85"/>
      <c r="Q413" s="62"/>
      <c r="AD413" s="62"/>
      <c r="AF413" s="71"/>
      <c r="AG413" s="85"/>
      <c r="BC413" s="85"/>
      <c r="BE413" s="62"/>
      <c r="BU413" s="85"/>
      <c r="BV413" s="85"/>
      <c r="CP413" s="85"/>
      <c r="CQ413" s="85"/>
      <c r="CS413" s="85"/>
      <c r="DF413" s="62"/>
      <c r="DH413" s="85"/>
      <c r="DI413" s="85"/>
    </row>
    <row r="414" spans="14:113" s="73" customFormat="1" ht="9" customHeight="1">
      <c r="N414" s="62"/>
      <c r="O414" s="62"/>
      <c r="P414" s="85"/>
      <c r="Q414" s="62"/>
      <c r="AD414" s="62"/>
      <c r="AF414" s="71"/>
      <c r="AG414" s="85"/>
      <c r="BC414" s="85"/>
      <c r="BE414" s="62"/>
      <c r="BU414" s="85"/>
      <c r="BV414" s="85"/>
      <c r="CP414" s="85"/>
      <c r="CQ414" s="85"/>
      <c r="CS414" s="85"/>
      <c r="DF414" s="62"/>
      <c r="DH414" s="85"/>
      <c r="DI414" s="85"/>
    </row>
    <row r="415" spans="14:113" s="73" customFormat="1" ht="9" customHeight="1">
      <c r="N415" s="62"/>
      <c r="O415" s="62"/>
      <c r="P415" s="85"/>
      <c r="Q415" s="62"/>
      <c r="AD415" s="62"/>
      <c r="AF415" s="71"/>
      <c r="AG415" s="85"/>
      <c r="BC415" s="85"/>
      <c r="BE415" s="62"/>
      <c r="BU415" s="85"/>
      <c r="BV415" s="85"/>
      <c r="CP415" s="85"/>
      <c r="CQ415" s="85"/>
      <c r="CS415" s="85"/>
      <c r="DF415" s="62"/>
      <c r="DH415" s="85"/>
      <c r="DI415" s="85"/>
    </row>
    <row r="416" spans="14:113" s="73" customFormat="1" ht="9" customHeight="1">
      <c r="N416" s="62"/>
      <c r="O416" s="62"/>
      <c r="P416" s="85"/>
      <c r="Q416" s="62"/>
      <c r="AD416" s="62"/>
      <c r="AF416" s="71"/>
      <c r="AG416" s="85"/>
      <c r="BC416" s="85"/>
      <c r="BE416" s="62"/>
      <c r="BU416" s="85"/>
      <c r="BV416" s="85"/>
      <c r="CP416" s="85"/>
      <c r="CQ416" s="85"/>
      <c r="CS416" s="85"/>
      <c r="DF416" s="62"/>
      <c r="DH416" s="85"/>
      <c r="DI416" s="85"/>
    </row>
    <row r="417" spans="14:113" s="73" customFormat="1" ht="9" customHeight="1">
      <c r="N417" s="62"/>
      <c r="O417" s="62"/>
      <c r="P417" s="85"/>
      <c r="Q417" s="62"/>
      <c r="AD417" s="62"/>
      <c r="AF417" s="71"/>
      <c r="AG417" s="85"/>
      <c r="BC417" s="85"/>
      <c r="BE417" s="62"/>
      <c r="BU417" s="85"/>
      <c r="BV417" s="85"/>
      <c r="CP417" s="85"/>
      <c r="CQ417" s="85"/>
      <c r="CS417" s="85"/>
      <c r="DF417" s="62"/>
      <c r="DH417" s="85"/>
      <c r="DI417" s="85"/>
    </row>
    <row r="418" spans="14:113" s="73" customFormat="1" ht="9" customHeight="1">
      <c r="N418" s="62"/>
      <c r="O418" s="62"/>
      <c r="P418" s="85"/>
      <c r="Q418" s="62"/>
      <c r="AD418" s="62"/>
      <c r="AF418" s="71"/>
      <c r="AG418" s="85"/>
      <c r="BC418" s="85"/>
      <c r="BE418" s="62"/>
      <c r="BU418" s="85"/>
      <c r="BV418" s="85"/>
      <c r="CP418" s="85"/>
      <c r="CQ418" s="85"/>
      <c r="CS418" s="85"/>
      <c r="DF418" s="62"/>
      <c r="DH418" s="85"/>
      <c r="DI418" s="85"/>
    </row>
    <row r="419" spans="14:113" s="73" customFormat="1" ht="9" customHeight="1">
      <c r="N419" s="62"/>
      <c r="O419" s="62"/>
      <c r="P419" s="85"/>
      <c r="Q419" s="62"/>
      <c r="AD419" s="62"/>
      <c r="AF419" s="71"/>
      <c r="AG419" s="85"/>
      <c r="BC419" s="85"/>
      <c r="BE419" s="62"/>
      <c r="BU419" s="85"/>
      <c r="BV419" s="85"/>
      <c r="CP419" s="85"/>
      <c r="CQ419" s="85"/>
      <c r="CS419" s="85"/>
      <c r="DF419" s="62"/>
      <c r="DH419" s="85"/>
      <c r="DI419" s="85"/>
    </row>
    <row r="420" spans="14:113" s="73" customFormat="1" ht="9" customHeight="1">
      <c r="N420" s="62"/>
      <c r="O420" s="62"/>
      <c r="P420" s="85"/>
      <c r="Q420" s="62"/>
      <c r="AD420" s="62"/>
      <c r="AF420" s="71"/>
      <c r="AG420" s="85"/>
      <c r="BC420" s="85"/>
      <c r="BE420" s="62"/>
      <c r="BU420" s="85"/>
      <c r="BV420" s="85"/>
      <c r="CP420" s="85"/>
      <c r="CQ420" s="85"/>
      <c r="CS420" s="85"/>
      <c r="DF420" s="62"/>
      <c r="DH420" s="85"/>
      <c r="DI420" s="85"/>
    </row>
    <row r="421" spans="14:113" s="73" customFormat="1" ht="9" customHeight="1">
      <c r="N421" s="62"/>
      <c r="O421" s="62"/>
      <c r="P421" s="85"/>
      <c r="Q421" s="62"/>
      <c r="AD421" s="62"/>
      <c r="AF421" s="71"/>
      <c r="AG421" s="85"/>
      <c r="BC421" s="85"/>
      <c r="BE421" s="62"/>
      <c r="BU421" s="85"/>
      <c r="BV421" s="85"/>
      <c r="CP421" s="85"/>
      <c r="CQ421" s="85"/>
      <c r="CS421" s="85"/>
      <c r="DF421" s="62"/>
      <c r="DH421" s="85"/>
      <c r="DI421" s="85"/>
    </row>
    <row r="422" spans="14:113" s="73" customFormat="1" ht="9" customHeight="1">
      <c r="N422" s="62"/>
      <c r="O422" s="62"/>
      <c r="P422" s="85"/>
      <c r="Q422" s="62"/>
      <c r="AD422" s="62"/>
      <c r="AF422" s="71"/>
      <c r="AG422" s="85"/>
      <c r="BC422" s="85"/>
      <c r="BE422" s="62"/>
      <c r="BU422" s="85"/>
      <c r="BV422" s="85"/>
      <c r="CP422" s="85"/>
      <c r="CQ422" s="85"/>
      <c r="CS422" s="85"/>
      <c r="DF422" s="62"/>
      <c r="DH422" s="85"/>
      <c r="DI422" s="85"/>
    </row>
    <row r="423" spans="14:113" s="73" customFormat="1" ht="9" customHeight="1">
      <c r="N423" s="62"/>
      <c r="O423" s="62"/>
      <c r="P423" s="85"/>
      <c r="Q423" s="62"/>
      <c r="AD423" s="62"/>
      <c r="AF423" s="71"/>
      <c r="AG423" s="85"/>
      <c r="BC423" s="85"/>
      <c r="BE423" s="62"/>
      <c r="BU423" s="85"/>
      <c r="BV423" s="85"/>
      <c r="CP423" s="85"/>
      <c r="CQ423" s="85"/>
      <c r="CS423" s="85"/>
      <c r="DF423" s="62"/>
      <c r="DH423" s="85"/>
      <c r="DI423" s="85"/>
    </row>
    <row r="424" spans="14:113" s="73" customFormat="1" ht="9" customHeight="1">
      <c r="N424" s="62"/>
      <c r="O424" s="62"/>
      <c r="P424" s="85"/>
      <c r="Q424" s="62"/>
      <c r="AD424" s="62"/>
      <c r="AF424" s="71"/>
      <c r="AG424" s="85"/>
      <c r="BC424" s="85"/>
      <c r="BE424" s="62"/>
      <c r="BU424" s="85"/>
      <c r="BV424" s="85"/>
      <c r="CP424" s="85"/>
      <c r="CQ424" s="85"/>
      <c r="CS424" s="85"/>
      <c r="DF424" s="62"/>
      <c r="DH424" s="85"/>
      <c r="DI424" s="85"/>
    </row>
    <row r="425" spans="14:113" s="73" customFormat="1" ht="9" customHeight="1">
      <c r="N425" s="62"/>
      <c r="O425" s="62"/>
      <c r="P425" s="85"/>
      <c r="Q425" s="62"/>
      <c r="AD425" s="62"/>
      <c r="AF425" s="71"/>
      <c r="AG425" s="85"/>
      <c r="BC425" s="85"/>
      <c r="BE425" s="62"/>
      <c r="BU425" s="85"/>
      <c r="BV425" s="85"/>
      <c r="CP425" s="85"/>
      <c r="CQ425" s="85"/>
      <c r="CS425" s="85"/>
      <c r="DF425" s="62"/>
      <c r="DH425" s="85"/>
      <c r="DI425" s="85"/>
    </row>
    <row r="426" spans="14:113" s="73" customFormat="1" ht="9" customHeight="1">
      <c r="N426" s="62"/>
      <c r="O426" s="62"/>
      <c r="P426" s="85"/>
      <c r="Q426" s="62"/>
      <c r="AD426" s="62"/>
      <c r="AF426" s="71"/>
      <c r="AG426" s="85"/>
      <c r="BC426" s="85"/>
      <c r="BE426" s="62"/>
      <c r="BU426" s="85"/>
      <c r="BV426" s="85"/>
      <c r="CP426" s="85"/>
      <c r="CQ426" s="85"/>
      <c r="CS426" s="85"/>
      <c r="DF426" s="62"/>
      <c r="DH426" s="85"/>
      <c r="DI426" s="85"/>
    </row>
    <row r="427" spans="14:113" s="73" customFormat="1" ht="9" customHeight="1">
      <c r="N427" s="62"/>
      <c r="O427" s="62"/>
      <c r="P427" s="85"/>
      <c r="Q427" s="62"/>
      <c r="AD427" s="62"/>
      <c r="AF427" s="71"/>
      <c r="AG427" s="85"/>
      <c r="BC427" s="85"/>
      <c r="BE427" s="62"/>
      <c r="BU427" s="85"/>
      <c r="BV427" s="85"/>
      <c r="CP427" s="85"/>
      <c r="CQ427" s="85"/>
      <c r="CS427" s="85"/>
      <c r="DF427" s="62"/>
      <c r="DH427" s="85"/>
      <c r="DI427" s="85"/>
    </row>
    <row r="428" spans="14:113" s="73" customFormat="1" ht="9" customHeight="1">
      <c r="N428" s="62"/>
      <c r="O428" s="62"/>
      <c r="P428" s="85"/>
      <c r="Q428" s="62"/>
      <c r="AD428" s="62"/>
      <c r="AF428" s="71"/>
      <c r="AG428" s="85"/>
      <c r="BC428" s="85"/>
      <c r="BE428" s="62"/>
      <c r="BU428" s="85"/>
      <c r="BV428" s="85"/>
      <c r="CP428" s="85"/>
      <c r="CQ428" s="85"/>
      <c r="CS428" s="85"/>
      <c r="DF428" s="62"/>
      <c r="DH428" s="85"/>
      <c r="DI428" s="85"/>
    </row>
    <row r="429" spans="14:113" s="73" customFormat="1" ht="9" customHeight="1">
      <c r="N429" s="62"/>
      <c r="O429" s="62"/>
      <c r="P429" s="85"/>
      <c r="Q429" s="62"/>
      <c r="AD429" s="62"/>
      <c r="AF429" s="71"/>
      <c r="AG429" s="85"/>
      <c r="BC429" s="85"/>
      <c r="BE429" s="62"/>
      <c r="BU429" s="85"/>
      <c r="BV429" s="85"/>
      <c r="CP429" s="85"/>
      <c r="CQ429" s="85"/>
      <c r="CS429" s="85"/>
      <c r="DF429" s="62"/>
      <c r="DH429" s="85"/>
      <c r="DI429" s="85"/>
    </row>
    <row r="430" spans="14:113" s="73" customFormat="1" ht="9" customHeight="1">
      <c r="N430" s="62"/>
      <c r="O430" s="62"/>
      <c r="P430" s="85"/>
      <c r="Q430" s="62"/>
      <c r="AD430" s="62"/>
      <c r="AF430" s="71"/>
      <c r="AG430" s="85"/>
      <c r="BC430" s="85"/>
      <c r="BE430" s="62"/>
      <c r="BU430" s="85"/>
      <c r="BV430" s="85"/>
      <c r="CP430" s="85"/>
      <c r="CQ430" s="85"/>
      <c r="CS430" s="85"/>
      <c r="DF430" s="62"/>
      <c r="DH430" s="85"/>
      <c r="DI430" s="85"/>
    </row>
    <row r="431" spans="14:113" s="73" customFormat="1" ht="9" customHeight="1">
      <c r="N431" s="62"/>
      <c r="O431" s="62"/>
      <c r="P431" s="85"/>
      <c r="Q431" s="62"/>
      <c r="AD431" s="62"/>
      <c r="AF431" s="71"/>
      <c r="AG431" s="85"/>
      <c r="BC431" s="85"/>
      <c r="BE431" s="62"/>
      <c r="BU431" s="85"/>
      <c r="BV431" s="85"/>
      <c r="CP431" s="85"/>
      <c r="CQ431" s="85"/>
      <c r="CS431" s="85"/>
      <c r="DF431" s="62"/>
      <c r="DH431" s="85"/>
      <c r="DI431" s="85"/>
    </row>
    <row r="432" spans="14:113" s="73" customFormat="1" ht="9" customHeight="1">
      <c r="N432" s="62"/>
      <c r="O432" s="62"/>
      <c r="P432" s="85"/>
      <c r="Q432" s="62"/>
      <c r="AD432" s="62"/>
      <c r="AF432" s="71"/>
      <c r="AG432" s="85"/>
      <c r="BC432" s="85"/>
      <c r="BE432" s="62"/>
      <c r="BU432" s="85"/>
      <c r="BV432" s="85"/>
      <c r="CP432" s="85"/>
      <c r="CQ432" s="85"/>
      <c r="CS432" s="85"/>
      <c r="DF432" s="62"/>
      <c r="DH432" s="85"/>
      <c r="DI432" s="85"/>
    </row>
    <row r="433" spans="14:113" s="73" customFormat="1" ht="9" customHeight="1">
      <c r="N433" s="62"/>
      <c r="O433" s="62"/>
      <c r="P433" s="85"/>
      <c r="Q433" s="62"/>
      <c r="AD433" s="62"/>
      <c r="AF433" s="71"/>
      <c r="AG433" s="85"/>
      <c r="BC433" s="85"/>
      <c r="BE433" s="62"/>
      <c r="BU433" s="85"/>
      <c r="BV433" s="85"/>
      <c r="CP433" s="85"/>
      <c r="CQ433" s="85"/>
      <c r="CS433" s="85"/>
      <c r="DF433" s="62"/>
      <c r="DH433" s="85"/>
      <c r="DI433" s="85"/>
    </row>
    <row r="434" spans="14:113" s="73" customFormat="1" ht="9" customHeight="1">
      <c r="N434" s="62"/>
      <c r="O434" s="62"/>
      <c r="P434" s="85"/>
      <c r="Q434" s="62"/>
      <c r="AD434" s="62"/>
      <c r="AF434" s="71"/>
      <c r="AG434" s="85"/>
      <c r="BC434" s="85"/>
      <c r="BE434" s="62"/>
      <c r="BU434" s="85"/>
      <c r="BV434" s="85"/>
      <c r="CP434" s="85"/>
      <c r="CQ434" s="85"/>
      <c r="CS434" s="85"/>
      <c r="DF434" s="62"/>
      <c r="DH434" s="85"/>
      <c r="DI434" s="85"/>
    </row>
    <row r="435" spans="14:113" s="73" customFormat="1" ht="9" customHeight="1">
      <c r="N435" s="62"/>
      <c r="O435" s="62"/>
      <c r="P435" s="85"/>
      <c r="Q435" s="62"/>
      <c r="AD435" s="62"/>
      <c r="AF435" s="71"/>
      <c r="AG435" s="85"/>
      <c r="BC435" s="85"/>
      <c r="BE435" s="62"/>
      <c r="BU435" s="85"/>
      <c r="BV435" s="85"/>
      <c r="CP435" s="85"/>
      <c r="CQ435" s="85"/>
      <c r="CS435" s="85"/>
      <c r="DF435" s="62"/>
      <c r="DH435" s="85"/>
      <c r="DI435" s="85"/>
    </row>
    <row r="436" spans="14:113" s="73" customFormat="1" ht="9" customHeight="1">
      <c r="N436" s="62"/>
      <c r="O436" s="62"/>
      <c r="P436" s="85"/>
      <c r="Q436" s="62"/>
      <c r="AD436" s="62"/>
      <c r="AF436" s="71"/>
      <c r="AG436" s="85"/>
      <c r="BC436" s="85"/>
      <c r="BE436" s="62"/>
      <c r="BU436" s="85"/>
      <c r="BV436" s="85"/>
      <c r="CP436" s="85"/>
      <c r="CQ436" s="85"/>
      <c r="CS436" s="85"/>
      <c r="DF436" s="62"/>
      <c r="DH436" s="85"/>
      <c r="DI436" s="85"/>
    </row>
    <row r="437" spans="14:113" s="73" customFormat="1" ht="9" customHeight="1">
      <c r="N437" s="62"/>
      <c r="O437" s="62"/>
      <c r="P437" s="85"/>
      <c r="Q437" s="62"/>
      <c r="AD437" s="62"/>
      <c r="AF437" s="71"/>
      <c r="AG437" s="85"/>
      <c r="BC437" s="85"/>
      <c r="BE437" s="62"/>
      <c r="BU437" s="85"/>
      <c r="BV437" s="85"/>
      <c r="CP437" s="85"/>
      <c r="CQ437" s="85"/>
      <c r="CS437" s="85"/>
      <c r="DF437" s="62"/>
      <c r="DH437" s="85"/>
      <c r="DI437" s="85"/>
    </row>
    <row r="438" spans="14:113" s="73" customFormat="1" ht="9" customHeight="1">
      <c r="N438" s="62"/>
      <c r="O438" s="62"/>
      <c r="P438" s="85"/>
      <c r="Q438" s="62"/>
      <c r="AD438" s="62"/>
      <c r="AF438" s="71"/>
      <c r="AG438" s="85"/>
      <c r="BC438" s="85"/>
      <c r="BE438" s="62"/>
      <c r="BU438" s="85"/>
      <c r="BV438" s="85"/>
      <c r="CP438" s="85"/>
      <c r="CQ438" s="85"/>
      <c r="CS438" s="85"/>
      <c r="DF438" s="62"/>
      <c r="DH438" s="85"/>
      <c r="DI438" s="85"/>
    </row>
    <row r="439" spans="14:113" s="73" customFormat="1" ht="9" customHeight="1">
      <c r="N439" s="62"/>
      <c r="O439" s="62"/>
      <c r="P439" s="85"/>
      <c r="Q439" s="62"/>
      <c r="AD439" s="62"/>
      <c r="AF439" s="71"/>
      <c r="AG439" s="85"/>
      <c r="BC439" s="85"/>
      <c r="BE439" s="62"/>
      <c r="BU439" s="85"/>
      <c r="BV439" s="85"/>
      <c r="CP439" s="85"/>
      <c r="CQ439" s="85"/>
      <c r="CS439" s="85"/>
      <c r="DF439" s="62"/>
      <c r="DH439" s="85"/>
      <c r="DI439" s="85"/>
    </row>
    <row r="440" spans="14:113" s="73" customFormat="1" ht="9" customHeight="1">
      <c r="N440" s="62"/>
      <c r="O440" s="62"/>
      <c r="P440" s="85"/>
      <c r="Q440" s="62"/>
      <c r="AD440" s="62"/>
      <c r="AF440" s="71"/>
      <c r="AG440" s="85"/>
      <c r="BC440" s="85"/>
      <c r="BE440" s="62"/>
      <c r="BU440" s="85"/>
      <c r="BV440" s="85"/>
      <c r="CP440" s="85"/>
      <c r="CQ440" s="85"/>
      <c r="CS440" s="85"/>
      <c r="DF440" s="62"/>
      <c r="DH440" s="85"/>
      <c r="DI440" s="85"/>
    </row>
    <row r="441" spans="14:113" s="73" customFormat="1" ht="9" customHeight="1">
      <c r="N441" s="62"/>
      <c r="O441" s="62"/>
      <c r="P441" s="85"/>
      <c r="Q441" s="62"/>
      <c r="AD441" s="62"/>
      <c r="AF441" s="71"/>
      <c r="AG441" s="85"/>
      <c r="BC441" s="85"/>
      <c r="BE441" s="62"/>
      <c r="BU441" s="85"/>
      <c r="BV441" s="85"/>
      <c r="CP441" s="85"/>
      <c r="CQ441" s="85"/>
      <c r="CS441" s="85"/>
      <c r="DF441" s="62"/>
      <c r="DH441" s="85"/>
      <c r="DI441" s="85"/>
    </row>
    <row r="442" spans="14:113" s="73" customFormat="1" ht="9" customHeight="1">
      <c r="N442" s="62"/>
      <c r="O442" s="62"/>
      <c r="P442" s="85"/>
      <c r="Q442" s="62"/>
      <c r="AD442" s="62"/>
      <c r="AF442" s="71"/>
      <c r="AG442" s="85"/>
      <c r="BC442" s="85"/>
      <c r="BE442" s="62"/>
      <c r="BU442" s="85"/>
      <c r="BV442" s="85"/>
      <c r="CP442" s="85"/>
      <c r="CQ442" s="85"/>
      <c r="CS442" s="85"/>
      <c r="DF442" s="62"/>
      <c r="DH442" s="85"/>
      <c r="DI442" s="85"/>
    </row>
    <row r="443" spans="14:113" s="73" customFormat="1" ht="9" customHeight="1">
      <c r="N443" s="62"/>
      <c r="O443" s="62"/>
      <c r="P443" s="85"/>
      <c r="Q443" s="62"/>
      <c r="AD443" s="62"/>
      <c r="AF443" s="71"/>
      <c r="AG443" s="85"/>
      <c r="BC443" s="85"/>
      <c r="BE443" s="62"/>
      <c r="BU443" s="85"/>
      <c r="BV443" s="85"/>
      <c r="CP443" s="85"/>
      <c r="CQ443" s="85"/>
      <c r="CS443" s="85"/>
      <c r="DF443" s="62"/>
      <c r="DH443" s="85"/>
      <c r="DI443" s="85"/>
    </row>
    <row r="444" spans="14:113" s="73" customFormat="1" ht="9" customHeight="1">
      <c r="N444" s="62"/>
      <c r="O444" s="62"/>
      <c r="P444" s="85"/>
      <c r="Q444" s="62"/>
      <c r="AD444" s="62"/>
      <c r="AF444" s="71"/>
      <c r="AG444" s="85"/>
      <c r="BC444" s="85"/>
      <c r="BE444" s="62"/>
      <c r="BU444" s="85"/>
      <c r="BV444" s="85"/>
      <c r="CP444" s="85"/>
      <c r="CQ444" s="85"/>
      <c r="CS444" s="85"/>
      <c r="DF444" s="62"/>
      <c r="DH444" s="85"/>
      <c r="DI444" s="85"/>
    </row>
    <row r="445" spans="14:113" s="73" customFormat="1" ht="9" customHeight="1">
      <c r="N445" s="62"/>
      <c r="O445" s="62"/>
      <c r="P445" s="85"/>
      <c r="Q445" s="62"/>
      <c r="AD445" s="62"/>
      <c r="AF445" s="71"/>
      <c r="AG445" s="85"/>
      <c r="BC445" s="85"/>
      <c r="BE445" s="62"/>
      <c r="BU445" s="85"/>
      <c r="BV445" s="85"/>
      <c r="CP445" s="85"/>
      <c r="CQ445" s="85"/>
      <c r="CS445" s="85"/>
      <c r="DF445" s="62"/>
      <c r="DH445" s="85"/>
      <c r="DI445" s="85"/>
    </row>
    <row r="446" spans="14:113" s="73" customFormat="1" ht="9" customHeight="1">
      <c r="N446" s="62"/>
      <c r="O446" s="62"/>
      <c r="P446" s="85"/>
      <c r="Q446" s="62"/>
      <c r="AD446" s="62"/>
      <c r="AF446" s="71"/>
      <c r="AG446" s="85"/>
      <c r="BC446" s="85"/>
      <c r="BE446" s="62"/>
      <c r="BU446" s="85"/>
      <c r="BV446" s="85"/>
      <c r="CP446" s="85"/>
      <c r="CQ446" s="85"/>
      <c r="CS446" s="85"/>
      <c r="DF446" s="62"/>
      <c r="DH446" s="85"/>
      <c r="DI446" s="85"/>
    </row>
    <row r="447" spans="14:113" s="73" customFormat="1" ht="9" customHeight="1">
      <c r="N447" s="62"/>
      <c r="O447" s="62"/>
      <c r="P447" s="85"/>
      <c r="Q447" s="62"/>
      <c r="AD447" s="62"/>
      <c r="AF447" s="71"/>
      <c r="AG447" s="85"/>
      <c r="BC447" s="85"/>
      <c r="BE447" s="62"/>
      <c r="BU447" s="85"/>
      <c r="BV447" s="85"/>
      <c r="CP447" s="85"/>
      <c r="CQ447" s="85"/>
      <c r="CS447" s="85"/>
      <c r="DF447" s="62"/>
      <c r="DH447" s="85"/>
      <c r="DI447" s="85"/>
    </row>
    <row r="448" spans="14:113" s="73" customFormat="1" ht="9" customHeight="1">
      <c r="N448" s="62"/>
      <c r="O448" s="62"/>
      <c r="P448" s="85"/>
      <c r="Q448" s="62"/>
      <c r="AD448" s="62"/>
      <c r="AF448" s="71"/>
      <c r="AG448" s="85"/>
      <c r="BC448" s="85"/>
      <c r="BE448" s="62"/>
      <c r="BU448" s="85"/>
      <c r="BV448" s="85"/>
      <c r="CP448" s="85"/>
      <c r="CQ448" s="85"/>
      <c r="CS448" s="85"/>
      <c r="DF448" s="62"/>
      <c r="DH448" s="85"/>
      <c r="DI448" s="85"/>
    </row>
    <row r="449" spans="14:113" s="73" customFormat="1" ht="9" customHeight="1">
      <c r="N449" s="62"/>
      <c r="O449" s="62"/>
      <c r="P449" s="85"/>
      <c r="Q449" s="62"/>
      <c r="AD449" s="62"/>
      <c r="AF449" s="71"/>
      <c r="AG449" s="85"/>
      <c r="BC449" s="85"/>
      <c r="BE449" s="62"/>
      <c r="BU449" s="85"/>
      <c r="BV449" s="85"/>
      <c r="CP449" s="85"/>
      <c r="CQ449" s="85"/>
      <c r="CS449" s="85"/>
      <c r="DF449" s="62"/>
      <c r="DH449" s="85"/>
      <c r="DI449" s="85"/>
    </row>
    <row r="450" spans="14:113" s="73" customFormat="1" ht="9" customHeight="1">
      <c r="N450" s="62"/>
      <c r="O450" s="62"/>
      <c r="P450" s="85"/>
      <c r="Q450" s="62"/>
      <c r="AD450" s="62"/>
      <c r="AF450" s="71"/>
      <c r="AG450" s="85"/>
      <c r="BC450" s="85"/>
      <c r="BE450" s="62"/>
      <c r="BU450" s="85"/>
      <c r="BV450" s="85"/>
      <c r="CP450" s="85"/>
      <c r="CQ450" s="85"/>
      <c r="CS450" s="85"/>
      <c r="DF450" s="62"/>
      <c r="DH450" s="85"/>
      <c r="DI450" s="85"/>
    </row>
    <row r="451" spans="14:113" s="73" customFormat="1" ht="9" customHeight="1">
      <c r="N451" s="62"/>
      <c r="O451" s="62"/>
      <c r="P451" s="85"/>
      <c r="Q451" s="62"/>
      <c r="AD451" s="62"/>
      <c r="AF451" s="71"/>
      <c r="AG451" s="85"/>
      <c r="BC451" s="85"/>
      <c r="BE451" s="62"/>
      <c r="BU451" s="85"/>
      <c r="BV451" s="85"/>
      <c r="CP451" s="85"/>
      <c r="CQ451" s="85"/>
      <c r="CS451" s="85"/>
      <c r="DF451" s="62"/>
      <c r="DH451" s="85"/>
      <c r="DI451" s="85"/>
    </row>
    <row r="452" spans="14:113" s="73" customFormat="1" ht="9" customHeight="1">
      <c r="N452" s="62"/>
      <c r="O452" s="62"/>
      <c r="P452" s="85"/>
      <c r="Q452" s="62"/>
      <c r="AD452" s="62"/>
      <c r="AF452" s="71"/>
      <c r="AG452" s="85"/>
      <c r="BC452" s="85"/>
      <c r="BE452" s="62"/>
      <c r="BU452" s="85"/>
      <c r="BV452" s="85"/>
      <c r="CP452" s="85"/>
      <c r="CQ452" s="85"/>
      <c r="CS452" s="85"/>
      <c r="DF452" s="62"/>
      <c r="DH452" s="85"/>
      <c r="DI452" s="85"/>
    </row>
    <row r="453" spans="14:113" s="73" customFormat="1" ht="9" customHeight="1">
      <c r="N453" s="62"/>
      <c r="O453" s="62"/>
      <c r="P453" s="85"/>
      <c r="Q453" s="62"/>
      <c r="AD453" s="62"/>
      <c r="AF453" s="71"/>
      <c r="AG453" s="85"/>
      <c r="BC453" s="85"/>
      <c r="BE453" s="62"/>
      <c r="BU453" s="85"/>
      <c r="BV453" s="85"/>
      <c r="CP453" s="85"/>
      <c r="CQ453" s="85"/>
      <c r="CS453" s="85"/>
      <c r="DF453" s="62"/>
      <c r="DH453" s="85"/>
      <c r="DI453" s="85"/>
    </row>
    <row r="454" spans="14:113" s="73" customFormat="1" ht="9" customHeight="1">
      <c r="N454" s="62"/>
      <c r="O454" s="62"/>
      <c r="P454" s="85"/>
      <c r="Q454" s="62"/>
      <c r="AD454" s="62"/>
      <c r="AF454" s="71"/>
      <c r="AG454" s="85"/>
      <c r="BC454" s="85"/>
      <c r="BE454" s="62"/>
      <c r="BU454" s="85"/>
      <c r="BV454" s="85"/>
      <c r="CP454" s="85"/>
      <c r="CQ454" s="85"/>
      <c r="CS454" s="85"/>
      <c r="DF454" s="62"/>
      <c r="DH454" s="85"/>
      <c r="DI454" s="85"/>
    </row>
    <row r="455" spans="14:113" s="73" customFormat="1" ht="9" customHeight="1">
      <c r="N455" s="62"/>
      <c r="O455" s="62"/>
      <c r="P455" s="85"/>
      <c r="Q455" s="62"/>
      <c r="AD455" s="62"/>
      <c r="AF455" s="71"/>
      <c r="AG455" s="85"/>
      <c r="BC455" s="85"/>
      <c r="BE455" s="62"/>
      <c r="BU455" s="85"/>
      <c r="BV455" s="85"/>
      <c r="CP455" s="85"/>
      <c r="CQ455" s="85"/>
      <c r="CS455" s="85"/>
      <c r="DF455" s="62"/>
      <c r="DH455" s="85"/>
      <c r="DI455" s="85"/>
    </row>
    <row r="456" spans="14:113" s="73" customFormat="1" ht="9" customHeight="1">
      <c r="N456" s="62"/>
      <c r="O456" s="62"/>
      <c r="P456" s="85"/>
      <c r="Q456" s="62"/>
      <c r="AD456" s="62"/>
      <c r="AF456" s="71"/>
      <c r="AG456" s="85"/>
      <c r="BC456" s="85"/>
      <c r="BE456" s="62"/>
      <c r="BU456" s="85"/>
      <c r="BV456" s="85"/>
      <c r="CP456" s="85"/>
      <c r="CQ456" s="85"/>
      <c r="CS456" s="85"/>
      <c r="DF456" s="62"/>
      <c r="DH456" s="85"/>
      <c r="DI456" s="85"/>
    </row>
    <row r="457" spans="14:113" s="73" customFormat="1" ht="9" customHeight="1">
      <c r="N457" s="62"/>
      <c r="O457" s="62"/>
      <c r="P457" s="85"/>
      <c r="Q457" s="62"/>
      <c r="AD457" s="62"/>
      <c r="AF457" s="71"/>
      <c r="AG457" s="85"/>
      <c r="BC457" s="85"/>
      <c r="BE457" s="62"/>
      <c r="BU457" s="85"/>
      <c r="BV457" s="85"/>
      <c r="CP457" s="85"/>
      <c r="CQ457" s="85"/>
      <c r="CS457" s="85"/>
      <c r="DF457" s="62"/>
      <c r="DH457" s="85"/>
      <c r="DI457" s="85"/>
    </row>
    <row r="458" spans="14:113" s="73" customFormat="1" ht="9" customHeight="1">
      <c r="N458" s="62"/>
      <c r="O458" s="62"/>
      <c r="P458" s="85"/>
      <c r="Q458" s="62"/>
      <c r="AD458" s="62"/>
      <c r="AF458" s="71"/>
      <c r="AG458" s="85"/>
      <c r="BC458" s="85"/>
      <c r="BE458" s="62"/>
      <c r="BU458" s="85"/>
      <c r="BV458" s="85"/>
      <c r="CP458" s="85"/>
      <c r="CQ458" s="85"/>
      <c r="CS458" s="85"/>
      <c r="DF458" s="62"/>
      <c r="DH458" s="85"/>
      <c r="DI458" s="85"/>
    </row>
    <row r="459" spans="14:113" s="73" customFormat="1" ht="9" customHeight="1">
      <c r="N459" s="62"/>
      <c r="O459" s="62"/>
      <c r="P459" s="85"/>
      <c r="Q459" s="62"/>
      <c r="AD459" s="62"/>
      <c r="AF459" s="71"/>
      <c r="AG459" s="85"/>
      <c r="BC459" s="85"/>
      <c r="BE459" s="62"/>
      <c r="BU459" s="85"/>
      <c r="BV459" s="85"/>
      <c r="CP459" s="85"/>
      <c r="CQ459" s="85"/>
      <c r="CS459" s="85"/>
      <c r="DF459" s="62"/>
      <c r="DH459" s="85"/>
      <c r="DI459" s="85"/>
    </row>
    <row r="460" spans="14:113" s="73" customFormat="1" ht="9" customHeight="1">
      <c r="N460" s="62"/>
      <c r="O460" s="62"/>
      <c r="P460" s="85"/>
      <c r="Q460" s="62"/>
      <c r="AD460" s="62"/>
      <c r="AF460" s="71"/>
      <c r="AG460" s="85"/>
      <c r="BC460" s="85"/>
      <c r="BE460" s="62"/>
      <c r="BU460" s="85"/>
      <c r="BV460" s="85"/>
      <c r="CP460" s="85"/>
      <c r="CQ460" s="85"/>
      <c r="CS460" s="85"/>
      <c r="DF460" s="62"/>
      <c r="DH460" s="85"/>
      <c r="DI460" s="85"/>
    </row>
    <row r="461" spans="14:113" s="73" customFormat="1" ht="9" customHeight="1">
      <c r="N461" s="62"/>
      <c r="O461" s="62"/>
      <c r="P461" s="85"/>
      <c r="Q461" s="62"/>
      <c r="AD461" s="62"/>
      <c r="AF461" s="71"/>
      <c r="AG461" s="85"/>
      <c r="BC461" s="85"/>
      <c r="BE461" s="62"/>
      <c r="BU461" s="85"/>
      <c r="BV461" s="85"/>
      <c r="CP461" s="85"/>
      <c r="CQ461" s="85"/>
      <c r="CS461" s="85"/>
      <c r="DF461" s="62"/>
      <c r="DH461" s="85"/>
      <c r="DI461" s="85"/>
    </row>
    <row r="462" spans="14:113" s="73" customFormat="1" ht="9" customHeight="1">
      <c r="N462" s="62"/>
      <c r="O462" s="62"/>
      <c r="P462" s="85"/>
      <c r="Q462" s="62"/>
      <c r="AD462" s="62"/>
      <c r="AF462" s="71"/>
      <c r="AG462" s="85"/>
      <c r="BC462" s="85"/>
      <c r="BE462" s="62"/>
      <c r="BU462" s="85"/>
      <c r="BV462" s="85"/>
      <c r="CP462" s="85"/>
      <c r="CQ462" s="85"/>
      <c r="CS462" s="85"/>
      <c r="DF462" s="62"/>
      <c r="DH462" s="85"/>
      <c r="DI462" s="85"/>
    </row>
    <row r="463" spans="14:113" s="73" customFormat="1" ht="9" customHeight="1">
      <c r="N463" s="62"/>
      <c r="O463" s="62"/>
      <c r="P463" s="85"/>
      <c r="Q463" s="62"/>
      <c r="AD463" s="62"/>
      <c r="AF463" s="71"/>
      <c r="AG463" s="85"/>
      <c r="BC463" s="85"/>
      <c r="BE463" s="62"/>
      <c r="BU463" s="85"/>
      <c r="BV463" s="85"/>
      <c r="CP463" s="85"/>
      <c r="CQ463" s="85"/>
      <c r="CS463" s="85"/>
      <c r="DF463" s="62"/>
      <c r="DH463" s="85"/>
      <c r="DI463" s="85"/>
    </row>
    <row r="464" spans="14:113" s="73" customFormat="1" ht="9" customHeight="1">
      <c r="N464" s="62"/>
      <c r="O464" s="62"/>
      <c r="P464" s="85"/>
      <c r="Q464" s="62"/>
      <c r="AD464" s="62"/>
      <c r="AF464" s="71"/>
      <c r="AG464" s="85"/>
      <c r="BC464" s="85"/>
      <c r="BE464" s="62"/>
      <c r="BU464" s="85"/>
      <c r="BV464" s="85"/>
      <c r="CP464" s="85"/>
      <c r="CQ464" s="85"/>
      <c r="CS464" s="85"/>
      <c r="DF464" s="62"/>
      <c r="DH464" s="85"/>
      <c r="DI464" s="85"/>
    </row>
    <row r="465" spans="14:113" s="73" customFormat="1" ht="9" customHeight="1">
      <c r="N465" s="62"/>
      <c r="O465" s="62"/>
      <c r="P465" s="85"/>
      <c r="Q465" s="62"/>
      <c r="AD465" s="62"/>
      <c r="AF465" s="71"/>
      <c r="AG465" s="85"/>
      <c r="BC465" s="85"/>
      <c r="BE465" s="62"/>
      <c r="BU465" s="85"/>
      <c r="BV465" s="85"/>
      <c r="CP465" s="85"/>
      <c r="CQ465" s="85"/>
      <c r="CS465" s="85"/>
      <c r="DF465" s="62"/>
      <c r="DH465" s="85"/>
      <c r="DI465" s="85"/>
    </row>
    <row r="466" spans="14:113" s="73" customFormat="1" ht="9" customHeight="1">
      <c r="N466" s="62"/>
      <c r="O466" s="62"/>
      <c r="P466" s="85"/>
      <c r="Q466" s="62"/>
      <c r="AD466" s="62"/>
      <c r="AF466" s="71"/>
      <c r="AG466" s="85"/>
      <c r="BC466" s="85"/>
      <c r="BE466" s="62"/>
      <c r="BU466" s="85"/>
      <c r="BV466" s="85"/>
      <c r="CP466" s="85"/>
      <c r="CQ466" s="85"/>
      <c r="CS466" s="85"/>
      <c r="DF466" s="62"/>
      <c r="DH466" s="85"/>
      <c r="DI466" s="85"/>
    </row>
    <row r="467" spans="14:113" s="73" customFormat="1" ht="9" customHeight="1">
      <c r="N467" s="62"/>
      <c r="O467" s="62"/>
      <c r="P467" s="85"/>
      <c r="Q467" s="62"/>
      <c r="AD467" s="62"/>
      <c r="AF467" s="71"/>
      <c r="AG467" s="85"/>
      <c r="BC467" s="85"/>
      <c r="BE467" s="62"/>
      <c r="BU467" s="85"/>
      <c r="BV467" s="85"/>
      <c r="CP467" s="85"/>
      <c r="CQ467" s="85"/>
      <c r="CS467" s="85"/>
      <c r="DF467" s="62"/>
      <c r="DH467" s="85"/>
      <c r="DI467" s="85"/>
    </row>
    <row r="468" spans="14:113" s="73" customFormat="1" ht="9" customHeight="1">
      <c r="N468" s="62"/>
      <c r="O468" s="62"/>
      <c r="P468" s="85"/>
      <c r="Q468" s="62"/>
      <c r="AD468" s="62"/>
      <c r="AF468" s="71"/>
      <c r="AG468" s="85"/>
      <c r="BC468" s="85"/>
      <c r="BE468" s="62"/>
      <c r="BU468" s="85"/>
      <c r="BV468" s="85"/>
      <c r="CP468" s="85"/>
      <c r="CQ468" s="85"/>
      <c r="CS468" s="85"/>
      <c r="DF468" s="62"/>
      <c r="DH468" s="85"/>
      <c r="DI468" s="85"/>
    </row>
    <row r="469" spans="14:113" s="73" customFormat="1" ht="9" customHeight="1">
      <c r="N469" s="62"/>
      <c r="O469" s="62"/>
      <c r="P469" s="85"/>
      <c r="Q469" s="62"/>
      <c r="AD469" s="62"/>
      <c r="AF469" s="71"/>
      <c r="AG469" s="85"/>
      <c r="BC469" s="85"/>
      <c r="BE469" s="62"/>
      <c r="BU469" s="85"/>
      <c r="BV469" s="85"/>
      <c r="CP469" s="85"/>
      <c r="CQ469" s="85"/>
      <c r="CS469" s="85"/>
      <c r="DF469" s="62"/>
      <c r="DH469" s="85"/>
      <c r="DI469" s="85"/>
    </row>
    <row r="470" spans="14:113" s="73" customFormat="1" ht="9" customHeight="1">
      <c r="N470" s="62"/>
      <c r="O470" s="62"/>
      <c r="P470" s="85"/>
      <c r="Q470" s="62"/>
      <c r="AD470" s="62"/>
      <c r="AF470" s="71"/>
      <c r="AG470" s="85"/>
      <c r="BC470" s="85"/>
      <c r="BE470" s="62"/>
      <c r="BU470" s="85"/>
      <c r="BV470" s="85"/>
      <c r="CP470" s="85"/>
      <c r="CQ470" s="85"/>
      <c r="CS470" s="85"/>
      <c r="DF470" s="62"/>
      <c r="DH470" s="85"/>
      <c r="DI470" s="85"/>
    </row>
    <row r="471" spans="14:113" s="73" customFormat="1" ht="9" customHeight="1">
      <c r="N471" s="62"/>
      <c r="O471" s="62"/>
      <c r="P471" s="85"/>
      <c r="Q471" s="62"/>
      <c r="AD471" s="62"/>
      <c r="AF471" s="71"/>
      <c r="AG471" s="85"/>
      <c r="BC471" s="85"/>
      <c r="BE471" s="62"/>
      <c r="BU471" s="85"/>
      <c r="BV471" s="85"/>
      <c r="CP471" s="85"/>
      <c r="CQ471" s="85"/>
      <c r="CS471" s="85"/>
      <c r="DF471" s="62"/>
      <c r="DH471" s="85"/>
      <c r="DI471" s="85"/>
    </row>
    <row r="472" spans="14:113" s="73" customFormat="1" ht="9" customHeight="1">
      <c r="N472" s="62"/>
      <c r="O472" s="62"/>
      <c r="P472" s="85"/>
      <c r="Q472" s="62"/>
      <c r="AD472" s="62"/>
      <c r="AF472" s="71"/>
      <c r="AG472" s="85"/>
      <c r="BC472" s="85"/>
      <c r="BE472" s="62"/>
      <c r="BU472" s="85"/>
      <c r="BV472" s="85"/>
      <c r="CP472" s="85"/>
      <c r="CQ472" s="85"/>
      <c r="CS472" s="85"/>
      <c r="DF472" s="62"/>
      <c r="DH472" s="85"/>
      <c r="DI472" s="85"/>
    </row>
    <row r="473" spans="14:113" s="73" customFormat="1" ht="9" customHeight="1">
      <c r="N473" s="62"/>
      <c r="O473" s="62"/>
      <c r="P473" s="85"/>
      <c r="Q473" s="62"/>
      <c r="AD473" s="62"/>
      <c r="AF473" s="71"/>
      <c r="AG473" s="85"/>
      <c r="BC473" s="85"/>
      <c r="BE473" s="62"/>
      <c r="BU473" s="85"/>
      <c r="BV473" s="85"/>
      <c r="CP473" s="85"/>
      <c r="CQ473" s="85"/>
      <c r="CS473" s="85"/>
      <c r="DF473" s="62"/>
      <c r="DH473" s="85"/>
      <c r="DI473" s="85"/>
    </row>
    <row r="474" spans="14:113" s="73" customFormat="1" ht="9" customHeight="1">
      <c r="N474" s="62"/>
      <c r="O474" s="62"/>
      <c r="P474" s="85"/>
      <c r="Q474" s="62"/>
      <c r="AD474" s="62"/>
      <c r="AF474" s="71"/>
      <c r="AG474" s="85"/>
      <c r="BC474" s="85"/>
      <c r="BE474" s="62"/>
      <c r="BU474" s="85"/>
      <c r="BV474" s="85"/>
      <c r="CP474" s="85"/>
      <c r="CQ474" s="85"/>
      <c r="CS474" s="85"/>
      <c r="DF474" s="62"/>
      <c r="DH474" s="85"/>
      <c r="DI474" s="85"/>
    </row>
    <row r="475" spans="14:113" s="73" customFormat="1" ht="9" customHeight="1">
      <c r="N475" s="62"/>
      <c r="O475" s="62"/>
      <c r="P475" s="85"/>
      <c r="Q475" s="62"/>
      <c r="AD475" s="62"/>
      <c r="AF475" s="71"/>
      <c r="AG475" s="85"/>
      <c r="BC475" s="85"/>
      <c r="BE475" s="62"/>
      <c r="BU475" s="85"/>
      <c r="BV475" s="85"/>
      <c r="CP475" s="85"/>
      <c r="CQ475" s="85"/>
      <c r="CS475" s="85"/>
      <c r="DF475" s="62"/>
      <c r="DH475" s="85"/>
      <c r="DI475" s="85"/>
    </row>
    <row r="476" spans="14:113" s="73" customFormat="1" ht="9" customHeight="1">
      <c r="N476" s="62"/>
      <c r="O476" s="62"/>
      <c r="P476" s="85"/>
      <c r="Q476" s="62"/>
      <c r="AD476" s="62"/>
      <c r="AF476" s="71"/>
      <c r="AG476" s="85"/>
      <c r="BC476" s="85"/>
      <c r="BE476" s="62"/>
      <c r="BU476" s="85"/>
      <c r="BV476" s="85"/>
      <c r="CP476" s="85"/>
      <c r="CQ476" s="85"/>
      <c r="CS476" s="85"/>
      <c r="DF476" s="62"/>
      <c r="DH476" s="85"/>
      <c r="DI476" s="85"/>
    </row>
    <row r="477" spans="14:113" s="73" customFormat="1" ht="9" customHeight="1">
      <c r="N477" s="62"/>
      <c r="O477" s="62"/>
      <c r="P477" s="85"/>
      <c r="Q477" s="62"/>
      <c r="AD477" s="62"/>
      <c r="AF477" s="71"/>
      <c r="AG477" s="85"/>
      <c r="BC477" s="85"/>
      <c r="BE477" s="62"/>
      <c r="BU477" s="85"/>
      <c r="BV477" s="85"/>
      <c r="CP477" s="85"/>
      <c r="CQ477" s="85"/>
      <c r="CS477" s="85"/>
      <c r="DF477" s="62"/>
      <c r="DH477" s="85"/>
      <c r="DI477" s="85"/>
    </row>
    <row r="478" spans="14:113" s="73" customFormat="1" ht="9" customHeight="1">
      <c r="N478" s="62"/>
      <c r="O478" s="62"/>
      <c r="P478" s="85"/>
      <c r="Q478" s="62"/>
      <c r="AD478" s="62"/>
      <c r="AF478" s="71"/>
      <c r="AG478" s="85"/>
      <c r="BC478" s="85"/>
      <c r="BE478" s="62"/>
      <c r="BU478" s="85"/>
      <c r="BV478" s="85"/>
      <c r="CP478" s="85"/>
      <c r="CQ478" s="85"/>
      <c r="CS478" s="85"/>
      <c r="DF478" s="62"/>
      <c r="DH478" s="85"/>
      <c r="DI478" s="85"/>
    </row>
    <row r="479" spans="14:113" s="73" customFormat="1" ht="9" customHeight="1">
      <c r="N479" s="62"/>
      <c r="O479" s="62"/>
      <c r="P479" s="85"/>
      <c r="Q479" s="62"/>
      <c r="AD479" s="62"/>
      <c r="AF479" s="71"/>
      <c r="AG479" s="85"/>
      <c r="BC479" s="85"/>
      <c r="BE479" s="62"/>
      <c r="BU479" s="85"/>
      <c r="BV479" s="85"/>
      <c r="CP479" s="85"/>
      <c r="CQ479" s="85"/>
      <c r="CS479" s="85"/>
      <c r="DF479" s="62"/>
      <c r="DH479" s="85"/>
      <c r="DI479" s="85"/>
    </row>
    <row r="480" spans="14:113" s="73" customFormat="1" ht="9" customHeight="1">
      <c r="N480" s="62"/>
      <c r="O480" s="62"/>
      <c r="P480" s="85"/>
      <c r="Q480" s="62"/>
      <c r="AD480" s="62"/>
      <c r="AF480" s="71"/>
      <c r="AG480" s="85"/>
      <c r="BC480" s="85"/>
      <c r="BE480" s="62"/>
      <c r="BU480" s="85"/>
      <c r="BV480" s="85"/>
      <c r="CP480" s="85"/>
      <c r="CQ480" s="85"/>
      <c r="CS480" s="85"/>
      <c r="DF480" s="62"/>
      <c r="DH480" s="85"/>
      <c r="DI480" s="85"/>
    </row>
    <row r="481" spans="14:113" s="73" customFormat="1" ht="9" customHeight="1">
      <c r="N481" s="62"/>
      <c r="O481" s="62"/>
      <c r="P481" s="85"/>
      <c r="Q481" s="62"/>
      <c r="AD481" s="62"/>
      <c r="AF481" s="71"/>
      <c r="AG481" s="85"/>
      <c r="BC481" s="85"/>
      <c r="BE481" s="62"/>
      <c r="BU481" s="85"/>
      <c r="BV481" s="85"/>
      <c r="CP481" s="85"/>
      <c r="CQ481" s="85"/>
      <c r="CS481" s="85"/>
      <c r="DF481" s="62"/>
      <c r="DH481" s="85"/>
      <c r="DI481" s="85"/>
    </row>
    <row r="482" spans="14:113" s="73" customFormat="1" ht="9" customHeight="1">
      <c r="N482" s="62"/>
      <c r="O482" s="62"/>
      <c r="P482" s="85"/>
      <c r="Q482" s="62"/>
      <c r="AD482" s="62"/>
      <c r="AF482" s="71"/>
      <c r="AG482" s="85"/>
      <c r="BC482" s="85"/>
      <c r="BE482" s="62"/>
      <c r="BU482" s="85"/>
      <c r="BV482" s="85"/>
      <c r="CP482" s="85"/>
      <c r="CQ482" s="85"/>
      <c r="CS482" s="85"/>
      <c r="DF482" s="62"/>
      <c r="DH482" s="85"/>
      <c r="DI482" s="85"/>
    </row>
    <row r="483" spans="14:113" s="73" customFormat="1" ht="9" customHeight="1">
      <c r="N483" s="62"/>
      <c r="O483" s="62"/>
      <c r="P483" s="85"/>
      <c r="Q483" s="62"/>
      <c r="AD483" s="62"/>
      <c r="AF483" s="71"/>
      <c r="AG483" s="85"/>
      <c r="BC483" s="85"/>
      <c r="BE483" s="62"/>
      <c r="BU483" s="85"/>
      <c r="BV483" s="85"/>
      <c r="CP483" s="85"/>
      <c r="CQ483" s="85"/>
      <c r="CS483" s="85"/>
      <c r="DF483" s="62"/>
      <c r="DH483" s="85"/>
      <c r="DI483" s="85"/>
    </row>
    <row r="484" spans="14:113" s="73" customFormat="1" ht="9" customHeight="1">
      <c r="N484" s="62"/>
      <c r="O484" s="62"/>
      <c r="P484" s="85"/>
      <c r="Q484" s="62"/>
      <c r="AD484" s="62"/>
      <c r="AF484" s="71"/>
      <c r="AG484" s="85"/>
      <c r="BC484" s="85"/>
      <c r="BE484" s="62"/>
      <c r="BU484" s="85"/>
      <c r="BV484" s="85"/>
      <c r="CP484" s="85"/>
      <c r="CQ484" s="85"/>
      <c r="CS484" s="85"/>
      <c r="DF484" s="62"/>
      <c r="DH484" s="85"/>
      <c r="DI484" s="85"/>
    </row>
    <row r="485" spans="14:113" s="73" customFormat="1" ht="9" customHeight="1">
      <c r="N485" s="62"/>
      <c r="O485" s="62"/>
      <c r="P485" s="85"/>
      <c r="Q485" s="62"/>
      <c r="AD485" s="62"/>
      <c r="AF485" s="71"/>
      <c r="AG485" s="85"/>
      <c r="BC485" s="85"/>
      <c r="BE485" s="62"/>
      <c r="BU485" s="85"/>
      <c r="BV485" s="85"/>
      <c r="CP485" s="85"/>
      <c r="CQ485" s="85"/>
      <c r="CS485" s="85"/>
      <c r="DF485" s="62"/>
      <c r="DH485" s="85"/>
      <c r="DI485" s="85"/>
    </row>
    <row r="486" spans="14:113" s="73" customFormat="1" ht="9" customHeight="1">
      <c r="N486" s="62"/>
      <c r="O486" s="62"/>
      <c r="P486" s="85"/>
      <c r="Q486" s="62"/>
      <c r="AD486" s="62"/>
      <c r="AF486" s="71"/>
      <c r="AG486" s="85"/>
      <c r="BC486" s="85"/>
      <c r="BE486" s="62"/>
      <c r="BU486" s="85"/>
      <c r="BV486" s="85"/>
      <c r="CP486" s="85"/>
      <c r="CQ486" s="85"/>
      <c r="CS486" s="85"/>
      <c r="DF486" s="62"/>
      <c r="DH486" s="85"/>
      <c r="DI486" s="85"/>
    </row>
    <row r="487" spans="14:113" s="73" customFormat="1" ht="9" customHeight="1">
      <c r="N487" s="62"/>
      <c r="O487" s="62"/>
      <c r="P487" s="85"/>
      <c r="Q487" s="62"/>
      <c r="AD487" s="62"/>
      <c r="AF487" s="71"/>
      <c r="AG487" s="85"/>
      <c r="BC487" s="85"/>
      <c r="BE487" s="62"/>
      <c r="BU487" s="85"/>
      <c r="BV487" s="85"/>
      <c r="CP487" s="85"/>
      <c r="CQ487" s="85"/>
      <c r="CS487" s="85"/>
      <c r="DF487" s="62"/>
      <c r="DH487" s="85"/>
      <c r="DI487" s="85"/>
    </row>
    <row r="488" spans="14:113" s="73" customFormat="1" ht="9" customHeight="1">
      <c r="N488" s="62"/>
      <c r="O488" s="62"/>
      <c r="P488" s="85"/>
      <c r="Q488" s="62"/>
      <c r="AD488" s="62"/>
      <c r="AF488" s="71"/>
      <c r="AG488" s="85"/>
      <c r="BC488" s="85"/>
      <c r="BE488" s="62"/>
      <c r="BU488" s="85"/>
      <c r="BV488" s="85"/>
      <c r="CP488" s="85"/>
      <c r="CQ488" s="85"/>
      <c r="CS488" s="85"/>
      <c r="DF488" s="62"/>
      <c r="DH488" s="85"/>
      <c r="DI488" s="85"/>
    </row>
    <row r="489" spans="14:113" s="73" customFormat="1" ht="9" customHeight="1">
      <c r="N489" s="62"/>
      <c r="O489" s="62"/>
      <c r="P489" s="85"/>
      <c r="Q489" s="62"/>
      <c r="AD489" s="62"/>
      <c r="AF489" s="71"/>
      <c r="AG489" s="85"/>
      <c r="BC489" s="85"/>
      <c r="BE489" s="62"/>
      <c r="BU489" s="85"/>
      <c r="BV489" s="85"/>
      <c r="CP489" s="85"/>
      <c r="CQ489" s="85"/>
      <c r="CS489" s="85"/>
      <c r="DF489" s="62"/>
      <c r="DH489" s="85"/>
      <c r="DI489" s="85"/>
    </row>
    <row r="490" spans="14:113" s="73" customFormat="1" ht="9" customHeight="1">
      <c r="N490" s="62"/>
      <c r="O490" s="62"/>
      <c r="P490" s="85"/>
      <c r="Q490" s="62"/>
      <c r="AD490" s="62"/>
      <c r="AF490" s="71"/>
      <c r="AG490" s="85"/>
      <c r="BC490" s="85"/>
      <c r="BE490" s="62"/>
      <c r="BU490" s="85"/>
      <c r="BV490" s="85"/>
      <c r="CP490" s="85"/>
      <c r="CQ490" s="85"/>
      <c r="CS490" s="85"/>
      <c r="DF490" s="62"/>
      <c r="DH490" s="85"/>
      <c r="DI490" s="85"/>
    </row>
    <row r="491" spans="14:113" s="73" customFormat="1" ht="9" customHeight="1">
      <c r="N491" s="62"/>
      <c r="O491" s="62"/>
      <c r="P491" s="85"/>
      <c r="Q491" s="62"/>
      <c r="AD491" s="62"/>
      <c r="AF491" s="71"/>
      <c r="AG491" s="85"/>
      <c r="BC491" s="85"/>
      <c r="BE491" s="62"/>
      <c r="BU491" s="85"/>
      <c r="BV491" s="85"/>
      <c r="CP491" s="85"/>
      <c r="CQ491" s="85"/>
      <c r="CS491" s="85"/>
      <c r="DF491" s="62"/>
      <c r="DH491" s="85"/>
      <c r="DI491" s="85"/>
    </row>
    <row r="492" spans="14:113" s="73" customFormat="1" ht="9" customHeight="1">
      <c r="N492" s="62"/>
      <c r="O492" s="62"/>
      <c r="P492" s="85"/>
      <c r="Q492" s="62"/>
      <c r="AD492" s="62"/>
      <c r="AF492" s="71"/>
      <c r="AG492" s="85"/>
      <c r="BC492" s="85"/>
      <c r="BE492" s="62"/>
      <c r="BU492" s="85"/>
      <c r="BV492" s="85"/>
      <c r="CP492" s="85"/>
      <c r="CQ492" s="85"/>
      <c r="CS492" s="85"/>
      <c r="DF492" s="62"/>
      <c r="DH492" s="85"/>
      <c r="DI492" s="85"/>
    </row>
    <row r="493" spans="14:113" s="73" customFormat="1" ht="9" customHeight="1">
      <c r="N493" s="62"/>
      <c r="O493" s="62"/>
      <c r="P493" s="85"/>
      <c r="Q493" s="62"/>
      <c r="AD493" s="62"/>
      <c r="AF493" s="71"/>
      <c r="AG493" s="85"/>
      <c r="BC493" s="85"/>
      <c r="BE493" s="62"/>
      <c r="BU493" s="85"/>
      <c r="BV493" s="85"/>
      <c r="CP493" s="85"/>
      <c r="CQ493" s="85"/>
      <c r="CS493" s="85"/>
      <c r="DF493" s="62"/>
      <c r="DH493" s="85"/>
      <c r="DI493" s="85"/>
    </row>
    <row r="494" spans="14:113" s="73" customFormat="1" ht="9" customHeight="1">
      <c r="N494" s="62"/>
      <c r="O494" s="62"/>
      <c r="P494" s="85"/>
      <c r="Q494" s="62"/>
      <c r="AD494" s="62"/>
      <c r="AF494" s="71"/>
      <c r="AG494" s="85"/>
      <c r="BC494" s="85"/>
      <c r="BE494" s="62"/>
      <c r="BU494" s="85"/>
      <c r="BV494" s="85"/>
      <c r="CP494" s="85"/>
      <c r="CQ494" s="85"/>
      <c r="CS494" s="85"/>
      <c r="DF494" s="62"/>
      <c r="DH494" s="85"/>
      <c r="DI494" s="85"/>
    </row>
    <row r="495" spans="14:113" s="73" customFormat="1" ht="9" customHeight="1">
      <c r="N495" s="62"/>
      <c r="O495" s="62"/>
      <c r="P495" s="85"/>
      <c r="Q495" s="62"/>
      <c r="AD495" s="62"/>
      <c r="AF495" s="71"/>
      <c r="AG495" s="85"/>
      <c r="BC495" s="85"/>
      <c r="BE495" s="62"/>
      <c r="BU495" s="85"/>
      <c r="BV495" s="85"/>
      <c r="CP495" s="85"/>
      <c r="CQ495" s="85"/>
      <c r="CS495" s="85"/>
      <c r="DF495" s="62"/>
      <c r="DH495" s="85"/>
      <c r="DI495" s="85"/>
    </row>
    <row r="496" spans="14:113" s="73" customFormat="1" ht="9" customHeight="1">
      <c r="N496" s="62"/>
      <c r="O496" s="62"/>
      <c r="P496" s="85"/>
      <c r="Q496" s="62"/>
      <c r="AD496" s="62"/>
      <c r="AF496" s="71"/>
      <c r="AG496" s="85"/>
      <c r="BC496" s="85"/>
      <c r="BE496" s="62"/>
      <c r="BU496" s="85"/>
      <c r="BV496" s="85"/>
      <c r="CP496" s="85"/>
      <c r="CQ496" s="85"/>
      <c r="CS496" s="85"/>
      <c r="DF496" s="62"/>
      <c r="DH496" s="85"/>
      <c r="DI496" s="85"/>
    </row>
    <row r="497" spans="14:113" s="73" customFormat="1" ht="9" customHeight="1">
      <c r="N497" s="62"/>
      <c r="O497" s="62"/>
      <c r="P497" s="85"/>
      <c r="Q497" s="62"/>
      <c r="AD497" s="62"/>
      <c r="AF497" s="71"/>
      <c r="AG497" s="85"/>
      <c r="BC497" s="85"/>
      <c r="BE497" s="62"/>
      <c r="BU497" s="85"/>
      <c r="BV497" s="85"/>
      <c r="CP497" s="85"/>
      <c r="CQ497" s="85"/>
      <c r="CS497" s="85"/>
      <c r="DF497" s="62"/>
      <c r="DH497" s="85"/>
      <c r="DI497" s="85"/>
    </row>
    <row r="498" spans="14:113" s="73" customFormat="1" ht="9" customHeight="1">
      <c r="N498" s="62"/>
      <c r="O498" s="62"/>
      <c r="P498" s="85"/>
      <c r="Q498" s="62"/>
      <c r="AD498" s="62"/>
      <c r="AF498" s="71"/>
      <c r="AG498" s="85"/>
      <c r="BC498" s="85"/>
      <c r="BE498" s="62"/>
      <c r="BU498" s="85"/>
      <c r="BV498" s="85"/>
      <c r="CP498" s="85"/>
      <c r="CQ498" s="85"/>
      <c r="CS498" s="85"/>
      <c r="DF498" s="62"/>
      <c r="DH498" s="85"/>
      <c r="DI498" s="85"/>
    </row>
    <row r="499" spans="14:113" s="73" customFormat="1" ht="9" customHeight="1">
      <c r="N499" s="62"/>
      <c r="O499" s="62"/>
      <c r="P499" s="85"/>
      <c r="Q499" s="62"/>
      <c r="AD499" s="62"/>
      <c r="AF499" s="71"/>
      <c r="AG499" s="85"/>
      <c r="BC499" s="85"/>
      <c r="BE499" s="62"/>
      <c r="BU499" s="85"/>
      <c r="BV499" s="85"/>
      <c r="CP499" s="85"/>
      <c r="CQ499" s="85"/>
      <c r="CS499" s="85"/>
      <c r="DF499" s="62"/>
      <c r="DH499" s="85"/>
      <c r="DI499" s="85"/>
    </row>
    <row r="500" spans="14:113" s="73" customFormat="1" ht="9" customHeight="1">
      <c r="N500" s="62"/>
      <c r="O500" s="62"/>
      <c r="P500" s="85"/>
      <c r="Q500" s="62"/>
      <c r="AD500" s="62"/>
      <c r="AF500" s="71"/>
      <c r="AG500" s="85"/>
      <c r="BC500" s="85"/>
      <c r="BE500" s="62"/>
      <c r="BU500" s="85"/>
      <c r="BV500" s="85"/>
      <c r="CP500" s="85"/>
      <c r="CQ500" s="85"/>
      <c r="CS500" s="85"/>
      <c r="DF500" s="62"/>
      <c r="DH500" s="85"/>
      <c r="DI500" s="85"/>
    </row>
    <row r="501" spans="14:113" s="73" customFormat="1" ht="9" customHeight="1">
      <c r="N501" s="62"/>
      <c r="O501" s="62"/>
      <c r="P501" s="85"/>
      <c r="Q501" s="62"/>
      <c r="AD501" s="62"/>
      <c r="AF501" s="71"/>
      <c r="AG501" s="85"/>
      <c r="BC501" s="85"/>
      <c r="BE501" s="62"/>
      <c r="BU501" s="85"/>
      <c r="BV501" s="85"/>
      <c r="CP501" s="85"/>
      <c r="CQ501" s="85"/>
      <c r="CS501" s="85"/>
      <c r="DF501" s="62"/>
      <c r="DH501" s="85"/>
      <c r="DI501" s="85"/>
    </row>
    <row r="502" spans="14:113" s="73" customFormat="1" ht="9" customHeight="1">
      <c r="N502" s="62"/>
      <c r="O502" s="62"/>
      <c r="P502" s="85"/>
      <c r="Q502" s="62"/>
      <c r="AD502" s="62"/>
      <c r="AF502" s="71"/>
      <c r="AG502" s="85"/>
      <c r="BC502" s="85"/>
      <c r="BE502" s="62"/>
      <c r="BU502" s="85"/>
      <c r="BV502" s="85"/>
      <c r="CP502" s="85"/>
      <c r="CQ502" s="85"/>
      <c r="CS502" s="85"/>
      <c r="DF502" s="62"/>
      <c r="DH502" s="85"/>
      <c r="DI502" s="85"/>
    </row>
    <row r="503" spans="14:113" s="73" customFormat="1" ht="9" customHeight="1">
      <c r="N503" s="62"/>
      <c r="O503" s="62"/>
      <c r="P503" s="85"/>
      <c r="Q503" s="62"/>
      <c r="AD503" s="62"/>
      <c r="AF503" s="71"/>
      <c r="AG503" s="85"/>
      <c r="BC503" s="85"/>
      <c r="BE503" s="62"/>
      <c r="BU503" s="85"/>
      <c r="BV503" s="85"/>
      <c r="CP503" s="85"/>
      <c r="CQ503" s="85"/>
      <c r="CS503" s="85"/>
      <c r="DF503" s="62"/>
      <c r="DH503" s="85"/>
      <c r="DI503" s="85"/>
    </row>
  </sheetData>
  <sheetProtection sheet="1" objects="1" scenarios="1"/>
  <mergeCells count="2">
    <mergeCell ref="F4:F5"/>
    <mergeCell ref="G4:G5"/>
  </mergeCells>
  <phoneticPr fontId="1"/>
  <pageMargins left="0.55118110236220474" right="0.19685039370078741" top="0.78740157480314965" bottom="0.39370078740157483" header="0.51181102362204722" footer="0.51181102362204722"/>
  <pageSetup paperSize="9" scale="86" orientation="landscape" r:id="rId1"/>
  <headerFooter alignWithMargins="0"/>
  <colBreaks count="8" manualBreakCount="8">
    <brk id="14" max="50" man="1"/>
    <brk id="30" max="50" man="1"/>
    <brk id="42" max="50" man="1"/>
    <brk id="55" max="50" man="1"/>
    <brk id="70" max="50" man="1"/>
    <brk id="82" max="50" man="1"/>
    <brk id="96" max="50" man="1"/>
    <brk id="111" max="50"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R503"/>
  <sheetViews>
    <sheetView zoomScaleNormal="100" zoomScaleSheetLayoutView="100" workbookViewId="0"/>
  </sheetViews>
  <sheetFormatPr defaultRowHeight="9" customHeight="1"/>
  <cols>
    <col min="1" max="1" width="1.5" style="6" customWidth="1"/>
    <col min="2" max="2" width="8.5" style="6" customWidth="1"/>
    <col min="3" max="3" width="12.125" style="6" customWidth="1"/>
    <col min="4" max="4" width="11.625" style="6" bestFit="1" customWidth="1"/>
    <col min="5" max="5" width="10.875" style="6" customWidth="1"/>
    <col min="6" max="6" width="10.25" style="6" customWidth="1"/>
    <col min="7" max="7" width="11.25" style="6" customWidth="1"/>
    <col min="8" max="8" width="10.25" style="6" customWidth="1"/>
    <col min="9" max="9" width="10.375" style="6" customWidth="1"/>
    <col min="10" max="10" width="10.875" style="6" customWidth="1"/>
    <col min="11" max="11" width="11.125" style="6" bestFit="1" customWidth="1"/>
    <col min="12" max="12" width="11" style="6" customWidth="1"/>
    <col min="13" max="13" width="10.5" style="6" customWidth="1"/>
    <col min="14" max="14" width="10.875" style="21" bestFit="1" customWidth="1"/>
    <col min="15" max="15" width="1.75" style="21" customWidth="1"/>
    <col min="16" max="16" width="9.125" style="122" customWidth="1"/>
    <col min="17" max="17" width="11.5" style="21" customWidth="1"/>
    <col min="18" max="18" width="10.125" style="6" customWidth="1"/>
    <col min="19" max="21" width="10.375" style="6" customWidth="1"/>
    <col min="22" max="22" width="9.375" style="6" customWidth="1"/>
    <col min="23" max="23" width="8.75" style="6" customWidth="1"/>
    <col min="24" max="24" width="9.375" style="6" customWidth="1"/>
    <col min="25" max="25" width="9.75" style="6" customWidth="1"/>
    <col min="26" max="26" width="11.875" style="6" customWidth="1"/>
    <col min="27" max="27" width="10" style="6" customWidth="1"/>
    <col min="28" max="28" width="10.625" style="6" customWidth="1"/>
    <col min="29" max="29" width="11.125" style="6" bestFit="1" customWidth="1"/>
    <col min="30" max="30" width="1.125" style="21" customWidth="1"/>
    <col min="31" max="31" width="8.25" style="6" customWidth="1"/>
    <col min="32" max="32" width="11.75" style="68" customWidth="1"/>
    <col min="33" max="33" width="10.875" style="122" customWidth="1"/>
    <col min="34" max="34" width="11" style="68" customWidth="1"/>
    <col min="35" max="35" width="11" style="6" customWidth="1"/>
    <col min="36" max="36" width="10" style="6" customWidth="1"/>
    <col min="37" max="37" width="11.625" style="6" customWidth="1"/>
    <col min="38" max="38" width="11.125" style="6" customWidth="1"/>
    <col min="39" max="39" width="12.5" style="6" customWidth="1"/>
    <col min="40" max="40" width="10.25" style="6" customWidth="1"/>
    <col min="41" max="41" width="9.875" style="6" customWidth="1"/>
    <col min="42" max="42" width="19.75" style="6" customWidth="1"/>
    <col min="43" max="43" width="9" style="6"/>
    <col min="44" max="54" width="10" style="6" customWidth="1"/>
    <col min="55" max="55" width="10.375" style="122" customWidth="1"/>
    <col min="56" max="56" width="3.625" style="6" customWidth="1"/>
    <col min="57" max="57" width="10" style="21" customWidth="1"/>
    <col min="58" max="69" width="10" style="6" customWidth="1"/>
    <col min="70" max="70" width="9.625" style="6" bestFit="1" customWidth="1"/>
    <col min="71" max="71" width="1.875" style="6" customWidth="1"/>
    <col min="72" max="72" width="8.25" style="6" customWidth="1"/>
    <col min="73" max="74" width="10" style="122" customWidth="1"/>
    <col min="75" max="75" width="10" style="68" customWidth="1"/>
    <col min="76" max="82" width="10" style="6" customWidth="1"/>
    <col min="83" max="83" width="9.5" style="6" customWidth="1"/>
    <col min="84" max="93" width="10" style="6" customWidth="1"/>
    <col min="94" max="94" width="16" style="122" customWidth="1"/>
    <col min="95" max="95" width="11.125" style="122" customWidth="1"/>
    <col min="96" max="96" width="11.125" style="6" customWidth="1"/>
    <col min="97" max="97" width="10" style="122" customWidth="1"/>
    <col min="98" max="109" width="10" style="6" customWidth="1"/>
    <col min="110" max="110" width="10" style="21" customWidth="1"/>
    <col min="111" max="111" width="10" style="6" customWidth="1"/>
    <col min="112" max="113" width="10" style="122" customWidth="1"/>
    <col min="114" max="114" width="10" style="68" customWidth="1"/>
    <col min="115" max="119" width="10" style="6" customWidth="1"/>
    <col min="120" max="121" width="9.875" style="6" customWidth="1"/>
    <col min="122" max="256" width="9" style="6"/>
    <col min="257" max="257" width="1.5" style="6" customWidth="1"/>
    <col min="258" max="258" width="8.5" style="6" customWidth="1"/>
    <col min="259" max="259" width="12.125" style="6" customWidth="1"/>
    <col min="260" max="260" width="11.625" style="6" bestFit="1" customWidth="1"/>
    <col min="261" max="261" width="10.875" style="6" customWidth="1"/>
    <col min="262" max="262" width="10.25" style="6" customWidth="1"/>
    <col min="263" max="263" width="11.25" style="6" customWidth="1"/>
    <col min="264" max="264" width="10.25" style="6" customWidth="1"/>
    <col min="265" max="265" width="10.375" style="6" customWidth="1"/>
    <col min="266" max="266" width="10.875" style="6" customWidth="1"/>
    <col min="267" max="267" width="11.125" style="6" bestFit="1" customWidth="1"/>
    <col min="268" max="268" width="11" style="6" customWidth="1"/>
    <col min="269" max="269" width="10.5" style="6" customWidth="1"/>
    <col min="270" max="270" width="10.875" style="6" bestFit="1" customWidth="1"/>
    <col min="271" max="271" width="1.75" style="6" customWidth="1"/>
    <col min="272" max="272" width="9.125" style="6" customWidth="1"/>
    <col min="273" max="273" width="11.5" style="6" customWidth="1"/>
    <col min="274" max="274" width="10.125" style="6" customWidth="1"/>
    <col min="275" max="277" width="10.375" style="6" customWidth="1"/>
    <col min="278" max="278" width="9.375" style="6" customWidth="1"/>
    <col min="279" max="279" width="8.75" style="6" customWidth="1"/>
    <col min="280" max="280" width="9.375" style="6" customWidth="1"/>
    <col min="281" max="281" width="9.75" style="6" customWidth="1"/>
    <col min="282" max="282" width="11.875" style="6" customWidth="1"/>
    <col min="283" max="283" width="10" style="6" customWidth="1"/>
    <col min="284" max="284" width="10.625" style="6" customWidth="1"/>
    <col min="285" max="285" width="11.125" style="6" bestFit="1" customWidth="1"/>
    <col min="286" max="286" width="1.125" style="6" customWidth="1"/>
    <col min="287" max="287" width="8.25" style="6" customWidth="1"/>
    <col min="288" max="288" width="11.75" style="6" customWidth="1"/>
    <col min="289" max="289" width="10.875" style="6" customWidth="1"/>
    <col min="290" max="291" width="11" style="6" customWidth="1"/>
    <col min="292" max="292" width="10" style="6" customWidth="1"/>
    <col min="293" max="293" width="11.625" style="6" customWidth="1"/>
    <col min="294" max="294" width="11.125" style="6" customWidth="1"/>
    <col min="295" max="295" width="12.5" style="6" customWidth="1"/>
    <col min="296" max="296" width="10.25" style="6" customWidth="1"/>
    <col min="297" max="297" width="9.875" style="6" customWidth="1"/>
    <col min="298" max="298" width="19.75" style="6" customWidth="1"/>
    <col min="299" max="299" width="9" style="6"/>
    <col min="300" max="310" width="10" style="6" customWidth="1"/>
    <col min="311" max="311" width="10.375" style="6" customWidth="1"/>
    <col min="312" max="312" width="3.625" style="6" customWidth="1"/>
    <col min="313" max="325" width="10" style="6" customWidth="1"/>
    <col min="326" max="326" width="9.625" style="6" bestFit="1" customWidth="1"/>
    <col min="327" max="327" width="1.875" style="6" customWidth="1"/>
    <col min="328" max="328" width="8.25" style="6" customWidth="1"/>
    <col min="329" max="338" width="10" style="6" customWidth="1"/>
    <col min="339" max="339" width="9.5" style="6" customWidth="1"/>
    <col min="340" max="349" width="10" style="6" customWidth="1"/>
    <col min="350" max="350" width="16" style="6" customWidth="1"/>
    <col min="351" max="352" width="11.125" style="6" customWidth="1"/>
    <col min="353" max="375" width="10" style="6" customWidth="1"/>
    <col min="376" max="377" width="9.875" style="6" customWidth="1"/>
    <col min="378" max="512" width="9" style="6"/>
    <col min="513" max="513" width="1.5" style="6" customWidth="1"/>
    <col min="514" max="514" width="8.5" style="6" customWidth="1"/>
    <col min="515" max="515" width="12.125" style="6" customWidth="1"/>
    <col min="516" max="516" width="11.625" style="6" bestFit="1" customWidth="1"/>
    <col min="517" max="517" width="10.875" style="6" customWidth="1"/>
    <col min="518" max="518" width="10.25" style="6" customWidth="1"/>
    <col min="519" max="519" width="11.25" style="6" customWidth="1"/>
    <col min="520" max="520" width="10.25" style="6" customWidth="1"/>
    <col min="521" max="521" width="10.375" style="6" customWidth="1"/>
    <col min="522" max="522" width="10.875" style="6" customWidth="1"/>
    <col min="523" max="523" width="11.125" style="6" bestFit="1" customWidth="1"/>
    <col min="524" max="524" width="11" style="6" customWidth="1"/>
    <col min="525" max="525" width="10.5" style="6" customWidth="1"/>
    <col min="526" max="526" width="10.875" style="6" bestFit="1" customWidth="1"/>
    <col min="527" max="527" width="1.75" style="6" customWidth="1"/>
    <col min="528" max="528" width="9.125" style="6" customWidth="1"/>
    <col min="529" max="529" width="11.5" style="6" customWidth="1"/>
    <col min="530" max="530" width="10.125" style="6" customWidth="1"/>
    <col min="531" max="533" width="10.375" style="6" customWidth="1"/>
    <col min="534" max="534" width="9.375" style="6" customWidth="1"/>
    <col min="535" max="535" width="8.75" style="6" customWidth="1"/>
    <col min="536" max="536" width="9.375" style="6" customWidth="1"/>
    <col min="537" max="537" width="9.75" style="6" customWidth="1"/>
    <col min="538" max="538" width="11.875" style="6" customWidth="1"/>
    <col min="539" max="539" width="10" style="6" customWidth="1"/>
    <col min="540" max="540" width="10.625" style="6" customWidth="1"/>
    <col min="541" max="541" width="11.125" style="6" bestFit="1" customWidth="1"/>
    <col min="542" max="542" width="1.125" style="6" customWidth="1"/>
    <col min="543" max="543" width="8.25" style="6" customWidth="1"/>
    <col min="544" max="544" width="11.75" style="6" customWidth="1"/>
    <col min="545" max="545" width="10.875" style="6" customWidth="1"/>
    <col min="546" max="547" width="11" style="6" customWidth="1"/>
    <col min="548" max="548" width="10" style="6" customWidth="1"/>
    <col min="549" max="549" width="11.625" style="6" customWidth="1"/>
    <col min="550" max="550" width="11.125" style="6" customWidth="1"/>
    <col min="551" max="551" width="12.5" style="6" customWidth="1"/>
    <col min="552" max="552" width="10.25" style="6" customWidth="1"/>
    <col min="553" max="553" width="9.875" style="6" customWidth="1"/>
    <col min="554" max="554" width="19.75" style="6" customWidth="1"/>
    <col min="555" max="555" width="9" style="6"/>
    <col min="556" max="566" width="10" style="6" customWidth="1"/>
    <col min="567" max="567" width="10.375" style="6" customWidth="1"/>
    <col min="568" max="568" width="3.625" style="6" customWidth="1"/>
    <col min="569" max="581" width="10" style="6" customWidth="1"/>
    <col min="582" max="582" width="9.625" style="6" bestFit="1" customWidth="1"/>
    <col min="583" max="583" width="1.875" style="6" customWidth="1"/>
    <col min="584" max="584" width="8.25" style="6" customWidth="1"/>
    <col min="585" max="594" width="10" style="6" customWidth="1"/>
    <col min="595" max="595" width="9.5" style="6" customWidth="1"/>
    <col min="596" max="605" width="10" style="6" customWidth="1"/>
    <col min="606" max="606" width="16" style="6" customWidth="1"/>
    <col min="607" max="608" width="11.125" style="6" customWidth="1"/>
    <col min="609" max="631" width="10" style="6" customWidth="1"/>
    <col min="632" max="633" width="9.875" style="6" customWidth="1"/>
    <col min="634" max="768" width="9" style="6"/>
    <col min="769" max="769" width="1.5" style="6" customWidth="1"/>
    <col min="770" max="770" width="8.5" style="6" customWidth="1"/>
    <col min="771" max="771" width="12.125" style="6" customWidth="1"/>
    <col min="772" max="772" width="11.625" style="6" bestFit="1" customWidth="1"/>
    <col min="773" max="773" width="10.875" style="6" customWidth="1"/>
    <col min="774" max="774" width="10.25" style="6" customWidth="1"/>
    <col min="775" max="775" width="11.25" style="6" customWidth="1"/>
    <col min="776" max="776" width="10.25" style="6" customWidth="1"/>
    <col min="777" max="777" width="10.375" style="6" customWidth="1"/>
    <col min="778" max="778" width="10.875" style="6" customWidth="1"/>
    <col min="779" max="779" width="11.125" style="6" bestFit="1" customWidth="1"/>
    <col min="780" max="780" width="11" style="6" customWidth="1"/>
    <col min="781" max="781" width="10.5" style="6" customWidth="1"/>
    <col min="782" max="782" width="10.875" style="6" bestFit="1" customWidth="1"/>
    <col min="783" max="783" width="1.75" style="6" customWidth="1"/>
    <col min="784" max="784" width="9.125" style="6" customWidth="1"/>
    <col min="785" max="785" width="11.5" style="6" customWidth="1"/>
    <col min="786" max="786" width="10.125" style="6" customWidth="1"/>
    <col min="787" max="789" width="10.375" style="6" customWidth="1"/>
    <col min="790" max="790" width="9.375" style="6" customWidth="1"/>
    <col min="791" max="791" width="8.75" style="6" customWidth="1"/>
    <col min="792" max="792" width="9.375" style="6" customWidth="1"/>
    <col min="793" max="793" width="9.75" style="6" customWidth="1"/>
    <col min="794" max="794" width="11.875" style="6" customWidth="1"/>
    <col min="795" max="795" width="10" style="6" customWidth="1"/>
    <col min="796" max="796" width="10.625" style="6" customWidth="1"/>
    <col min="797" max="797" width="11.125" style="6" bestFit="1" customWidth="1"/>
    <col min="798" max="798" width="1.125" style="6" customWidth="1"/>
    <col min="799" max="799" width="8.25" style="6" customWidth="1"/>
    <col min="800" max="800" width="11.75" style="6" customWidth="1"/>
    <col min="801" max="801" width="10.875" style="6" customWidth="1"/>
    <col min="802" max="803" width="11" style="6" customWidth="1"/>
    <col min="804" max="804" width="10" style="6" customWidth="1"/>
    <col min="805" max="805" width="11.625" style="6" customWidth="1"/>
    <col min="806" max="806" width="11.125" style="6" customWidth="1"/>
    <col min="807" max="807" width="12.5" style="6" customWidth="1"/>
    <col min="808" max="808" width="10.25" style="6" customWidth="1"/>
    <col min="809" max="809" width="9.875" style="6" customWidth="1"/>
    <col min="810" max="810" width="19.75" style="6" customWidth="1"/>
    <col min="811" max="811" width="9" style="6"/>
    <col min="812" max="822" width="10" style="6" customWidth="1"/>
    <col min="823" max="823" width="10.375" style="6" customWidth="1"/>
    <col min="824" max="824" width="3.625" style="6" customWidth="1"/>
    <col min="825" max="837" width="10" style="6" customWidth="1"/>
    <col min="838" max="838" width="9.625" style="6" bestFit="1" customWidth="1"/>
    <col min="839" max="839" width="1.875" style="6" customWidth="1"/>
    <col min="840" max="840" width="8.25" style="6" customWidth="1"/>
    <col min="841" max="850" width="10" style="6" customWidth="1"/>
    <col min="851" max="851" width="9.5" style="6" customWidth="1"/>
    <col min="852" max="861" width="10" style="6" customWidth="1"/>
    <col min="862" max="862" width="16" style="6" customWidth="1"/>
    <col min="863" max="864" width="11.125" style="6" customWidth="1"/>
    <col min="865" max="887" width="10" style="6" customWidth="1"/>
    <col min="888" max="889" width="9.875" style="6" customWidth="1"/>
    <col min="890" max="1024" width="9" style="6"/>
    <col min="1025" max="1025" width="1.5" style="6" customWidth="1"/>
    <col min="1026" max="1026" width="8.5" style="6" customWidth="1"/>
    <col min="1027" max="1027" width="12.125" style="6" customWidth="1"/>
    <col min="1028" max="1028" width="11.625" style="6" bestFit="1" customWidth="1"/>
    <col min="1029" max="1029" width="10.875" style="6" customWidth="1"/>
    <col min="1030" max="1030" width="10.25" style="6" customWidth="1"/>
    <col min="1031" max="1031" width="11.25" style="6" customWidth="1"/>
    <col min="1032" max="1032" width="10.25" style="6" customWidth="1"/>
    <col min="1033" max="1033" width="10.375" style="6" customWidth="1"/>
    <col min="1034" max="1034" width="10.875" style="6" customWidth="1"/>
    <col min="1035" max="1035" width="11.125" style="6" bestFit="1" customWidth="1"/>
    <col min="1036" max="1036" width="11" style="6" customWidth="1"/>
    <col min="1037" max="1037" width="10.5" style="6" customWidth="1"/>
    <col min="1038" max="1038" width="10.875" style="6" bestFit="1" customWidth="1"/>
    <col min="1039" max="1039" width="1.75" style="6" customWidth="1"/>
    <col min="1040" max="1040" width="9.125" style="6" customWidth="1"/>
    <col min="1041" max="1041" width="11.5" style="6" customWidth="1"/>
    <col min="1042" max="1042" width="10.125" style="6" customWidth="1"/>
    <col min="1043" max="1045" width="10.375" style="6" customWidth="1"/>
    <col min="1046" max="1046" width="9.375" style="6" customWidth="1"/>
    <col min="1047" max="1047" width="8.75" style="6" customWidth="1"/>
    <col min="1048" max="1048" width="9.375" style="6" customWidth="1"/>
    <col min="1049" max="1049" width="9.75" style="6" customWidth="1"/>
    <col min="1050" max="1050" width="11.875" style="6" customWidth="1"/>
    <col min="1051" max="1051" width="10" style="6" customWidth="1"/>
    <col min="1052" max="1052" width="10.625" style="6" customWidth="1"/>
    <col min="1053" max="1053" width="11.125" style="6" bestFit="1" customWidth="1"/>
    <col min="1054" max="1054" width="1.125" style="6" customWidth="1"/>
    <col min="1055" max="1055" width="8.25" style="6" customWidth="1"/>
    <col min="1056" max="1056" width="11.75" style="6" customWidth="1"/>
    <col min="1057" max="1057" width="10.875" style="6" customWidth="1"/>
    <col min="1058" max="1059" width="11" style="6" customWidth="1"/>
    <col min="1060" max="1060" width="10" style="6" customWidth="1"/>
    <col min="1061" max="1061" width="11.625" style="6" customWidth="1"/>
    <col min="1062" max="1062" width="11.125" style="6" customWidth="1"/>
    <col min="1063" max="1063" width="12.5" style="6" customWidth="1"/>
    <col min="1064" max="1064" width="10.25" style="6" customWidth="1"/>
    <col min="1065" max="1065" width="9.875" style="6" customWidth="1"/>
    <col min="1066" max="1066" width="19.75" style="6" customWidth="1"/>
    <col min="1067" max="1067" width="9" style="6"/>
    <col min="1068" max="1078" width="10" style="6" customWidth="1"/>
    <col min="1079" max="1079" width="10.375" style="6" customWidth="1"/>
    <col min="1080" max="1080" width="3.625" style="6" customWidth="1"/>
    <col min="1081" max="1093" width="10" style="6" customWidth="1"/>
    <col min="1094" max="1094" width="9.625" style="6" bestFit="1" customWidth="1"/>
    <col min="1095" max="1095" width="1.875" style="6" customWidth="1"/>
    <col min="1096" max="1096" width="8.25" style="6" customWidth="1"/>
    <col min="1097" max="1106" width="10" style="6" customWidth="1"/>
    <col min="1107" max="1107" width="9.5" style="6" customWidth="1"/>
    <col min="1108" max="1117" width="10" style="6" customWidth="1"/>
    <col min="1118" max="1118" width="16" style="6" customWidth="1"/>
    <col min="1119" max="1120" width="11.125" style="6" customWidth="1"/>
    <col min="1121" max="1143" width="10" style="6" customWidth="1"/>
    <col min="1144" max="1145" width="9.875" style="6" customWidth="1"/>
    <col min="1146" max="1280" width="9" style="6"/>
    <col min="1281" max="1281" width="1.5" style="6" customWidth="1"/>
    <col min="1282" max="1282" width="8.5" style="6" customWidth="1"/>
    <col min="1283" max="1283" width="12.125" style="6" customWidth="1"/>
    <col min="1284" max="1284" width="11.625" style="6" bestFit="1" customWidth="1"/>
    <col min="1285" max="1285" width="10.875" style="6" customWidth="1"/>
    <col min="1286" max="1286" width="10.25" style="6" customWidth="1"/>
    <col min="1287" max="1287" width="11.25" style="6" customWidth="1"/>
    <col min="1288" max="1288" width="10.25" style="6" customWidth="1"/>
    <col min="1289" max="1289" width="10.375" style="6" customWidth="1"/>
    <col min="1290" max="1290" width="10.875" style="6" customWidth="1"/>
    <col min="1291" max="1291" width="11.125" style="6" bestFit="1" customWidth="1"/>
    <col min="1292" max="1292" width="11" style="6" customWidth="1"/>
    <col min="1293" max="1293" width="10.5" style="6" customWidth="1"/>
    <col min="1294" max="1294" width="10.875" style="6" bestFit="1" customWidth="1"/>
    <col min="1295" max="1295" width="1.75" style="6" customWidth="1"/>
    <col min="1296" max="1296" width="9.125" style="6" customWidth="1"/>
    <col min="1297" max="1297" width="11.5" style="6" customWidth="1"/>
    <col min="1298" max="1298" width="10.125" style="6" customWidth="1"/>
    <col min="1299" max="1301" width="10.375" style="6" customWidth="1"/>
    <col min="1302" max="1302" width="9.375" style="6" customWidth="1"/>
    <col min="1303" max="1303" width="8.75" style="6" customWidth="1"/>
    <col min="1304" max="1304" width="9.375" style="6" customWidth="1"/>
    <col min="1305" max="1305" width="9.75" style="6" customWidth="1"/>
    <col min="1306" max="1306" width="11.875" style="6" customWidth="1"/>
    <col min="1307" max="1307" width="10" style="6" customWidth="1"/>
    <col min="1308" max="1308" width="10.625" style="6" customWidth="1"/>
    <col min="1309" max="1309" width="11.125" style="6" bestFit="1" customWidth="1"/>
    <col min="1310" max="1310" width="1.125" style="6" customWidth="1"/>
    <col min="1311" max="1311" width="8.25" style="6" customWidth="1"/>
    <col min="1312" max="1312" width="11.75" style="6" customWidth="1"/>
    <col min="1313" max="1313" width="10.875" style="6" customWidth="1"/>
    <col min="1314" max="1315" width="11" style="6" customWidth="1"/>
    <col min="1316" max="1316" width="10" style="6" customWidth="1"/>
    <col min="1317" max="1317" width="11.625" style="6" customWidth="1"/>
    <col min="1318" max="1318" width="11.125" style="6" customWidth="1"/>
    <col min="1319" max="1319" width="12.5" style="6" customWidth="1"/>
    <col min="1320" max="1320" width="10.25" style="6" customWidth="1"/>
    <col min="1321" max="1321" width="9.875" style="6" customWidth="1"/>
    <col min="1322" max="1322" width="19.75" style="6" customWidth="1"/>
    <col min="1323" max="1323" width="9" style="6"/>
    <col min="1324" max="1334" width="10" style="6" customWidth="1"/>
    <col min="1335" max="1335" width="10.375" style="6" customWidth="1"/>
    <col min="1336" max="1336" width="3.625" style="6" customWidth="1"/>
    <col min="1337" max="1349" width="10" style="6" customWidth="1"/>
    <col min="1350" max="1350" width="9.625" style="6" bestFit="1" customWidth="1"/>
    <col min="1351" max="1351" width="1.875" style="6" customWidth="1"/>
    <col min="1352" max="1352" width="8.25" style="6" customWidth="1"/>
    <col min="1353" max="1362" width="10" style="6" customWidth="1"/>
    <col min="1363" max="1363" width="9.5" style="6" customWidth="1"/>
    <col min="1364" max="1373" width="10" style="6" customWidth="1"/>
    <col min="1374" max="1374" width="16" style="6" customWidth="1"/>
    <col min="1375" max="1376" width="11.125" style="6" customWidth="1"/>
    <col min="1377" max="1399" width="10" style="6" customWidth="1"/>
    <col min="1400" max="1401" width="9.875" style="6" customWidth="1"/>
    <col min="1402" max="1536" width="9" style="6"/>
    <col min="1537" max="1537" width="1.5" style="6" customWidth="1"/>
    <col min="1538" max="1538" width="8.5" style="6" customWidth="1"/>
    <col min="1539" max="1539" width="12.125" style="6" customWidth="1"/>
    <col min="1540" max="1540" width="11.625" style="6" bestFit="1" customWidth="1"/>
    <col min="1541" max="1541" width="10.875" style="6" customWidth="1"/>
    <col min="1542" max="1542" width="10.25" style="6" customWidth="1"/>
    <col min="1543" max="1543" width="11.25" style="6" customWidth="1"/>
    <col min="1544" max="1544" width="10.25" style="6" customWidth="1"/>
    <col min="1545" max="1545" width="10.375" style="6" customWidth="1"/>
    <col min="1546" max="1546" width="10.875" style="6" customWidth="1"/>
    <col min="1547" max="1547" width="11.125" style="6" bestFit="1" customWidth="1"/>
    <col min="1548" max="1548" width="11" style="6" customWidth="1"/>
    <col min="1549" max="1549" width="10.5" style="6" customWidth="1"/>
    <col min="1550" max="1550" width="10.875" style="6" bestFit="1" customWidth="1"/>
    <col min="1551" max="1551" width="1.75" style="6" customWidth="1"/>
    <col min="1552" max="1552" width="9.125" style="6" customWidth="1"/>
    <col min="1553" max="1553" width="11.5" style="6" customWidth="1"/>
    <col min="1554" max="1554" width="10.125" style="6" customWidth="1"/>
    <col min="1555" max="1557" width="10.375" style="6" customWidth="1"/>
    <col min="1558" max="1558" width="9.375" style="6" customWidth="1"/>
    <col min="1559" max="1559" width="8.75" style="6" customWidth="1"/>
    <col min="1560" max="1560" width="9.375" style="6" customWidth="1"/>
    <col min="1561" max="1561" width="9.75" style="6" customWidth="1"/>
    <col min="1562" max="1562" width="11.875" style="6" customWidth="1"/>
    <col min="1563" max="1563" width="10" style="6" customWidth="1"/>
    <col min="1564" max="1564" width="10.625" style="6" customWidth="1"/>
    <col min="1565" max="1565" width="11.125" style="6" bestFit="1" customWidth="1"/>
    <col min="1566" max="1566" width="1.125" style="6" customWidth="1"/>
    <col min="1567" max="1567" width="8.25" style="6" customWidth="1"/>
    <col min="1568" max="1568" width="11.75" style="6" customWidth="1"/>
    <col min="1569" max="1569" width="10.875" style="6" customWidth="1"/>
    <col min="1570" max="1571" width="11" style="6" customWidth="1"/>
    <col min="1572" max="1572" width="10" style="6" customWidth="1"/>
    <col min="1573" max="1573" width="11.625" style="6" customWidth="1"/>
    <col min="1574" max="1574" width="11.125" style="6" customWidth="1"/>
    <col min="1575" max="1575" width="12.5" style="6" customWidth="1"/>
    <col min="1576" max="1576" width="10.25" style="6" customWidth="1"/>
    <col min="1577" max="1577" width="9.875" style="6" customWidth="1"/>
    <col min="1578" max="1578" width="19.75" style="6" customWidth="1"/>
    <col min="1579" max="1579" width="9" style="6"/>
    <col min="1580" max="1590" width="10" style="6" customWidth="1"/>
    <col min="1591" max="1591" width="10.375" style="6" customWidth="1"/>
    <col min="1592" max="1592" width="3.625" style="6" customWidth="1"/>
    <col min="1593" max="1605" width="10" style="6" customWidth="1"/>
    <col min="1606" max="1606" width="9.625" style="6" bestFit="1" customWidth="1"/>
    <col min="1607" max="1607" width="1.875" style="6" customWidth="1"/>
    <col min="1608" max="1608" width="8.25" style="6" customWidth="1"/>
    <col min="1609" max="1618" width="10" style="6" customWidth="1"/>
    <col min="1619" max="1619" width="9.5" style="6" customWidth="1"/>
    <col min="1620" max="1629" width="10" style="6" customWidth="1"/>
    <col min="1630" max="1630" width="16" style="6" customWidth="1"/>
    <col min="1631" max="1632" width="11.125" style="6" customWidth="1"/>
    <col min="1633" max="1655" width="10" style="6" customWidth="1"/>
    <col min="1656" max="1657" width="9.875" style="6" customWidth="1"/>
    <col min="1658" max="1792" width="9" style="6"/>
    <col min="1793" max="1793" width="1.5" style="6" customWidth="1"/>
    <col min="1794" max="1794" width="8.5" style="6" customWidth="1"/>
    <col min="1795" max="1795" width="12.125" style="6" customWidth="1"/>
    <col min="1796" max="1796" width="11.625" style="6" bestFit="1" customWidth="1"/>
    <col min="1797" max="1797" width="10.875" style="6" customWidth="1"/>
    <col min="1798" max="1798" width="10.25" style="6" customWidth="1"/>
    <col min="1799" max="1799" width="11.25" style="6" customWidth="1"/>
    <col min="1800" max="1800" width="10.25" style="6" customWidth="1"/>
    <col min="1801" max="1801" width="10.375" style="6" customWidth="1"/>
    <col min="1802" max="1802" width="10.875" style="6" customWidth="1"/>
    <col min="1803" max="1803" width="11.125" style="6" bestFit="1" customWidth="1"/>
    <col min="1804" max="1804" width="11" style="6" customWidth="1"/>
    <col min="1805" max="1805" width="10.5" style="6" customWidth="1"/>
    <col min="1806" max="1806" width="10.875" style="6" bestFit="1" customWidth="1"/>
    <col min="1807" max="1807" width="1.75" style="6" customWidth="1"/>
    <col min="1808" max="1808" width="9.125" style="6" customWidth="1"/>
    <col min="1809" max="1809" width="11.5" style="6" customWidth="1"/>
    <col min="1810" max="1810" width="10.125" style="6" customWidth="1"/>
    <col min="1811" max="1813" width="10.375" style="6" customWidth="1"/>
    <col min="1814" max="1814" width="9.375" style="6" customWidth="1"/>
    <col min="1815" max="1815" width="8.75" style="6" customWidth="1"/>
    <col min="1816" max="1816" width="9.375" style="6" customWidth="1"/>
    <col min="1817" max="1817" width="9.75" style="6" customWidth="1"/>
    <col min="1818" max="1818" width="11.875" style="6" customWidth="1"/>
    <col min="1819" max="1819" width="10" style="6" customWidth="1"/>
    <col min="1820" max="1820" width="10.625" style="6" customWidth="1"/>
    <col min="1821" max="1821" width="11.125" style="6" bestFit="1" customWidth="1"/>
    <col min="1822" max="1822" width="1.125" style="6" customWidth="1"/>
    <col min="1823" max="1823" width="8.25" style="6" customWidth="1"/>
    <col min="1824" max="1824" width="11.75" style="6" customWidth="1"/>
    <col min="1825" max="1825" width="10.875" style="6" customWidth="1"/>
    <col min="1826" max="1827" width="11" style="6" customWidth="1"/>
    <col min="1828" max="1828" width="10" style="6" customWidth="1"/>
    <col min="1829" max="1829" width="11.625" style="6" customWidth="1"/>
    <col min="1830" max="1830" width="11.125" style="6" customWidth="1"/>
    <col min="1831" max="1831" width="12.5" style="6" customWidth="1"/>
    <col min="1832" max="1832" width="10.25" style="6" customWidth="1"/>
    <col min="1833" max="1833" width="9.875" style="6" customWidth="1"/>
    <col min="1834" max="1834" width="19.75" style="6" customWidth="1"/>
    <col min="1835" max="1835" width="9" style="6"/>
    <col min="1836" max="1846" width="10" style="6" customWidth="1"/>
    <col min="1847" max="1847" width="10.375" style="6" customWidth="1"/>
    <col min="1848" max="1848" width="3.625" style="6" customWidth="1"/>
    <col min="1849" max="1861" width="10" style="6" customWidth="1"/>
    <col min="1862" max="1862" width="9.625" style="6" bestFit="1" customWidth="1"/>
    <col min="1863" max="1863" width="1.875" style="6" customWidth="1"/>
    <col min="1864" max="1864" width="8.25" style="6" customWidth="1"/>
    <col min="1865" max="1874" width="10" style="6" customWidth="1"/>
    <col min="1875" max="1875" width="9.5" style="6" customWidth="1"/>
    <col min="1876" max="1885" width="10" style="6" customWidth="1"/>
    <col min="1886" max="1886" width="16" style="6" customWidth="1"/>
    <col min="1887" max="1888" width="11.125" style="6" customWidth="1"/>
    <col min="1889" max="1911" width="10" style="6" customWidth="1"/>
    <col min="1912" max="1913" width="9.875" style="6" customWidth="1"/>
    <col min="1914" max="2048" width="9" style="6"/>
    <col min="2049" max="2049" width="1.5" style="6" customWidth="1"/>
    <col min="2050" max="2050" width="8.5" style="6" customWidth="1"/>
    <col min="2051" max="2051" width="12.125" style="6" customWidth="1"/>
    <col min="2052" max="2052" width="11.625" style="6" bestFit="1" customWidth="1"/>
    <col min="2053" max="2053" width="10.875" style="6" customWidth="1"/>
    <col min="2054" max="2054" width="10.25" style="6" customWidth="1"/>
    <col min="2055" max="2055" width="11.25" style="6" customWidth="1"/>
    <col min="2056" max="2056" width="10.25" style="6" customWidth="1"/>
    <col min="2057" max="2057" width="10.375" style="6" customWidth="1"/>
    <col min="2058" max="2058" width="10.875" style="6" customWidth="1"/>
    <col min="2059" max="2059" width="11.125" style="6" bestFit="1" customWidth="1"/>
    <col min="2060" max="2060" width="11" style="6" customWidth="1"/>
    <col min="2061" max="2061" width="10.5" style="6" customWidth="1"/>
    <col min="2062" max="2062" width="10.875" style="6" bestFit="1" customWidth="1"/>
    <col min="2063" max="2063" width="1.75" style="6" customWidth="1"/>
    <col min="2064" max="2064" width="9.125" style="6" customWidth="1"/>
    <col min="2065" max="2065" width="11.5" style="6" customWidth="1"/>
    <col min="2066" max="2066" width="10.125" style="6" customWidth="1"/>
    <col min="2067" max="2069" width="10.375" style="6" customWidth="1"/>
    <col min="2070" max="2070" width="9.375" style="6" customWidth="1"/>
    <col min="2071" max="2071" width="8.75" style="6" customWidth="1"/>
    <col min="2072" max="2072" width="9.375" style="6" customWidth="1"/>
    <col min="2073" max="2073" width="9.75" style="6" customWidth="1"/>
    <col min="2074" max="2074" width="11.875" style="6" customWidth="1"/>
    <col min="2075" max="2075" width="10" style="6" customWidth="1"/>
    <col min="2076" max="2076" width="10.625" style="6" customWidth="1"/>
    <col min="2077" max="2077" width="11.125" style="6" bestFit="1" customWidth="1"/>
    <col min="2078" max="2078" width="1.125" style="6" customWidth="1"/>
    <col min="2079" max="2079" width="8.25" style="6" customWidth="1"/>
    <col min="2080" max="2080" width="11.75" style="6" customWidth="1"/>
    <col min="2081" max="2081" width="10.875" style="6" customWidth="1"/>
    <col min="2082" max="2083" width="11" style="6" customWidth="1"/>
    <col min="2084" max="2084" width="10" style="6" customWidth="1"/>
    <col min="2085" max="2085" width="11.625" style="6" customWidth="1"/>
    <col min="2086" max="2086" width="11.125" style="6" customWidth="1"/>
    <col min="2087" max="2087" width="12.5" style="6" customWidth="1"/>
    <col min="2088" max="2088" width="10.25" style="6" customWidth="1"/>
    <col min="2089" max="2089" width="9.875" style="6" customWidth="1"/>
    <col min="2090" max="2090" width="19.75" style="6" customWidth="1"/>
    <col min="2091" max="2091" width="9" style="6"/>
    <col min="2092" max="2102" width="10" style="6" customWidth="1"/>
    <col min="2103" max="2103" width="10.375" style="6" customWidth="1"/>
    <col min="2104" max="2104" width="3.625" style="6" customWidth="1"/>
    <col min="2105" max="2117" width="10" style="6" customWidth="1"/>
    <col min="2118" max="2118" width="9.625" style="6" bestFit="1" customWidth="1"/>
    <col min="2119" max="2119" width="1.875" style="6" customWidth="1"/>
    <col min="2120" max="2120" width="8.25" style="6" customWidth="1"/>
    <col min="2121" max="2130" width="10" style="6" customWidth="1"/>
    <col min="2131" max="2131" width="9.5" style="6" customWidth="1"/>
    <col min="2132" max="2141" width="10" style="6" customWidth="1"/>
    <col min="2142" max="2142" width="16" style="6" customWidth="1"/>
    <col min="2143" max="2144" width="11.125" style="6" customWidth="1"/>
    <col min="2145" max="2167" width="10" style="6" customWidth="1"/>
    <col min="2168" max="2169" width="9.875" style="6" customWidth="1"/>
    <col min="2170" max="2304" width="9" style="6"/>
    <col min="2305" max="2305" width="1.5" style="6" customWidth="1"/>
    <col min="2306" max="2306" width="8.5" style="6" customWidth="1"/>
    <col min="2307" max="2307" width="12.125" style="6" customWidth="1"/>
    <col min="2308" max="2308" width="11.625" style="6" bestFit="1" customWidth="1"/>
    <col min="2309" max="2309" width="10.875" style="6" customWidth="1"/>
    <col min="2310" max="2310" width="10.25" style="6" customWidth="1"/>
    <col min="2311" max="2311" width="11.25" style="6" customWidth="1"/>
    <col min="2312" max="2312" width="10.25" style="6" customWidth="1"/>
    <col min="2313" max="2313" width="10.375" style="6" customWidth="1"/>
    <col min="2314" max="2314" width="10.875" style="6" customWidth="1"/>
    <col min="2315" max="2315" width="11.125" style="6" bestFit="1" customWidth="1"/>
    <col min="2316" max="2316" width="11" style="6" customWidth="1"/>
    <col min="2317" max="2317" width="10.5" style="6" customWidth="1"/>
    <col min="2318" max="2318" width="10.875" style="6" bestFit="1" customWidth="1"/>
    <col min="2319" max="2319" width="1.75" style="6" customWidth="1"/>
    <col min="2320" max="2320" width="9.125" style="6" customWidth="1"/>
    <col min="2321" max="2321" width="11.5" style="6" customWidth="1"/>
    <col min="2322" max="2322" width="10.125" style="6" customWidth="1"/>
    <col min="2323" max="2325" width="10.375" style="6" customWidth="1"/>
    <col min="2326" max="2326" width="9.375" style="6" customWidth="1"/>
    <col min="2327" max="2327" width="8.75" style="6" customWidth="1"/>
    <col min="2328" max="2328" width="9.375" style="6" customWidth="1"/>
    <col min="2329" max="2329" width="9.75" style="6" customWidth="1"/>
    <col min="2330" max="2330" width="11.875" style="6" customWidth="1"/>
    <col min="2331" max="2331" width="10" style="6" customWidth="1"/>
    <col min="2332" max="2332" width="10.625" style="6" customWidth="1"/>
    <col min="2333" max="2333" width="11.125" style="6" bestFit="1" customWidth="1"/>
    <col min="2334" max="2334" width="1.125" style="6" customWidth="1"/>
    <col min="2335" max="2335" width="8.25" style="6" customWidth="1"/>
    <col min="2336" max="2336" width="11.75" style="6" customWidth="1"/>
    <col min="2337" max="2337" width="10.875" style="6" customWidth="1"/>
    <col min="2338" max="2339" width="11" style="6" customWidth="1"/>
    <col min="2340" max="2340" width="10" style="6" customWidth="1"/>
    <col min="2341" max="2341" width="11.625" style="6" customWidth="1"/>
    <col min="2342" max="2342" width="11.125" style="6" customWidth="1"/>
    <col min="2343" max="2343" width="12.5" style="6" customWidth="1"/>
    <col min="2344" max="2344" width="10.25" style="6" customWidth="1"/>
    <col min="2345" max="2345" width="9.875" style="6" customWidth="1"/>
    <col min="2346" max="2346" width="19.75" style="6" customWidth="1"/>
    <col min="2347" max="2347" width="9" style="6"/>
    <col min="2348" max="2358" width="10" style="6" customWidth="1"/>
    <col min="2359" max="2359" width="10.375" style="6" customWidth="1"/>
    <col min="2360" max="2360" width="3.625" style="6" customWidth="1"/>
    <col min="2361" max="2373" width="10" style="6" customWidth="1"/>
    <col min="2374" max="2374" width="9.625" style="6" bestFit="1" customWidth="1"/>
    <col min="2375" max="2375" width="1.875" style="6" customWidth="1"/>
    <col min="2376" max="2376" width="8.25" style="6" customWidth="1"/>
    <col min="2377" max="2386" width="10" style="6" customWidth="1"/>
    <col min="2387" max="2387" width="9.5" style="6" customWidth="1"/>
    <col min="2388" max="2397" width="10" style="6" customWidth="1"/>
    <col min="2398" max="2398" width="16" style="6" customWidth="1"/>
    <col min="2399" max="2400" width="11.125" style="6" customWidth="1"/>
    <col min="2401" max="2423" width="10" style="6" customWidth="1"/>
    <col min="2424" max="2425" width="9.875" style="6" customWidth="1"/>
    <col min="2426" max="2560" width="9" style="6"/>
    <col min="2561" max="2561" width="1.5" style="6" customWidth="1"/>
    <col min="2562" max="2562" width="8.5" style="6" customWidth="1"/>
    <col min="2563" max="2563" width="12.125" style="6" customWidth="1"/>
    <col min="2564" max="2564" width="11.625" style="6" bestFit="1" customWidth="1"/>
    <col min="2565" max="2565" width="10.875" style="6" customWidth="1"/>
    <col min="2566" max="2566" width="10.25" style="6" customWidth="1"/>
    <col min="2567" max="2567" width="11.25" style="6" customWidth="1"/>
    <col min="2568" max="2568" width="10.25" style="6" customWidth="1"/>
    <col min="2569" max="2569" width="10.375" style="6" customWidth="1"/>
    <col min="2570" max="2570" width="10.875" style="6" customWidth="1"/>
    <col min="2571" max="2571" width="11.125" style="6" bestFit="1" customWidth="1"/>
    <col min="2572" max="2572" width="11" style="6" customWidth="1"/>
    <col min="2573" max="2573" width="10.5" style="6" customWidth="1"/>
    <col min="2574" max="2574" width="10.875" style="6" bestFit="1" customWidth="1"/>
    <col min="2575" max="2575" width="1.75" style="6" customWidth="1"/>
    <col min="2576" max="2576" width="9.125" style="6" customWidth="1"/>
    <col min="2577" max="2577" width="11.5" style="6" customWidth="1"/>
    <col min="2578" max="2578" width="10.125" style="6" customWidth="1"/>
    <col min="2579" max="2581" width="10.375" style="6" customWidth="1"/>
    <col min="2582" max="2582" width="9.375" style="6" customWidth="1"/>
    <col min="2583" max="2583" width="8.75" style="6" customWidth="1"/>
    <col min="2584" max="2584" width="9.375" style="6" customWidth="1"/>
    <col min="2585" max="2585" width="9.75" style="6" customWidth="1"/>
    <col min="2586" max="2586" width="11.875" style="6" customWidth="1"/>
    <col min="2587" max="2587" width="10" style="6" customWidth="1"/>
    <col min="2588" max="2588" width="10.625" style="6" customWidth="1"/>
    <col min="2589" max="2589" width="11.125" style="6" bestFit="1" customWidth="1"/>
    <col min="2590" max="2590" width="1.125" style="6" customWidth="1"/>
    <col min="2591" max="2591" width="8.25" style="6" customWidth="1"/>
    <col min="2592" max="2592" width="11.75" style="6" customWidth="1"/>
    <col min="2593" max="2593" width="10.875" style="6" customWidth="1"/>
    <col min="2594" max="2595" width="11" style="6" customWidth="1"/>
    <col min="2596" max="2596" width="10" style="6" customWidth="1"/>
    <col min="2597" max="2597" width="11.625" style="6" customWidth="1"/>
    <col min="2598" max="2598" width="11.125" style="6" customWidth="1"/>
    <col min="2599" max="2599" width="12.5" style="6" customWidth="1"/>
    <col min="2600" max="2600" width="10.25" style="6" customWidth="1"/>
    <col min="2601" max="2601" width="9.875" style="6" customWidth="1"/>
    <col min="2602" max="2602" width="19.75" style="6" customWidth="1"/>
    <col min="2603" max="2603" width="9" style="6"/>
    <col min="2604" max="2614" width="10" style="6" customWidth="1"/>
    <col min="2615" max="2615" width="10.375" style="6" customWidth="1"/>
    <col min="2616" max="2616" width="3.625" style="6" customWidth="1"/>
    <col min="2617" max="2629" width="10" style="6" customWidth="1"/>
    <col min="2630" max="2630" width="9.625" style="6" bestFit="1" customWidth="1"/>
    <col min="2631" max="2631" width="1.875" style="6" customWidth="1"/>
    <col min="2632" max="2632" width="8.25" style="6" customWidth="1"/>
    <col min="2633" max="2642" width="10" style="6" customWidth="1"/>
    <col min="2643" max="2643" width="9.5" style="6" customWidth="1"/>
    <col min="2644" max="2653" width="10" style="6" customWidth="1"/>
    <col min="2654" max="2654" width="16" style="6" customWidth="1"/>
    <col min="2655" max="2656" width="11.125" style="6" customWidth="1"/>
    <col min="2657" max="2679" width="10" style="6" customWidth="1"/>
    <col min="2680" max="2681" width="9.875" style="6" customWidth="1"/>
    <col min="2682" max="2816" width="9" style="6"/>
    <col min="2817" max="2817" width="1.5" style="6" customWidth="1"/>
    <col min="2818" max="2818" width="8.5" style="6" customWidth="1"/>
    <col min="2819" max="2819" width="12.125" style="6" customWidth="1"/>
    <col min="2820" max="2820" width="11.625" style="6" bestFit="1" customWidth="1"/>
    <col min="2821" max="2821" width="10.875" style="6" customWidth="1"/>
    <col min="2822" max="2822" width="10.25" style="6" customWidth="1"/>
    <col min="2823" max="2823" width="11.25" style="6" customWidth="1"/>
    <col min="2824" max="2824" width="10.25" style="6" customWidth="1"/>
    <col min="2825" max="2825" width="10.375" style="6" customWidth="1"/>
    <col min="2826" max="2826" width="10.875" style="6" customWidth="1"/>
    <col min="2827" max="2827" width="11.125" style="6" bestFit="1" customWidth="1"/>
    <col min="2828" max="2828" width="11" style="6" customWidth="1"/>
    <col min="2829" max="2829" width="10.5" style="6" customWidth="1"/>
    <col min="2830" max="2830" width="10.875" style="6" bestFit="1" customWidth="1"/>
    <col min="2831" max="2831" width="1.75" style="6" customWidth="1"/>
    <col min="2832" max="2832" width="9.125" style="6" customWidth="1"/>
    <col min="2833" max="2833" width="11.5" style="6" customWidth="1"/>
    <col min="2834" max="2834" width="10.125" style="6" customWidth="1"/>
    <col min="2835" max="2837" width="10.375" style="6" customWidth="1"/>
    <col min="2838" max="2838" width="9.375" style="6" customWidth="1"/>
    <col min="2839" max="2839" width="8.75" style="6" customWidth="1"/>
    <col min="2840" max="2840" width="9.375" style="6" customWidth="1"/>
    <col min="2841" max="2841" width="9.75" style="6" customWidth="1"/>
    <col min="2842" max="2842" width="11.875" style="6" customWidth="1"/>
    <col min="2843" max="2843" width="10" style="6" customWidth="1"/>
    <col min="2844" max="2844" width="10.625" style="6" customWidth="1"/>
    <col min="2845" max="2845" width="11.125" style="6" bestFit="1" customWidth="1"/>
    <col min="2846" max="2846" width="1.125" style="6" customWidth="1"/>
    <col min="2847" max="2847" width="8.25" style="6" customWidth="1"/>
    <col min="2848" max="2848" width="11.75" style="6" customWidth="1"/>
    <col min="2849" max="2849" width="10.875" style="6" customWidth="1"/>
    <col min="2850" max="2851" width="11" style="6" customWidth="1"/>
    <col min="2852" max="2852" width="10" style="6" customWidth="1"/>
    <col min="2853" max="2853" width="11.625" style="6" customWidth="1"/>
    <col min="2854" max="2854" width="11.125" style="6" customWidth="1"/>
    <col min="2855" max="2855" width="12.5" style="6" customWidth="1"/>
    <col min="2856" max="2856" width="10.25" style="6" customWidth="1"/>
    <col min="2857" max="2857" width="9.875" style="6" customWidth="1"/>
    <col min="2858" max="2858" width="19.75" style="6" customWidth="1"/>
    <col min="2859" max="2859" width="9" style="6"/>
    <col min="2860" max="2870" width="10" style="6" customWidth="1"/>
    <col min="2871" max="2871" width="10.375" style="6" customWidth="1"/>
    <col min="2872" max="2872" width="3.625" style="6" customWidth="1"/>
    <col min="2873" max="2885" width="10" style="6" customWidth="1"/>
    <col min="2886" max="2886" width="9.625" style="6" bestFit="1" customWidth="1"/>
    <col min="2887" max="2887" width="1.875" style="6" customWidth="1"/>
    <col min="2888" max="2888" width="8.25" style="6" customWidth="1"/>
    <col min="2889" max="2898" width="10" style="6" customWidth="1"/>
    <col min="2899" max="2899" width="9.5" style="6" customWidth="1"/>
    <col min="2900" max="2909" width="10" style="6" customWidth="1"/>
    <col min="2910" max="2910" width="16" style="6" customWidth="1"/>
    <col min="2911" max="2912" width="11.125" style="6" customWidth="1"/>
    <col min="2913" max="2935" width="10" style="6" customWidth="1"/>
    <col min="2936" max="2937" width="9.875" style="6" customWidth="1"/>
    <col min="2938" max="3072" width="9" style="6"/>
    <col min="3073" max="3073" width="1.5" style="6" customWidth="1"/>
    <col min="3074" max="3074" width="8.5" style="6" customWidth="1"/>
    <col min="3075" max="3075" width="12.125" style="6" customWidth="1"/>
    <col min="3076" max="3076" width="11.625" style="6" bestFit="1" customWidth="1"/>
    <col min="3077" max="3077" width="10.875" style="6" customWidth="1"/>
    <col min="3078" max="3078" width="10.25" style="6" customWidth="1"/>
    <col min="3079" max="3079" width="11.25" style="6" customWidth="1"/>
    <col min="3080" max="3080" width="10.25" style="6" customWidth="1"/>
    <col min="3081" max="3081" width="10.375" style="6" customWidth="1"/>
    <col min="3082" max="3082" width="10.875" style="6" customWidth="1"/>
    <col min="3083" max="3083" width="11.125" style="6" bestFit="1" customWidth="1"/>
    <col min="3084" max="3084" width="11" style="6" customWidth="1"/>
    <col min="3085" max="3085" width="10.5" style="6" customWidth="1"/>
    <col min="3086" max="3086" width="10.875" style="6" bestFit="1" customWidth="1"/>
    <col min="3087" max="3087" width="1.75" style="6" customWidth="1"/>
    <col min="3088" max="3088" width="9.125" style="6" customWidth="1"/>
    <col min="3089" max="3089" width="11.5" style="6" customWidth="1"/>
    <col min="3090" max="3090" width="10.125" style="6" customWidth="1"/>
    <col min="3091" max="3093" width="10.375" style="6" customWidth="1"/>
    <col min="3094" max="3094" width="9.375" style="6" customWidth="1"/>
    <col min="3095" max="3095" width="8.75" style="6" customWidth="1"/>
    <col min="3096" max="3096" width="9.375" style="6" customWidth="1"/>
    <col min="3097" max="3097" width="9.75" style="6" customWidth="1"/>
    <col min="3098" max="3098" width="11.875" style="6" customWidth="1"/>
    <col min="3099" max="3099" width="10" style="6" customWidth="1"/>
    <col min="3100" max="3100" width="10.625" style="6" customWidth="1"/>
    <col min="3101" max="3101" width="11.125" style="6" bestFit="1" customWidth="1"/>
    <col min="3102" max="3102" width="1.125" style="6" customWidth="1"/>
    <col min="3103" max="3103" width="8.25" style="6" customWidth="1"/>
    <col min="3104" max="3104" width="11.75" style="6" customWidth="1"/>
    <col min="3105" max="3105" width="10.875" style="6" customWidth="1"/>
    <col min="3106" max="3107" width="11" style="6" customWidth="1"/>
    <col min="3108" max="3108" width="10" style="6" customWidth="1"/>
    <col min="3109" max="3109" width="11.625" style="6" customWidth="1"/>
    <col min="3110" max="3110" width="11.125" style="6" customWidth="1"/>
    <col min="3111" max="3111" width="12.5" style="6" customWidth="1"/>
    <col min="3112" max="3112" width="10.25" style="6" customWidth="1"/>
    <col min="3113" max="3113" width="9.875" style="6" customWidth="1"/>
    <col min="3114" max="3114" width="19.75" style="6" customWidth="1"/>
    <col min="3115" max="3115" width="9" style="6"/>
    <col min="3116" max="3126" width="10" style="6" customWidth="1"/>
    <col min="3127" max="3127" width="10.375" style="6" customWidth="1"/>
    <col min="3128" max="3128" width="3.625" style="6" customWidth="1"/>
    <col min="3129" max="3141" width="10" style="6" customWidth="1"/>
    <col min="3142" max="3142" width="9.625" style="6" bestFit="1" customWidth="1"/>
    <col min="3143" max="3143" width="1.875" style="6" customWidth="1"/>
    <col min="3144" max="3144" width="8.25" style="6" customWidth="1"/>
    <col min="3145" max="3154" width="10" style="6" customWidth="1"/>
    <col min="3155" max="3155" width="9.5" style="6" customWidth="1"/>
    <col min="3156" max="3165" width="10" style="6" customWidth="1"/>
    <col min="3166" max="3166" width="16" style="6" customWidth="1"/>
    <col min="3167" max="3168" width="11.125" style="6" customWidth="1"/>
    <col min="3169" max="3191" width="10" style="6" customWidth="1"/>
    <col min="3192" max="3193" width="9.875" style="6" customWidth="1"/>
    <col min="3194" max="3328" width="9" style="6"/>
    <col min="3329" max="3329" width="1.5" style="6" customWidth="1"/>
    <col min="3330" max="3330" width="8.5" style="6" customWidth="1"/>
    <col min="3331" max="3331" width="12.125" style="6" customWidth="1"/>
    <col min="3332" max="3332" width="11.625" style="6" bestFit="1" customWidth="1"/>
    <col min="3333" max="3333" width="10.875" style="6" customWidth="1"/>
    <col min="3334" max="3334" width="10.25" style="6" customWidth="1"/>
    <col min="3335" max="3335" width="11.25" style="6" customWidth="1"/>
    <col min="3336" max="3336" width="10.25" style="6" customWidth="1"/>
    <col min="3337" max="3337" width="10.375" style="6" customWidth="1"/>
    <col min="3338" max="3338" width="10.875" style="6" customWidth="1"/>
    <col min="3339" max="3339" width="11.125" style="6" bestFit="1" customWidth="1"/>
    <col min="3340" max="3340" width="11" style="6" customWidth="1"/>
    <col min="3341" max="3341" width="10.5" style="6" customWidth="1"/>
    <col min="3342" max="3342" width="10.875" style="6" bestFit="1" customWidth="1"/>
    <col min="3343" max="3343" width="1.75" style="6" customWidth="1"/>
    <col min="3344" max="3344" width="9.125" style="6" customWidth="1"/>
    <col min="3345" max="3345" width="11.5" style="6" customWidth="1"/>
    <col min="3346" max="3346" width="10.125" style="6" customWidth="1"/>
    <col min="3347" max="3349" width="10.375" style="6" customWidth="1"/>
    <col min="3350" max="3350" width="9.375" style="6" customWidth="1"/>
    <col min="3351" max="3351" width="8.75" style="6" customWidth="1"/>
    <col min="3352" max="3352" width="9.375" style="6" customWidth="1"/>
    <col min="3353" max="3353" width="9.75" style="6" customWidth="1"/>
    <col min="3354" max="3354" width="11.875" style="6" customWidth="1"/>
    <col min="3355" max="3355" width="10" style="6" customWidth="1"/>
    <col min="3356" max="3356" width="10.625" style="6" customWidth="1"/>
    <col min="3357" max="3357" width="11.125" style="6" bestFit="1" customWidth="1"/>
    <col min="3358" max="3358" width="1.125" style="6" customWidth="1"/>
    <col min="3359" max="3359" width="8.25" style="6" customWidth="1"/>
    <col min="3360" max="3360" width="11.75" style="6" customWidth="1"/>
    <col min="3361" max="3361" width="10.875" style="6" customWidth="1"/>
    <col min="3362" max="3363" width="11" style="6" customWidth="1"/>
    <col min="3364" max="3364" width="10" style="6" customWidth="1"/>
    <col min="3365" max="3365" width="11.625" style="6" customWidth="1"/>
    <col min="3366" max="3366" width="11.125" style="6" customWidth="1"/>
    <col min="3367" max="3367" width="12.5" style="6" customWidth="1"/>
    <col min="3368" max="3368" width="10.25" style="6" customWidth="1"/>
    <col min="3369" max="3369" width="9.875" style="6" customWidth="1"/>
    <col min="3370" max="3370" width="19.75" style="6" customWidth="1"/>
    <col min="3371" max="3371" width="9" style="6"/>
    <col min="3372" max="3382" width="10" style="6" customWidth="1"/>
    <col min="3383" max="3383" width="10.375" style="6" customWidth="1"/>
    <col min="3384" max="3384" width="3.625" style="6" customWidth="1"/>
    <col min="3385" max="3397" width="10" style="6" customWidth="1"/>
    <col min="3398" max="3398" width="9.625" style="6" bestFit="1" customWidth="1"/>
    <col min="3399" max="3399" width="1.875" style="6" customWidth="1"/>
    <col min="3400" max="3400" width="8.25" style="6" customWidth="1"/>
    <col min="3401" max="3410" width="10" style="6" customWidth="1"/>
    <col min="3411" max="3411" width="9.5" style="6" customWidth="1"/>
    <col min="3412" max="3421" width="10" style="6" customWidth="1"/>
    <col min="3422" max="3422" width="16" style="6" customWidth="1"/>
    <col min="3423" max="3424" width="11.125" style="6" customWidth="1"/>
    <col min="3425" max="3447" width="10" style="6" customWidth="1"/>
    <col min="3448" max="3449" width="9.875" style="6" customWidth="1"/>
    <col min="3450" max="3584" width="9" style="6"/>
    <col min="3585" max="3585" width="1.5" style="6" customWidth="1"/>
    <col min="3586" max="3586" width="8.5" style="6" customWidth="1"/>
    <col min="3587" max="3587" width="12.125" style="6" customWidth="1"/>
    <col min="3588" max="3588" width="11.625" style="6" bestFit="1" customWidth="1"/>
    <col min="3589" max="3589" width="10.875" style="6" customWidth="1"/>
    <col min="3590" max="3590" width="10.25" style="6" customWidth="1"/>
    <col min="3591" max="3591" width="11.25" style="6" customWidth="1"/>
    <col min="3592" max="3592" width="10.25" style="6" customWidth="1"/>
    <col min="3593" max="3593" width="10.375" style="6" customWidth="1"/>
    <col min="3594" max="3594" width="10.875" style="6" customWidth="1"/>
    <col min="3595" max="3595" width="11.125" style="6" bestFit="1" customWidth="1"/>
    <col min="3596" max="3596" width="11" style="6" customWidth="1"/>
    <col min="3597" max="3597" width="10.5" style="6" customWidth="1"/>
    <col min="3598" max="3598" width="10.875" style="6" bestFit="1" customWidth="1"/>
    <col min="3599" max="3599" width="1.75" style="6" customWidth="1"/>
    <col min="3600" max="3600" width="9.125" style="6" customWidth="1"/>
    <col min="3601" max="3601" width="11.5" style="6" customWidth="1"/>
    <col min="3602" max="3602" width="10.125" style="6" customWidth="1"/>
    <col min="3603" max="3605" width="10.375" style="6" customWidth="1"/>
    <col min="3606" max="3606" width="9.375" style="6" customWidth="1"/>
    <col min="3607" max="3607" width="8.75" style="6" customWidth="1"/>
    <col min="3608" max="3608" width="9.375" style="6" customWidth="1"/>
    <col min="3609" max="3609" width="9.75" style="6" customWidth="1"/>
    <col min="3610" max="3610" width="11.875" style="6" customWidth="1"/>
    <col min="3611" max="3611" width="10" style="6" customWidth="1"/>
    <col min="3612" max="3612" width="10.625" style="6" customWidth="1"/>
    <col min="3613" max="3613" width="11.125" style="6" bestFit="1" customWidth="1"/>
    <col min="3614" max="3614" width="1.125" style="6" customWidth="1"/>
    <col min="3615" max="3615" width="8.25" style="6" customWidth="1"/>
    <col min="3616" max="3616" width="11.75" style="6" customWidth="1"/>
    <col min="3617" max="3617" width="10.875" style="6" customWidth="1"/>
    <col min="3618" max="3619" width="11" style="6" customWidth="1"/>
    <col min="3620" max="3620" width="10" style="6" customWidth="1"/>
    <col min="3621" max="3621" width="11.625" style="6" customWidth="1"/>
    <col min="3622" max="3622" width="11.125" style="6" customWidth="1"/>
    <col min="3623" max="3623" width="12.5" style="6" customWidth="1"/>
    <col min="3624" max="3624" width="10.25" style="6" customWidth="1"/>
    <col min="3625" max="3625" width="9.875" style="6" customWidth="1"/>
    <col min="3626" max="3626" width="19.75" style="6" customWidth="1"/>
    <col min="3627" max="3627" width="9" style="6"/>
    <col min="3628" max="3638" width="10" style="6" customWidth="1"/>
    <col min="3639" max="3639" width="10.375" style="6" customWidth="1"/>
    <col min="3640" max="3640" width="3.625" style="6" customWidth="1"/>
    <col min="3641" max="3653" width="10" style="6" customWidth="1"/>
    <col min="3654" max="3654" width="9.625" style="6" bestFit="1" customWidth="1"/>
    <col min="3655" max="3655" width="1.875" style="6" customWidth="1"/>
    <col min="3656" max="3656" width="8.25" style="6" customWidth="1"/>
    <col min="3657" max="3666" width="10" style="6" customWidth="1"/>
    <col min="3667" max="3667" width="9.5" style="6" customWidth="1"/>
    <col min="3668" max="3677" width="10" style="6" customWidth="1"/>
    <col min="3678" max="3678" width="16" style="6" customWidth="1"/>
    <col min="3679" max="3680" width="11.125" style="6" customWidth="1"/>
    <col min="3681" max="3703" width="10" style="6" customWidth="1"/>
    <col min="3704" max="3705" width="9.875" style="6" customWidth="1"/>
    <col min="3706" max="3840" width="9" style="6"/>
    <col min="3841" max="3841" width="1.5" style="6" customWidth="1"/>
    <col min="3842" max="3842" width="8.5" style="6" customWidth="1"/>
    <col min="3843" max="3843" width="12.125" style="6" customWidth="1"/>
    <col min="3844" max="3844" width="11.625" style="6" bestFit="1" customWidth="1"/>
    <col min="3845" max="3845" width="10.875" style="6" customWidth="1"/>
    <col min="3846" max="3846" width="10.25" style="6" customWidth="1"/>
    <col min="3847" max="3847" width="11.25" style="6" customWidth="1"/>
    <col min="3848" max="3848" width="10.25" style="6" customWidth="1"/>
    <col min="3849" max="3849" width="10.375" style="6" customWidth="1"/>
    <col min="3850" max="3850" width="10.875" style="6" customWidth="1"/>
    <col min="3851" max="3851" width="11.125" style="6" bestFit="1" customWidth="1"/>
    <col min="3852" max="3852" width="11" style="6" customWidth="1"/>
    <col min="3853" max="3853" width="10.5" style="6" customWidth="1"/>
    <col min="3854" max="3854" width="10.875" style="6" bestFit="1" customWidth="1"/>
    <col min="3855" max="3855" width="1.75" style="6" customWidth="1"/>
    <col min="3856" max="3856" width="9.125" style="6" customWidth="1"/>
    <col min="3857" max="3857" width="11.5" style="6" customWidth="1"/>
    <col min="3858" max="3858" width="10.125" style="6" customWidth="1"/>
    <col min="3859" max="3861" width="10.375" style="6" customWidth="1"/>
    <col min="3862" max="3862" width="9.375" style="6" customWidth="1"/>
    <col min="3863" max="3863" width="8.75" style="6" customWidth="1"/>
    <col min="3864" max="3864" width="9.375" style="6" customWidth="1"/>
    <col min="3865" max="3865" width="9.75" style="6" customWidth="1"/>
    <col min="3866" max="3866" width="11.875" style="6" customWidth="1"/>
    <col min="3867" max="3867" width="10" style="6" customWidth="1"/>
    <col min="3868" max="3868" width="10.625" style="6" customWidth="1"/>
    <col min="3869" max="3869" width="11.125" style="6" bestFit="1" customWidth="1"/>
    <col min="3870" max="3870" width="1.125" style="6" customWidth="1"/>
    <col min="3871" max="3871" width="8.25" style="6" customWidth="1"/>
    <col min="3872" max="3872" width="11.75" style="6" customWidth="1"/>
    <col min="3873" max="3873" width="10.875" style="6" customWidth="1"/>
    <col min="3874" max="3875" width="11" style="6" customWidth="1"/>
    <col min="3876" max="3876" width="10" style="6" customWidth="1"/>
    <col min="3877" max="3877" width="11.625" style="6" customWidth="1"/>
    <col min="3878" max="3878" width="11.125" style="6" customWidth="1"/>
    <col min="3879" max="3879" width="12.5" style="6" customWidth="1"/>
    <col min="3880" max="3880" width="10.25" style="6" customWidth="1"/>
    <col min="3881" max="3881" width="9.875" style="6" customWidth="1"/>
    <col min="3882" max="3882" width="19.75" style="6" customWidth="1"/>
    <col min="3883" max="3883" width="9" style="6"/>
    <col min="3884" max="3894" width="10" style="6" customWidth="1"/>
    <col min="3895" max="3895" width="10.375" style="6" customWidth="1"/>
    <col min="3896" max="3896" width="3.625" style="6" customWidth="1"/>
    <col min="3897" max="3909" width="10" style="6" customWidth="1"/>
    <col min="3910" max="3910" width="9.625" style="6" bestFit="1" customWidth="1"/>
    <col min="3911" max="3911" width="1.875" style="6" customWidth="1"/>
    <col min="3912" max="3912" width="8.25" style="6" customWidth="1"/>
    <col min="3913" max="3922" width="10" style="6" customWidth="1"/>
    <col min="3923" max="3923" width="9.5" style="6" customWidth="1"/>
    <col min="3924" max="3933" width="10" style="6" customWidth="1"/>
    <col min="3934" max="3934" width="16" style="6" customWidth="1"/>
    <col min="3935" max="3936" width="11.125" style="6" customWidth="1"/>
    <col min="3937" max="3959" width="10" style="6" customWidth="1"/>
    <col min="3960" max="3961" width="9.875" style="6" customWidth="1"/>
    <col min="3962" max="4096" width="9" style="6"/>
    <col min="4097" max="4097" width="1.5" style="6" customWidth="1"/>
    <col min="4098" max="4098" width="8.5" style="6" customWidth="1"/>
    <col min="4099" max="4099" width="12.125" style="6" customWidth="1"/>
    <col min="4100" max="4100" width="11.625" style="6" bestFit="1" customWidth="1"/>
    <col min="4101" max="4101" width="10.875" style="6" customWidth="1"/>
    <col min="4102" max="4102" width="10.25" style="6" customWidth="1"/>
    <col min="4103" max="4103" width="11.25" style="6" customWidth="1"/>
    <col min="4104" max="4104" width="10.25" style="6" customWidth="1"/>
    <col min="4105" max="4105" width="10.375" style="6" customWidth="1"/>
    <col min="4106" max="4106" width="10.875" style="6" customWidth="1"/>
    <col min="4107" max="4107" width="11.125" style="6" bestFit="1" customWidth="1"/>
    <col min="4108" max="4108" width="11" style="6" customWidth="1"/>
    <col min="4109" max="4109" width="10.5" style="6" customWidth="1"/>
    <col min="4110" max="4110" width="10.875" style="6" bestFit="1" customWidth="1"/>
    <col min="4111" max="4111" width="1.75" style="6" customWidth="1"/>
    <col min="4112" max="4112" width="9.125" style="6" customWidth="1"/>
    <col min="4113" max="4113" width="11.5" style="6" customWidth="1"/>
    <col min="4114" max="4114" width="10.125" style="6" customWidth="1"/>
    <col min="4115" max="4117" width="10.375" style="6" customWidth="1"/>
    <col min="4118" max="4118" width="9.375" style="6" customWidth="1"/>
    <col min="4119" max="4119" width="8.75" style="6" customWidth="1"/>
    <col min="4120" max="4120" width="9.375" style="6" customWidth="1"/>
    <col min="4121" max="4121" width="9.75" style="6" customWidth="1"/>
    <col min="4122" max="4122" width="11.875" style="6" customWidth="1"/>
    <col min="4123" max="4123" width="10" style="6" customWidth="1"/>
    <col min="4124" max="4124" width="10.625" style="6" customWidth="1"/>
    <col min="4125" max="4125" width="11.125" style="6" bestFit="1" customWidth="1"/>
    <col min="4126" max="4126" width="1.125" style="6" customWidth="1"/>
    <col min="4127" max="4127" width="8.25" style="6" customWidth="1"/>
    <col min="4128" max="4128" width="11.75" style="6" customWidth="1"/>
    <col min="4129" max="4129" width="10.875" style="6" customWidth="1"/>
    <col min="4130" max="4131" width="11" style="6" customWidth="1"/>
    <col min="4132" max="4132" width="10" style="6" customWidth="1"/>
    <col min="4133" max="4133" width="11.625" style="6" customWidth="1"/>
    <col min="4134" max="4134" width="11.125" style="6" customWidth="1"/>
    <col min="4135" max="4135" width="12.5" style="6" customWidth="1"/>
    <col min="4136" max="4136" width="10.25" style="6" customWidth="1"/>
    <col min="4137" max="4137" width="9.875" style="6" customWidth="1"/>
    <col min="4138" max="4138" width="19.75" style="6" customWidth="1"/>
    <col min="4139" max="4139" width="9" style="6"/>
    <col min="4140" max="4150" width="10" style="6" customWidth="1"/>
    <col min="4151" max="4151" width="10.375" style="6" customWidth="1"/>
    <col min="4152" max="4152" width="3.625" style="6" customWidth="1"/>
    <col min="4153" max="4165" width="10" style="6" customWidth="1"/>
    <col min="4166" max="4166" width="9.625" style="6" bestFit="1" customWidth="1"/>
    <col min="4167" max="4167" width="1.875" style="6" customWidth="1"/>
    <col min="4168" max="4168" width="8.25" style="6" customWidth="1"/>
    <col min="4169" max="4178" width="10" style="6" customWidth="1"/>
    <col min="4179" max="4179" width="9.5" style="6" customWidth="1"/>
    <col min="4180" max="4189" width="10" style="6" customWidth="1"/>
    <col min="4190" max="4190" width="16" style="6" customWidth="1"/>
    <col min="4191" max="4192" width="11.125" style="6" customWidth="1"/>
    <col min="4193" max="4215" width="10" style="6" customWidth="1"/>
    <col min="4216" max="4217" width="9.875" style="6" customWidth="1"/>
    <col min="4218" max="4352" width="9" style="6"/>
    <col min="4353" max="4353" width="1.5" style="6" customWidth="1"/>
    <col min="4354" max="4354" width="8.5" style="6" customWidth="1"/>
    <col min="4355" max="4355" width="12.125" style="6" customWidth="1"/>
    <col min="4356" max="4356" width="11.625" style="6" bestFit="1" customWidth="1"/>
    <col min="4357" max="4357" width="10.875" style="6" customWidth="1"/>
    <col min="4358" max="4358" width="10.25" style="6" customWidth="1"/>
    <col min="4359" max="4359" width="11.25" style="6" customWidth="1"/>
    <col min="4360" max="4360" width="10.25" style="6" customWidth="1"/>
    <col min="4361" max="4361" width="10.375" style="6" customWidth="1"/>
    <col min="4362" max="4362" width="10.875" style="6" customWidth="1"/>
    <col min="4363" max="4363" width="11.125" style="6" bestFit="1" customWidth="1"/>
    <col min="4364" max="4364" width="11" style="6" customWidth="1"/>
    <col min="4365" max="4365" width="10.5" style="6" customWidth="1"/>
    <col min="4366" max="4366" width="10.875" style="6" bestFit="1" customWidth="1"/>
    <col min="4367" max="4367" width="1.75" style="6" customWidth="1"/>
    <col min="4368" max="4368" width="9.125" style="6" customWidth="1"/>
    <col min="4369" max="4369" width="11.5" style="6" customWidth="1"/>
    <col min="4370" max="4370" width="10.125" style="6" customWidth="1"/>
    <col min="4371" max="4373" width="10.375" style="6" customWidth="1"/>
    <col min="4374" max="4374" width="9.375" style="6" customWidth="1"/>
    <col min="4375" max="4375" width="8.75" style="6" customWidth="1"/>
    <col min="4376" max="4376" width="9.375" style="6" customWidth="1"/>
    <col min="4377" max="4377" width="9.75" style="6" customWidth="1"/>
    <col min="4378" max="4378" width="11.875" style="6" customWidth="1"/>
    <col min="4379" max="4379" width="10" style="6" customWidth="1"/>
    <col min="4380" max="4380" width="10.625" style="6" customWidth="1"/>
    <col min="4381" max="4381" width="11.125" style="6" bestFit="1" customWidth="1"/>
    <col min="4382" max="4382" width="1.125" style="6" customWidth="1"/>
    <col min="4383" max="4383" width="8.25" style="6" customWidth="1"/>
    <col min="4384" max="4384" width="11.75" style="6" customWidth="1"/>
    <col min="4385" max="4385" width="10.875" style="6" customWidth="1"/>
    <col min="4386" max="4387" width="11" style="6" customWidth="1"/>
    <col min="4388" max="4388" width="10" style="6" customWidth="1"/>
    <col min="4389" max="4389" width="11.625" style="6" customWidth="1"/>
    <col min="4390" max="4390" width="11.125" style="6" customWidth="1"/>
    <col min="4391" max="4391" width="12.5" style="6" customWidth="1"/>
    <col min="4392" max="4392" width="10.25" style="6" customWidth="1"/>
    <col min="4393" max="4393" width="9.875" style="6" customWidth="1"/>
    <col min="4394" max="4394" width="19.75" style="6" customWidth="1"/>
    <col min="4395" max="4395" width="9" style="6"/>
    <col min="4396" max="4406" width="10" style="6" customWidth="1"/>
    <col min="4407" max="4407" width="10.375" style="6" customWidth="1"/>
    <col min="4408" max="4408" width="3.625" style="6" customWidth="1"/>
    <col min="4409" max="4421" width="10" style="6" customWidth="1"/>
    <col min="4422" max="4422" width="9.625" style="6" bestFit="1" customWidth="1"/>
    <col min="4423" max="4423" width="1.875" style="6" customWidth="1"/>
    <col min="4424" max="4424" width="8.25" style="6" customWidth="1"/>
    <col min="4425" max="4434" width="10" style="6" customWidth="1"/>
    <col min="4435" max="4435" width="9.5" style="6" customWidth="1"/>
    <col min="4436" max="4445" width="10" style="6" customWidth="1"/>
    <col min="4446" max="4446" width="16" style="6" customWidth="1"/>
    <col min="4447" max="4448" width="11.125" style="6" customWidth="1"/>
    <col min="4449" max="4471" width="10" style="6" customWidth="1"/>
    <col min="4472" max="4473" width="9.875" style="6" customWidth="1"/>
    <col min="4474" max="4608" width="9" style="6"/>
    <col min="4609" max="4609" width="1.5" style="6" customWidth="1"/>
    <col min="4610" max="4610" width="8.5" style="6" customWidth="1"/>
    <col min="4611" max="4611" width="12.125" style="6" customWidth="1"/>
    <col min="4612" max="4612" width="11.625" style="6" bestFit="1" customWidth="1"/>
    <col min="4613" max="4613" width="10.875" style="6" customWidth="1"/>
    <col min="4614" max="4614" width="10.25" style="6" customWidth="1"/>
    <col min="4615" max="4615" width="11.25" style="6" customWidth="1"/>
    <col min="4616" max="4616" width="10.25" style="6" customWidth="1"/>
    <col min="4617" max="4617" width="10.375" style="6" customWidth="1"/>
    <col min="4618" max="4618" width="10.875" style="6" customWidth="1"/>
    <col min="4619" max="4619" width="11.125" style="6" bestFit="1" customWidth="1"/>
    <col min="4620" max="4620" width="11" style="6" customWidth="1"/>
    <col min="4621" max="4621" width="10.5" style="6" customWidth="1"/>
    <col min="4622" max="4622" width="10.875" style="6" bestFit="1" customWidth="1"/>
    <col min="4623" max="4623" width="1.75" style="6" customWidth="1"/>
    <col min="4624" max="4624" width="9.125" style="6" customWidth="1"/>
    <col min="4625" max="4625" width="11.5" style="6" customWidth="1"/>
    <col min="4626" max="4626" width="10.125" style="6" customWidth="1"/>
    <col min="4627" max="4629" width="10.375" style="6" customWidth="1"/>
    <col min="4630" max="4630" width="9.375" style="6" customWidth="1"/>
    <col min="4631" max="4631" width="8.75" style="6" customWidth="1"/>
    <col min="4632" max="4632" width="9.375" style="6" customWidth="1"/>
    <col min="4633" max="4633" width="9.75" style="6" customWidth="1"/>
    <col min="4634" max="4634" width="11.875" style="6" customWidth="1"/>
    <col min="4635" max="4635" width="10" style="6" customWidth="1"/>
    <col min="4636" max="4636" width="10.625" style="6" customWidth="1"/>
    <col min="4637" max="4637" width="11.125" style="6" bestFit="1" customWidth="1"/>
    <col min="4638" max="4638" width="1.125" style="6" customWidth="1"/>
    <col min="4639" max="4639" width="8.25" style="6" customWidth="1"/>
    <col min="4640" max="4640" width="11.75" style="6" customWidth="1"/>
    <col min="4641" max="4641" width="10.875" style="6" customWidth="1"/>
    <col min="4642" max="4643" width="11" style="6" customWidth="1"/>
    <col min="4644" max="4644" width="10" style="6" customWidth="1"/>
    <col min="4645" max="4645" width="11.625" style="6" customWidth="1"/>
    <col min="4646" max="4646" width="11.125" style="6" customWidth="1"/>
    <col min="4647" max="4647" width="12.5" style="6" customWidth="1"/>
    <col min="4648" max="4648" width="10.25" style="6" customWidth="1"/>
    <col min="4649" max="4649" width="9.875" style="6" customWidth="1"/>
    <col min="4650" max="4650" width="19.75" style="6" customWidth="1"/>
    <col min="4651" max="4651" width="9" style="6"/>
    <col min="4652" max="4662" width="10" style="6" customWidth="1"/>
    <col min="4663" max="4663" width="10.375" style="6" customWidth="1"/>
    <col min="4664" max="4664" width="3.625" style="6" customWidth="1"/>
    <col min="4665" max="4677" width="10" style="6" customWidth="1"/>
    <col min="4678" max="4678" width="9.625" style="6" bestFit="1" customWidth="1"/>
    <col min="4679" max="4679" width="1.875" style="6" customWidth="1"/>
    <col min="4680" max="4680" width="8.25" style="6" customWidth="1"/>
    <col min="4681" max="4690" width="10" style="6" customWidth="1"/>
    <col min="4691" max="4691" width="9.5" style="6" customWidth="1"/>
    <col min="4692" max="4701" width="10" style="6" customWidth="1"/>
    <col min="4702" max="4702" width="16" style="6" customWidth="1"/>
    <col min="4703" max="4704" width="11.125" style="6" customWidth="1"/>
    <col min="4705" max="4727" width="10" style="6" customWidth="1"/>
    <col min="4728" max="4729" width="9.875" style="6" customWidth="1"/>
    <col min="4730" max="4864" width="9" style="6"/>
    <col min="4865" max="4865" width="1.5" style="6" customWidth="1"/>
    <col min="4866" max="4866" width="8.5" style="6" customWidth="1"/>
    <col min="4867" max="4867" width="12.125" style="6" customWidth="1"/>
    <col min="4868" max="4868" width="11.625" style="6" bestFit="1" customWidth="1"/>
    <col min="4869" max="4869" width="10.875" style="6" customWidth="1"/>
    <col min="4870" max="4870" width="10.25" style="6" customWidth="1"/>
    <col min="4871" max="4871" width="11.25" style="6" customWidth="1"/>
    <col min="4872" max="4872" width="10.25" style="6" customWidth="1"/>
    <col min="4873" max="4873" width="10.375" style="6" customWidth="1"/>
    <col min="4874" max="4874" width="10.875" style="6" customWidth="1"/>
    <col min="4875" max="4875" width="11.125" style="6" bestFit="1" customWidth="1"/>
    <col min="4876" max="4876" width="11" style="6" customWidth="1"/>
    <col min="4877" max="4877" width="10.5" style="6" customWidth="1"/>
    <col min="4878" max="4878" width="10.875" style="6" bestFit="1" customWidth="1"/>
    <col min="4879" max="4879" width="1.75" style="6" customWidth="1"/>
    <col min="4880" max="4880" width="9.125" style="6" customWidth="1"/>
    <col min="4881" max="4881" width="11.5" style="6" customWidth="1"/>
    <col min="4882" max="4882" width="10.125" style="6" customWidth="1"/>
    <col min="4883" max="4885" width="10.375" style="6" customWidth="1"/>
    <col min="4886" max="4886" width="9.375" style="6" customWidth="1"/>
    <col min="4887" max="4887" width="8.75" style="6" customWidth="1"/>
    <col min="4888" max="4888" width="9.375" style="6" customWidth="1"/>
    <col min="4889" max="4889" width="9.75" style="6" customWidth="1"/>
    <col min="4890" max="4890" width="11.875" style="6" customWidth="1"/>
    <col min="4891" max="4891" width="10" style="6" customWidth="1"/>
    <col min="4892" max="4892" width="10.625" style="6" customWidth="1"/>
    <col min="4893" max="4893" width="11.125" style="6" bestFit="1" customWidth="1"/>
    <col min="4894" max="4894" width="1.125" style="6" customWidth="1"/>
    <col min="4895" max="4895" width="8.25" style="6" customWidth="1"/>
    <col min="4896" max="4896" width="11.75" style="6" customWidth="1"/>
    <col min="4897" max="4897" width="10.875" style="6" customWidth="1"/>
    <col min="4898" max="4899" width="11" style="6" customWidth="1"/>
    <col min="4900" max="4900" width="10" style="6" customWidth="1"/>
    <col min="4901" max="4901" width="11.625" style="6" customWidth="1"/>
    <col min="4902" max="4902" width="11.125" style="6" customWidth="1"/>
    <col min="4903" max="4903" width="12.5" style="6" customWidth="1"/>
    <col min="4904" max="4904" width="10.25" style="6" customWidth="1"/>
    <col min="4905" max="4905" width="9.875" style="6" customWidth="1"/>
    <col min="4906" max="4906" width="19.75" style="6" customWidth="1"/>
    <col min="4907" max="4907" width="9" style="6"/>
    <col min="4908" max="4918" width="10" style="6" customWidth="1"/>
    <col min="4919" max="4919" width="10.375" style="6" customWidth="1"/>
    <col min="4920" max="4920" width="3.625" style="6" customWidth="1"/>
    <col min="4921" max="4933" width="10" style="6" customWidth="1"/>
    <col min="4934" max="4934" width="9.625" style="6" bestFit="1" customWidth="1"/>
    <col min="4935" max="4935" width="1.875" style="6" customWidth="1"/>
    <col min="4936" max="4936" width="8.25" style="6" customWidth="1"/>
    <col min="4937" max="4946" width="10" style="6" customWidth="1"/>
    <col min="4947" max="4947" width="9.5" style="6" customWidth="1"/>
    <col min="4948" max="4957" width="10" style="6" customWidth="1"/>
    <col min="4958" max="4958" width="16" style="6" customWidth="1"/>
    <col min="4959" max="4960" width="11.125" style="6" customWidth="1"/>
    <col min="4961" max="4983" width="10" style="6" customWidth="1"/>
    <col min="4984" max="4985" width="9.875" style="6" customWidth="1"/>
    <col min="4986" max="5120" width="9" style="6"/>
    <col min="5121" max="5121" width="1.5" style="6" customWidth="1"/>
    <col min="5122" max="5122" width="8.5" style="6" customWidth="1"/>
    <col min="5123" max="5123" width="12.125" style="6" customWidth="1"/>
    <col min="5124" max="5124" width="11.625" style="6" bestFit="1" customWidth="1"/>
    <col min="5125" max="5125" width="10.875" style="6" customWidth="1"/>
    <col min="5126" max="5126" width="10.25" style="6" customWidth="1"/>
    <col min="5127" max="5127" width="11.25" style="6" customWidth="1"/>
    <col min="5128" max="5128" width="10.25" style="6" customWidth="1"/>
    <col min="5129" max="5129" width="10.375" style="6" customWidth="1"/>
    <col min="5130" max="5130" width="10.875" style="6" customWidth="1"/>
    <col min="5131" max="5131" width="11.125" style="6" bestFit="1" customWidth="1"/>
    <col min="5132" max="5132" width="11" style="6" customWidth="1"/>
    <col min="5133" max="5133" width="10.5" style="6" customWidth="1"/>
    <col min="5134" max="5134" width="10.875" style="6" bestFit="1" customWidth="1"/>
    <col min="5135" max="5135" width="1.75" style="6" customWidth="1"/>
    <col min="5136" max="5136" width="9.125" style="6" customWidth="1"/>
    <col min="5137" max="5137" width="11.5" style="6" customWidth="1"/>
    <col min="5138" max="5138" width="10.125" style="6" customWidth="1"/>
    <col min="5139" max="5141" width="10.375" style="6" customWidth="1"/>
    <col min="5142" max="5142" width="9.375" style="6" customWidth="1"/>
    <col min="5143" max="5143" width="8.75" style="6" customWidth="1"/>
    <col min="5144" max="5144" width="9.375" style="6" customWidth="1"/>
    <col min="5145" max="5145" width="9.75" style="6" customWidth="1"/>
    <col min="5146" max="5146" width="11.875" style="6" customWidth="1"/>
    <col min="5147" max="5147" width="10" style="6" customWidth="1"/>
    <col min="5148" max="5148" width="10.625" style="6" customWidth="1"/>
    <col min="5149" max="5149" width="11.125" style="6" bestFit="1" customWidth="1"/>
    <col min="5150" max="5150" width="1.125" style="6" customWidth="1"/>
    <col min="5151" max="5151" width="8.25" style="6" customWidth="1"/>
    <col min="5152" max="5152" width="11.75" style="6" customWidth="1"/>
    <col min="5153" max="5153" width="10.875" style="6" customWidth="1"/>
    <col min="5154" max="5155" width="11" style="6" customWidth="1"/>
    <col min="5156" max="5156" width="10" style="6" customWidth="1"/>
    <col min="5157" max="5157" width="11.625" style="6" customWidth="1"/>
    <col min="5158" max="5158" width="11.125" style="6" customWidth="1"/>
    <col min="5159" max="5159" width="12.5" style="6" customWidth="1"/>
    <col min="5160" max="5160" width="10.25" style="6" customWidth="1"/>
    <col min="5161" max="5161" width="9.875" style="6" customWidth="1"/>
    <col min="5162" max="5162" width="19.75" style="6" customWidth="1"/>
    <col min="5163" max="5163" width="9" style="6"/>
    <col min="5164" max="5174" width="10" style="6" customWidth="1"/>
    <col min="5175" max="5175" width="10.375" style="6" customWidth="1"/>
    <col min="5176" max="5176" width="3.625" style="6" customWidth="1"/>
    <col min="5177" max="5189" width="10" style="6" customWidth="1"/>
    <col min="5190" max="5190" width="9.625" style="6" bestFit="1" customWidth="1"/>
    <col min="5191" max="5191" width="1.875" style="6" customWidth="1"/>
    <col min="5192" max="5192" width="8.25" style="6" customWidth="1"/>
    <col min="5193" max="5202" width="10" style="6" customWidth="1"/>
    <col min="5203" max="5203" width="9.5" style="6" customWidth="1"/>
    <col min="5204" max="5213" width="10" style="6" customWidth="1"/>
    <col min="5214" max="5214" width="16" style="6" customWidth="1"/>
    <col min="5215" max="5216" width="11.125" style="6" customWidth="1"/>
    <col min="5217" max="5239" width="10" style="6" customWidth="1"/>
    <col min="5240" max="5241" width="9.875" style="6" customWidth="1"/>
    <col min="5242" max="5376" width="9" style="6"/>
    <col min="5377" max="5377" width="1.5" style="6" customWidth="1"/>
    <col min="5378" max="5378" width="8.5" style="6" customWidth="1"/>
    <col min="5379" max="5379" width="12.125" style="6" customWidth="1"/>
    <col min="5380" max="5380" width="11.625" style="6" bestFit="1" customWidth="1"/>
    <col min="5381" max="5381" width="10.875" style="6" customWidth="1"/>
    <col min="5382" max="5382" width="10.25" style="6" customWidth="1"/>
    <col min="5383" max="5383" width="11.25" style="6" customWidth="1"/>
    <col min="5384" max="5384" width="10.25" style="6" customWidth="1"/>
    <col min="5385" max="5385" width="10.375" style="6" customWidth="1"/>
    <col min="5386" max="5386" width="10.875" style="6" customWidth="1"/>
    <col min="5387" max="5387" width="11.125" style="6" bestFit="1" customWidth="1"/>
    <col min="5388" max="5388" width="11" style="6" customWidth="1"/>
    <col min="5389" max="5389" width="10.5" style="6" customWidth="1"/>
    <col min="5390" max="5390" width="10.875" style="6" bestFit="1" customWidth="1"/>
    <col min="5391" max="5391" width="1.75" style="6" customWidth="1"/>
    <col min="5392" max="5392" width="9.125" style="6" customWidth="1"/>
    <col min="5393" max="5393" width="11.5" style="6" customWidth="1"/>
    <col min="5394" max="5394" width="10.125" style="6" customWidth="1"/>
    <col min="5395" max="5397" width="10.375" style="6" customWidth="1"/>
    <col min="5398" max="5398" width="9.375" style="6" customWidth="1"/>
    <col min="5399" max="5399" width="8.75" style="6" customWidth="1"/>
    <col min="5400" max="5400" width="9.375" style="6" customWidth="1"/>
    <col min="5401" max="5401" width="9.75" style="6" customWidth="1"/>
    <col min="5402" max="5402" width="11.875" style="6" customWidth="1"/>
    <col min="5403" max="5403" width="10" style="6" customWidth="1"/>
    <col min="5404" max="5404" width="10.625" style="6" customWidth="1"/>
    <col min="5405" max="5405" width="11.125" style="6" bestFit="1" customWidth="1"/>
    <col min="5406" max="5406" width="1.125" style="6" customWidth="1"/>
    <col min="5407" max="5407" width="8.25" style="6" customWidth="1"/>
    <col min="5408" max="5408" width="11.75" style="6" customWidth="1"/>
    <col min="5409" max="5409" width="10.875" style="6" customWidth="1"/>
    <col min="5410" max="5411" width="11" style="6" customWidth="1"/>
    <col min="5412" max="5412" width="10" style="6" customWidth="1"/>
    <col min="5413" max="5413" width="11.625" style="6" customWidth="1"/>
    <col min="5414" max="5414" width="11.125" style="6" customWidth="1"/>
    <col min="5415" max="5415" width="12.5" style="6" customWidth="1"/>
    <col min="5416" max="5416" width="10.25" style="6" customWidth="1"/>
    <col min="5417" max="5417" width="9.875" style="6" customWidth="1"/>
    <col min="5418" max="5418" width="19.75" style="6" customWidth="1"/>
    <col min="5419" max="5419" width="9" style="6"/>
    <col min="5420" max="5430" width="10" style="6" customWidth="1"/>
    <col min="5431" max="5431" width="10.375" style="6" customWidth="1"/>
    <col min="5432" max="5432" width="3.625" style="6" customWidth="1"/>
    <col min="5433" max="5445" width="10" style="6" customWidth="1"/>
    <col min="5446" max="5446" width="9.625" style="6" bestFit="1" customWidth="1"/>
    <col min="5447" max="5447" width="1.875" style="6" customWidth="1"/>
    <col min="5448" max="5448" width="8.25" style="6" customWidth="1"/>
    <col min="5449" max="5458" width="10" style="6" customWidth="1"/>
    <col min="5459" max="5459" width="9.5" style="6" customWidth="1"/>
    <col min="5460" max="5469" width="10" style="6" customWidth="1"/>
    <col min="5470" max="5470" width="16" style="6" customWidth="1"/>
    <col min="5471" max="5472" width="11.125" style="6" customWidth="1"/>
    <col min="5473" max="5495" width="10" style="6" customWidth="1"/>
    <col min="5496" max="5497" width="9.875" style="6" customWidth="1"/>
    <col min="5498" max="5632" width="9" style="6"/>
    <col min="5633" max="5633" width="1.5" style="6" customWidth="1"/>
    <col min="5634" max="5634" width="8.5" style="6" customWidth="1"/>
    <col min="5635" max="5635" width="12.125" style="6" customWidth="1"/>
    <col min="5636" max="5636" width="11.625" style="6" bestFit="1" customWidth="1"/>
    <col min="5637" max="5637" width="10.875" style="6" customWidth="1"/>
    <col min="5638" max="5638" width="10.25" style="6" customWidth="1"/>
    <col min="5639" max="5639" width="11.25" style="6" customWidth="1"/>
    <col min="5640" max="5640" width="10.25" style="6" customWidth="1"/>
    <col min="5641" max="5641" width="10.375" style="6" customWidth="1"/>
    <col min="5642" max="5642" width="10.875" style="6" customWidth="1"/>
    <col min="5643" max="5643" width="11.125" style="6" bestFit="1" customWidth="1"/>
    <col min="5644" max="5644" width="11" style="6" customWidth="1"/>
    <col min="5645" max="5645" width="10.5" style="6" customWidth="1"/>
    <col min="5646" max="5646" width="10.875" style="6" bestFit="1" customWidth="1"/>
    <col min="5647" max="5647" width="1.75" style="6" customWidth="1"/>
    <col min="5648" max="5648" width="9.125" style="6" customWidth="1"/>
    <col min="5649" max="5649" width="11.5" style="6" customWidth="1"/>
    <col min="5650" max="5650" width="10.125" style="6" customWidth="1"/>
    <col min="5651" max="5653" width="10.375" style="6" customWidth="1"/>
    <col min="5654" max="5654" width="9.375" style="6" customWidth="1"/>
    <col min="5655" max="5655" width="8.75" style="6" customWidth="1"/>
    <col min="5656" max="5656" width="9.375" style="6" customWidth="1"/>
    <col min="5657" max="5657" width="9.75" style="6" customWidth="1"/>
    <col min="5658" max="5658" width="11.875" style="6" customWidth="1"/>
    <col min="5659" max="5659" width="10" style="6" customWidth="1"/>
    <col min="5660" max="5660" width="10.625" style="6" customWidth="1"/>
    <col min="5661" max="5661" width="11.125" style="6" bestFit="1" customWidth="1"/>
    <col min="5662" max="5662" width="1.125" style="6" customWidth="1"/>
    <col min="5663" max="5663" width="8.25" style="6" customWidth="1"/>
    <col min="5664" max="5664" width="11.75" style="6" customWidth="1"/>
    <col min="5665" max="5665" width="10.875" style="6" customWidth="1"/>
    <col min="5666" max="5667" width="11" style="6" customWidth="1"/>
    <col min="5668" max="5668" width="10" style="6" customWidth="1"/>
    <col min="5669" max="5669" width="11.625" style="6" customWidth="1"/>
    <col min="5670" max="5670" width="11.125" style="6" customWidth="1"/>
    <col min="5671" max="5671" width="12.5" style="6" customWidth="1"/>
    <col min="5672" max="5672" width="10.25" style="6" customWidth="1"/>
    <col min="5673" max="5673" width="9.875" style="6" customWidth="1"/>
    <col min="5674" max="5674" width="19.75" style="6" customWidth="1"/>
    <col min="5675" max="5675" width="9" style="6"/>
    <col min="5676" max="5686" width="10" style="6" customWidth="1"/>
    <col min="5687" max="5687" width="10.375" style="6" customWidth="1"/>
    <col min="5688" max="5688" width="3.625" style="6" customWidth="1"/>
    <col min="5689" max="5701" width="10" style="6" customWidth="1"/>
    <col min="5702" max="5702" width="9.625" style="6" bestFit="1" customWidth="1"/>
    <col min="5703" max="5703" width="1.875" style="6" customWidth="1"/>
    <col min="5704" max="5704" width="8.25" style="6" customWidth="1"/>
    <col min="5705" max="5714" width="10" style="6" customWidth="1"/>
    <col min="5715" max="5715" width="9.5" style="6" customWidth="1"/>
    <col min="5716" max="5725" width="10" style="6" customWidth="1"/>
    <col min="5726" max="5726" width="16" style="6" customWidth="1"/>
    <col min="5727" max="5728" width="11.125" style="6" customWidth="1"/>
    <col min="5729" max="5751" width="10" style="6" customWidth="1"/>
    <col min="5752" max="5753" width="9.875" style="6" customWidth="1"/>
    <col min="5754" max="5888" width="9" style="6"/>
    <col min="5889" max="5889" width="1.5" style="6" customWidth="1"/>
    <col min="5890" max="5890" width="8.5" style="6" customWidth="1"/>
    <col min="5891" max="5891" width="12.125" style="6" customWidth="1"/>
    <col min="5892" max="5892" width="11.625" style="6" bestFit="1" customWidth="1"/>
    <col min="5893" max="5893" width="10.875" style="6" customWidth="1"/>
    <col min="5894" max="5894" width="10.25" style="6" customWidth="1"/>
    <col min="5895" max="5895" width="11.25" style="6" customWidth="1"/>
    <col min="5896" max="5896" width="10.25" style="6" customWidth="1"/>
    <col min="5897" max="5897" width="10.375" style="6" customWidth="1"/>
    <col min="5898" max="5898" width="10.875" style="6" customWidth="1"/>
    <col min="5899" max="5899" width="11.125" style="6" bestFit="1" customWidth="1"/>
    <col min="5900" max="5900" width="11" style="6" customWidth="1"/>
    <col min="5901" max="5901" width="10.5" style="6" customWidth="1"/>
    <col min="5902" max="5902" width="10.875" style="6" bestFit="1" customWidth="1"/>
    <col min="5903" max="5903" width="1.75" style="6" customWidth="1"/>
    <col min="5904" max="5904" width="9.125" style="6" customWidth="1"/>
    <col min="5905" max="5905" width="11.5" style="6" customWidth="1"/>
    <col min="5906" max="5906" width="10.125" style="6" customWidth="1"/>
    <col min="5907" max="5909" width="10.375" style="6" customWidth="1"/>
    <col min="5910" max="5910" width="9.375" style="6" customWidth="1"/>
    <col min="5911" max="5911" width="8.75" style="6" customWidth="1"/>
    <col min="5912" max="5912" width="9.375" style="6" customWidth="1"/>
    <col min="5913" max="5913" width="9.75" style="6" customWidth="1"/>
    <col min="5914" max="5914" width="11.875" style="6" customWidth="1"/>
    <col min="5915" max="5915" width="10" style="6" customWidth="1"/>
    <col min="5916" max="5916" width="10.625" style="6" customWidth="1"/>
    <col min="5917" max="5917" width="11.125" style="6" bestFit="1" customWidth="1"/>
    <col min="5918" max="5918" width="1.125" style="6" customWidth="1"/>
    <col min="5919" max="5919" width="8.25" style="6" customWidth="1"/>
    <col min="5920" max="5920" width="11.75" style="6" customWidth="1"/>
    <col min="5921" max="5921" width="10.875" style="6" customWidth="1"/>
    <col min="5922" max="5923" width="11" style="6" customWidth="1"/>
    <col min="5924" max="5924" width="10" style="6" customWidth="1"/>
    <col min="5925" max="5925" width="11.625" style="6" customWidth="1"/>
    <col min="5926" max="5926" width="11.125" style="6" customWidth="1"/>
    <col min="5927" max="5927" width="12.5" style="6" customWidth="1"/>
    <col min="5928" max="5928" width="10.25" style="6" customWidth="1"/>
    <col min="5929" max="5929" width="9.875" style="6" customWidth="1"/>
    <col min="5930" max="5930" width="19.75" style="6" customWidth="1"/>
    <col min="5931" max="5931" width="9" style="6"/>
    <col min="5932" max="5942" width="10" style="6" customWidth="1"/>
    <col min="5943" max="5943" width="10.375" style="6" customWidth="1"/>
    <col min="5944" max="5944" width="3.625" style="6" customWidth="1"/>
    <col min="5945" max="5957" width="10" style="6" customWidth="1"/>
    <col min="5958" max="5958" width="9.625" style="6" bestFit="1" customWidth="1"/>
    <col min="5959" max="5959" width="1.875" style="6" customWidth="1"/>
    <col min="5960" max="5960" width="8.25" style="6" customWidth="1"/>
    <col min="5961" max="5970" width="10" style="6" customWidth="1"/>
    <col min="5971" max="5971" width="9.5" style="6" customWidth="1"/>
    <col min="5972" max="5981" width="10" style="6" customWidth="1"/>
    <col min="5982" max="5982" width="16" style="6" customWidth="1"/>
    <col min="5983" max="5984" width="11.125" style="6" customWidth="1"/>
    <col min="5985" max="6007" width="10" style="6" customWidth="1"/>
    <col min="6008" max="6009" width="9.875" style="6" customWidth="1"/>
    <col min="6010" max="6144" width="9" style="6"/>
    <col min="6145" max="6145" width="1.5" style="6" customWidth="1"/>
    <col min="6146" max="6146" width="8.5" style="6" customWidth="1"/>
    <col min="6147" max="6147" width="12.125" style="6" customWidth="1"/>
    <col min="6148" max="6148" width="11.625" style="6" bestFit="1" customWidth="1"/>
    <col min="6149" max="6149" width="10.875" style="6" customWidth="1"/>
    <col min="6150" max="6150" width="10.25" style="6" customWidth="1"/>
    <col min="6151" max="6151" width="11.25" style="6" customWidth="1"/>
    <col min="6152" max="6152" width="10.25" style="6" customWidth="1"/>
    <col min="6153" max="6153" width="10.375" style="6" customWidth="1"/>
    <col min="6154" max="6154" width="10.875" style="6" customWidth="1"/>
    <col min="6155" max="6155" width="11.125" style="6" bestFit="1" customWidth="1"/>
    <col min="6156" max="6156" width="11" style="6" customWidth="1"/>
    <col min="6157" max="6157" width="10.5" style="6" customWidth="1"/>
    <col min="6158" max="6158" width="10.875" style="6" bestFit="1" customWidth="1"/>
    <col min="6159" max="6159" width="1.75" style="6" customWidth="1"/>
    <col min="6160" max="6160" width="9.125" style="6" customWidth="1"/>
    <col min="6161" max="6161" width="11.5" style="6" customWidth="1"/>
    <col min="6162" max="6162" width="10.125" style="6" customWidth="1"/>
    <col min="6163" max="6165" width="10.375" style="6" customWidth="1"/>
    <col min="6166" max="6166" width="9.375" style="6" customWidth="1"/>
    <col min="6167" max="6167" width="8.75" style="6" customWidth="1"/>
    <col min="6168" max="6168" width="9.375" style="6" customWidth="1"/>
    <col min="6169" max="6169" width="9.75" style="6" customWidth="1"/>
    <col min="6170" max="6170" width="11.875" style="6" customWidth="1"/>
    <col min="6171" max="6171" width="10" style="6" customWidth="1"/>
    <col min="6172" max="6172" width="10.625" style="6" customWidth="1"/>
    <col min="6173" max="6173" width="11.125" style="6" bestFit="1" customWidth="1"/>
    <col min="6174" max="6174" width="1.125" style="6" customWidth="1"/>
    <col min="6175" max="6175" width="8.25" style="6" customWidth="1"/>
    <col min="6176" max="6176" width="11.75" style="6" customWidth="1"/>
    <col min="6177" max="6177" width="10.875" style="6" customWidth="1"/>
    <col min="6178" max="6179" width="11" style="6" customWidth="1"/>
    <col min="6180" max="6180" width="10" style="6" customWidth="1"/>
    <col min="6181" max="6181" width="11.625" style="6" customWidth="1"/>
    <col min="6182" max="6182" width="11.125" style="6" customWidth="1"/>
    <col min="6183" max="6183" width="12.5" style="6" customWidth="1"/>
    <col min="6184" max="6184" width="10.25" style="6" customWidth="1"/>
    <col min="6185" max="6185" width="9.875" style="6" customWidth="1"/>
    <col min="6186" max="6186" width="19.75" style="6" customWidth="1"/>
    <col min="6187" max="6187" width="9" style="6"/>
    <col min="6188" max="6198" width="10" style="6" customWidth="1"/>
    <col min="6199" max="6199" width="10.375" style="6" customWidth="1"/>
    <col min="6200" max="6200" width="3.625" style="6" customWidth="1"/>
    <col min="6201" max="6213" width="10" style="6" customWidth="1"/>
    <col min="6214" max="6214" width="9.625" style="6" bestFit="1" customWidth="1"/>
    <col min="6215" max="6215" width="1.875" style="6" customWidth="1"/>
    <col min="6216" max="6216" width="8.25" style="6" customWidth="1"/>
    <col min="6217" max="6226" width="10" style="6" customWidth="1"/>
    <col min="6227" max="6227" width="9.5" style="6" customWidth="1"/>
    <col min="6228" max="6237" width="10" style="6" customWidth="1"/>
    <col min="6238" max="6238" width="16" style="6" customWidth="1"/>
    <col min="6239" max="6240" width="11.125" style="6" customWidth="1"/>
    <col min="6241" max="6263" width="10" style="6" customWidth="1"/>
    <col min="6264" max="6265" width="9.875" style="6" customWidth="1"/>
    <col min="6266" max="6400" width="9" style="6"/>
    <col min="6401" max="6401" width="1.5" style="6" customWidth="1"/>
    <col min="6402" max="6402" width="8.5" style="6" customWidth="1"/>
    <col min="6403" max="6403" width="12.125" style="6" customWidth="1"/>
    <col min="6404" max="6404" width="11.625" style="6" bestFit="1" customWidth="1"/>
    <col min="6405" max="6405" width="10.875" style="6" customWidth="1"/>
    <col min="6406" max="6406" width="10.25" style="6" customWidth="1"/>
    <col min="6407" max="6407" width="11.25" style="6" customWidth="1"/>
    <col min="6408" max="6408" width="10.25" style="6" customWidth="1"/>
    <col min="6409" max="6409" width="10.375" style="6" customWidth="1"/>
    <col min="6410" max="6410" width="10.875" style="6" customWidth="1"/>
    <col min="6411" max="6411" width="11.125" style="6" bestFit="1" customWidth="1"/>
    <col min="6412" max="6412" width="11" style="6" customWidth="1"/>
    <col min="6413" max="6413" width="10.5" style="6" customWidth="1"/>
    <col min="6414" max="6414" width="10.875" style="6" bestFit="1" customWidth="1"/>
    <col min="6415" max="6415" width="1.75" style="6" customWidth="1"/>
    <col min="6416" max="6416" width="9.125" style="6" customWidth="1"/>
    <col min="6417" max="6417" width="11.5" style="6" customWidth="1"/>
    <col min="6418" max="6418" width="10.125" style="6" customWidth="1"/>
    <col min="6419" max="6421" width="10.375" style="6" customWidth="1"/>
    <col min="6422" max="6422" width="9.375" style="6" customWidth="1"/>
    <col min="6423" max="6423" width="8.75" style="6" customWidth="1"/>
    <col min="6424" max="6424" width="9.375" style="6" customWidth="1"/>
    <col min="6425" max="6425" width="9.75" style="6" customWidth="1"/>
    <col min="6426" max="6426" width="11.875" style="6" customWidth="1"/>
    <col min="6427" max="6427" width="10" style="6" customWidth="1"/>
    <col min="6428" max="6428" width="10.625" style="6" customWidth="1"/>
    <col min="6429" max="6429" width="11.125" style="6" bestFit="1" customWidth="1"/>
    <col min="6430" max="6430" width="1.125" style="6" customWidth="1"/>
    <col min="6431" max="6431" width="8.25" style="6" customWidth="1"/>
    <col min="6432" max="6432" width="11.75" style="6" customWidth="1"/>
    <col min="6433" max="6433" width="10.875" style="6" customWidth="1"/>
    <col min="6434" max="6435" width="11" style="6" customWidth="1"/>
    <col min="6436" max="6436" width="10" style="6" customWidth="1"/>
    <col min="6437" max="6437" width="11.625" style="6" customWidth="1"/>
    <col min="6438" max="6438" width="11.125" style="6" customWidth="1"/>
    <col min="6439" max="6439" width="12.5" style="6" customWidth="1"/>
    <col min="6440" max="6440" width="10.25" style="6" customWidth="1"/>
    <col min="6441" max="6441" width="9.875" style="6" customWidth="1"/>
    <col min="6442" max="6442" width="19.75" style="6" customWidth="1"/>
    <col min="6443" max="6443" width="9" style="6"/>
    <col min="6444" max="6454" width="10" style="6" customWidth="1"/>
    <col min="6455" max="6455" width="10.375" style="6" customWidth="1"/>
    <col min="6456" max="6456" width="3.625" style="6" customWidth="1"/>
    <col min="6457" max="6469" width="10" style="6" customWidth="1"/>
    <col min="6470" max="6470" width="9.625" style="6" bestFit="1" customWidth="1"/>
    <col min="6471" max="6471" width="1.875" style="6" customWidth="1"/>
    <col min="6472" max="6472" width="8.25" style="6" customWidth="1"/>
    <col min="6473" max="6482" width="10" style="6" customWidth="1"/>
    <col min="6483" max="6483" width="9.5" style="6" customWidth="1"/>
    <col min="6484" max="6493" width="10" style="6" customWidth="1"/>
    <col min="6494" max="6494" width="16" style="6" customWidth="1"/>
    <col min="6495" max="6496" width="11.125" style="6" customWidth="1"/>
    <col min="6497" max="6519" width="10" style="6" customWidth="1"/>
    <col min="6520" max="6521" width="9.875" style="6" customWidth="1"/>
    <col min="6522" max="6656" width="9" style="6"/>
    <col min="6657" max="6657" width="1.5" style="6" customWidth="1"/>
    <col min="6658" max="6658" width="8.5" style="6" customWidth="1"/>
    <col min="6659" max="6659" width="12.125" style="6" customWidth="1"/>
    <col min="6660" max="6660" width="11.625" style="6" bestFit="1" customWidth="1"/>
    <col min="6661" max="6661" width="10.875" style="6" customWidth="1"/>
    <col min="6662" max="6662" width="10.25" style="6" customWidth="1"/>
    <col min="6663" max="6663" width="11.25" style="6" customWidth="1"/>
    <col min="6664" max="6664" width="10.25" style="6" customWidth="1"/>
    <col min="6665" max="6665" width="10.375" style="6" customWidth="1"/>
    <col min="6666" max="6666" width="10.875" style="6" customWidth="1"/>
    <col min="6667" max="6667" width="11.125" style="6" bestFit="1" customWidth="1"/>
    <col min="6668" max="6668" width="11" style="6" customWidth="1"/>
    <col min="6669" max="6669" width="10.5" style="6" customWidth="1"/>
    <col min="6670" max="6670" width="10.875" style="6" bestFit="1" customWidth="1"/>
    <col min="6671" max="6671" width="1.75" style="6" customWidth="1"/>
    <col min="6672" max="6672" width="9.125" style="6" customWidth="1"/>
    <col min="6673" max="6673" width="11.5" style="6" customWidth="1"/>
    <col min="6674" max="6674" width="10.125" style="6" customWidth="1"/>
    <col min="6675" max="6677" width="10.375" style="6" customWidth="1"/>
    <col min="6678" max="6678" width="9.375" style="6" customWidth="1"/>
    <col min="6679" max="6679" width="8.75" style="6" customWidth="1"/>
    <col min="6680" max="6680" width="9.375" style="6" customWidth="1"/>
    <col min="6681" max="6681" width="9.75" style="6" customWidth="1"/>
    <col min="6682" max="6682" width="11.875" style="6" customWidth="1"/>
    <col min="6683" max="6683" width="10" style="6" customWidth="1"/>
    <col min="6684" max="6684" width="10.625" style="6" customWidth="1"/>
    <col min="6685" max="6685" width="11.125" style="6" bestFit="1" customWidth="1"/>
    <col min="6686" max="6686" width="1.125" style="6" customWidth="1"/>
    <col min="6687" max="6687" width="8.25" style="6" customWidth="1"/>
    <col min="6688" max="6688" width="11.75" style="6" customWidth="1"/>
    <col min="6689" max="6689" width="10.875" style="6" customWidth="1"/>
    <col min="6690" max="6691" width="11" style="6" customWidth="1"/>
    <col min="6692" max="6692" width="10" style="6" customWidth="1"/>
    <col min="6693" max="6693" width="11.625" style="6" customWidth="1"/>
    <col min="6694" max="6694" width="11.125" style="6" customWidth="1"/>
    <col min="6695" max="6695" width="12.5" style="6" customWidth="1"/>
    <col min="6696" max="6696" width="10.25" style="6" customWidth="1"/>
    <col min="6697" max="6697" width="9.875" style="6" customWidth="1"/>
    <col min="6698" max="6698" width="19.75" style="6" customWidth="1"/>
    <col min="6699" max="6699" width="9" style="6"/>
    <col min="6700" max="6710" width="10" style="6" customWidth="1"/>
    <col min="6711" max="6711" width="10.375" style="6" customWidth="1"/>
    <col min="6712" max="6712" width="3.625" style="6" customWidth="1"/>
    <col min="6713" max="6725" width="10" style="6" customWidth="1"/>
    <col min="6726" max="6726" width="9.625" style="6" bestFit="1" customWidth="1"/>
    <col min="6727" max="6727" width="1.875" style="6" customWidth="1"/>
    <col min="6728" max="6728" width="8.25" style="6" customWidth="1"/>
    <col min="6729" max="6738" width="10" style="6" customWidth="1"/>
    <col min="6739" max="6739" width="9.5" style="6" customWidth="1"/>
    <col min="6740" max="6749" width="10" style="6" customWidth="1"/>
    <col min="6750" max="6750" width="16" style="6" customWidth="1"/>
    <col min="6751" max="6752" width="11.125" style="6" customWidth="1"/>
    <col min="6753" max="6775" width="10" style="6" customWidth="1"/>
    <col min="6776" max="6777" width="9.875" style="6" customWidth="1"/>
    <col min="6778" max="6912" width="9" style="6"/>
    <col min="6913" max="6913" width="1.5" style="6" customWidth="1"/>
    <col min="6914" max="6914" width="8.5" style="6" customWidth="1"/>
    <col min="6915" max="6915" width="12.125" style="6" customWidth="1"/>
    <col min="6916" max="6916" width="11.625" style="6" bestFit="1" customWidth="1"/>
    <col min="6917" max="6917" width="10.875" style="6" customWidth="1"/>
    <col min="6918" max="6918" width="10.25" style="6" customWidth="1"/>
    <col min="6919" max="6919" width="11.25" style="6" customWidth="1"/>
    <col min="6920" max="6920" width="10.25" style="6" customWidth="1"/>
    <col min="6921" max="6921" width="10.375" style="6" customWidth="1"/>
    <col min="6922" max="6922" width="10.875" style="6" customWidth="1"/>
    <col min="6923" max="6923" width="11.125" style="6" bestFit="1" customWidth="1"/>
    <col min="6924" max="6924" width="11" style="6" customWidth="1"/>
    <col min="6925" max="6925" width="10.5" style="6" customWidth="1"/>
    <col min="6926" max="6926" width="10.875" style="6" bestFit="1" customWidth="1"/>
    <col min="6927" max="6927" width="1.75" style="6" customWidth="1"/>
    <col min="6928" max="6928" width="9.125" style="6" customWidth="1"/>
    <col min="6929" max="6929" width="11.5" style="6" customWidth="1"/>
    <col min="6930" max="6930" width="10.125" style="6" customWidth="1"/>
    <col min="6931" max="6933" width="10.375" style="6" customWidth="1"/>
    <col min="6934" max="6934" width="9.375" style="6" customWidth="1"/>
    <col min="6935" max="6935" width="8.75" style="6" customWidth="1"/>
    <col min="6936" max="6936" width="9.375" style="6" customWidth="1"/>
    <col min="6937" max="6937" width="9.75" style="6" customWidth="1"/>
    <col min="6938" max="6938" width="11.875" style="6" customWidth="1"/>
    <col min="6939" max="6939" width="10" style="6" customWidth="1"/>
    <col min="6940" max="6940" width="10.625" style="6" customWidth="1"/>
    <col min="6941" max="6941" width="11.125" style="6" bestFit="1" customWidth="1"/>
    <col min="6942" max="6942" width="1.125" style="6" customWidth="1"/>
    <col min="6943" max="6943" width="8.25" style="6" customWidth="1"/>
    <col min="6944" max="6944" width="11.75" style="6" customWidth="1"/>
    <col min="6945" max="6945" width="10.875" style="6" customWidth="1"/>
    <col min="6946" max="6947" width="11" style="6" customWidth="1"/>
    <col min="6948" max="6948" width="10" style="6" customWidth="1"/>
    <col min="6949" max="6949" width="11.625" style="6" customWidth="1"/>
    <col min="6950" max="6950" width="11.125" style="6" customWidth="1"/>
    <col min="6951" max="6951" width="12.5" style="6" customWidth="1"/>
    <col min="6952" max="6952" width="10.25" style="6" customWidth="1"/>
    <col min="6953" max="6953" width="9.875" style="6" customWidth="1"/>
    <col min="6954" max="6954" width="19.75" style="6" customWidth="1"/>
    <col min="6955" max="6955" width="9" style="6"/>
    <col min="6956" max="6966" width="10" style="6" customWidth="1"/>
    <col min="6967" max="6967" width="10.375" style="6" customWidth="1"/>
    <col min="6968" max="6968" width="3.625" style="6" customWidth="1"/>
    <col min="6969" max="6981" width="10" style="6" customWidth="1"/>
    <col min="6982" max="6982" width="9.625" style="6" bestFit="1" customWidth="1"/>
    <col min="6983" max="6983" width="1.875" style="6" customWidth="1"/>
    <col min="6984" max="6984" width="8.25" style="6" customWidth="1"/>
    <col min="6985" max="6994" width="10" style="6" customWidth="1"/>
    <col min="6995" max="6995" width="9.5" style="6" customWidth="1"/>
    <col min="6996" max="7005" width="10" style="6" customWidth="1"/>
    <col min="7006" max="7006" width="16" style="6" customWidth="1"/>
    <col min="7007" max="7008" width="11.125" style="6" customWidth="1"/>
    <col min="7009" max="7031" width="10" style="6" customWidth="1"/>
    <col min="7032" max="7033" width="9.875" style="6" customWidth="1"/>
    <col min="7034" max="7168" width="9" style="6"/>
    <col min="7169" max="7169" width="1.5" style="6" customWidth="1"/>
    <col min="7170" max="7170" width="8.5" style="6" customWidth="1"/>
    <col min="7171" max="7171" width="12.125" style="6" customWidth="1"/>
    <col min="7172" max="7172" width="11.625" style="6" bestFit="1" customWidth="1"/>
    <col min="7173" max="7173" width="10.875" style="6" customWidth="1"/>
    <col min="7174" max="7174" width="10.25" style="6" customWidth="1"/>
    <col min="7175" max="7175" width="11.25" style="6" customWidth="1"/>
    <col min="7176" max="7176" width="10.25" style="6" customWidth="1"/>
    <col min="7177" max="7177" width="10.375" style="6" customWidth="1"/>
    <col min="7178" max="7178" width="10.875" style="6" customWidth="1"/>
    <col min="7179" max="7179" width="11.125" style="6" bestFit="1" customWidth="1"/>
    <col min="7180" max="7180" width="11" style="6" customWidth="1"/>
    <col min="7181" max="7181" width="10.5" style="6" customWidth="1"/>
    <col min="7182" max="7182" width="10.875" style="6" bestFit="1" customWidth="1"/>
    <col min="7183" max="7183" width="1.75" style="6" customWidth="1"/>
    <col min="7184" max="7184" width="9.125" style="6" customWidth="1"/>
    <col min="7185" max="7185" width="11.5" style="6" customWidth="1"/>
    <col min="7186" max="7186" width="10.125" style="6" customWidth="1"/>
    <col min="7187" max="7189" width="10.375" style="6" customWidth="1"/>
    <col min="7190" max="7190" width="9.375" style="6" customWidth="1"/>
    <col min="7191" max="7191" width="8.75" style="6" customWidth="1"/>
    <col min="7192" max="7192" width="9.375" style="6" customWidth="1"/>
    <col min="7193" max="7193" width="9.75" style="6" customWidth="1"/>
    <col min="7194" max="7194" width="11.875" style="6" customWidth="1"/>
    <col min="7195" max="7195" width="10" style="6" customWidth="1"/>
    <col min="7196" max="7196" width="10.625" style="6" customWidth="1"/>
    <col min="7197" max="7197" width="11.125" style="6" bestFit="1" customWidth="1"/>
    <col min="7198" max="7198" width="1.125" style="6" customWidth="1"/>
    <col min="7199" max="7199" width="8.25" style="6" customWidth="1"/>
    <col min="7200" max="7200" width="11.75" style="6" customWidth="1"/>
    <col min="7201" max="7201" width="10.875" style="6" customWidth="1"/>
    <col min="7202" max="7203" width="11" style="6" customWidth="1"/>
    <col min="7204" max="7204" width="10" style="6" customWidth="1"/>
    <col min="7205" max="7205" width="11.625" style="6" customWidth="1"/>
    <col min="7206" max="7206" width="11.125" style="6" customWidth="1"/>
    <col min="7207" max="7207" width="12.5" style="6" customWidth="1"/>
    <col min="7208" max="7208" width="10.25" style="6" customWidth="1"/>
    <col min="7209" max="7209" width="9.875" style="6" customWidth="1"/>
    <col min="7210" max="7210" width="19.75" style="6" customWidth="1"/>
    <col min="7211" max="7211" width="9" style="6"/>
    <col min="7212" max="7222" width="10" style="6" customWidth="1"/>
    <col min="7223" max="7223" width="10.375" style="6" customWidth="1"/>
    <col min="7224" max="7224" width="3.625" style="6" customWidth="1"/>
    <col min="7225" max="7237" width="10" style="6" customWidth="1"/>
    <col min="7238" max="7238" width="9.625" style="6" bestFit="1" customWidth="1"/>
    <col min="7239" max="7239" width="1.875" style="6" customWidth="1"/>
    <col min="7240" max="7240" width="8.25" style="6" customWidth="1"/>
    <col min="7241" max="7250" width="10" style="6" customWidth="1"/>
    <col min="7251" max="7251" width="9.5" style="6" customWidth="1"/>
    <col min="7252" max="7261" width="10" style="6" customWidth="1"/>
    <col min="7262" max="7262" width="16" style="6" customWidth="1"/>
    <col min="7263" max="7264" width="11.125" style="6" customWidth="1"/>
    <col min="7265" max="7287" width="10" style="6" customWidth="1"/>
    <col min="7288" max="7289" width="9.875" style="6" customWidth="1"/>
    <col min="7290" max="7424" width="9" style="6"/>
    <col min="7425" max="7425" width="1.5" style="6" customWidth="1"/>
    <col min="7426" max="7426" width="8.5" style="6" customWidth="1"/>
    <col min="7427" max="7427" width="12.125" style="6" customWidth="1"/>
    <col min="7428" max="7428" width="11.625" style="6" bestFit="1" customWidth="1"/>
    <col min="7429" max="7429" width="10.875" style="6" customWidth="1"/>
    <col min="7430" max="7430" width="10.25" style="6" customWidth="1"/>
    <col min="7431" max="7431" width="11.25" style="6" customWidth="1"/>
    <col min="7432" max="7432" width="10.25" style="6" customWidth="1"/>
    <col min="7433" max="7433" width="10.375" style="6" customWidth="1"/>
    <col min="7434" max="7434" width="10.875" style="6" customWidth="1"/>
    <col min="7435" max="7435" width="11.125" style="6" bestFit="1" customWidth="1"/>
    <col min="7436" max="7436" width="11" style="6" customWidth="1"/>
    <col min="7437" max="7437" width="10.5" style="6" customWidth="1"/>
    <col min="7438" max="7438" width="10.875" style="6" bestFit="1" customWidth="1"/>
    <col min="7439" max="7439" width="1.75" style="6" customWidth="1"/>
    <col min="7440" max="7440" width="9.125" style="6" customWidth="1"/>
    <col min="7441" max="7441" width="11.5" style="6" customWidth="1"/>
    <col min="7442" max="7442" width="10.125" style="6" customWidth="1"/>
    <col min="7443" max="7445" width="10.375" style="6" customWidth="1"/>
    <col min="7446" max="7446" width="9.375" style="6" customWidth="1"/>
    <col min="7447" max="7447" width="8.75" style="6" customWidth="1"/>
    <col min="7448" max="7448" width="9.375" style="6" customWidth="1"/>
    <col min="7449" max="7449" width="9.75" style="6" customWidth="1"/>
    <col min="7450" max="7450" width="11.875" style="6" customWidth="1"/>
    <col min="7451" max="7451" width="10" style="6" customWidth="1"/>
    <col min="7452" max="7452" width="10.625" style="6" customWidth="1"/>
    <col min="7453" max="7453" width="11.125" style="6" bestFit="1" customWidth="1"/>
    <col min="7454" max="7454" width="1.125" style="6" customWidth="1"/>
    <col min="7455" max="7455" width="8.25" style="6" customWidth="1"/>
    <col min="7456" max="7456" width="11.75" style="6" customWidth="1"/>
    <col min="7457" max="7457" width="10.875" style="6" customWidth="1"/>
    <col min="7458" max="7459" width="11" style="6" customWidth="1"/>
    <col min="7460" max="7460" width="10" style="6" customWidth="1"/>
    <col min="7461" max="7461" width="11.625" style="6" customWidth="1"/>
    <col min="7462" max="7462" width="11.125" style="6" customWidth="1"/>
    <col min="7463" max="7463" width="12.5" style="6" customWidth="1"/>
    <col min="7464" max="7464" width="10.25" style="6" customWidth="1"/>
    <col min="7465" max="7465" width="9.875" style="6" customWidth="1"/>
    <col min="7466" max="7466" width="19.75" style="6" customWidth="1"/>
    <col min="7467" max="7467" width="9" style="6"/>
    <col min="7468" max="7478" width="10" style="6" customWidth="1"/>
    <col min="7479" max="7479" width="10.375" style="6" customWidth="1"/>
    <col min="7480" max="7480" width="3.625" style="6" customWidth="1"/>
    <col min="7481" max="7493" width="10" style="6" customWidth="1"/>
    <col min="7494" max="7494" width="9.625" style="6" bestFit="1" customWidth="1"/>
    <col min="7495" max="7495" width="1.875" style="6" customWidth="1"/>
    <col min="7496" max="7496" width="8.25" style="6" customWidth="1"/>
    <col min="7497" max="7506" width="10" style="6" customWidth="1"/>
    <col min="7507" max="7507" width="9.5" style="6" customWidth="1"/>
    <col min="7508" max="7517" width="10" style="6" customWidth="1"/>
    <col min="7518" max="7518" width="16" style="6" customWidth="1"/>
    <col min="7519" max="7520" width="11.125" style="6" customWidth="1"/>
    <col min="7521" max="7543" width="10" style="6" customWidth="1"/>
    <col min="7544" max="7545" width="9.875" style="6" customWidth="1"/>
    <col min="7546" max="7680" width="9" style="6"/>
    <col min="7681" max="7681" width="1.5" style="6" customWidth="1"/>
    <col min="7682" max="7682" width="8.5" style="6" customWidth="1"/>
    <col min="7683" max="7683" width="12.125" style="6" customWidth="1"/>
    <col min="7684" max="7684" width="11.625" style="6" bestFit="1" customWidth="1"/>
    <col min="7685" max="7685" width="10.875" style="6" customWidth="1"/>
    <col min="7686" max="7686" width="10.25" style="6" customWidth="1"/>
    <col min="7687" max="7687" width="11.25" style="6" customWidth="1"/>
    <col min="7688" max="7688" width="10.25" style="6" customWidth="1"/>
    <col min="7689" max="7689" width="10.375" style="6" customWidth="1"/>
    <col min="7690" max="7690" width="10.875" style="6" customWidth="1"/>
    <col min="7691" max="7691" width="11.125" style="6" bestFit="1" customWidth="1"/>
    <col min="7692" max="7692" width="11" style="6" customWidth="1"/>
    <col min="7693" max="7693" width="10.5" style="6" customWidth="1"/>
    <col min="7694" max="7694" width="10.875" style="6" bestFit="1" customWidth="1"/>
    <col min="7695" max="7695" width="1.75" style="6" customWidth="1"/>
    <col min="7696" max="7696" width="9.125" style="6" customWidth="1"/>
    <col min="7697" max="7697" width="11.5" style="6" customWidth="1"/>
    <col min="7698" max="7698" width="10.125" style="6" customWidth="1"/>
    <col min="7699" max="7701" width="10.375" style="6" customWidth="1"/>
    <col min="7702" max="7702" width="9.375" style="6" customWidth="1"/>
    <col min="7703" max="7703" width="8.75" style="6" customWidth="1"/>
    <col min="7704" max="7704" width="9.375" style="6" customWidth="1"/>
    <col min="7705" max="7705" width="9.75" style="6" customWidth="1"/>
    <col min="7706" max="7706" width="11.875" style="6" customWidth="1"/>
    <col min="7707" max="7707" width="10" style="6" customWidth="1"/>
    <col min="7708" max="7708" width="10.625" style="6" customWidth="1"/>
    <col min="7709" max="7709" width="11.125" style="6" bestFit="1" customWidth="1"/>
    <col min="7710" max="7710" width="1.125" style="6" customWidth="1"/>
    <col min="7711" max="7711" width="8.25" style="6" customWidth="1"/>
    <col min="7712" max="7712" width="11.75" style="6" customWidth="1"/>
    <col min="7713" max="7713" width="10.875" style="6" customWidth="1"/>
    <col min="7714" max="7715" width="11" style="6" customWidth="1"/>
    <col min="7716" max="7716" width="10" style="6" customWidth="1"/>
    <col min="7717" max="7717" width="11.625" style="6" customWidth="1"/>
    <col min="7718" max="7718" width="11.125" style="6" customWidth="1"/>
    <col min="7719" max="7719" width="12.5" style="6" customWidth="1"/>
    <col min="7720" max="7720" width="10.25" style="6" customWidth="1"/>
    <col min="7721" max="7721" width="9.875" style="6" customWidth="1"/>
    <col min="7722" max="7722" width="19.75" style="6" customWidth="1"/>
    <col min="7723" max="7723" width="9" style="6"/>
    <col min="7724" max="7734" width="10" style="6" customWidth="1"/>
    <col min="7735" max="7735" width="10.375" style="6" customWidth="1"/>
    <col min="7736" max="7736" width="3.625" style="6" customWidth="1"/>
    <col min="7737" max="7749" width="10" style="6" customWidth="1"/>
    <col min="7750" max="7750" width="9.625" style="6" bestFit="1" customWidth="1"/>
    <col min="7751" max="7751" width="1.875" style="6" customWidth="1"/>
    <col min="7752" max="7752" width="8.25" style="6" customWidth="1"/>
    <col min="7753" max="7762" width="10" style="6" customWidth="1"/>
    <col min="7763" max="7763" width="9.5" style="6" customWidth="1"/>
    <col min="7764" max="7773" width="10" style="6" customWidth="1"/>
    <col min="7774" max="7774" width="16" style="6" customWidth="1"/>
    <col min="7775" max="7776" width="11.125" style="6" customWidth="1"/>
    <col min="7777" max="7799" width="10" style="6" customWidth="1"/>
    <col min="7800" max="7801" width="9.875" style="6" customWidth="1"/>
    <col min="7802" max="7936" width="9" style="6"/>
    <col min="7937" max="7937" width="1.5" style="6" customWidth="1"/>
    <col min="7938" max="7938" width="8.5" style="6" customWidth="1"/>
    <col min="7939" max="7939" width="12.125" style="6" customWidth="1"/>
    <col min="7940" max="7940" width="11.625" style="6" bestFit="1" customWidth="1"/>
    <col min="7941" max="7941" width="10.875" style="6" customWidth="1"/>
    <col min="7942" max="7942" width="10.25" style="6" customWidth="1"/>
    <col min="7943" max="7943" width="11.25" style="6" customWidth="1"/>
    <col min="7944" max="7944" width="10.25" style="6" customWidth="1"/>
    <col min="7945" max="7945" width="10.375" style="6" customWidth="1"/>
    <col min="7946" max="7946" width="10.875" style="6" customWidth="1"/>
    <col min="7947" max="7947" width="11.125" style="6" bestFit="1" customWidth="1"/>
    <col min="7948" max="7948" width="11" style="6" customWidth="1"/>
    <col min="7949" max="7949" width="10.5" style="6" customWidth="1"/>
    <col min="7950" max="7950" width="10.875" style="6" bestFit="1" customWidth="1"/>
    <col min="7951" max="7951" width="1.75" style="6" customWidth="1"/>
    <col min="7952" max="7952" width="9.125" style="6" customWidth="1"/>
    <col min="7953" max="7953" width="11.5" style="6" customWidth="1"/>
    <col min="7954" max="7954" width="10.125" style="6" customWidth="1"/>
    <col min="7955" max="7957" width="10.375" style="6" customWidth="1"/>
    <col min="7958" max="7958" width="9.375" style="6" customWidth="1"/>
    <col min="7959" max="7959" width="8.75" style="6" customWidth="1"/>
    <col min="7960" max="7960" width="9.375" style="6" customWidth="1"/>
    <col min="7961" max="7961" width="9.75" style="6" customWidth="1"/>
    <col min="7962" max="7962" width="11.875" style="6" customWidth="1"/>
    <col min="7963" max="7963" width="10" style="6" customWidth="1"/>
    <col min="7964" max="7964" width="10.625" style="6" customWidth="1"/>
    <col min="7965" max="7965" width="11.125" style="6" bestFit="1" customWidth="1"/>
    <col min="7966" max="7966" width="1.125" style="6" customWidth="1"/>
    <col min="7967" max="7967" width="8.25" style="6" customWidth="1"/>
    <col min="7968" max="7968" width="11.75" style="6" customWidth="1"/>
    <col min="7969" max="7969" width="10.875" style="6" customWidth="1"/>
    <col min="7970" max="7971" width="11" style="6" customWidth="1"/>
    <col min="7972" max="7972" width="10" style="6" customWidth="1"/>
    <col min="7973" max="7973" width="11.625" style="6" customWidth="1"/>
    <col min="7974" max="7974" width="11.125" style="6" customWidth="1"/>
    <col min="7975" max="7975" width="12.5" style="6" customWidth="1"/>
    <col min="7976" max="7976" width="10.25" style="6" customWidth="1"/>
    <col min="7977" max="7977" width="9.875" style="6" customWidth="1"/>
    <col min="7978" max="7978" width="19.75" style="6" customWidth="1"/>
    <col min="7979" max="7979" width="9" style="6"/>
    <col min="7980" max="7990" width="10" style="6" customWidth="1"/>
    <col min="7991" max="7991" width="10.375" style="6" customWidth="1"/>
    <col min="7992" max="7992" width="3.625" style="6" customWidth="1"/>
    <col min="7993" max="8005" width="10" style="6" customWidth="1"/>
    <col min="8006" max="8006" width="9.625" style="6" bestFit="1" customWidth="1"/>
    <col min="8007" max="8007" width="1.875" style="6" customWidth="1"/>
    <col min="8008" max="8008" width="8.25" style="6" customWidth="1"/>
    <col min="8009" max="8018" width="10" style="6" customWidth="1"/>
    <col min="8019" max="8019" width="9.5" style="6" customWidth="1"/>
    <col min="8020" max="8029" width="10" style="6" customWidth="1"/>
    <col min="8030" max="8030" width="16" style="6" customWidth="1"/>
    <col min="8031" max="8032" width="11.125" style="6" customWidth="1"/>
    <col min="8033" max="8055" width="10" style="6" customWidth="1"/>
    <col min="8056" max="8057" width="9.875" style="6" customWidth="1"/>
    <col min="8058" max="8192" width="9" style="6"/>
    <col min="8193" max="8193" width="1.5" style="6" customWidth="1"/>
    <col min="8194" max="8194" width="8.5" style="6" customWidth="1"/>
    <col min="8195" max="8195" width="12.125" style="6" customWidth="1"/>
    <col min="8196" max="8196" width="11.625" style="6" bestFit="1" customWidth="1"/>
    <col min="8197" max="8197" width="10.875" style="6" customWidth="1"/>
    <col min="8198" max="8198" width="10.25" style="6" customWidth="1"/>
    <col min="8199" max="8199" width="11.25" style="6" customWidth="1"/>
    <col min="8200" max="8200" width="10.25" style="6" customWidth="1"/>
    <col min="8201" max="8201" width="10.375" style="6" customWidth="1"/>
    <col min="8202" max="8202" width="10.875" style="6" customWidth="1"/>
    <col min="8203" max="8203" width="11.125" style="6" bestFit="1" customWidth="1"/>
    <col min="8204" max="8204" width="11" style="6" customWidth="1"/>
    <col min="8205" max="8205" width="10.5" style="6" customWidth="1"/>
    <col min="8206" max="8206" width="10.875" style="6" bestFit="1" customWidth="1"/>
    <col min="8207" max="8207" width="1.75" style="6" customWidth="1"/>
    <col min="8208" max="8208" width="9.125" style="6" customWidth="1"/>
    <col min="8209" max="8209" width="11.5" style="6" customWidth="1"/>
    <col min="8210" max="8210" width="10.125" style="6" customWidth="1"/>
    <col min="8211" max="8213" width="10.375" style="6" customWidth="1"/>
    <col min="8214" max="8214" width="9.375" style="6" customWidth="1"/>
    <col min="8215" max="8215" width="8.75" style="6" customWidth="1"/>
    <col min="8216" max="8216" width="9.375" style="6" customWidth="1"/>
    <col min="8217" max="8217" width="9.75" style="6" customWidth="1"/>
    <col min="8218" max="8218" width="11.875" style="6" customWidth="1"/>
    <col min="8219" max="8219" width="10" style="6" customWidth="1"/>
    <col min="8220" max="8220" width="10.625" style="6" customWidth="1"/>
    <col min="8221" max="8221" width="11.125" style="6" bestFit="1" customWidth="1"/>
    <col min="8222" max="8222" width="1.125" style="6" customWidth="1"/>
    <col min="8223" max="8223" width="8.25" style="6" customWidth="1"/>
    <col min="8224" max="8224" width="11.75" style="6" customWidth="1"/>
    <col min="8225" max="8225" width="10.875" style="6" customWidth="1"/>
    <col min="8226" max="8227" width="11" style="6" customWidth="1"/>
    <col min="8228" max="8228" width="10" style="6" customWidth="1"/>
    <col min="8229" max="8229" width="11.625" style="6" customWidth="1"/>
    <col min="8230" max="8230" width="11.125" style="6" customWidth="1"/>
    <col min="8231" max="8231" width="12.5" style="6" customWidth="1"/>
    <col min="8232" max="8232" width="10.25" style="6" customWidth="1"/>
    <col min="8233" max="8233" width="9.875" style="6" customWidth="1"/>
    <col min="8234" max="8234" width="19.75" style="6" customWidth="1"/>
    <col min="8235" max="8235" width="9" style="6"/>
    <col min="8236" max="8246" width="10" style="6" customWidth="1"/>
    <col min="8247" max="8247" width="10.375" style="6" customWidth="1"/>
    <col min="8248" max="8248" width="3.625" style="6" customWidth="1"/>
    <col min="8249" max="8261" width="10" style="6" customWidth="1"/>
    <col min="8262" max="8262" width="9.625" style="6" bestFit="1" customWidth="1"/>
    <col min="8263" max="8263" width="1.875" style="6" customWidth="1"/>
    <col min="8264" max="8264" width="8.25" style="6" customWidth="1"/>
    <col min="8265" max="8274" width="10" style="6" customWidth="1"/>
    <col min="8275" max="8275" width="9.5" style="6" customWidth="1"/>
    <col min="8276" max="8285" width="10" style="6" customWidth="1"/>
    <col min="8286" max="8286" width="16" style="6" customWidth="1"/>
    <col min="8287" max="8288" width="11.125" style="6" customWidth="1"/>
    <col min="8289" max="8311" width="10" style="6" customWidth="1"/>
    <col min="8312" max="8313" width="9.875" style="6" customWidth="1"/>
    <col min="8314" max="8448" width="9" style="6"/>
    <col min="8449" max="8449" width="1.5" style="6" customWidth="1"/>
    <col min="8450" max="8450" width="8.5" style="6" customWidth="1"/>
    <col min="8451" max="8451" width="12.125" style="6" customWidth="1"/>
    <col min="8452" max="8452" width="11.625" style="6" bestFit="1" customWidth="1"/>
    <col min="8453" max="8453" width="10.875" style="6" customWidth="1"/>
    <col min="8454" max="8454" width="10.25" style="6" customWidth="1"/>
    <col min="8455" max="8455" width="11.25" style="6" customWidth="1"/>
    <col min="8456" max="8456" width="10.25" style="6" customWidth="1"/>
    <col min="8457" max="8457" width="10.375" style="6" customWidth="1"/>
    <col min="8458" max="8458" width="10.875" style="6" customWidth="1"/>
    <col min="8459" max="8459" width="11.125" style="6" bestFit="1" customWidth="1"/>
    <col min="8460" max="8460" width="11" style="6" customWidth="1"/>
    <col min="8461" max="8461" width="10.5" style="6" customWidth="1"/>
    <col min="8462" max="8462" width="10.875" style="6" bestFit="1" customWidth="1"/>
    <col min="8463" max="8463" width="1.75" style="6" customWidth="1"/>
    <col min="8464" max="8464" width="9.125" style="6" customWidth="1"/>
    <col min="8465" max="8465" width="11.5" style="6" customWidth="1"/>
    <col min="8466" max="8466" width="10.125" style="6" customWidth="1"/>
    <col min="8467" max="8469" width="10.375" style="6" customWidth="1"/>
    <col min="8470" max="8470" width="9.375" style="6" customWidth="1"/>
    <col min="8471" max="8471" width="8.75" style="6" customWidth="1"/>
    <col min="8472" max="8472" width="9.375" style="6" customWidth="1"/>
    <col min="8473" max="8473" width="9.75" style="6" customWidth="1"/>
    <col min="8474" max="8474" width="11.875" style="6" customWidth="1"/>
    <col min="8475" max="8475" width="10" style="6" customWidth="1"/>
    <col min="8476" max="8476" width="10.625" style="6" customWidth="1"/>
    <col min="8477" max="8477" width="11.125" style="6" bestFit="1" customWidth="1"/>
    <col min="8478" max="8478" width="1.125" style="6" customWidth="1"/>
    <col min="8479" max="8479" width="8.25" style="6" customWidth="1"/>
    <col min="8480" max="8480" width="11.75" style="6" customWidth="1"/>
    <col min="8481" max="8481" width="10.875" style="6" customWidth="1"/>
    <col min="8482" max="8483" width="11" style="6" customWidth="1"/>
    <col min="8484" max="8484" width="10" style="6" customWidth="1"/>
    <col min="8485" max="8485" width="11.625" style="6" customWidth="1"/>
    <col min="8486" max="8486" width="11.125" style="6" customWidth="1"/>
    <col min="8487" max="8487" width="12.5" style="6" customWidth="1"/>
    <col min="8488" max="8488" width="10.25" style="6" customWidth="1"/>
    <col min="8489" max="8489" width="9.875" style="6" customWidth="1"/>
    <col min="8490" max="8490" width="19.75" style="6" customWidth="1"/>
    <col min="8491" max="8491" width="9" style="6"/>
    <col min="8492" max="8502" width="10" style="6" customWidth="1"/>
    <col min="8503" max="8503" width="10.375" style="6" customWidth="1"/>
    <col min="8504" max="8504" width="3.625" style="6" customWidth="1"/>
    <col min="8505" max="8517" width="10" style="6" customWidth="1"/>
    <col min="8518" max="8518" width="9.625" style="6" bestFit="1" customWidth="1"/>
    <col min="8519" max="8519" width="1.875" style="6" customWidth="1"/>
    <col min="8520" max="8520" width="8.25" style="6" customWidth="1"/>
    <col min="8521" max="8530" width="10" style="6" customWidth="1"/>
    <col min="8531" max="8531" width="9.5" style="6" customWidth="1"/>
    <col min="8532" max="8541" width="10" style="6" customWidth="1"/>
    <col min="8542" max="8542" width="16" style="6" customWidth="1"/>
    <col min="8543" max="8544" width="11.125" style="6" customWidth="1"/>
    <col min="8545" max="8567" width="10" style="6" customWidth="1"/>
    <col min="8568" max="8569" width="9.875" style="6" customWidth="1"/>
    <col min="8570" max="8704" width="9" style="6"/>
    <col min="8705" max="8705" width="1.5" style="6" customWidth="1"/>
    <col min="8706" max="8706" width="8.5" style="6" customWidth="1"/>
    <col min="8707" max="8707" width="12.125" style="6" customWidth="1"/>
    <col min="8708" max="8708" width="11.625" style="6" bestFit="1" customWidth="1"/>
    <col min="8709" max="8709" width="10.875" style="6" customWidth="1"/>
    <col min="8710" max="8710" width="10.25" style="6" customWidth="1"/>
    <col min="8711" max="8711" width="11.25" style="6" customWidth="1"/>
    <col min="8712" max="8712" width="10.25" style="6" customWidth="1"/>
    <col min="8713" max="8713" width="10.375" style="6" customWidth="1"/>
    <col min="8714" max="8714" width="10.875" style="6" customWidth="1"/>
    <col min="8715" max="8715" width="11.125" style="6" bestFit="1" customWidth="1"/>
    <col min="8716" max="8716" width="11" style="6" customWidth="1"/>
    <col min="8717" max="8717" width="10.5" style="6" customWidth="1"/>
    <col min="8718" max="8718" width="10.875" style="6" bestFit="1" customWidth="1"/>
    <col min="8719" max="8719" width="1.75" style="6" customWidth="1"/>
    <col min="8720" max="8720" width="9.125" style="6" customWidth="1"/>
    <col min="8721" max="8721" width="11.5" style="6" customWidth="1"/>
    <col min="8722" max="8722" width="10.125" style="6" customWidth="1"/>
    <col min="8723" max="8725" width="10.375" style="6" customWidth="1"/>
    <col min="8726" max="8726" width="9.375" style="6" customWidth="1"/>
    <col min="8727" max="8727" width="8.75" style="6" customWidth="1"/>
    <col min="8728" max="8728" width="9.375" style="6" customWidth="1"/>
    <col min="8729" max="8729" width="9.75" style="6" customWidth="1"/>
    <col min="8730" max="8730" width="11.875" style="6" customWidth="1"/>
    <col min="8731" max="8731" width="10" style="6" customWidth="1"/>
    <col min="8732" max="8732" width="10.625" style="6" customWidth="1"/>
    <col min="8733" max="8733" width="11.125" style="6" bestFit="1" customWidth="1"/>
    <col min="8734" max="8734" width="1.125" style="6" customWidth="1"/>
    <col min="8735" max="8735" width="8.25" style="6" customWidth="1"/>
    <col min="8736" max="8736" width="11.75" style="6" customWidth="1"/>
    <col min="8737" max="8737" width="10.875" style="6" customWidth="1"/>
    <col min="8738" max="8739" width="11" style="6" customWidth="1"/>
    <col min="8740" max="8740" width="10" style="6" customWidth="1"/>
    <col min="8741" max="8741" width="11.625" style="6" customWidth="1"/>
    <col min="8742" max="8742" width="11.125" style="6" customWidth="1"/>
    <col min="8743" max="8743" width="12.5" style="6" customWidth="1"/>
    <col min="8744" max="8744" width="10.25" style="6" customWidth="1"/>
    <col min="8745" max="8745" width="9.875" style="6" customWidth="1"/>
    <col min="8746" max="8746" width="19.75" style="6" customWidth="1"/>
    <col min="8747" max="8747" width="9" style="6"/>
    <col min="8748" max="8758" width="10" style="6" customWidth="1"/>
    <col min="8759" max="8759" width="10.375" style="6" customWidth="1"/>
    <col min="8760" max="8760" width="3.625" style="6" customWidth="1"/>
    <col min="8761" max="8773" width="10" style="6" customWidth="1"/>
    <col min="8774" max="8774" width="9.625" style="6" bestFit="1" customWidth="1"/>
    <col min="8775" max="8775" width="1.875" style="6" customWidth="1"/>
    <col min="8776" max="8776" width="8.25" style="6" customWidth="1"/>
    <col min="8777" max="8786" width="10" style="6" customWidth="1"/>
    <col min="8787" max="8787" width="9.5" style="6" customWidth="1"/>
    <col min="8788" max="8797" width="10" style="6" customWidth="1"/>
    <col min="8798" max="8798" width="16" style="6" customWidth="1"/>
    <col min="8799" max="8800" width="11.125" style="6" customWidth="1"/>
    <col min="8801" max="8823" width="10" style="6" customWidth="1"/>
    <col min="8824" max="8825" width="9.875" style="6" customWidth="1"/>
    <col min="8826" max="8960" width="9" style="6"/>
    <col min="8961" max="8961" width="1.5" style="6" customWidth="1"/>
    <col min="8962" max="8962" width="8.5" style="6" customWidth="1"/>
    <col min="8963" max="8963" width="12.125" style="6" customWidth="1"/>
    <col min="8964" max="8964" width="11.625" style="6" bestFit="1" customWidth="1"/>
    <col min="8965" max="8965" width="10.875" style="6" customWidth="1"/>
    <col min="8966" max="8966" width="10.25" style="6" customWidth="1"/>
    <col min="8967" max="8967" width="11.25" style="6" customWidth="1"/>
    <col min="8968" max="8968" width="10.25" style="6" customWidth="1"/>
    <col min="8969" max="8969" width="10.375" style="6" customWidth="1"/>
    <col min="8970" max="8970" width="10.875" style="6" customWidth="1"/>
    <col min="8971" max="8971" width="11.125" style="6" bestFit="1" customWidth="1"/>
    <col min="8972" max="8972" width="11" style="6" customWidth="1"/>
    <col min="8973" max="8973" width="10.5" style="6" customWidth="1"/>
    <col min="8974" max="8974" width="10.875" style="6" bestFit="1" customWidth="1"/>
    <col min="8975" max="8975" width="1.75" style="6" customWidth="1"/>
    <col min="8976" max="8976" width="9.125" style="6" customWidth="1"/>
    <col min="8977" max="8977" width="11.5" style="6" customWidth="1"/>
    <col min="8978" max="8978" width="10.125" style="6" customWidth="1"/>
    <col min="8979" max="8981" width="10.375" style="6" customWidth="1"/>
    <col min="8982" max="8982" width="9.375" style="6" customWidth="1"/>
    <col min="8983" max="8983" width="8.75" style="6" customWidth="1"/>
    <col min="8984" max="8984" width="9.375" style="6" customWidth="1"/>
    <col min="8985" max="8985" width="9.75" style="6" customWidth="1"/>
    <col min="8986" max="8986" width="11.875" style="6" customWidth="1"/>
    <col min="8987" max="8987" width="10" style="6" customWidth="1"/>
    <col min="8988" max="8988" width="10.625" style="6" customWidth="1"/>
    <col min="8989" max="8989" width="11.125" style="6" bestFit="1" customWidth="1"/>
    <col min="8990" max="8990" width="1.125" style="6" customWidth="1"/>
    <col min="8991" max="8991" width="8.25" style="6" customWidth="1"/>
    <col min="8992" max="8992" width="11.75" style="6" customWidth="1"/>
    <col min="8993" max="8993" width="10.875" style="6" customWidth="1"/>
    <col min="8994" max="8995" width="11" style="6" customWidth="1"/>
    <col min="8996" max="8996" width="10" style="6" customWidth="1"/>
    <col min="8997" max="8997" width="11.625" style="6" customWidth="1"/>
    <col min="8998" max="8998" width="11.125" style="6" customWidth="1"/>
    <col min="8999" max="8999" width="12.5" style="6" customWidth="1"/>
    <col min="9000" max="9000" width="10.25" style="6" customWidth="1"/>
    <col min="9001" max="9001" width="9.875" style="6" customWidth="1"/>
    <col min="9002" max="9002" width="19.75" style="6" customWidth="1"/>
    <col min="9003" max="9003" width="9" style="6"/>
    <col min="9004" max="9014" width="10" style="6" customWidth="1"/>
    <col min="9015" max="9015" width="10.375" style="6" customWidth="1"/>
    <col min="9016" max="9016" width="3.625" style="6" customWidth="1"/>
    <col min="9017" max="9029" width="10" style="6" customWidth="1"/>
    <col min="9030" max="9030" width="9.625" style="6" bestFit="1" customWidth="1"/>
    <col min="9031" max="9031" width="1.875" style="6" customWidth="1"/>
    <col min="9032" max="9032" width="8.25" style="6" customWidth="1"/>
    <col min="9033" max="9042" width="10" style="6" customWidth="1"/>
    <col min="9043" max="9043" width="9.5" style="6" customWidth="1"/>
    <col min="9044" max="9053" width="10" style="6" customWidth="1"/>
    <col min="9054" max="9054" width="16" style="6" customWidth="1"/>
    <col min="9055" max="9056" width="11.125" style="6" customWidth="1"/>
    <col min="9057" max="9079" width="10" style="6" customWidth="1"/>
    <col min="9080" max="9081" width="9.875" style="6" customWidth="1"/>
    <col min="9082" max="9216" width="9" style="6"/>
    <col min="9217" max="9217" width="1.5" style="6" customWidth="1"/>
    <col min="9218" max="9218" width="8.5" style="6" customWidth="1"/>
    <col min="9219" max="9219" width="12.125" style="6" customWidth="1"/>
    <col min="9220" max="9220" width="11.625" style="6" bestFit="1" customWidth="1"/>
    <col min="9221" max="9221" width="10.875" style="6" customWidth="1"/>
    <col min="9222" max="9222" width="10.25" style="6" customWidth="1"/>
    <col min="9223" max="9223" width="11.25" style="6" customWidth="1"/>
    <col min="9224" max="9224" width="10.25" style="6" customWidth="1"/>
    <col min="9225" max="9225" width="10.375" style="6" customWidth="1"/>
    <col min="9226" max="9226" width="10.875" style="6" customWidth="1"/>
    <col min="9227" max="9227" width="11.125" style="6" bestFit="1" customWidth="1"/>
    <col min="9228" max="9228" width="11" style="6" customWidth="1"/>
    <col min="9229" max="9229" width="10.5" style="6" customWidth="1"/>
    <col min="9230" max="9230" width="10.875" style="6" bestFit="1" customWidth="1"/>
    <col min="9231" max="9231" width="1.75" style="6" customWidth="1"/>
    <col min="9232" max="9232" width="9.125" style="6" customWidth="1"/>
    <col min="9233" max="9233" width="11.5" style="6" customWidth="1"/>
    <col min="9234" max="9234" width="10.125" style="6" customWidth="1"/>
    <col min="9235" max="9237" width="10.375" style="6" customWidth="1"/>
    <col min="9238" max="9238" width="9.375" style="6" customWidth="1"/>
    <col min="9239" max="9239" width="8.75" style="6" customWidth="1"/>
    <col min="9240" max="9240" width="9.375" style="6" customWidth="1"/>
    <col min="9241" max="9241" width="9.75" style="6" customWidth="1"/>
    <col min="9242" max="9242" width="11.875" style="6" customWidth="1"/>
    <col min="9243" max="9243" width="10" style="6" customWidth="1"/>
    <col min="9244" max="9244" width="10.625" style="6" customWidth="1"/>
    <col min="9245" max="9245" width="11.125" style="6" bestFit="1" customWidth="1"/>
    <col min="9246" max="9246" width="1.125" style="6" customWidth="1"/>
    <col min="9247" max="9247" width="8.25" style="6" customWidth="1"/>
    <col min="9248" max="9248" width="11.75" style="6" customWidth="1"/>
    <col min="9249" max="9249" width="10.875" style="6" customWidth="1"/>
    <col min="9250" max="9251" width="11" style="6" customWidth="1"/>
    <col min="9252" max="9252" width="10" style="6" customWidth="1"/>
    <col min="9253" max="9253" width="11.625" style="6" customWidth="1"/>
    <col min="9254" max="9254" width="11.125" style="6" customWidth="1"/>
    <col min="9255" max="9255" width="12.5" style="6" customWidth="1"/>
    <col min="9256" max="9256" width="10.25" style="6" customWidth="1"/>
    <col min="9257" max="9257" width="9.875" style="6" customWidth="1"/>
    <col min="9258" max="9258" width="19.75" style="6" customWidth="1"/>
    <col min="9259" max="9259" width="9" style="6"/>
    <col min="9260" max="9270" width="10" style="6" customWidth="1"/>
    <col min="9271" max="9271" width="10.375" style="6" customWidth="1"/>
    <col min="9272" max="9272" width="3.625" style="6" customWidth="1"/>
    <col min="9273" max="9285" width="10" style="6" customWidth="1"/>
    <col min="9286" max="9286" width="9.625" style="6" bestFit="1" customWidth="1"/>
    <col min="9287" max="9287" width="1.875" style="6" customWidth="1"/>
    <col min="9288" max="9288" width="8.25" style="6" customWidth="1"/>
    <col min="9289" max="9298" width="10" style="6" customWidth="1"/>
    <col min="9299" max="9299" width="9.5" style="6" customWidth="1"/>
    <col min="9300" max="9309" width="10" style="6" customWidth="1"/>
    <col min="9310" max="9310" width="16" style="6" customWidth="1"/>
    <col min="9311" max="9312" width="11.125" style="6" customWidth="1"/>
    <col min="9313" max="9335" width="10" style="6" customWidth="1"/>
    <col min="9336" max="9337" width="9.875" style="6" customWidth="1"/>
    <col min="9338" max="9472" width="9" style="6"/>
    <col min="9473" max="9473" width="1.5" style="6" customWidth="1"/>
    <col min="9474" max="9474" width="8.5" style="6" customWidth="1"/>
    <col min="9475" max="9475" width="12.125" style="6" customWidth="1"/>
    <col min="9476" max="9476" width="11.625" style="6" bestFit="1" customWidth="1"/>
    <col min="9477" max="9477" width="10.875" style="6" customWidth="1"/>
    <col min="9478" max="9478" width="10.25" style="6" customWidth="1"/>
    <col min="9479" max="9479" width="11.25" style="6" customWidth="1"/>
    <col min="9480" max="9480" width="10.25" style="6" customWidth="1"/>
    <col min="9481" max="9481" width="10.375" style="6" customWidth="1"/>
    <col min="9482" max="9482" width="10.875" style="6" customWidth="1"/>
    <col min="9483" max="9483" width="11.125" style="6" bestFit="1" customWidth="1"/>
    <col min="9484" max="9484" width="11" style="6" customWidth="1"/>
    <col min="9485" max="9485" width="10.5" style="6" customWidth="1"/>
    <col min="9486" max="9486" width="10.875" style="6" bestFit="1" customWidth="1"/>
    <col min="9487" max="9487" width="1.75" style="6" customWidth="1"/>
    <col min="9488" max="9488" width="9.125" style="6" customWidth="1"/>
    <col min="9489" max="9489" width="11.5" style="6" customWidth="1"/>
    <col min="9490" max="9490" width="10.125" style="6" customWidth="1"/>
    <col min="9491" max="9493" width="10.375" style="6" customWidth="1"/>
    <col min="9494" max="9494" width="9.375" style="6" customWidth="1"/>
    <col min="9495" max="9495" width="8.75" style="6" customWidth="1"/>
    <col min="9496" max="9496" width="9.375" style="6" customWidth="1"/>
    <col min="9497" max="9497" width="9.75" style="6" customWidth="1"/>
    <col min="9498" max="9498" width="11.875" style="6" customWidth="1"/>
    <col min="9499" max="9499" width="10" style="6" customWidth="1"/>
    <col min="9500" max="9500" width="10.625" style="6" customWidth="1"/>
    <col min="9501" max="9501" width="11.125" style="6" bestFit="1" customWidth="1"/>
    <col min="9502" max="9502" width="1.125" style="6" customWidth="1"/>
    <col min="9503" max="9503" width="8.25" style="6" customWidth="1"/>
    <col min="9504" max="9504" width="11.75" style="6" customWidth="1"/>
    <col min="9505" max="9505" width="10.875" style="6" customWidth="1"/>
    <col min="9506" max="9507" width="11" style="6" customWidth="1"/>
    <col min="9508" max="9508" width="10" style="6" customWidth="1"/>
    <col min="9509" max="9509" width="11.625" style="6" customWidth="1"/>
    <col min="9510" max="9510" width="11.125" style="6" customWidth="1"/>
    <col min="9511" max="9511" width="12.5" style="6" customWidth="1"/>
    <col min="9512" max="9512" width="10.25" style="6" customWidth="1"/>
    <col min="9513" max="9513" width="9.875" style="6" customWidth="1"/>
    <col min="9514" max="9514" width="19.75" style="6" customWidth="1"/>
    <col min="9515" max="9515" width="9" style="6"/>
    <col min="9516" max="9526" width="10" style="6" customWidth="1"/>
    <col min="9527" max="9527" width="10.375" style="6" customWidth="1"/>
    <col min="9528" max="9528" width="3.625" style="6" customWidth="1"/>
    <col min="9529" max="9541" width="10" style="6" customWidth="1"/>
    <col min="9542" max="9542" width="9.625" style="6" bestFit="1" customWidth="1"/>
    <col min="9543" max="9543" width="1.875" style="6" customWidth="1"/>
    <col min="9544" max="9544" width="8.25" style="6" customWidth="1"/>
    <col min="9545" max="9554" width="10" style="6" customWidth="1"/>
    <col min="9555" max="9555" width="9.5" style="6" customWidth="1"/>
    <col min="9556" max="9565" width="10" style="6" customWidth="1"/>
    <col min="9566" max="9566" width="16" style="6" customWidth="1"/>
    <col min="9567" max="9568" width="11.125" style="6" customWidth="1"/>
    <col min="9569" max="9591" width="10" style="6" customWidth="1"/>
    <col min="9592" max="9593" width="9.875" style="6" customWidth="1"/>
    <col min="9594" max="9728" width="9" style="6"/>
    <col min="9729" max="9729" width="1.5" style="6" customWidth="1"/>
    <col min="9730" max="9730" width="8.5" style="6" customWidth="1"/>
    <col min="9731" max="9731" width="12.125" style="6" customWidth="1"/>
    <col min="9732" max="9732" width="11.625" style="6" bestFit="1" customWidth="1"/>
    <col min="9733" max="9733" width="10.875" style="6" customWidth="1"/>
    <col min="9734" max="9734" width="10.25" style="6" customWidth="1"/>
    <col min="9735" max="9735" width="11.25" style="6" customWidth="1"/>
    <col min="9736" max="9736" width="10.25" style="6" customWidth="1"/>
    <col min="9737" max="9737" width="10.375" style="6" customWidth="1"/>
    <col min="9738" max="9738" width="10.875" style="6" customWidth="1"/>
    <col min="9739" max="9739" width="11.125" style="6" bestFit="1" customWidth="1"/>
    <col min="9740" max="9740" width="11" style="6" customWidth="1"/>
    <col min="9741" max="9741" width="10.5" style="6" customWidth="1"/>
    <col min="9742" max="9742" width="10.875" style="6" bestFit="1" customWidth="1"/>
    <col min="9743" max="9743" width="1.75" style="6" customWidth="1"/>
    <col min="9744" max="9744" width="9.125" style="6" customWidth="1"/>
    <col min="9745" max="9745" width="11.5" style="6" customWidth="1"/>
    <col min="9746" max="9746" width="10.125" style="6" customWidth="1"/>
    <col min="9747" max="9749" width="10.375" style="6" customWidth="1"/>
    <col min="9750" max="9750" width="9.375" style="6" customWidth="1"/>
    <col min="9751" max="9751" width="8.75" style="6" customWidth="1"/>
    <col min="9752" max="9752" width="9.375" style="6" customWidth="1"/>
    <col min="9753" max="9753" width="9.75" style="6" customWidth="1"/>
    <col min="9754" max="9754" width="11.875" style="6" customWidth="1"/>
    <col min="9755" max="9755" width="10" style="6" customWidth="1"/>
    <col min="9756" max="9756" width="10.625" style="6" customWidth="1"/>
    <col min="9757" max="9757" width="11.125" style="6" bestFit="1" customWidth="1"/>
    <col min="9758" max="9758" width="1.125" style="6" customWidth="1"/>
    <col min="9759" max="9759" width="8.25" style="6" customWidth="1"/>
    <col min="9760" max="9760" width="11.75" style="6" customWidth="1"/>
    <col min="9761" max="9761" width="10.875" style="6" customWidth="1"/>
    <col min="9762" max="9763" width="11" style="6" customWidth="1"/>
    <col min="9764" max="9764" width="10" style="6" customWidth="1"/>
    <col min="9765" max="9765" width="11.625" style="6" customWidth="1"/>
    <col min="9766" max="9766" width="11.125" style="6" customWidth="1"/>
    <col min="9767" max="9767" width="12.5" style="6" customWidth="1"/>
    <col min="9768" max="9768" width="10.25" style="6" customWidth="1"/>
    <col min="9769" max="9769" width="9.875" style="6" customWidth="1"/>
    <col min="9770" max="9770" width="19.75" style="6" customWidth="1"/>
    <col min="9771" max="9771" width="9" style="6"/>
    <col min="9772" max="9782" width="10" style="6" customWidth="1"/>
    <col min="9783" max="9783" width="10.375" style="6" customWidth="1"/>
    <col min="9784" max="9784" width="3.625" style="6" customWidth="1"/>
    <col min="9785" max="9797" width="10" style="6" customWidth="1"/>
    <col min="9798" max="9798" width="9.625" style="6" bestFit="1" customWidth="1"/>
    <col min="9799" max="9799" width="1.875" style="6" customWidth="1"/>
    <col min="9800" max="9800" width="8.25" style="6" customWidth="1"/>
    <col min="9801" max="9810" width="10" style="6" customWidth="1"/>
    <col min="9811" max="9811" width="9.5" style="6" customWidth="1"/>
    <col min="9812" max="9821" width="10" style="6" customWidth="1"/>
    <col min="9822" max="9822" width="16" style="6" customWidth="1"/>
    <col min="9823" max="9824" width="11.125" style="6" customWidth="1"/>
    <col min="9825" max="9847" width="10" style="6" customWidth="1"/>
    <col min="9848" max="9849" width="9.875" style="6" customWidth="1"/>
    <col min="9850" max="9984" width="9" style="6"/>
    <col min="9985" max="9985" width="1.5" style="6" customWidth="1"/>
    <col min="9986" max="9986" width="8.5" style="6" customWidth="1"/>
    <col min="9987" max="9987" width="12.125" style="6" customWidth="1"/>
    <col min="9988" max="9988" width="11.625" style="6" bestFit="1" customWidth="1"/>
    <col min="9989" max="9989" width="10.875" style="6" customWidth="1"/>
    <col min="9990" max="9990" width="10.25" style="6" customWidth="1"/>
    <col min="9991" max="9991" width="11.25" style="6" customWidth="1"/>
    <col min="9992" max="9992" width="10.25" style="6" customWidth="1"/>
    <col min="9993" max="9993" width="10.375" style="6" customWidth="1"/>
    <col min="9994" max="9994" width="10.875" style="6" customWidth="1"/>
    <col min="9995" max="9995" width="11.125" style="6" bestFit="1" customWidth="1"/>
    <col min="9996" max="9996" width="11" style="6" customWidth="1"/>
    <col min="9997" max="9997" width="10.5" style="6" customWidth="1"/>
    <col min="9998" max="9998" width="10.875" style="6" bestFit="1" customWidth="1"/>
    <col min="9999" max="9999" width="1.75" style="6" customWidth="1"/>
    <col min="10000" max="10000" width="9.125" style="6" customWidth="1"/>
    <col min="10001" max="10001" width="11.5" style="6" customWidth="1"/>
    <col min="10002" max="10002" width="10.125" style="6" customWidth="1"/>
    <col min="10003" max="10005" width="10.375" style="6" customWidth="1"/>
    <col min="10006" max="10006" width="9.375" style="6" customWidth="1"/>
    <col min="10007" max="10007" width="8.75" style="6" customWidth="1"/>
    <col min="10008" max="10008" width="9.375" style="6" customWidth="1"/>
    <col min="10009" max="10009" width="9.75" style="6" customWidth="1"/>
    <col min="10010" max="10010" width="11.875" style="6" customWidth="1"/>
    <col min="10011" max="10011" width="10" style="6" customWidth="1"/>
    <col min="10012" max="10012" width="10.625" style="6" customWidth="1"/>
    <col min="10013" max="10013" width="11.125" style="6" bestFit="1" customWidth="1"/>
    <col min="10014" max="10014" width="1.125" style="6" customWidth="1"/>
    <col min="10015" max="10015" width="8.25" style="6" customWidth="1"/>
    <col min="10016" max="10016" width="11.75" style="6" customWidth="1"/>
    <col min="10017" max="10017" width="10.875" style="6" customWidth="1"/>
    <col min="10018" max="10019" width="11" style="6" customWidth="1"/>
    <col min="10020" max="10020" width="10" style="6" customWidth="1"/>
    <col min="10021" max="10021" width="11.625" style="6" customWidth="1"/>
    <col min="10022" max="10022" width="11.125" style="6" customWidth="1"/>
    <col min="10023" max="10023" width="12.5" style="6" customWidth="1"/>
    <col min="10024" max="10024" width="10.25" style="6" customWidth="1"/>
    <col min="10025" max="10025" width="9.875" style="6" customWidth="1"/>
    <col min="10026" max="10026" width="19.75" style="6" customWidth="1"/>
    <col min="10027" max="10027" width="9" style="6"/>
    <col min="10028" max="10038" width="10" style="6" customWidth="1"/>
    <col min="10039" max="10039" width="10.375" style="6" customWidth="1"/>
    <col min="10040" max="10040" width="3.625" style="6" customWidth="1"/>
    <col min="10041" max="10053" width="10" style="6" customWidth="1"/>
    <col min="10054" max="10054" width="9.625" style="6" bestFit="1" customWidth="1"/>
    <col min="10055" max="10055" width="1.875" style="6" customWidth="1"/>
    <col min="10056" max="10056" width="8.25" style="6" customWidth="1"/>
    <col min="10057" max="10066" width="10" style="6" customWidth="1"/>
    <col min="10067" max="10067" width="9.5" style="6" customWidth="1"/>
    <col min="10068" max="10077" width="10" style="6" customWidth="1"/>
    <col min="10078" max="10078" width="16" style="6" customWidth="1"/>
    <col min="10079" max="10080" width="11.125" style="6" customWidth="1"/>
    <col min="10081" max="10103" width="10" style="6" customWidth="1"/>
    <col min="10104" max="10105" width="9.875" style="6" customWidth="1"/>
    <col min="10106" max="10240" width="9" style="6"/>
    <col min="10241" max="10241" width="1.5" style="6" customWidth="1"/>
    <col min="10242" max="10242" width="8.5" style="6" customWidth="1"/>
    <col min="10243" max="10243" width="12.125" style="6" customWidth="1"/>
    <col min="10244" max="10244" width="11.625" style="6" bestFit="1" customWidth="1"/>
    <col min="10245" max="10245" width="10.875" style="6" customWidth="1"/>
    <col min="10246" max="10246" width="10.25" style="6" customWidth="1"/>
    <col min="10247" max="10247" width="11.25" style="6" customWidth="1"/>
    <col min="10248" max="10248" width="10.25" style="6" customWidth="1"/>
    <col min="10249" max="10249" width="10.375" style="6" customWidth="1"/>
    <col min="10250" max="10250" width="10.875" style="6" customWidth="1"/>
    <col min="10251" max="10251" width="11.125" style="6" bestFit="1" customWidth="1"/>
    <col min="10252" max="10252" width="11" style="6" customWidth="1"/>
    <col min="10253" max="10253" width="10.5" style="6" customWidth="1"/>
    <col min="10254" max="10254" width="10.875" style="6" bestFit="1" customWidth="1"/>
    <col min="10255" max="10255" width="1.75" style="6" customWidth="1"/>
    <col min="10256" max="10256" width="9.125" style="6" customWidth="1"/>
    <col min="10257" max="10257" width="11.5" style="6" customWidth="1"/>
    <col min="10258" max="10258" width="10.125" style="6" customWidth="1"/>
    <col min="10259" max="10261" width="10.375" style="6" customWidth="1"/>
    <col min="10262" max="10262" width="9.375" style="6" customWidth="1"/>
    <col min="10263" max="10263" width="8.75" style="6" customWidth="1"/>
    <col min="10264" max="10264" width="9.375" style="6" customWidth="1"/>
    <col min="10265" max="10265" width="9.75" style="6" customWidth="1"/>
    <col min="10266" max="10266" width="11.875" style="6" customWidth="1"/>
    <col min="10267" max="10267" width="10" style="6" customWidth="1"/>
    <col min="10268" max="10268" width="10.625" style="6" customWidth="1"/>
    <col min="10269" max="10269" width="11.125" style="6" bestFit="1" customWidth="1"/>
    <col min="10270" max="10270" width="1.125" style="6" customWidth="1"/>
    <col min="10271" max="10271" width="8.25" style="6" customWidth="1"/>
    <col min="10272" max="10272" width="11.75" style="6" customWidth="1"/>
    <col min="10273" max="10273" width="10.875" style="6" customWidth="1"/>
    <col min="10274" max="10275" width="11" style="6" customWidth="1"/>
    <col min="10276" max="10276" width="10" style="6" customWidth="1"/>
    <col min="10277" max="10277" width="11.625" style="6" customWidth="1"/>
    <col min="10278" max="10278" width="11.125" style="6" customWidth="1"/>
    <col min="10279" max="10279" width="12.5" style="6" customWidth="1"/>
    <col min="10280" max="10280" width="10.25" style="6" customWidth="1"/>
    <col min="10281" max="10281" width="9.875" style="6" customWidth="1"/>
    <col min="10282" max="10282" width="19.75" style="6" customWidth="1"/>
    <col min="10283" max="10283" width="9" style="6"/>
    <col min="10284" max="10294" width="10" style="6" customWidth="1"/>
    <col min="10295" max="10295" width="10.375" style="6" customWidth="1"/>
    <col min="10296" max="10296" width="3.625" style="6" customWidth="1"/>
    <col min="10297" max="10309" width="10" style="6" customWidth="1"/>
    <col min="10310" max="10310" width="9.625" style="6" bestFit="1" customWidth="1"/>
    <col min="10311" max="10311" width="1.875" style="6" customWidth="1"/>
    <col min="10312" max="10312" width="8.25" style="6" customWidth="1"/>
    <col min="10313" max="10322" width="10" style="6" customWidth="1"/>
    <col min="10323" max="10323" width="9.5" style="6" customWidth="1"/>
    <col min="10324" max="10333" width="10" style="6" customWidth="1"/>
    <col min="10334" max="10334" width="16" style="6" customWidth="1"/>
    <col min="10335" max="10336" width="11.125" style="6" customWidth="1"/>
    <col min="10337" max="10359" width="10" style="6" customWidth="1"/>
    <col min="10360" max="10361" width="9.875" style="6" customWidth="1"/>
    <col min="10362" max="10496" width="9" style="6"/>
    <col min="10497" max="10497" width="1.5" style="6" customWidth="1"/>
    <col min="10498" max="10498" width="8.5" style="6" customWidth="1"/>
    <col min="10499" max="10499" width="12.125" style="6" customWidth="1"/>
    <col min="10500" max="10500" width="11.625" style="6" bestFit="1" customWidth="1"/>
    <col min="10501" max="10501" width="10.875" style="6" customWidth="1"/>
    <col min="10502" max="10502" width="10.25" style="6" customWidth="1"/>
    <col min="10503" max="10503" width="11.25" style="6" customWidth="1"/>
    <col min="10504" max="10504" width="10.25" style="6" customWidth="1"/>
    <col min="10505" max="10505" width="10.375" style="6" customWidth="1"/>
    <col min="10506" max="10506" width="10.875" style="6" customWidth="1"/>
    <col min="10507" max="10507" width="11.125" style="6" bestFit="1" customWidth="1"/>
    <col min="10508" max="10508" width="11" style="6" customWidth="1"/>
    <col min="10509" max="10509" width="10.5" style="6" customWidth="1"/>
    <col min="10510" max="10510" width="10.875" style="6" bestFit="1" customWidth="1"/>
    <col min="10511" max="10511" width="1.75" style="6" customWidth="1"/>
    <col min="10512" max="10512" width="9.125" style="6" customWidth="1"/>
    <col min="10513" max="10513" width="11.5" style="6" customWidth="1"/>
    <col min="10514" max="10514" width="10.125" style="6" customWidth="1"/>
    <col min="10515" max="10517" width="10.375" style="6" customWidth="1"/>
    <col min="10518" max="10518" width="9.375" style="6" customWidth="1"/>
    <col min="10519" max="10519" width="8.75" style="6" customWidth="1"/>
    <col min="10520" max="10520" width="9.375" style="6" customWidth="1"/>
    <col min="10521" max="10521" width="9.75" style="6" customWidth="1"/>
    <col min="10522" max="10522" width="11.875" style="6" customWidth="1"/>
    <col min="10523" max="10523" width="10" style="6" customWidth="1"/>
    <col min="10524" max="10524" width="10.625" style="6" customWidth="1"/>
    <col min="10525" max="10525" width="11.125" style="6" bestFit="1" customWidth="1"/>
    <col min="10526" max="10526" width="1.125" style="6" customWidth="1"/>
    <col min="10527" max="10527" width="8.25" style="6" customWidth="1"/>
    <col min="10528" max="10528" width="11.75" style="6" customWidth="1"/>
    <col min="10529" max="10529" width="10.875" style="6" customWidth="1"/>
    <col min="10530" max="10531" width="11" style="6" customWidth="1"/>
    <col min="10532" max="10532" width="10" style="6" customWidth="1"/>
    <col min="10533" max="10533" width="11.625" style="6" customWidth="1"/>
    <col min="10534" max="10534" width="11.125" style="6" customWidth="1"/>
    <col min="10535" max="10535" width="12.5" style="6" customWidth="1"/>
    <col min="10536" max="10536" width="10.25" style="6" customWidth="1"/>
    <col min="10537" max="10537" width="9.875" style="6" customWidth="1"/>
    <col min="10538" max="10538" width="19.75" style="6" customWidth="1"/>
    <col min="10539" max="10539" width="9" style="6"/>
    <col min="10540" max="10550" width="10" style="6" customWidth="1"/>
    <col min="10551" max="10551" width="10.375" style="6" customWidth="1"/>
    <col min="10552" max="10552" width="3.625" style="6" customWidth="1"/>
    <col min="10553" max="10565" width="10" style="6" customWidth="1"/>
    <col min="10566" max="10566" width="9.625" style="6" bestFit="1" customWidth="1"/>
    <col min="10567" max="10567" width="1.875" style="6" customWidth="1"/>
    <col min="10568" max="10568" width="8.25" style="6" customWidth="1"/>
    <col min="10569" max="10578" width="10" style="6" customWidth="1"/>
    <col min="10579" max="10579" width="9.5" style="6" customWidth="1"/>
    <col min="10580" max="10589" width="10" style="6" customWidth="1"/>
    <col min="10590" max="10590" width="16" style="6" customWidth="1"/>
    <col min="10591" max="10592" width="11.125" style="6" customWidth="1"/>
    <col min="10593" max="10615" width="10" style="6" customWidth="1"/>
    <col min="10616" max="10617" width="9.875" style="6" customWidth="1"/>
    <col min="10618" max="10752" width="9" style="6"/>
    <col min="10753" max="10753" width="1.5" style="6" customWidth="1"/>
    <col min="10754" max="10754" width="8.5" style="6" customWidth="1"/>
    <col min="10755" max="10755" width="12.125" style="6" customWidth="1"/>
    <col min="10756" max="10756" width="11.625" style="6" bestFit="1" customWidth="1"/>
    <col min="10757" max="10757" width="10.875" style="6" customWidth="1"/>
    <col min="10758" max="10758" width="10.25" style="6" customWidth="1"/>
    <col min="10759" max="10759" width="11.25" style="6" customWidth="1"/>
    <col min="10760" max="10760" width="10.25" style="6" customWidth="1"/>
    <col min="10761" max="10761" width="10.375" style="6" customWidth="1"/>
    <col min="10762" max="10762" width="10.875" style="6" customWidth="1"/>
    <col min="10763" max="10763" width="11.125" style="6" bestFit="1" customWidth="1"/>
    <col min="10764" max="10764" width="11" style="6" customWidth="1"/>
    <col min="10765" max="10765" width="10.5" style="6" customWidth="1"/>
    <col min="10766" max="10766" width="10.875" style="6" bestFit="1" customWidth="1"/>
    <col min="10767" max="10767" width="1.75" style="6" customWidth="1"/>
    <col min="10768" max="10768" width="9.125" style="6" customWidth="1"/>
    <col min="10769" max="10769" width="11.5" style="6" customWidth="1"/>
    <col min="10770" max="10770" width="10.125" style="6" customWidth="1"/>
    <col min="10771" max="10773" width="10.375" style="6" customWidth="1"/>
    <col min="10774" max="10774" width="9.375" style="6" customWidth="1"/>
    <col min="10775" max="10775" width="8.75" style="6" customWidth="1"/>
    <col min="10776" max="10776" width="9.375" style="6" customWidth="1"/>
    <col min="10777" max="10777" width="9.75" style="6" customWidth="1"/>
    <col min="10778" max="10778" width="11.875" style="6" customWidth="1"/>
    <col min="10779" max="10779" width="10" style="6" customWidth="1"/>
    <col min="10780" max="10780" width="10.625" style="6" customWidth="1"/>
    <col min="10781" max="10781" width="11.125" style="6" bestFit="1" customWidth="1"/>
    <col min="10782" max="10782" width="1.125" style="6" customWidth="1"/>
    <col min="10783" max="10783" width="8.25" style="6" customWidth="1"/>
    <col min="10784" max="10784" width="11.75" style="6" customWidth="1"/>
    <col min="10785" max="10785" width="10.875" style="6" customWidth="1"/>
    <col min="10786" max="10787" width="11" style="6" customWidth="1"/>
    <col min="10788" max="10788" width="10" style="6" customWidth="1"/>
    <col min="10789" max="10789" width="11.625" style="6" customWidth="1"/>
    <col min="10790" max="10790" width="11.125" style="6" customWidth="1"/>
    <col min="10791" max="10791" width="12.5" style="6" customWidth="1"/>
    <col min="10792" max="10792" width="10.25" style="6" customWidth="1"/>
    <col min="10793" max="10793" width="9.875" style="6" customWidth="1"/>
    <col min="10794" max="10794" width="19.75" style="6" customWidth="1"/>
    <col min="10795" max="10795" width="9" style="6"/>
    <col min="10796" max="10806" width="10" style="6" customWidth="1"/>
    <col min="10807" max="10807" width="10.375" style="6" customWidth="1"/>
    <col min="10808" max="10808" width="3.625" style="6" customWidth="1"/>
    <col min="10809" max="10821" width="10" style="6" customWidth="1"/>
    <col min="10822" max="10822" width="9.625" style="6" bestFit="1" customWidth="1"/>
    <col min="10823" max="10823" width="1.875" style="6" customWidth="1"/>
    <col min="10824" max="10824" width="8.25" style="6" customWidth="1"/>
    <col min="10825" max="10834" width="10" style="6" customWidth="1"/>
    <col min="10835" max="10835" width="9.5" style="6" customWidth="1"/>
    <col min="10836" max="10845" width="10" style="6" customWidth="1"/>
    <col min="10846" max="10846" width="16" style="6" customWidth="1"/>
    <col min="10847" max="10848" width="11.125" style="6" customWidth="1"/>
    <col min="10849" max="10871" width="10" style="6" customWidth="1"/>
    <col min="10872" max="10873" width="9.875" style="6" customWidth="1"/>
    <col min="10874" max="11008" width="9" style="6"/>
    <col min="11009" max="11009" width="1.5" style="6" customWidth="1"/>
    <col min="11010" max="11010" width="8.5" style="6" customWidth="1"/>
    <col min="11011" max="11011" width="12.125" style="6" customWidth="1"/>
    <col min="11012" max="11012" width="11.625" style="6" bestFit="1" customWidth="1"/>
    <col min="11013" max="11013" width="10.875" style="6" customWidth="1"/>
    <col min="11014" max="11014" width="10.25" style="6" customWidth="1"/>
    <col min="11015" max="11015" width="11.25" style="6" customWidth="1"/>
    <col min="11016" max="11016" width="10.25" style="6" customWidth="1"/>
    <col min="11017" max="11017" width="10.375" style="6" customWidth="1"/>
    <col min="11018" max="11018" width="10.875" style="6" customWidth="1"/>
    <col min="11019" max="11019" width="11.125" style="6" bestFit="1" customWidth="1"/>
    <col min="11020" max="11020" width="11" style="6" customWidth="1"/>
    <col min="11021" max="11021" width="10.5" style="6" customWidth="1"/>
    <col min="11022" max="11022" width="10.875" style="6" bestFit="1" customWidth="1"/>
    <col min="11023" max="11023" width="1.75" style="6" customWidth="1"/>
    <col min="11024" max="11024" width="9.125" style="6" customWidth="1"/>
    <col min="11025" max="11025" width="11.5" style="6" customWidth="1"/>
    <col min="11026" max="11026" width="10.125" style="6" customWidth="1"/>
    <col min="11027" max="11029" width="10.375" style="6" customWidth="1"/>
    <col min="11030" max="11030" width="9.375" style="6" customWidth="1"/>
    <col min="11031" max="11031" width="8.75" style="6" customWidth="1"/>
    <col min="11032" max="11032" width="9.375" style="6" customWidth="1"/>
    <col min="11033" max="11033" width="9.75" style="6" customWidth="1"/>
    <col min="11034" max="11034" width="11.875" style="6" customWidth="1"/>
    <col min="11035" max="11035" width="10" style="6" customWidth="1"/>
    <col min="11036" max="11036" width="10.625" style="6" customWidth="1"/>
    <col min="11037" max="11037" width="11.125" style="6" bestFit="1" customWidth="1"/>
    <col min="11038" max="11038" width="1.125" style="6" customWidth="1"/>
    <col min="11039" max="11039" width="8.25" style="6" customWidth="1"/>
    <col min="11040" max="11040" width="11.75" style="6" customWidth="1"/>
    <col min="11041" max="11041" width="10.875" style="6" customWidth="1"/>
    <col min="11042" max="11043" width="11" style="6" customWidth="1"/>
    <col min="11044" max="11044" width="10" style="6" customWidth="1"/>
    <col min="11045" max="11045" width="11.625" style="6" customWidth="1"/>
    <col min="11046" max="11046" width="11.125" style="6" customWidth="1"/>
    <col min="11047" max="11047" width="12.5" style="6" customWidth="1"/>
    <col min="11048" max="11048" width="10.25" style="6" customWidth="1"/>
    <col min="11049" max="11049" width="9.875" style="6" customWidth="1"/>
    <col min="11050" max="11050" width="19.75" style="6" customWidth="1"/>
    <col min="11051" max="11051" width="9" style="6"/>
    <col min="11052" max="11062" width="10" style="6" customWidth="1"/>
    <col min="11063" max="11063" width="10.375" style="6" customWidth="1"/>
    <col min="11064" max="11064" width="3.625" style="6" customWidth="1"/>
    <col min="11065" max="11077" width="10" style="6" customWidth="1"/>
    <col min="11078" max="11078" width="9.625" style="6" bestFit="1" customWidth="1"/>
    <col min="11079" max="11079" width="1.875" style="6" customWidth="1"/>
    <col min="11080" max="11080" width="8.25" style="6" customWidth="1"/>
    <col min="11081" max="11090" width="10" style="6" customWidth="1"/>
    <col min="11091" max="11091" width="9.5" style="6" customWidth="1"/>
    <col min="11092" max="11101" width="10" style="6" customWidth="1"/>
    <col min="11102" max="11102" width="16" style="6" customWidth="1"/>
    <col min="11103" max="11104" width="11.125" style="6" customWidth="1"/>
    <col min="11105" max="11127" width="10" style="6" customWidth="1"/>
    <col min="11128" max="11129" width="9.875" style="6" customWidth="1"/>
    <col min="11130" max="11264" width="9" style="6"/>
    <col min="11265" max="11265" width="1.5" style="6" customWidth="1"/>
    <col min="11266" max="11266" width="8.5" style="6" customWidth="1"/>
    <col min="11267" max="11267" width="12.125" style="6" customWidth="1"/>
    <col min="11268" max="11268" width="11.625" style="6" bestFit="1" customWidth="1"/>
    <col min="11269" max="11269" width="10.875" style="6" customWidth="1"/>
    <col min="11270" max="11270" width="10.25" style="6" customWidth="1"/>
    <col min="11271" max="11271" width="11.25" style="6" customWidth="1"/>
    <col min="11272" max="11272" width="10.25" style="6" customWidth="1"/>
    <col min="11273" max="11273" width="10.375" style="6" customWidth="1"/>
    <col min="11274" max="11274" width="10.875" style="6" customWidth="1"/>
    <col min="11275" max="11275" width="11.125" style="6" bestFit="1" customWidth="1"/>
    <col min="11276" max="11276" width="11" style="6" customWidth="1"/>
    <col min="11277" max="11277" width="10.5" style="6" customWidth="1"/>
    <col min="11278" max="11278" width="10.875" style="6" bestFit="1" customWidth="1"/>
    <col min="11279" max="11279" width="1.75" style="6" customWidth="1"/>
    <col min="11280" max="11280" width="9.125" style="6" customWidth="1"/>
    <col min="11281" max="11281" width="11.5" style="6" customWidth="1"/>
    <col min="11282" max="11282" width="10.125" style="6" customWidth="1"/>
    <col min="11283" max="11285" width="10.375" style="6" customWidth="1"/>
    <col min="11286" max="11286" width="9.375" style="6" customWidth="1"/>
    <col min="11287" max="11287" width="8.75" style="6" customWidth="1"/>
    <col min="11288" max="11288" width="9.375" style="6" customWidth="1"/>
    <col min="11289" max="11289" width="9.75" style="6" customWidth="1"/>
    <col min="11290" max="11290" width="11.875" style="6" customWidth="1"/>
    <col min="11291" max="11291" width="10" style="6" customWidth="1"/>
    <col min="11292" max="11292" width="10.625" style="6" customWidth="1"/>
    <col min="11293" max="11293" width="11.125" style="6" bestFit="1" customWidth="1"/>
    <col min="11294" max="11294" width="1.125" style="6" customWidth="1"/>
    <col min="11295" max="11295" width="8.25" style="6" customWidth="1"/>
    <col min="11296" max="11296" width="11.75" style="6" customWidth="1"/>
    <col min="11297" max="11297" width="10.875" style="6" customWidth="1"/>
    <col min="11298" max="11299" width="11" style="6" customWidth="1"/>
    <col min="11300" max="11300" width="10" style="6" customWidth="1"/>
    <col min="11301" max="11301" width="11.625" style="6" customWidth="1"/>
    <col min="11302" max="11302" width="11.125" style="6" customWidth="1"/>
    <col min="11303" max="11303" width="12.5" style="6" customWidth="1"/>
    <col min="11304" max="11304" width="10.25" style="6" customWidth="1"/>
    <col min="11305" max="11305" width="9.875" style="6" customWidth="1"/>
    <col min="11306" max="11306" width="19.75" style="6" customWidth="1"/>
    <col min="11307" max="11307" width="9" style="6"/>
    <col min="11308" max="11318" width="10" style="6" customWidth="1"/>
    <col min="11319" max="11319" width="10.375" style="6" customWidth="1"/>
    <col min="11320" max="11320" width="3.625" style="6" customWidth="1"/>
    <col min="11321" max="11333" width="10" style="6" customWidth="1"/>
    <col min="11334" max="11334" width="9.625" style="6" bestFit="1" customWidth="1"/>
    <col min="11335" max="11335" width="1.875" style="6" customWidth="1"/>
    <col min="11336" max="11336" width="8.25" style="6" customWidth="1"/>
    <col min="11337" max="11346" width="10" style="6" customWidth="1"/>
    <col min="11347" max="11347" width="9.5" style="6" customWidth="1"/>
    <col min="11348" max="11357" width="10" style="6" customWidth="1"/>
    <col min="11358" max="11358" width="16" style="6" customWidth="1"/>
    <col min="11359" max="11360" width="11.125" style="6" customWidth="1"/>
    <col min="11361" max="11383" width="10" style="6" customWidth="1"/>
    <col min="11384" max="11385" width="9.875" style="6" customWidth="1"/>
    <col min="11386" max="11520" width="9" style="6"/>
    <col min="11521" max="11521" width="1.5" style="6" customWidth="1"/>
    <col min="11522" max="11522" width="8.5" style="6" customWidth="1"/>
    <col min="11523" max="11523" width="12.125" style="6" customWidth="1"/>
    <col min="11524" max="11524" width="11.625" style="6" bestFit="1" customWidth="1"/>
    <col min="11525" max="11525" width="10.875" style="6" customWidth="1"/>
    <col min="11526" max="11526" width="10.25" style="6" customWidth="1"/>
    <col min="11527" max="11527" width="11.25" style="6" customWidth="1"/>
    <col min="11528" max="11528" width="10.25" style="6" customWidth="1"/>
    <col min="11529" max="11529" width="10.375" style="6" customWidth="1"/>
    <col min="11530" max="11530" width="10.875" style="6" customWidth="1"/>
    <col min="11531" max="11531" width="11.125" style="6" bestFit="1" customWidth="1"/>
    <col min="11532" max="11532" width="11" style="6" customWidth="1"/>
    <col min="11533" max="11533" width="10.5" style="6" customWidth="1"/>
    <col min="11534" max="11534" width="10.875" style="6" bestFit="1" customWidth="1"/>
    <col min="11535" max="11535" width="1.75" style="6" customWidth="1"/>
    <col min="11536" max="11536" width="9.125" style="6" customWidth="1"/>
    <col min="11537" max="11537" width="11.5" style="6" customWidth="1"/>
    <col min="11538" max="11538" width="10.125" style="6" customWidth="1"/>
    <col min="11539" max="11541" width="10.375" style="6" customWidth="1"/>
    <col min="11542" max="11542" width="9.375" style="6" customWidth="1"/>
    <col min="11543" max="11543" width="8.75" style="6" customWidth="1"/>
    <col min="11544" max="11544" width="9.375" style="6" customWidth="1"/>
    <col min="11545" max="11545" width="9.75" style="6" customWidth="1"/>
    <col min="11546" max="11546" width="11.875" style="6" customWidth="1"/>
    <col min="11547" max="11547" width="10" style="6" customWidth="1"/>
    <col min="11548" max="11548" width="10.625" style="6" customWidth="1"/>
    <col min="11549" max="11549" width="11.125" style="6" bestFit="1" customWidth="1"/>
    <col min="11550" max="11550" width="1.125" style="6" customWidth="1"/>
    <col min="11551" max="11551" width="8.25" style="6" customWidth="1"/>
    <col min="11552" max="11552" width="11.75" style="6" customWidth="1"/>
    <col min="11553" max="11553" width="10.875" style="6" customWidth="1"/>
    <col min="11554" max="11555" width="11" style="6" customWidth="1"/>
    <col min="11556" max="11556" width="10" style="6" customWidth="1"/>
    <col min="11557" max="11557" width="11.625" style="6" customWidth="1"/>
    <col min="11558" max="11558" width="11.125" style="6" customWidth="1"/>
    <col min="11559" max="11559" width="12.5" style="6" customWidth="1"/>
    <col min="11560" max="11560" width="10.25" style="6" customWidth="1"/>
    <col min="11561" max="11561" width="9.875" style="6" customWidth="1"/>
    <col min="11562" max="11562" width="19.75" style="6" customWidth="1"/>
    <col min="11563" max="11563" width="9" style="6"/>
    <col min="11564" max="11574" width="10" style="6" customWidth="1"/>
    <col min="11575" max="11575" width="10.375" style="6" customWidth="1"/>
    <col min="11576" max="11576" width="3.625" style="6" customWidth="1"/>
    <col min="11577" max="11589" width="10" style="6" customWidth="1"/>
    <col min="11590" max="11590" width="9.625" style="6" bestFit="1" customWidth="1"/>
    <col min="11591" max="11591" width="1.875" style="6" customWidth="1"/>
    <col min="11592" max="11592" width="8.25" style="6" customWidth="1"/>
    <col min="11593" max="11602" width="10" style="6" customWidth="1"/>
    <col min="11603" max="11603" width="9.5" style="6" customWidth="1"/>
    <col min="11604" max="11613" width="10" style="6" customWidth="1"/>
    <col min="11614" max="11614" width="16" style="6" customWidth="1"/>
    <col min="11615" max="11616" width="11.125" style="6" customWidth="1"/>
    <col min="11617" max="11639" width="10" style="6" customWidth="1"/>
    <col min="11640" max="11641" width="9.875" style="6" customWidth="1"/>
    <col min="11642" max="11776" width="9" style="6"/>
    <col min="11777" max="11777" width="1.5" style="6" customWidth="1"/>
    <col min="11778" max="11778" width="8.5" style="6" customWidth="1"/>
    <col min="11779" max="11779" width="12.125" style="6" customWidth="1"/>
    <col min="11780" max="11780" width="11.625" style="6" bestFit="1" customWidth="1"/>
    <col min="11781" max="11781" width="10.875" style="6" customWidth="1"/>
    <col min="11782" max="11782" width="10.25" style="6" customWidth="1"/>
    <col min="11783" max="11783" width="11.25" style="6" customWidth="1"/>
    <col min="11784" max="11784" width="10.25" style="6" customWidth="1"/>
    <col min="11785" max="11785" width="10.375" style="6" customWidth="1"/>
    <col min="11786" max="11786" width="10.875" style="6" customWidth="1"/>
    <col min="11787" max="11787" width="11.125" style="6" bestFit="1" customWidth="1"/>
    <col min="11788" max="11788" width="11" style="6" customWidth="1"/>
    <col min="11789" max="11789" width="10.5" style="6" customWidth="1"/>
    <col min="11790" max="11790" width="10.875" style="6" bestFit="1" customWidth="1"/>
    <col min="11791" max="11791" width="1.75" style="6" customWidth="1"/>
    <col min="11792" max="11792" width="9.125" style="6" customWidth="1"/>
    <col min="11793" max="11793" width="11.5" style="6" customWidth="1"/>
    <col min="11794" max="11794" width="10.125" style="6" customWidth="1"/>
    <col min="11795" max="11797" width="10.375" style="6" customWidth="1"/>
    <col min="11798" max="11798" width="9.375" style="6" customWidth="1"/>
    <col min="11799" max="11799" width="8.75" style="6" customWidth="1"/>
    <col min="11800" max="11800" width="9.375" style="6" customWidth="1"/>
    <col min="11801" max="11801" width="9.75" style="6" customWidth="1"/>
    <col min="11802" max="11802" width="11.875" style="6" customWidth="1"/>
    <col min="11803" max="11803" width="10" style="6" customWidth="1"/>
    <col min="11804" max="11804" width="10.625" style="6" customWidth="1"/>
    <col min="11805" max="11805" width="11.125" style="6" bestFit="1" customWidth="1"/>
    <col min="11806" max="11806" width="1.125" style="6" customWidth="1"/>
    <col min="11807" max="11807" width="8.25" style="6" customWidth="1"/>
    <col min="11808" max="11808" width="11.75" style="6" customWidth="1"/>
    <col min="11809" max="11809" width="10.875" style="6" customWidth="1"/>
    <col min="11810" max="11811" width="11" style="6" customWidth="1"/>
    <col min="11812" max="11812" width="10" style="6" customWidth="1"/>
    <col min="11813" max="11813" width="11.625" style="6" customWidth="1"/>
    <col min="11814" max="11814" width="11.125" style="6" customWidth="1"/>
    <col min="11815" max="11815" width="12.5" style="6" customWidth="1"/>
    <col min="11816" max="11816" width="10.25" style="6" customWidth="1"/>
    <col min="11817" max="11817" width="9.875" style="6" customWidth="1"/>
    <col min="11818" max="11818" width="19.75" style="6" customWidth="1"/>
    <col min="11819" max="11819" width="9" style="6"/>
    <col min="11820" max="11830" width="10" style="6" customWidth="1"/>
    <col min="11831" max="11831" width="10.375" style="6" customWidth="1"/>
    <col min="11832" max="11832" width="3.625" style="6" customWidth="1"/>
    <col min="11833" max="11845" width="10" style="6" customWidth="1"/>
    <col min="11846" max="11846" width="9.625" style="6" bestFit="1" customWidth="1"/>
    <col min="11847" max="11847" width="1.875" style="6" customWidth="1"/>
    <col min="11848" max="11848" width="8.25" style="6" customWidth="1"/>
    <col min="11849" max="11858" width="10" style="6" customWidth="1"/>
    <col min="11859" max="11859" width="9.5" style="6" customWidth="1"/>
    <col min="11860" max="11869" width="10" style="6" customWidth="1"/>
    <col min="11870" max="11870" width="16" style="6" customWidth="1"/>
    <col min="11871" max="11872" width="11.125" style="6" customWidth="1"/>
    <col min="11873" max="11895" width="10" style="6" customWidth="1"/>
    <col min="11896" max="11897" width="9.875" style="6" customWidth="1"/>
    <col min="11898" max="12032" width="9" style="6"/>
    <col min="12033" max="12033" width="1.5" style="6" customWidth="1"/>
    <col min="12034" max="12034" width="8.5" style="6" customWidth="1"/>
    <col min="12035" max="12035" width="12.125" style="6" customWidth="1"/>
    <col min="12036" max="12036" width="11.625" style="6" bestFit="1" customWidth="1"/>
    <col min="12037" max="12037" width="10.875" style="6" customWidth="1"/>
    <col min="12038" max="12038" width="10.25" style="6" customWidth="1"/>
    <col min="12039" max="12039" width="11.25" style="6" customWidth="1"/>
    <col min="12040" max="12040" width="10.25" style="6" customWidth="1"/>
    <col min="12041" max="12041" width="10.375" style="6" customWidth="1"/>
    <col min="12042" max="12042" width="10.875" style="6" customWidth="1"/>
    <col min="12043" max="12043" width="11.125" style="6" bestFit="1" customWidth="1"/>
    <col min="12044" max="12044" width="11" style="6" customWidth="1"/>
    <col min="12045" max="12045" width="10.5" style="6" customWidth="1"/>
    <col min="12046" max="12046" width="10.875" style="6" bestFit="1" customWidth="1"/>
    <col min="12047" max="12047" width="1.75" style="6" customWidth="1"/>
    <col min="12048" max="12048" width="9.125" style="6" customWidth="1"/>
    <col min="12049" max="12049" width="11.5" style="6" customWidth="1"/>
    <col min="12050" max="12050" width="10.125" style="6" customWidth="1"/>
    <col min="12051" max="12053" width="10.375" style="6" customWidth="1"/>
    <col min="12054" max="12054" width="9.375" style="6" customWidth="1"/>
    <col min="12055" max="12055" width="8.75" style="6" customWidth="1"/>
    <col min="12056" max="12056" width="9.375" style="6" customWidth="1"/>
    <col min="12057" max="12057" width="9.75" style="6" customWidth="1"/>
    <col min="12058" max="12058" width="11.875" style="6" customWidth="1"/>
    <col min="12059" max="12059" width="10" style="6" customWidth="1"/>
    <col min="12060" max="12060" width="10.625" style="6" customWidth="1"/>
    <col min="12061" max="12061" width="11.125" style="6" bestFit="1" customWidth="1"/>
    <col min="12062" max="12062" width="1.125" style="6" customWidth="1"/>
    <col min="12063" max="12063" width="8.25" style="6" customWidth="1"/>
    <col min="12064" max="12064" width="11.75" style="6" customWidth="1"/>
    <col min="12065" max="12065" width="10.875" style="6" customWidth="1"/>
    <col min="12066" max="12067" width="11" style="6" customWidth="1"/>
    <col min="12068" max="12068" width="10" style="6" customWidth="1"/>
    <col min="12069" max="12069" width="11.625" style="6" customWidth="1"/>
    <col min="12070" max="12070" width="11.125" style="6" customWidth="1"/>
    <col min="12071" max="12071" width="12.5" style="6" customWidth="1"/>
    <col min="12072" max="12072" width="10.25" style="6" customWidth="1"/>
    <col min="12073" max="12073" width="9.875" style="6" customWidth="1"/>
    <col min="12074" max="12074" width="19.75" style="6" customWidth="1"/>
    <col min="12075" max="12075" width="9" style="6"/>
    <col min="12076" max="12086" width="10" style="6" customWidth="1"/>
    <col min="12087" max="12087" width="10.375" style="6" customWidth="1"/>
    <col min="12088" max="12088" width="3.625" style="6" customWidth="1"/>
    <col min="12089" max="12101" width="10" style="6" customWidth="1"/>
    <col min="12102" max="12102" width="9.625" style="6" bestFit="1" customWidth="1"/>
    <col min="12103" max="12103" width="1.875" style="6" customWidth="1"/>
    <col min="12104" max="12104" width="8.25" style="6" customWidth="1"/>
    <col min="12105" max="12114" width="10" style="6" customWidth="1"/>
    <col min="12115" max="12115" width="9.5" style="6" customWidth="1"/>
    <col min="12116" max="12125" width="10" style="6" customWidth="1"/>
    <col min="12126" max="12126" width="16" style="6" customWidth="1"/>
    <col min="12127" max="12128" width="11.125" style="6" customWidth="1"/>
    <col min="12129" max="12151" width="10" style="6" customWidth="1"/>
    <col min="12152" max="12153" width="9.875" style="6" customWidth="1"/>
    <col min="12154" max="12288" width="9" style="6"/>
    <col min="12289" max="12289" width="1.5" style="6" customWidth="1"/>
    <col min="12290" max="12290" width="8.5" style="6" customWidth="1"/>
    <col min="12291" max="12291" width="12.125" style="6" customWidth="1"/>
    <col min="12292" max="12292" width="11.625" style="6" bestFit="1" customWidth="1"/>
    <col min="12293" max="12293" width="10.875" style="6" customWidth="1"/>
    <col min="12294" max="12294" width="10.25" style="6" customWidth="1"/>
    <col min="12295" max="12295" width="11.25" style="6" customWidth="1"/>
    <col min="12296" max="12296" width="10.25" style="6" customWidth="1"/>
    <col min="12297" max="12297" width="10.375" style="6" customWidth="1"/>
    <col min="12298" max="12298" width="10.875" style="6" customWidth="1"/>
    <col min="12299" max="12299" width="11.125" style="6" bestFit="1" customWidth="1"/>
    <col min="12300" max="12300" width="11" style="6" customWidth="1"/>
    <col min="12301" max="12301" width="10.5" style="6" customWidth="1"/>
    <col min="12302" max="12302" width="10.875" style="6" bestFit="1" customWidth="1"/>
    <col min="12303" max="12303" width="1.75" style="6" customWidth="1"/>
    <col min="12304" max="12304" width="9.125" style="6" customWidth="1"/>
    <col min="12305" max="12305" width="11.5" style="6" customWidth="1"/>
    <col min="12306" max="12306" width="10.125" style="6" customWidth="1"/>
    <col min="12307" max="12309" width="10.375" style="6" customWidth="1"/>
    <col min="12310" max="12310" width="9.375" style="6" customWidth="1"/>
    <col min="12311" max="12311" width="8.75" style="6" customWidth="1"/>
    <col min="12312" max="12312" width="9.375" style="6" customWidth="1"/>
    <col min="12313" max="12313" width="9.75" style="6" customWidth="1"/>
    <col min="12314" max="12314" width="11.875" style="6" customWidth="1"/>
    <col min="12315" max="12315" width="10" style="6" customWidth="1"/>
    <col min="12316" max="12316" width="10.625" style="6" customWidth="1"/>
    <col min="12317" max="12317" width="11.125" style="6" bestFit="1" customWidth="1"/>
    <col min="12318" max="12318" width="1.125" style="6" customWidth="1"/>
    <col min="12319" max="12319" width="8.25" style="6" customWidth="1"/>
    <col min="12320" max="12320" width="11.75" style="6" customWidth="1"/>
    <col min="12321" max="12321" width="10.875" style="6" customWidth="1"/>
    <col min="12322" max="12323" width="11" style="6" customWidth="1"/>
    <col min="12324" max="12324" width="10" style="6" customWidth="1"/>
    <col min="12325" max="12325" width="11.625" style="6" customWidth="1"/>
    <col min="12326" max="12326" width="11.125" style="6" customWidth="1"/>
    <col min="12327" max="12327" width="12.5" style="6" customWidth="1"/>
    <col min="12328" max="12328" width="10.25" style="6" customWidth="1"/>
    <col min="12329" max="12329" width="9.875" style="6" customWidth="1"/>
    <col min="12330" max="12330" width="19.75" style="6" customWidth="1"/>
    <col min="12331" max="12331" width="9" style="6"/>
    <col min="12332" max="12342" width="10" style="6" customWidth="1"/>
    <col min="12343" max="12343" width="10.375" style="6" customWidth="1"/>
    <col min="12344" max="12344" width="3.625" style="6" customWidth="1"/>
    <col min="12345" max="12357" width="10" style="6" customWidth="1"/>
    <col min="12358" max="12358" width="9.625" style="6" bestFit="1" customWidth="1"/>
    <col min="12359" max="12359" width="1.875" style="6" customWidth="1"/>
    <col min="12360" max="12360" width="8.25" style="6" customWidth="1"/>
    <col min="12361" max="12370" width="10" style="6" customWidth="1"/>
    <col min="12371" max="12371" width="9.5" style="6" customWidth="1"/>
    <col min="12372" max="12381" width="10" style="6" customWidth="1"/>
    <col min="12382" max="12382" width="16" style="6" customWidth="1"/>
    <col min="12383" max="12384" width="11.125" style="6" customWidth="1"/>
    <col min="12385" max="12407" width="10" style="6" customWidth="1"/>
    <col min="12408" max="12409" width="9.875" style="6" customWidth="1"/>
    <col min="12410" max="12544" width="9" style="6"/>
    <col min="12545" max="12545" width="1.5" style="6" customWidth="1"/>
    <col min="12546" max="12546" width="8.5" style="6" customWidth="1"/>
    <col min="12547" max="12547" width="12.125" style="6" customWidth="1"/>
    <col min="12548" max="12548" width="11.625" style="6" bestFit="1" customWidth="1"/>
    <col min="12549" max="12549" width="10.875" style="6" customWidth="1"/>
    <col min="12550" max="12550" width="10.25" style="6" customWidth="1"/>
    <col min="12551" max="12551" width="11.25" style="6" customWidth="1"/>
    <col min="12552" max="12552" width="10.25" style="6" customWidth="1"/>
    <col min="12553" max="12553" width="10.375" style="6" customWidth="1"/>
    <col min="12554" max="12554" width="10.875" style="6" customWidth="1"/>
    <col min="12555" max="12555" width="11.125" style="6" bestFit="1" customWidth="1"/>
    <col min="12556" max="12556" width="11" style="6" customWidth="1"/>
    <col min="12557" max="12557" width="10.5" style="6" customWidth="1"/>
    <col min="12558" max="12558" width="10.875" style="6" bestFit="1" customWidth="1"/>
    <col min="12559" max="12559" width="1.75" style="6" customWidth="1"/>
    <col min="12560" max="12560" width="9.125" style="6" customWidth="1"/>
    <col min="12561" max="12561" width="11.5" style="6" customWidth="1"/>
    <col min="12562" max="12562" width="10.125" style="6" customWidth="1"/>
    <col min="12563" max="12565" width="10.375" style="6" customWidth="1"/>
    <col min="12566" max="12566" width="9.375" style="6" customWidth="1"/>
    <col min="12567" max="12567" width="8.75" style="6" customWidth="1"/>
    <col min="12568" max="12568" width="9.375" style="6" customWidth="1"/>
    <col min="12569" max="12569" width="9.75" style="6" customWidth="1"/>
    <col min="12570" max="12570" width="11.875" style="6" customWidth="1"/>
    <col min="12571" max="12571" width="10" style="6" customWidth="1"/>
    <col min="12572" max="12572" width="10.625" style="6" customWidth="1"/>
    <col min="12573" max="12573" width="11.125" style="6" bestFit="1" customWidth="1"/>
    <col min="12574" max="12574" width="1.125" style="6" customWidth="1"/>
    <col min="12575" max="12575" width="8.25" style="6" customWidth="1"/>
    <col min="12576" max="12576" width="11.75" style="6" customWidth="1"/>
    <col min="12577" max="12577" width="10.875" style="6" customWidth="1"/>
    <col min="12578" max="12579" width="11" style="6" customWidth="1"/>
    <col min="12580" max="12580" width="10" style="6" customWidth="1"/>
    <col min="12581" max="12581" width="11.625" style="6" customWidth="1"/>
    <col min="12582" max="12582" width="11.125" style="6" customWidth="1"/>
    <col min="12583" max="12583" width="12.5" style="6" customWidth="1"/>
    <col min="12584" max="12584" width="10.25" style="6" customWidth="1"/>
    <col min="12585" max="12585" width="9.875" style="6" customWidth="1"/>
    <col min="12586" max="12586" width="19.75" style="6" customWidth="1"/>
    <col min="12587" max="12587" width="9" style="6"/>
    <col min="12588" max="12598" width="10" style="6" customWidth="1"/>
    <col min="12599" max="12599" width="10.375" style="6" customWidth="1"/>
    <col min="12600" max="12600" width="3.625" style="6" customWidth="1"/>
    <col min="12601" max="12613" width="10" style="6" customWidth="1"/>
    <col min="12614" max="12614" width="9.625" style="6" bestFit="1" customWidth="1"/>
    <col min="12615" max="12615" width="1.875" style="6" customWidth="1"/>
    <col min="12616" max="12616" width="8.25" style="6" customWidth="1"/>
    <col min="12617" max="12626" width="10" style="6" customWidth="1"/>
    <col min="12627" max="12627" width="9.5" style="6" customWidth="1"/>
    <col min="12628" max="12637" width="10" style="6" customWidth="1"/>
    <col min="12638" max="12638" width="16" style="6" customWidth="1"/>
    <col min="12639" max="12640" width="11.125" style="6" customWidth="1"/>
    <col min="12641" max="12663" width="10" style="6" customWidth="1"/>
    <col min="12664" max="12665" width="9.875" style="6" customWidth="1"/>
    <col min="12666" max="12800" width="9" style="6"/>
    <col min="12801" max="12801" width="1.5" style="6" customWidth="1"/>
    <col min="12802" max="12802" width="8.5" style="6" customWidth="1"/>
    <col min="12803" max="12803" width="12.125" style="6" customWidth="1"/>
    <col min="12804" max="12804" width="11.625" style="6" bestFit="1" customWidth="1"/>
    <col min="12805" max="12805" width="10.875" style="6" customWidth="1"/>
    <col min="12806" max="12806" width="10.25" style="6" customWidth="1"/>
    <col min="12807" max="12807" width="11.25" style="6" customWidth="1"/>
    <col min="12808" max="12808" width="10.25" style="6" customWidth="1"/>
    <col min="12809" max="12809" width="10.375" style="6" customWidth="1"/>
    <col min="12810" max="12810" width="10.875" style="6" customWidth="1"/>
    <col min="12811" max="12811" width="11.125" style="6" bestFit="1" customWidth="1"/>
    <col min="12812" max="12812" width="11" style="6" customWidth="1"/>
    <col min="12813" max="12813" width="10.5" style="6" customWidth="1"/>
    <col min="12814" max="12814" width="10.875" style="6" bestFit="1" customWidth="1"/>
    <col min="12815" max="12815" width="1.75" style="6" customWidth="1"/>
    <col min="12816" max="12816" width="9.125" style="6" customWidth="1"/>
    <col min="12817" max="12817" width="11.5" style="6" customWidth="1"/>
    <col min="12818" max="12818" width="10.125" style="6" customWidth="1"/>
    <col min="12819" max="12821" width="10.375" style="6" customWidth="1"/>
    <col min="12822" max="12822" width="9.375" style="6" customWidth="1"/>
    <col min="12823" max="12823" width="8.75" style="6" customWidth="1"/>
    <col min="12824" max="12824" width="9.375" style="6" customWidth="1"/>
    <col min="12825" max="12825" width="9.75" style="6" customWidth="1"/>
    <col min="12826" max="12826" width="11.875" style="6" customWidth="1"/>
    <col min="12827" max="12827" width="10" style="6" customWidth="1"/>
    <col min="12828" max="12828" width="10.625" style="6" customWidth="1"/>
    <col min="12829" max="12829" width="11.125" style="6" bestFit="1" customWidth="1"/>
    <col min="12830" max="12830" width="1.125" style="6" customWidth="1"/>
    <col min="12831" max="12831" width="8.25" style="6" customWidth="1"/>
    <col min="12832" max="12832" width="11.75" style="6" customWidth="1"/>
    <col min="12833" max="12833" width="10.875" style="6" customWidth="1"/>
    <col min="12834" max="12835" width="11" style="6" customWidth="1"/>
    <col min="12836" max="12836" width="10" style="6" customWidth="1"/>
    <col min="12837" max="12837" width="11.625" style="6" customWidth="1"/>
    <col min="12838" max="12838" width="11.125" style="6" customWidth="1"/>
    <col min="12839" max="12839" width="12.5" style="6" customWidth="1"/>
    <col min="12840" max="12840" width="10.25" style="6" customWidth="1"/>
    <col min="12841" max="12841" width="9.875" style="6" customWidth="1"/>
    <col min="12842" max="12842" width="19.75" style="6" customWidth="1"/>
    <col min="12843" max="12843" width="9" style="6"/>
    <col min="12844" max="12854" width="10" style="6" customWidth="1"/>
    <col min="12855" max="12855" width="10.375" style="6" customWidth="1"/>
    <col min="12856" max="12856" width="3.625" style="6" customWidth="1"/>
    <col min="12857" max="12869" width="10" style="6" customWidth="1"/>
    <col min="12870" max="12870" width="9.625" style="6" bestFit="1" customWidth="1"/>
    <col min="12871" max="12871" width="1.875" style="6" customWidth="1"/>
    <col min="12872" max="12872" width="8.25" style="6" customWidth="1"/>
    <col min="12873" max="12882" width="10" style="6" customWidth="1"/>
    <col min="12883" max="12883" width="9.5" style="6" customWidth="1"/>
    <col min="12884" max="12893" width="10" style="6" customWidth="1"/>
    <col min="12894" max="12894" width="16" style="6" customWidth="1"/>
    <col min="12895" max="12896" width="11.125" style="6" customWidth="1"/>
    <col min="12897" max="12919" width="10" style="6" customWidth="1"/>
    <col min="12920" max="12921" width="9.875" style="6" customWidth="1"/>
    <col min="12922" max="13056" width="9" style="6"/>
    <col min="13057" max="13057" width="1.5" style="6" customWidth="1"/>
    <col min="13058" max="13058" width="8.5" style="6" customWidth="1"/>
    <col min="13059" max="13059" width="12.125" style="6" customWidth="1"/>
    <col min="13060" max="13060" width="11.625" style="6" bestFit="1" customWidth="1"/>
    <col min="13061" max="13061" width="10.875" style="6" customWidth="1"/>
    <col min="13062" max="13062" width="10.25" style="6" customWidth="1"/>
    <col min="13063" max="13063" width="11.25" style="6" customWidth="1"/>
    <col min="13064" max="13064" width="10.25" style="6" customWidth="1"/>
    <col min="13065" max="13065" width="10.375" style="6" customWidth="1"/>
    <col min="13066" max="13066" width="10.875" style="6" customWidth="1"/>
    <col min="13067" max="13067" width="11.125" style="6" bestFit="1" customWidth="1"/>
    <col min="13068" max="13068" width="11" style="6" customWidth="1"/>
    <col min="13069" max="13069" width="10.5" style="6" customWidth="1"/>
    <col min="13070" max="13070" width="10.875" style="6" bestFit="1" customWidth="1"/>
    <col min="13071" max="13071" width="1.75" style="6" customWidth="1"/>
    <col min="13072" max="13072" width="9.125" style="6" customWidth="1"/>
    <col min="13073" max="13073" width="11.5" style="6" customWidth="1"/>
    <col min="13074" max="13074" width="10.125" style="6" customWidth="1"/>
    <col min="13075" max="13077" width="10.375" style="6" customWidth="1"/>
    <col min="13078" max="13078" width="9.375" style="6" customWidth="1"/>
    <col min="13079" max="13079" width="8.75" style="6" customWidth="1"/>
    <col min="13080" max="13080" width="9.375" style="6" customWidth="1"/>
    <col min="13081" max="13081" width="9.75" style="6" customWidth="1"/>
    <col min="13082" max="13082" width="11.875" style="6" customWidth="1"/>
    <col min="13083" max="13083" width="10" style="6" customWidth="1"/>
    <col min="13084" max="13084" width="10.625" style="6" customWidth="1"/>
    <col min="13085" max="13085" width="11.125" style="6" bestFit="1" customWidth="1"/>
    <col min="13086" max="13086" width="1.125" style="6" customWidth="1"/>
    <col min="13087" max="13087" width="8.25" style="6" customWidth="1"/>
    <col min="13088" max="13088" width="11.75" style="6" customWidth="1"/>
    <col min="13089" max="13089" width="10.875" style="6" customWidth="1"/>
    <col min="13090" max="13091" width="11" style="6" customWidth="1"/>
    <col min="13092" max="13092" width="10" style="6" customWidth="1"/>
    <col min="13093" max="13093" width="11.625" style="6" customWidth="1"/>
    <col min="13094" max="13094" width="11.125" style="6" customWidth="1"/>
    <col min="13095" max="13095" width="12.5" style="6" customWidth="1"/>
    <col min="13096" max="13096" width="10.25" style="6" customWidth="1"/>
    <col min="13097" max="13097" width="9.875" style="6" customWidth="1"/>
    <col min="13098" max="13098" width="19.75" style="6" customWidth="1"/>
    <col min="13099" max="13099" width="9" style="6"/>
    <col min="13100" max="13110" width="10" style="6" customWidth="1"/>
    <col min="13111" max="13111" width="10.375" style="6" customWidth="1"/>
    <col min="13112" max="13112" width="3.625" style="6" customWidth="1"/>
    <col min="13113" max="13125" width="10" style="6" customWidth="1"/>
    <col min="13126" max="13126" width="9.625" style="6" bestFit="1" customWidth="1"/>
    <col min="13127" max="13127" width="1.875" style="6" customWidth="1"/>
    <col min="13128" max="13128" width="8.25" style="6" customWidth="1"/>
    <col min="13129" max="13138" width="10" style="6" customWidth="1"/>
    <col min="13139" max="13139" width="9.5" style="6" customWidth="1"/>
    <col min="13140" max="13149" width="10" style="6" customWidth="1"/>
    <col min="13150" max="13150" width="16" style="6" customWidth="1"/>
    <col min="13151" max="13152" width="11.125" style="6" customWidth="1"/>
    <col min="13153" max="13175" width="10" style="6" customWidth="1"/>
    <col min="13176" max="13177" width="9.875" style="6" customWidth="1"/>
    <col min="13178" max="13312" width="9" style="6"/>
    <col min="13313" max="13313" width="1.5" style="6" customWidth="1"/>
    <col min="13314" max="13314" width="8.5" style="6" customWidth="1"/>
    <col min="13315" max="13315" width="12.125" style="6" customWidth="1"/>
    <col min="13316" max="13316" width="11.625" style="6" bestFit="1" customWidth="1"/>
    <col min="13317" max="13317" width="10.875" style="6" customWidth="1"/>
    <col min="13318" max="13318" width="10.25" style="6" customWidth="1"/>
    <col min="13319" max="13319" width="11.25" style="6" customWidth="1"/>
    <col min="13320" max="13320" width="10.25" style="6" customWidth="1"/>
    <col min="13321" max="13321" width="10.375" style="6" customWidth="1"/>
    <col min="13322" max="13322" width="10.875" style="6" customWidth="1"/>
    <col min="13323" max="13323" width="11.125" style="6" bestFit="1" customWidth="1"/>
    <col min="13324" max="13324" width="11" style="6" customWidth="1"/>
    <col min="13325" max="13325" width="10.5" style="6" customWidth="1"/>
    <col min="13326" max="13326" width="10.875" style="6" bestFit="1" customWidth="1"/>
    <col min="13327" max="13327" width="1.75" style="6" customWidth="1"/>
    <col min="13328" max="13328" width="9.125" style="6" customWidth="1"/>
    <col min="13329" max="13329" width="11.5" style="6" customWidth="1"/>
    <col min="13330" max="13330" width="10.125" style="6" customWidth="1"/>
    <col min="13331" max="13333" width="10.375" style="6" customWidth="1"/>
    <col min="13334" max="13334" width="9.375" style="6" customWidth="1"/>
    <col min="13335" max="13335" width="8.75" style="6" customWidth="1"/>
    <col min="13336" max="13336" width="9.375" style="6" customWidth="1"/>
    <col min="13337" max="13337" width="9.75" style="6" customWidth="1"/>
    <col min="13338" max="13338" width="11.875" style="6" customWidth="1"/>
    <col min="13339" max="13339" width="10" style="6" customWidth="1"/>
    <col min="13340" max="13340" width="10.625" style="6" customWidth="1"/>
    <col min="13341" max="13341" width="11.125" style="6" bestFit="1" customWidth="1"/>
    <col min="13342" max="13342" width="1.125" style="6" customWidth="1"/>
    <col min="13343" max="13343" width="8.25" style="6" customWidth="1"/>
    <col min="13344" max="13344" width="11.75" style="6" customWidth="1"/>
    <col min="13345" max="13345" width="10.875" style="6" customWidth="1"/>
    <col min="13346" max="13347" width="11" style="6" customWidth="1"/>
    <col min="13348" max="13348" width="10" style="6" customWidth="1"/>
    <col min="13349" max="13349" width="11.625" style="6" customWidth="1"/>
    <col min="13350" max="13350" width="11.125" style="6" customWidth="1"/>
    <col min="13351" max="13351" width="12.5" style="6" customWidth="1"/>
    <col min="13352" max="13352" width="10.25" style="6" customWidth="1"/>
    <col min="13353" max="13353" width="9.875" style="6" customWidth="1"/>
    <col min="13354" max="13354" width="19.75" style="6" customWidth="1"/>
    <col min="13355" max="13355" width="9" style="6"/>
    <col min="13356" max="13366" width="10" style="6" customWidth="1"/>
    <col min="13367" max="13367" width="10.375" style="6" customWidth="1"/>
    <col min="13368" max="13368" width="3.625" style="6" customWidth="1"/>
    <col min="13369" max="13381" width="10" style="6" customWidth="1"/>
    <col min="13382" max="13382" width="9.625" style="6" bestFit="1" customWidth="1"/>
    <col min="13383" max="13383" width="1.875" style="6" customWidth="1"/>
    <col min="13384" max="13384" width="8.25" style="6" customWidth="1"/>
    <col min="13385" max="13394" width="10" style="6" customWidth="1"/>
    <col min="13395" max="13395" width="9.5" style="6" customWidth="1"/>
    <col min="13396" max="13405" width="10" style="6" customWidth="1"/>
    <col min="13406" max="13406" width="16" style="6" customWidth="1"/>
    <col min="13407" max="13408" width="11.125" style="6" customWidth="1"/>
    <col min="13409" max="13431" width="10" style="6" customWidth="1"/>
    <col min="13432" max="13433" width="9.875" style="6" customWidth="1"/>
    <col min="13434" max="13568" width="9" style="6"/>
    <col min="13569" max="13569" width="1.5" style="6" customWidth="1"/>
    <col min="13570" max="13570" width="8.5" style="6" customWidth="1"/>
    <col min="13571" max="13571" width="12.125" style="6" customWidth="1"/>
    <col min="13572" max="13572" width="11.625" style="6" bestFit="1" customWidth="1"/>
    <col min="13573" max="13573" width="10.875" style="6" customWidth="1"/>
    <col min="13574" max="13574" width="10.25" style="6" customWidth="1"/>
    <col min="13575" max="13575" width="11.25" style="6" customWidth="1"/>
    <col min="13576" max="13576" width="10.25" style="6" customWidth="1"/>
    <col min="13577" max="13577" width="10.375" style="6" customWidth="1"/>
    <col min="13578" max="13578" width="10.875" style="6" customWidth="1"/>
    <col min="13579" max="13579" width="11.125" style="6" bestFit="1" customWidth="1"/>
    <col min="13580" max="13580" width="11" style="6" customWidth="1"/>
    <col min="13581" max="13581" width="10.5" style="6" customWidth="1"/>
    <col min="13582" max="13582" width="10.875" style="6" bestFit="1" customWidth="1"/>
    <col min="13583" max="13583" width="1.75" style="6" customWidth="1"/>
    <col min="13584" max="13584" width="9.125" style="6" customWidth="1"/>
    <col min="13585" max="13585" width="11.5" style="6" customWidth="1"/>
    <col min="13586" max="13586" width="10.125" style="6" customWidth="1"/>
    <col min="13587" max="13589" width="10.375" style="6" customWidth="1"/>
    <col min="13590" max="13590" width="9.375" style="6" customWidth="1"/>
    <col min="13591" max="13591" width="8.75" style="6" customWidth="1"/>
    <col min="13592" max="13592" width="9.375" style="6" customWidth="1"/>
    <col min="13593" max="13593" width="9.75" style="6" customWidth="1"/>
    <col min="13594" max="13594" width="11.875" style="6" customWidth="1"/>
    <col min="13595" max="13595" width="10" style="6" customWidth="1"/>
    <col min="13596" max="13596" width="10.625" style="6" customWidth="1"/>
    <col min="13597" max="13597" width="11.125" style="6" bestFit="1" customWidth="1"/>
    <col min="13598" max="13598" width="1.125" style="6" customWidth="1"/>
    <col min="13599" max="13599" width="8.25" style="6" customWidth="1"/>
    <col min="13600" max="13600" width="11.75" style="6" customWidth="1"/>
    <col min="13601" max="13601" width="10.875" style="6" customWidth="1"/>
    <col min="13602" max="13603" width="11" style="6" customWidth="1"/>
    <col min="13604" max="13604" width="10" style="6" customWidth="1"/>
    <col min="13605" max="13605" width="11.625" style="6" customWidth="1"/>
    <col min="13606" max="13606" width="11.125" style="6" customWidth="1"/>
    <col min="13607" max="13607" width="12.5" style="6" customWidth="1"/>
    <col min="13608" max="13608" width="10.25" style="6" customWidth="1"/>
    <col min="13609" max="13609" width="9.875" style="6" customWidth="1"/>
    <col min="13610" max="13610" width="19.75" style="6" customWidth="1"/>
    <col min="13611" max="13611" width="9" style="6"/>
    <col min="13612" max="13622" width="10" style="6" customWidth="1"/>
    <col min="13623" max="13623" width="10.375" style="6" customWidth="1"/>
    <col min="13624" max="13624" width="3.625" style="6" customWidth="1"/>
    <col min="13625" max="13637" width="10" style="6" customWidth="1"/>
    <col min="13638" max="13638" width="9.625" style="6" bestFit="1" customWidth="1"/>
    <col min="13639" max="13639" width="1.875" style="6" customWidth="1"/>
    <col min="13640" max="13640" width="8.25" style="6" customWidth="1"/>
    <col min="13641" max="13650" width="10" style="6" customWidth="1"/>
    <col min="13651" max="13651" width="9.5" style="6" customWidth="1"/>
    <col min="13652" max="13661" width="10" style="6" customWidth="1"/>
    <col min="13662" max="13662" width="16" style="6" customWidth="1"/>
    <col min="13663" max="13664" width="11.125" style="6" customWidth="1"/>
    <col min="13665" max="13687" width="10" style="6" customWidth="1"/>
    <col min="13688" max="13689" width="9.875" style="6" customWidth="1"/>
    <col min="13690" max="13824" width="9" style="6"/>
    <col min="13825" max="13825" width="1.5" style="6" customWidth="1"/>
    <col min="13826" max="13826" width="8.5" style="6" customWidth="1"/>
    <col min="13827" max="13827" width="12.125" style="6" customWidth="1"/>
    <col min="13828" max="13828" width="11.625" style="6" bestFit="1" customWidth="1"/>
    <col min="13829" max="13829" width="10.875" style="6" customWidth="1"/>
    <col min="13830" max="13830" width="10.25" style="6" customWidth="1"/>
    <col min="13831" max="13831" width="11.25" style="6" customWidth="1"/>
    <col min="13832" max="13832" width="10.25" style="6" customWidth="1"/>
    <col min="13833" max="13833" width="10.375" style="6" customWidth="1"/>
    <col min="13834" max="13834" width="10.875" style="6" customWidth="1"/>
    <col min="13835" max="13835" width="11.125" style="6" bestFit="1" customWidth="1"/>
    <col min="13836" max="13836" width="11" style="6" customWidth="1"/>
    <col min="13837" max="13837" width="10.5" style="6" customWidth="1"/>
    <col min="13838" max="13838" width="10.875" style="6" bestFit="1" customWidth="1"/>
    <col min="13839" max="13839" width="1.75" style="6" customWidth="1"/>
    <col min="13840" max="13840" width="9.125" style="6" customWidth="1"/>
    <col min="13841" max="13841" width="11.5" style="6" customWidth="1"/>
    <col min="13842" max="13842" width="10.125" style="6" customWidth="1"/>
    <col min="13843" max="13845" width="10.375" style="6" customWidth="1"/>
    <col min="13846" max="13846" width="9.375" style="6" customWidth="1"/>
    <col min="13847" max="13847" width="8.75" style="6" customWidth="1"/>
    <col min="13848" max="13848" width="9.375" style="6" customWidth="1"/>
    <col min="13849" max="13849" width="9.75" style="6" customWidth="1"/>
    <col min="13850" max="13850" width="11.875" style="6" customWidth="1"/>
    <col min="13851" max="13851" width="10" style="6" customWidth="1"/>
    <col min="13852" max="13852" width="10.625" style="6" customWidth="1"/>
    <col min="13853" max="13853" width="11.125" style="6" bestFit="1" customWidth="1"/>
    <col min="13854" max="13854" width="1.125" style="6" customWidth="1"/>
    <col min="13855" max="13855" width="8.25" style="6" customWidth="1"/>
    <col min="13856" max="13856" width="11.75" style="6" customWidth="1"/>
    <col min="13857" max="13857" width="10.875" style="6" customWidth="1"/>
    <col min="13858" max="13859" width="11" style="6" customWidth="1"/>
    <col min="13860" max="13860" width="10" style="6" customWidth="1"/>
    <col min="13861" max="13861" width="11.625" style="6" customWidth="1"/>
    <col min="13862" max="13862" width="11.125" style="6" customWidth="1"/>
    <col min="13863" max="13863" width="12.5" style="6" customWidth="1"/>
    <col min="13864" max="13864" width="10.25" style="6" customWidth="1"/>
    <col min="13865" max="13865" width="9.875" style="6" customWidth="1"/>
    <col min="13866" max="13866" width="19.75" style="6" customWidth="1"/>
    <col min="13867" max="13867" width="9" style="6"/>
    <col min="13868" max="13878" width="10" style="6" customWidth="1"/>
    <col min="13879" max="13879" width="10.375" style="6" customWidth="1"/>
    <col min="13880" max="13880" width="3.625" style="6" customWidth="1"/>
    <col min="13881" max="13893" width="10" style="6" customWidth="1"/>
    <col min="13894" max="13894" width="9.625" style="6" bestFit="1" customWidth="1"/>
    <col min="13895" max="13895" width="1.875" style="6" customWidth="1"/>
    <col min="13896" max="13896" width="8.25" style="6" customWidth="1"/>
    <col min="13897" max="13906" width="10" style="6" customWidth="1"/>
    <col min="13907" max="13907" width="9.5" style="6" customWidth="1"/>
    <col min="13908" max="13917" width="10" style="6" customWidth="1"/>
    <col min="13918" max="13918" width="16" style="6" customWidth="1"/>
    <col min="13919" max="13920" width="11.125" style="6" customWidth="1"/>
    <col min="13921" max="13943" width="10" style="6" customWidth="1"/>
    <col min="13944" max="13945" width="9.875" style="6" customWidth="1"/>
    <col min="13946" max="14080" width="9" style="6"/>
    <col min="14081" max="14081" width="1.5" style="6" customWidth="1"/>
    <col min="14082" max="14082" width="8.5" style="6" customWidth="1"/>
    <col min="14083" max="14083" width="12.125" style="6" customWidth="1"/>
    <col min="14084" max="14084" width="11.625" style="6" bestFit="1" customWidth="1"/>
    <col min="14085" max="14085" width="10.875" style="6" customWidth="1"/>
    <col min="14086" max="14086" width="10.25" style="6" customWidth="1"/>
    <col min="14087" max="14087" width="11.25" style="6" customWidth="1"/>
    <col min="14088" max="14088" width="10.25" style="6" customWidth="1"/>
    <col min="14089" max="14089" width="10.375" style="6" customWidth="1"/>
    <col min="14090" max="14090" width="10.875" style="6" customWidth="1"/>
    <col min="14091" max="14091" width="11.125" style="6" bestFit="1" customWidth="1"/>
    <col min="14092" max="14092" width="11" style="6" customWidth="1"/>
    <col min="14093" max="14093" width="10.5" style="6" customWidth="1"/>
    <col min="14094" max="14094" width="10.875" style="6" bestFit="1" customWidth="1"/>
    <col min="14095" max="14095" width="1.75" style="6" customWidth="1"/>
    <col min="14096" max="14096" width="9.125" style="6" customWidth="1"/>
    <col min="14097" max="14097" width="11.5" style="6" customWidth="1"/>
    <col min="14098" max="14098" width="10.125" style="6" customWidth="1"/>
    <col min="14099" max="14101" width="10.375" style="6" customWidth="1"/>
    <col min="14102" max="14102" width="9.375" style="6" customWidth="1"/>
    <col min="14103" max="14103" width="8.75" style="6" customWidth="1"/>
    <col min="14104" max="14104" width="9.375" style="6" customWidth="1"/>
    <col min="14105" max="14105" width="9.75" style="6" customWidth="1"/>
    <col min="14106" max="14106" width="11.875" style="6" customWidth="1"/>
    <col min="14107" max="14107" width="10" style="6" customWidth="1"/>
    <col min="14108" max="14108" width="10.625" style="6" customWidth="1"/>
    <col min="14109" max="14109" width="11.125" style="6" bestFit="1" customWidth="1"/>
    <col min="14110" max="14110" width="1.125" style="6" customWidth="1"/>
    <col min="14111" max="14111" width="8.25" style="6" customWidth="1"/>
    <col min="14112" max="14112" width="11.75" style="6" customWidth="1"/>
    <col min="14113" max="14113" width="10.875" style="6" customWidth="1"/>
    <col min="14114" max="14115" width="11" style="6" customWidth="1"/>
    <col min="14116" max="14116" width="10" style="6" customWidth="1"/>
    <col min="14117" max="14117" width="11.625" style="6" customWidth="1"/>
    <col min="14118" max="14118" width="11.125" style="6" customWidth="1"/>
    <col min="14119" max="14119" width="12.5" style="6" customWidth="1"/>
    <col min="14120" max="14120" width="10.25" style="6" customWidth="1"/>
    <col min="14121" max="14121" width="9.875" style="6" customWidth="1"/>
    <col min="14122" max="14122" width="19.75" style="6" customWidth="1"/>
    <col min="14123" max="14123" width="9" style="6"/>
    <col min="14124" max="14134" width="10" style="6" customWidth="1"/>
    <col min="14135" max="14135" width="10.375" style="6" customWidth="1"/>
    <col min="14136" max="14136" width="3.625" style="6" customWidth="1"/>
    <col min="14137" max="14149" width="10" style="6" customWidth="1"/>
    <col min="14150" max="14150" width="9.625" style="6" bestFit="1" customWidth="1"/>
    <col min="14151" max="14151" width="1.875" style="6" customWidth="1"/>
    <col min="14152" max="14152" width="8.25" style="6" customWidth="1"/>
    <col min="14153" max="14162" width="10" style="6" customWidth="1"/>
    <col min="14163" max="14163" width="9.5" style="6" customWidth="1"/>
    <col min="14164" max="14173" width="10" style="6" customWidth="1"/>
    <col min="14174" max="14174" width="16" style="6" customWidth="1"/>
    <col min="14175" max="14176" width="11.125" style="6" customWidth="1"/>
    <col min="14177" max="14199" width="10" style="6" customWidth="1"/>
    <col min="14200" max="14201" width="9.875" style="6" customWidth="1"/>
    <col min="14202" max="14336" width="9" style="6"/>
    <col min="14337" max="14337" width="1.5" style="6" customWidth="1"/>
    <col min="14338" max="14338" width="8.5" style="6" customWidth="1"/>
    <col min="14339" max="14339" width="12.125" style="6" customWidth="1"/>
    <col min="14340" max="14340" width="11.625" style="6" bestFit="1" customWidth="1"/>
    <col min="14341" max="14341" width="10.875" style="6" customWidth="1"/>
    <col min="14342" max="14342" width="10.25" style="6" customWidth="1"/>
    <col min="14343" max="14343" width="11.25" style="6" customWidth="1"/>
    <col min="14344" max="14344" width="10.25" style="6" customWidth="1"/>
    <col min="14345" max="14345" width="10.375" style="6" customWidth="1"/>
    <col min="14346" max="14346" width="10.875" style="6" customWidth="1"/>
    <col min="14347" max="14347" width="11.125" style="6" bestFit="1" customWidth="1"/>
    <col min="14348" max="14348" width="11" style="6" customWidth="1"/>
    <col min="14349" max="14349" width="10.5" style="6" customWidth="1"/>
    <col min="14350" max="14350" width="10.875" style="6" bestFit="1" customWidth="1"/>
    <col min="14351" max="14351" width="1.75" style="6" customWidth="1"/>
    <col min="14352" max="14352" width="9.125" style="6" customWidth="1"/>
    <col min="14353" max="14353" width="11.5" style="6" customWidth="1"/>
    <col min="14354" max="14354" width="10.125" style="6" customWidth="1"/>
    <col min="14355" max="14357" width="10.375" style="6" customWidth="1"/>
    <col min="14358" max="14358" width="9.375" style="6" customWidth="1"/>
    <col min="14359" max="14359" width="8.75" style="6" customWidth="1"/>
    <col min="14360" max="14360" width="9.375" style="6" customWidth="1"/>
    <col min="14361" max="14361" width="9.75" style="6" customWidth="1"/>
    <col min="14362" max="14362" width="11.875" style="6" customWidth="1"/>
    <col min="14363" max="14363" width="10" style="6" customWidth="1"/>
    <col min="14364" max="14364" width="10.625" style="6" customWidth="1"/>
    <col min="14365" max="14365" width="11.125" style="6" bestFit="1" customWidth="1"/>
    <col min="14366" max="14366" width="1.125" style="6" customWidth="1"/>
    <col min="14367" max="14367" width="8.25" style="6" customWidth="1"/>
    <col min="14368" max="14368" width="11.75" style="6" customWidth="1"/>
    <col min="14369" max="14369" width="10.875" style="6" customWidth="1"/>
    <col min="14370" max="14371" width="11" style="6" customWidth="1"/>
    <col min="14372" max="14372" width="10" style="6" customWidth="1"/>
    <col min="14373" max="14373" width="11.625" style="6" customWidth="1"/>
    <col min="14374" max="14374" width="11.125" style="6" customWidth="1"/>
    <col min="14375" max="14375" width="12.5" style="6" customWidth="1"/>
    <col min="14376" max="14376" width="10.25" style="6" customWidth="1"/>
    <col min="14377" max="14377" width="9.875" style="6" customWidth="1"/>
    <col min="14378" max="14378" width="19.75" style="6" customWidth="1"/>
    <col min="14379" max="14379" width="9" style="6"/>
    <col min="14380" max="14390" width="10" style="6" customWidth="1"/>
    <col min="14391" max="14391" width="10.375" style="6" customWidth="1"/>
    <col min="14392" max="14392" width="3.625" style="6" customWidth="1"/>
    <col min="14393" max="14405" width="10" style="6" customWidth="1"/>
    <col min="14406" max="14406" width="9.625" style="6" bestFit="1" customWidth="1"/>
    <col min="14407" max="14407" width="1.875" style="6" customWidth="1"/>
    <col min="14408" max="14408" width="8.25" style="6" customWidth="1"/>
    <col min="14409" max="14418" width="10" style="6" customWidth="1"/>
    <col min="14419" max="14419" width="9.5" style="6" customWidth="1"/>
    <col min="14420" max="14429" width="10" style="6" customWidth="1"/>
    <col min="14430" max="14430" width="16" style="6" customWidth="1"/>
    <col min="14431" max="14432" width="11.125" style="6" customWidth="1"/>
    <col min="14433" max="14455" width="10" style="6" customWidth="1"/>
    <col min="14456" max="14457" width="9.875" style="6" customWidth="1"/>
    <col min="14458" max="14592" width="9" style="6"/>
    <col min="14593" max="14593" width="1.5" style="6" customWidth="1"/>
    <col min="14594" max="14594" width="8.5" style="6" customWidth="1"/>
    <col min="14595" max="14595" width="12.125" style="6" customWidth="1"/>
    <col min="14596" max="14596" width="11.625" style="6" bestFit="1" customWidth="1"/>
    <col min="14597" max="14597" width="10.875" style="6" customWidth="1"/>
    <col min="14598" max="14598" width="10.25" style="6" customWidth="1"/>
    <col min="14599" max="14599" width="11.25" style="6" customWidth="1"/>
    <col min="14600" max="14600" width="10.25" style="6" customWidth="1"/>
    <col min="14601" max="14601" width="10.375" style="6" customWidth="1"/>
    <col min="14602" max="14602" width="10.875" style="6" customWidth="1"/>
    <col min="14603" max="14603" width="11.125" style="6" bestFit="1" customWidth="1"/>
    <col min="14604" max="14604" width="11" style="6" customWidth="1"/>
    <col min="14605" max="14605" width="10.5" style="6" customWidth="1"/>
    <col min="14606" max="14606" width="10.875" style="6" bestFit="1" customWidth="1"/>
    <col min="14607" max="14607" width="1.75" style="6" customWidth="1"/>
    <col min="14608" max="14608" width="9.125" style="6" customWidth="1"/>
    <col min="14609" max="14609" width="11.5" style="6" customWidth="1"/>
    <col min="14610" max="14610" width="10.125" style="6" customWidth="1"/>
    <col min="14611" max="14613" width="10.375" style="6" customWidth="1"/>
    <col min="14614" max="14614" width="9.375" style="6" customWidth="1"/>
    <col min="14615" max="14615" width="8.75" style="6" customWidth="1"/>
    <col min="14616" max="14616" width="9.375" style="6" customWidth="1"/>
    <col min="14617" max="14617" width="9.75" style="6" customWidth="1"/>
    <col min="14618" max="14618" width="11.875" style="6" customWidth="1"/>
    <col min="14619" max="14619" width="10" style="6" customWidth="1"/>
    <col min="14620" max="14620" width="10.625" style="6" customWidth="1"/>
    <col min="14621" max="14621" width="11.125" style="6" bestFit="1" customWidth="1"/>
    <col min="14622" max="14622" width="1.125" style="6" customWidth="1"/>
    <col min="14623" max="14623" width="8.25" style="6" customWidth="1"/>
    <col min="14624" max="14624" width="11.75" style="6" customWidth="1"/>
    <col min="14625" max="14625" width="10.875" style="6" customWidth="1"/>
    <col min="14626" max="14627" width="11" style="6" customWidth="1"/>
    <col min="14628" max="14628" width="10" style="6" customWidth="1"/>
    <col min="14629" max="14629" width="11.625" style="6" customWidth="1"/>
    <col min="14630" max="14630" width="11.125" style="6" customWidth="1"/>
    <col min="14631" max="14631" width="12.5" style="6" customWidth="1"/>
    <col min="14632" max="14632" width="10.25" style="6" customWidth="1"/>
    <col min="14633" max="14633" width="9.875" style="6" customWidth="1"/>
    <col min="14634" max="14634" width="19.75" style="6" customWidth="1"/>
    <col min="14635" max="14635" width="9" style="6"/>
    <col min="14636" max="14646" width="10" style="6" customWidth="1"/>
    <col min="14647" max="14647" width="10.375" style="6" customWidth="1"/>
    <col min="14648" max="14648" width="3.625" style="6" customWidth="1"/>
    <col min="14649" max="14661" width="10" style="6" customWidth="1"/>
    <col min="14662" max="14662" width="9.625" style="6" bestFit="1" customWidth="1"/>
    <col min="14663" max="14663" width="1.875" style="6" customWidth="1"/>
    <col min="14664" max="14664" width="8.25" style="6" customWidth="1"/>
    <col min="14665" max="14674" width="10" style="6" customWidth="1"/>
    <col min="14675" max="14675" width="9.5" style="6" customWidth="1"/>
    <col min="14676" max="14685" width="10" style="6" customWidth="1"/>
    <col min="14686" max="14686" width="16" style="6" customWidth="1"/>
    <col min="14687" max="14688" width="11.125" style="6" customWidth="1"/>
    <col min="14689" max="14711" width="10" style="6" customWidth="1"/>
    <col min="14712" max="14713" width="9.875" style="6" customWidth="1"/>
    <col min="14714" max="14848" width="9" style="6"/>
    <col min="14849" max="14849" width="1.5" style="6" customWidth="1"/>
    <col min="14850" max="14850" width="8.5" style="6" customWidth="1"/>
    <col min="14851" max="14851" width="12.125" style="6" customWidth="1"/>
    <col min="14852" max="14852" width="11.625" style="6" bestFit="1" customWidth="1"/>
    <col min="14853" max="14853" width="10.875" style="6" customWidth="1"/>
    <col min="14854" max="14854" width="10.25" style="6" customWidth="1"/>
    <col min="14855" max="14855" width="11.25" style="6" customWidth="1"/>
    <col min="14856" max="14856" width="10.25" style="6" customWidth="1"/>
    <col min="14857" max="14857" width="10.375" style="6" customWidth="1"/>
    <col min="14858" max="14858" width="10.875" style="6" customWidth="1"/>
    <col min="14859" max="14859" width="11.125" style="6" bestFit="1" customWidth="1"/>
    <col min="14860" max="14860" width="11" style="6" customWidth="1"/>
    <col min="14861" max="14861" width="10.5" style="6" customWidth="1"/>
    <col min="14862" max="14862" width="10.875" style="6" bestFit="1" customWidth="1"/>
    <col min="14863" max="14863" width="1.75" style="6" customWidth="1"/>
    <col min="14864" max="14864" width="9.125" style="6" customWidth="1"/>
    <col min="14865" max="14865" width="11.5" style="6" customWidth="1"/>
    <col min="14866" max="14866" width="10.125" style="6" customWidth="1"/>
    <col min="14867" max="14869" width="10.375" style="6" customWidth="1"/>
    <col min="14870" max="14870" width="9.375" style="6" customWidth="1"/>
    <col min="14871" max="14871" width="8.75" style="6" customWidth="1"/>
    <col min="14872" max="14872" width="9.375" style="6" customWidth="1"/>
    <col min="14873" max="14873" width="9.75" style="6" customWidth="1"/>
    <col min="14874" max="14874" width="11.875" style="6" customWidth="1"/>
    <col min="14875" max="14875" width="10" style="6" customWidth="1"/>
    <col min="14876" max="14876" width="10.625" style="6" customWidth="1"/>
    <col min="14877" max="14877" width="11.125" style="6" bestFit="1" customWidth="1"/>
    <col min="14878" max="14878" width="1.125" style="6" customWidth="1"/>
    <col min="14879" max="14879" width="8.25" style="6" customWidth="1"/>
    <col min="14880" max="14880" width="11.75" style="6" customWidth="1"/>
    <col min="14881" max="14881" width="10.875" style="6" customWidth="1"/>
    <col min="14882" max="14883" width="11" style="6" customWidth="1"/>
    <col min="14884" max="14884" width="10" style="6" customWidth="1"/>
    <col min="14885" max="14885" width="11.625" style="6" customWidth="1"/>
    <col min="14886" max="14886" width="11.125" style="6" customWidth="1"/>
    <col min="14887" max="14887" width="12.5" style="6" customWidth="1"/>
    <col min="14888" max="14888" width="10.25" style="6" customWidth="1"/>
    <col min="14889" max="14889" width="9.875" style="6" customWidth="1"/>
    <col min="14890" max="14890" width="19.75" style="6" customWidth="1"/>
    <col min="14891" max="14891" width="9" style="6"/>
    <col min="14892" max="14902" width="10" style="6" customWidth="1"/>
    <col min="14903" max="14903" width="10.375" style="6" customWidth="1"/>
    <col min="14904" max="14904" width="3.625" style="6" customWidth="1"/>
    <col min="14905" max="14917" width="10" style="6" customWidth="1"/>
    <col min="14918" max="14918" width="9.625" style="6" bestFit="1" customWidth="1"/>
    <col min="14919" max="14919" width="1.875" style="6" customWidth="1"/>
    <col min="14920" max="14920" width="8.25" style="6" customWidth="1"/>
    <col min="14921" max="14930" width="10" style="6" customWidth="1"/>
    <col min="14931" max="14931" width="9.5" style="6" customWidth="1"/>
    <col min="14932" max="14941" width="10" style="6" customWidth="1"/>
    <col min="14942" max="14942" width="16" style="6" customWidth="1"/>
    <col min="14943" max="14944" width="11.125" style="6" customWidth="1"/>
    <col min="14945" max="14967" width="10" style="6" customWidth="1"/>
    <col min="14968" max="14969" width="9.875" style="6" customWidth="1"/>
    <col min="14970" max="15104" width="9" style="6"/>
    <col min="15105" max="15105" width="1.5" style="6" customWidth="1"/>
    <col min="15106" max="15106" width="8.5" style="6" customWidth="1"/>
    <col min="15107" max="15107" width="12.125" style="6" customWidth="1"/>
    <col min="15108" max="15108" width="11.625" style="6" bestFit="1" customWidth="1"/>
    <col min="15109" max="15109" width="10.875" style="6" customWidth="1"/>
    <col min="15110" max="15110" width="10.25" style="6" customWidth="1"/>
    <col min="15111" max="15111" width="11.25" style="6" customWidth="1"/>
    <col min="15112" max="15112" width="10.25" style="6" customWidth="1"/>
    <col min="15113" max="15113" width="10.375" style="6" customWidth="1"/>
    <col min="15114" max="15114" width="10.875" style="6" customWidth="1"/>
    <col min="15115" max="15115" width="11.125" style="6" bestFit="1" customWidth="1"/>
    <col min="15116" max="15116" width="11" style="6" customWidth="1"/>
    <col min="15117" max="15117" width="10.5" style="6" customWidth="1"/>
    <col min="15118" max="15118" width="10.875" style="6" bestFit="1" customWidth="1"/>
    <col min="15119" max="15119" width="1.75" style="6" customWidth="1"/>
    <col min="15120" max="15120" width="9.125" style="6" customWidth="1"/>
    <col min="15121" max="15121" width="11.5" style="6" customWidth="1"/>
    <col min="15122" max="15122" width="10.125" style="6" customWidth="1"/>
    <col min="15123" max="15125" width="10.375" style="6" customWidth="1"/>
    <col min="15126" max="15126" width="9.375" style="6" customWidth="1"/>
    <col min="15127" max="15127" width="8.75" style="6" customWidth="1"/>
    <col min="15128" max="15128" width="9.375" style="6" customWidth="1"/>
    <col min="15129" max="15129" width="9.75" style="6" customWidth="1"/>
    <col min="15130" max="15130" width="11.875" style="6" customWidth="1"/>
    <col min="15131" max="15131" width="10" style="6" customWidth="1"/>
    <col min="15132" max="15132" width="10.625" style="6" customWidth="1"/>
    <col min="15133" max="15133" width="11.125" style="6" bestFit="1" customWidth="1"/>
    <col min="15134" max="15134" width="1.125" style="6" customWidth="1"/>
    <col min="15135" max="15135" width="8.25" style="6" customWidth="1"/>
    <col min="15136" max="15136" width="11.75" style="6" customWidth="1"/>
    <col min="15137" max="15137" width="10.875" style="6" customWidth="1"/>
    <col min="15138" max="15139" width="11" style="6" customWidth="1"/>
    <col min="15140" max="15140" width="10" style="6" customWidth="1"/>
    <col min="15141" max="15141" width="11.625" style="6" customWidth="1"/>
    <col min="15142" max="15142" width="11.125" style="6" customWidth="1"/>
    <col min="15143" max="15143" width="12.5" style="6" customWidth="1"/>
    <col min="15144" max="15144" width="10.25" style="6" customWidth="1"/>
    <col min="15145" max="15145" width="9.875" style="6" customWidth="1"/>
    <col min="15146" max="15146" width="19.75" style="6" customWidth="1"/>
    <col min="15147" max="15147" width="9" style="6"/>
    <col min="15148" max="15158" width="10" style="6" customWidth="1"/>
    <col min="15159" max="15159" width="10.375" style="6" customWidth="1"/>
    <col min="15160" max="15160" width="3.625" style="6" customWidth="1"/>
    <col min="15161" max="15173" width="10" style="6" customWidth="1"/>
    <col min="15174" max="15174" width="9.625" style="6" bestFit="1" customWidth="1"/>
    <col min="15175" max="15175" width="1.875" style="6" customWidth="1"/>
    <col min="15176" max="15176" width="8.25" style="6" customWidth="1"/>
    <col min="15177" max="15186" width="10" style="6" customWidth="1"/>
    <col min="15187" max="15187" width="9.5" style="6" customWidth="1"/>
    <col min="15188" max="15197" width="10" style="6" customWidth="1"/>
    <col min="15198" max="15198" width="16" style="6" customWidth="1"/>
    <col min="15199" max="15200" width="11.125" style="6" customWidth="1"/>
    <col min="15201" max="15223" width="10" style="6" customWidth="1"/>
    <col min="15224" max="15225" width="9.875" style="6" customWidth="1"/>
    <col min="15226" max="15360" width="9" style="6"/>
    <col min="15361" max="15361" width="1.5" style="6" customWidth="1"/>
    <col min="15362" max="15362" width="8.5" style="6" customWidth="1"/>
    <col min="15363" max="15363" width="12.125" style="6" customWidth="1"/>
    <col min="15364" max="15364" width="11.625" style="6" bestFit="1" customWidth="1"/>
    <col min="15365" max="15365" width="10.875" style="6" customWidth="1"/>
    <col min="15366" max="15366" width="10.25" style="6" customWidth="1"/>
    <col min="15367" max="15367" width="11.25" style="6" customWidth="1"/>
    <col min="15368" max="15368" width="10.25" style="6" customWidth="1"/>
    <col min="15369" max="15369" width="10.375" style="6" customWidth="1"/>
    <col min="15370" max="15370" width="10.875" style="6" customWidth="1"/>
    <col min="15371" max="15371" width="11.125" style="6" bestFit="1" customWidth="1"/>
    <col min="15372" max="15372" width="11" style="6" customWidth="1"/>
    <col min="15373" max="15373" width="10.5" style="6" customWidth="1"/>
    <col min="15374" max="15374" width="10.875" style="6" bestFit="1" customWidth="1"/>
    <col min="15375" max="15375" width="1.75" style="6" customWidth="1"/>
    <col min="15376" max="15376" width="9.125" style="6" customWidth="1"/>
    <col min="15377" max="15377" width="11.5" style="6" customWidth="1"/>
    <col min="15378" max="15378" width="10.125" style="6" customWidth="1"/>
    <col min="15379" max="15381" width="10.375" style="6" customWidth="1"/>
    <col min="15382" max="15382" width="9.375" style="6" customWidth="1"/>
    <col min="15383" max="15383" width="8.75" style="6" customWidth="1"/>
    <col min="15384" max="15384" width="9.375" style="6" customWidth="1"/>
    <col min="15385" max="15385" width="9.75" style="6" customWidth="1"/>
    <col min="15386" max="15386" width="11.875" style="6" customWidth="1"/>
    <col min="15387" max="15387" width="10" style="6" customWidth="1"/>
    <col min="15388" max="15388" width="10.625" style="6" customWidth="1"/>
    <col min="15389" max="15389" width="11.125" style="6" bestFit="1" customWidth="1"/>
    <col min="15390" max="15390" width="1.125" style="6" customWidth="1"/>
    <col min="15391" max="15391" width="8.25" style="6" customWidth="1"/>
    <col min="15392" max="15392" width="11.75" style="6" customWidth="1"/>
    <col min="15393" max="15393" width="10.875" style="6" customWidth="1"/>
    <col min="15394" max="15395" width="11" style="6" customWidth="1"/>
    <col min="15396" max="15396" width="10" style="6" customWidth="1"/>
    <col min="15397" max="15397" width="11.625" style="6" customWidth="1"/>
    <col min="15398" max="15398" width="11.125" style="6" customWidth="1"/>
    <col min="15399" max="15399" width="12.5" style="6" customWidth="1"/>
    <col min="15400" max="15400" width="10.25" style="6" customWidth="1"/>
    <col min="15401" max="15401" width="9.875" style="6" customWidth="1"/>
    <col min="15402" max="15402" width="19.75" style="6" customWidth="1"/>
    <col min="15403" max="15403" width="9" style="6"/>
    <col min="15404" max="15414" width="10" style="6" customWidth="1"/>
    <col min="15415" max="15415" width="10.375" style="6" customWidth="1"/>
    <col min="15416" max="15416" width="3.625" style="6" customWidth="1"/>
    <col min="15417" max="15429" width="10" style="6" customWidth="1"/>
    <col min="15430" max="15430" width="9.625" style="6" bestFit="1" customWidth="1"/>
    <col min="15431" max="15431" width="1.875" style="6" customWidth="1"/>
    <col min="15432" max="15432" width="8.25" style="6" customWidth="1"/>
    <col min="15433" max="15442" width="10" style="6" customWidth="1"/>
    <col min="15443" max="15443" width="9.5" style="6" customWidth="1"/>
    <col min="15444" max="15453" width="10" style="6" customWidth="1"/>
    <col min="15454" max="15454" width="16" style="6" customWidth="1"/>
    <col min="15455" max="15456" width="11.125" style="6" customWidth="1"/>
    <col min="15457" max="15479" width="10" style="6" customWidth="1"/>
    <col min="15480" max="15481" width="9.875" style="6" customWidth="1"/>
    <col min="15482" max="15616" width="9" style="6"/>
    <col min="15617" max="15617" width="1.5" style="6" customWidth="1"/>
    <col min="15618" max="15618" width="8.5" style="6" customWidth="1"/>
    <col min="15619" max="15619" width="12.125" style="6" customWidth="1"/>
    <col min="15620" max="15620" width="11.625" style="6" bestFit="1" customWidth="1"/>
    <col min="15621" max="15621" width="10.875" style="6" customWidth="1"/>
    <col min="15622" max="15622" width="10.25" style="6" customWidth="1"/>
    <col min="15623" max="15623" width="11.25" style="6" customWidth="1"/>
    <col min="15624" max="15624" width="10.25" style="6" customWidth="1"/>
    <col min="15625" max="15625" width="10.375" style="6" customWidth="1"/>
    <col min="15626" max="15626" width="10.875" style="6" customWidth="1"/>
    <col min="15627" max="15627" width="11.125" style="6" bestFit="1" customWidth="1"/>
    <col min="15628" max="15628" width="11" style="6" customWidth="1"/>
    <col min="15629" max="15629" width="10.5" style="6" customWidth="1"/>
    <col min="15630" max="15630" width="10.875" style="6" bestFit="1" customWidth="1"/>
    <col min="15631" max="15631" width="1.75" style="6" customWidth="1"/>
    <col min="15632" max="15632" width="9.125" style="6" customWidth="1"/>
    <col min="15633" max="15633" width="11.5" style="6" customWidth="1"/>
    <col min="15634" max="15634" width="10.125" style="6" customWidth="1"/>
    <col min="15635" max="15637" width="10.375" style="6" customWidth="1"/>
    <col min="15638" max="15638" width="9.375" style="6" customWidth="1"/>
    <col min="15639" max="15639" width="8.75" style="6" customWidth="1"/>
    <col min="15640" max="15640" width="9.375" style="6" customWidth="1"/>
    <col min="15641" max="15641" width="9.75" style="6" customWidth="1"/>
    <col min="15642" max="15642" width="11.875" style="6" customWidth="1"/>
    <col min="15643" max="15643" width="10" style="6" customWidth="1"/>
    <col min="15644" max="15644" width="10.625" style="6" customWidth="1"/>
    <col min="15645" max="15645" width="11.125" style="6" bestFit="1" customWidth="1"/>
    <col min="15646" max="15646" width="1.125" style="6" customWidth="1"/>
    <col min="15647" max="15647" width="8.25" style="6" customWidth="1"/>
    <col min="15648" max="15648" width="11.75" style="6" customWidth="1"/>
    <col min="15649" max="15649" width="10.875" style="6" customWidth="1"/>
    <col min="15650" max="15651" width="11" style="6" customWidth="1"/>
    <col min="15652" max="15652" width="10" style="6" customWidth="1"/>
    <col min="15653" max="15653" width="11.625" style="6" customWidth="1"/>
    <col min="15654" max="15654" width="11.125" style="6" customWidth="1"/>
    <col min="15655" max="15655" width="12.5" style="6" customWidth="1"/>
    <col min="15656" max="15656" width="10.25" style="6" customWidth="1"/>
    <col min="15657" max="15657" width="9.875" style="6" customWidth="1"/>
    <col min="15658" max="15658" width="19.75" style="6" customWidth="1"/>
    <col min="15659" max="15659" width="9" style="6"/>
    <col min="15660" max="15670" width="10" style="6" customWidth="1"/>
    <col min="15671" max="15671" width="10.375" style="6" customWidth="1"/>
    <col min="15672" max="15672" width="3.625" style="6" customWidth="1"/>
    <col min="15673" max="15685" width="10" style="6" customWidth="1"/>
    <col min="15686" max="15686" width="9.625" style="6" bestFit="1" customWidth="1"/>
    <col min="15687" max="15687" width="1.875" style="6" customWidth="1"/>
    <col min="15688" max="15688" width="8.25" style="6" customWidth="1"/>
    <col min="15689" max="15698" width="10" style="6" customWidth="1"/>
    <col min="15699" max="15699" width="9.5" style="6" customWidth="1"/>
    <col min="15700" max="15709" width="10" style="6" customWidth="1"/>
    <col min="15710" max="15710" width="16" style="6" customWidth="1"/>
    <col min="15711" max="15712" width="11.125" style="6" customWidth="1"/>
    <col min="15713" max="15735" width="10" style="6" customWidth="1"/>
    <col min="15736" max="15737" width="9.875" style="6" customWidth="1"/>
    <col min="15738" max="15872" width="9" style="6"/>
    <col min="15873" max="15873" width="1.5" style="6" customWidth="1"/>
    <col min="15874" max="15874" width="8.5" style="6" customWidth="1"/>
    <col min="15875" max="15875" width="12.125" style="6" customWidth="1"/>
    <col min="15876" max="15876" width="11.625" style="6" bestFit="1" customWidth="1"/>
    <col min="15877" max="15877" width="10.875" style="6" customWidth="1"/>
    <col min="15878" max="15878" width="10.25" style="6" customWidth="1"/>
    <col min="15879" max="15879" width="11.25" style="6" customWidth="1"/>
    <col min="15880" max="15880" width="10.25" style="6" customWidth="1"/>
    <col min="15881" max="15881" width="10.375" style="6" customWidth="1"/>
    <col min="15882" max="15882" width="10.875" style="6" customWidth="1"/>
    <col min="15883" max="15883" width="11.125" style="6" bestFit="1" customWidth="1"/>
    <col min="15884" max="15884" width="11" style="6" customWidth="1"/>
    <col min="15885" max="15885" width="10.5" style="6" customWidth="1"/>
    <col min="15886" max="15886" width="10.875" style="6" bestFit="1" customWidth="1"/>
    <col min="15887" max="15887" width="1.75" style="6" customWidth="1"/>
    <col min="15888" max="15888" width="9.125" style="6" customWidth="1"/>
    <col min="15889" max="15889" width="11.5" style="6" customWidth="1"/>
    <col min="15890" max="15890" width="10.125" style="6" customWidth="1"/>
    <col min="15891" max="15893" width="10.375" style="6" customWidth="1"/>
    <col min="15894" max="15894" width="9.375" style="6" customWidth="1"/>
    <col min="15895" max="15895" width="8.75" style="6" customWidth="1"/>
    <col min="15896" max="15896" width="9.375" style="6" customWidth="1"/>
    <col min="15897" max="15897" width="9.75" style="6" customWidth="1"/>
    <col min="15898" max="15898" width="11.875" style="6" customWidth="1"/>
    <col min="15899" max="15899" width="10" style="6" customWidth="1"/>
    <col min="15900" max="15900" width="10.625" style="6" customWidth="1"/>
    <col min="15901" max="15901" width="11.125" style="6" bestFit="1" customWidth="1"/>
    <col min="15902" max="15902" width="1.125" style="6" customWidth="1"/>
    <col min="15903" max="15903" width="8.25" style="6" customWidth="1"/>
    <col min="15904" max="15904" width="11.75" style="6" customWidth="1"/>
    <col min="15905" max="15905" width="10.875" style="6" customWidth="1"/>
    <col min="15906" max="15907" width="11" style="6" customWidth="1"/>
    <col min="15908" max="15908" width="10" style="6" customWidth="1"/>
    <col min="15909" max="15909" width="11.625" style="6" customWidth="1"/>
    <col min="15910" max="15910" width="11.125" style="6" customWidth="1"/>
    <col min="15911" max="15911" width="12.5" style="6" customWidth="1"/>
    <col min="15912" max="15912" width="10.25" style="6" customWidth="1"/>
    <col min="15913" max="15913" width="9.875" style="6" customWidth="1"/>
    <col min="15914" max="15914" width="19.75" style="6" customWidth="1"/>
    <col min="15915" max="15915" width="9" style="6"/>
    <col min="15916" max="15926" width="10" style="6" customWidth="1"/>
    <col min="15927" max="15927" width="10.375" style="6" customWidth="1"/>
    <col min="15928" max="15928" width="3.625" style="6" customWidth="1"/>
    <col min="15929" max="15941" width="10" style="6" customWidth="1"/>
    <col min="15942" max="15942" width="9.625" style="6" bestFit="1" customWidth="1"/>
    <col min="15943" max="15943" width="1.875" style="6" customWidth="1"/>
    <col min="15944" max="15944" width="8.25" style="6" customWidth="1"/>
    <col min="15945" max="15954" width="10" style="6" customWidth="1"/>
    <col min="15955" max="15955" width="9.5" style="6" customWidth="1"/>
    <col min="15956" max="15965" width="10" style="6" customWidth="1"/>
    <col min="15966" max="15966" width="16" style="6" customWidth="1"/>
    <col min="15967" max="15968" width="11.125" style="6" customWidth="1"/>
    <col min="15969" max="15991" width="10" style="6" customWidth="1"/>
    <col min="15992" max="15993" width="9.875" style="6" customWidth="1"/>
    <col min="15994" max="16128" width="9" style="6"/>
    <col min="16129" max="16129" width="1.5" style="6" customWidth="1"/>
    <col min="16130" max="16130" width="8.5" style="6" customWidth="1"/>
    <col min="16131" max="16131" width="12.125" style="6" customWidth="1"/>
    <col min="16132" max="16132" width="11.625" style="6" bestFit="1" customWidth="1"/>
    <col min="16133" max="16133" width="10.875" style="6" customWidth="1"/>
    <col min="16134" max="16134" width="10.25" style="6" customWidth="1"/>
    <col min="16135" max="16135" width="11.25" style="6" customWidth="1"/>
    <col min="16136" max="16136" width="10.25" style="6" customWidth="1"/>
    <col min="16137" max="16137" width="10.375" style="6" customWidth="1"/>
    <col min="16138" max="16138" width="10.875" style="6" customWidth="1"/>
    <col min="16139" max="16139" width="11.125" style="6" bestFit="1" customWidth="1"/>
    <col min="16140" max="16140" width="11" style="6" customWidth="1"/>
    <col min="16141" max="16141" width="10.5" style="6" customWidth="1"/>
    <col min="16142" max="16142" width="10.875" style="6" bestFit="1" customWidth="1"/>
    <col min="16143" max="16143" width="1.75" style="6" customWidth="1"/>
    <col min="16144" max="16144" width="9.125" style="6" customWidth="1"/>
    <col min="16145" max="16145" width="11.5" style="6" customWidth="1"/>
    <col min="16146" max="16146" width="10.125" style="6" customWidth="1"/>
    <col min="16147" max="16149" width="10.375" style="6" customWidth="1"/>
    <col min="16150" max="16150" width="9.375" style="6" customWidth="1"/>
    <col min="16151" max="16151" width="8.75" style="6" customWidth="1"/>
    <col min="16152" max="16152" width="9.375" style="6" customWidth="1"/>
    <col min="16153" max="16153" width="9.75" style="6" customWidth="1"/>
    <col min="16154" max="16154" width="11.875" style="6" customWidth="1"/>
    <col min="16155" max="16155" width="10" style="6" customWidth="1"/>
    <col min="16156" max="16156" width="10.625" style="6" customWidth="1"/>
    <col min="16157" max="16157" width="11.125" style="6" bestFit="1" customWidth="1"/>
    <col min="16158" max="16158" width="1.125" style="6" customWidth="1"/>
    <col min="16159" max="16159" width="8.25" style="6" customWidth="1"/>
    <col min="16160" max="16160" width="11.75" style="6" customWidth="1"/>
    <col min="16161" max="16161" width="10.875" style="6" customWidth="1"/>
    <col min="16162" max="16163" width="11" style="6" customWidth="1"/>
    <col min="16164" max="16164" width="10" style="6" customWidth="1"/>
    <col min="16165" max="16165" width="11.625" style="6" customWidth="1"/>
    <col min="16166" max="16166" width="11.125" style="6" customWidth="1"/>
    <col min="16167" max="16167" width="12.5" style="6" customWidth="1"/>
    <col min="16168" max="16168" width="10.25" style="6" customWidth="1"/>
    <col min="16169" max="16169" width="9.875" style="6" customWidth="1"/>
    <col min="16170" max="16170" width="19.75" style="6" customWidth="1"/>
    <col min="16171" max="16171" width="9" style="6"/>
    <col min="16172" max="16182" width="10" style="6" customWidth="1"/>
    <col min="16183" max="16183" width="10.375" style="6" customWidth="1"/>
    <col min="16184" max="16184" width="3.625" style="6" customWidth="1"/>
    <col min="16185" max="16197" width="10" style="6" customWidth="1"/>
    <col min="16198" max="16198" width="9.625" style="6" bestFit="1" customWidth="1"/>
    <col min="16199" max="16199" width="1.875" style="6" customWidth="1"/>
    <col min="16200" max="16200" width="8.25" style="6" customWidth="1"/>
    <col min="16201" max="16210" width="10" style="6" customWidth="1"/>
    <col min="16211" max="16211" width="9.5" style="6" customWidth="1"/>
    <col min="16212" max="16221" width="10" style="6" customWidth="1"/>
    <col min="16222" max="16222" width="16" style="6" customWidth="1"/>
    <col min="16223" max="16224" width="11.125" style="6" customWidth="1"/>
    <col min="16225" max="16247" width="10" style="6" customWidth="1"/>
    <col min="16248" max="16249" width="9.875" style="6" customWidth="1"/>
    <col min="16250" max="16384" width="9" style="6"/>
  </cols>
  <sheetData>
    <row r="1" spans="2:121" ht="12">
      <c r="B1" s="1" t="s">
        <v>0</v>
      </c>
      <c r="C1" s="2"/>
      <c r="D1" s="3" t="s">
        <v>352</v>
      </c>
      <c r="E1" s="4" t="s">
        <v>94</v>
      </c>
      <c r="F1" s="4"/>
      <c r="G1" s="5"/>
      <c r="H1" s="5"/>
      <c r="I1" s="5"/>
      <c r="J1" s="5"/>
      <c r="K1" s="5"/>
      <c r="L1" s="5"/>
      <c r="N1" s="7" t="s">
        <v>2</v>
      </c>
      <c r="O1" s="7"/>
      <c r="P1" s="1" t="s">
        <v>0</v>
      </c>
      <c r="Q1" s="7"/>
      <c r="R1" s="8" t="str">
        <f>$D$1</f>
        <v>平成28年度</v>
      </c>
      <c r="S1" s="4" t="s">
        <v>3</v>
      </c>
      <c r="T1" s="5"/>
      <c r="U1" s="3"/>
      <c r="V1" s="4"/>
      <c r="W1" s="4"/>
      <c r="X1" s="5"/>
      <c r="Y1" s="5"/>
      <c r="Z1" s="5"/>
      <c r="AA1" s="5"/>
      <c r="AB1" s="5"/>
      <c r="AC1" s="7" t="s">
        <v>2</v>
      </c>
      <c r="AD1" s="7"/>
      <c r="AE1" s="1" t="s">
        <v>0</v>
      </c>
      <c r="AF1" s="7"/>
      <c r="AG1" s="8" t="str">
        <f>$D$1</f>
        <v>平成28年度</v>
      </c>
      <c r="AH1" s="4" t="s">
        <v>3</v>
      </c>
      <c r="AJ1" s="5"/>
      <c r="AK1" s="3"/>
      <c r="AL1" s="4"/>
      <c r="AM1" s="4"/>
      <c r="AN1" s="5"/>
      <c r="AO1" s="7" t="s">
        <v>2</v>
      </c>
      <c r="AP1" s="7"/>
      <c r="AQ1" s="1" t="s">
        <v>0</v>
      </c>
      <c r="AS1" s="8" t="str">
        <f>$D$1</f>
        <v>平成28年度</v>
      </c>
      <c r="AT1" s="9" t="s">
        <v>4</v>
      </c>
      <c r="AU1" s="3"/>
      <c r="AV1" s="9"/>
      <c r="AW1" s="4"/>
      <c r="AX1" s="5"/>
      <c r="AY1" s="5"/>
      <c r="AZ1" s="5"/>
      <c r="BA1" s="7"/>
      <c r="BB1" s="5"/>
      <c r="BC1" s="7" t="s">
        <v>5</v>
      </c>
      <c r="BE1" s="1" t="s">
        <v>0</v>
      </c>
      <c r="BG1" s="8" t="str">
        <f>$D$1</f>
        <v>平成28年度</v>
      </c>
      <c r="BH1" s="9" t="s">
        <v>4</v>
      </c>
      <c r="BI1" s="3"/>
      <c r="BJ1" s="9"/>
      <c r="BK1" s="4"/>
      <c r="BL1" s="7"/>
      <c r="BM1" s="5"/>
      <c r="BN1" s="5"/>
      <c r="BO1" s="5"/>
      <c r="BP1" s="5"/>
      <c r="BR1" s="7" t="s">
        <v>5</v>
      </c>
      <c r="BS1" s="5"/>
      <c r="BT1" s="1" t="s">
        <v>0</v>
      </c>
      <c r="BU1" s="6"/>
      <c r="BV1" s="8" t="str">
        <f>$D$1</f>
        <v>平成28年度</v>
      </c>
      <c r="BW1" s="9" t="s">
        <v>4</v>
      </c>
      <c r="BX1" s="3"/>
      <c r="BY1" s="5"/>
      <c r="BZ1" s="3"/>
      <c r="CA1" s="9"/>
      <c r="CB1" s="4"/>
      <c r="CC1" s="5"/>
      <c r="CD1" s="7" t="s">
        <v>5</v>
      </c>
      <c r="CE1" s="1" t="s">
        <v>0</v>
      </c>
      <c r="CG1" s="8" t="str">
        <f>$D$1</f>
        <v>平成28年度</v>
      </c>
      <c r="CH1" s="4" t="s">
        <v>6</v>
      </c>
      <c r="CI1" s="3"/>
      <c r="CJ1" s="4"/>
      <c r="CK1" s="10"/>
      <c r="CL1" s="11"/>
      <c r="CM1" s="11"/>
      <c r="CN1" s="11"/>
      <c r="CO1" s="11"/>
      <c r="CP1" s="11"/>
      <c r="CQ1" s="7" t="s">
        <v>5</v>
      </c>
      <c r="CS1" s="1" t="s">
        <v>0</v>
      </c>
      <c r="CT1" s="7"/>
      <c r="CU1" s="8" t="str">
        <f>$D$1</f>
        <v>平成28年度</v>
      </c>
      <c r="CV1" s="4" t="s">
        <v>6</v>
      </c>
      <c r="CW1" s="5"/>
      <c r="CX1" s="3"/>
      <c r="CY1" s="4"/>
      <c r="CZ1" s="10"/>
      <c r="DA1" s="11"/>
      <c r="DB1" s="11"/>
      <c r="DC1" s="11"/>
      <c r="DD1" s="11"/>
      <c r="DE1" s="11"/>
      <c r="DF1" s="7" t="s">
        <v>5</v>
      </c>
      <c r="DH1" s="1" t="s">
        <v>0</v>
      </c>
      <c r="DI1" s="7"/>
      <c r="DJ1" s="8" t="str">
        <f>$D$1</f>
        <v>平成28年度</v>
      </c>
      <c r="DK1" s="4" t="s">
        <v>6</v>
      </c>
      <c r="DM1" s="5"/>
      <c r="DN1" s="3"/>
      <c r="DO1" s="4"/>
      <c r="DP1" s="7" t="s">
        <v>5</v>
      </c>
    </row>
    <row r="2" spans="2:121" ht="18" customHeight="1">
      <c r="B2" s="12"/>
      <c r="C2" s="13" t="s">
        <v>95</v>
      </c>
      <c r="D2" s="14"/>
      <c r="E2" s="14"/>
      <c r="F2" s="14"/>
      <c r="G2" s="15"/>
      <c r="H2" s="14" t="s">
        <v>96</v>
      </c>
      <c r="I2" s="14"/>
      <c r="J2" s="14"/>
      <c r="K2" s="14"/>
      <c r="L2" s="14"/>
      <c r="M2" s="16"/>
      <c r="N2" s="17"/>
      <c r="O2" s="5"/>
      <c r="P2" s="12"/>
      <c r="Q2" s="14"/>
      <c r="R2" s="14"/>
      <c r="S2" s="14"/>
      <c r="T2" s="14"/>
      <c r="U2" s="14"/>
      <c r="V2" s="14"/>
      <c r="W2" s="18"/>
      <c r="X2" s="18"/>
      <c r="Y2" s="15"/>
      <c r="Z2" s="19" t="s">
        <v>9</v>
      </c>
      <c r="AA2" s="14"/>
      <c r="AB2" s="14"/>
      <c r="AC2" s="15"/>
      <c r="AD2" s="5"/>
      <c r="AE2" s="12"/>
      <c r="AF2" s="14"/>
      <c r="AG2" s="14"/>
      <c r="AH2" s="14"/>
      <c r="AI2" s="14"/>
      <c r="AJ2" s="14"/>
      <c r="AK2" s="14"/>
      <c r="AL2" s="14"/>
      <c r="AM2" s="20" t="s">
        <v>10</v>
      </c>
      <c r="AN2" s="20" t="s">
        <v>97</v>
      </c>
      <c r="AO2" s="20" t="s">
        <v>12</v>
      </c>
      <c r="AP2" s="21"/>
      <c r="AQ2" s="12"/>
      <c r="AR2" s="22" t="s">
        <v>95</v>
      </c>
      <c r="AS2" s="14"/>
      <c r="AT2" s="14"/>
      <c r="AU2" s="14"/>
      <c r="AV2" s="14"/>
      <c r="AW2" s="23" t="s">
        <v>98</v>
      </c>
      <c r="AX2" s="14"/>
      <c r="AY2" s="14"/>
      <c r="AZ2" s="14"/>
      <c r="BA2" s="14"/>
      <c r="BB2" s="14"/>
      <c r="BC2" s="15"/>
      <c r="BE2" s="12"/>
      <c r="BF2" s="14"/>
      <c r="BG2" s="14"/>
      <c r="BH2" s="14"/>
      <c r="BI2" s="14"/>
      <c r="BJ2" s="14"/>
      <c r="BK2" s="14"/>
      <c r="BL2" s="18"/>
      <c r="BM2" s="18"/>
      <c r="BN2" s="15"/>
      <c r="BO2" s="19" t="s">
        <v>9</v>
      </c>
      <c r="BP2" s="14"/>
      <c r="BQ2" s="14"/>
      <c r="BR2" s="15"/>
      <c r="BS2" s="5"/>
      <c r="BT2" s="12"/>
      <c r="BU2" s="14"/>
      <c r="BV2" s="14"/>
      <c r="BW2" s="14"/>
      <c r="BX2" s="14"/>
      <c r="BY2" s="14"/>
      <c r="BZ2" s="14"/>
      <c r="CA2" s="14"/>
      <c r="CB2" s="24" t="s">
        <v>10</v>
      </c>
      <c r="CC2" s="20" t="s">
        <v>99</v>
      </c>
      <c r="CD2" s="20" t="s">
        <v>12</v>
      </c>
      <c r="CE2" s="12"/>
      <c r="CF2" s="25" t="s">
        <v>100</v>
      </c>
      <c r="CG2" s="14"/>
      <c r="CH2" s="14"/>
      <c r="CI2" s="14"/>
      <c r="CJ2" s="15"/>
      <c r="CK2" s="14" t="s">
        <v>101</v>
      </c>
      <c r="CL2" s="14"/>
      <c r="CM2" s="14"/>
      <c r="CN2" s="14"/>
      <c r="CO2" s="14"/>
      <c r="CP2" s="16"/>
      <c r="CQ2" s="17"/>
      <c r="CS2" s="12"/>
      <c r="CT2" s="14"/>
      <c r="CU2" s="14"/>
      <c r="CV2" s="14"/>
      <c r="CW2" s="14"/>
      <c r="CX2" s="14"/>
      <c r="CY2" s="14"/>
      <c r="CZ2" s="18"/>
      <c r="DA2" s="18"/>
      <c r="DB2" s="15"/>
      <c r="DC2" s="19" t="s">
        <v>9</v>
      </c>
      <c r="DD2" s="14"/>
      <c r="DE2" s="14"/>
      <c r="DF2" s="15"/>
      <c r="DH2" s="12"/>
      <c r="DI2" s="14"/>
      <c r="DJ2" s="14"/>
      <c r="DK2" s="14"/>
      <c r="DL2" s="14"/>
      <c r="DM2" s="14"/>
      <c r="DN2" s="14"/>
      <c r="DO2" s="14"/>
      <c r="DP2" s="24" t="s">
        <v>10</v>
      </c>
      <c r="DQ2" s="21"/>
    </row>
    <row r="3" spans="2:121" ht="15.75" customHeight="1">
      <c r="B3" s="26"/>
      <c r="C3" s="27"/>
      <c r="D3" s="12" t="s">
        <v>102</v>
      </c>
      <c r="E3" s="23" t="s">
        <v>103</v>
      </c>
      <c r="F3" s="14"/>
      <c r="G3" s="15"/>
      <c r="H3" s="28"/>
      <c r="I3" s="28"/>
      <c r="J3" s="28"/>
      <c r="K3" s="23" t="s">
        <v>104</v>
      </c>
      <c r="L3" s="14"/>
      <c r="M3" s="15"/>
      <c r="N3" s="12" t="s">
        <v>105</v>
      </c>
      <c r="O3" s="5"/>
      <c r="P3" s="26"/>
      <c r="Q3" s="14"/>
      <c r="R3" s="14"/>
      <c r="S3" s="14"/>
      <c r="T3" s="14"/>
      <c r="U3" s="14"/>
      <c r="V3" s="15"/>
      <c r="W3" s="23" t="s">
        <v>19</v>
      </c>
      <c r="X3" s="14"/>
      <c r="Y3" s="15"/>
      <c r="Z3" s="28"/>
      <c r="AA3" s="23" t="s">
        <v>20</v>
      </c>
      <c r="AB3" s="14"/>
      <c r="AC3" s="15"/>
      <c r="AD3" s="5"/>
      <c r="AE3" s="26"/>
      <c r="AF3" s="14" t="s">
        <v>21</v>
      </c>
      <c r="AG3" s="14"/>
      <c r="AH3" s="15"/>
      <c r="AI3" s="23" t="s">
        <v>106</v>
      </c>
      <c r="AJ3" s="14"/>
      <c r="AK3" s="14"/>
      <c r="AL3" s="14"/>
      <c r="AM3" s="26"/>
      <c r="AN3" s="26" t="s">
        <v>23</v>
      </c>
      <c r="AO3" s="29" t="s">
        <v>10</v>
      </c>
      <c r="AP3" s="21"/>
      <c r="AQ3" s="26"/>
      <c r="AR3" s="27"/>
      <c r="AS3" s="30" t="s">
        <v>107</v>
      </c>
      <c r="AT3" s="23" t="s">
        <v>103</v>
      </c>
      <c r="AU3" s="14"/>
      <c r="AV3" s="14"/>
      <c r="AW3" s="27"/>
      <c r="AX3" s="28"/>
      <c r="AY3" s="28"/>
      <c r="AZ3" s="23" t="s">
        <v>108</v>
      </c>
      <c r="BA3" s="14"/>
      <c r="BB3" s="15"/>
      <c r="BC3" s="15" t="s">
        <v>109</v>
      </c>
      <c r="BE3" s="26"/>
      <c r="BF3" s="14"/>
      <c r="BG3" s="14"/>
      <c r="BH3" s="14"/>
      <c r="BI3" s="14"/>
      <c r="BJ3" s="14"/>
      <c r="BK3" s="15"/>
      <c r="BL3" s="23" t="s">
        <v>19</v>
      </c>
      <c r="BM3" s="14"/>
      <c r="BN3" s="15"/>
      <c r="BO3" s="28"/>
      <c r="BP3" s="23" t="s">
        <v>20</v>
      </c>
      <c r="BQ3" s="14"/>
      <c r="BR3" s="15"/>
      <c r="BS3" s="5"/>
      <c r="BT3" s="26"/>
      <c r="BU3" s="14" t="s">
        <v>21</v>
      </c>
      <c r="BV3" s="14"/>
      <c r="BW3" s="15"/>
      <c r="BX3" s="23" t="s">
        <v>110</v>
      </c>
      <c r="BY3" s="14"/>
      <c r="BZ3" s="14"/>
      <c r="CA3" s="14"/>
      <c r="CB3" s="26"/>
      <c r="CC3" s="26"/>
      <c r="CD3" s="29" t="s">
        <v>10</v>
      </c>
      <c r="CE3" s="26"/>
      <c r="CF3" s="28"/>
      <c r="CG3" s="30" t="s">
        <v>107</v>
      </c>
      <c r="CH3" s="23" t="s">
        <v>111</v>
      </c>
      <c r="CI3" s="14"/>
      <c r="CJ3" s="15"/>
      <c r="CK3" s="28"/>
      <c r="CL3" s="28"/>
      <c r="CM3" s="28"/>
      <c r="CN3" s="23" t="s">
        <v>112</v>
      </c>
      <c r="CO3" s="14"/>
      <c r="CP3" s="15"/>
      <c r="CQ3" s="12" t="s">
        <v>113</v>
      </c>
      <c r="CS3" s="26"/>
      <c r="CT3" s="14"/>
      <c r="CU3" s="14"/>
      <c r="CV3" s="14"/>
      <c r="CW3" s="14"/>
      <c r="CX3" s="14"/>
      <c r="CY3" s="15"/>
      <c r="CZ3" s="23" t="s">
        <v>19</v>
      </c>
      <c r="DA3" s="14"/>
      <c r="DB3" s="15"/>
      <c r="DC3" s="28"/>
      <c r="DD3" s="23" t="s">
        <v>20</v>
      </c>
      <c r="DE3" s="14"/>
      <c r="DF3" s="15"/>
      <c r="DH3" s="26"/>
      <c r="DI3" s="14" t="s">
        <v>21</v>
      </c>
      <c r="DJ3" s="14"/>
      <c r="DK3" s="15"/>
      <c r="DL3" s="23" t="s">
        <v>114</v>
      </c>
      <c r="DM3" s="14"/>
      <c r="DN3" s="14"/>
      <c r="DO3" s="14"/>
      <c r="DP3" s="26"/>
      <c r="DQ3" s="21"/>
    </row>
    <row r="4" spans="2:121" ht="11.25" customHeight="1">
      <c r="B4" s="26"/>
      <c r="C4" s="31"/>
      <c r="D4" s="32"/>
      <c r="E4" s="31"/>
      <c r="F4" s="331" t="s">
        <v>28</v>
      </c>
      <c r="G4" s="331" t="s">
        <v>29</v>
      </c>
      <c r="H4" s="33"/>
      <c r="I4" s="34"/>
      <c r="J4" s="35"/>
      <c r="K4" s="31"/>
      <c r="L4" s="34"/>
      <c r="M4" s="35"/>
      <c r="N4" s="32"/>
      <c r="O4" s="36"/>
      <c r="P4" s="26"/>
      <c r="Q4" s="18" t="s">
        <v>30</v>
      </c>
      <c r="R4" s="25"/>
      <c r="S4" s="37"/>
      <c r="T4" s="38" t="s">
        <v>31</v>
      </c>
      <c r="U4" s="38" t="s">
        <v>32</v>
      </c>
      <c r="V4" s="24" t="s">
        <v>33</v>
      </c>
      <c r="W4" s="31"/>
      <c r="X4" s="34"/>
      <c r="Y4" s="35"/>
      <c r="Z4" s="33"/>
      <c r="AA4" s="31"/>
      <c r="AB4" s="20" t="s">
        <v>34</v>
      </c>
      <c r="AC4" s="20" t="s">
        <v>35</v>
      </c>
      <c r="AD4" s="39"/>
      <c r="AE4" s="26"/>
      <c r="AF4" s="33"/>
      <c r="AG4" s="20" t="s">
        <v>34</v>
      </c>
      <c r="AH4" s="20" t="s">
        <v>35</v>
      </c>
      <c r="AI4" s="31"/>
      <c r="AJ4" s="24" t="s">
        <v>36</v>
      </c>
      <c r="AK4" s="30" t="s">
        <v>37</v>
      </c>
      <c r="AL4" s="20" t="s">
        <v>38</v>
      </c>
      <c r="AM4" s="32"/>
      <c r="AN4" s="32"/>
      <c r="AO4" s="32"/>
      <c r="AP4" s="21"/>
      <c r="AQ4" s="26"/>
      <c r="AR4" s="31"/>
      <c r="AS4" s="32"/>
      <c r="AT4" s="31"/>
      <c r="AU4" s="33"/>
      <c r="AV4" s="33"/>
      <c r="AW4" s="31"/>
      <c r="AX4" s="34"/>
      <c r="AY4" s="35"/>
      <c r="AZ4" s="31"/>
      <c r="BA4" s="34"/>
      <c r="BB4" s="35"/>
      <c r="BC4" s="40"/>
      <c r="BE4" s="26"/>
      <c r="BF4" s="22" t="s">
        <v>30</v>
      </c>
      <c r="BG4" s="25"/>
      <c r="BH4" s="37"/>
      <c r="BI4" s="38" t="s">
        <v>31</v>
      </c>
      <c r="BJ4" s="38" t="s">
        <v>32</v>
      </c>
      <c r="BK4" s="24" t="s">
        <v>33</v>
      </c>
      <c r="BL4" s="31"/>
      <c r="BM4" s="34"/>
      <c r="BN4" s="35"/>
      <c r="BO4" s="33"/>
      <c r="BP4" s="31"/>
      <c r="BQ4" s="20" t="s">
        <v>34</v>
      </c>
      <c r="BR4" s="20" t="s">
        <v>35</v>
      </c>
      <c r="BS4" s="39"/>
      <c r="BT4" s="26"/>
      <c r="BU4" s="33"/>
      <c r="BV4" s="20" t="s">
        <v>34</v>
      </c>
      <c r="BW4" s="20" t="s">
        <v>35</v>
      </c>
      <c r="BX4" s="31"/>
      <c r="BY4" s="24" t="s">
        <v>36</v>
      </c>
      <c r="BZ4" s="30" t="s">
        <v>37</v>
      </c>
      <c r="CA4" s="20" t="s">
        <v>38</v>
      </c>
      <c r="CB4" s="32"/>
      <c r="CC4" s="32"/>
      <c r="CD4" s="32"/>
      <c r="CE4" s="26"/>
      <c r="CF4" s="33"/>
      <c r="CG4" s="32"/>
      <c r="CH4" s="31"/>
      <c r="CI4" s="33"/>
      <c r="CJ4" s="40"/>
      <c r="CK4" s="33"/>
      <c r="CL4" s="34"/>
      <c r="CM4" s="35"/>
      <c r="CN4" s="31"/>
      <c r="CO4" s="34"/>
      <c r="CP4" s="35"/>
      <c r="CQ4" s="32"/>
      <c r="CS4" s="26"/>
      <c r="CT4" s="22" t="s">
        <v>30</v>
      </c>
      <c r="CU4" s="25"/>
      <c r="CV4" s="37"/>
      <c r="CW4" s="38" t="s">
        <v>31</v>
      </c>
      <c r="CX4" s="38" t="s">
        <v>32</v>
      </c>
      <c r="CY4" s="24" t="s">
        <v>33</v>
      </c>
      <c r="CZ4" s="31"/>
      <c r="DA4" s="34"/>
      <c r="DB4" s="35"/>
      <c r="DC4" s="33"/>
      <c r="DD4" s="31"/>
      <c r="DE4" s="20" t="s">
        <v>34</v>
      </c>
      <c r="DF4" s="20" t="s">
        <v>35</v>
      </c>
      <c r="DH4" s="26"/>
      <c r="DI4" s="33"/>
      <c r="DJ4" s="20" t="s">
        <v>34</v>
      </c>
      <c r="DK4" s="20" t="s">
        <v>35</v>
      </c>
      <c r="DL4" s="31"/>
      <c r="DM4" s="24" t="s">
        <v>36</v>
      </c>
      <c r="DN4" s="30" t="s">
        <v>37</v>
      </c>
      <c r="DO4" s="20" t="s">
        <v>38</v>
      </c>
      <c r="DP4" s="32"/>
      <c r="DQ4" s="21"/>
    </row>
    <row r="5" spans="2:121" ht="12.75" customHeight="1">
      <c r="B5" s="41"/>
      <c r="C5" s="42"/>
      <c r="D5" s="41"/>
      <c r="E5" s="43"/>
      <c r="F5" s="332"/>
      <c r="G5" s="332"/>
      <c r="H5" s="44"/>
      <c r="I5" s="45" t="s">
        <v>39</v>
      </c>
      <c r="J5" s="45" t="s">
        <v>40</v>
      </c>
      <c r="K5" s="43"/>
      <c r="L5" s="45" t="s">
        <v>39</v>
      </c>
      <c r="M5" s="45" t="s">
        <v>40</v>
      </c>
      <c r="N5" s="41"/>
      <c r="O5" s="39"/>
      <c r="P5" s="41"/>
      <c r="Q5" s="44"/>
      <c r="R5" s="45" t="s">
        <v>39</v>
      </c>
      <c r="S5" s="45" t="s">
        <v>40</v>
      </c>
      <c r="T5" s="41"/>
      <c r="U5" s="46" t="s">
        <v>41</v>
      </c>
      <c r="V5" s="41"/>
      <c r="W5" s="43"/>
      <c r="X5" s="45" t="s">
        <v>39</v>
      </c>
      <c r="Y5" s="45" t="s">
        <v>40</v>
      </c>
      <c r="Z5" s="44"/>
      <c r="AA5" s="43"/>
      <c r="AB5" s="41" t="s">
        <v>115</v>
      </c>
      <c r="AC5" s="41"/>
      <c r="AD5" s="39"/>
      <c r="AE5" s="41"/>
      <c r="AF5" s="44"/>
      <c r="AG5" s="41" t="s">
        <v>116</v>
      </c>
      <c r="AH5" s="41"/>
      <c r="AI5" s="43"/>
      <c r="AJ5" s="41"/>
      <c r="AK5" s="47" t="s">
        <v>117</v>
      </c>
      <c r="AL5" s="41"/>
      <c r="AM5" s="41"/>
      <c r="AN5" s="41"/>
      <c r="AO5" s="41"/>
      <c r="AP5" s="21"/>
      <c r="AQ5" s="41"/>
      <c r="AR5" s="42"/>
      <c r="AS5" s="41"/>
      <c r="AT5" s="43"/>
      <c r="AU5" s="48" t="s">
        <v>45</v>
      </c>
      <c r="AV5" s="49" t="s">
        <v>46</v>
      </c>
      <c r="AW5" s="43"/>
      <c r="AX5" s="45" t="s">
        <v>39</v>
      </c>
      <c r="AY5" s="45" t="s">
        <v>40</v>
      </c>
      <c r="AZ5" s="43"/>
      <c r="BA5" s="45" t="s">
        <v>39</v>
      </c>
      <c r="BB5" s="45" t="s">
        <v>40</v>
      </c>
      <c r="BC5" s="50"/>
      <c r="BE5" s="41"/>
      <c r="BF5" s="43"/>
      <c r="BG5" s="45" t="s">
        <v>39</v>
      </c>
      <c r="BH5" s="45" t="s">
        <v>40</v>
      </c>
      <c r="BI5" s="41"/>
      <c r="BJ5" s="46" t="s">
        <v>41</v>
      </c>
      <c r="BK5" s="41"/>
      <c r="BL5" s="43"/>
      <c r="BM5" s="45" t="s">
        <v>39</v>
      </c>
      <c r="BN5" s="45" t="s">
        <v>40</v>
      </c>
      <c r="BO5" s="44"/>
      <c r="BP5" s="43"/>
      <c r="BQ5" s="41" t="s">
        <v>115</v>
      </c>
      <c r="BR5" s="41"/>
      <c r="BS5" s="39"/>
      <c r="BT5" s="41"/>
      <c r="BU5" s="44"/>
      <c r="BV5" s="41" t="s">
        <v>118</v>
      </c>
      <c r="BW5" s="41"/>
      <c r="BX5" s="43"/>
      <c r="BY5" s="41"/>
      <c r="BZ5" s="47" t="s">
        <v>117</v>
      </c>
      <c r="CA5" s="41"/>
      <c r="CB5" s="41"/>
      <c r="CC5" s="41"/>
      <c r="CD5" s="41"/>
      <c r="CE5" s="41"/>
      <c r="CF5" s="51"/>
      <c r="CG5" s="41"/>
      <c r="CH5" s="43"/>
      <c r="CI5" s="48" t="s">
        <v>45</v>
      </c>
      <c r="CJ5" s="48" t="s">
        <v>46</v>
      </c>
      <c r="CK5" s="44"/>
      <c r="CL5" s="45" t="s">
        <v>39</v>
      </c>
      <c r="CM5" s="45" t="s">
        <v>40</v>
      </c>
      <c r="CN5" s="43"/>
      <c r="CO5" s="45" t="s">
        <v>39</v>
      </c>
      <c r="CP5" s="45" t="s">
        <v>40</v>
      </c>
      <c r="CQ5" s="41"/>
      <c r="CS5" s="41"/>
      <c r="CT5" s="43"/>
      <c r="CU5" s="45" t="s">
        <v>39</v>
      </c>
      <c r="CV5" s="45" t="s">
        <v>40</v>
      </c>
      <c r="CW5" s="41"/>
      <c r="CX5" s="46" t="s">
        <v>41</v>
      </c>
      <c r="CY5" s="41"/>
      <c r="CZ5" s="43"/>
      <c r="DA5" s="45" t="s">
        <v>39</v>
      </c>
      <c r="DB5" s="45" t="s">
        <v>40</v>
      </c>
      <c r="DC5" s="44"/>
      <c r="DD5" s="43"/>
      <c r="DE5" s="41" t="s">
        <v>119</v>
      </c>
      <c r="DF5" s="41"/>
      <c r="DH5" s="41"/>
      <c r="DI5" s="44"/>
      <c r="DJ5" s="41" t="s">
        <v>115</v>
      </c>
      <c r="DK5" s="41"/>
      <c r="DL5" s="43"/>
      <c r="DM5" s="41"/>
      <c r="DN5" s="47" t="s">
        <v>120</v>
      </c>
      <c r="DO5" s="41"/>
      <c r="DP5" s="41"/>
      <c r="DQ5" s="21"/>
    </row>
    <row r="6" spans="2:121" ht="12">
      <c r="B6" s="12" t="s">
        <v>48</v>
      </c>
      <c r="C6" s="5">
        <v>1506752818</v>
      </c>
      <c r="D6" s="5">
        <v>1286904149</v>
      </c>
      <c r="E6" s="5">
        <v>219848669</v>
      </c>
      <c r="F6" s="5">
        <v>197797279</v>
      </c>
      <c r="G6" s="5">
        <v>22051390</v>
      </c>
      <c r="H6" s="5">
        <v>107997260</v>
      </c>
      <c r="I6" s="5">
        <v>182971397</v>
      </c>
      <c r="J6" s="5">
        <v>74974137</v>
      </c>
      <c r="K6" s="5">
        <v>-9204656</v>
      </c>
      <c r="L6" s="5">
        <v>64283977</v>
      </c>
      <c r="M6" s="5">
        <v>73488633</v>
      </c>
      <c r="N6" s="52">
        <v>115038395</v>
      </c>
      <c r="O6" s="5"/>
      <c r="P6" s="12" t="s">
        <v>48</v>
      </c>
      <c r="Q6" s="5">
        <v>33928407</v>
      </c>
      <c r="R6" s="5">
        <v>35011693</v>
      </c>
      <c r="S6" s="5">
        <v>1083286</v>
      </c>
      <c r="T6" s="5">
        <v>27065954</v>
      </c>
      <c r="U6" s="5">
        <v>49890954</v>
      </c>
      <c r="V6" s="5">
        <v>4153080</v>
      </c>
      <c r="W6" s="5">
        <v>2163521</v>
      </c>
      <c r="X6" s="5">
        <v>2565739</v>
      </c>
      <c r="Y6" s="5">
        <v>402218</v>
      </c>
      <c r="Z6" s="5">
        <v>435330285</v>
      </c>
      <c r="AA6" s="5">
        <v>208841656</v>
      </c>
      <c r="AB6" s="5">
        <v>205997635</v>
      </c>
      <c r="AC6" s="52">
        <v>2844021</v>
      </c>
      <c r="AD6" s="5">
        <v>0</v>
      </c>
      <c r="AE6" s="12" t="s">
        <v>48</v>
      </c>
      <c r="AF6" s="5">
        <v>23391277</v>
      </c>
      <c r="AG6" s="53">
        <v>12228394</v>
      </c>
      <c r="AH6" s="5">
        <v>11162883</v>
      </c>
      <c r="AI6" s="5">
        <v>203097352</v>
      </c>
      <c r="AJ6" s="5">
        <v>13112034</v>
      </c>
      <c r="AK6" s="5">
        <v>66822015</v>
      </c>
      <c r="AL6" s="5">
        <v>123163303</v>
      </c>
      <c r="AM6" s="53">
        <v>2050080363</v>
      </c>
      <c r="AN6" s="53">
        <v>739606</v>
      </c>
      <c r="AO6" s="52">
        <v>2771.8546942561311</v>
      </c>
      <c r="AQ6" s="12" t="s">
        <v>48</v>
      </c>
      <c r="AR6" s="11">
        <v>1.3945572374246789</v>
      </c>
      <c r="AS6" s="11">
        <v>1.853063744130391</v>
      </c>
      <c r="AT6" s="11">
        <v>-1.2086730314010348</v>
      </c>
      <c r="AU6" s="11">
        <v>-1.5453932378624096</v>
      </c>
      <c r="AV6" s="54">
        <v>1.9178953122849403</v>
      </c>
      <c r="AW6" s="11">
        <v>-16.190922976619451</v>
      </c>
      <c r="AX6" s="11">
        <v>-4.4598468223734926</v>
      </c>
      <c r="AY6" s="11">
        <v>19.668523551946311</v>
      </c>
      <c r="AZ6" s="11">
        <v>-158.62414405073264</v>
      </c>
      <c r="BA6" s="11">
        <v>-16.017714149353228</v>
      </c>
      <c r="BB6" s="11">
        <v>20.782945426705947</v>
      </c>
      <c r="BC6" s="55">
        <v>3.8784251857983754</v>
      </c>
      <c r="BD6" s="5"/>
      <c r="BE6" s="12" t="s">
        <v>48</v>
      </c>
      <c r="BF6" s="11">
        <v>7.9239767281696807</v>
      </c>
      <c r="BG6" s="11">
        <v>6.5774919099692966</v>
      </c>
      <c r="BH6" s="11">
        <v>-23.367135798189732</v>
      </c>
      <c r="BI6" s="11">
        <v>13.8873932593158</v>
      </c>
      <c r="BJ6" s="11">
        <v>-3.6953709456362365</v>
      </c>
      <c r="BK6" s="11">
        <v>11.191073614408673</v>
      </c>
      <c r="BL6" s="11">
        <v>-10.473264311310841</v>
      </c>
      <c r="BM6" s="11">
        <v>-8.7242002238370038</v>
      </c>
      <c r="BN6" s="11">
        <v>1.9941473904157176</v>
      </c>
      <c r="BO6" s="11">
        <v>14.913303205300355</v>
      </c>
      <c r="BP6" s="56">
        <v>47.047917124383474</v>
      </c>
      <c r="BQ6" s="57">
        <v>28.829192299670698</v>
      </c>
      <c r="BR6" s="55">
        <v>115.90886969993544</v>
      </c>
      <c r="BS6" s="5"/>
      <c r="BT6" s="12" t="s">
        <v>48</v>
      </c>
      <c r="BU6" s="11">
        <v>-18.005683904455022</v>
      </c>
      <c r="BV6" s="11">
        <v>-28.850732564234612</v>
      </c>
      <c r="BW6" s="11">
        <v>-1.5702804205073146</v>
      </c>
      <c r="BX6" s="11">
        <v>-2.4896596521633581</v>
      </c>
      <c r="BY6" s="11">
        <v>21.075873432456099</v>
      </c>
      <c r="BZ6" s="11">
        <v>-5.3074119458112285</v>
      </c>
      <c r="CA6" s="11">
        <v>-2.9338703971636013</v>
      </c>
      <c r="CB6" s="11">
        <v>2.8266875758261296</v>
      </c>
      <c r="CC6" s="11">
        <v>-0.16414199362329954</v>
      </c>
      <c r="CD6" s="58">
        <v>2.9957468480497371</v>
      </c>
      <c r="CE6" s="12" t="s">
        <v>48</v>
      </c>
      <c r="CF6" s="11">
        <f>C6/$AM6*100</f>
        <v>73.49725626341214</v>
      </c>
      <c r="CG6" s="11">
        <f t="shared" ref="CG6:CQ29" si="0">D6/$AM6*100</f>
        <v>62.773351339105531</v>
      </c>
      <c r="CH6" s="11">
        <f t="shared" si="0"/>
        <v>10.723904924306618</v>
      </c>
      <c r="CI6" s="11">
        <f t="shared" si="0"/>
        <v>9.6482695298125734</v>
      </c>
      <c r="CJ6" s="11">
        <f t="shared" si="0"/>
        <v>1.0756353944940451</v>
      </c>
      <c r="CK6" s="11">
        <f t="shared" si="0"/>
        <v>5.2679525129425375</v>
      </c>
      <c r="CL6" s="11">
        <f t="shared" si="0"/>
        <v>8.9250841236412537</v>
      </c>
      <c r="CM6" s="11">
        <f t="shared" si="0"/>
        <v>3.6571316106987171</v>
      </c>
      <c r="CN6" s="11">
        <f t="shared" si="0"/>
        <v>-0.44899000869069833</v>
      </c>
      <c r="CO6" s="11">
        <f t="shared" si="0"/>
        <v>3.1356808328201131</v>
      </c>
      <c r="CP6" s="54">
        <f t="shared" si="0"/>
        <v>3.5846708415108113</v>
      </c>
      <c r="CQ6" s="55">
        <f t="shared" si="0"/>
        <v>5.611409048943707</v>
      </c>
      <c r="CS6" s="12" t="s">
        <v>48</v>
      </c>
      <c r="CT6" s="59">
        <f t="shared" ref="CT6:DF25" si="1">Q6/$AM6*100</f>
        <v>1.6549793662893595</v>
      </c>
      <c r="CU6" s="59">
        <f t="shared" si="1"/>
        <v>1.7078205143512222</v>
      </c>
      <c r="CV6" s="59">
        <f t="shared" si="1"/>
        <v>5.2841148061862582E-2</v>
      </c>
      <c r="CW6" s="59">
        <f t="shared" si="1"/>
        <v>1.3202386837359312</v>
      </c>
      <c r="CX6" s="59">
        <f t="shared" si="1"/>
        <v>2.433609672110205</v>
      </c>
      <c r="CY6" s="59">
        <f t="shared" si="1"/>
        <v>0.20258132680821156</v>
      </c>
      <c r="CZ6" s="59">
        <f t="shared" si="1"/>
        <v>0.1055334726895289</v>
      </c>
      <c r="DA6" s="59">
        <f t="shared" si="1"/>
        <v>0.12515309381557158</v>
      </c>
      <c r="DB6" s="59">
        <f t="shared" si="1"/>
        <v>1.9619621126042656E-2</v>
      </c>
      <c r="DC6" s="59">
        <f t="shared" si="1"/>
        <v>21.234791223645313</v>
      </c>
      <c r="DD6" s="60">
        <f t="shared" si="1"/>
        <v>10.186998508409205</v>
      </c>
      <c r="DE6" s="11">
        <f t="shared" si="1"/>
        <v>10.048271215014804</v>
      </c>
      <c r="DF6" s="55">
        <f t="shared" si="1"/>
        <v>0.13872729339440046</v>
      </c>
      <c r="DH6" s="12" t="s">
        <v>48</v>
      </c>
      <c r="DI6" s="11">
        <f t="shared" ref="DI6:DP37" si="2">AF6/$AM6*100</f>
        <v>1.1409931738368639</v>
      </c>
      <c r="DJ6" s="11">
        <f t="shared" si="2"/>
        <v>0.59648364135859977</v>
      </c>
      <c r="DK6" s="11">
        <f t="shared" si="2"/>
        <v>0.54450953247826417</v>
      </c>
      <c r="DL6" s="11">
        <f t="shared" si="2"/>
        <v>9.9067995413992449</v>
      </c>
      <c r="DM6" s="11">
        <f t="shared" si="2"/>
        <v>0.63958634191356334</v>
      </c>
      <c r="DN6" s="11">
        <f t="shared" si="2"/>
        <v>3.2594827113126197</v>
      </c>
      <c r="DO6" s="11">
        <f t="shared" si="2"/>
        <v>6.0077304881730633</v>
      </c>
      <c r="DP6" s="61">
        <f t="shared" si="2"/>
        <v>100</v>
      </c>
      <c r="DQ6" s="62"/>
    </row>
    <row r="7" spans="2:121" ht="12">
      <c r="B7" s="63" t="s">
        <v>49</v>
      </c>
      <c r="C7" s="5">
        <v>213542241</v>
      </c>
      <c r="D7" s="5">
        <v>182375690</v>
      </c>
      <c r="E7" s="5">
        <v>31166551</v>
      </c>
      <c r="F7" s="5">
        <v>28053430</v>
      </c>
      <c r="G7" s="5">
        <v>3113121</v>
      </c>
      <c r="H7" s="5">
        <v>14719945</v>
      </c>
      <c r="I7" s="5">
        <v>19947954</v>
      </c>
      <c r="J7" s="5">
        <v>5228009</v>
      </c>
      <c r="K7" s="5">
        <v>-2164346</v>
      </c>
      <c r="L7" s="5">
        <v>2846502</v>
      </c>
      <c r="M7" s="5">
        <v>5010848</v>
      </c>
      <c r="N7" s="64">
        <v>16607672</v>
      </c>
      <c r="O7" s="5"/>
      <c r="P7" s="63" t="s">
        <v>49</v>
      </c>
      <c r="Q7" s="5">
        <v>2985697</v>
      </c>
      <c r="R7" s="5">
        <v>3151432</v>
      </c>
      <c r="S7" s="5">
        <v>165735</v>
      </c>
      <c r="T7" s="5">
        <v>2647756</v>
      </c>
      <c r="U7" s="5">
        <v>8230116</v>
      </c>
      <c r="V7" s="5">
        <v>2744103</v>
      </c>
      <c r="W7" s="5">
        <v>276619</v>
      </c>
      <c r="X7" s="5">
        <v>328045</v>
      </c>
      <c r="Y7" s="5">
        <v>51426</v>
      </c>
      <c r="Z7" s="5">
        <v>78686683</v>
      </c>
      <c r="AA7" s="5">
        <v>32301384</v>
      </c>
      <c r="AB7" s="5">
        <v>32045509</v>
      </c>
      <c r="AC7" s="64">
        <v>255875</v>
      </c>
      <c r="AD7" s="5">
        <v>0</v>
      </c>
      <c r="AE7" s="63" t="s">
        <v>49</v>
      </c>
      <c r="AF7" s="5">
        <v>4859523</v>
      </c>
      <c r="AG7" s="5">
        <v>3917788</v>
      </c>
      <c r="AH7" s="5">
        <v>941735</v>
      </c>
      <c r="AI7" s="5">
        <v>41525776</v>
      </c>
      <c r="AJ7" s="5">
        <v>9600527</v>
      </c>
      <c r="AK7" s="5">
        <v>9164836</v>
      </c>
      <c r="AL7" s="5">
        <v>22760413</v>
      </c>
      <c r="AM7" s="5">
        <v>306948869</v>
      </c>
      <c r="AN7" s="5">
        <v>126758</v>
      </c>
      <c r="AO7" s="64">
        <v>2421.5344909197051</v>
      </c>
      <c r="AQ7" s="63" t="s">
        <v>49</v>
      </c>
      <c r="AR7" s="11">
        <v>3.8148135650341182</v>
      </c>
      <c r="AS7" s="11">
        <v>4.283835676652064</v>
      </c>
      <c r="AT7" s="11">
        <v>1.152667593985836</v>
      </c>
      <c r="AU7" s="11">
        <v>0.80654782267231095</v>
      </c>
      <c r="AV7" s="11">
        <v>4.3823107528042646</v>
      </c>
      <c r="AW7" s="11">
        <v>-4.9959842581888347</v>
      </c>
      <c r="AX7" s="11">
        <v>2.269178245160826</v>
      </c>
      <c r="AY7" s="11">
        <v>30.331419665202393</v>
      </c>
      <c r="AZ7" s="11">
        <v>-332.56035190873712</v>
      </c>
      <c r="BA7" s="11">
        <v>-12.340556314493471</v>
      </c>
      <c r="BB7" s="11">
        <v>33.708721750140427</v>
      </c>
      <c r="BC7" s="65">
        <v>5.8113414311699811</v>
      </c>
      <c r="BD7" s="5"/>
      <c r="BE7" s="63" t="s">
        <v>49</v>
      </c>
      <c r="BF7" s="11">
        <v>57.796053535603377</v>
      </c>
      <c r="BG7" s="11">
        <v>49.562952578290293</v>
      </c>
      <c r="BH7" s="11">
        <v>-22.903195794762059</v>
      </c>
      <c r="BI7" s="11">
        <v>-13.091417675906806</v>
      </c>
      <c r="BJ7" s="11">
        <v>-1.9662342163990432</v>
      </c>
      <c r="BK7" s="11">
        <v>16.194706903078451</v>
      </c>
      <c r="BL7" s="11">
        <v>-7.4329637822046575</v>
      </c>
      <c r="BM7" s="11">
        <v>-5.6243616852946676</v>
      </c>
      <c r="BN7" s="11">
        <v>5.4589451234517261</v>
      </c>
      <c r="BO7" s="11">
        <v>17.509261057954685</v>
      </c>
      <c r="BP7" s="57">
        <v>53.450536650066525</v>
      </c>
      <c r="BQ7" s="57">
        <v>40.579469502877302</v>
      </c>
      <c r="BR7" s="65">
        <v>114.66107211041515</v>
      </c>
      <c r="BS7" s="5"/>
      <c r="BT7" s="63" t="s">
        <v>49</v>
      </c>
      <c r="BU7" s="11">
        <v>11.314385429303387</v>
      </c>
      <c r="BV7" s="11">
        <v>12.674171974018542</v>
      </c>
      <c r="BW7" s="11">
        <v>5.9928710428604068</v>
      </c>
      <c r="BX7" s="11">
        <v>-4.9876646642997437E-2</v>
      </c>
      <c r="BY7" s="11">
        <v>16.660799517634072</v>
      </c>
      <c r="BZ7" s="11">
        <v>-8.8346703824456494</v>
      </c>
      <c r="CA7" s="11">
        <v>-2.164985956674748</v>
      </c>
      <c r="CB7" s="11">
        <v>6.5234389232693966</v>
      </c>
      <c r="CC7" s="11">
        <v>-0.56012300740554788</v>
      </c>
      <c r="CD7" s="66">
        <v>7.1234620807128186</v>
      </c>
      <c r="CE7" s="63" t="s">
        <v>49</v>
      </c>
      <c r="CF7" s="11">
        <f t="shared" ref="CF7:CH51" si="3">C7/$AM7*100</f>
        <v>69.56932002899805</v>
      </c>
      <c r="CG7" s="11">
        <f t="shared" si="0"/>
        <v>59.415657921841046</v>
      </c>
      <c r="CH7" s="11">
        <f t="shared" si="0"/>
        <v>10.153662107157006</v>
      </c>
      <c r="CI7" s="11">
        <f t="shared" si="0"/>
        <v>9.1394472608400452</v>
      </c>
      <c r="CJ7" s="11">
        <f t="shared" si="0"/>
        <v>1.0142148463169611</v>
      </c>
      <c r="CK7" s="11">
        <f t="shared" si="0"/>
        <v>4.79556906267669</v>
      </c>
      <c r="CL7" s="11">
        <f t="shared" si="0"/>
        <v>6.4987872621873057</v>
      </c>
      <c r="CM7" s="11">
        <f t="shared" si="0"/>
        <v>1.7032181995106161</v>
      </c>
      <c r="CN7" s="11">
        <f t="shared" si="0"/>
        <v>-0.705116134505125</v>
      </c>
      <c r="CO7" s="11">
        <f t="shared" si="0"/>
        <v>0.92735379976265686</v>
      </c>
      <c r="CP7" s="11">
        <f t="shared" si="0"/>
        <v>1.6324699342677818</v>
      </c>
      <c r="CQ7" s="65">
        <f t="shared" si="0"/>
        <v>5.4105662790371776</v>
      </c>
      <c r="CS7" s="63" t="s">
        <v>49</v>
      </c>
      <c r="CT7" s="59">
        <f t="shared" si="1"/>
        <v>0.9727017433642996</v>
      </c>
      <c r="CU7" s="59">
        <f t="shared" si="1"/>
        <v>1.0266960781666865</v>
      </c>
      <c r="CV7" s="59">
        <f t="shared" si="1"/>
        <v>5.3994334802386905E-2</v>
      </c>
      <c r="CW7" s="59">
        <f t="shared" si="1"/>
        <v>0.86260490505342102</v>
      </c>
      <c r="CX7" s="59">
        <f t="shared" si="1"/>
        <v>2.6812661101546524</v>
      </c>
      <c r="CY7" s="59">
        <f t="shared" si="1"/>
        <v>0.89399352046480407</v>
      </c>
      <c r="CZ7" s="59">
        <f t="shared" si="1"/>
        <v>9.0118918144637308E-2</v>
      </c>
      <c r="DA7" s="59">
        <f t="shared" si="1"/>
        <v>0.10687284858508471</v>
      </c>
      <c r="DB7" s="59">
        <f t="shared" si="1"/>
        <v>1.6753930440447394E-2</v>
      </c>
      <c r="DC7" s="59">
        <f t="shared" si="1"/>
        <v>25.635110908325252</v>
      </c>
      <c r="DD7" s="59">
        <f t="shared" si="1"/>
        <v>10.523376126204264</v>
      </c>
      <c r="DE7" s="11">
        <f t="shared" si="1"/>
        <v>10.440015336886614</v>
      </c>
      <c r="DF7" s="65">
        <f t="shared" si="1"/>
        <v>8.3360789317650161E-2</v>
      </c>
      <c r="DH7" s="63" t="s">
        <v>49</v>
      </c>
      <c r="DI7" s="11">
        <f t="shared" si="2"/>
        <v>1.5831701924270649</v>
      </c>
      <c r="DJ7" s="11">
        <f t="shared" si="2"/>
        <v>1.2763650222148237</v>
      </c>
      <c r="DK7" s="11">
        <f t="shared" si="2"/>
        <v>0.30680517021224146</v>
      </c>
      <c r="DL7" s="11">
        <f t="shared" si="2"/>
        <v>13.528564589693929</v>
      </c>
      <c r="DM7" s="11">
        <f t="shared" si="2"/>
        <v>3.1277284165526602</v>
      </c>
      <c r="DN7" s="11">
        <f t="shared" si="2"/>
        <v>2.9857858834462752</v>
      </c>
      <c r="DO7" s="11">
        <f t="shared" si="2"/>
        <v>7.4150502896949906</v>
      </c>
      <c r="DP7" s="67">
        <f t="shared" si="2"/>
        <v>100</v>
      </c>
      <c r="DQ7" s="62"/>
    </row>
    <row r="8" spans="2:121" ht="12">
      <c r="B8" s="63" t="s">
        <v>50</v>
      </c>
      <c r="C8" s="5">
        <v>55503480</v>
      </c>
      <c r="D8" s="5">
        <v>47405981</v>
      </c>
      <c r="E8" s="5">
        <v>8097499</v>
      </c>
      <c r="F8" s="5">
        <v>7284674</v>
      </c>
      <c r="G8" s="5">
        <v>812825</v>
      </c>
      <c r="H8" s="5">
        <v>3504018</v>
      </c>
      <c r="I8" s="5">
        <v>4948496</v>
      </c>
      <c r="J8" s="5">
        <v>1444478</v>
      </c>
      <c r="K8" s="5">
        <v>-428352</v>
      </c>
      <c r="L8" s="5">
        <v>957167</v>
      </c>
      <c r="M8" s="5">
        <v>1385519</v>
      </c>
      <c r="N8" s="64">
        <v>3869297</v>
      </c>
      <c r="O8" s="5"/>
      <c r="P8" s="63" t="s">
        <v>50</v>
      </c>
      <c r="Q8" s="5">
        <v>939183</v>
      </c>
      <c r="R8" s="5">
        <v>986416</v>
      </c>
      <c r="S8" s="5">
        <v>47233</v>
      </c>
      <c r="T8" s="5">
        <v>648989</v>
      </c>
      <c r="U8" s="5">
        <v>2204019</v>
      </c>
      <c r="V8" s="5">
        <v>77106</v>
      </c>
      <c r="W8" s="5">
        <v>63073</v>
      </c>
      <c r="X8" s="5">
        <v>74799</v>
      </c>
      <c r="Y8" s="5">
        <v>11726</v>
      </c>
      <c r="Z8" s="5">
        <v>20379239</v>
      </c>
      <c r="AA8" s="5">
        <v>8461466</v>
      </c>
      <c r="AB8" s="5">
        <v>8374046</v>
      </c>
      <c r="AC8" s="64">
        <v>87420</v>
      </c>
      <c r="AD8" s="5">
        <v>0</v>
      </c>
      <c r="AE8" s="63" t="s">
        <v>50</v>
      </c>
      <c r="AF8" s="5">
        <v>2533782</v>
      </c>
      <c r="AG8" s="5">
        <v>2340003</v>
      </c>
      <c r="AH8" s="5">
        <v>193779</v>
      </c>
      <c r="AI8" s="5">
        <v>9383991</v>
      </c>
      <c r="AJ8" s="5">
        <v>1494985</v>
      </c>
      <c r="AK8" s="5">
        <v>2875541</v>
      </c>
      <c r="AL8" s="5">
        <v>5013465</v>
      </c>
      <c r="AM8" s="5">
        <v>79386737</v>
      </c>
      <c r="AN8" s="5">
        <v>33450</v>
      </c>
      <c r="AO8" s="64">
        <v>2373.2955754857999</v>
      </c>
      <c r="AQ8" s="63" t="s">
        <v>50</v>
      </c>
      <c r="AR8" s="11">
        <v>2.7032939285193995</v>
      </c>
      <c r="AS8" s="11">
        <v>3.1639750540938651</v>
      </c>
      <c r="AT8" s="11">
        <v>8.6731544548272893E-2</v>
      </c>
      <c r="AU8" s="11">
        <v>-0.26383006222391625</v>
      </c>
      <c r="AV8" s="11">
        <v>3.3421144305805948</v>
      </c>
      <c r="AW8" s="11">
        <v>-6.5495021066258303</v>
      </c>
      <c r="AX8" s="11">
        <v>1.3867987868404603</v>
      </c>
      <c r="AY8" s="11">
        <v>27.693065219486019</v>
      </c>
      <c r="AZ8" s="11">
        <v>-2652.9054174861431</v>
      </c>
      <c r="BA8" s="11">
        <v>-10.925911105237983</v>
      </c>
      <c r="BB8" s="11">
        <v>30.981806493696794</v>
      </c>
      <c r="BC8" s="65">
        <v>5.6255410197746736</v>
      </c>
      <c r="BD8" s="5"/>
      <c r="BE8" s="63" t="s">
        <v>50</v>
      </c>
      <c r="BF8" s="11">
        <v>60.783491317842461</v>
      </c>
      <c r="BG8" s="11">
        <v>52.651550322816263</v>
      </c>
      <c r="BH8" s="11">
        <v>-23.890169032694693</v>
      </c>
      <c r="BI8" s="11">
        <v>-10.202124745061033</v>
      </c>
      <c r="BJ8" s="11">
        <v>-2.8509731789012118</v>
      </c>
      <c r="BK8" s="11">
        <v>-12.050735134765201</v>
      </c>
      <c r="BL8" s="11">
        <v>-9.3752694042932259</v>
      </c>
      <c r="BM8" s="11">
        <v>-7.6042245692051136</v>
      </c>
      <c r="BN8" s="11">
        <v>3.2490974729241873</v>
      </c>
      <c r="BO8" s="11">
        <v>12.854052663942413</v>
      </c>
      <c r="BP8" s="57">
        <v>56.58232240191937</v>
      </c>
      <c r="BQ8" s="57">
        <v>39.124114342979425</v>
      </c>
      <c r="BR8" s="65">
        <v>114.20830394263368</v>
      </c>
      <c r="BS8" s="5"/>
      <c r="BT8" s="63" t="s">
        <v>50</v>
      </c>
      <c r="BU8" s="11">
        <v>-6.2699826913779093</v>
      </c>
      <c r="BV8" s="11">
        <v>-7.0673224898776992</v>
      </c>
      <c r="BW8" s="11">
        <v>4.5634085537604818</v>
      </c>
      <c r="BX8" s="11">
        <v>-5.6973089740592986</v>
      </c>
      <c r="BY8" s="11">
        <v>-1.0687985727293903</v>
      </c>
      <c r="BZ8" s="11">
        <v>-11.949847495207147</v>
      </c>
      <c r="CA8" s="11">
        <v>-3.1025566144200871</v>
      </c>
      <c r="CB8" s="11">
        <v>4.6625323860398149</v>
      </c>
      <c r="CC8" s="11">
        <v>-1.2691853600944512</v>
      </c>
      <c r="CD8" s="66">
        <v>6.0079700220935432</v>
      </c>
      <c r="CE8" s="63" t="s">
        <v>50</v>
      </c>
      <c r="CF8" s="11">
        <f t="shared" si="3"/>
        <v>69.915305877857165</v>
      </c>
      <c r="CG8" s="11">
        <f t="shared" si="0"/>
        <v>59.715240594911968</v>
      </c>
      <c r="CH8" s="11">
        <f t="shared" si="0"/>
        <v>10.200065282945186</v>
      </c>
      <c r="CI8" s="11">
        <f t="shared" si="0"/>
        <v>9.1761851856941803</v>
      </c>
      <c r="CJ8" s="11">
        <f t="shared" si="0"/>
        <v>1.0238800972510056</v>
      </c>
      <c r="CK8" s="11">
        <f t="shared" si="0"/>
        <v>4.4138581990087333</v>
      </c>
      <c r="CL8" s="11">
        <f t="shared" si="0"/>
        <v>6.2334039500829972</v>
      </c>
      <c r="CM8" s="11">
        <f t="shared" si="0"/>
        <v>1.819545751074263</v>
      </c>
      <c r="CN8" s="11">
        <f t="shared" si="0"/>
        <v>-0.53957627708013745</v>
      </c>
      <c r="CO8" s="11">
        <f t="shared" si="0"/>
        <v>1.2057014007264211</v>
      </c>
      <c r="CP8" s="11">
        <f t="shared" si="0"/>
        <v>1.7452776778065584</v>
      </c>
      <c r="CQ8" s="65">
        <f t="shared" si="0"/>
        <v>4.8739841769790839</v>
      </c>
      <c r="CS8" s="63" t="s">
        <v>50</v>
      </c>
      <c r="CT8" s="59">
        <f t="shared" si="1"/>
        <v>1.183047742597104</v>
      </c>
      <c r="CU8" s="59">
        <f t="shared" si="1"/>
        <v>1.242545086592991</v>
      </c>
      <c r="CV8" s="59">
        <f t="shared" si="1"/>
        <v>5.9497343995886867E-2</v>
      </c>
      <c r="CW8" s="59">
        <f t="shared" si="1"/>
        <v>0.81750305469791507</v>
      </c>
      <c r="CX8" s="59">
        <f t="shared" si="1"/>
        <v>2.7763063243171211</v>
      </c>
      <c r="CY8" s="59">
        <f t="shared" si="1"/>
        <v>9.7127055366943715E-2</v>
      </c>
      <c r="CZ8" s="59">
        <f t="shared" si="1"/>
        <v>7.945029910978707E-2</v>
      </c>
      <c r="DA8" s="59">
        <f t="shared" si="1"/>
        <v>9.4221028381604857E-2</v>
      </c>
      <c r="DB8" s="59">
        <f t="shared" si="1"/>
        <v>1.4770729271817783E-2</v>
      </c>
      <c r="DC8" s="59">
        <f t="shared" si="1"/>
        <v>25.67083592313411</v>
      </c>
      <c r="DD8" s="59">
        <f t="shared" si="1"/>
        <v>10.658538591906101</v>
      </c>
      <c r="DE8" s="11">
        <f t="shared" si="1"/>
        <v>10.548419441902492</v>
      </c>
      <c r="DF8" s="65">
        <f t="shared" si="1"/>
        <v>0.11011915000360829</v>
      </c>
      <c r="DH8" s="63" t="s">
        <v>50</v>
      </c>
      <c r="DI8" s="11">
        <f t="shared" si="2"/>
        <v>3.1916943506570878</v>
      </c>
      <c r="DJ8" s="11">
        <f t="shared" si="2"/>
        <v>2.947599420794937</v>
      </c>
      <c r="DK8" s="11">
        <f t="shared" si="2"/>
        <v>0.24409492986215064</v>
      </c>
      <c r="DL8" s="11">
        <f t="shared" si="2"/>
        <v>11.820602980570923</v>
      </c>
      <c r="DM8" s="11">
        <f t="shared" si="2"/>
        <v>1.8831672096561922</v>
      </c>
      <c r="DN8" s="11">
        <f t="shared" si="2"/>
        <v>3.6221932134583135</v>
      </c>
      <c r="DO8" s="11">
        <f t="shared" si="2"/>
        <v>6.3152425574564175</v>
      </c>
      <c r="DP8" s="67">
        <f t="shared" si="2"/>
        <v>100</v>
      </c>
      <c r="DQ8" s="62"/>
    </row>
    <row r="9" spans="2:121" ht="12">
      <c r="B9" s="63" t="s">
        <v>51</v>
      </c>
      <c r="C9" s="5">
        <v>85749106</v>
      </c>
      <c r="D9" s="5">
        <v>73242665</v>
      </c>
      <c r="E9" s="5">
        <v>12506441</v>
      </c>
      <c r="F9" s="5">
        <v>11261454</v>
      </c>
      <c r="G9" s="5">
        <v>1244987</v>
      </c>
      <c r="H9" s="5">
        <v>5875306</v>
      </c>
      <c r="I9" s="5">
        <v>6757329</v>
      </c>
      <c r="J9" s="5">
        <v>882023</v>
      </c>
      <c r="K9" s="5">
        <v>-302287</v>
      </c>
      <c r="L9" s="5">
        <v>488011</v>
      </c>
      <c r="M9" s="5">
        <v>790298</v>
      </c>
      <c r="N9" s="64">
        <v>6067289</v>
      </c>
      <c r="O9" s="5"/>
      <c r="P9" s="63" t="s">
        <v>51</v>
      </c>
      <c r="Q9" s="5">
        <v>1077660</v>
      </c>
      <c r="R9" s="5">
        <v>1148878</v>
      </c>
      <c r="S9" s="5">
        <v>71218</v>
      </c>
      <c r="T9" s="5">
        <v>1441520</v>
      </c>
      <c r="U9" s="5">
        <v>2976550</v>
      </c>
      <c r="V9" s="5">
        <v>571559</v>
      </c>
      <c r="W9" s="5">
        <v>110304</v>
      </c>
      <c r="X9" s="5">
        <v>130811</v>
      </c>
      <c r="Y9" s="5">
        <v>20507</v>
      </c>
      <c r="Z9" s="5">
        <v>23758218</v>
      </c>
      <c r="AA9" s="5">
        <v>8829767</v>
      </c>
      <c r="AB9" s="5">
        <v>8772870</v>
      </c>
      <c r="AC9" s="64">
        <v>56897</v>
      </c>
      <c r="AD9" s="5">
        <v>0</v>
      </c>
      <c r="AE9" s="63" t="s">
        <v>51</v>
      </c>
      <c r="AF9" s="5">
        <v>791020</v>
      </c>
      <c r="AG9" s="5">
        <v>542870</v>
      </c>
      <c r="AH9" s="5">
        <v>248150</v>
      </c>
      <c r="AI9" s="5">
        <v>14137431</v>
      </c>
      <c r="AJ9" s="5">
        <v>518732</v>
      </c>
      <c r="AK9" s="5">
        <v>3559537</v>
      </c>
      <c r="AL9" s="5">
        <v>10059162</v>
      </c>
      <c r="AM9" s="5">
        <v>115382630</v>
      </c>
      <c r="AN9" s="5">
        <v>52967</v>
      </c>
      <c r="AO9" s="64">
        <v>2178.3871089546319</v>
      </c>
      <c r="AQ9" s="63" t="s">
        <v>51</v>
      </c>
      <c r="AR9" s="11">
        <v>2.4021184072455646</v>
      </c>
      <c r="AS9" s="11">
        <v>2.8658703278505602</v>
      </c>
      <c r="AT9" s="11">
        <v>-0.23200466131292158</v>
      </c>
      <c r="AU9" s="11">
        <v>-0.57043657362991651</v>
      </c>
      <c r="AV9" s="11">
        <v>2.937256399953037</v>
      </c>
      <c r="AW9" s="11">
        <v>-4.9143375399197371</v>
      </c>
      <c r="AX9" s="11">
        <v>-1.5288013139734713</v>
      </c>
      <c r="AY9" s="11">
        <v>29.086989483050825</v>
      </c>
      <c r="AZ9" s="11">
        <v>-543.82134946328165</v>
      </c>
      <c r="BA9" s="11">
        <v>-6.7162766870497199</v>
      </c>
      <c r="BB9" s="11">
        <v>38.62469500911245</v>
      </c>
      <c r="BC9" s="65">
        <v>-0.64298140047257435</v>
      </c>
      <c r="BD9" s="5"/>
      <c r="BE9" s="63" t="s">
        <v>51</v>
      </c>
      <c r="BF9" s="11">
        <v>27.994508039593423</v>
      </c>
      <c r="BG9" s="11">
        <v>22.788109770760499</v>
      </c>
      <c r="BH9" s="11">
        <v>-23.994407743780748</v>
      </c>
      <c r="BI9" s="11">
        <v>-16.718758846523148</v>
      </c>
      <c r="BJ9" s="11">
        <v>-1.1065317099993188</v>
      </c>
      <c r="BK9" s="11">
        <v>9.1107106449753168</v>
      </c>
      <c r="BL9" s="11">
        <v>-7.5871313672922254</v>
      </c>
      <c r="BM9" s="11">
        <v>-5.7815583629841978</v>
      </c>
      <c r="BN9" s="11">
        <v>5.2828832529007084</v>
      </c>
      <c r="BO9" s="11">
        <v>12.422341849743653</v>
      </c>
      <c r="BP9" s="57">
        <v>44.545356026407148</v>
      </c>
      <c r="BQ9" s="57">
        <v>34.433756260157764</v>
      </c>
      <c r="BR9" s="65">
        <v>113.63958901679507</v>
      </c>
      <c r="BS9" s="5"/>
      <c r="BT9" s="63" t="s">
        <v>51</v>
      </c>
      <c r="BU9" s="11">
        <v>44.038399557152303</v>
      </c>
      <c r="BV9" s="11">
        <v>74.092769090652538</v>
      </c>
      <c r="BW9" s="11">
        <v>4.5524447534180199</v>
      </c>
      <c r="BX9" s="11">
        <v>-2.3333176513208849</v>
      </c>
      <c r="BY9" s="11">
        <v>23.167149854806119</v>
      </c>
      <c r="BZ9" s="11">
        <v>-5.0408524172247349</v>
      </c>
      <c r="CA9" s="11">
        <v>-2.3906293408130721</v>
      </c>
      <c r="CB9" s="11">
        <v>3.9018926985000952</v>
      </c>
      <c r="CC9" s="11">
        <v>-0.82386204055648127</v>
      </c>
      <c r="CD9" s="66">
        <v>4.7650118630240303</v>
      </c>
      <c r="CE9" s="63" t="s">
        <v>51</v>
      </c>
      <c r="CF9" s="11">
        <f t="shared" si="3"/>
        <v>74.317170617449094</v>
      </c>
      <c r="CG9" s="11">
        <f t="shared" si="0"/>
        <v>63.478068579300015</v>
      </c>
      <c r="CH9" s="11">
        <f t="shared" si="0"/>
        <v>10.839102038149068</v>
      </c>
      <c r="CI9" s="11">
        <f t="shared" si="0"/>
        <v>9.7600947386968038</v>
      </c>
      <c r="CJ9" s="11">
        <f t="shared" si="0"/>
        <v>1.0790072994522659</v>
      </c>
      <c r="CK9" s="11">
        <f t="shared" si="0"/>
        <v>5.0920194833485768</v>
      </c>
      <c r="CL9" s="11">
        <f t="shared" si="0"/>
        <v>5.8564525700272219</v>
      </c>
      <c r="CM9" s="11">
        <f t="shared" si="0"/>
        <v>0.76443308667864474</v>
      </c>
      <c r="CN9" s="11">
        <f t="shared" si="0"/>
        <v>-0.2619865745823266</v>
      </c>
      <c r="CO9" s="11">
        <f t="shared" si="0"/>
        <v>0.42295014422881505</v>
      </c>
      <c r="CP9" s="11">
        <f t="shared" si="0"/>
        <v>0.6849367188111416</v>
      </c>
      <c r="CQ9" s="65">
        <f t="shared" si="0"/>
        <v>5.2584076130003279</v>
      </c>
      <c r="CS9" s="63" t="s">
        <v>51</v>
      </c>
      <c r="CT9" s="59">
        <f t="shared" si="1"/>
        <v>0.93398807082140534</v>
      </c>
      <c r="CU9" s="59">
        <f t="shared" si="1"/>
        <v>0.99571139954081489</v>
      </c>
      <c r="CV9" s="59">
        <f t="shared" si="1"/>
        <v>6.1723328719409505E-2</v>
      </c>
      <c r="CW9" s="59">
        <f t="shared" si="1"/>
        <v>1.2493388302901398</v>
      </c>
      <c r="CX9" s="59">
        <f t="shared" si="1"/>
        <v>2.5797210550669543</v>
      </c>
      <c r="CY9" s="59">
        <f t="shared" si="1"/>
        <v>0.49535965682182836</v>
      </c>
      <c r="CZ9" s="59">
        <f t="shared" si="1"/>
        <v>9.5598444930575774E-2</v>
      </c>
      <c r="DA9" s="59">
        <f t="shared" si="1"/>
        <v>0.11337148407866939</v>
      </c>
      <c r="DB9" s="59">
        <f t="shared" si="1"/>
        <v>1.7773039148093608E-2</v>
      </c>
      <c r="DC9" s="59">
        <f t="shared" si="1"/>
        <v>20.590809899202334</v>
      </c>
      <c r="DD9" s="59">
        <f t="shared" si="1"/>
        <v>7.6525964090088774</v>
      </c>
      <c r="DE9" s="11">
        <f t="shared" si="1"/>
        <v>7.6032848271875926</v>
      </c>
      <c r="DF9" s="65">
        <f t="shared" si="1"/>
        <v>4.9311581821284541E-2</v>
      </c>
      <c r="DH9" s="63" t="s">
        <v>51</v>
      </c>
      <c r="DI9" s="11">
        <f t="shared" si="2"/>
        <v>0.68556246291144518</v>
      </c>
      <c r="DJ9" s="11">
        <f t="shared" si="2"/>
        <v>0.47049542899134822</v>
      </c>
      <c r="DK9" s="11">
        <f t="shared" si="2"/>
        <v>0.21506703392009696</v>
      </c>
      <c r="DL9" s="11">
        <f t="shared" si="2"/>
        <v>12.25265102728201</v>
      </c>
      <c r="DM9" s="11">
        <f t="shared" si="2"/>
        <v>0.44957546902857037</v>
      </c>
      <c r="DN9" s="11">
        <f t="shared" si="2"/>
        <v>3.0849851489777964</v>
      </c>
      <c r="DO9" s="11">
        <f t="shared" si="2"/>
        <v>8.7180904092756411</v>
      </c>
      <c r="DP9" s="67">
        <f t="shared" si="2"/>
        <v>100</v>
      </c>
      <c r="DQ9" s="62"/>
    </row>
    <row r="10" spans="2:121" ht="12">
      <c r="B10" s="63" t="s">
        <v>52</v>
      </c>
      <c r="C10" s="5">
        <v>39958732</v>
      </c>
      <c r="D10" s="5">
        <v>34131954</v>
      </c>
      <c r="E10" s="5">
        <v>5826778</v>
      </c>
      <c r="F10" s="5">
        <v>5241748</v>
      </c>
      <c r="G10" s="5">
        <v>585030</v>
      </c>
      <c r="H10" s="5">
        <v>2281108</v>
      </c>
      <c r="I10" s="5">
        <v>3311482</v>
      </c>
      <c r="J10" s="5">
        <v>1030374</v>
      </c>
      <c r="K10" s="5">
        <v>-326340</v>
      </c>
      <c r="L10" s="5">
        <v>656357</v>
      </c>
      <c r="M10" s="5">
        <v>982697</v>
      </c>
      <c r="N10" s="64">
        <v>2543989</v>
      </c>
      <c r="O10" s="5"/>
      <c r="P10" s="63" t="s">
        <v>52</v>
      </c>
      <c r="Q10" s="5">
        <v>643085</v>
      </c>
      <c r="R10" s="5">
        <v>678965</v>
      </c>
      <c r="S10" s="5">
        <v>35880</v>
      </c>
      <c r="T10" s="5">
        <v>395736</v>
      </c>
      <c r="U10" s="5">
        <v>1483826</v>
      </c>
      <c r="V10" s="5">
        <v>21342</v>
      </c>
      <c r="W10" s="5">
        <v>63459</v>
      </c>
      <c r="X10" s="5">
        <v>75256</v>
      </c>
      <c r="Y10" s="5">
        <v>11797</v>
      </c>
      <c r="Z10" s="5">
        <v>11892003</v>
      </c>
      <c r="AA10" s="5">
        <v>4991912</v>
      </c>
      <c r="AB10" s="5">
        <v>4947910</v>
      </c>
      <c r="AC10" s="64">
        <v>44002</v>
      </c>
      <c r="AD10" s="5">
        <v>0</v>
      </c>
      <c r="AE10" s="63" t="s">
        <v>52</v>
      </c>
      <c r="AF10" s="5">
        <v>1093758</v>
      </c>
      <c r="AG10" s="5">
        <v>910354</v>
      </c>
      <c r="AH10" s="5">
        <v>183404</v>
      </c>
      <c r="AI10" s="5">
        <v>5806333</v>
      </c>
      <c r="AJ10" s="5">
        <v>592180</v>
      </c>
      <c r="AK10" s="5">
        <v>1234664</v>
      </c>
      <c r="AL10" s="5">
        <v>3979489</v>
      </c>
      <c r="AM10" s="5">
        <v>54131843</v>
      </c>
      <c r="AN10" s="5">
        <v>24984</v>
      </c>
      <c r="AO10" s="64">
        <v>2166.6603826448927</v>
      </c>
      <c r="AQ10" s="63" t="s">
        <v>52</v>
      </c>
      <c r="AR10" s="11">
        <v>1.301263114220824</v>
      </c>
      <c r="AS10" s="11">
        <v>1.7581113535516586</v>
      </c>
      <c r="AT10" s="11">
        <v>-1.2945692665959594</v>
      </c>
      <c r="AU10" s="11">
        <v>-1.6284815939579491</v>
      </c>
      <c r="AV10" s="11">
        <v>1.8015337311220043</v>
      </c>
      <c r="AW10" s="11">
        <v>-7.6754831528887983</v>
      </c>
      <c r="AX10" s="11">
        <v>0.89279103912370417</v>
      </c>
      <c r="AY10" s="11">
        <v>26.982644199307643</v>
      </c>
      <c r="AZ10" s="11">
        <v>-461.78343949044586</v>
      </c>
      <c r="BA10" s="11">
        <v>-5.4368716629159746</v>
      </c>
      <c r="BB10" s="11">
        <v>30.64582602129266</v>
      </c>
      <c r="BC10" s="65">
        <v>3.5010689867714153</v>
      </c>
      <c r="BD10" s="5"/>
      <c r="BE10" s="63" t="s">
        <v>52</v>
      </c>
      <c r="BF10" s="11">
        <v>54.836371866362335</v>
      </c>
      <c r="BG10" s="11">
        <v>46.642491366221243</v>
      </c>
      <c r="BH10" s="11">
        <v>-24.740429994756159</v>
      </c>
      <c r="BI10" s="11">
        <v>-18.835205539295817</v>
      </c>
      <c r="BJ10" s="11">
        <v>-3.6642395951346036</v>
      </c>
      <c r="BK10" s="11">
        <v>44.524954289970879</v>
      </c>
      <c r="BL10" s="11">
        <v>-10.501375079331501</v>
      </c>
      <c r="BM10" s="11">
        <v>-8.7529554410427401</v>
      </c>
      <c r="BN10" s="11">
        <v>1.9619706136560069</v>
      </c>
      <c r="BO10" s="11">
        <v>26.85747696201808</v>
      </c>
      <c r="BP10" s="57">
        <v>69.916952986771975</v>
      </c>
      <c r="BQ10" s="57">
        <v>51.461609691515328</v>
      </c>
      <c r="BR10" s="65">
        <v>113.37768035485725</v>
      </c>
      <c r="BS10" s="5"/>
      <c r="BT10" s="63" t="s">
        <v>52</v>
      </c>
      <c r="BU10" s="11">
        <v>78.327588849288006</v>
      </c>
      <c r="BV10" s="11">
        <v>107.89701452657879</v>
      </c>
      <c r="BW10" s="11">
        <v>4.530506397651819</v>
      </c>
      <c r="BX10" s="11">
        <v>-0.28804215482252943</v>
      </c>
      <c r="BY10" s="11">
        <v>52.330827841315411</v>
      </c>
      <c r="BZ10" s="11">
        <v>-7.4303776968708197</v>
      </c>
      <c r="CA10" s="11">
        <v>-2.9533052788475422</v>
      </c>
      <c r="CB10" s="11">
        <v>5.5397164718336214</v>
      </c>
      <c r="CC10" s="11">
        <v>-1.6803746409035456</v>
      </c>
      <c r="CD10" s="66">
        <v>7.3434892437465606</v>
      </c>
      <c r="CE10" s="63" t="s">
        <v>52</v>
      </c>
      <c r="CF10" s="11">
        <f t="shared" si="3"/>
        <v>73.81742387747633</v>
      </c>
      <c r="CG10" s="11">
        <f t="shared" si="0"/>
        <v>63.053375071674544</v>
      </c>
      <c r="CH10" s="11">
        <f t="shared" si="0"/>
        <v>10.76404880580179</v>
      </c>
      <c r="CI10" s="11">
        <f t="shared" si="0"/>
        <v>9.6832986085472825</v>
      </c>
      <c r="CJ10" s="11">
        <f t="shared" si="0"/>
        <v>1.0807501972545071</v>
      </c>
      <c r="CK10" s="11">
        <f t="shared" si="0"/>
        <v>4.2139854724695036</v>
      </c>
      <c r="CL10" s="11">
        <f t="shared" si="0"/>
        <v>6.1174381223266314</v>
      </c>
      <c r="CM10" s="11">
        <f t="shared" si="0"/>
        <v>1.9034526498571274</v>
      </c>
      <c r="CN10" s="11">
        <f t="shared" si="0"/>
        <v>-0.60286142483639438</v>
      </c>
      <c r="CO10" s="11">
        <f t="shared" si="0"/>
        <v>1.2125155243652059</v>
      </c>
      <c r="CP10" s="11">
        <f t="shared" si="0"/>
        <v>1.8153769492016001</v>
      </c>
      <c r="CQ10" s="65">
        <f t="shared" si="0"/>
        <v>4.6996164531106031</v>
      </c>
      <c r="CS10" s="63" t="s">
        <v>52</v>
      </c>
      <c r="CT10" s="59">
        <f t="shared" si="1"/>
        <v>1.1879976079883332</v>
      </c>
      <c r="CU10" s="59">
        <f t="shared" si="1"/>
        <v>1.2542802209782511</v>
      </c>
      <c r="CV10" s="59">
        <f t="shared" si="1"/>
        <v>6.6282612989917972E-2</v>
      </c>
      <c r="CW10" s="59">
        <f t="shared" si="1"/>
        <v>0.73105953551221237</v>
      </c>
      <c r="CX10" s="59">
        <f t="shared" si="1"/>
        <v>2.7411333473349506</v>
      </c>
      <c r="CY10" s="59">
        <f t="shared" si="1"/>
        <v>3.9425962275106724E-2</v>
      </c>
      <c r="CZ10" s="59">
        <f t="shared" si="1"/>
        <v>0.11723044419529555</v>
      </c>
      <c r="DA10" s="59">
        <f t="shared" si="1"/>
        <v>0.13902353186090488</v>
      </c>
      <c r="DB10" s="59">
        <f t="shared" si="1"/>
        <v>2.1793087665609317E-2</v>
      </c>
      <c r="DC10" s="59">
        <f t="shared" si="1"/>
        <v>21.968590650054164</v>
      </c>
      <c r="DD10" s="59">
        <f t="shared" si="1"/>
        <v>9.2217661977627472</v>
      </c>
      <c r="DE10" s="11">
        <f t="shared" si="1"/>
        <v>9.1404794771166387</v>
      </c>
      <c r="DF10" s="65">
        <f t="shared" si="1"/>
        <v>8.1286720646108437E-2</v>
      </c>
      <c r="DH10" s="63" t="s">
        <v>52</v>
      </c>
      <c r="DI10" s="11">
        <f t="shared" si="2"/>
        <v>2.020544543439986</v>
      </c>
      <c r="DJ10" s="11">
        <f t="shared" si="2"/>
        <v>1.6817347231277531</v>
      </c>
      <c r="DK10" s="11">
        <f t="shared" si="2"/>
        <v>0.33880982031223283</v>
      </c>
      <c r="DL10" s="11">
        <f t="shared" si="2"/>
        <v>10.726279908851431</v>
      </c>
      <c r="DM10" s="11">
        <f t="shared" si="2"/>
        <v>1.0939586889735124</v>
      </c>
      <c r="DN10" s="11">
        <f t="shared" si="2"/>
        <v>2.2808460447208496</v>
      </c>
      <c r="DO10" s="11">
        <f t="shared" si="2"/>
        <v>7.3514751751570699</v>
      </c>
      <c r="DP10" s="67">
        <f t="shared" si="2"/>
        <v>100</v>
      </c>
      <c r="DQ10" s="62"/>
    </row>
    <row r="11" spans="2:121" ht="12">
      <c r="B11" s="63" t="s">
        <v>53</v>
      </c>
      <c r="C11" s="5">
        <v>112735930</v>
      </c>
      <c r="D11" s="5">
        <v>96277104</v>
      </c>
      <c r="E11" s="5">
        <v>16458826</v>
      </c>
      <c r="F11" s="5">
        <v>14815398</v>
      </c>
      <c r="G11" s="5">
        <v>1643428</v>
      </c>
      <c r="H11" s="5">
        <v>8454347</v>
      </c>
      <c r="I11" s="5">
        <v>10543627</v>
      </c>
      <c r="J11" s="5">
        <v>2089280</v>
      </c>
      <c r="K11" s="5">
        <v>-721755</v>
      </c>
      <c r="L11" s="5">
        <v>1244333</v>
      </c>
      <c r="M11" s="5">
        <v>1966088</v>
      </c>
      <c r="N11" s="64">
        <v>8966410</v>
      </c>
      <c r="O11" s="5"/>
      <c r="P11" s="63" t="s">
        <v>53</v>
      </c>
      <c r="Q11" s="5">
        <v>1206046</v>
      </c>
      <c r="R11" s="5">
        <v>1290254</v>
      </c>
      <c r="S11" s="5">
        <v>84208</v>
      </c>
      <c r="T11" s="5">
        <v>838739</v>
      </c>
      <c r="U11" s="5">
        <v>4421951</v>
      </c>
      <c r="V11" s="5">
        <v>2499674</v>
      </c>
      <c r="W11" s="5">
        <v>209692</v>
      </c>
      <c r="X11" s="5">
        <v>248676</v>
      </c>
      <c r="Y11" s="5">
        <v>38984</v>
      </c>
      <c r="Z11" s="5">
        <v>38591299</v>
      </c>
      <c r="AA11" s="5">
        <v>14085037</v>
      </c>
      <c r="AB11" s="5">
        <v>13963684</v>
      </c>
      <c r="AC11" s="64">
        <v>121353</v>
      </c>
      <c r="AD11" s="5">
        <v>0</v>
      </c>
      <c r="AE11" s="63" t="s">
        <v>53</v>
      </c>
      <c r="AF11" s="5">
        <v>640263</v>
      </c>
      <c r="AG11" s="5">
        <v>310865</v>
      </c>
      <c r="AH11" s="5">
        <v>329398</v>
      </c>
      <c r="AI11" s="5">
        <v>23865999</v>
      </c>
      <c r="AJ11" s="5">
        <v>5849401</v>
      </c>
      <c r="AK11" s="5">
        <v>5064940</v>
      </c>
      <c r="AL11" s="5">
        <v>12951658</v>
      </c>
      <c r="AM11" s="5">
        <v>159781576</v>
      </c>
      <c r="AN11" s="5">
        <v>66377</v>
      </c>
      <c r="AO11" s="64">
        <v>2407.1828494809947</v>
      </c>
      <c r="AQ11" s="63" t="s">
        <v>53</v>
      </c>
      <c r="AR11" s="11">
        <v>3.6007304620614198</v>
      </c>
      <c r="AS11" s="11">
        <v>4.0700245867964435</v>
      </c>
      <c r="AT11" s="11">
        <v>0.9381725539099498</v>
      </c>
      <c r="AU11" s="11">
        <v>0.59396031483060752</v>
      </c>
      <c r="AV11" s="11">
        <v>4.1509472225936657</v>
      </c>
      <c r="AW11" s="11">
        <v>-4.2789970426662194</v>
      </c>
      <c r="AX11" s="11">
        <v>0.37965492130476464</v>
      </c>
      <c r="AY11" s="11">
        <v>24.996634696784685</v>
      </c>
      <c r="AZ11" s="11">
        <v>-403.95550838581744</v>
      </c>
      <c r="BA11" s="11">
        <v>-9.9588265941127094</v>
      </c>
      <c r="BB11" s="11">
        <v>28.908756879524883</v>
      </c>
      <c r="BC11" s="65">
        <v>2.4604466595833618</v>
      </c>
      <c r="BD11" s="5"/>
      <c r="BE11" s="63" t="s">
        <v>53</v>
      </c>
      <c r="BF11" s="11">
        <v>29.813295560468518</v>
      </c>
      <c r="BG11" s="11">
        <v>24.214091384319758</v>
      </c>
      <c r="BH11" s="11">
        <v>-23.218323728937197</v>
      </c>
      <c r="BI11" s="11">
        <v>-22.335961213306444</v>
      </c>
      <c r="BJ11" s="11">
        <v>0.99096483981837868</v>
      </c>
      <c r="BK11" s="11">
        <v>5.7609583700195426</v>
      </c>
      <c r="BL11" s="11">
        <v>-6.5560328692893171</v>
      </c>
      <c r="BM11" s="11">
        <v>-4.7302345004080104</v>
      </c>
      <c r="BN11" s="11">
        <v>6.4583959146890955</v>
      </c>
      <c r="BO11" s="11">
        <v>18.671259357347417</v>
      </c>
      <c r="BP11" s="57">
        <v>53.920767457749221</v>
      </c>
      <c r="BQ11" s="57">
        <v>39.564001547592312</v>
      </c>
      <c r="BR11" s="65">
        <v>114.20358317054529</v>
      </c>
      <c r="BS11" s="5"/>
      <c r="BT11" s="63" t="s">
        <v>53</v>
      </c>
      <c r="BU11" s="11">
        <v>35.815544916327447</v>
      </c>
      <c r="BV11" s="11">
        <v>97.18930782502791</v>
      </c>
      <c r="BW11" s="11">
        <v>4.9797146344650436</v>
      </c>
      <c r="BX11" s="11">
        <v>4.2308894669497752</v>
      </c>
      <c r="BY11" s="11">
        <v>23.450636110244055</v>
      </c>
      <c r="BZ11" s="11">
        <v>1.9561520950174154</v>
      </c>
      <c r="CA11" s="11">
        <v>-1.8161311441209262</v>
      </c>
      <c r="CB11" s="11">
        <v>6.4008340389971528</v>
      </c>
      <c r="CC11" s="11">
        <v>-0.60645084004671923</v>
      </c>
      <c r="CD11" s="66">
        <v>7.0500399052730245</v>
      </c>
      <c r="CE11" s="63" t="s">
        <v>53</v>
      </c>
      <c r="CF11" s="11">
        <f t="shared" si="3"/>
        <v>70.556276150386694</v>
      </c>
      <c r="CG11" s="11">
        <f t="shared" si="0"/>
        <v>60.25544772446105</v>
      </c>
      <c r="CH11" s="11">
        <f t="shared" si="0"/>
        <v>10.300828425925653</v>
      </c>
      <c r="CI11" s="11">
        <f t="shared" si="0"/>
        <v>9.2722818055067879</v>
      </c>
      <c r="CJ11" s="11">
        <f t="shared" si="0"/>
        <v>1.0285466204188649</v>
      </c>
      <c r="CK11" s="11">
        <f t="shared" si="0"/>
        <v>5.2911901432240223</v>
      </c>
      <c r="CL11" s="11">
        <f t="shared" si="0"/>
        <v>6.5987751929546619</v>
      </c>
      <c r="CM11" s="11">
        <f t="shared" si="0"/>
        <v>1.3075850497306398</v>
      </c>
      <c r="CN11" s="11">
        <f t="shared" si="0"/>
        <v>-0.45171353172783824</v>
      </c>
      <c r="CO11" s="11">
        <f t="shared" si="0"/>
        <v>0.77877126459185764</v>
      </c>
      <c r="CP11" s="11">
        <f t="shared" si="0"/>
        <v>1.2304847963196959</v>
      </c>
      <c r="CQ11" s="65">
        <f t="shared" si="0"/>
        <v>5.6116670172285694</v>
      </c>
      <c r="CS11" s="63" t="s">
        <v>53</v>
      </c>
      <c r="CT11" s="59">
        <f t="shared" si="1"/>
        <v>0.75480917774900413</v>
      </c>
      <c r="CU11" s="59">
        <f t="shared" si="1"/>
        <v>0.80751112381067025</v>
      </c>
      <c r="CV11" s="59">
        <f t="shared" si="1"/>
        <v>5.2701946061666081E-2</v>
      </c>
      <c r="CW11" s="59">
        <f t="shared" si="1"/>
        <v>0.52492848111599555</v>
      </c>
      <c r="CX11" s="59">
        <f t="shared" si="1"/>
        <v>2.7674974241085217</v>
      </c>
      <c r="CY11" s="59">
        <f t="shared" si="1"/>
        <v>1.5644319342550481</v>
      </c>
      <c r="CZ11" s="59">
        <f t="shared" si="1"/>
        <v>0.13123665772329096</v>
      </c>
      <c r="DA11" s="59">
        <f t="shared" si="1"/>
        <v>0.15563496507256883</v>
      </c>
      <c r="DB11" s="59">
        <f t="shared" si="1"/>
        <v>2.4398307349277868E-2</v>
      </c>
      <c r="DC11" s="59">
        <f t="shared" si="1"/>
        <v>24.152533706389278</v>
      </c>
      <c r="DD11" s="59">
        <f t="shared" si="1"/>
        <v>8.815182170940659</v>
      </c>
      <c r="DE11" s="11">
        <f t="shared" si="1"/>
        <v>8.7392328637439398</v>
      </c>
      <c r="DF11" s="65">
        <f t="shared" si="1"/>
        <v>7.5949307196719607E-2</v>
      </c>
      <c r="DH11" s="63" t="s">
        <v>53</v>
      </c>
      <c r="DI11" s="11">
        <f t="shared" si="2"/>
        <v>0.40071140617614137</v>
      </c>
      <c r="DJ11" s="11">
        <f t="shared" si="2"/>
        <v>0.19455622342841331</v>
      </c>
      <c r="DK11" s="11">
        <f t="shared" si="2"/>
        <v>0.20615518274772807</v>
      </c>
      <c r="DL11" s="11">
        <f t="shared" si="2"/>
        <v>14.936640129272478</v>
      </c>
      <c r="DM11" s="11">
        <f t="shared" si="2"/>
        <v>3.6608732661392702</v>
      </c>
      <c r="DN11" s="11">
        <f t="shared" si="2"/>
        <v>3.169914909338484</v>
      </c>
      <c r="DO11" s="11">
        <f t="shared" si="2"/>
        <v>8.1058519537947227</v>
      </c>
      <c r="DP11" s="67">
        <f t="shared" si="2"/>
        <v>100</v>
      </c>
      <c r="DQ11" s="62"/>
    </row>
    <row r="12" spans="2:121" ht="12">
      <c r="B12" s="63" t="s">
        <v>54</v>
      </c>
      <c r="C12" s="5">
        <v>81185540</v>
      </c>
      <c r="D12" s="5">
        <v>69328930</v>
      </c>
      <c r="E12" s="5">
        <v>11856610</v>
      </c>
      <c r="F12" s="5">
        <v>10672249</v>
      </c>
      <c r="G12" s="5">
        <v>1184361</v>
      </c>
      <c r="H12" s="5">
        <v>5787546</v>
      </c>
      <c r="I12" s="5">
        <v>7549656</v>
      </c>
      <c r="J12" s="5">
        <v>1762110</v>
      </c>
      <c r="K12" s="5">
        <v>-884305</v>
      </c>
      <c r="L12" s="5">
        <v>789891</v>
      </c>
      <c r="M12" s="5">
        <v>1674196</v>
      </c>
      <c r="N12" s="64">
        <v>6552037</v>
      </c>
      <c r="O12" s="5"/>
      <c r="P12" s="63" t="s">
        <v>54</v>
      </c>
      <c r="Q12" s="5">
        <v>897148</v>
      </c>
      <c r="R12" s="5">
        <v>962787</v>
      </c>
      <c r="S12" s="5">
        <v>65639</v>
      </c>
      <c r="T12" s="5">
        <v>789234</v>
      </c>
      <c r="U12" s="5">
        <v>3416022</v>
      </c>
      <c r="V12" s="5">
        <v>1449633</v>
      </c>
      <c r="W12" s="5">
        <v>119814</v>
      </c>
      <c r="X12" s="5">
        <v>142089</v>
      </c>
      <c r="Y12" s="5">
        <v>22275</v>
      </c>
      <c r="Z12" s="5">
        <v>28212307</v>
      </c>
      <c r="AA12" s="5">
        <v>11142115</v>
      </c>
      <c r="AB12" s="5">
        <v>11051407</v>
      </c>
      <c r="AC12" s="64">
        <v>90708</v>
      </c>
      <c r="AD12" s="5">
        <v>0</v>
      </c>
      <c r="AE12" s="63" t="s">
        <v>54</v>
      </c>
      <c r="AF12" s="5">
        <v>1104554</v>
      </c>
      <c r="AG12" s="5">
        <v>815737</v>
      </c>
      <c r="AH12" s="5">
        <v>288817</v>
      </c>
      <c r="AI12" s="5">
        <v>15965638</v>
      </c>
      <c r="AJ12" s="5">
        <v>3966895</v>
      </c>
      <c r="AK12" s="5">
        <v>3497544</v>
      </c>
      <c r="AL12" s="5">
        <v>8501199</v>
      </c>
      <c r="AM12" s="5">
        <v>115185393</v>
      </c>
      <c r="AN12" s="5">
        <v>51753</v>
      </c>
      <c r="AO12" s="64">
        <v>2225.6756709755955</v>
      </c>
      <c r="AQ12" s="63" t="s">
        <v>54</v>
      </c>
      <c r="AR12" s="11">
        <v>3.6811459634753358</v>
      </c>
      <c r="AS12" s="11">
        <v>4.1501289668302483</v>
      </c>
      <c r="AT12" s="11">
        <v>1.021253928260196</v>
      </c>
      <c r="AU12" s="11">
        <v>0.67119481525257529</v>
      </c>
      <c r="AV12" s="11">
        <v>4.2889861603852584</v>
      </c>
      <c r="AW12" s="11">
        <v>-5.2930108679394969</v>
      </c>
      <c r="AX12" s="11">
        <v>1.2828085728065404</v>
      </c>
      <c r="AY12" s="11">
        <v>31.203775335378953</v>
      </c>
      <c r="AZ12" s="11">
        <v>-129.97992270762572</v>
      </c>
      <c r="BA12" s="11">
        <v>-7.2192230710681358</v>
      </c>
      <c r="BB12" s="11">
        <v>35.467437408262711</v>
      </c>
      <c r="BC12" s="65">
        <v>2.9461086763502289</v>
      </c>
      <c r="BD12" s="5"/>
      <c r="BE12" s="63" t="s">
        <v>54</v>
      </c>
      <c r="BF12" s="11">
        <v>44.440365790829468</v>
      </c>
      <c r="BG12" s="11">
        <v>36.196160200986824</v>
      </c>
      <c r="BH12" s="11">
        <v>-23.490535248041773</v>
      </c>
      <c r="BI12" s="11">
        <v>4.154932365555922</v>
      </c>
      <c r="BJ12" s="11">
        <v>-0.42552075135106771</v>
      </c>
      <c r="BK12" s="11">
        <v>-6.7784707927315102</v>
      </c>
      <c r="BL12" s="11">
        <v>-8.5284574569607212</v>
      </c>
      <c r="BM12" s="11">
        <v>-6.7412706747177742</v>
      </c>
      <c r="BN12" s="11">
        <v>4.2105263157894735</v>
      </c>
      <c r="BO12" s="11">
        <v>17.309811583248997</v>
      </c>
      <c r="BP12" s="57">
        <v>57.998510501503254</v>
      </c>
      <c r="BQ12" s="57">
        <v>43.552078414919201</v>
      </c>
      <c r="BR12" s="65">
        <v>114.03069155773345</v>
      </c>
      <c r="BS12" s="5"/>
      <c r="BT12" s="63" t="s">
        <v>54</v>
      </c>
      <c r="BU12" s="11">
        <v>21.43707624160454</v>
      </c>
      <c r="BV12" s="11">
        <v>28.326311914597735</v>
      </c>
      <c r="BW12" s="11">
        <v>5.4480731667244751</v>
      </c>
      <c r="BX12" s="11">
        <v>-0.75930857891392689</v>
      </c>
      <c r="BY12" s="11">
        <v>13.158867616880201</v>
      </c>
      <c r="BZ12" s="11">
        <v>-9.0098023631918789</v>
      </c>
      <c r="CA12" s="11">
        <v>-2.7136544558243241</v>
      </c>
      <c r="CB12" s="11">
        <v>6.1973857526180325</v>
      </c>
      <c r="CC12" s="11">
        <v>-0.97772845553344556</v>
      </c>
      <c r="CD12" s="66">
        <v>7.245960021154878</v>
      </c>
      <c r="CE12" s="63" t="s">
        <v>54</v>
      </c>
      <c r="CF12" s="11">
        <f t="shared" si="3"/>
        <v>70.482495988011266</v>
      </c>
      <c r="CG12" s="11">
        <f t="shared" si="0"/>
        <v>60.188994623649897</v>
      </c>
      <c r="CH12" s="11">
        <f t="shared" si="0"/>
        <v>10.293501364361365</v>
      </c>
      <c r="CI12" s="11">
        <f t="shared" si="0"/>
        <v>9.2652798432523475</v>
      </c>
      <c r="CJ12" s="11">
        <f t="shared" si="0"/>
        <v>1.0282215211090178</v>
      </c>
      <c r="CK12" s="11">
        <f t="shared" si="0"/>
        <v>5.0245485553884421</v>
      </c>
      <c r="CL12" s="11">
        <f t="shared" si="0"/>
        <v>6.5543519046724965</v>
      </c>
      <c r="CM12" s="11">
        <f t="shared" si="0"/>
        <v>1.5298033492840539</v>
      </c>
      <c r="CN12" s="11">
        <f t="shared" si="0"/>
        <v>-0.76772321295982382</v>
      </c>
      <c r="CO12" s="11">
        <f t="shared" si="0"/>
        <v>0.68575622257936819</v>
      </c>
      <c r="CP12" s="11">
        <f t="shared" si="0"/>
        <v>1.453479435539192</v>
      </c>
      <c r="CQ12" s="65">
        <f t="shared" si="0"/>
        <v>5.6882533708071819</v>
      </c>
      <c r="CS12" s="63" t="s">
        <v>54</v>
      </c>
      <c r="CT12" s="59">
        <f t="shared" si="1"/>
        <v>0.77887306422612113</v>
      </c>
      <c r="CU12" s="59">
        <f t="shared" si="1"/>
        <v>0.83585858842362071</v>
      </c>
      <c r="CV12" s="59">
        <f t="shared" si="1"/>
        <v>5.6985524197499589E-2</v>
      </c>
      <c r="CW12" s="59">
        <f t="shared" si="1"/>
        <v>0.68518583775635511</v>
      </c>
      <c r="CX12" s="59">
        <f t="shared" si="1"/>
        <v>2.9656729130576478</v>
      </c>
      <c r="CY12" s="59">
        <f t="shared" si="1"/>
        <v>1.2585215557670579</v>
      </c>
      <c r="CZ12" s="59">
        <f t="shared" si="1"/>
        <v>0.10401839754108405</v>
      </c>
      <c r="DA12" s="59">
        <f t="shared" si="1"/>
        <v>0.12335678708844619</v>
      </c>
      <c r="DB12" s="59">
        <f t="shared" si="1"/>
        <v>1.9338389547362139E-2</v>
      </c>
      <c r="DC12" s="59">
        <f t="shared" si="1"/>
        <v>24.492955456600299</v>
      </c>
      <c r="DD12" s="59">
        <f t="shared" si="1"/>
        <v>9.6732013580923404</v>
      </c>
      <c r="DE12" s="11">
        <f t="shared" si="1"/>
        <v>9.5944517895598107</v>
      </c>
      <c r="DF12" s="65">
        <f t="shared" si="1"/>
        <v>7.8749568532530859E-2</v>
      </c>
      <c r="DH12" s="63" t="s">
        <v>54</v>
      </c>
      <c r="DI12" s="11">
        <f t="shared" si="2"/>
        <v>0.95893582617719597</v>
      </c>
      <c r="DJ12" s="11">
        <f t="shared" si="2"/>
        <v>0.70819483161376195</v>
      </c>
      <c r="DK12" s="11">
        <f t="shared" si="2"/>
        <v>0.25074099456343396</v>
      </c>
      <c r="DL12" s="11">
        <f t="shared" si="2"/>
        <v>13.860818272330762</v>
      </c>
      <c r="DM12" s="11">
        <f t="shared" si="2"/>
        <v>3.4439219215929571</v>
      </c>
      <c r="DN12" s="11">
        <f t="shared" si="2"/>
        <v>3.0364475120556302</v>
      </c>
      <c r="DO12" s="11">
        <f t="shared" si="2"/>
        <v>7.3804488386821756</v>
      </c>
      <c r="DP12" s="67">
        <f t="shared" si="2"/>
        <v>100</v>
      </c>
      <c r="DQ12" s="62"/>
    </row>
    <row r="13" spans="2:121" ht="12">
      <c r="B13" s="63" t="s">
        <v>55</v>
      </c>
      <c r="C13" s="5">
        <v>78258044</v>
      </c>
      <c r="D13" s="5">
        <v>66831183</v>
      </c>
      <c r="E13" s="5">
        <v>11426861</v>
      </c>
      <c r="F13" s="5">
        <v>10283323</v>
      </c>
      <c r="G13" s="5">
        <v>1143538</v>
      </c>
      <c r="H13" s="5">
        <v>7681281</v>
      </c>
      <c r="I13" s="5">
        <v>9447388</v>
      </c>
      <c r="J13" s="5">
        <v>1766107</v>
      </c>
      <c r="K13" s="5">
        <v>-667484</v>
      </c>
      <c r="L13" s="5">
        <v>1021018</v>
      </c>
      <c r="M13" s="5">
        <v>1688502</v>
      </c>
      <c r="N13" s="64">
        <v>8245396</v>
      </c>
      <c r="O13" s="5"/>
      <c r="P13" s="63" t="s">
        <v>55</v>
      </c>
      <c r="Q13" s="5">
        <v>811420</v>
      </c>
      <c r="R13" s="5">
        <v>869808</v>
      </c>
      <c r="S13" s="5">
        <v>58388</v>
      </c>
      <c r="T13" s="5">
        <v>2462279</v>
      </c>
      <c r="U13" s="5">
        <v>3143256</v>
      </c>
      <c r="V13" s="5">
        <v>1828441</v>
      </c>
      <c r="W13" s="5">
        <v>103369</v>
      </c>
      <c r="X13" s="5">
        <v>122586</v>
      </c>
      <c r="Y13" s="5">
        <v>19217</v>
      </c>
      <c r="Z13" s="5">
        <v>31533088</v>
      </c>
      <c r="AA13" s="5">
        <v>13398372</v>
      </c>
      <c r="AB13" s="5">
        <v>13320386</v>
      </c>
      <c r="AC13" s="64">
        <v>77986</v>
      </c>
      <c r="AD13" s="5">
        <v>0</v>
      </c>
      <c r="AE13" s="63" t="s">
        <v>55</v>
      </c>
      <c r="AF13" s="5">
        <v>237556</v>
      </c>
      <c r="AG13" s="5">
        <v>20459</v>
      </c>
      <c r="AH13" s="5">
        <v>217097</v>
      </c>
      <c r="AI13" s="5">
        <v>17897160</v>
      </c>
      <c r="AJ13" s="5">
        <v>6434509</v>
      </c>
      <c r="AK13" s="5">
        <v>3397754</v>
      </c>
      <c r="AL13" s="5">
        <v>8064897</v>
      </c>
      <c r="AM13" s="5">
        <v>117472413</v>
      </c>
      <c r="AN13" s="5">
        <v>47798</v>
      </c>
      <c r="AO13" s="64">
        <v>2457.6846939202478</v>
      </c>
      <c r="AQ13" s="63" t="s">
        <v>55</v>
      </c>
      <c r="AR13" s="11">
        <v>3.7692888771194122</v>
      </c>
      <c r="AS13" s="11">
        <v>4.2398931284712811</v>
      </c>
      <c r="AT13" s="11">
        <v>1.0998223144806312</v>
      </c>
      <c r="AU13" s="11">
        <v>0.75628033959179064</v>
      </c>
      <c r="AV13" s="11">
        <v>4.2977261388686969</v>
      </c>
      <c r="AW13" s="11">
        <v>-8.7731356035770638</v>
      </c>
      <c r="AX13" s="11">
        <v>-3.3347378398825698</v>
      </c>
      <c r="AY13" s="11">
        <v>30.501320820941014</v>
      </c>
      <c r="AZ13" s="11">
        <v>-475.89384318056318</v>
      </c>
      <c r="BA13" s="11">
        <v>-10.814257587642444</v>
      </c>
      <c r="BB13" s="11">
        <v>33.930925514346491</v>
      </c>
      <c r="BC13" s="65">
        <v>-2.2346346193475775</v>
      </c>
      <c r="BD13" s="5"/>
      <c r="BE13" s="63" t="s">
        <v>55</v>
      </c>
      <c r="BF13" s="11">
        <v>45.398833469219532</v>
      </c>
      <c r="BG13" s="11">
        <v>37.190228637763084</v>
      </c>
      <c r="BH13" s="11">
        <v>-23.124119498097457</v>
      </c>
      <c r="BI13" s="11">
        <v>78.037299721694581</v>
      </c>
      <c r="BJ13" s="11">
        <v>-0.30578226944933501</v>
      </c>
      <c r="BK13" s="11">
        <v>-45.254405313712709</v>
      </c>
      <c r="BL13" s="11">
        <v>1.3232829178878445</v>
      </c>
      <c r="BM13" s="11">
        <v>3.3025188131494012</v>
      </c>
      <c r="BN13" s="11">
        <v>15.431283037001442</v>
      </c>
      <c r="BO13" s="11">
        <v>21.026839612039691</v>
      </c>
      <c r="BP13" s="57">
        <v>53.092758061198843</v>
      </c>
      <c r="BQ13" s="57">
        <v>43.046181099808543</v>
      </c>
      <c r="BR13" s="65">
        <v>113.92239193927318</v>
      </c>
      <c r="BS13" s="5"/>
      <c r="BT13" s="63" t="s">
        <v>55</v>
      </c>
      <c r="BU13" s="11">
        <v>-3.0787182479131139</v>
      </c>
      <c r="BV13" s="11">
        <v>-47.989119381736835</v>
      </c>
      <c r="BW13" s="11">
        <v>5.5067406665824281</v>
      </c>
      <c r="BX13" s="11">
        <v>4.9211612195344721</v>
      </c>
      <c r="BY13" s="11">
        <v>20.048019140491341</v>
      </c>
      <c r="BZ13" s="11">
        <v>-1.0384146126573401</v>
      </c>
      <c r="CA13" s="11">
        <v>-2.4136385972117167</v>
      </c>
      <c r="CB13" s="11">
        <v>6.8999832741863178</v>
      </c>
      <c r="CC13" s="11">
        <v>-0.76608466377395312</v>
      </c>
      <c r="CD13" s="66">
        <v>7.7252498926258975</v>
      </c>
      <c r="CE13" s="63" t="s">
        <v>55</v>
      </c>
      <c r="CF13" s="11">
        <f t="shared" si="3"/>
        <v>66.618231465118541</v>
      </c>
      <c r="CG13" s="11">
        <f t="shared" si="0"/>
        <v>56.890959582144617</v>
      </c>
      <c r="CH13" s="11">
        <f t="shared" si="0"/>
        <v>9.7272718829739198</v>
      </c>
      <c r="CI13" s="11">
        <f t="shared" si="0"/>
        <v>8.7538195031373025</v>
      </c>
      <c r="CJ13" s="11">
        <f t="shared" si="0"/>
        <v>0.97345237983661759</v>
      </c>
      <c r="CK13" s="11">
        <f t="shared" si="0"/>
        <v>6.538795623445651</v>
      </c>
      <c r="CL13" s="11">
        <f t="shared" si="0"/>
        <v>8.0422183887548133</v>
      </c>
      <c r="CM13" s="11">
        <f t="shared" si="0"/>
        <v>1.5034227653091625</v>
      </c>
      <c r="CN13" s="11">
        <f t="shared" si="0"/>
        <v>-0.56820489419928744</v>
      </c>
      <c r="CO13" s="11">
        <f t="shared" si="0"/>
        <v>0.86915555229124308</v>
      </c>
      <c r="CP13" s="11">
        <f t="shared" si="0"/>
        <v>1.4373604464905305</v>
      </c>
      <c r="CQ13" s="65">
        <f t="shared" si="0"/>
        <v>7.0190062410652949</v>
      </c>
      <c r="CS13" s="63" t="s">
        <v>55</v>
      </c>
      <c r="CT13" s="59">
        <f t="shared" si="1"/>
        <v>0.69073238497280209</v>
      </c>
      <c r="CU13" s="59">
        <f t="shared" si="1"/>
        <v>0.74043596942202938</v>
      </c>
      <c r="CV13" s="59">
        <f t="shared" si="1"/>
        <v>4.9703584449227241E-2</v>
      </c>
      <c r="CW13" s="59">
        <f t="shared" si="1"/>
        <v>2.096048712304905</v>
      </c>
      <c r="CX13" s="59">
        <f t="shared" si="1"/>
        <v>2.6757397075005174</v>
      </c>
      <c r="CY13" s="59">
        <f t="shared" si="1"/>
        <v>1.556485436287071</v>
      </c>
      <c r="CZ13" s="59">
        <f t="shared" si="1"/>
        <v>8.7994276579642566E-2</v>
      </c>
      <c r="DA13" s="59">
        <f t="shared" si="1"/>
        <v>0.10435301094904724</v>
      </c>
      <c r="DB13" s="59">
        <f t="shared" si="1"/>
        <v>1.635873436940467E-2</v>
      </c>
      <c r="DC13" s="59">
        <f t="shared" si="1"/>
        <v>26.842972911435808</v>
      </c>
      <c r="DD13" s="59">
        <f t="shared" si="1"/>
        <v>11.405547615677222</v>
      </c>
      <c r="DE13" s="11">
        <f t="shared" si="1"/>
        <v>11.339160965391933</v>
      </c>
      <c r="DF13" s="65">
        <f t="shared" si="1"/>
        <v>6.6386650285288687E-2</v>
      </c>
      <c r="DH13" s="63" t="s">
        <v>55</v>
      </c>
      <c r="DI13" s="11">
        <f t="shared" si="2"/>
        <v>0.20222279761972711</v>
      </c>
      <c r="DJ13" s="11">
        <f t="shared" si="2"/>
        <v>1.7416003874884223E-2</v>
      </c>
      <c r="DK13" s="11">
        <f t="shared" si="2"/>
        <v>0.18480679374484288</v>
      </c>
      <c r="DL13" s="11">
        <f t="shared" si="2"/>
        <v>15.235202498138861</v>
      </c>
      <c r="DM13" s="11">
        <f t="shared" si="2"/>
        <v>5.4774638876278123</v>
      </c>
      <c r="DN13" s="11">
        <f t="shared" si="2"/>
        <v>2.8923846145903207</v>
      </c>
      <c r="DO13" s="11">
        <f t="shared" si="2"/>
        <v>6.865353995920727</v>
      </c>
      <c r="DP13" s="67">
        <f t="shared" si="2"/>
        <v>100</v>
      </c>
      <c r="DQ13" s="62"/>
    </row>
    <row r="14" spans="2:121" ht="12">
      <c r="B14" s="63" t="s">
        <v>56</v>
      </c>
      <c r="C14" s="5">
        <v>64058001</v>
      </c>
      <c r="D14" s="5">
        <v>54706101</v>
      </c>
      <c r="E14" s="5">
        <v>9351900</v>
      </c>
      <c r="F14" s="5">
        <v>8416942</v>
      </c>
      <c r="G14" s="5">
        <v>934958</v>
      </c>
      <c r="H14" s="5">
        <v>3228913</v>
      </c>
      <c r="I14" s="5">
        <v>4040395</v>
      </c>
      <c r="J14" s="5">
        <v>811482</v>
      </c>
      <c r="K14" s="5">
        <v>-373116</v>
      </c>
      <c r="L14" s="5">
        <v>384701</v>
      </c>
      <c r="M14" s="5">
        <v>757817</v>
      </c>
      <c r="N14" s="64">
        <v>3557829</v>
      </c>
      <c r="O14" s="5"/>
      <c r="P14" s="63" t="s">
        <v>56</v>
      </c>
      <c r="Q14" s="5">
        <v>502985</v>
      </c>
      <c r="R14" s="5">
        <v>548433</v>
      </c>
      <c r="S14" s="5">
        <v>45448</v>
      </c>
      <c r="T14" s="5">
        <v>346601</v>
      </c>
      <c r="U14" s="5">
        <v>2311453</v>
      </c>
      <c r="V14" s="5">
        <v>396790</v>
      </c>
      <c r="W14" s="5">
        <v>44200</v>
      </c>
      <c r="X14" s="5">
        <v>52417</v>
      </c>
      <c r="Y14" s="5">
        <v>8217</v>
      </c>
      <c r="Z14" s="5">
        <v>19513017</v>
      </c>
      <c r="AA14" s="5">
        <v>8022772</v>
      </c>
      <c r="AB14" s="5">
        <v>7966988</v>
      </c>
      <c r="AC14" s="64">
        <v>55784</v>
      </c>
      <c r="AD14" s="5">
        <v>0</v>
      </c>
      <c r="AE14" s="63" t="s">
        <v>56</v>
      </c>
      <c r="AF14" s="5">
        <v>225787</v>
      </c>
      <c r="AG14" s="5">
        <v>89619</v>
      </c>
      <c r="AH14" s="5">
        <v>136168</v>
      </c>
      <c r="AI14" s="5">
        <v>11264458</v>
      </c>
      <c r="AJ14" s="5">
        <v>1604671</v>
      </c>
      <c r="AK14" s="5">
        <v>3559114</v>
      </c>
      <c r="AL14" s="5">
        <v>6100673</v>
      </c>
      <c r="AM14" s="5">
        <v>86799931</v>
      </c>
      <c r="AN14" s="5">
        <v>36804</v>
      </c>
      <c r="AO14" s="64">
        <v>2358.4374252798607</v>
      </c>
      <c r="AQ14" s="63" t="s">
        <v>56</v>
      </c>
      <c r="AR14" s="11">
        <v>1.7967091875858998</v>
      </c>
      <c r="AS14" s="11">
        <v>2.2577832345733624</v>
      </c>
      <c r="AT14" s="11">
        <v>-0.81928894560189502</v>
      </c>
      <c r="AU14" s="11">
        <v>-1.1610167063340524</v>
      </c>
      <c r="AV14" s="11">
        <v>2.3669170298027025</v>
      </c>
      <c r="AW14" s="11">
        <v>-1.2389357252771822</v>
      </c>
      <c r="AX14" s="11">
        <v>4.3090933921744332</v>
      </c>
      <c r="AY14" s="11">
        <v>34.337090109657254</v>
      </c>
      <c r="AZ14" s="11">
        <v>-208.93991206643867</v>
      </c>
      <c r="BA14" s="11">
        <v>-7.5173509691781399</v>
      </c>
      <c r="BB14" s="11">
        <v>41.187791572891356</v>
      </c>
      <c r="BC14" s="65">
        <v>6.443109437033093</v>
      </c>
      <c r="BD14" s="5"/>
      <c r="BE14" s="63" t="s">
        <v>56</v>
      </c>
      <c r="BF14" s="11">
        <v>22.817662829822876</v>
      </c>
      <c r="BG14" s="11">
        <v>16.919223143667256</v>
      </c>
      <c r="BH14" s="11">
        <v>-23.657864677820331</v>
      </c>
      <c r="BI14" s="11">
        <v>15.275833053403886</v>
      </c>
      <c r="BJ14" s="11">
        <v>-0.42587489375743909</v>
      </c>
      <c r="BK14" s="11">
        <v>27.617215893375185</v>
      </c>
      <c r="BL14" s="11">
        <v>-7.3802439126608279</v>
      </c>
      <c r="BM14" s="11">
        <v>-5.5719690145919651</v>
      </c>
      <c r="BN14" s="11">
        <v>5.508474576271186</v>
      </c>
      <c r="BO14" s="11">
        <v>19.151427391700405</v>
      </c>
      <c r="BP14" s="57">
        <v>44.637401955031144</v>
      </c>
      <c r="BQ14" s="57">
        <v>34.541273852952429</v>
      </c>
      <c r="BR14" s="65">
        <v>114.88458469970142</v>
      </c>
      <c r="BS14" s="5"/>
      <c r="BT14" s="63" t="s">
        <v>56</v>
      </c>
      <c r="BU14" s="11">
        <v>42.073205262926074</v>
      </c>
      <c r="BV14" s="11">
        <v>212.18518131466192</v>
      </c>
      <c r="BW14" s="11">
        <v>4.5708668673588502</v>
      </c>
      <c r="BX14" s="11">
        <v>5.5622601775255616</v>
      </c>
      <c r="BY14" s="11">
        <v>27.63117288860326</v>
      </c>
      <c r="BZ14" s="11">
        <v>15.494976989360785</v>
      </c>
      <c r="CA14" s="11">
        <v>-3.6536658736606178</v>
      </c>
      <c r="CB14" s="11">
        <v>5.118447754854671</v>
      </c>
      <c r="CC14" s="11">
        <v>-0.59957867444498458</v>
      </c>
      <c r="CD14" s="66">
        <v>5.7525172962517361</v>
      </c>
      <c r="CE14" s="63" t="s">
        <v>56</v>
      </c>
      <c r="CF14" s="11">
        <f t="shared" si="3"/>
        <v>73.799598988160483</v>
      </c>
      <c r="CG14" s="11">
        <f t="shared" si="0"/>
        <v>63.02551208249232</v>
      </c>
      <c r="CH14" s="11">
        <f t="shared" si="0"/>
        <v>10.774086905668161</v>
      </c>
      <c r="CI14" s="11">
        <f t="shared" si="0"/>
        <v>9.6969454964198061</v>
      </c>
      <c r="CJ14" s="11">
        <f t="shared" si="0"/>
        <v>1.0771414092483551</v>
      </c>
      <c r="CK14" s="11">
        <f t="shared" si="0"/>
        <v>3.7199488096367266</v>
      </c>
      <c r="CL14" s="11">
        <f t="shared" si="0"/>
        <v>4.6548366495821298</v>
      </c>
      <c r="CM14" s="11">
        <f t="shared" si="0"/>
        <v>0.9348878399454027</v>
      </c>
      <c r="CN14" s="11">
        <f t="shared" si="0"/>
        <v>-0.42985748456412942</v>
      </c>
      <c r="CO14" s="11">
        <f t="shared" si="0"/>
        <v>0.44320426936744917</v>
      </c>
      <c r="CP14" s="11">
        <f t="shared" si="0"/>
        <v>0.87306175393157859</v>
      </c>
      <c r="CQ14" s="65">
        <f t="shared" si="0"/>
        <v>4.0988845947354493</v>
      </c>
      <c r="CS14" s="63" t="s">
        <v>56</v>
      </c>
      <c r="CT14" s="59">
        <f t="shared" si="1"/>
        <v>0.57947626709518929</v>
      </c>
      <c r="CU14" s="59">
        <f t="shared" si="1"/>
        <v>0.6318357557219717</v>
      </c>
      <c r="CV14" s="59">
        <f t="shared" si="1"/>
        <v>5.2359488626782441E-2</v>
      </c>
      <c r="CW14" s="59">
        <f t="shared" si="1"/>
        <v>0.39931022525812843</v>
      </c>
      <c r="CX14" s="59">
        <f t="shared" si="1"/>
        <v>2.6629664025884998</v>
      </c>
      <c r="CY14" s="59">
        <f t="shared" si="1"/>
        <v>0.45713169979363238</v>
      </c>
      <c r="CZ14" s="59">
        <f t="shared" si="1"/>
        <v>5.0921699465406263E-2</v>
      </c>
      <c r="DA14" s="59">
        <f t="shared" si="1"/>
        <v>6.038829685244796E-2</v>
      </c>
      <c r="DB14" s="59">
        <f t="shared" si="1"/>
        <v>9.466597387041701E-3</v>
      </c>
      <c r="DC14" s="59">
        <f t="shared" si="1"/>
        <v>22.480452202202788</v>
      </c>
      <c r="DD14" s="59">
        <f t="shared" si="1"/>
        <v>9.2428322322053464</v>
      </c>
      <c r="DE14" s="11">
        <f t="shared" si="1"/>
        <v>9.1785649000112688</v>
      </c>
      <c r="DF14" s="65">
        <f t="shared" si="1"/>
        <v>6.4267332194077431E-2</v>
      </c>
      <c r="DH14" s="63" t="s">
        <v>56</v>
      </c>
      <c r="DI14" s="11">
        <f t="shared" si="2"/>
        <v>0.26012347866958557</v>
      </c>
      <c r="DJ14" s="11">
        <f t="shared" si="2"/>
        <v>0.10324777792738107</v>
      </c>
      <c r="DK14" s="11">
        <f t="shared" si="2"/>
        <v>0.1568757007422045</v>
      </c>
      <c r="DL14" s="11">
        <f t="shared" si="2"/>
        <v>12.977496491327855</v>
      </c>
      <c r="DM14" s="11">
        <f t="shared" si="2"/>
        <v>1.8487007783450888</v>
      </c>
      <c r="DN14" s="11">
        <f t="shared" si="2"/>
        <v>4.1003650106588223</v>
      </c>
      <c r="DO14" s="11">
        <f t="shared" si="2"/>
        <v>7.0284307023239458</v>
      </c>
      <c r="DP14" s="67">
        <f t="shared" si="2"/>
        <v>100</v>
      </c>
      <c r="DQ14" s="62"/>
    </row>
    <row r="15" spans="2:121" s="68" customFormat="1" ht="12">
      <c r="B15" s="63" t="s">
        <v>57</v>
      </c>
      <c r="C15" s="5">
        <v>40271257</v>
      </c>
      <c r="D15" s="5">
        <v>34393078</v>
      </c>
      <c r="E15" s="5">
        <v>5878179</v>
      </c>
      <c r="F15" s="5">
        <v>5292055</v>
      </c>
      <c r="G15" s="5">
        <v>586124</v>
      </c>
      <c r="H15" s="5">
        <v>2405005</v>
      </c>
      <c r="I15" s="5">
        <v>3098571</v>
      </c>
      <c r="J15" s="5">
        <v>693566</v>
      </c>
      <c r="K15" s="5">
        <v>-514751</v>
      </c>
      <c r="L15" s="5">
        <v>134132</v>
      </c>
      <c r="M15" s="5">
        <v>648883</v>
      </c>
      <c r="N15" s="64">
        <v>2869379</v>
      </c>
      <c r="O15" s="5"/>
      <c r="P15" s="63" t="s">
        <v>57</v>
      </c>
      <c r="Q15" s="5">
        <v>604823</v>
      </c>
      <c r="R15" s="5">
        <v>640140</v>
      </c>
      <c r="S15" s="5">
        <v>35317</v>
      </c>
      <c r="T15" s="5">
        <v>217081</v>
      </c>
      <c r="U15" s="5">
        <v>1833919</v>
      </c>
      <c r="V15" s="5">
        <v>213556</v>
      </c>
      <c r="W15" s="5">
        <v>50377</v>
      </c>
      <c r="X15" s="5">
        <v>59743</v>
      </c>
      <c r="Y15" s="5">
        <v>9366</v>
      </c>
      <c r="Z15" s="5">
        <v>17064842</v>
      </c>
      <c r="AA15" s="5">
        <v>6255244</v>
      </c>
      <c r="AB15" s="5">
        <v>6211014</v>
      </c>
      <c r="AC15" s="64">
        <v>44230</v>
      </c>
      <c r="AD15" s="5">
        <v>0</v>
      </c>
      <c r="AE15" s="63" t="s">
        <v>57</v>
      </c>
      <c r="AF15" s="5">
        <v>601562</v>
      </c>
      <c r="AG15" s="5">
        <v>416928</v>
      </c>
      <c r="AH15" s="5">
        <v>184634</v>
      </c>
      <c r="AI15" s="5">
        <v>10208036</v>
      </c>
      <c r="AJ15" s="5">
        <v>2540801</v>
      </c>
      <c r="AK15" s="5">
        <v>2207059</v>
      </c>
      <c r="AL15" s="5">
        <v>5460176</v>
      </c>
      <c r="AM15" s="5">
        <v>59741104</v>
      </c>
      <c r="AN15" s="5">
        <v>26412</v>
      </c>
      <c r="AO15" s="64">
        <v>2261.8924731182797</v>
      </c>
      <c r="AQ15" s="63" t="s">
        <v>57</v>
      </c>
      <c r="AR15" s="11">
        <v>2.5190149398662136</v>
      </c>
      <c r="AS15" s="11">
        <v>2.9830153117757079</v>
      </c>
      <c r="AT15" s="11">
        <v>-0.11419057489346887</v>
      </c>
      <c r="AU15" s="11">
        <v>-0.45466464367767662</v>
      </c>
      <c r="AV15" s="11">
        <v>3.0687231502111056</v>
      </c>
      <c r="AW15" s="11">
        <v>-10.416274777484546</v>
      </c>
      <c r="AX15" s="11">
        <v>-1.3665442092808502</v>
      </c>
      <c r="AY15" s="11">
        <v>51.812825047717446</v>
      </c>
      <c r="AZ15" s="11">
        <v>-93.967518275680163</v>
      </c>
      <c r="BA15" s="11">
        <v>-1.2340951932139492</v>
      </c>
      <c r="BB15" s="11">
        <v>61.740381068227364</v>
      </c>
      <c r="BC15" s="65">
        <v>-0.93965435992649315</v>
      </c>
      <c r="BD15" s="5"/>
      <c r="BE15" s="63" t="s">
        <v>57</v>
      </c>
      <c r="BF15" s="11">
        <v>12.217264251588663</v>
      </c>
      <c r="BG15" s="11">
        <v>9.2530771908984786</v>
      </c>
      <c r="BH15" s="11">
        <v>-24.775820571258173</v>
      </c>
      <c r="BI15" s="11">
        <v>-17.9280985705158</v>
      </c>
      <c r="BJ15" s="11">
        <v>-3.2194924762233459</v>
      </c>
      <c r="BK15" s="11">
        <v>7.7504477913166321</v>
      </c>
      <c r="BL15" s="11">
        <v>-5.7104888822340349</v>
      </c>
      <c r="BM15" s="11">
        <v>-3.8682478639355073</v>
      </c>
      <c r="BN15" s="11">
        <v>7.4205757541002404</v>
      </c>
      <c r="BO15" s="11">
        <v>15.2869397908129</v>
      </c>
      <c r="BP15" s="57">
        <v>45.934489052074071</v>
      </c>
      <c r="BQ15" s="57">
        <v>34.446437361435628</v>
      </c>
      <c r="BR15" s="65">
        <v>113.26805796788429</v>
      </c>
      <c r="BS15" s="5"/>
      <c r="BT15" s="63" t="s">
        <v>57</v>
      </c>
      <c r="BU15" s="11">
        <v>56.165500197296005</v>
      </c>
      <c r="BV15" s="11">
        <v>99.927112304593848</v>
      </c>
      <c r="BW15" s="11">
        <v>4.5090225734145406</v>
      </c>
      <c r="BX15" s="11">
        <v>0.765222695983373</v>
      </c>
      <c r="BY15" s="11">
        <v>19.275176380069297</v>
      </c>
      <c r="BZ15" s="11">
        <v>-7.4731754843588991</v>
      </c>
      <c r="CA15" s="11">
        <v>-2.7572593106032488</v>
      </c>
      <c r="CB15" s="11">
        <v>5.236456257594778</v>
      </c>
      <c r="CC15" s="11">
        <v>-2.199511219728949</v>
      </c>
      <c r="CD15" s="69">
        <v>7.6032007304484672</v>
      </c>
      <c r="CE15" s="63" t="s">
        <v>57</v>
      </c>
      <c r="CF15" s="11">
        <f t="shared" si="3"/>
        <v>67.409629724954527</v>
      </c>
      <c r="CG15" s="11">
        <f t="shared" si="0"/>
        <v>57.57020827736963</v>
      </c>
      <c r="CH15" s="11">
        <f t="shared" si="0"/>
        <v>9.8394214475848987</v>
      </c>
      <c r="CI15" s="11">
        <f t="shared" si="0"/>
        <v>8.8583147040603727</v>
      </c>
      <c r="CJ15" s="11">
        <f t="shared" si="0"/>
        <v>0.98110674352452543</v>
      </c>
      <c r="CK15" s="11">
        <f t="shared" si="0"/>
        <v>4.0257123470634228</v>
      </c>
      <c r="CL15" s="11">
        <f t="shared" si="0"/>
        <v>5.1866651141900562</v>
      </c>
      <c r="CM15" s="11">
        <f t="shared" si="0"/>
        <v>1.1609527671266335</v>
      </c>
      <c r="CN15" s="11">
        <f t="shared" si="0"/>
        <v>-0.86163623625033792</v>
      </c>
      <c r="CO15" s="11">
        <f t="shared" si="0"/>
        <v>0.22452213136201835</v>
      </c>
      <c r="CP15" s="11">
        <f t="shared" si="0"/>
        <v>1.0861583676123561</v>
      </c>
      <c r="CQ15" s="65">
        <f t="shared" si="0"/>
        <v>4.8030230576254507</v>
      </c>
      <c r="CS15" s="63" t="s">
        <v>57</v>
      </c>
      <c r="CT15" s="59">
        <f t="shared" si="1"/>
        <v>1.0124068011866671</v>
      </c>
      <c r="CU15" s="59">
        <f t="shared" si="1"/>
        <v>1.0715235526949753</v>
      </c>
      <c r="CV15" s="59">
        <f t="shared" si="1"/>
        <v>5.9116751508308252E-2</v>
      </c>
      <c r="CW15" s="59">
        <f t="shared" si="1"/>
        <v>0.36336958218917415</v>
      </c>
      <c r="CX15" s="59">
        <f t="shared" si="1"/>
        <v>3.0697775521523671</v>
      </c>
      <c r="CY15" s="59">
        <f t="shared" si="1"/>
        <v>0.35746912209724147</v>
      </c>
      <c r="CZ15" s="59">
        <f t="shared" si="1"/>
        <v>8.4325525688310005E-2</v>
      </c>
      <c r="DA15" s="59">
        <f t="shared" si="1"/>
        <v>0.10000317369427923</v>
      </c>
      <c r="DB15" s="59">
        <f t="shared" si="1"/>
        <v>1.5677648005969224E-2</v>
      </c>
      <c r="DC15" s="59">
        <f t="shared" si="1"/>
        <v>28.564657927982047</v>
      </c>
      <c r="DD15" s="59">
        <f t="shared" si="1"/>
        <v>10.47058654958904</v>
      </c>
      <c r="DE15" s="11">
        <f t="shared" si="1"/>
        <v>10.396550421967428</v>
      </c>
      <c r="DF15" s="65">
        <f t="shared" si="1"/>
        <v>7.4036127621612088E-2</v>
      </c>
      <c r="DH15" s="63" t="s">
        <v>57</v>
      </c>
      <c r="DI15" s="11">
        <f t="shared" si="2"/>
        <v>1.0069482478931089</v>
      </c>
      <c r="DJ15" s="11">
        <f t="shared" si="2"/>
        <v>0.69789135466930774</v>
      </c>
      <c r="DK15" s="11">
        <f t="shared" si="2"/>
        <v>0.3090568932238012</v>
      </c>
      <c r="DL15" s="11">
        <f t="shared" si="2"/>
        <v>17.087123130499897</v>
      </c>
      <c r="DM15" s="11">
        <f t="shared" si="2"/>
        <v>4.2530198303667106</v>
      </c>
      <c r="DN15" s="11">
        <f t="shared" si="2"/>
        <v>3.6943726383094631</v>
      </c>
      <c r="DO15" s="11">
        <f t="shared" si="2"/>
        <v>9.1397306618237248</v>
      </c>
      <c r="DP15" s="70">
        <f t="shared" si="2"/>
        <v>100</v>
      </c>
      <c r="DQ15" s="71"/>
    </row>
    <row r="16" spans="2:121" ht="12">
      <c r="B16" s="63" t="s">
        <v>58</v>
      </c>
      <c r="C16" s="5">
        <v>94009978</v>
      </c>
      <c r="D16" s="5">
        <v>80279754</v>
      </c>
      <c r="E16" s="5">
        <v>13730224</v>
      </c>
      <c r="F16" s="5">
        <v>12353306</v>
      </c>
      <c r="G16" s="5">
        <v>1376918</v>
      </c>
      <c r="H16" s="5">
        <v>4368355</v>
      </c>
      <c r="I16" s="5">
        <v>6375468</v>
      </c>
      <c r="J16" s="5">
        <v>2007113</v>
      </c>
      <c r="K16" s="5">
        <v>-1246515</v>
      </c>
      <c r="L16" s="5">
        <v>667321</v>
      </c>
      <c r="M16" s="5">
        <v>1913836</v>
      </c>
      <c r="N16" s="64">
        <v>5508550</v>
      </c>
      <c r="O16" s="5"/>
      <c r="P16" s="63" t="s">
        <v>58</v>
      </c>
      <c r="Q16" s="5">
        <v>803058</v>
      </c>
      <c r="R16" s="5">
        <v>876569</v>
      </c>
      <c r="S16" s="5">
        <v>73511</v>
      </c>
      <c r="T16" s="5">
        <v>712415</v>
      </c>
      <c r="U16" s="5">
        <v>3755688</v>
      </c>
      <c r="V16" s="5">
        <v>237389</v>
      </c>
      <c r="W16" s="5">
        <v>106320</v>
      </c>
      <c r="X16" s="5">
        <v>126086</v>
      </c>
      <c r="Y16" s="5">
        <v>19766</v>
      </c>
      <c r="Z16" s="5">
        <v>34911455</v>
      </c>
      <c r="AA16" s="5">
        <v>13463359</v>
      </c>
      <c r="AB16" s="5">
        <v>13396574</v>
      </c>
      <c r="AC16" s="64">
        <v>66785</v>
      </c>
      <c r="AD16" s="5">
        <v>0</v>
      </c>
      <c r="AE16" s="63" t="s">
        <v>58</v>
      </c>
      <c r="AF16" s="72">
        <v>1741743</v>
      </c>
      <c r="AG16" s="5">
        <v>1461714</v>
      </c>
      <c r="AH16" s="5">
        <v>280029</v>
      </c>
      <c r="AI16" s="5">
        <v>19706353</v>
      </c>
      <c r="AJ16" s="5">
        <v>4590359</v>
      </c>
      <c r="AK16" s="5">
        <v>4261202</v>
      </c>
      <c r="AL16" s="5">
        <v>10854792</v>
      </c>
      <c r="AM16" s="5">
        <v>133289788</v>
      </c>
      <c r="AN16" s="5">
        <v>59183</v>
      </c>
      <c r="AO16" s="64">
        <v>2252.1634253079433</v>
      </c>
      <c r="AQ16" s="63" t="s">
        <v>58</v>
      </c>
      <c r="AR16" s="11">
        <v>2.1913944716366691</v>
      </c>
      <c r="AS16" s="11">
        <v>2.654411063202589</v>
      </c>
      <c r="AT16" s="11">
        <v>-0.43437604807788183</v>
      </c>
      <c r="AU16" s="11">
        <v>-0.77710493832316896</v>
      </c>
      <c r="AV16" s="11">
        <v>2.7497837797904436</v>
      </c>
      <c r="AW16" s="11">
        <v>-12.934876673744784</v>
      </c>
      <c r="AX16" s="11">
        <v>-0.46629872343933243</v>
      </c>
      <c r="AY16" s="11">
        <v>44.605308092109908</v>
      </c>
      <c r="AZ16" s="11">
        <v>-137.53006010114677</v>
      </c>
      <c r="BA16" s="11">
        <v>-10.887227081525005</v>
      </c>
      <c r="BB16" s="11">
        <v>50.266010904248638</v>
      </c>
      <c r="BC16" s="65">
        <v>1.4494515222988789</v>
      </c>
      <c r="BD16" s="5"/>
      <c r="BE16" s="63" t="s">
        <v>58</v>
      </c>
      <c r="BF16" s="11">
        <v>23.650870882707988</v>
      </c>
      <c r="BG16" s="11">
        <v>17.581985684698509</v>
      </c>
      <c r="BH16" s="11">
        <v>-23.457934194085798</v>
      </c>
      <c r="BI16" s="11">
        <v>-1.5966042979444013</v>
      </c>
      <c r="BJ16" s="11">
        <v>-3.0088603446570512</v>
      </c>
      <c r="BK16" s="11">
        <v>28.861687113234176</v>
      </c>
      <c r="BL16" s="11">
        <v>-5.3056280449246058</v>
      </c>
      <c r="BM16" s="11">
        <v>-3.4556160460646712</v>
      </c>
      <c r="BN16" s="11">
        <v>7.8812356729614672</v>
      </c>
      <c r="BO16" s="11">
        <v>11.738885780892794</v>
      </c>
      <c r="BP16" s="57">
        <v>39.866673620163702</v>
      </c>
      <c r="BQ16" s="57">
        <v>32.393932751586611</v>
      </c>
      <c r="BR16" s="65">
        <v>113.55022622598253</v>
      </c>
      <c r="BS16" s="5"/>
      <c r="BT16" s="63" t="s">
        <v>58</v>
      </c>
      <c r="BU16" s="11">
        <v>-6.5199353378874463</v>
      </c>
      <c r="BV16" s="11">
        <v>-8.4790525039821283</v>
      </c>
      <c r="BW16" s="11">
        <v>5.2392441598268249</v>
      </c>
      <c r="BX16" s="11">
        <v>-0.24477204344260836</v>
      </c>
      <c r="BY16" s="11">
        <v>15.955988671051264</v>
      </c>
      <c r="BZ16" s="11">
        <v>-6.1278988053408288</v>
      </c>
      <c r="CA16" s="11">
        <v>-3.5697809708394939</v>
      </c>
      <c r="CB16" s="11">
        <v>3.9254852228118309</v>
      </c>
      <c r="CC16" s="11">
        <v>-0.95889952473391804</v>
      </c>
      <c r="CD16" s="66">
        <v>4.9316745513803566</v>
      </c>
      <c r="CE16" s="63" t="s">
        <v>58</v>
      </c>
      <c r="CF16" s="11">
        <f t="shared" si="3"/>
        <v>70.530518061893829</v>
      </c>
      <c r="CG16" s="11">
        <f t="shared" si="0"/>
        <v>60.229485847783025</v>
      </c>
      <c r="CH16" s="11">
        <f t="shared" si="0"/>
        <v>10.301032214110807</v>
      </c>
      <c r="CI16" s="11">
        <f t="shared" si="0"/>
        <v>9.2680063381899895</v>
      </c>
      <c r="CJ16" s="11">
        <f t="shared" si="0"/>
        <v>1.0330258759208171</v>
      </c>
      <c r="CK16" s="11">
        <f t="shared" si="0"/>
        <v>3.2773365953586784</v>
      </c>
      <c r="CL16" s="11">
        <f t="shared" si="0"/>
        <v>4.7831631332476876</v>
      </c>
      <c r="CM16" s="11">
        <f t="shared" si="0"/>
        <v>1.5058265378890092</v>
      </c>
      <c r="CN16" s="11">
        <f t="shared" si="0"/>
        <v>-0.93519167424889293</v>
      </c>
      <c r="CO16" s="11">
        <f t="shared" si="0"/>
        <v>0.50065425867434044</v>
      </c>
      <c r="CP16" s="11">
        <f t="shared" si="0"/>
        <v>1.4358459329232334</v>
      </c>
      <c r="CQ16" s="65">
        <f t="shared" si="0"/>
        <v>4.132762218813042</v>
      </c>
      <c r="CS16" s="63" t="s">
        <v>58</v>
      </c>
      <c r="CT16" s="59">
        <f t="shared" si="1"/>
        <v>0.60249026729639632</v>
      </c>
      <c r="CU16" s="59">
        <f t="shared" si="1"/>
        <v>0.65764152914700413</v>
      </c>
      <c r="CV16" s="59">
        <f t="shared" si="1"/>
        <v>5.5151261850607793E-2</v>
      </c>
      <c r="CW16" s="59">
        <f t="shared" si="1"/>
        <v>0.53448580771994325</v>
      </c>
      <c r="CX16" s="59">
        <f t="shared" si="1"/>
        <v>2.8176862281452499</v>
      </c>
      <c r="CY16" s="59">
        <f t="shared" si="1"/>
        <v>0.17809991565145261</v>
      </c>
      <c r="CZ16" s="59">
        <f t="shared" si="1"/>
        <v>7.9766050794528989E-2</v>
      </c>
      <c r="DA16" s="59">
        <f t="shared" si="1"/>
        <v>9.459539390969697E-2</v>
      </c>
      <c r="DB16" s="59">
        <f t="shared" si="1"/>
        <v>1.4829343115167985E-2</v>
      </c>
      <c r="DC16" s="59">
        <f t="shared" si="1"/>
        <v>26.192145342747487</v>
      </c>
      <c r="DD16" s="59">
        <f t="shared" si="1"/>
        <v>10.100818076175498</v>
      </c>
      <c r="DE16" s="11">
        <f t="shared" si="1"/>
        <v>10.050712962346372</v>
      </c>
      <c r="DF16" s="65">
        <f t="shared" si="1"/>
        <v>5.0105113829125449E-2</v>
      </c>
      <c r="DH16" s="63" t="s">
        <v>58</v>
      </c>
      <c r="DI16" s="11">
        <f t="shared" si="2"/>
        <v>1.3067340162623711</v>
      </c>
      <c r="DJ16" s="11">
        <f t="shared" si="2"/>
        <v>1.0966436528505845</v>
      </c>
      <c r="DK16" s="11">
        <f t="shared" si="2"/>
        <v>0.21009036341178666</v>
      </c>
      <c r="DL16" s="11">
        <f t="shared" si="2"/>
        <v>14.784593250309619</v>
      </c>
      <c r="DM16" s="11">
        <f t="shared" si="2"/>
        <v>3.4438939913386313</v>
      </c>
      <c r="DN16" s="11">
        <f t="shared" si="2"/>
        <v>3.1969455904603885</v>
      </c>
      <c r="DO16" s="11">
        <f t="shared" si="2"/>
        <v>8.1437536685105982</v>
      </c>
      <c r="DP16" s="67">
        <f t="shared" si="2"/>
        <v>100</v>
      </c>
      <c r="DQ16" s="62"/>
    </row>
    <row r="17" spans="2:121" ht="12">
      <c r="B17" s="63" t="s">
        <v>59</v>
      </c>
      <c r="C17" s="5">
        <v>40962957</v>
      </c>
      <c r="D17" s="5">
        <v>34989876</v>
      </c>
      <c r="E17" s="5">
        <v>5973081</v>
      </c>
      <c r="F17" s="5">
        <v>5373820</v>
      </c>
      <c r="G17" s="5">
        <v>599261</v>
      </c>
      <c r="H17" s="5">
        <v>2669896</v>
      </c>
      <c r="I17" s="5">
        <v>3769047</v>
      </c>
      <c r="J17" s="5">
        <v>1099151</v>
      </c>
      <c r="K17" s="5">
        <v>-453727</v>
      </c>
      <c r="L17" s="5">
        <v>601051</v>
      </c>
      <c r="M17" s="5">
        <v>1054778</v>
      </c>
      <c r="N17" s="64">
        <v>3070686</v>
      </c>
      <c r="O17" s="5"/>
      <c r="P17" s="63" t="s">
        <v>59</v>
      </c>
      <c r="Q17" s="5">
        <v>324463</v>
      </c>
      <c r="R17" s="5">
        <v>358995</v>
      </c>
      <c r="S17" s="5">
        <v>34532</v>
      </c>
      <c r="T17" s="5">
        <v>228319</v>
      </c>
      <c r="U17" s="5">
        <v>1740538</v>
      </c>
      <c r="V17" s="5">
        <v>777366</v>
      </c>
      <c r="W17" s="5">
        <v>52937</v>
      </c>
      <c r="X17" s="5">
        <v>62778</v>
      </c>
      <c r="Y17" s="5">
        <v>9841</v>
      </c>
      <c r="Z17" s="5">
        <v>15239277</v>
      </c>
      <c r="AA17" s="5">
        <v>6393779</v>
      </c>
      <c r="AB17" s="5">
        <v>6355957</v>
      </c>
      <c r="AC17" s="64">
        <v>37822</v>
      </c>
      <c r="AD17" s="5">
        <v>0</v>
      </c>
      <c r="AE17" s="63" t="s">
        <v>59</v>
      </c>
      <c r="AF17" s="5">
        <v>17053</v>
      </c>
      <c r="AG17" s="5">
        <v>-110270</v>
      </c>
      <c r="AH17" s="5">
        <v>127323</v>
      </c>
      <c r="AI17" s="5">
        <v>8828445</v>
      </c>
      <c r="AJ17" s="5">
        <v>2927344</v>
      </c>
      <c r="AK17" s="5">
        <v>1514355</v>
      </c>
      <c r="AL17" s="5">
        <v>4386746</v>
      </c>
      <c r="AM17" s="5">
        <v>58872130</v>
      </c>
      <c r="AN17" s="5">
        <v>26655</v>
      </c>
      <c r="AO17" s="64">
        <v>2208.6711686362783</v>
      </c>
      <c r="AQ17" s="63" t="s">
        <v>59</v>
      </c>
      <c r="AR17" s="11">
        <v>0.10303563513454797</v>
      </c>
      <c r="AS17" s="11">
        <v>0.55515320259814283</v>
      </c>
      <c r="AT17" s="11">
        <v>-2.4658671904557949</v>
      </c>
      <c r="AU17" s="11">
        <v>-2.8150226169713006</v>
      </c>
      <c r="AV17" s="11">
        <v>0.78100693387508258</v>
      </c>
      <c r="AW17" s="11">
        <v>-12.715066031826568</v>
      </c>
      <c r="AX17" s="11">
        <v>-2.3603931648464496</v>
      </c>
      <c r="AY17" s="11">
        <v>37.165152108858479</v>
      </c>
      <c r="AZ17" s="11">
        <v>-488.2931825843425</v>
      </c>
      <c r="BA17" s="11">
        <v>-10.248833035183653</v>
      </c>
      <c r="BB17" s="11">
        <v>41.237419859348805</v>
      </c>
      <c r="BC17" s="65">
        <v>-0.25677330960819417</v>
      </c>
      <c r="BD17" s="5"/>
      <c r="BE17" s="63" t="s">
        <v>59</v>
      </c>
      <c r="BF17" s="11">
        <v>6.4818582792932347</v>
      </c>
      <c r="BG17" s="11">
        <v>2.6072317669554383</v>
      </c>
      <c r="BH17" s="11">
        <v>-23.535794158676733</v>
      </c>
      <c r="BI17" s="11">
        <v>-8.9183205345566972</v>
      </c>
      <c r="BJ17" s="11">
        <v>-3.9120017665893783</v>
      </c>
      <c r="BK17" s="11">
        <v>9.2106815921236755</v>
      </c>
      <c r="BL17" s="11">
        <v>-7.7157749769014865</v>
      </c>
      <c r="BM17" s="11">
        <v>-5.9139140339308192</v>
      </c>
      <c r="BN17" s="11">
        <v>5.1276573015703448</v>
      </c>
      <c r="BO17" s="11">
        <v>22.984297452764608</v>
      </c>
      <c r="BP17" s="57">
        <v>81.399857235590773</v>
      </c>
      <c r="BQ17" s="57">
        <v>67.717600281607034</v>
      </c>
      <c r="BR17" s="65">
        <v>114.27299143363901</v>
      </c>
      <c r="BS17" s="5"/>
      <c r="BT17" s="63" t="s">
        <v>59</v>
      </c>
      <c r="BU17" s="11">
        <v>-78.045420604063125</v>
      </c>
      <c r="BV17" s="11">
        <v>-156.96175983967561</v>
      </c>
      <c r="BW17" s="11">
        <v>5.5860084420376985</v>
      </c>
      <c r="BX17" s="11">
        <v>0.45021684229018594</v>
      </c>
      <c r="BY17" s="11">
        <v>8.8503893909556588</v>
      </c>
      <c r="BZ17" s="11">
        <v>-6.6644108663013011</v>
      </c>
      <c r="CA17" s="11">
        <v>-2.0173488697056823</v>
      </c>
      <c r="CB17" s="11">
        <v>4.4371684235436533</v>
      </c>
      <c r="CC17" s="11">
        <v>-1.3435487452809238</v>
      </c>
      <c r="CD17" s="66">
        <v>5.8594416232340079</v>
      </c>
      <c r="CE17" s="63" t="s">
        <v>59</v>
      </c>
      <c r="CF17" s="11">
        <f t="shared" si="3"/>
        <v>69.579539588596504</v>
      </c>
      <c r="CG17" s="11">
        <f t="shared" si="0"/>
        <v>59.433684495532944</v>
      </c>
      <c r="CH17" s="11">
        <f t="shared" si="0"/>
        <v>10.14585509306356</v>
      </c>
      <c r="CI17" s="11">
        <f t="shared" si="0"/>
        <v>9.1279523944521799</v>
      </c>
      <c r="CJ17" s="11">
        <f t="shared" si="0"/>
        <v>1.0179026986113802</v>
      </c>
      <c r="CK17" s="11">
        <f t="shared" si="0"/>
        <v>4.5350762746311366</v>
      </c>
      <c r="CL17" s="11">
        <f t="shared" si="0"/>
        <v>6.4020904288667664</v>
      </c>
      <c r="CM17" s="11">
        <f t="shared" si="0"/>
        <v>1.8670141542356289</v>
      </c>
      <c r="CN17" s="11">
        <f t="shared" si="0"/>
        <v>-0.77069914066299283</v>
      </c>
      <c r="CO17" s="11">
        <f t="shared" si="0"/>
        <v>1.0209431865298573</v>
      </c>
      <c r="CP17" s="11">
        <f t="shared" si="0"/>
        <v>1.7916423271928501</v>
      </c>
      <c r="CQ17" s="65">
        <f t="shared" si="0"/>
        <v>5.2158568069475315</v>
      </c>
      <c r="CS17" s="63" t="s">
        <v>59</v>
      </c>
      <c r="CT17" s="59">
        <f t="shared" si="1"/>
        <v>0.55113174943729737</v>
      </c>
      <c r="CU17" s="59">
        <f t="shared" si="1"/>
        <v>0.60978768731486366</v>
      </c>
      <c r="CV17" s="59">
        <f t="shared" si="1"/>
        <v>5.8655937877566171E-2</v>
      </c>
      <c r="CW17" s="59">
        <f t="shared" si="1"/>
        <v>0.38782187768643667</v>
      </c>
      <c r="CX17" s="59">
        <f t="shared" si="1"/>
        <v>2.9564719333239684</v>
      </c>
      <c r="CY17" s="59">
        <f t="shared" si="1"/>
        <v>1.3204312464998293</v>
      </c>
      <c r="CZ17" s="59">
        <f t="shared" si="1"/>
        <v>8.9918608346597956E-2</v>
      </c>
      <c r="DA17" s="59">
        <f t="shared" si="1"/>
        <v>0.10663449751181077</v>
      </c>
      <c r="DB17" s="59">
        <f t="shared" si="1"/>
        <v>1.671588916521281E-2</v>
      </c>
      <c r="DC17" s="59">
        <f t="shared" si="1"/>
        <v>25.885384136772355</v>
      </c>
      <c r="DD17" s="59">
        <f t="shared" si="1"/>
        <v>10.860451286542546</v>
      </c>
      <c r="DE17" s="11">
        <f t="shared" si="1"/>
        <v>10.796206965842751</v>
      </c>
      <c r="DF17" s="65">
        <f t="shared" si="1"/>
        <v>6.4244320699794633E-2</v>
      </c>
      <c r="DH17" s="63" t="s">
        <v>59</v>
      </c>
      <c r="DI17" s="11">
        <f t="shared" si="2"/>
        <v>2.8966167862450362E-2</v>
      </c>
      <c r="DJ17" s="11">
        <f t="shared" si="2"/>
        <v>-0.18730424735779053</v>
      </c>
      <c r="DK17" s="11">
        <f t="shared" si="2"/>
        <v>0.21627041522024087</v>
      </c>
      <c r="DL17" s="11">
        <f t="shared" si="2"/>
        <v>14.995966682367362</v>
      </c>
      <c r="DM17" s="11">
        <f t="shared" si="2"/>
        <v>4.9723765727518261</v>
      </c>
      <c r="DN17" s="11">
        <f t="shared" si="2"/>
        <v>2.5722782579804737</v>
      </c>
      <c r="DO17" s="11">
        <f t="shared" si="2"/>
        <v>7.4513118516350607</v>
      </c>
      <c r="DP17" s="67">
        <f t="shared" si="2"/>
        <v>100</v>
      </c>
      <c r="DQ17" s="62"/>
    </row>
    <row r="18" spans="2:121" ht="12">
      <c r="B18" s="63" t="s">
        <v>60</v>
      </c>
      <c r="C18" s="5">
        <v>120219775</v>
      </c>
      <c r="D18" s="5">
        <v>102677932</v>
      </c>
      <c r="E18" s="5">
        <v>17541843</v>
      </c>
      <c r="F18" s="5">
        <v>15783475</v>
      </c>
      <c r="G18" s="5">
        <v>1758368</v>
      </c>
      <c r="H18" s="5">
        <v>8016587</v>
      </c>
      <c r="I18" s="5">
        <v>10483065</v>
      </c>
      <c r="J18" s="5">
        <v>2466478</v>
      </c>
      <c r="K18" s="5">
        <v>-977513</v>
      </c>
      <c r="L18" s="5">
        <v>1340199</v>
      </c>
      <c r="M18" s="5">
        <v>2317712</v>
      </c>
      <c r="N18" s="64">
        <v>8801263</v>
      </c>
      <c r="O18" s="5"/>
      <c r="P18" s="63" t="s">
        <v>60</v>
      </c>
      <c r="Q18" s="5">
        <v>1897001</v>
      </c>
      <c r="R18" s="5">
        <v>2009917</v>
      </c>
      <c r="S18" s="5">
        <v>112916</v>
      </c>
      <c r="T18" s="5">
        <v>776776</v>
      </c>
      <c r="U18" s="5">
        <v>5122318</v>
      </c>
      <c r="V18" s="5">
        <v>1005168</v>
      </c>
      <c r="W18" s="5">
        <v>192837</v>
      </c>
      <c r="X18" s="5">
        <v>228687</v>
      </c>
      <c r="Y18" s="5">
        <v>35850</v>
      </c>
      <c r="Z18" s="5">
        <v>45705465</v>
      </c>
      <c r="AA18" s="5">
        <v>16907843</v>
      </c>
      <c r="AB18" s="5">
        <v>16776356</v>
      </c>
      <c r="AC18" s="64">
        <v>131487</v>
      </c>
      <c r="AD18" s="5">
        <v>0</v>
      </c>
      <c r="AE18" s="63" t="s">
        <v>60</v>
      </c>
      <c r="AF18" s="5">
        <v>1061907</v>
      </c>
      <c r="AG18" s="5">
        <v>505629</v>
      </c>
      <c r="AH18" s="5">
        <v>556278</v>
      </c>
      <c r="AI18" s="5">
        <v>27735715</v>
      </c>
      <c r="AJ18" s="5">
        <v>6214666</v>
      </c>
      <c r="AK18" s="5">
        <v>6539077</v>
      </c>
      <c r="AL18" s="5">
        <v>14981972</v>
      </c>
      <c r="AM18" s="5">
        <v>173941827</v>
      </c>
      <c r="AN18" s="5">
        <v>81090</v>
      </c>
      <c r="AO18" s="64">
        <v>2145.0465778764337</v>
      </c>
      <c r="AQ18" s="63" t="s">
        <v>60</v>
      </c>
      <c r="AR18" s="11">
        <v>2.9514917131301583</v>
      </c>
      <c r="AS18" s="11">
        <v>3.4151808928890235</v>
      </c>
      <c r="AT18" s="11">
        <v>0.31864120838664939</v>
      </c>
      <c r="AU18" s="11">
        <v>-2.600778421976109E-2</v>
      </c>
      <c r="AV18" s="11">
        <v>3.5220753774997879</v>
      </c>
      <c r="AW18" s="11">
        <v>-17.488492875463681</v>
      </c>
      <c r="AX18" s="11">
        <v>-8.6600106718043754</v>
      </c>
      <c r="AY18" s="11">
        <v>40.041175254875512</v>
      </c>
      <c r="AZ18" s="11">
        <v>-343.04128500659453</v>
      </c>
      <c r="BA18" s="11">
        <v>-1.3945449850016884</v>
      </c>
      <c r="BB18" s="11">
        <v>46.710132359364223</v>
      </c>
      <c r="BC18" s="65">
        <v>-9.6073588770243887</v>
      </c>
      <c r="BD18" s="5"/>
      <c r="BE18" s="63" t="s">
        <v>60</v>
      </c>
      <c r="BF18" s="11">
        <v>13.15219051072947</v>
      </c>
      <c r="BG18" s="11">
        <v>10.109149516869309</v>
      </c>
      <c r="BH18" s="11">
        <v>-24.157386386534302</v>
      </c>
      <c r="BI18" s="11">
        <v>-59.630992589605277</v>
      </c>
      <c r="BJ18" s="11">
        <v>-1.7744319493630885</v>
      </c>
      <c r="BK18" s="11">
        <v>9.120042381437278</v>
      </c>
      <c r="BL18" s="11">
        <v>-3.4144069239784831</v>
      </c>
      <c r="BM18" s="11">
        <v>-1.5273388048261667</v>
      </c>
      <c r="BN18" s="11">
        <v>10.036832412523019</v>
      </c>
      <c r="BO18" s="11">
        <v>13.862263861210074</v>
      </c>
      <c r="BP18" s="57">
        <v>49.722354017135522</v>
      </c>
      <c r="BQ18" s="57">
        <v>36.821244097588604</v>
      </c>
      <c r="BR18" s="65">
        <v>113.57332799293086</v>
      </c>
      <c r="BS18" s="5"/>
      <c r="BT18" s="63" t="s">
        <v>60</v>
      </c>
      <c r="BU18" s="11">
        <v>-8.1257835298881247</v>
      </c>
      <c r="BV18" s="11">
        <v>-19.136751166260719</v>
      </c>
      <c r="BW18" s="11">
        <v>4.851678861834591</v>
      </c>
      <c r="BX18" s="11">
        <v>0.15646177413308576</v>
      </c>
      <c r="BY18" s="11">
        <v>28.815357356944048</v>
      </c>
      <c r="BZ18" s="11">
        <v>-12.055775267830652</v>
      </c>
      <c r="CA18" s="11">
        <v>-2.9188988978987038</v>
      </c>
      <c r="CB18" s="11">
        <v>4.3880897645324337</v>
      </c>
      <c r="CC18" s="11">
        <v>-1.9930141771111569</v>
      </c>
      <c r="CD18" s="69">
        <v>6.5108664327000803</v>
      </c>
      <c r="CE18" s="63" t="s">
        <v>60</v>
      </c>
      <c r="CF18" s="11">
        <f t="shared" si="3"/>
        <v>69.11493174094349</v>
      </c>
      <c r="CG18" s="11">
        <f t="shared" si="0"/>
        <v>59.030041118287215</v>
      </c>
      <c r="CH18" s="11">
        <f t="shared" si="0"/>
        <v>10.084890622656275</v>
      </c>
      <c r="CI18" s="11">
        <f t="shared" si="0"/>
        <v>9.0739963309687433</v>
      </c>
      <c r="CJ18" s="11">
        <f t="shared" si="0"/>
        <v>1.0108942916875308</v>
      </c>
      <c r="CK18" s="11">
        <f t="shared" si="0"/>
        <v>4.6087747485830421</v>
      </c>
      <c r="CL18" s="11">
        <f t="shared" si="0"/>
        <v>6.0267649137662564</v>
      </c>
      <c r="CM18" s="11">
        <f t="shared" si="0"/>
        <v>1.4179901651832139</v>
      </c>
      <c r="CN18" s="11">
        <f t="shared" si="0"/>
        <v>-0.56197696486193638</v>
      </c>
      <c r="CO18" s="11">
        <f t="shared" si="0"/>
        <v>0.77048690537210462</v>
      </c>
      <c r="CP18" s="11">
        <f t="shared" si="0"/>
        <v>1.332463870234041</v>
      </c>
      <c r="CQ18" s="65">
        <f t="shared" si="0"/>
        <v>5.0598887868413618</v>
      </c>
      <c r="CS18" s="63" t="s">
        <v>60</v>
      </c>
      <c r="CT18" s="59">
        <f t="shared" si="1"/>
        <v>1.0905950757893328</v>
      </c>
      <c r="CU18" s="59">
        <f t="shared" si="1"/>
        <v>1.1555110318577946</v>
      </c>
      <c r="CV18" s="59">
        <f t="shared" si="1"/>
        <v>6.49159560684619E-2</v>
      </c>
      <c r="CW18" s="59">
        <f t="shared" si="1"/>
        <v>0.44657228994151016</v>
      </c>
      <c r="CX18" s="59">
        <f t="shared" si="1"/>
        <v>2.9448454626154983</v>
      </c>
      <c r="CY18" s="59">
        <f t="shared" si="1"/>
        <v>0.57787595849502027</v>
      </c>
      <c r="CZ18" s="59">
        <f t="shared" si="1"/>
        <v>0.11086292660361674</v>
      </c>
      <c r="DA18" s="59">
        <f t="shared" si="1"/>
        <v>0.13147326548432769</v>
      </c>
      <c r="DB18" s="59">
        <f t="shared" si="1"/>
        <v>2.0610338880710961E-2</v>
      </c>
      <c r="DC18" s="59">
        <f t="shared" si="1"/>
        <v>26.276293510473476</v>
      </c>
      <c r="DD18" s="59">
        <f t="shared" si="1"/>
        <v>9.7204009476110667</v>
      </c>
      <c r="DE18" s="11">
        <f t="shared" si="1"/>
        <v>9.6448084335690005</v>
      </c>
      <c r="DF18" s="65">
        <f t="shared" si="1"/>
        <v>7.5592514042065337E-2</v>
      </c>
      <c r="DH18" s="63" t="s">
        <v>60</v>
      </c>
      <c r="DI18" s="11">
        <f t="shared" si="2"/>
        <v>0.61049548479216553</v>
      </c>
      <c r="DJ18" s="11">
        <f t="shared" si="2"/>
        <v>0.29068856451645753</v>
      </c>
      <c r="DK18" s="11">
        <f t="shared" si="2"/>
        <v>0.31980692027570801</v>
      </c>
      <c r="DL18" s="11">
        <f t="shared" si="2"/>
        <v>15.945397078070245</v>
      </c>
      <c r="DM18" s="11">
        <f t="shared" si="2"/>
        <v>3.5728416259534863</v>
      </c>
      <c r="DN18" s="11">
        <f t="shared" si="2"/>
        <v>3.759347083321138</v>
      </c>
      <c r="DO18" s="11">
        <f t="shared" si="2"/>
        <v>8.61320836879562</v>
      </c>
      <c r="DP18" s="70">
        <f t="shared" si="2"/>
        <v>100</v>
      </c>
      <c r="DQ18" s="73"/>
    </row>
    <row r="19" spans="2:121" ht="12">
      <c r="B19" s="74" t="s">
        <v>61</v>
      </c>
      <c r="C19" s="75">
        <v>120267354</v>
      </c>
      <c r="D19" s="75">
        <v>102711555</v>
      </c>
      <c r="E19" s="75">
        <v>17555799</v>
      </c>
      <c r="F19" s="75">
        <v>15798728</v>
      </c>
      <c r="G19" s="75">
        <v>1757071</v>
      </c>
      <c r="H19" s="75">
        <v>6125030</v>
      </c>
      <c r="I19" s="75">
        <v>11142339</v>
      </c>
      <c r="J19" s="75">
        <v>5017309</v>
      </c>
      <c r="K19" s="75">
        <v>-458458</v>
      </c>
      <c r="L19" s="75">
        <v>4461122</v>
      </c>
      <c r="M19" s="75">
        <v>4919580</v>
      </c>
      <c r="N19" s="76">
        <v>6445330</v>
      </c>
      <c r="O19" s="5"/>
      <c r="P19" s="74" t="s">
        <v>61</v>
      </c>
      <c r="Q19" s="75">
        <v>1004071</v>
      </c>
      <c r="R19" s="75">
        <v>1076115</v>
      </c>
      <c r="S19" s="75">
        <v>72044</v>
      </c>
      <c r="T19" s="75">
        <v>737862</v>
      </c>
      <c r="U19" s="75">
        <v>3992455</v>
      </c>
      <c r="V19" s="75">
        <v>710942</v>
      </c>
      <c r="W19" s="75">
        <v>138158</v>
      </c>
      <c r="X19" s="75">
        <v>163843</v>
      </c>
      <c r="Y19" s="75">
        <v>25685</v>
      </c>
      <c r="Z19" s="75">
        <v>31930574</v>
      </c>
      <c r="AA19" s="75">
        <v>13942230</v>
      </c>
      <c r="AB19" s="75">
        <v>13907247</v>
      </c>
      <c r="AC19" s="76">
        <v>34983</v>
      </c>
      <c r="AD19" s="5">
        <v>0</v>
      </c>
      <c r="AE19" s="74" t="s">
        <v>61</v>
      </c>
      <c r="AF19" s="77">
        <v>-801410</v>
      </c>
      <c r="AG19" s="75">
        <v>-949630</v>
      </c>
      <c r="AH19" s="75">
        <v>148220</v>
      </c>
      <c r="AI19" s="75">
        <v>18789754</v>
      </c>
      <c r="AJ19" s="75">
        <v>1496460</v>
      </c>
      <c r="AK19" s="75">
        <v>4572505</v>
      </c>
      <c r="AL19" s="75">
        <v>12720789</v>
      </c>
      <c r="AM19" s="75">
        <v>158322958</v>
      </c>
      <c r="AN19" s="75">
        <v>59310</v>
      </c>
      <c r="AO19" s="76">
        <v>2669.4142303152926</v>
      </c>
      <c r="AQ19" s="74" t="s">
        <v>61</v>
      </c>
      <c r="AR19" s="78">
        <v>5.2375971499278142</v>
      </c>
      <c r="AS19" s="78">
        <v>5.713850555690219</v>
      </c>
      <c r="AT19" s="78">
        <v>2.5350259009618052</v>
      </c>
      <c r="AU19" s="78">
        <v>2.1850143959878157</v>
      </c>
      <c r="AV19" s="78">
        <v>5.7932881477168658</v>
      </c>
      <c r="AW19" s="78">
        <v>-24.718815398288367</v>
      </c>
      <c r="AX19" s="78">
        <v>-10.634033922904591</v>
      </c>
      <c r="AY19" s="78">
        <v>15.819423316197332</v>
      </c>
      <c r="AZ19" s="78">
        <v>-148.21052631578948</v>
      </c>
      <c r="BA19" s="78">
        <v>-13.666252652740368</v>
      </c>
      <c r="BB19" s="78">
        <v>16.678699196555883</v>
      </c>
      <c r="BC19" s="79">
        <v>-8.4607869356015897</v>
      </c>
      <c r="BD19" s="68"/>
      <c r="BE19" s="74" t="s">
        <v>61</v>
      </c>
      <c r="BF19" s="78">
        <v>47.656414291071393</v>
      </c>
      <c r="BG19" s="78">
        <v>39.368402239498948</v>
      </c>
      <c r="BH19" s="78">
        <v>-21.803499327052489</v>
      </c>
      <c r="BI19" s="78">
        <v>-57.502793360441409</v>
      </c>
      <c r="BJ19" s="78">
        <v>1.8868873096633241</v>
      </c>
      <c r="BK19" s="78">
        <v>0.66050572225911364</v>
      </c>
      <c r="BL19" s="78">
        <v>-4.1860271578567758</v>
      </c>
      <c r="BM19" s="78">
        <v>-2.3139204884214544</v>
      </c>
      <c r="BN19" s="78">
        <v>9.1585210369740757</v>
      </c>
      <c r="BO19" s="78">
        <v>-4.6959516744035268</v>
      </c>
      <c r="BP19" s="80">
        <v>53.656686677781664</v>
      </c>
      <c r="BQ19" s="80">
        <v>49.399180387040886</v>
      </c>
      <c r="BR19" s="65">
        <v>114.87625446504508</v>
      </c>
      <c r="BS19" s="5"/>
      <c r="BT19" s="74" t="s">
        <v>61</v>
      </c>
      <c r="BU19" s="78">
        <v>-113.97206041210612</v>
      </c>
      <c r="BV19" s="78">
        <v>-116.97611584581684</v>
      </c>
      <c r="BW19" s="78">
        <v>4.4641472731629621</v>
      </c>
      <c r="BX19" s="78">
        <v>0.50967470438990181</v>
      </c>
      <c r="BY19" s="78">
        <v>16.425407169164842</v>
      </c>
      <c r="BZ19" s="78">
        <v>-1.7823714531875641</v>
      </c>
      <c r="CA19" s="78">
        <v>-0.25767521334281346</v>
      </c>
      <c r="CB19" s="78">
        <v>1.5399491082201884</v>
      </c>
      <c r="CC19" s="78">
        <v>1.6104163097481583</v>
      </c>
      <c r="CD19" s="81">
        <v>-6.9350371829164092E-2</v>
      </c>
      <c r="CE19" s="74" t="s">
        <v>61</v>
      </c>
      <c r="CF19" s="78">
        <f t="shared" si="3"/>
        <v>75.963306597644547</v>
      </c>
      <c r="CG19" s="78">
        <f t="shared" si="0"/>
        <v>64.874706926584835</v>
      </c>
      <c r="CH19" s="78">
        <f t="shared" si="0"/>
        <v>11.088599671059708</v>
      </c>
      <c r="CI19" s="78">
        <f t="shared" si="0"/>
        <v>9.9787978948700555</v>
      </c>
      <c r="CJ19" s="78">
        <f t="shared" si="0"/>
        <v>1.1098017761896541</v>
      </c>
      <c r="CK19" s="78">
        <f t="shared" si="0"/>
        <v>3.8686935093772057</v>
      </c>
      <c r="CL19" s="78">
        <f t="shared" si="0"/>
        <v>7.0377279080397175</v>
      </c>
      <c r="CM19" s="78">
        <f t="shared" si="0"/>
        <v>3.1690343986625109</v>
      </c>
      <c r="CN19" s="78">
        <f t="shared" si="0"/>
        <v>-0.28957139620900713</v>
      </c>
      <c r="CO19" s="78">
        <f t="shared" si="0"/>
        <v>2.8177353785924084</v>
      </c>
      <c r="CP19" s="78">
        <f t="shared" si="0"/>
        <v>3.1073067748014158</v>
      </c>
      <c r="CQ19" s="65">
        <f t="shared" si="0"/>
        <v>4.0710015031427096</v>
      </c>
      <c r="CS19" s="74" t="s">
        <v>61</v>
      </c>
      <c r="CT19" s="82">
        <f t="shared" si="1"/>
        <v>0.63419166284146866</v>
      </c>
      <c r="CU19" s="82">
        <f t="shared" si="1"/>
        <v>0.67969611836080024</v>
      </c>
      <c r="CV19" s="82">
        <f t="shared" si="1"/>
        <v>4.550445551933157E-2</v>
      </c>
      <c r="CW19" s="82">
        <f t="shared" si="1"/>
        <v>0.46604864469497848</v>
      </c>
      <c r="CX19" s="82">
        <f t="shared" si="1"/>
        <v>2.5217157703685653</v>
      </c>
      <c r="CY19" s="82">
        <f t="shared" si="1"/>
        <v>0.44904542523769669</v>
      </c>
      <c r="CZ19" s="82">
        <f t="shared" si="1"/>
        <v>8.7263402443504112E-2</v>
      </c>
      <c r="DA19" s="82">
        <f t="shared" si="1"/>
        <v>0.10348657078526793</v>
      </c>
      <c r="DB19" s="82">
        <f t="shared" si="1"/>
        <v>1.6223168341763801E-2</v>
      </c>
      <c r="DC19" s="82">
        <f t="shared" si="1"/>
        <v>20.167999892978251</v>
      </c>
      <c r="DD19" s="82">
        <f t="shared" si="1"/>
        <v>8.8061960034880098</v>
      </c>
      <c r="DE19" s="78">
        <f t="shared" si="1"/>
        <v>8.7841000292579174</v>
      </c>
      <c r="DF19" s="65">
        <f t="shared" si="1"/>
        <v>2.209597423009239E-2</v>
      </c>
      <c r="DH19" s="74" t="s">
        <v>61</v>
      </c>
      <c r="DI19" s="78">
        <f t="shared" si="2"/>
        <v>-0.50618685383581585</v>
      </c>
      <c r="DJ19" s="78">
        <f t="shared" si="2"/>
        <v>-0.59980562010469762</v>
      </c>
      <c r="DK19" s="78">
        <f t="shared" si="2"/>
        <v>9.3618766268881867E-2</v>
      </c>
      <c r="DL19" s="78">
        <f t="shared" si="2"/>
        <v>11.867990743326057</v>
      </c>
      <c r="DM19" s="78">
        <f t="shared" si="2"/>
        <v>0.945194568686621</v>
      </c>
      <c r="DN19" s="78">
        <f t="shared" si="2"/>
        <v>2.8880871465274165</v>
      </c>
      <c r="DO19" s="78">
        <f t="shared" si="2"/>
        <v>8.0347090281120188</v>
      </c>
      <c r="DP19" s="67">
        <f t="shared" si="2"/>
        <v>100</v>
      </c>
      <c r="DQ19" s="62"/>
    </row>
    <row r="20" spans="2:121" ht="12">
      <c r="B20" s="74" t="s">
        <v>62</v>
      </c>
      <c r="C20" s="75">
        <v>13800945</v>
      </c>
      <c r="D20" s="75">
        <v>11784932</v>
      </c>
      <c r="E20" s="75">
        <v>2016013</v>
      </c>
      <c r="F20" s="75">
        <v>1814660</v>
      </c>
      <c r="G20" s="75">
        <v>201353</v>
      </c>
      <c r="H20" s="75">
        <v>871233</v>
      </c>
      <c r="I20" s="75">
        <v>1074982</v>
      </c>
      <c r="J20" s="75">
        <v>203749</v>
      </c>
      <c r="K20" s="75">
        <v>-71570</v>
      </c>
      <c r="L20" s="75">
        <v>114817</v>
      </c>
      <c r="M20" s="75">
        <v>186387</v>
      </c>
      <c r="N20" s="76">
        <v>915086</v>
      </c>
      <c r="O20" s="5"/>
      <c r="P20" s="74" t="s">
        <v>62</v>
      </c>
      <c r="Q20" s="75">
        <v>144763</v>
      </c>
      <c r="R20" s="75">
        <v>156972</v>
      </c>
      <c r="S20" s="75">
        <v>12209</v>
      </c>
      <c r="T20" s="75">
        <v>127972</v>
      </c>
      <c r="U20" s="75">
        <v>600094</v>
      </c>
      <c r="V20" s="75">
        <v>42257</v>
      </c>
      <c r="W20" s="75">
        <v>27717</v>
      </c>
      <c r="X20" s="75">
        <v>32870</v>
      </c>
      <c r="Y20" s="75">
        <v>5153</v>
      </c>
      <c r="Z20" s="75">
        <v>4402410</v>
      </c>
      <c r="AA20" s="75">
        <v>1201956</v>
      </c>
      <c r="AB20" s="75">
        <v>1195048</v>
      </c>
      <c r="AC20" s="76">
        <v>6908</v>
      </c>
      <c r="AD20" s="5">
        <v>0</v>
      </c>
      <c r="AE20" s="74" t="s">
        <v>62</v>
      </c>
      <c r="AF20" s="75">
        <v>183783</v>
      </c>
      <c r="AG20" s="75">
        <v>114423</v>
      </c>
      <c r="AH20" s="75">
        <v>69360</v>
      </c>
      <c r="AI20" s="75">
        <v>3016671</v>
      </c>
      <c r="AJ20" s="75">
        <v>411361</v>
      </c>
      <c r="AK20" s="75">
        <v>888480</v>
      </c>
      <c r="AL20" s="75">
        <v>1716830</v>
      </c>
      <c r="AM20" s="75">
        <v>19074588</v>
      </c>
      <c r="AN20" s="75">
        <v>10065</v>
      </c>
      <c r="AO20" s="76">
        <v>1895.1403874813711</v>
      </c>
      <c r="AQ20" s="74" t="s">
        <v>62</v>
      </c>
      <c r="AR20" s="78">
        <v>2.0584293307081958</v>
      </c>
      <c r="AS20" s="78">
        <v>2.5222087787007292</v>
      </c>
      <c r="AT20" s="78">
        <v>-0.57087534548438834</v>
      </c>
      <c r="AU20" s="78">
        <v>-0.90848180278786017</v>
      </c>
      <c r="AV20" s="78">
        <v>2.5788242965800774</v>
      </c>
      <c r="AW20" s="78">
        <v>-6.2430185333054968</v>
      </c>
      <c r="AX20" s="78">
        <v>-1.0060714223225378</v>
      </c>
      <c r="AY20" s="78">
        <v>30.05725739016092</v>
      </c>
      <c r="AZ20" s="78">
        <v>-233.65967365967367</v>
      </c>
      <c r="BA20" s="78">
        <v>0.41542040545031572</v>
      </c>
      <c r="BB20" s="78">
        <v>37.259190526687874</v>
      </c>
      <c r="BC20" s="79">
        <v>-0.74612376825584492</v>
      </c>
      <c r="BD20" s="68"/>
      <c r="BE20" s="74" t="s">
        <v>62</v>
      </c>
      <c r="BF20" s="78">
        <v>22.643091938052798</v>
      </c>
      <c r="BG20" s="78">
        <v>16.953888106573682</v>
      </c>
      <c r="BH20" s="78">
        <v>-24.54730857178172</v>
      </c>
      <c r="BI20" s="78">
        <v>-7.0092575099187604</v>
      </c>
      <c r="BJ20" s="78">
        <v>-2.0756705949929346</v>
      </c>
      <c r="BK20" s="78">
        <v>-21.010523954614278</v>
      </c>
      <c r="BL20" s="78">
        <v>-3.5292889213741256</v>
      </c>
      <c r="BM20" s="78">
        <v>-1.642778060384811</v>
      </c>
      <c r="BN20" s="78">
        <v>9.9189419795221845</v>
      </c>
      <c r="BO20" s="78">
        <v>9.7328620062044884</v>
      </c>
      <c r="BP20" s="80">
        <v>41.742768731485505</v>
      </c>
      <c r="BQ20" s="80">
        <v>32.831225532804105</v>
      </c>
      <c r="BR20" s="83">
        <v>113.36428709615012</v>
      </c>
      <c r="BS20" s="5"/>
      <c r="BT20" s="74" t="s">
        <v>62</v>
      </c>
      <c r="BU20" s="78">
        <v>-4.6392768933812087</v>
      </c>
      <c r="BV20" s="78">
        <v>-9.4668797670664944</v>
      </c>
      <c r="BW20" s="78">
        <v>4.5586107091172217</v>
      </c>
      <c r="BX20" s="78">
        <v>1.5295033094083048</v>
      </c>
      <c r="BY20" s="78">
        <v>23.201813760138009</v>
      </c>
      <c r="BZ20" s="78">
        <v>4.282424524116367</v>
      </c>
      <c r="CA20" s="78">
        <v>-3.8373643115597029</v>
      </c>
      <c r="CB20" s="78">
        <v>3.3081864312449265</v>
      </c>
      <c r="CC20" s="78">
        <v>-2.5936320526468597</v>
      </c>
      <c r="CD20" s="81">
        <v>6.0589657619526962</v>
      </c>
      <c r="CE20" s="74" t="s">
        <v>62</v>
      </c>
      <c r="CF20" s="78">
        <f t="shared" si="3"/>
        <v>72.35251948823219</v>
      </c>
      <c r="CG20" s="78">
        <f t="shared" si="0"/>
        <v>61.783415715191339</v>
      </c>
      <c r="CH20" s="78">
        <f t="shared" si="0"/>
        <v>10.569103773040865</v>
      </c>
      <c r="CI20" s="78">
        <f t="shared" si="0"/>
        <v>9.5134951276536093</v>
      </c>
      <c r="CJ20" s="78">
        <f t="shared" si="0"/>
        <v>1.0556086453872555</v>
      </c>
      <c r="CK20" s="78">
        <f t="shared" si="0"/>
        <v>4.5675062549188485</v>
      </c>
      <c r="CL20" s="78">
        <f t="shared" si="0"/>
        <v>5.6356761152586889</v>
      </c>
      <c r="CM20" s="78">
        <f t="shared" si="0"/>
        <v>1.0681698603398406</v>
      </c>
      <c r="CN20" s="78">
        <f t="shared" si="0"/>
        <v>-0.37521124964796093</v>
      </c>
      <c r="CO20" s="78">
        <f t="shared" si="0"/>
        <v>0.60193698548036789</v>
      </c>
      <c r="CP20" s="78">
        <f t="shared" si="0"/>
        <v>0.97714823512832882</v>
      </c>
      <c r="CQ20" s="83">
        <f t="shared" si="0"/>
        <v>4.7974089925297472</v>
      </c>
      <c r="CS20" s="74" t="s">
        <v>62</v>
      </c>
      <c r="CT20" s="82">
        <f t="shared" si="1"/>
        <v>0.75893120207891251</v>
      </c>
      <c r="CU20" s="82">
        <f t="shared" si="1"/>
        <v>0.82293782701885876</v>
      </c>
      <c r="CV20" s="82">
        <f t="shared" si="1"/>
        <v>6.4006624939946272E-2</v>
      </c>
      <c r="CW20" s="82">
        <f t="shared" si="1"/>
        <v>0.67090308844416457</v>
      </c>
      <c r="CX20" s="82">
        <f t="shared" si="1"/>
        <v>3.1460391175945714</v>
      </c>
      <c r="CY20" s="82">
        <f t="shared" si="1"/>
        <v>0.22153558441209845</v>
      </c>
      <c r="CZ20" s="82">
        <f t="shared" si="1"/>
        <v>0.14530851203706208</v>
      </c>
      <c r="DA20" s="82">
        <f t="shared" si="1"/>
        <v>0.17232351230862758</v>
      </c>
      <c r="DB20" s="82">
        <f t="shared" si="1"/>
        <v>2.70150002715655E-2</v>
      </c>
      <c r="DC20" s="82">
        <f t="shared" si="1"/>
        <v>23.079974256848956</v>
      </c>
      <c r="DD20" s="82">
        <f t="shared" si="1"/>
        <v>6.3013471116650068</v>
      </c>
      <c r="DE20" s="78">
        <f t="shared" si="1"/>
        <v>6.265131388421076</v>
      </c>
      <c r="DF20" s="83">
        <f t="shared" si="1"/>
        <v>3.621572324393061E-2</v>
      </c>
      <c r="DH20" s="74" t="s">
        <v>62</v>
      </c>
      <c r="DI20" s="78">
        <f t="shared" si="2"/>
        <v>0.9634965641197597</v>
      </c>
      <c r="DJ20" s="78">
        <f t="shared" si="2"/>
        <v>0.59987141006662903</v>
      </c>
      <c r="DK20" s="78">
        <f t="shared" si="2"/>
        <v>0.36362515405313084</v>
      </c>
      <c r="DL20" s="78">
        <f t="shared" si="2"/>
        <v>15.815130581064189</v>
      </c>
      <c r="DM20" s="78">
        <f t="shared" si="2"/>
        <v>2.1565917963732693</v>
      </c>
      <c r="DN20" s="78">
        <f t="shared" si="2"/>
        <v>4.6579249837532535</v>
      </c>
      <c r="DO20" s="78">
        <f t="shared" si="2"/>
        <v>9.0006138009376659</v>
      </c>
      <c r="DP20" s="84">
        <f t="shared" si="2"/>
        <v>100</v>
      </c>
      <c r="DQ20" s="62"/>
    </row>
    <row r="21" spans="2:121" ht="12">
      <c r="B21" s="63" t="s">
        <v>63</v>
      </c>
      <c r="C21" s="5">
        <v>7910764</v>
      </c>
      <c r="D21" s="5">
        <v>6754992</v>
      </c>
      <c r="E21" s="5">
        <v>1155772</v>
      </c>
      <c r="F21" s="5">
        <v>1040198</v>
      </c>
      <c r="G21" s="5">
        <v>115574</v>
      </c>
      <c r="H21" s="5">
        <v>611526</v>
      </c>
      <c r="I21" s="5">
        <v>700280</v>
      </c>
      <c r="J21" s="5">
        <v>88754</v>
      </c>
      <c r="K21" s="5">
        <v>-34677</v>
      </c>
      <c r="L21" s="5">
        <v>46141</v>
      </c>
      <c r="M21" s="5">
        <v>80818</v>
      </c>
      <c r="N21" s="64">
        <v>636991</v>
      </c>
      <c r="O21" s="5"/>
      <c r="P21" s="63" t="s">
        <v>63</v>
      </c>
      <c r="Q21" s="5">
        <v>87959</v>
      </c>
      <c r="R21" s="5">
        <v>94183</v>
      </c>
      <c r="S21" s="5">
        <v>6224</v>
      </c>
      <c r="T21" s="5">
        <v>20593</v>
      </c>
      <c r="U21" s="5">
        <v>331585</v>
      </c>
      <c r="V21" s="5">
        <v>196854</v>
      </c>
      <c r="W21" s="5">
        <v>9212</v>
      </c>
      <c r="X21" s="5">
        <v>10924</v>
      </c>
      <c r="Y21" s="5">
        <v>1712</v>
      </c>
      <c r="Z21" s="5">
        <v>2818991</v>
      </c>
      <c r="AA21" s="5">
        <v>811144</v>
      </c>
      <c r="AB21" s="5">
        <v>806542</v>
      </c>
      <c r="AC21" s="64">
        <v>4602</v>
      </c>
      <c r="AD21" s="5">
        <v>0</v>
      </c>
      <c r="AE21" s="63" t="s">
        <v>63</v>
      </c>
      <c r="AF21" s="72">
        <v>53557</v>
      </c>
      <c r="AG21" s="5">
        <v>19950</v>
      </c>
      <c r="AH21" s="5">
        <v>33607</v>
      </c>
      <c r="AI21" s="5">
        <v>1954290</v>
      </c>
      <c r="AJ21" s="5">
        <v>626542</v>
      </c>
      <c r="AK21" s="5">
        <v>204843</v>
      </c>
      <c r="AL21" s="5">
        <v>1122905</v>
      </c>
      <c r="AM21" s="5">
        <v>11341281</v>
      </c>
      <c r="AN21" s="5">
        <v>5210</v>
      </c>
      <c r="AO21" s="64">
        <v>2176.8293666026871</v>
      </c>
      <c r="AQ21" s="63" t="s">
        <v>63</v>
      </c>
      <c r="AR21" s="11">
        <v>2.4879096027338181</v>
      </c>
      <c r="AS21" s="11">
        <v>2.9520369438983129</v>
      </c>
      <c r="AT21" s="11">
        <v>-0.14316212916731824</v>
      </c>
      <c r="AU21" s="11">
        <v>-0.49123102398948465</v>
      </c>
      <c r="AV21" s="11">
        <v>3.1026976876962604</v>
      </c>
      <c r="AW21" s="11">
        <v>-3.3090153592198011</v>
      </c>
      <c r="AX21" s="11">
        <v>1.401386037109652</v>
      </c>
      <c r="AY21" s="11">
        <v>52.634656394029037</v>
      </c>
      <c r="AZ21" s="11">
        <v>-988.07656102918099</v>
      </c>
      <c r="BA21" s="11">
        <v>2.2175454142667257</v>
      </c>
      <c r="BB21" s="11">
        <v>67.231568274463555</v>
      </c>
      <c r="BC21" s="65">
        <v>1.8250438797008828</v>
      </c>
      <c r="BD21" s="68"/>
      <c r="BE21" s="63" t="s">
        <v>63</v>
      </c>
      <c r="BF21" s="11">
        <v>28.435423815434035</v>
      </c>
      <c r="BG21" s="11">
        <v>22.853266895373256</v>
      </c>
      <c r="BH21" s="11">
        <v>-23.893372462704818</v>
      </c>
      <c r="BI21" s="11">
        <v>-2.1059136718007228</v>
      </c>
      <c r="BJ21" s="11">
        <v>-3.941307685622411</v>
      </c>
      <c r="BK21" s="11">
        <v>3.1389006774492696</v>
      </c>
      <c r="BL21" s="11">
        <v>-8.4930962550908919</v>
      </c>
      <c r="BM21" s="11">
        <v>-6.712211784799317</v>
      </c>
      <c r="BN21" s="11">
        <v>4.1996348143639688</v>
      </c>
      <c r="BO21" s="11">
        <v>15.200555449077227</v>
      </c>
      <c r="BP21" s="57">
        <v>57.723583559214596</v>
      </c>
      <c r="BQ21" s="57">
        <v>46.948048872029766</v>
      </c>
      <c r="BR21" s="65">
        <v>113.30827067669173</v>
      </c>
      <c r="BS21" s="5"/>
      <c r="BT21" s="63" t="s">
        <v>63</v>
      </c>
      <c r="BU21" s="11">
        <v>-15.379753835458438</v>
      </c>
      <c r="BV21" s="11">
        <v>-35.936546674801704</v>
      </c>
      <c r="BW21" s="11">
        <v>4.5318818040435458</v>
      </c>
      <c r="BX21" s="11">
        <v>4.5378976557886359</v>
      </c>
      <c r="BY21" s="11">
        <v>33.078592881144253</v>
      </c>
      <c r="BZ21" s="11">
        <v>-16.074779373806734</v>
      </c>
      <c r="CA21" s="11">
        <v>-2.7427479620153616</v>
      </c>
      <c r="CB21" s="11">
        <v>5.0292492868263743</v>
      </c>
      <c r="CC21" s="11">
        <v>-1.0446343779677114</v>
      </c>
      <c r="CD21" s="66">
        <v>6.1380033579924875</v>
      </c>
      <c r="CE21" s="63" t="s">
        <v>63</v>
      </c>
      <c r="CF21" s="11">
        <f t="shared" si="3"/>
        <v>69.751944246862422</v>
      </c>
      <c r="CG21" s="11">
        <f t="shared" si="0"/>
        <v>59.561102489216168</v>
      </c>
      <c r="CH21" s="11">
        <f t="shared" si="0"/>
        <v>10.190841757646247</v>
      </c>
      <c r="CI21" s="11">
        <f t="shared" si="0"/>
        <v>9.1717857973892016</v>
      </c>
      <c r="CJ21" s="11">
        <f t="shared" si="0"/>
        <v>1.0190559602570468</v>
      </c>
      <c r="CK21" s="11">
        <f t="shared" si="0"/>
        <v>5.3920364022371023</v>
      </c>
      <c r="CL21" s="11">
        <f t="shared" si="0"/>
        <v>6.174611139605835</v>
      </c>
      <c r="CM21" s="11">
        <f t="shared" si="0"/>
        <v>0.78257473736873284</v>
      </c>
      <c r="CN21" s="11">
        <f t="shared" si="0"/>
        <v>-0.3057591113384811</v>
      </c>
      <c r="CO21" s="11">
        <f t="shared" si="0"/>
        <v>0.40684116723675218</v>
      </c>
      <c r="CP21" s="11">
        <f t="shared" si="0"/>
        <v>0.71260027857523323</v>
      </c>
      <c r="CQ21" s="65">
        <f t="shared" si="0"/>
        <v>5.6165701211353465</v>
      </c>
      <c r="CS21" s="63" t="s">
        <v>63</v>
      </c>
      <c r="CT21" s="59">
        <f t="shared" si="1"/>
        <v>0.7755649472048175</v>
      </c>
      <c r="CU21" s="59">
        <f t="shared" si="1"/>
        <v>0.83044410944407421</v>
      </c>
      <c r="CV21" s="59">
        <f t="shared" si="1"/>
        <v>5.4879162239256749E-2</v>
      </c>
      <c r="CW21" s="59">
        <f t="shared" si="1"/>
        <v>0.18157560861070279</v>
      </c>
      <c r="CX21" s="59">
        <f t="shared" si="1"/>
        <v>2.9236997125809685</v>
      </c>
      <c r="CY21" s="59">
        <f t="shared" si="1"/>
        <v>1.7357298527388574</v>
      </c>
      <c r="CZ21" s="59">
        <f t="shared" si="1"/>
        <v>8.1225392440236688E-2</v>
      </c>
      <c r="DA21" s="59">
        <f t="shared" si="1"/>
        <v>9.6320688994479542E-2</v>
      </c>
      <c r="DB21" s="59">
        <f t="shared" si="1"/>
        <v>1.5095296554242858E-2</v>
      </c>
      <c r="DC21" s="59">
        <f t="shared" si="1"/>
        <v>24.856019350900485</v>
      </c>
      <c r="DD21" s="59">
        <f t="shared" si="1"/>
        <v>7.1521373996464774</v>
      </c>
      <c r="DE21" s="11">
        <f t="shared" si="1"/>
        <v>7.1115599728108307</v>
      </c>
      <c r="DF21" s="65">
        <f t="shared" si="1"/>
        <v>4.0577426835645816E-2</v>
      </c>
      <c r="DH21" s="63" t="s">
        <v>63</v>
      </c>
      <c r="DI21" s="11">
        <f t="shared" si="2"/>
        <v>0.47223060604882289</v>
      </c>
      <c r="DJ21" s="11">
        <f t="shared" si="2"/>
        <v>0.17590605505674359</v>
      </c>
      <c r="DK21" s="11">
        <f t="shared" si="2"/>
        <v>0.29632455099207927</v>
      </c>
      <c r="DL21" s="11">
        <f t="shared" si="2"/>
        <v>17.231651345205183</v>
      </c>
      <c r="DM21" s="11">
        <f t="shared" si="2"/>
        <v>5.5244376715469796</v>
      </c>
      <c r="DN21" s="11">
        <f t="shared" si="2"/>
        <v>1.8061716308766178</v>
      </c>
      <c r="DO21" s="11">
        <f t="shared" si="2"/>
        <v>9.9010420427815866</v>
      </c>
      <c r="DP21" s="67">
        <f t="shared" si="2"/>
        <v>100</v>
      </c>
      <c r="DQ21" s="62"/>
    </row>
    <row r="22" spans="2:121" ht="12">
      <c r="B22" s="63" t="s">
        <v>64</v>
      </c>
      <c r="C22" s="5">
        <v>14293266</v>
      </c>
      <c r="D22" s="5">
        <v>12208688</v>
      </c>
      <c r="E22" s="5">
        <v>2084578</v>
      </c>
      <c r="F22" s="5">
        <v>1877612</v>
      </c>
      <c r="G22" s="5">
        <v>206966</v>
      </c>
      <c r="H22" s="5">
        <v>1025428</v>
      </c>
      <c r="I22" s="5">
        <v>1190291</v>
      </c>
      <c r="J22" s="5">
        <v>164863</v>
      </c>
      <c r="K22" s="5">
        <v>-49891</v>
      </c>
      <c r="L22" s="5">
        <v>99639</v>
      </c>
      <c r="M22" s="5">
        <v>149530</v>
      </c>
      <c r="N22" s="64">
        <v>1057656</v>
      </c>
      <c r="O22" s="5"/>
      <c r="P22" s="63" t="s">
        <v>64</v>
      </c>
      <c r="Q22" s="5">
        <v>185689</v>
      </c>
      <c r="R22" s="5">
        <v>197738</v>
      </c>
      <c r="S22" s="5">
        <v>12049</v>
      </c>
      <c r="T22" s="5">
        <v>170470</v>
      </c>
      <c r="U22" s="5">
        <v>602796</v>
      </c>
      <c r="V22" s="5">
        <v>98701</v>
      </c>
      <c r="W22" s="5">
        <v>17663</v>
      </c>
      <c r="X22" s="5">
        <v>20947</v>
      </c>
      <c r="Y22" s="5">
        <v>3284</v>
      </c>
      <c r="Z22" s="5">
        <v>7060120</v>
      </c>
      <c r="AA22" s="5">
        <v>2523343</v>
      </c>
      <c r="AB22" s="5">
        <v>2513615</v>
      </c>
      <c r="AC22" s="64">
        <v>9728</v>
      </c>
      <c r="AD22" s="5">
        <v>0</v>
      </c>
      <c r="AE22" s="63" t="s">
        <v>64</v>
      </c>
      <c r="AF22" s="72">
        <v>1425654</v>
      </c>
      <c r="AG22" s="5">
        <v>1382867</v>
      </c>
      <c r="AH22" s="5">
        <v>42787</v>
      </c>
      <c r="AI22" s="5">
        <v>3111123</v>
      </c>
      <c r="AJ22" s="5">
        <v>462401</v>
      </c>
      <c r="AK22" s="5">
        <v>936086</v>
      </c>
      <c r="AL22" s="5">
        <v>1712636</v>
      </c>
      <c r="AM22" s="5">
        <v>22378814</v>
      </c>
      <c r="AN22" s="5">
        <v>9568</v>
      </c>
      <c r="AO22" s="64">
        <v>2338.9228678929767</v>
      </c>
      <c r="AQ22" s="63" t="s">
        <v>64</v>
      </c>
      <c r="AR22" s="11">
        <v>3.1988223726666618</v>
      </c>
      <c r="AS22" s="11">
        <v>3.6679998621007992</v>
      </c>
      <c r="AT22" s="11">
        <v>0.53407179344722744</v>
      </c>
      <c r="AU22" s="11">
        <v>0.19236854504812415</v>
      </c>
      <c r="AV22" s="11">
        <v>3.7439159486107565</v>
      </c>
      <c r="AW22" s="11">
        <v>-1.9473260960821119</v>
      </c>
      <c r="AX22" s="11">
        <v>1.8058856785585073</v>
      </c>
      <c r="AY22" s="11">
        <v>33.617811061401802</v>
      </c>
      <c r="AZ22" s="11">
        <v>-1460.0687929956223</v>
      </c>
      <c r="BA22" s="11">
        <v>-1.6027730046809268</v>
      </c>
      <c r="BB22" s="11">
        <v>43.145701704001532</v>
      </c>
      <c r="BC22" s="65">
        <v>2.6067486364774064</v>
      </c>
      <c r="BD22" s="68"/>
      <c r="BE22" s="63" t="s">
        <v>64</v>
      </c>
      <c r="BF22" s="11">
        <v>28.02341374626835</v>
      </c>
      <c r="BG22" s="11">
        <v>22.82168501080772</v>
      </c>
      <c r="BH22" s="11">
        <v>-24.471886165611483</v>
      </c>
      <c r="BI22" s="11">
        <v>-9.8113906303732517</v>
      </c>
      <c r="BJ22" s="11">
        <v>0.11044108341872449</v>
      </c>
      <c r="BK22" s="11">
        <v>4.3384039662991425</v>
      </c>
      <c r="BL22" s="11">
        <v>-2.9772040648173581</v>
      </c>
      <c r="BM22" s="11">
        <v>-1.0814129202871174</v>
      </c>
      <c r="BN22" s="11">
        <v>10.535173342308987</v>
      </c>
      <c r="BO22" s="11">
        <v>14.135839062795794</v>
      </c>
      <c r="BP22" s="57">
        <v>66.900017130887264</v>
      </c>
      <c r="BQ22" s="57">
        <v>58.576691838421311</v>
      </c>
      <c r="BR22" s="65">
        <v>113.2858059846219</v>
      </c>
      <c r="BS22" s="5"/>
      <c r="BT22" s="63" t="s">
        <v>64</v>
      </c>
      <c r="BU22" s="11">
        <v>-8.5114029132007865</v>
      </c>
      <c r="BV22" s="11">
        <v>-8.8623570606173043</v>
      </c>
      <c r="BW22" s="11">
        <v>4.493613695753047</v>
      </c>
      <c r="BX22" s="11">
        <v>-0.14183727903523688</v>
      </c>
      <c r="BY22" s="11">
        <v>21.647659261013114</v>
      </c>
      <c r="BZ22" s="11">
        <v>-4.272569043202239</v>
      </c>
      <c r="CA22" s="11">
        <v>-2.5560990486247706</v>
      </c>
      <c r="CB22" s="11">
        <v>6.152634897360425</v>
      </c>
      <c r="CC22" s="11">
        <v>-2.2276721847537297</v>
      </c>
      <c r="CD22" s="66">
        <v>8.5712463530068135</v>
      </c>
      <c r="CE22" s="63" t="s">
        <v>64</v>
      </c>
      <c r="CF22" s="11">
        <f t="shared" si="3"/>
        <v>63.86963133971264</v>
      </c>
      <c r="CG22" s="11">
        <f t="shared" si="0"/>
        <v>54.554669429756196</v>
      </c>
      <c r="CH22" s="11">
        <f t="shared" si="0"/>
        <v>9.3149619099564447</v>
      </c>
      <c r="CI22" s="11">
        <f t="shared" si="0"/>
        <v>8.390131845235409</v>
      </c>
      <c r="CJ22" s="11">
        <f t="shared" si="0"/>
        <v>0.92483006472103491</v>
      </c>
      <c r="CK22" s="11">
        <f t="shared" si="0"/>
        <v>4.5821373733210349</v>
      </c>
      <c r="CL22" s="11">
        <f t="shared" si="0"/>
        <v>5.3188296752455244</v>
      </c>
      <c r="CM22" s="11">
        <f t="shared" si="0"/>
        <v>0.73669230192448987</v>
      </c>
      <c r="CN22" s="11">
        <f t="shared" si="0"/>
        <v>-0.22293853463369417</v>
      </c>
      <c r="CO22" s="11">
        <f t="shared" si="0"/>
        <v>0.44523807204438987</v>
      </c>
      <c r="CP22" s="11">
        <f t="shared" si="0"/>
        <v>0.66817660667808398</v>
      </c>
      <c r="CQ22" s="65">
        <f t="shared" si="0"/>
        <v>4.726148579634291</v>
      </c>
      <c r="CS22" s="63" t="s">
        <v>64</v>
      </c>
      <c r="CT22" s="59">
        <f t="shared" si="1"/>
        <v>0.82975353385572626</v>
      </c>
      <c r="CU22" s="59">
        <f t="shared" si="1"/>
        <v>0.88359463553341122</v>
      </c>
      <c r="CV22" s="59">
        <f t="shared" si="1"/>
        <v>5.384110167768498E-2</v>
      </c>
      <c r="CW22" s="59">
        <f t="shared" si="1"/>
        <v>0.76174724898289958</v>
      </c>
      <c r="CX22" s="59">
        <f t="shared" si="1"/>
        <v>2.6936011890531821</v>
      </c>
      <c r="CY22" s="59">
        <f t="shared" si="1"/>
        <v>0.44104660774248355</v>
      </c>
      <c r="CZ22" s="59">
        <f t="shared" si="1"/>
        <v>7.8927328320437348E-2</v>
      </c>
      <c r="DA22" s="59">
        <f t="shared" si="1"/>
        <v>9.3601921889158196E-2</v>
      </c>
      <c r="DB22" s="59">
        <f t="shared" si="1"/>
        <v>1.4674593568720844E-2</v>
      </c>
      <c r="DC22" s="59">
        <f t="shared" si="1"/>
        <v>31.54823128696632</v>
      </c>
      <c r="DD22" s="59">
        <f t="shared" si="1"/>
        <v>11.275588599109856</v>
      </c>
      <c r="DE22" s="11">
        <f t="shared" si="1"/>
        <v>11.232118913897761</v>
      </c>
      <c r="DF22" s="65">
        <f t="shared" si="1"/>
        <v>4.3469685212093899E-2</v>
      </c>
      <c r="DH22" s="63" t="s">
        <v>64</v>
      </c>
      <c r="DI22" s="11">
        <f t="shared" si="2"/>
        <v>6.3705520766203252</v>
      </c>
      <c r="DJ22" s="11">
        <f t="shared" si="2"/>
        <v>6.1793578515823047</v>
      </c>
      <c r="DK22" s="11">
        <f t="shared" si="2"/>
        <v>0.19119422503802033</v>
      </c>
      <c r="DL22" s="11">
        <f t="shared" si="2"/>
        <v>13.902090611236146</v>
      </c>
      <c r="DM22" s="11">
        <f t="shared" si="2"/>
        <v>2.0662444399421704</v>
      </c>
      <c r="DN22" s="11">
        <f t="shared" si="2"/>
        <v>4.1829115698445865</v>
      </c>
      <c r="DO22" s="11">
        <f t="shared" si="2"/>
        <v>7.6529346014493891</v>
      </c>
      <c r="DP22" s="67">
        <f t="shared" si="2"/>
        <v>100</v>
      </c>
      <c r="DQ22" s="62"/>
    </row>
    <row r="23" spans="2:121" s="68" customFormat="1" ht="12">
      <c r="B23" s="63" t="s">
        <v>65</v>
      </c>
      <c r="C23" s="5">
        <v>27088466</v>
      </c>
      <c r="D23" s="5">
        <v>23158698</v>
      </c>
      <c r="E23" s="5">
        <v>3929768</v>
      </c>
      <c r="F23" s="5">
        <v>3538678</v>
      </c>
      <c r="G23" s="5">
        <v>391090</v>
      </c>
      <c r="H23" s="5">
        <v>1674065</v>
      </c>
      <c r="I23" s="5">
        <v>1986145</v>
      </c>
      <c r="J23" s="5">
        <v>312080</v>
      </c>
      <c r="K23" s="5">
        <v>-259015</v>
      </c>
      <c r="L23" s="5">
        <v>26874</v>
      </c>
      <c r="M23" s="5">
        <v>285889</v>
      </c>
      <c r="N23" s="64">
        <v>1905229</v>
      </c>
      <c r="O23" s="5"/>
      <c r="P23" s="63" t="s">
        <v>65</v>
      </c>
      <c r="Q23" s="5">
        <v>310805</v>
      </c>
      <c r="R23" s="5">
        <v>331818</v>
      </c>
      <c r="S23" s="5">
        <v>21013</v>
      </c>
      <c r="T23" s="5">
        <v>155488</v>
      </c>
      <c r="U23" s="5">
        <v>958507</v>
      </c>
      <c r="V23" s="5">
        <v>480429</v>
      </c>
      <c r="W23" s="5">
        <v>27851</v>
      </c>
      <c r="X23" s="5">
        <v>33029</v>
      </c>
      <c r="Y23" s="5">
        <v>5178</v>
      </c>
      <c r="Z23" s="5">
        <v>9932530</v>
      </c>
      <c r="AA23" s="5">
        <v>5088589</v>
      </c>
      <c r="AB23" s="5">
        <v>5067124</v>
      </c>
      <c r="AC23" s="64">
        <v>21465</v>
      </c>
      <c r="AD23" s="5">
        <v>0</v>
      </c>
      <c r="AE23" s="63" t="s">
        <v>65</v>
      </c>
      <c r="AF23" s="72">
        <v>244191</v>
      </c>
      <c r="AG23" s="5">
        <v>159173</v>
      </c>
      <c r="AH23" s="5">
        <v>85018</v>
      </c>
      <c r="AI23" s="5">
        <v>4599750</v>
      </c>
      <c r="AJ23" s="5">
        <v>263157</v>
      </c>
      <c r="AK23" s="5">
        <v>1149782</v>
      </c>
      <c r="AL23" s="5">
        <v>3186811</v>
      </c>
      <c r="AM23" s="5">
        <v>38695061</v>
      </c>
      <c r="AN23" s="5">
        <v>15749</v>
      </c>
      <c r="AO23" s="64">
        <v>2456.9852689059621</v>
      </c>
      <c r="AQ23" s="63" t="s">
        <v>65</v>
      </c>
      <c r="AR23" s="11">
        <v>2.0152254954138376</v>
      </c>
      <c r="AS23" s="11">
        <v>2.4808621939456694</v>
      </c>
      <c r="AT23" s="11">
        <v>-0.64513682326305177</v>
      </c>
      <c r="AU23" s="11">
        <v>-0.98600499116235785</v>
      </c>
      <c r="AV23" s="11">
        <v>2.5492437750414298</v>
      </c>
      <c r="AW23" s="11">
        <v>1.0222523949611526</v>
      </c>
      <c r="AX23" s="11">
        <v>1.4439642183306995</v>
      </c>
      <c r="AY23" s="11">
        <v>3.7675935747084779</v>
      </c>
      <c r="AZ23" s="11">
        <v>-7.5420386132447588</v>
      </c>
      <c r="BA23" s="11">
        <v>-1.3725778038755136</v>
      </c>
      <c r="BB23" s="11">
        <v>6.6360062365254491</v>
      </c>
      <c r="BC23" s="65">
        <v>2.0764844048022151</v>
      </c>
      <c r="BE23" s="63" t="s">
        <v>65</v>
      </c>
      <c r="BF23" s="11">
        <v>29.400180691039139</v>
      </c>
      <c r="BG23" s="11">
        <v>23.951901202469937</v>
      </c>
      <c r="BH23" s="11">
        <v>-23.616866593965831</v>
      </c>
      <c r="BI23" s="11">
        <v>-9.8662091033459305</v>
      </c>
      <c r="BJ23" s="11">
        <v>-1.8828929441161386</v>
      </c>
      <c r="BK23" s="11">
        <v>0.74547993809685575</v>
      </c>
      <c r="BL23" s="11">
        <v>-11.592546741580168</v>
      </c>
      <c r="BM23" s="11">
        <v>-9.8651893898046055</v>
      </c>
      <c r="BN23" s="11">
        <v>0.71970433767749464</v>
      </c>
      <c r="BO23" s="11">
        <v>31.726921798143643</v>
      </c>
      <c r="BP23" s="57">
        <v>80.025146828396956</v>
      </c>
      <c r="BQ23" s="57">
        <v>70.044565552975286</v>
      </c>
      <c r="BR23" s="65">
        <v>114.00369256463618</v>
      </c>
      <c r="BS23" s="5"/>
      <c r="BT23" s="63" t="s">
        <v>65</v>
      </c>
      <c r="BU23" s="11">
        <v>35.656391140344539</v>
      </c>
      <c r="BV23" s="11">
        <v>61.277673641015248</v>
      </c>
      <c r="BW23" s="11">
        <v>4.5577528532073988</v>
      </c>
      <c r="BX23" s="11">
        <v>1.4582773168650247</v>
      </c>
      <c r="BY23" s="11">
        <v>27.998385166882301</v>
      </c>
      <c r="BZ23" s="11">
        <v>9.0853028544972076</v>
      </c>
      <c r="CA23" s="11">
        <v>-2.6637267556540549</v>
      </c>
      <c r="CB23" s="11">
        <v>8.2357409041562342</v>
      </c>
      <c r="CC23" s="11">
        <v>-0.88111271949147218</v>
      </c>
      <c r="CD23" s="66">
        <v>9.1978974681654897</v>
      </c>
      <c r="CE23" s="63" t="s">
        <v>65</v>
      </c>
      <c r="CF23" s="11">
        <f t="shared" si="3"/>
        <v>70.004970401778152</v>
      </c>
      <c r="CG23" s="11">
        <f t="shared" si="0"/>
        <v>59.849235022526514</v>
      </c>
      <c r="CH23" s="11">
        <f t="shared" si="0"/>
        <v>10.155735379251631</v>
      </c>
      <c r="CI23" s="11">
        <f t="shared" si="0"/>
        <v>9.1450379158208328</v>
      </c>
      <c r="CJ23" s="11">
        <f t="shared" si="0"/>
        <v>1.0106974634307981</v>
      </c>
      <c r="CK23" s="11">
        <f t="shared" si="0"/>
        <v>4.3263014884509419</v>
      </c>
      <c r="CL23" s="11">
        <f t="shared" si="0"/>
        <v>5.1328126863529171</v>
      </c>
      <c r="CM23" s="11">
        <f t="shared" si="0"/>
        <v>0.80651119790197523</v>
      </c>
      <c r="CN23" s="11">
        <f t="shared" si="0"/>
        <v>-0.66937483313438895</v>
      </c>
      <c r="CO23" s="11">
        <f t="shared" si="0"/>
        <v>6.9450723956734434E-2</v>
      </c>
      <c r="CP23" s="11">
        <f t="shared" si="0"/>
        <v>0.7388255570911233</v>
      </c>
      <c r="CQ23" s="65">
        <f t="shared" si="0"/>
        <v>4.9237007275941496</v>
      </c>
      <c r="CS23" s="63" t="s">
        <v>65</v>
      </c>
      <c r="CT23" s="59">
        <f t="shared" si="1"/>
        <v>0.80321620374238456</v>
      </c>
      <c r="CU23" s="59">
        <f t="shared" si="1"/>
        <v>0.85752029180158162</v>
      </c>
      <c r="CV23" s="59">
        <f t="shared" si="1"/>
        <v>5.4304088059197016E-2</v>
      </c>
      <c r="CW23" s="59">
        <f t="shared" si="1"/>
        <v>0.4018290603030707</v>
      </c>
      <c r="CX23" s="59">
        <f t="shared" si="1"/>
        <v>2.4770784054326729</v>
      </c>
      <c r="CY23" s="59">
        <f t="shared" si="1"/>
        <v>1.2415770581160215</v>
      </c>
      <c r="CZ23" s="59">
        <f t="shared" si="1"/>
        <v>7.1975593991181461E-2</v>
      </c>
      <c r="DA23" s="59">
        <f t="shared" si="1"/>
        <v>8.535714674283626E-2</v>
      </c>
      <c r="DB23" s="59">
        <f t="shared" si="1"/>
        <v>1.338155275165479E-2</v>
      </c>
      <c r="DC23" s="59">
        <f t="shared" si="1"/>
        <v>25.66872810977091</v>
      </c>
      <c r="DD23" s="59">
        <f t="shared" si="1"/>
        <v>13.150487086711143</v>
      </c>
      <c r="DE23" s="11">
        <f t="shared" si="1"/>
        <v>13.095014890918508</v>
      </c>
      <c r="DF23" s="65">
        <f t="shared" si="1"/>
        <v>5.5472195792636167E-2</v>
      </c>
      <c r="DH23" s="63" t="s">
        <v>65</v>
      </c>
      <c r="DI23" s="11">
        <f t="shared" si="2"/>
        <v>0.63106503437221606</v>
      </c>
      <c r="DJ23" s="11">
        <f t="shared" si="2"/>
        <v>0.41135223950157357</v>
      </c>
      <c r="DK23" s="11">
        <f t="shared" si="2"/>
        <v>0.21971279487064252</v>
      </c>
      <c r="DL23" s="11">
        <f t="shared" si="2"/>
        <v>11.887175988687549</v>
      </c>
      <c r="DM23" s="11">
        <f t="shared" si="2"/>
        <v>0.68007904161205479</v>
      </c>
      <c r="DN23" s="11">
        <f t="shared" si="2"/>
        <v>2.9713921370998744</v>
      </c>
      <c r="DO23" s="11">
        <f t="shared" si="2"/>
        <v>8.2357048099756192</v>
      </c>
      <c r="DP23" s="67">
        <f t="shared" si="2"/>
        <v>100</v>
      </c>
      <c r="DQ23" s="85"/>
    </row>
    <row r="24" spans="2:121" ht="12">
      <c r="B24" s="74" t="s">
        <v>66</v>
      </c>
      <c r="C24" s="75">
        <v>14446035</v>
      </c>
      <c r="D24" s="75">
        <v>12340522</v>
      </c>
      <c r="E24" s="75">
        <v>2105513</v>
      </c>
      <c r="F24" s="75">
        <v>1894608</v>
      </c>
      <c r="G24" s="75">
        <v>210905</v>
      </c>
      <c r="H24" s="75">
        <v>1622545</v>
      </c>
      <c r="I24" s="75">
        <v>1790336</v>
      </c>
      <c r="J24" s="75">
        <v>167791</v>
      </c>
      <c r="K24" s="75">
        <v>-119100</v>
      </c>
      <c r="L24" s="75">
        <v>32784</v>
      </c>
      <c r="M24" s="75">
        <v>151884</v>
      </c>
      <c r="N24" s="76">
        <v>1720542</v>
      </c>
      <c r="O24" s="5"/>
      <c r="P24" s="74" t="s">
        <v>66</v>
      </c>
      <c r="Q24" s="75">
        <v>173237</v>
      </c>
      <c r="R24" s="75">
        <v>185221</v>
      </c>
      <c r="S24" s="75">
        <v>11984</v>
      </c>
      <c r="T24" s="75">
        <v>299822</v>
      </c>
      <c r="U24" s="75">
        <v>649804</v>
      </c>
      <c r="V24" s="75">
        <v>597679</v>
      </c>
      <c r="W24" s="75">
        <v>21103</v>
      </c>
      <c r="X24" s="75">
        <v>25026</v>
      </c>
      <c r="Y24" s="75">
        <v>3923</v>
      </c>
      <c r="Z24" s="75">
        <v>6670365</v>
      </c>
      <c r="AA24" s="75">
        <v>1983381</v>
      </c>
      <c r="AB24" s="75">
        <v>1975235</v>
      </c>
      <c r="AC24" s="76">
        <v>8146</v>
      </c>
      <c r="AD24" s="5">
        <v>0</v>
      </c>
      <c r="AE24" s="74" t="s">
        <v>66</v>
      </c>
      <c r="AF24" s="77">
        <v>947153</v>
      </c>
      <c r="AG24" s="75">
        <v>871474</v>
      </c>
      <c r="AH24" s="75">
        <v>75679</v>
      </c>
      <c r="AI24" s="75">
        <v>3739831</v>
      </c>
      <c r="AJ24" s="75">
        <v>977628</v>
      </c>
      <c r="AK24" s="75">
        <v>862426</v>
      </c>
      <c r="AL24" s="75">
        <v>1899777</v>
      </c>
      <c r="AM24" s="75">
        <v>22738945</v>
      </c>
      <c r="AN24" s="75">
        <v>10023</v>
      </c>
      <c r="AO24" s="76">
        <v>2268.6765439489177</v>
      </c>
      <c r="AQ24" s="74" t="s">
        <v>66</v>
      </c>
      <c r="AR24" s="78">
        <v>3.48175209095885</v>
      </c>
      <c r="AS24" s="78">
        <v>3.9569356813465508</v>
      </c>
      <c r="AT24" s="78">
        <v>0.78174174473154801</v>
      </c>
      <c r="AU24" s="78">
        <v>0.43751043679477092</v>
      </c>
      <c r="AV24" s="78">
        <v>3.9832171417865561</v>
      </c>
      <c r="AW24" s="78">
        <v>5.3321587527460261</v>
      </c>
      <c r="AX24" s="78">
        <v>7.217176441560837</v>
      </c>
      <c r="AY24" s="78">
        <v>29.654442332359714</v>
      </c>
      <c r="AZ24" s="78">
        <v>-46.478249640261225</v>
      </c>
      <c r="BA24" s="78">
        <v>13.608483210312922</v>
      </c>
      <c r="BB24" s="78">
        <v>37.868307826371108</v>
      </c>
      <c r="BC24" s="79">
        <v>7.5198302221772275</v>
      </c>
      <c r="BD24" s="68"/>
      <c r="BE24" s="74" t="s">
        <v>66</v>
      </c>
      <c r="BF24" s="78">
        <v>28.70409580909503</v>
      </c>
      <c r="BG24" s="78">
        <v>23.202229627708046</v>
      </c>
      <c r="BH24" s="78">
        <v>-23.85309442114627</v>
      </c>
      <c r="BI24" s="78">
        <v>41.283521744662202</v>
      </c>
      <c r="BJ24" s="78">
        <v>0.16200310441724355</v>
      </c>
      <c r="BK24" s="78">
        <v>-1.1515905279487697</v>
      </c>
      <c r="BL24" s="78">
        <v>-1.8830202715268738</v>
      </c>
      <c r="BM24" s="78">
        <v>3.1976976576864657E-2</v>
      </c>
      <c r="BN24" s="78">
        <v>11.766381766381766</v>
      </c>
      <c r="BO24" s="78">
        <v>12.801681481716981</v>
      </c>
      <c r="BP24" s="80">
        <v>53.670294489773937</v>
      </c>
      <c r="BQ24" s="80">
        <v>45.966519633671318</v>
      </c>
      <c r="BR24" s="65">
        <v>113.02568038632512</v>
      </c>
      <c r="BS24" s="5"/>
      <c r="BT24" s="74" t="s">
        <v>66</v>
      </c>
      <c r="BU24" s="78">
        <v>-3.0336256187390265</v>
      </c>
      <c r="BV24" s="78">
        <v>-3.6377689294129745</v>
      </c>
      <c r="BW24" s="78">
        <v>4.5116831464398173</v>
      </c>
      <c r="BX24" s="78">
        <v>2.5764023019843121</v>
      </c>
      <c r="BY24" s="78">
        <v>27.826758907802883</v>
      </c>
      <c r="BZ24" s="78">
        <v>-6.1414344125364453</v>
      </c>
      <c r="CA24" s="78">
        <v>-3.1829537150003513</v>
      </c>
      <c r="CB24" s="78">
        <v>6.1885386055976097</v>
      </c>
      <c r="CC24" s="78">
        <v>-1.6485133941713275</v>
      </c>
      <c r="CD24" s="81">
        <v>7.9684123445720134</v>
      </c>
      <c r="CE24" s="74" t="s">
        <v>66</v>
      </c>
      <c r="CF24" s="78">
        <f t="shared" si="3"/>
        <v>63.529926300450612</v>
      </c>
      <c r="CG24" s="78">
        <f t="shared" si="0"/>
        <v>54.27042459533633</v>
      </c>
      <c r="CH24" s="78">
        <f t="shared" si="0"/>
        <v>9.2595017051142872</v>
      </c>
      <c r="CI24" s="78">
        <f t="shared" si="0"/>
        <v>8.3319960534668596</v>
      </c>
      <c r="CJ24" s="78">
        <f t="shared" si="0"/>
        <v>0.92750565164742693</v>
      </c>
      <c r="CK24" s="78">
        <f t="shared" si="0"/>
        <v>7.1355333327909456</v>
      </c>
      <c r="CL24" s="78">
        <f t="shared" si="0"/>
        <v>7.8734347613752531</v>
      </c>
      <c r="CM24" s="78">
        <f t="shared" si="0"/>
        <v>0.73790142858430763</v>
      </c>
      <c r="CN24" s="78">
        <f t="shared" si="0"/>
        <v>-0.52377100168895263</v>
      </c>
      <c r="CO24" s="78">
        <f t="shared" si="0"/>
        <v>0.14417555431881296</v>
      </c>
      <c r="CP24" s="78">
        <f t="shared" si="0"/>
        <v>0.66794655600776554</v>
      </c>
      <c r="CQ24" s="65">
        <f t="shared" si="0"/>
        <v>7.5664987975475553</v>
      </c>
      <c r="CS24" s="74" t="s">
        <v>66</v>
      </c>
      <c r="CT24" s="59">
        <f t="shared" si="1"/>
        <v>0.76185152829209979</v>
      </c>
      <c r="CU24" s="59">
        <f t="shared" si="1"/>
        <v>0.81455406132518471</v>
      </c>
      <c r="CV24" s="59">
        <f t="shared" si="1"/>
        <v>5.2702533033084871E-2</v>
      </c>
      <c r="CW24" s="59">
        <f t="shared" si="1"/>
        <v>1.3185396244196905</v>
      </c>
      <c r="CX24" s="59">
        <f t="shared" si="1"/>
        <v>2.8576699578630409</v>
      </c>
      <c r="CY24" s="59">
        <f t="shared" si="1"/>
        <v>2.6284376869727248</v>
      </c>
      <c r="CZ24" s="59">
        <f t="shared" si="1"/>
        <v>9.2805536932342281E-2</v>
      </c>
      <c r="DA24" s="59">
        <f t="shared" si="1"/>
        <v>0.11005787647579955</v>
      </c>
      <c r="DB24" s="59">
        <f t="shared" si="1"/>
        <v>1.7252339543457271E-2</v>
      </c>
      <c r="DC24" s="59">
        <f t="shared" si="1"/>
        <v>29.334540366758439</v>
      </c>
      <c r="DD24" s="59">
        <f t="shared" si="1"/>
        <v>8.7223967514763778</v>
      </c>
      <c r="DE24" s="11">
        <f t="shared" si="1"/>
        <v>8.6865727499670733</v>
      </c>
      <c r="DF24" s="65">
        <f t="shared" si="1"/>
        <v>3.5824001509304849E-2</v>
      </c>
      <c r="DH24" s="74" t="s">
        <v>66</v>
      </c>
      <c r="DI24" s="11">
        <f t="shared" si="2"/>
        <v>4.1653339677808274</v>
      </c>
      <c r="DJ24" s="11">
        <f t="shared" si="2"/>
        <v>3.8325172957672398</v>
      </c>
      <c r="DK24" s="11">
        <f t="shared" si="2"/>
        <v>0.33281667201358728</v>
      </c>
      <c r="DL24" s="11">
        <f t="shared" si="2"/>
        <v>16.446809647501237</v>
      </c>
      <c r="DM24" s="11">
        <f t="shared" si="2"/>
        <v>4.2993551371886429</v>
      </c>
      <c r="DN24" s="11">
        <f t="shared" si="2"/>
        <v>3.7927265315079479</v>
      </c>
      <c r="DO24" s="11">
        <f t="shared" si="2"/>
        <v>8.3547279788046449</v>
      </c>
      <c r="DP24" s="67">
        <f t="shared" si="2"/>
        <v>100</v>
      </c>
      <c r="DQ24" s="62"/>
    </row>
    <row r="25" spans="2:121" ht="12">
      <c r="B25" s="63" t="s">
        <v>67</v>
      </c>
      <c r="C25" s="5">
        <v>69108391</v>
      </c>
      <c r="D25" s="5">
        <v>59032709</v>
      </c>
      <c r="E25" s="5">
        <v>10075682</v>
      </c>
      <c r="F25" s="5">
        <v>9068582</v>
      </c>
      <c r="G25" s="5">
        <v>1007100</v>
      </c>
      <c r="H25" s="5">
        <v>4009464</v>
      </c>
      <c r="I25" s="5">
        <v>4870800</v>
      </c>
      <c r="J25" s="5">
        <v>861336</v>
      </c>
      <c r="K25" s="5">
        <v>-517594</v>
      </c>
      <c r="L25" s="5">
        <v>288537</v>
      </c>
      <c r="M25" s="5">
        <v>806131</v>
      </c>
      <c r="N25" s="64">
        <v>4467349</v>
      </c>
      <c r="O25" s="5"/>
      <c r="P25" s="63" t="s">
        <v>67</v>
      </c>
      <c r="Q25" s="5">
        <v>587066</v>
      </c>
      <c r="R25" s="5">
        <v>631170</v>
      </c>
      <c r="S25" s="5">
        <v>44104</v>
      </c>
      <c r="T25" s="5">
        <v>518442</v>
      </c>
      <c r="U25" s="5">
        <v>2269043</v>
      </c>
      <c r="V25" s="5">
        <v>1092798</v>
      </c>
      <c r="W25" s="5">
        <v>59709</v>
      </c>
      <c r="X25" s="5">
        <v>70810</v>
      </c>
      <c r="Y25" s="5">
        <v>11101</v>
      </c>
      <c r="Z25" s="5">
        <v>19447867</v>
      </c>
      <c r="AA25" s="5">
        <v>10007726</v>
      </c>
      <c r="AB25" s="5">
        <v>9962236</v>
      </c>
      <c r="AC25" s="64">
        <v>45490</v>
      </c>
      <c r="AD25" s="5">
        <v>0</v>
      </c>
      <c r="AE25" s="63" t="s">
        <v>67</v>
      </c>
      <c r="AF25" s="72">
        <v>419160</v>
      </c>
      <c r="AG25" s="5">
        <v>329989</v>
      </c>
      <c r="AH25" s="5">
        <v>89171</v>
      </c>
      <c r="AI25" s="5">
        <v>9020981</v>
      </c>
      <c r="AJ25" s="5">
        <v>1165379</v>
      </c>
      <c r="AK25" s="5">
        <v>1886548</v>
      </c>
      <c r="AL25" s="5">
        <v>5969054</v>
      </c>
      <c r="AM25" s="5">
        <v>92565722</v>
      </c>
      <c r="AN25" s="5">
        <v>33765</v>
      </c>
      <c r="AO25" s="64">
        <v>2741.4696283133421</v>
      </c>
      <c r="AQ25" s="63" t="s">
        <v>67</v>
      </c>
      <c r="AR25" s="11">
        <v>2.3365559708625301</v>
      </c>
      <c r="AS25" s="11">
        <v>2.8008578593030289</v>
      </c>
      <c r="AT25" s="11">
        <v>-0.30165736409685651</v>
      </c>
      <c r="AU25" s="11">
        <v>-0.64561959991064377</v>
      </c>
      <c r="AV25" s="11">
        <v>2.9063297968542607</v>
      </c>
      <c r="AW25" s="11">
        <v>2.0882251842798762</v>
      </c>
      <c r="AX25" s="11">
        <v>8.4897917182205518</v>
      </c>
      <c r="AY25" s="11">
        <v>53.211108719665447</v>
      </c>
      <c r="AZ25" s="11">
        <v>-166.40554228773777</v>
      </c>
      <c r="BA25" s="11">
        <v>-4.2038652186760253</v>
      </c>
      <c r="BB25" s="11">
        <v>62.694682201551203</v>
      </c>
      <c r="BC25" s="65">
        <v>9.9824071438911481</v>
      </c>
      <c r="BD25" s="68"/>
      <c r="BE25" s="63" t="s">
        <v>67</v>
      </c>
      <c r="BF25" s="11">
        <v>45.924878264608871</v>
      </c>
      <c r="BG25" s="11">
        <v>37.437940945910633</v>
      </c>
      <c r="BH25" s="11">
        <v>-22.533504294521631</v>
      </c>
      <c r="BI25" s="11">
        <v>50.104665201643371</v>
      </c>
      <c r="BJ25" s="11">
        <v>-9.0484866791305352E-2</v>
      </c>
      <c r="BK25" s="11">
        <v>4.7660591093334768</v>
      </c>
      <c r="BL25" s="11">
        <v>-0.25558785205973739</v>
      </c>
      <c r="BM25" s="11">
        <v>1.6932113570105272</v>
      </c>
      <c r="BN25" s="11">
        <v>13.634967755143823</v>
      </c>
      <c r="BO25" s="11">
        <v>18.897269195700446</v>
      </c>
      <c r="BP25" s="57">
        <v>45.550219763870011</v>
      </c>
      <c r="BQ25" s="57">
        <v>38.891540155253139</v>
      </c>
      <c r="BR25" s="86">
        <v>115.3224828552566</v>
      </c>
      <c r="BS25" s="5"/>
      <c r="BT25" s="63" t="s">
        <v>67</v>
      </c>
      <c r="BU25" s="11">
        <v>5.3923170921818189</v>
      </c>
      <c r="BV25" s="11">
        <v>5.5758715898656579</v>
      </c>
      <c r="BW25" s="11">
        <v>4.7185654057989739</v>
      </c>
      <c r="BX25" s="11">
        <v>-0.68677206889122455</v>
      </c>
      <c r="BY25" s="11">
        <v>11.019138619237694</v>
      </c>
      <c r="BZ25" s="11">
        <v>-3.8130661003857065</v>
      </c>
      <c r="CA25" s="11">
        <v>-1.7005697000717024</v>
      </c>
      <c r="CB25" s="11">
        <v>5.4101381225872593</v>
      </c>
      <c r="CC25" s="11">
        <v>0.93566901829487026</v>
      </c>
      <c r="CD25" s="66">
        <v>4.4329909810984507</v>
      </c>
      <c r="CE25" s="63" t="s">
        <v>67</v>
      </c>
      <c r="CF25" s="11">
        <f t="shared" si="3"/>
        <v>74.658728422169062</v>
      </c>
      <c r="CG25" s="11">
        <f t="shared" si="0"/>
        <v>63.77383303940524</v>
      </c>
      <c r="CH25" s="11">
        <f t="shared" si="0"/>
        <v>10.884895382763828</v>
      </c>
      <c r="CI25" s="11">
        <f t="shared" si="0"/>
        <v>9.7969116472726263</v>
      </c>
      <c r="CJ25" s="11">
        <f t="shared" si="0"/>
        <v>1.0879837354912005</v>
      </c>
      <c r="CK25" s="11">
        <f t="shared" si="0"/>
        <v>4.3314781253475232</v>
      </c>
      <c r="CL25" s="11">
        <f t="shared" si="0"/>
        <v>5.2619910424292913</v>
      </c>
      <c r="CM25" s="11">
        <f t="shared" si="0"/>
        <v>0.9305129170817682</v>
      </c>
      <c r="CN25" s="11">
        <f t="shared" si="0"/>
        <v>-0.55916379067404676</v>
      </c>
      <c r="CO25" s="11">
        <f t="shared" si="0"/>
        <v>0.31171041911173125</v>
      </c>
      <c r="CP25" s="11">
        <f t="shared" si="0"/>
        <v>0.8708742097857779</v>
      </c>
      <c r="CQ25" s="86">
        <f t="shared" si="0"/>
        <v>4.8261374766784622</v>
      </c>
      <c r="CS25" s="63" t="s">
        <v>67</v>
      </c>
      <c r="CT25" s="59">
        <f t="shared" si="1"/>
        <v>0.63421533081111825</v>
      </c>
      <c r="CU25" s="59">
        <f t="shared" si="1"/>
        <v>0.68186147783733597</v>
      </c>
      <c r="CV25" s="59">
        <f t="shared" si="1"/>
        <v>4.7646147026217764E-2</v>
      </c>
      <c r="CW25" s="59">
        <f t="shared" si="1"/>
        <v>0.56007989653016477</v>
      </c>
      <c r="CX25" s="59">
        <f t="shared" si="1"/>
        <v>2.4512778067025716</v>
      </c>
      <c r="CY25" s="59">
        <f t="shared" si="1"/>
        <v>1.1805644426346071</v>
      </c>
      <c r="CZ25" s="59">
        <f t="shared" si="1"/>
        <v>6.4504439343108025E-2</v>
      </c>
      <c r="DA25" s="59">
        <f t="shared" si="1"/>
        <v>7.6496999612880451E-2</v>
      </c>
      <c r="DB25" s="59">
        <f t="shared" ref="DB25:DF51" si="4">Y25/$AM25*100</f>
        <v>1.1992560269772433E-2</v>
      </c>
      <c r="DC25" s="59">
        <f t="shared" si="4"/>
        <v>21.009793452483414</v>
      </c>
      <c r="DD25" s="59">
        <f t="shared" si="4"/>
        <v>10.811481597907269</v>
      </c>
      <c r="DE25" s="11">
        <f t="shared" si="4"/>
        <v>10.762338136356782</v>
      </c>
      <c r="DF25" s="65">
        <f t="shared" si="4"/>
        <v>4.914346155048626E-2</v>
      </c>
      <c r="DH25" s="63" t="s">
        <v>67</v>
      </c>
      <c r="DI25" s="11">
        <f t="shared" si="2"/>
        <v>0.45282421067271533</v>
      </c>
      <c r="DJ25" s="11">
        <f t="shared" si="2"/>
        <v>0.35649157471056081</v>
      </c>
      <c r="DK25" s="11">
        <f t="shared" si="2"/>
        <v>9.633263596215455E-2</v>
      </c>
      <c r="DL25" s="11">
        <f t="shared" si="2"/>
        <v>9.7454876439034308</v>
      </c>
      <c r="DM25" s="11">
        <f t="shared" si="2"/>
        <v>1.2589746774729418</v>
      </c>
      <c r="DN25" s="11">
        <f t="shared" si="2"/>
        <v>2.0380632908583589</v>
      </c>
      <c r="DO25" s="11">
        <f t="shared" si="2"/>
        <v>6.4484496755721308</v>
      </c>
      <c r="DP25" s="67">
        <f t="shared" si="2"/>
        <v>100</v>
      </c>
      <c r="DQ25" s="62"/>
    </row>
    <row r="26" spans="2:121" ht="12">
      <c r="B26" s="74" t="s">
        <v>68</v>
      </c>
      <c r="C26" s="75">
        <v>94317198</v>
      </c>
      <c r="D26" s="75">
        <v>80614560</v>
      </c>
      <c r="E26" s="75">
        <v>13702638</v>
      </c>
      <c r="F26" s="75">
        <v>12334198</v>
      </c>
      <c r="G26" s="75">
        <v>1368440</v>
      </c>
      <c r="H26" s="75">
        <v>4025647</v>
      </c>
      <c r="I26" s="75">
        <v>4754546</v>
      </c>
      <c r="J26" s="75">
        <v>728899</v>
      </c>
      <c r="K26" s="75">
        <v>-564059</v>
      </c>
      <c r="L26" s="75">
        <v>96826</v>
      </c>
      <c r="M26" s="75">
        <v>660885</v>
      </c>
      <c r="N26" s="76">
        <v>4521442</v>
      </c>
      <c r="O26" s="5"/>
      <c r="P26" s="74" t="s">
        <v>68</v>
      </c>
      <c r="Q26" s="75">
        <v>705910</v>
      </c>
      <c r="R26" s="75">
        <v>761233</v>
      </c>
      <c r="S26" s="75">
        <v>55323</v>
      </c>
      <c r="T26" s="75">
        <v>379408</v>
      </c>
      <c r="U26" s="75">
        <v>2860389</v>
      </c>
      <c r="V26" s="75">
        <v>575735</v>
      </c>
      <c r="W26" s="75">
        <v>68264</v>
      </c>
      <c r="X26" s="75">
        <v>80955</v>
      </c>
      <c r="Y26" s="75">
        <v>12691</v>
      </c>
      <c r="Z26" s="75">
        <v>32375899</v>
      </c>
      <c r="AA26" s="75">
        <v>20379530</v>
      </c>
      <c r="AB26" s="75">
        <v>20354553</v>
      </c>
      <c r="AC26" s="76">
        <v>24977</v>
      </c>
      <c r="AD26" s="5">
        <v>0</v>
      </c>
      <c r="AE26" s="74" t="s">
        <v>68</v>
      </c>
      <c r="AF26" s="77">
        <v>275400</v>
      </c>
      <c r="AG26" s="75">
        <v>236176</v>
      </c>
      <c r="AH26" s="75">
        <v>39224</v>
      </c>
      <c r="AI26" s="75">
        <v>11720969</v>
      </c>
      <c r="AJ26" s="75">
        <v>993590</v>
      </c>
      <c r="AK26" s="75">
        <v>3474437</v>
      </c>
      <c r="AL26" s="75">
        <v>7252942</v>
      </c>
      <c r="AM26" s="75">
        <v>130718744</v>
      </c>
      <c r="AN26" s="75">
        <v>41399</v>
      </c>
      <c r="AO26" s="76">
        <v>3157.5338534747216</v>
      </c>
      <c r="AQ26" s="74" t="s">
        <v>68</v>
      </c>
      <c r="AR26" s="78">
        <v>4.5051454579331693</v>
      </c>
      <c r="AS26" s="78">
        <v>4.9897417110625124</v>
      </c>
      <c r="AT26" s="78">
        <v>1.7423777516664531</v>
      </c>
      <c r="AU26" s="78">
        <v>1.3956683354401602</v>
      </c>
      <c r="AV26" s="78">
        <v>4.9777837784760406</v>
      </c>
      <c r="AW26" s="78">
        <v>0.21358867053997357</v>
      </c>
      <c r="AX26" s="78">
        <v>3.4836285455777363</v>
      </c>
      <c r="AY26" s="78">
        <v>26.232889523123387</v>
      </c>
      <c r="AZ26" s="78">
        <v>-38.545862726218786</v>
      </c>
      <c r="BA26" s="78">
        <v>6.9557821250648963</v>
      </c>
      <c r="BB26" s="78">
        <v>32.799297508123068</v>
      </c>
      <c r="BC26" s="79">
        <v>3.3856933767140371</v>
      </c>
      <c r="BE26" s="74" t="s">
        <v>68</v>
      </c>
      <c r="BF26" s="78">
        <v>47.928113697039805</v>
      </c>
      <c r="BG26" s="78">
        <v>38.740996442318909</v>
      </c>
      <c r="BH26" s="78">
        <v>-22.597028290007557</v>
      </c>
      <c r="BI26" s="78">
        <v>-24.183753604393011</v>
      </c>
      <c r="BJ26" s="78">
        <v>0.24795728756106059</v>
      </c>
      <c r="BK26" s="78">
        <v>6.1399627601718194</v>
      </c>
      <c r="BL26" s="78">
        <v>34.319782771240803</v>
      </c>
      <c r="BM26" s="78">
        <v>36.944937833037301</v>
      </c>
      <c r="BN26" s="78">
        <v>53.032678162305558</v>
      </c>
      <c r="BO26" s="78">
        <v>43.991579472827993</v>
      </c>
      <c r="BP26" s="80">
        <v>95.666398187230953</v>
      </c>
      <c r="BQ26" s="80">
        <v>92.151339849598514</v>
      </c>
      <c r="BR26" s="79">
        <v>114.0689336630373</v>
      </c>
      <c r="BS26" s="5"/>
      <c r="BT26" s="74" t="s">
        <v>68</v>
      </c>
      <c r="BU26" s="78">
        <v>14.996763889178863</v>
      </c>
      <c r="BV26" s="78">
        <v>16.891035793474817</v>
      </c>
      <c r="BW26" s="78">
        <v>4.7733525656436147</v>
      </c>
      <c r="BX26" s="78">
        <v>-0.91868345003730467</v>
      </c>
      <c r="BY26" s="78">
        <v>17.89211149554578</v>
      </c>
      <c r="BZ26" s="78">
        <v>-5.8157555247671509</v>
      </c>
      <c r="CA26" s="78">
        <v>-0.61564530258208183</v>
      </c>
      <c r="CB26" s="78">
        <v>11.961888601766809</v>
      </c>
      <c r="CC26" s="78">
        <v>1.0125902791333203</v>
      </c>
      <c r="CD26" s="81">
        <v>10.839538212391876</v>
      </c>
      <c r="CE26" s="74" t="s">
        <v>68</v>
      </c>
      <c r="CF26" s="78">
        <f t="shared" si="3"/>
        <v>72.152772520519321</v>
      </c>
      <c r="CG26" s="78">
        <f t="shared" si="0"/>
        <v>61.670237590410139</v>
      </c>
      <c r="CH26" s="78">
        <f t="shared" si="0"/>
        <v>10.482534930109182</v>
      </c>
      <c r="CI26" s="78">
        <f t="shared" si="0"/>
        <v>9.4356766463423192</v>
      </c>
      <c r="CJ26" s="78">
        <f t="shared" si="0"/>
        <v>1.0468582837668636</v>
      </c>
      <c r="CK26" s="78">
        <f t="shared" si="0"/>
        <v>3.0796249082687024</v>
      </c>
      <c r="CL26" s="78">
        <f t="shared" si="0"/>
        <v>3.6372335401264255</v>
      </c>
      <c r="CM26" s="78">
        <f t="shared" si="0"/>
        <v>0.55760863185772347</v>
      </c>
      <c r="CN26" s="78">
        <f t="shared" si="0"/>
        <v>-0.43150582903397539</v>
      </c>
      <c r="CO26" s="78">
        <f t="shared" si="0"/>
        <v>7.4072009137419487E-2</v>
      </c>
      <c r="CP26" s="78">
        <f t="shared" si="0"/>
        <v>0.5055778381713949</v>
      </c>
      <c r="CQ26" s="79">
        <f t="shared" si="0"/>
        <v>3.4589086933087425</v>
      </c>
      <c r="CS26" s="74" t="s">
        <v>68</v>
      </c>
      <c r="CT26" s="82">
        <f t="shared" ref="CT26:DA51" si="5">Q26/$AM26*100</f>
        <v>0.54002201857141474</v>
      </c>
      <c r="CU26" s="82">
        <f t="shared" si="5"/>
        <v>0.58234418164238178</v>
      </c>
      <c r="CV26" s="82">
        <f t="shared" si="5"/>
        <v>4.2322163070967082E-2</v>
      </c>
      <c r="CW26" s="82">
        <f t="shared" si="5"/>
        <v>0.29024758683421864</v>
      </c>
      <c r="CX26" s="82">
        <f t="shared" si="5"/>
        <v>2.1882011045026566</v>
      </c>
      <c r="CY26" s="82">
        <f t="shared" si="5"/>
        <v>0.44043798340045248</v>
      </c>
      <c r="CZ26" s="82">
        <f t="shared" si="5"/>
        <v>5.2222043993935555E-2</v>
      </c>
      <c r="DA26" s="82">
        <f t="shared" si="5"/>
        <v>6.1930674609297041E-2</v>
      </c>
      <c r="DB26" s="82">
        <f t="shared" si="4"/>
        <v>9.7086306153614816E-3</v>
      </c>
      <c r="DC26" s="82">
        <f t="shared" si="4"/>
        <v>24.767602571211974</v>
      </c>
      <c r="DD26" s="82">
        <f t="shared" si="4"/>
        <v>15.590365525543911</v>
      </c>
      <c r="DE26" s="78">
        <f t="shared" si="4"/>
        <v>15.571258089811513</v>
      </c>
      <c r="DF26" s="65">
        <f t="shared" si="4"/>
        <v>1.9107435732399633E-2</v>
      </c>
      <c r="DH26" s="74" t="s">
        <v>68</v>
      </c>
      <c r="DI26" s="78">
        <f t="shared" si="2"/>
        <v>0.2106813388598654</v>
      </c>
      <c r="DJ26" s="78">
        <f t="shared" si="2"/>
        <v>0.18067493059755838</v>
      </c>
      <c r="DK26" s="78">
        <f t="shared" si="2"/>
        <v>3.0006408262307049E-2</v>
      </c>
      <c r="DL26" s="78">
        <f t="shared" si="2"/>
        <v>8.9665557068081991</v>
      </c>
      <c r="DM26" s="78">
        <f t="shared" si="2"/>
        <v>0.76009757254093568</v>
      </c>
      <c r="DN26" s="78">
        <f t="shared" si="2"/>
        <v>2.6579485800444962</v>
      </c>
      <c r="DO26" s="78">
        <f t="shared" si="2"/>
        <v>5.5485095542227674</v>
      </c>
      <c r="DP26" s="67">
        <f t="shared" si="2"/>
        <v>100</v>
      </c>
      <c r="DQ26" s="62"/>
    </row>
    <row r="27" spans="2:121" ht="12">
      <c r="B27" s="63" t="s">
        <v>69</v>
      </c>
      <c r="C27" s="5">
        <v>5721822</v>
      </c>
      <c r="D27" s="5">
        <v>4888234</v>
      </c>
      <c r="E27" s="5">
        <v>833588</v>
      </c>
      <c r="F27" s="5">
        <v>750595</v>
      </c>
      <c r="G27" s="5">
        <v>82993</v>
      </c>
      <c r="H27" s="5">
        <v>754715</v>
      </c>
      <c r="I27" s="5">
        <v>847238</v>
      </c>
      <c r="J27" s="5">
        <v>92523</v>
      </c>
      <c r="K27" s="5">
        <v>-28568</v>
      </c>
      <c r="L27" s="5">
        <v>57601</v>
      </c>
      <c r="M27" s="5">
        <v>86169</v>
      </c>
      <c r="N27" s="64">
        <v>779139</v>
      </c>
      <c r="O27" s="5"/>
      <c r="P27" s="63" t="s">
        <v>69</v>
      </c>
      <c r="Q27" s="5">
        <v>50244</v>
      </c>
      <c r="R27" s="5">
        <v>55827</v>
      </c>
      <c r="S27" s="5">
        <v>5583</v>
      </c>
      <c r="T27" s="5">
        <v>185519</v>
      </c>
      <c r="U27" s="5">
        <v>302369</v>
      </c>
      <c r="V27" s="5">
        <v>241007</v>
      </c>
      <c r="W27" s="5">
        <v>4144</v>
      </c>
      <c r="X27" s="5">
        <v>4915</v>
      </c>
      <c r="Y27" s="5">
        <v>771</v>
      </c>
      <c r="Z27" s="5">
        <v>2740222</v>
      </c>
      <c r="AA27" s="5">
        <v>1164735</v>
      </c>
      <c r="AB27" s="5">
        <v>1160464</v>
      </c>
      <c r="AC27" s="64">
        <v>4271</v>
      </c>
      <c r="AD27" s="5">
        <v>0</v>
      </c>
      <c r="AE27" s="63" t="s">
        <v>69</v>
      </c>
      <c r="AF27" s="5">
        <v>76896</v>
      </c>
      <c r="AG27" s="5">
        <v>53548</v>
      </c>
      <c r="AH27" s="5">
        <v>23348</v>
      </c>
      <c r="AI27" s="5">
        <v>1498591</v>
      </c>
      <c r="AJ27" s="5">
        <v>524184</v>
      </c>
      <c r="AK27" s="5">
        <v>279174</v>
      </c>
      <c r="AL27" s="5">
        <v>695233</v>
      </c>
      <c r="AM27" s="5">
        <v>9216759</v>
      </c>
      <c r="AN27" s="5">
        <v>3974</v>
      </c>
      <c r="AO27" s="64">
        <v>2319.2649723200807</v>
      </c>
      <c r="AQ27" s="63" t="s">
        <v>69</v>
      </c>
      <c r="AR27" s="11">
        <v>1.4555656190755164</v>
      </c>
      <c r="AS27" s="11">
        <v>1.9137519019306395</v>
      </c>
      <c r="AT27" s="11">
        <v>-1.1504938988959905</v>
      </c>
      <c r="AU27" s="11">
        <v>-1.4885745146908471</v>
      </c>
      <c r="AV27" s="11">
        <v>2.015905989945054</v>
      </c>
      <c r="AW27" s="11">
        <v>-7.1187446080838432</v>
      </c>
      <c r="AX27" s="11">
        <v>-3.3547140411134699</v>
      </c>
      <c r="AY27" s="11">
        <v>44.368680564224192</v>
      </c>
      <c r="AZ27" s="11">
        <v>-1080.0343053173242</v>
      </c>
      <c r="BA27" s="11">
        <v>-2.0890702022777496</v>
      </c>
      <c r="BB27" s="11">
        <v>54.107126889027988</v>
      </c>
      <c r="BC27" s="65">
        <v>-3.1705671154326533</v>
      </c>
      <c r="BE27" s="63" t="s">
        <v>69</v>
      </c>
      <c r="BF27" s="11">
        <v>6.6321441456737196</v>
      </c>
      <c r="BG27" s="11">
        <v>2.4781100280852471</v>
      </c>
      <c r="BH27" s="11">
        <v>-24.123403098668117</v>
      </c>
      <c r="BI27" s="11">
        <v>-12.375720877947865</v>
      </c>
      <c r="BJ27" s="11">
        <v>-2.7839937240377073</v>
      </c>
      <c r="BK27" s="11">
        <v>2.6509585446987218</v>
      </c>
      <c r="BL27" s="11">
        <v>-17.003805327458441</v>
      </c>
      <c r="BM27" s="11">
        <v>-15.375344352617079</v>
      </c>
      <c r="BN27" s="11">
        <v>-5.3987730061349692</v>
      </c>
      <c r="BO27" s="11">
        <v>28.227935234228656</v>
      </c>
      <c r="BP27" s="57">
        <v>74.707542033098491</v>
      </c>
      <c r="BQ27" s="57">
        <v>65.973574985769162</v>
      </c>
      <c r="BR27" s="65">
        <v>113.13790027377033</v>
      </c>
      <c r="BS27" s="5"/>
      <c r="BT27" s="63" t="s">
        <v>69</v>
      </c>
      <c r="BU27" s="11">
        <v>-2.6312457264416134</v>
      </c>
      <c r="BV27" s="11">
        <v>-5.4306553873867509</v>
      </c>
      <c r="BW27" s="11">
        <v>4.4606505301776203</v>
      </c>
      <c r="BX27" s="11">
        <v>7.7083132687721641</v>
      </c>
      <c r="BY27" s="11">
        <v>52.191484913943277</v>
      </c>
      <c r="BZ27" s="11">
        <v>-12.573436384361964</v>
      </c>
      <c r="CA27" s="11">
        <v>-4.4476727405668548</v>
      </c>
      <c r="CB27" s="11">
        <v>7.3053237033494298</v>
      </c>
      <c r="CC27" s="11">
        <v>-1.8280632411067192</v>
      </c>
      <c r="CD27" s="66">
        <v>9.303460078298567</v>
      </c>
      <c r="CE27" s="63" t="s">
        <v>69</v>
      </c>
      <c r="CF27" s="11">
        <f t="shared" si="3"/>
        <v>62.080629427329058</v>
      </c>
      <c r="CG27" s="11">
        <f t="shared" si="0"/>
        <v>53.036365603136638</v>
      </c>
      <c r="CH27" s="11">
        <f t="shared" si="0"/>
        <v>9.0442638241924307</v>
      </c>
      <c r="CI27" s="11">
        <f t="shared" si="0"/>
        <v>8.1438062989387046</v>
      </c>
      <c r="CJ27" s="11">
        <f t="shared" si="0"/>
        <v>0.90045752525372524</v>
      </c>
      <c r="CK27" s="11">
        <f t="shared" si="0"/>
        <v>8.1885074786050058</v>
      </c>
      <c r="CL27" s="11">
        <f t="shared" si="0"/>
        <v>9.1923636063392777</v>
      </c>
      <c r="CM27" s="11">
        <f t="shared" si="0"/>
        <v>1.0038561277342719</v>
      </c>
      <c r="CN27" s="11">
        <f t="shared" si="0"/>
        <v>-0.30995711182206243</v>
      </c>
      <c r="CO27" s="11">
        <f t="shared" si="0"/>
        <v>0.62495938105791848</v>
      </c>
      <c r="CP27" s="11">
        <f t="shared" si="0"/>
        <v>0.93491649287998102</v>
      </c>
      <c r="CQ27" s="65">
        <f t="shared" si="0"/>
        <v>8.4535030155394093</v>
      </c>
      <c r="CS27" s="63" t="s">
        <v>69</v>
      </c>
      <c r="CT27" s="59">
        <f t="shared" si="5"/>
        <v>0.54513739591107901</v>
      </c>
      <c r="CU27" s="59">
        <f t="shared" si="5"/>
        <v>0.60571183427927322</v>
      </c>
      <c r="CV27" s="59">
        <f t="shared" si="5"/>
        <v>6.0574438368194282E-2</v>
      </c>
      <c r="CW27" s="59">
        <f t="shared" si="5"/>
        <v>2.0128442112894565</v>
      </c>
      <c r="CX27" s="59">
        <f t="shared" si="5"/>
        <v>3.2806434452718145</v>
      </c>
      <c r="CY27" s="59">
        <f t="shared" si="5"/>
        <v>2.6148779630670607</v>
      </c>
      <c r="CZ27" s="59">
        <f t="shared" si="5"/>
        <v>4.4961574887658451E-2</v>
      </c>
      <c r="DA27" s="59">
        <f t="shared" si="5"/>
        <v>5.3326771373755133E-2</v>
      </c>
      <c r="DB27" s="59">
        <f t="shared" si="4"/>
        <v>8.3651964860966856E-3</v>
      </c>
      <c r="DC27" s="59">
        <f t="shared" si="4"/>
        <v>29.730863094065928</v>
      </c>
      <c r="DD27" s="59">
        <f t="shared" si="4"/>
        <v>12.637142839473182</v>
      </c>
      <c r="DE27" s="11">
        <f t="shared" si="4"/>
        <v>12.590803339872508</v>
      </c>
      <c r="DF27" s="86">
        <f t="shared" si="4"/>
        <v>4.6339499600673073E-2</v>
      </c>
      <c r="DH27" s="63" t="s">
        <v>69</v>
      </c>
      <c r="DI27" s="11">
        <f t="shared" si="2"/>
        <v>0.83430628922813321</v>
      </c>
      <c r="DJ27" s="11">
        <f t="shared" si="2"/>
        <v>0.58098513805123897</v>
      </c>
      <c r="DK27" s="11">
        <f t="shared" si="2"/>
        <v>0.25332115117689419</v>
      </c>
      <c r="DL27" s="11">
        <f t="shared" si="2"/>
        <v>16.259413965364615</v>
      </c>
      <c r="DM27" s="11">
        <f t="shared" si="2"/>
        <v>5.687292029660318</v>
      </c>
      <c r="DN27" s="11">
        <f t="shared" si="2"/>
        <v>3.0289823136310714</v>
      </c>
      <c r="DO27" s="11">
        <f t="shared" si="2"/>
        <v>7.543139622073225</v>
      </c>
      <c r="DP27" s="87">
        <f t="shared" si="2"/>
        <v>100</v>
      </c>
      <c r="DQ27" s="62"/>
    </row>
    <row r="28" spans="2:121" ht="12">
      <c r="B28" s="63" t="s">
        <v>70</v>
      </c>
      <c r="C28" s="5">
        <v>9622499</v>
      </c>
      <c r="D28" s="5">
        <v>8220842</v>
      </c>
      <c r="E28" s="5">
        <v>1401657</v>
      </c>
      <c r="F28" s="5">
        <v>1261453</v>
      </c>
      <c r="G28" s="5">
        <v>140204</v>
      </c>
      <c r="H28" s="5">
        <v>1283032</v>
      </c>
      <c r="I28" s="5">
        <v>1519858</v>
      </c>
      <c r="J28" s="5">
        <v>236826</v>
      </c>
      <c r="K28" s="5">
        <v>-113690</v>
      </c>
      <c r="L28" s="5">
        <v>111550</v>
      </c>
      <c r="M28" s="5">
        <v>225240</v>
      </c>
      <c r="N28" s="64">
        <v>1385923</v>
      </c>
      <c r="O28" s="5"/>
      <c r="P28" s="63" t="s">
        <v>70</v>
      </c>
      <c r="Q28" s="5">
        <v>88153</v>
      </c>
      <c r="R28" s="5">
        <v>97731</v>
      </c>
      <c r="S28" s="5">
        <v>9578</v>
      </c>
      <c r="T28" s="5">
        <v>476054</v>
      </c>
      <c r="U28" s="5">
        <v>463555</v>
      </c>
      <c r="V28" s="5">
        <v>358161</v>
      </c>
      <c r="W28" s="5">
        <v>10799</v>
      </c>
      <c r="X28" s="5">
        <v>12807</v>
      </c>
      <c r="Y28" s="5">
        <v>2008</v>
      </c>
      <c r="Z28" s="5">
        <v>4140750</v>
      </c>
      <c r="AA28" s="5">
        <v>1650331</v>
      </c>
      <c r="AB28" s="5">
        <v>1640353</v>
      </c>
      <c r="AC28" s="64">
        <v>9978</v>
      </c>
      <c r="AD28" s="5">
        <v>0</v>
      </c>
      <c r="AE28" s="63" t="s">
        <v>70</v>
      </c>
      <c r="AF28" s="5">
        <v>-76555</v>
      </c>
      <c r="AG28" s="5">
        <v>-130130</v>
      </c>
      <c r="AH28" s="5">
        <v>53575</v>
      </c>
      <c r="AI28" s="5">
        <v>2566974</v>
      </c>
      <c r="AJ28" s="5">
        <v>1006416</v>
      </c>
      <c r="AK28" s="5">
        <v>681248</v>
      </c>
      <c r="AL28" s="5">
        <v>879310</v>
      </c>
      <c r="AM28" s="5">
        <v>15046281</v>
      </c>
      <c r="AN28" s="5">
        <v>7077</v>
      </c>
      <c r="AO28" s="64">
        <v>2126.0818143281053</v>
      </c>
      <c r="AQ28" s="63" t="s">
        <v>70</v>
      </c>
      <c r="AR28" s="11">
        <v>2.7383661133439454</v>
      </c>
      <c r="AS28" s="11">
        <v>3.1992119500983747</v>
      </c>
      <c r="AT28" s="11">
        <v>0.11621179546152582</v>
      </c>
      <c r="AU28" s="11">
        <v>-0.22589414454852411</v>
      </c>
      <c r="AV28" s="11">
        <v>3.3030997413812155</v>
      </c>
      <c r="AW28" s="11">
        <v>29.184106421689499</v>
      </c>
      <c r="AX28" s="11">
        <v>31.666613244299906</v>
      </c>
      <c r="AY28" s="11">
        <v>46.967271102505862</v>
      </c>
      <c r="AZ28" s="11">
        <v>-231.99976638243194</v>
      </c>
      <c r="BA28" s="11">
        <v>-0.64927546558127525</v>
      </c>
      <c r="BB28" s="11">
        <v>53.723306238611002</v>
      </c>
      <c r="BC28" s="65">
        <v>36.561628582971217</v>
      </c>
      <c r="BE28" s="63" t="s">
        <v>70</v>
      </c>
      <c r="BF28" s="11">
        <v>5.9518515402459098</v>
      </c>
      <c r="BG28" s="11">
        <v>2.0465485376575372</v>
      </c>
      <c r="BH28" s="11">
        <v>-23.802704852824185</v>
      </c>
      <c r="BI28" s="11">
        <v>338.56946760389508</v>
      </c>
      <c r="BJ28" s="11">
        <v>1.2038223652467792</v>
      </c>
      <c r="BK28" s="11">
        <v>-1.8954697724614538</v>
      </c>
      <c r="BL28" s="11">
        <v>-13.986459577857428</v>
      </c>
      <c r="BM28" s="11">
        <v>-12.304847986852916</v>
      </c>
      <c r="BN28" s="11">
        <v>-2.0009760858955588</v>
      </c>
      <c r="BO28" s="11">
        <v>20.562277480599978</v>
      </c>
      <c r="BP28" s="57">
        <v>59.002454890898015</v>
      </c>
      <c r="BQ28" s="57">
        <v>47.610263184653995</v>
      </c>
      <c r="BR28" s="65">
        <v>113.60419933192448</v>
      </c>
      <c r="BS28" s="5"/>
      <c r="BT28" s="63" t="s">
        <v>70</v>
      </c>
      <c r="BU28" s="11">
        <v>18.059896390803615</v>
      </c>
      <c r="BV28" s="11">
        <v>9.9359107456777824</v>
      </c>
      <c r="BW28" s="11">
        <v>4.9296878060245213</v>
      </c>
      <c r="BX28" s="11">
        <v>3.0900004497934166</v>
      </c>
      <c r="BY28" s="11">
        <v>21.732335847208027</v>
      </c>
      <c r="BZ28" s="11">
        <v>-8.9160273500068197</v>
      </c>
      <c r="CA28" s="11">
        <v>-3.9376065845635506</v>
      </c>
      <c r="CB28" s="11">
        <v>9.0805348166733086</v>
      </c>
      <c r="CC28" s="11">
        <v>-1.5305412550438291</v>
      </c>
      <c r="CD28" s="66">
        <v>10.776007309231479</v>
      </c>
      <c r="CE28" s="63" t="s">
        <v>70</v>
      </c>
      <c r="CF28" s="11">
        <f t="shared" si="3"/>
        <v>63.952673753733571</v>
      </c>
      <c r="CG28" s="11">
        <f t="shared" si="0"/>
        <v>54.637036221774672</v>
      </c>
      <c r="CH28" s="11">
        <f t="shared" si="0"/>
        <v>9.3156375319588935</v>
      </c>
      <c r="CI28" s="11">
        <f t="shared" si="0"/>
        <v>8.3838192308119197</v>
      </c>
      <c r="CJ28" s="11">
        <f t="shared" si="0"/>
        <v>0.93181830114697439</v>
      </c>
      <c r="CK28" s="11">
        <f t="shared" si="0"/>
        <v>8.5272367304585099</v>
      </c>
      <c r="CL28" s="11">
        <f t="shared" si="0"/>
        <v>10.101220361363715</v>
      </c>
      <c r="CM28" s="11">
        <f t="shared" si="0"/>
        <v>1.5739836309052051</v>
      </c>
      <c r="CN28" s="11">
        <f t="shared" si="0"/>
        <v>-0.75560199892584756</v>
      </c>
      <c r="CO28" s="11">
        <f t="shared" si="0"/>
        <v>0.74137921523597761</v>
      </c>
      <c r="CP28" s="11">
        <f t="shared" si="0"/>
        <v>1.4969812141618251</v>
      </c>
      <c r="CQ28" s="65">
        <f t="shared" si="0"/>
        <v>9.2110668410353362</v>
      </c>
      <c r="CS28" s="63" t="s">
        <v>70</v>
      </c>
      <c r="CT28" s="59">
        <f t="shared" si="5"/>
        <v>0.58587899561360046</v>
      </c>
      <c r="CU28" s="59">
        <f t="shared" si="5"/>
        <v>0.64953592186667253</v>
      </c>
      <c r="CV28" s="59">
        <f t="shared" si="5"/>
        <v>6.3656926253072108E-2</v>
      </c>
      <c r="CW28" s="59">
        <f t="shared" si="5"/>
        <v>3.1639313395781987</v>
      </c>
      <c r="CX28" s="59">
        <f t="shared" si="5"/>
        <v>3.0808609782045147</v>
      </c>
      <c r="CY28" s="59">
        <f t="shared" si="5"/>
        <v>2.3803955276390223</v>
      </c>
      <c r="CZ28" s="59">
        <f t="shared" si="5"/>
        <v>7.1771888349021262E-2</v>
      </c>
      <c r="DA28" s="59">
        <f t="shared" si="5"/>
        <v>8.5117378839329128E-2</v>
      </c>
      <c r="DB28" s="59">
        <f t="shared" si="4"/>
        <v>1.334549049030787E-2</v>
      </c>
      <c r="DC28" s="59">
        <f t="shared" si="4"/>
        <v>27.520089515807928</v>
      </c>
      <c r="DD28" s="59">
        <f t="shared" si="4"/>
        <v>10.968364873685397</v>
      </c>
      <c r="DE28" s="11">
        <f t="shared" si="4"/>
        <v>10.902049483191229</v>
      </c>
      <c r="DF28" s="65">
        <f t="shared" si="4"/>
        <v>6.6315390494169291E-2</v>
      </c>
      <c r="DH28" s="63" t="s">
        <v>70</v>
      </c>
      <c r="DI28" s="11">
        <f t="shared" si="2"/>
        <v>-0.50879682494298761</v>
      </c>
      <c r="DJ28" s="11">
        <f t="shared" si="2"/>
        <v>-0.86486487923494193</v>
      </c>
      <c r="DK28" s="11">
        <f t="shared" si="2"/>
        <v>0.35606805429195426</v>
      </c>
      <c r="DL28" s="11">
        <f t="shared" si="2"/>
        <v>17.060521467065513</v>
      </c>
      <c r="DM28" s="11">
        <f t="shared" si="2"/>
        <v>6.6888023691701619</v>
      </c>
      <c r="DN28" s="11">
        <f t="shared" si="2"/>
        <v>4.5276836182974387</v>
      </c>
      <c r="DO28" s="11">
        <f t="shared" si="2"/>
        <v>5.844035479597915</v>
      </c>
      <c r="DP28" s="67">
        <f t="shared" si="2"/>
        <v>100</v>
      </c>
      <c r="DQ28" s="62"/>
    </row>
    <row r="29" spans="2:121" ht="12">
      <c r="B29" s="63" t="s">
        <v>71</v>
      </c>
      <c r="C29" s="5">
        <v>1617962</v>
      </c>
      <c r="D29" s="5">
        <v>1381678</v>
      </c>
      <c r="E29" s="5">
        <v>236284</v>
      </c>
      <c r="F29" s="5">
        <v>212552</v>
      </c>
      <c r="G29" s="5">
        <v>23732</v>
      </c>
      <c r="H29" s="5">
        <v>164986</v>
      </c>
      <c r="I29" s="5">
        <v>227337</v>
      </c>
      <c r="J29" s="5">
        <v>62351</v>
      </c>
      <c r="K29" s="5">
        <v>-21977</v>
      </c>
      <c r="L29" s="5">
        <v>37851</v>
      </c>
      <c r="M29" s="5">
        <v>59828</v>
      </c>
      <c r="N29" s="64">
        <v>182936</v>
      </c>
      <c r="O29" s="5"/>
      <c r="P29" s="63" t="s">
        <v>71</v>
      </c>
      <c r="Q29" s="5">
        <v>17705</v>
      </c>
      <c r="R29" s="5">
        <v>19479</v>
      </c>
      <c r="S29" s="5">
        <v>1774</v>
      </c>
      <c r="T29" s="5">
        <v>1455</v>
      </c>
      <c r="U29" s="5">
        <v>81276</v>
      </c>
      <c r="V29" s="5">
        <v>82500</v>
      </c>
      <c r="W29" s="5">
        <v>4027</v>
      </c>
      <c r="X29" s="5">
        <v>4776</v>
      </c>
      <c r="Y29" s="5">
        <v>749</v>
      </c>
      <c r="Z29" s="5">
        <v>816725</v>
      </c>
      <c r="AA29" s="5">
        <v>115394</v>
      </c>
      <c r="AB29" s="5">
        <v>114505</v>
      </c>
      <c r="AC29" s="64">
        <v>889</v>
      </c>
      <c r="AD29" s="5">
        <v>0</v>
      </c>
      <c r="AE29" s="63" t="s">
        <v>71</v>
      </c>
      <c r="AF29" s="5">
        <v>30495</v>
      </c>
      <c r="AG29" s="5">
        <v>16624</v>
      </c>
      <c r="AH29" s="5">
        <v>13871</v>
      </c>
      <c r="AI29" s="5">
        <v>670836</v>
      </c>
      <c r="AJ29" s="5">
        <v>299821</v>
      </c>
      <c r="AK29" s="5">
        <v>148454</v>
      </c>
      <c r="AL29" s="5">
        <v>222561</v>
      </c>
      <c r="AM29" s="5">
        <v>2599673</v>
      </c>
      <c r="AN29" s="5">
        <v>1474</v>
      </c>
      <c r="AO29" s="64">
        <v>1763.6858887381275</v>
      </c>
      <c r="AQ29" s="63" t="s">
        <v>71</v>
      </c>
      <c r="AR29" s="11">
        <v>-0.52584820920803066</v>
      </c>
      <c r="AS29" s="11">
        <v>-7.8899657137236942E-2</v>
      </c>
      <c r="AT29" s="11">
        <v>-3.0613835714227107</v>
      </c>
      <c r="AU29" s="11">
        <v>-3.4047735907363985</v>
      </c>
      <c r="AV29" s="11">
        <v>0.12657159733355836</v>
      </c>
      <c r="AW29" s="11">
        <v>-9.8032998392722419</v>
      </c>
      <c r="AX29" s="11">
        <v>4.0484939162577838E-2</v>
      </c>
      <c r="AY29" s="11">
        <v>40.66144787601236</v>
      </c>
      <c r="AZ29" s="11">
        <v>-762.75633293124247</v>
      </c>
      <c r="BA29" s="11">
        <v>-15.090403337969402</v>
      </c>
      <c r="BB29" s="11">
        <v>44.995395278949154</v>
      </c>
      <c r="BC29" s="65">
        <v>4.3773963848822346</v>
      </c>
      <c r="BE29" s="63" t="s">
        <v>71</v>
      </c>
      <c r="BF29" s="11">
        <v>4.8315471608739422</v>
      </c>
      <c r="BG29" s="11">
        <v>1.2106411721916244</v>
      </c>
      <c r="BH29" s="11">
        <v>-24.734832414085702</v>
      </c>
      <c r="BI29" s="11">
        <v>190.4191616766467</v>
      </c>
      <c r="BJ29" s="11">
        <v>0.10962346188429183</v>
      </c>
      <c r="BK29" s="11">
        <v>7.5801635218485526</v>
      </c>
      <c r="BL29" s="11">
        <v>-7.1692023974181645</v>
      </c>
      <c r="BM29" s="11">
        <v>-5.3507728894173603</v>
      </c>
      <c r="BN29" s="11">
        <v>5.7909604519774014</v>
      </c>
      <c r="BO29" s="11">
        <v>22.100081028796616</v>
      </c>
      <c r="BP29" s="57">
        <v>90.538621577887128</v>
      </c>
      <c r="BQ29" s="57">
        <v>69.888724035608305</v>
      </c>
      <c r="BR29" s="65">
        <v>113.00087744954665</v>
      </c>
      <c r="BS29" s="5"/>
      <c r="BT29" s="63" t="s">
        <v>71</v>
      </c>
      <c r="BU29" s="11">
        <v>86.868067896317186</v>
      </c>
      <c r="BV29" s="11">
        <v>445.40682414698159</v>
      </c>
      <c r="BW29" s="11">
        <v>4.5211363122598147</v>
      </c>
      <c r="BX29" s="11">
        <v>13.313637952964189</v>
      </c>
      <c r="BY29" s="11">
        <v>32.958314855875834</v>
      </c>
      <c r="BZ29" s="11">
        <v>7.6760159859578874</v>
      </c>
      <c r="CA29" s="11">
        <v>-2.6613192445964504</v>
      </c>
      <c r="CB29" s="11">
        <v>4.8961175888127935</v>
      </c>
      <c r="CC29" s="11">
        <v>-2.3841059602649008</v>
      </c>
      <c r="CD29" s="66">
        <v>7.4580309084852834</v>
      </c>
      <c r="CE29" s="63" t="s">
        <v>71</v>
      </c>
      <c r="CF29" s="11">
        <f t="shared" si="3"/>
        <v>62.237135208928194</v>
      </c>
      <c r="CG29" s="11">
        <f t="shared" si="0"/>
        <v>53.148145939893212</v>
      </c>
      <c r="CH29" s="11">
        <f t="shared" si="0"/>
        <v>9.0889892690349896</v>
      </c>
      <c r="CI29" s="11">
        <f t="shared" ref="CI29:CQ51" si="6">F29/$AM29*100</f>
        <v>8.1761052255418285</v>
      </c>
      <c r="CJ29" s="11">
        <f t="shared" si="6"/>
        <v>0.91288404349316243</v>
      </c>
      <c r="CK29" s="11">
        <f t="shared" si="6"/>
        <v>6.3464135681679963</v>
      </c>
      <c r="CL29" s="11">
        <f t="shared" si="6"/>
        <v>8.7448305998485196</v>
      </c>
      <c r="CM29" s="11">
        <f t="shared" si="6"/>
        <v>2.3984170316805229</v>
      </c>
      <c r="CN29" s="11">
        <f t="shared" si="6"/>
        <v>-0.84537555300224287</v>
      </c>
      <c r="CO29" s="11">
        <f t="shared" si="6"/>
        <v>1.4559908111520181</v>
      </c>
      <c r="CP29" s="11">
        <f t="shared" si="6"/>
        <v>2.3013663641542612</v>
      </c>
      <c r="CQ29" s="65">
        <f t="shared" si="6"/>
        <v>7.0368850236164322</v>
      </c>
      <c r="CS29" s="63" t="s">
        <v>71</v>
      </c>
      <c r="CT29" s="59">
        <f t="shared" si="5"/>
        <v>0.68104719324315022</v>
      </c>
      <c r="CU29" s="59">
        <f t="shared" si="5"/>
        <v>0.7492865448846836</v>
      </c>
      <c r="CV29" s="59">
        <f t="shared" si="5"/>
        <v>6.8239351641533372E-2</v>
      </c>
      <c r="CW29" s="59">
        <f t="shared" si="5"/>
        <v>5.5968577586488759E-2</v>
      </c>
      <c r="CX29" s="59">
        <f t="shared" si="5"/>
        <v>3.1263932040683575</v>
      </c>
      <c r="CY29" s="59">
        <f t="shared" si="5"/>
        <v>3.173476048718435</v>
      </c>
      <c r="CZ29" s="59">
        <f t="shared" si="5"/>
        <v>0.15490409755380771</v>
      </c>
      <c r="DA29" s="59">
        <f t="shared" si="5"/>
        <v>0.18371541343853631</v>
      </c>
      <c r="DB29" s="59">
        <f t="shared" si="4"/>
        <v>2.8811315884728579E-2</v>
      </c>
      <c r="DC29" s="59">
        <f t="shared" si="4"/>
        <v>31.416451222903802</v>
      </c>
      <c r="DD29" s="59">
        <f t="shared" si="4"/>
        <v>4.4387890323129096</v>
      </c>
      <c r="DE29" s="11">
        <f t="shared" si="4"/>
        <v>4.4045924237394471</v>
      </c>
      <c r="DF29" s="65">
        <f t="shared" si="4"/>
        <v>3.4196608573462892E-2</v>
      </c>
      <c r="DH29" s="63" t="s">
        <v>71</v>
      </c>
      <c r="DI29" s="11">
        <f t="shared" si="2"/>
        <v>1.1730321467353779</v>
      </c>
      <c r="DJ29" s="11">
        <f t="shared" si="2"/>
        <v>0.63946504041085162</v>
      </c>
      <c r="DK29" s="11">
        <f t="shared" si="2"/>
        <v>0.5335671063245262</v>
      </c>
      <c r="DL29" s="11">
        <f t="shared" si="2"/>
        <v>25.804630043855514</v>
      </c>
      <c r="DM29" s="11">
        <f t="shared" si="2"/>
        <v>11.533027423064363</v>
      </c>
      <c r="DN29" s="11">
        <f t="shared" si="2"/>
        <v>5.7104874343811698</v>
      </c>
      <c r="DO29" s="11">
        <f t="shared" si="2"/>
        <v>8.5611151864099835</v>
      </c>
      <c r="DP29" s="67">
        <f t="shared" si="2"/>
        <v>100</v>
      </c>
      <c r="DQ29" s="62"/>
    </row>
    <row r="30" spans="2:121" ht="12">
      <c r="B30" s="63" t="s">
        <v>72</v>
      </c>
      <c r="C30" s="5">
        <v>8656082</v>
      </c>
      <c r="D30" s="5">
        <v>7393464</v>
      </c>
      <c r="E30" s="5">
        <v>1262618</v>
      </c>
      <c r="F30" s="5">
        <v>1136326</v>
      </c>
      <c r="G30" s="5">
        <v>126292</v>
      </c>
      <c r="H30" s="5">
        <v>953847</v>
      </c>
      <c r="I30" s="5">
        <v>1199836</v>
      </c>
      <c r="J30" s="5">
        <v>245989</v>
      </c>
      <c r="K30" s="5">
        <v>-143388</v>
      </c>
      <c r="L30" s="5">
        <v>91074</v>
      </c>
      <c r="M30" s="5">
        <v>234462</v>
      </c>
      <c r="N30" s="64">
        <v>1080440</v>
      </c>
      <c r="O30" s="5"/>
      <c r="P30" s="63" t="s">
        <v>72</v>
      </c>
      <c r="Q30" s="5">
        <v>82165</v>
      </c>
      <c r="R30" s="5">
        <v>90569</v>
      </c>
      <c r="S30" s="5">
        <v>8404</v>
      </c>
      <c r="T30" s="5">
        <v>115851</v>
      </c>
      <c r="U30" s="5">
        <v>383597</v>
      </c>
      <c r="V30" s="5">
        <v>498827</v>
      </c>
      <c r="W30" s="5">
        <v>16795</v>
      </c>
      <c r="X30" s="5">
        <v>19918</v>
      </c>
      <c r="Y30" s="5">
        <v>3123</v>
      </c>
      <c r="Z30" s="5">
        <v>3828102</v>
      </c>
      <c r="AA30" s="5">
        <v>1266344</v>
      </c>
      <c r="AB30" s="5">
        <v>1257620</v>
      </c>
      <c r="AC30" s="64">
        <v>8724</v>
      </c>
      <c r="AD30" s="5">
        <v>0</v>
      </c>
      <c r="AE30" s="63" t="s">
        <v>72</v>
      </c>
      <c r="AF30" s="5">
        <v>76152</v>
      </c>
      <c r="AG30" s="5">
        <v>35956</v>
      </c>
      <c r="AH30" s="5">
        <v>40196</v>
      </c>
      <c r="AI30" s="5">
        <v>2485606</v>
      </c>
      <c r="AJ30" s="5">
        <v>1003662</v>
      </c>
      <c r="AK30" s="5">
        <v>436383</v>
      </c>
      <c r="AL30" s="5">
        <v>1045561</v>
      </c>
      <c r="AM30" s="5">
        <v>13438031</v>
      </c>
      <c r="AN30" s="5">
        <v>6187</v>
      </c>
      <c r="AO30" s="64">
        <v>2171.978503313399</v>
      </c>
      <c r="AP30" s="68"/>
      <c r="AQ30" s="63" t="s">
        <v>72</v>
      </c>
      <c r="AR30" s="11">
        <v>2.9856513887821419</v>
      </c>
      <c r="AS30" s="11">
        <v>3.4501315048076178</v>
      </c>
      <c r="AT30" s="11">
        <v>0.34738807245318293</v>
      </c>
      <c r="AU30" s="11">
        <v>-4.047970206939277E-3</v>
      </c>
      <c r="AV30" s="11">
        <v>3.6242051282051282</v>
      </c>
      <c r="AW30" s="11">
        <v>0.10747011774484873</v>
      </c>
      <c r="AX30" s="11">
        <v>3.5446450608494238</v>
      </c>
      <c r="AY30" s="11">
        <v>19.447506300409344</v>
      </c>
      <c r="AZ30" s="11">
        <v>-54.154124021673688</v>
      </c>
      <c r="BA30" s="11">
        <v>-7.8254357022852865</v>
      </c>
      <c r="BB30" s="11">
        <v>22.228941414436303</v>
      </c>
      <c r="BC30" s="65">
        <v>5.2070907966678517</v>
      </c>
      <c r="BD30" s="68"/>
      <c r="BE30" s="63" t="s">
        <v>72</v>
      </c>
      <c r="BF30" s="11">
        <v>6.178279747751473</v>
      </c>
      <c r="BG30" s="11">
        <v>2.4292871602899764</v>
      </c>
      <c r="BH30" s="11">
        <v>-23.856120322551419</v>
      </c>
      <c r="BI30" s="11">
        <v>23.03109468586721</v>
      </c>
      <c r="BJ30" s="11">
        <v>-0.44535222014310444</v>
      </c>
      <c r="BK30" s="11">
        <v>6.1099246124261866</v>
      </c>
      <c r="BL30" s="11">
        <v>-11.015153120695135</v>
      </c>
      <c r="BM30" s="11">
        <v>-9.2739364124988608</v>
      </c>
      <c r="BN30" s="11">
        <v>1.3961038961038961</v>
      </c>
      <c r="BO30" s="11">
        <v>15.526596211806396</v>
      </c>
      <c r="BP30" s="57">
        <v>61.135634003361808</v>
      </c>
      <c r="BQ30" s="57">
        <v>49.898686500274145</v>
      </c>
      <c r="BR30" s="65">
        <v>116.43154464807037</v>
      </c>
      <c r="BS30" s="5"/>
      <c r="BT30" s="63" t="s">
        <v>72</v>
      </c>
      <c r="BU30" s="88">
        <v>51.597555391873875</v>
      </c>
      <c r="BV30" s="11">
        <v>205.25511503523219</v>
      </c>
      <c r="BW30" s="11">
        <v>4.5300878972278564</v>
      </c>
      <c r="BX30" s="11">
        <v>0.32754912126825081</v>
      </c>
      <c r="BY30" s="11">
        <v>-1.1696240423813933</v>
      </c>
      <c r="BZ30" s="11">
        <v>13.039119690399589</v>
      </c>
      <c r="CA30" s="11">
        <v>-2.8203233556866079</v>
      </c>
      <c r="CB30" s="11">
        <v>6.0486831621785084</v>
      </c>
      <c r="CC30" s="11">
        <v>-2.1818181818181821</v>
      </c>
      <c r="CD30" s="66">
        <v>8.4140812996248666</v>
      </c>
      <c r="CE30" s="63" t="s">
        <v>72</v>
      </c>
      <c r="CF30" s="11">
        <f t="shared" si="3"/>
        <v>64.414808985036572</v>
      </c>
      <c r="CG30" s="11">
        <f t="shared" si="3"/>
        <v>55.018953297547831</v>
      </c>
      <c r="CH30" s="11">
        <f t="shared" si="3"/>
        <v>9.3958556874887389</v>
      </c>
      <c r="CI30" s="11">
        <f t="shared" si="6"/>
        <v>8.4560453834345228</v>
      </c>
      <c r="CJ30" s="11">
        <f t="shared" si="6"/>
        <v>0.9398103040542175</v>
      </c>
      <c r="CK30" s="11">
        <f t="shared" si="6"/>
        <v>7.0981157879454218</v>
      </c>
      <c r="CL30" s="11">
        <f t="shared" si="6"/>
        <v>8.9286592656319961</v>
      </c>
      <c r="CM30" s="11">
        <f t="shared" si="6"/>
        <v>1.8305434776865748</v>
      </c>
      <c r="CN30" s="11">
        <f t="shared" si="6"/>
        <v>-1.0670313232645467</v>
      </c>
      <c r="CO30" s="11">
        <f t="shared" si="6"/>
        <v>0.67773321850500268</v>
      </c>
      <c r="CP30" s="11">
        <f t="shared" si="6"/>
        <v>1.7447645417695494</v>
      </c>
      <c r="CQ30" s="65">
        <f t="shared" si="6"/>
        <v>8.0401660034866715</v>
      </c>
      <c r="CS30" s="63" t="s">
        <v>72</v>
      </c>
      <c r="CT30" s="59">
        <f t="shared" si="5"/>
        <v>0.61143630342867938</v>
      </c>
      <c r="CU30" s="59">
        <f t="shared" si="5"/>
        <v>0.67397522747194138</v>
      </c>
      <c r="CV30" s="59">
        <f t="shared" si="5"/>
        <v>6.2538924043262001E-2</v>
      </c>
      <c r="CW30" s="59">
        <f t="shared" si="5"/>
        <v>0.86211290924987449</v>
      </c>
      <c r="CX30" s="59">
        <f t="shared" si="5"/>
        <v>2.854562547146974</v>
      </c>
      <c r="CY30" s="59">
        <f t="shared" si="5"/>
        <v>3.7120542436611434</v>
      </c>
      <c r="CZ30" s="59">
        <f t="shared" si="5"/>
        <v>0.12498110772329668</v>
      </c>
      <c r="DA30" s="59">
        <f t="shared" si="5"/>
        <v>0.14822111959706002</v>
      </c>
      <c r="DB30" s="59">
        <f t="shared" si="4"/>
        <v>2.3240011873763351E-2</v>
      </c>
      <c r="DC30" s="59">
        <f t="shared" si="4"/>
        <v>28.487075227018003</v>
      </c>
      <c r="DD30" s="59">
        <f t="shared" si="4"/>
        <v>9.4235829639029713</v>
      </c>
      <c r="DE30" s="11">
        <f t="shared" si="4"/>
        <v>9.3586627386110361</v>
      </c>
      <c r="DF30" s="65">
        <f t="shared" si="4"/>
        <v>6.4920225291934502E-2</v>
      </c>
      <c r="DH30" s="63" t="s">
        <v>72</v>
      </c>
      <c r="DI30" s="11">
        <f t="shared" si="2"/>
        <v>0.56669016465284239</v>
      </c>
      <c r="DJ30" s="11">
        <f t="shared" si="2"/>
        <v>0.26756896155396576</v>
      </c>
      <c r="DK30" s="11">
        <f t="shared" si="2"/>
        <v>0.29912120309887663</v>
      </c>
      <c r="DL30" s="11">
        <f t="shared" si="2"/>
        <v>18.496802098462194</v>
      </c>
      <c r="DM30" s="11">
        <f t="shared" si="2"/>
        <v>7.4688174182661129</v>
      </c>
      <c r="DN30" s="11">
        <f t="shared" si="2"/>
        <v>3.24737307124831</v>
      </c>
      <c r="DO30" s="11">
        <f t="shared" si="2"/>
        <v>7.7806116089477699</v>
      </c>
      <c r="DP30" s="67">
        <f t="shared" si="2"/>
        <v>100</v>
      </c>
      <c r="DQ30" s="62"/>
    </row>
    <row r="31" spans="2:121" s="68" customFormat="1" ht="12">
      <c r="B31" s="63" t="s">
        <v>73</v>
      </c>
      <c r="C31" s="5">
        <v>9028345</v>
      </c>
      <c r="D31" s="5">
        <v>7709323</v>
      </c>
      <c r="E31" s="5">
        <v>1319022</v>
      </c>
      <c r="F31" s="5">
        <v>1186723</v>
      </c>
      <c r="G31" s="5">
        <v>132299</v>
      </c>
      <c r="H31" s="5">
        <v>630732</v>
      </c>
      <c r="I31" s="5">
        <v>874501</v>
      </c>
      <c r="J31" s="5">
        <v>243769</v>
      </c>
      <c r="K31" s="5">
        <v>-204490</v>
      </c>
      <c r="L31" s="5">
        <v>29943</v>
      </c>
      <c r="M31" s="5">
        <v>234433</v>
      </c>
      <c r="N31" s="64">
        <v>826957</v>
      </c>
      <c r="O31" s="5"/>
      <c r="P31" s="63" t="s">
        <v>73</v>
      </c>
      <c r="Q31" s="5">
        <v>72996</v>
      </c>
      <c r="R31" s="5">
        <v>80796</v>
      </c>
      <c r="S31" s="5">
        <v>7800</v>
      </c>
      <c r="T31" s="5">
        <v>196362</v>
      </c>
      <c r="U31" s="5">
        <v>382963</v>
      </c>
      <c r="V31" s="5">
        <v>174636</v>
      </c>
      <c r="W31" s="5">
        <v>8265</v>
      </c>
      <c r="X31" s="5">
        <v>9801</v>
      </c>
      <c r="Y31" s="5">
        <v>1536</v>
      </c>
      <c r="Z31" s="5">
        <v>4013859</v>
      </c>
      <c r="AA31" s="5">
        <v>1534689</v>
      </c>
      <c r="AB31" s="5">
        <v>1532879</v>
      </c>
      <c r="AC31" s="64">
        <v>1810</v>
      </c>
      <c r="AD31" s="5">
        <v>0</v>
      </c>
      <c r="AE31" s="63" t="s">
        <v>73</v>
      </c>
      <c r="AF31" s="5">
        <v>12043</v>
      </c>
      <c r="AG31" s="5">
        <v>-10297</v>
      </c>
      <c r="AH31" s="5">
        <v>22340</v>
      </c>
      <c r="AI31" s="5">
        <v>2467127</v>
      </c>
      <c r="AJ31" s="5">
        <v>581957</v>
      </c>
      <c r="AK31" s="5">
        <v>508672</v>
      </c>
      <c r="AL31" s="5">
        <v>1376498</v>
      </c>
      <c r="AM31" s="5">
        <v>13672936</v>
      </c>
      <c r="AN31" s="5">
        <v>6641</v>
      </c>
      <c r="AO31" s="64">
        <v>2058.8670380966723</v>
      </c>
      <c r="AP31" s="6"/>
      <c r="AQ31" s="63" t="s">
        <v>73</v>
      </c>
      <c r="AR31" s="11">
        <v>-17.586886920713546</v>
      </c>
      <c r="AS31" s="11">
        <v>-17.214630093009102</v>
      </c>
      <c r="AT31" s="11">
        <v>-19.697375566492386</v>
      </c>
      <c r="AU31" s="11">
        <v>-19.993163785321286</v>
      </c>
      <c r="AV31" s="11">
        <v>-16.94300225379347</v>
      </c>
      <c r="AW31" s="11">
        <v>-36.287895011172033</v>
      </c>
      <c r="AX31" s="11">
        <v>-16.701656058721216</v>
      </c>
      <c r="AY31" s="11">
        <v>307.16385501920826</v>
      </c>
      <c r="AZ31" s="11">
        <v>-2497.6880081300815</v>
      </c>
      <c r="BA31" s="11">
        <v>-25.252752190518983</v>
      </c>
      <c r="BB31" s="11">
        <v>389.10517201810933</v>
      </c>
      <c r="BC31" s="65">
        <v>-16.381739734490637</v>
      </c>
      <c r="BD31" s="6"/>
      <c r="BE31" s="63" t="s">
        <v>73</v>
      </c>
      <c r="BF31" s="11">
        <v>3.4201354452976682</v>
      </c>
      <c r="BG31" s="11">
        <v>-0.3404381290704559</v>
      </c>
      <c r="BH31" s="11">
        <v>-25.643469971401334</v>
      </c>
      <c r="BI31" s="11">
        <v>-32.90714520008747</v>
      </c>
      <c r="BJ31" s="11">
        <v>-18.027021589016702</v>
      </c>
      <c r="BK31" s="11">
        <v>10.158896367272016</v>
      </c>
      <c r="BL31" s="11">
        <v>-6.8942210206150722</v>
      </c>
      <c r="BM31" s="11">
        <v>-5.0842533410807667</v>
      </c>
      <c r="BN31" s="11">
        <v>6.004140786749482</v>
      </c>
      <c r="BO31" s="11">
        <v>-4.887089141747623</v>
      </c>
      <c r="BP31" s="57">
        <v>11.179780449692002</v>
      </c>
      <c r="BQ31" s="57">
        <v>9.9231194527648245</v>
      </c>
      <c r="BR31" s="65">
        <v>112.80599971699448</v>
      </c>
      <c r="BS31" s="5"/>
      <c r="BT31" s="63" t="s">
        <v>73</v>
      </c>
      <c r="BU31" s="11">
        <v>-77.164473434715006</v>
      </c>
      <c r="BV31" s="11">
        <v>-132.85053437549848</v>
      </c>
      <c r="BW31" s="11">
        <v>4.4266816248305521</v>
      </c>
      <c r="BX31" s="11">
        <v>-11.477132710009421</v>
      </c>
      <c r="BY31" s="11">
        <v>12.921765823312889</v>
      </c>
      <c r="BZ31" s="11">
        <v>-28.467284672846727</v>
      </c>
      <c r="CA31" s="11">
        <v>-11.79274693741281</v>
      </c>
      <c r="CB31" s="11">
        <v>-15.416716439663652</v>
      </c>
      <c r="CC31" s="11">
        <v>-2.3669508967950605</v>
      </c>
      <c r="CD31" s="66">
        <v>-13.366135404696895</v>
      </c>
      <c r="CE31" s="63" t="s">
        <v>73</v>
      </c>
      <c r="CF31" s="11">
        <f t="shared" si="3"/>
        <v>66.030770567491871</v>
      </c>
      <c r="CG31" s="11">
        <f t="shared" si="3"/>
        <v>56.383815443881261</v>
      </c>
      <c r="CH31" s="11">
        <f t="shared" si="3"/>
        <v>9.6469551236106135</v>
      </c>
      <c r="CI31" s="11">
        <f t="shared" si="6"/>
        <v>8.6793575278930586</v>
      </c>
      <c r="CJ31" s="11">
        <f t="shared" si="6"/>
        <v>0.96759759571755466</v>
      </c>
      <c r="CK31" s="11">
        <f t="shared" si="6"/>
        <v>4.6129960675600321</v>
      </c>
      <c r="CL31" s="11">
        <f t="shared" si="6"/>
        <v>6.3958538239336447</v>
      </c>
      <c r="CM31" s="11">
        <f t="shared" si="6"/>
        <v>1.782857756373613</v>
      </c>
      <c r="CN31" s="11">
        <f t="shared" si="6"/>
        <v>-1.4955822216969348</v>
      </c>
      <c r="CO31" s="11">
        <f t="shared" si="6"/>
        <v>0.21899466215595537</v>
      </c>
      <c r="CP31" s="11">
        <f t="shared" si="6"/>
        <v>1.7145768838528901</v>
      </c>
      <c r="CQ31" s="65">
        <f t="shared" si="6"/>
        <v>6.0481304088602483</v>
      </c>
      <c r="CS31" s="63" t="s">
        <v>73</v>
      </c>
      <c r="CT31" s="59">
        <f t="shared" si="5"/>
        <v>0.53387216907912105</v>
      </c>
      <c r="CU31" s="59">
        <f t="shared" si="5"/>
        <v>0.59091917054244969</v>
      </c>
      <c r="CV31" s="59">
        <f t="shared" si="5"/>
        <v>5.7047001463328723E-2</v>
      </c>
      <c r="CW31" s="59">
        <f t="shared" si="5"/>
        <v>1.4361363206848916</v>
      </c>
      <c r="CX31" s="59">
        <f t="shared" si="5"/>
        <v>2.8008834386411228</v>
      </c>
      <c r="CY31" s="59">
        <f t="shared" si="5"/>
        <v>1.2772384804551122</v>
      </c>
      <c r="CZ31" s="59">
        <f t="shared" si="5"/>
        <v>6.0447880396719479E-2</v>
      </c>
      <c r="DA31" s="59">
        <f t="shared" si="5"/>
        <v>7.1681751454113443E-2</v>
      </c>
      <c r="DB31" s="59">
        <f t="shared" si="4"/>
        <v>1.1233871057393964E-2</v>
      </c>
      <c r="DC31" s="59">
        <f t="shared" si="4"/>
        <v>29.356233364948096</v>
      </c>
      <c r="DD31" s="59">
        <f t="shared" si="4"/>
        <v>11.224282772917244</v>
      </c>
      <c r="DE31" s="11">
        <f t="shared" si="4"/>
        <v>11.211044943090496</v>
      </c>
      <c r="DF31" s="65">
        <f t="shared" si="4"/>
        <v>1.3237829826746794E-2</v>
      </c>
      <c r="DH31" s="63" t="s">
        <v>73</v>
      </c>
      <c r="DI31" s="11">
        <f t="shared" si="2"/>
        <v>8.8079107515752292E-2</v>
      </c>
      <c r="DJ31" s="11">
        <f t="shared" si="2"/>
        <v>-7.5309355649730236E-2</v>
      </c>
      <c r="DK31" s="11">
        <f t="shared" si="2"/>
        <v>0.16338846316548253</v>
      </c>
      <c r="DL31" s="11">
        <f t="shared" si="2"/>
        <v>18.043871484515105</v>
      </c>
      <c r="DM31" s="11">
        <f t="shared" si="2"/>
        <v>4.2562694654608197</v>
      </c>
      <c r="DN31" s="11">
        <f t="shared" si="2"/>
        <v>3.7202836318403008</v>
      </c>
      <c r="DO31" s="11">
        <f t="shared" si="2"/>
        <v>10.067318387213982</v>
      </c>
      <c r="DP31" s="67">
        <f t="shared" si="2"/>
        <v>100</v>
      </c>
      <c r="DQ31" s="85"/>
    </row>
    <row r="32" spans="2:121" ht="12">
      <c r="B32" s="74" t="s">
        <v>74</v>
      </c>
      <c r="C32" s="77">
        <v>13054196</v>
      </c>
      <c r="D32" s="75">
        <v>11147641</v>
      </c>
      <c r="E32" s="75">
        <v>1906555</v>
      </c>
      <c r="F32" s="75">
        <v>1715533</v>
      </c>
      <c r="G32" s="75">
        <v>191022</v>
      </c>
      <c r="H32" s="75">
        <v>1831003</v>
      </c>
      <c r="I32" s="75">
        <v>2120392</v>
      </c>
      <c r="J32" s="75">
        <v>289389</v>
      </c>
      <c r="K32" s="75">
        <v>-132063</v>
      </c>
      <c r="L32" s="75">
        <v>134504</v>
      </c>
      <c r="M32" s="75">
        <v>266567</v>
      </c>
      <c r="N32" s="76">
        <v>1922831</v>
      </c>
      <c r="O32" s="5"/>
      <c r="P32" s="74" t="s">
        <v>74</v>
      </c>
      <c r="Q32" s="75">
        <v>127841</v>
      </c>
      <c r="R32" s="75">
        <v>143183</v>
      </c>
      <c r="S32" s="75">
        <v>15342</v>
      </c>
      <c r="T32" s="75">
        <v>194343</v>
      </c>
      <c r="U32" s="75">
        <v>577673</v>
      </c>
      <c r="V32" s="75">
        <v>1022974</v>
      </c>
      <c r="W32" s="75">
        <v>40235</v>
      </c>
      <c r="X32" s="75">
        <v>47715</v>
      </c>
      <c r="Y32" s="75">
        <v>7480</v>
      </c>
      <c r="Z32" s="75">
        <v>5614794</v>
      </c>
      <c r="AA32" s="75">
        <v>1773233</v>
      </c>
      <c r="AB32" s="75">
        <v>1767779</v>
      </c>
      <c r="AC32" s="76">
        <v>5454</v>
      </c>
      <c r="AD32" s="5">
        <v>0</v>
      </c>
      <c r="AE32" s="74" t="s">
        <v>74</v>
      </c>
      <c r="AF32" s="75">
        <v>51298</v>
      </c>
      <c r="AG32" s="75">
        <v>-7286</v>
      </c>
      <c r="AH32" s="75">
        <v>58584</v>
      </c>
      <c r="AI32" s="75">
        <v>3790263</v>
      </c>
      <c r="AJ32" s="75">
        <v>980893</v>
      </c>
      <c r="AK32" s="75">
        <v>539232</v>
      </c>
      <c r="AL32" s="75">
        <v>2270138</v>
      </c>
      <c r="AM32" s="75">
        <v>20499993</v>
      </c>
      <c r="AN32" s="75">
        <v>11077</v>
      </c>
      <c r="AO32" s="76">
        <v>1850.680960548885</v>
      </c>
      <c r="AQ32" s="74" t="s">
        <v>74</v>
      </c>
      <c r="AR32" s="78">
        <v>-9.814294433876265</v>
      </c>
      <c r="AS32" s="78">
        <v>-9.4058643956831993</v>
      </c>
      <c r="AT32" s="78">
        <v>-12.130563809160371</v>
      </c>
      <c r="AU32" s="78">
        <v>-12.444752706479424</v>
      </c>
      <c r="AV32" s="78">
        <v>-9.2044660554121691</v>
      </c>
      <c r="AW32" s="78">
        <v>-3.9976951095530788</v>
      </c>
      <c r="AX32" s="78">
        <v>-1.7003620652088249</v>
      </c>
      <c r="AY32" s="78">
        <v>15.838540394922765</v>
      </c>
      <c r="AZ32" s="78">
        <v>-172.55897467649061</v>
      </c>
      <c r="BA32" s="78">
        <v>-22.348078099922638</v>
      </c>
      <c r="BB32" s="78">
        <v>20.255608638182498</v>
      </c>
      <c r="BC32" s="79">
        <v>0.58846546996152926</v>
      </c>
      <c r="BE32" s="74" t="s">
        <v>74</v>
      </c>
      <c r="BF32" s="78">
        <v>1.5094489439415595</v>
      </c>
      <c r="BG32" s="78">
        <v>-2.5263114899178998</v>
      </c>
      <c r="BH32" s="78">
        <v>-26.782475899589574</v>
      </c>
      <c r="BI32" s="78">
        <v>-20.611843905866397</v>
      </c>
      <c r="BJ32" s="78">
        <v>-13.454765004546946</v>
      </c>
      <c r="BK32" s="78">
        <v>17.130850966382706</v>
      </c>
      <c r="BL32" s="78">
        <v>-8.8055303717135089</v>
      </c>
      <c r="BM32" s="78">
        <v>-7.0245518316445832</v>
      </c>
      <c r="BN32" s="78">
        <v>3.8888888888888888</v>
      </c>
      <c r="BO32" s="78">
        <v>-0.67548455425006881</v>
      </c>
      <c r="BP32" s="80">
        <v>18.878478984470064</v>
      </c>
      <c r="BQ32" s="80">
        <v>15.012280136756809</v>
      </c>
      <c r="BR32" s="65">
        <v>112.01321585903084</v>
      </c>
      <c r="BS32" s="5"/>
      <c r="BT32" s="74" t="s">
        <v>74</v>
      </c>
      <c r="BU32" s="78">
        <v>-46.025399564398519</v>
      </c>
      <c r="BV32" s="78">
        <v>-118.63236497545009</v>
      </c>
      <c r="BW32" s="78">
        <v>4.7321093372901659</v>
      </c>
      <c r="BX32" s="78">
        <v>-6.7884759202646725</v>
      </c>
      <c r="BY32" s="78">
        <v>6.5598489531335371</v>
      </c>
      <c r="BZ32" s="78">
        <v>-24.82811306340718</v>
      </c>
      <c r="CA32" s="78">
        <v>-6.5195172911908852</v>
      </c>
      <c r="CB32" s="78">
        <v>-6.9663190276679083</v>
      </c>
      <c r="CC32" s="78">
        <v>-3.7033817265061288</v>
      </c>
      <c r="CD32" s="81">
        <v>-3.3884235601032731</v>
      </c>
      <c r="CE32" s="74" t="s">
        <v>74</v>
      </c>
      <c r="CF32" s="78">
        <f t="shared" si="3"/>
        <v>63.679026622106647</v>
      </c>
      <c r="CG32" s="78">
        <f t="shared" si="3"/>
        <v>54.378755153721272</v>
      </c>
      <c r="CH32" s="78">
        <f t="shared" si="3"/>
        <v>9.3002714683853789</v>
      </c>
      <c r="CI32" s="78">
        <f t="shared" si="6"/>
        <v>8.3684565160583233</v>
      </c>
      <c r="CJ32" s="78">
        <f t="shared" si="6"/>
        <v>0.93181495232705691</v>
      </c>
      <c r="CK32" s="78">
        <f t="shared" si="6"/>
        <v>8.9317250010768294</v>
      </c>
      <c r="CL32" s="78">
        <f t="shared" si="6"/>
        <v>10.343379141641657</v>
      </c>
      <c r="CM32" s="78">
        <f t="shared" si="6"/>
        <v>1.4116541405648286</v>
      </c>
      <c r="CN32" s="78">
        <f t="shared" si="6"/>
        <v>-0.64420997607169916</v>
      </c>
      <c r="CO32" s="78">
        <f t="shared" si="6"/>
        <v>0.65611729721078449</v>
      </c>
      <c r="CP32" s="78">
        <f t="shared" si="6"/>
        <v>1.3003272732824835</v>
      </c>
      <c r="CQ32" s="65">
        <f t="shared" si="6"/>
        <v>9.379666617447139</v>
      </c>
      <c r="CS32" s="74" t="s">
        <v>74</v>
      </c>
      <c r="CT32" s="82">
        <f t="shared" si="5"/>
        <v>0.62361484708799653</v>
      </c>
      <c r="CU32" s="82">
        <f t="shared" si="5"/>
        <v>0.69845389703303806</v>
      </c>
      <c r="CV32" s="82">
        <f t="shared" si="5"/>
        <v>7.4839049945041439E-2</v>
      </c>
      <c r="CW32" s="82">
        <f t="shared" si="5"/>
        <v>0.94801495785876611</v>
      </c>
      <c r="CX32" s="82">
        <f t="shared" si="5"/>
        <v>2.8179180353866462</v>
      </c>
      <c r="CY32" s="82">
        <f t="shared" si="5"/>
        <v>4.9901187771137288</v>
      </c>
      <c r="CZ32" s="82">
        <f t="shared" si="5"/>
        <v>0.19626835970139112</v>
      </c>
      <c r="DA32" s="82">
        <f t="shared" si="5"/>
        <v>0.23275617703869458</v>
      </c>
      <c r="DB32" s="82">
        <f t="shared" si="4"/>
        <v>3.6487817337303483E-2</v>
      </c>
      <c r="DC32" s="82">
        <f t="shared" si="4"/>
        <v>27.389248376816518</v>
      </c>
      <c r="DD32" s="82">
        <f t="shared" si="4"/>
        <v>8.6499200268019614</v>
      </c>
      <c r="DE32" s="78">
        <f t="shared" si="4"/>
        <v>8.6233151396685841</v>
      </c>
      <c r="DF32" s="79">
        <f t="shared" si="4"/>
        <v>2.6604887133376096E-2</v>
      </c>
      <c r="DH32" s="74" t="s">
        <v>74</v>
      </c>
      <c r="DI32" s="78">
        <f t="shared" si="2"/>
        <v>0.25023423178729864</v>
      </c>
      <c r="DJ32" s="78">
        <f t="shared" si="2"/>
        <v>-3.5541475550747749E-2</v>
      </c>
      <c r="DK32" s="78">
        <f t="shared" si="2"/>
        <v>0.28577570733804641</v>
      </c>
      <c r="DL32" s="78">
        <f t="shared" si="2"/>
        <v>18.489094118227261</v>
      </c>
      <c r="DM32" s="78">
        <f t="shared" si="2"/>
        <v>4.7848455362887199</v>
      </c>
      <c r="DN32" s="78">
        <f t="shared" si="2"/>
        <v>2.6304008981856724</v>
      </c>
      <c r="DO32" s="78">
        <f t="shared" si="2"/>
        <v>11.073847683752867</v>
      </c>
      <c r="DP32" s="89">
        <f t="shared" si="2"/>
        <v>100</v>
      </c>
      <c r="DQ32" s="62"/>
    </row>
    <row r="33" spans="2:121" ht="12">
      <c r="B33" s="63" t="s">
        <v>75</v>
      </c>
      <c r="C33" s="5">
        <v>24402136</v>
      </c>
      <c r="D33" s="5">
        <v>20837986</v>
      </c>
      <c r="E33" s="5">
        <v>3564150</v>
      </c>
      <c r="F33" s="5">
        <v>3206647</v>
      </c>
      <c r="G33" s="5">
        <v>357503</v>
      </c>
      <c r="H33" s="5">
        <v>1395446</v>
      </c>
      <c r="I33" s="5">
        <v>2083115</v>
      </c>
      <c r="J33" s="5">
        <v>687669</v>
      </c>
      <c r="K33" s="5">
        <v>-433231</v>
      </c>
      <c r="L33" s="5">
        <v>224073</v>
      </c>
      <c r="M33" s="5">
        <v>657304</v>
      </c>
      <c r="N33" s="64">
        <v>1779696</v>
      </c>
      <c r="O33" s="5"/>
      <c r="P33" s="63" t="s">
        <v>75</v>
      </c>
      <c r="Q33" s="5">
        <v>361232</v>
      </c>
      <c r="R33" s="5">
        <v>382491</v>
      </c>
      <c r="S33" s="5">
        <v>21259</v>
      </c>
      <c r="T33" s="5">
        <v>106967</v>
      </c>
      <c r="U33" s="5">
        <v>998329</v>
      </c>
      <c r="V33" s="5">
        <v>313168</v>
      </c>
      <c r="W33" s="5">
        <v>48981</v>
      </c>
      <c r="X33" s="5">
        <v>58087</v>
      </c>
      <c r="Y33" s="5">
        <v>9106</v>
      </c>
      <c r="Z33" s="5">
        <v>7382147</v>
      </c>
      <c r="AA33" s="5">
        <v>2277414</v>
      </c>
      <c r="AB33" s="5">
        <v>2257275</v>
      </c>
      <c r="AC33" s="64">
        <v>20139</v>
      </c>
      <c r="AD33" s="5">
        <v>0</v>
      </c>
      <c r="AE33" s="63" t="s">
        <v>75</v>
      </c>
      <c r="AF33" s="5">
        <v>466659</v>
      </c>
      <c r="AG33" s="5">
        <v>397808</v>
      </c>
      <c r="AH33" s="5">
        <v>68851</v>
      </c>
      <c r="AI33" s="5">
        <v>4638074</v>
      </c>
      <c r="AJ33" s="5">
        <v>607888</v>
      </c>
      <c r="AK33" s="5">
        <v>1352749</v>
      </c>
      <c r="AL33" s="5">
        <v>2677437</v>
      </c>
      <c r="AM33" s="5">
        <v>33179729</v>
      </c>
      <c r="AN33" s="5">
        <v>16895</v>
      </c>
      <c r="AO33" s="64">
        <v>1963.8786031370228</v>
      </c>
      <c r="AQ33" s="63" t="s">
        <v>75</v>
      </c>
      <c r="AR33" s="11">
        <v>-4.4322966594217803</v>
      </c>
      <c r="AS33" s="11">
        <v>-3.9990030410932271</v>
      </c>
      <c r="AT33" s="11">
        <v>-6.8893008971324203</v>
      </c>
      <c r="AU33" s="11">
        <v>-7.2130347773851504</v>
      </c>
      <c r="AV33" s="11">
        <v>-3.8812816080056134</v>
      </c>
      <c r="AW33" s="11">
        <v>-19.678332514064749</v>
      </c>
      <c r="AX33" s="11">
        <v>-7.1166230663555572</v>
      </c>
      <c r="AY33" s="11">
        <v>36.064574722150219</v>
      </c>
      <c r="AZ33" s="11">
        <v>-132.38141725356834</v>
      </c>
      <c r="BA33" s="11">
        <v>-20.522606434862183</v>
      </c>
      <c r="BB33" s="11">
        <v>40.340418990357932</v>
      </c>
      <c r="BC33" s="65">
        <v>-4.8426775428321198</v>
      </c>
      <c r="BE33" s="63" t="s">
        <v>75</v>
      </c>
      <c r="BF33" s="11">
        <v>36.396829772050189</v>
      </c>
      <c r="BG33" s="11">
        <v>30.477987078111248</v>
      </c>
      <c r="BH33" s="11">
        <v>-24.898435016073766</v>
      </c>
      <c r="BI33" s="11">
        <v>-52.214662562709677</v>
      </c>
      <c r="BJ33" s="11">
        <v>-11.615460957620389</v>
      </c>
      <c r="BK33" s="11">
        <v>24.248363419956359</v>
      </c>
      <c r="BL33" s="11">
        <v>-8.4227648356579294</v>
      </c>
      <c r="BM33" s="11">
        <v>-6.6335551483588899</v>
      </c>
      <c r="BN33" s="11">
        <v>4.3308890925756192</v>
      </c>
      <c r="BO33" s="11">
        <v>0.97805323606877359</v>
      </c>
      <c r="BP33" s="57">
        <v>27.828627397052674</v>
      </c>
      <c r="BQ33" s="57">
        <v>16.950830679765776</v>
      </c>
      <c r="BR33" s="86">
        <v>113.56243812756328</v>
      </c>
      <c r="BS33" s="5"/>
      <c r="BT33" s="63" t="s">
        <v>75</v>
      </c>
      <c r="BU33" s="11">
        <v>-20.863137330714991</v>
      </c>
      <c r="BV33" s="11">
        <v>-24.217376312786584</v>
      </c>
      <c r="BW33" s="11">
        <v>6.3286643089895458</v>
      </c>
      <c r="BX33" s="11">
        <v>-6.0993929558257127</v>
      </c>
      <c r="BY33" s="11">
        <v>0.93347457767830166</v>
      </c>
      <c r="BZ33" s="11">
        <v>-9.7379646638299686</v>
      </c>
      <c r="CA33" s="11">
        <v>-5.6704741108242116</v>
      </c>
      <c r="CB33" s="11">
        <v>-4.0544719424993003</v>
      </c>
      <c r="CC33" s="11">
        <v>-1.9841039624064514</v>
      </c>
      <c r="CD33" s="69">
        <v>-2.1122777669642145</v>
      </c>
      <c r="CE33" s="63" t="s">
        <v>75</v>
      </c>
      <c r="CF33" s="11">
        <f t="shared" si="3"/>
        <v>73.545314369505547</v>
      </c>
      <c r="CG33" s="11">
        <f t="shared" si="3"/>
        <v>62.803364066053703</v>
      </c>
      <c r="CH33" s="11">
        <f t="shared" si="3"/>
        <v>10.741950303451846</v>
      </c>
      <c r="CI33" s="11">
        <f t="shared" si="6"/>
        <v>9.6644761625388806</v>
      </c>
      <c r="CJ33" s="11">
        <f t="shared" si="6"/>
        <v>1.0774741409129653</v>
      </c>
      <c r="CK33" s="11">
        <f t="shared" si="6"/>
        <v>4.2057184975802544</v>
      </c>
      <c r="CL33" s="11">
        <f t="shared" si="6"/>
        <v>6.2782761125023052</v>
      </c>
      <c r="CM33" s="11">
        <f t="shared" si="6"/>
        <v>2.0725576149220508</v>
      </c>
      <c r="CN33" s="11">
        <f t="shared" si="6"/>
        <v>-1.3057098808733489</v>
      </c>
      <c r="CO33" s="11">
        <f t="shared" si="6"/>
        <v>0.67533101310140298</v>
      </c>
      <c r="CP33" s="11">
        <f t="shared" si="6"/>
        <v>1.9810408939747517</v>
      </c>
      <c r="CQ33" s="86">
        <f t="shared" si="6"/>
        <v>5.3638051112472915</v>
      </c>
      <c r="CS33" s="63" t="s">
        <v>75</v>
      </c>
      <c r="CT33" s="59">
        <f t="shared" si="5"/>
        <v>1.088712930717427</v>
      </c>
      <c r="CU33" s="59">
        <f t="shared" si="5"/>
        <v>1.1527851839898995</v>
      </c>
      <c r="CV33" s="59">
        <f t="shared" si="5"/>
        <v>6.4072253272472485E-2</v>
      </c>
      <c r="CW33" s="59">
        <f t="shared" si="5"/>
        <v>0.32238659936010933</v>
      </c>
      <c r="CX33" s="59">
        <f t="shared" si="5"/>
        <v>3.008852182005465</v>
      </c>
      <c r="CY33" s="59">
        <f t="shared" si="5"/>
        <v>0.9438533991642909</v>
      </c>
      <c r="CZ33" s="59">
        <f t="shared" si="5"/>
        <v>0.14762326720631141</v>
      </c>
      <c r="DA33" s="59">
        <f t="shared" si="5"/>
        <v>0.1750677348811378</v>
      </c>
      <c r="DB33" s="59">
        <f t="shared" si="4"/>
        <v>2.7444467674826396E-2</v>
      </c>
      <c r="DC33" s="59">
        <f t="shared" si="4"/>
        <v>22.248967132914196</v>
      </c>
      <c r="DD33" s="59">
        <f t="shared" si="4"/>
        <v>6.8638716126946067</v>
      </c>
      <c r="DE33" s="11">
        <f t="shared" si="4"/>
        <v>6.8031749144183795</v>
      </c>
      <c r="DF33" s="65">
        <f t="shared" si="4"/>
        <v>6.0696698276227631E-2</v>
      </c>
      <c r="DH33" s="63" t="s">
        <v>75</v>
      </c>
      <c r="DI33" s="11">
        <f t="shared" si="2"/>
        <v>1.4064581419576996</v>
      </c>
      <c r="DJ33" s="11">
        <f t="shared" si="2"/>
        <v>1.198948912451937</v>
      </c>
      <c r="DK33" s="11">
        <f t="shared" si="2"/>
        <v>0.20750922950576239</v>
      </c>
      <c r="DL33" s="11">
        <f t="shared" si="2"/>
        <v>13.97863737826189</v>
      </c>
      <c r="DM33" s="11">
        <f t="shared" si="2"/>
        <v>1.8321065853190062</v>
      </c>
      <c r="DN33" s="11">
        <f t="shared" si="2"/>
        <v>4.0770345050135877</v>
      </c>
      <c r="DO33" s="11">
        <f t="shared" si="2"/>
        <v>8.0694962879292955</v>
      </c>
      <c r="DP33" s="67">
        <f t="shared" si="2"/>
        <v>100</v>
      </c>
      <c r="DQ33" s="62"/>
    </row>
    <row r="34" spans="2:121" ht="12">
      <c r="B34" s="63" t="s">
        <v>76</v>
      </c>
      <c r="C34" s="5">
        <v>15719085</v>
      </c>
      <c r="D34" s="5">
        <v>13422400</v>
      </c>
      <c r="E34" s="5">
        <v>2296685</v>
      </c>
      <c r="F34" s="5">
        <v>2066759</v>
      </c>
      <c r="G34" s="5">
        <v>229926</v>
      </c>
      <c r="H34" s="5">
        <v>1858312</v>
      </c>
      <c r="I34" s="5">
        <v>2063631</v>
      </c>
      <c r="J34" s="5">
        <v>205319</v>
      </c>
      <c r="K34" s="5">
        <v>-185162</v>
      </c>
      <c r="L34" s="5">
        <v>6692</v>
      </c>
      <c r="M34" s="5">
        <v>191854</v>
      </c>
      <c r="N34" s="64">
        <v>2029100</v>
      </c>
      <c r="O34" s="5"/>
      <c r="P34" s="63" t="s">
        <v>76</v>
      </c>
      <c r="Q34" s="5">
        <v>172821</v>
      </c>
      <c r="R34" s="5">
        <v>183614</v>
      </c>
      <c r="S34" s="5">
        <v>10793</v>
      </c>
      <c r="T34" s="5">
        <v>147589</v>
      </c>
      <c r="U34" s="5">
        <v>654028</v>
      </c>
      <c r="V34" s="5">
        <v>1054662</v>
      </c>
      <c r="W34" s="5">
        <v>14374</v>
      </c>
      <c r="X34" s="5">
        <v>17046</v>
      </c>
      <c r="Y34" s="5">
        <v>2672</v>
      </c>
      <c r="Z34" s="5">
        <v>7263894</v>
      </c>
      <c r="AA34" s="5">
        <v>4079830</v>
      </c>
      <c r="AB34" s="5">
        <v>4069373</v>
      </c>
      <c r="AC34" s="64">
        <v>10457</v>
      </c>
      <c r="AD34" s="5">
        <v>0</v>
      </c>
      <c r="AE34" s="63" t="s">
        <v>76</v>
      </c>
      <c r="AF34" s="5">
        <v>288055</v>
      </c>
      <c r="AG34" s="5">
        <v>261301</v>
      </c>
      <c r="AH34" s="5">
        <v>26754</v>
      </c>
      <c r="AI34" s="5">
        <v>2896009</v>
      </c>
      <c r="AJ34" s="5">
        <v>139259</v>
      </c>
      <c r="AK34" s="5">
        <v>736181</v>
      </c>
      <c r="AL34" s="5">
        <v>2020569</v>
      </c>
      <c r="AM34" s="5">
        <v>24841291</v>
      </c>
      <c r="AN34" s="5">
        <v>8968</v>
      </c>
      <c r="AO34" s="64">
        <v>2769.9923059768066</v>
      </c>
      <c r="AQ34" s="63" t="s">
        <v>76</v>
      </c>
      <c r="AR34" s="11">
        <v>-2.8644722317111331</v>
      </c>
      <c r="AS34" s="11">
        <v>-2.4254569644898711</v>
      </c>
      <c r="AT34" s="11">
        <v>-5.3532021338630216</v>
      </c>
      <c r="AU34" s="11">
        <v>-5.6920804507960527</v>
      </c>
      <c r="AV34" s="11">
        <v>-2.1941093396402991</v>
      </c>
      <c r="AW34" s="11">
        <v>37.971506020205197</v>
      </c>
      <c r="AX34" s="11">
        <v>37.55687567407589</v>
      </c>
      <c r="AY34" s="11">
        <v>33.914467033217889</v>
      </c>
      <c r="AZ34" s="11">
        <v>-42.843256754046251</v>
      </c>
      <c r="BA34" s="11">
        <v>-6.705701937822389</v>
      </c>
      <c r="BB34" s="11">
        <v>40.245177230827714</v>
      </c>
      <c r="BC34" s="65">
        <v>38.760097052057432</v>
      </c>
      <c r="BE34" s="63" t="s">
        <v>76</v>
      </c>
      <c r="BF34" s="11">
        <v>37.578811616354606</v>
      </c>
      <c r="BG34" s="11">
        <v>31.320760114718105</v>
      </c>
      <c r="BH34" s="11">
        <v>-24.019711369236184</v>
      </c>
      <c r="BI34" s="11">
        <v>34.291459664064348</v>
      </c>
      <c r="BJ34" s="11">
        <v>-4.7085649345445804</v>
      </c>
      <c r="BK34" s="11">
        <v>95.146962225573375</v>
      </c>
      <c r="BL34" s="11">
        <v>1.2324811606451158</v>
      </c>
      <c r="BM34" s="11">
        <v>3.2090094453862918</v>
      </c>
      <c r="BN34" s="11">
        <v>15.321536469572724</v>
      </c>
      <c r="BO34" s="11">
        <v>10.114023643936015</v>
      </c>
      <c r="BP34" s="57">
        <v>26.764996488960424</v>
      </c>
      <c r="BQ34" s="57">
        <v>23.6698654586686</v>
      </c>
      <c r="BR34" s="65">
        <v>114.50487564673408</v>
      </c>
      <c r="BS34" s="5"/>
      <c r="BT34" s="63" t="s">
        <v>76</v>
      </c>
      <c r="BU34" s="11">
        <v>-7.5558650701703147</v>
      </c>
      <c r="BV34" s="11">
        <v>-8.6155643220860618</v>
      </c>
      <c r="BW34" s="11">
        <v>4.2512566730312127</v>
      </c>
      <c r="BX34" s="11">
        <v>-5.5654268797916187</v>
      </c>
      <c r="BY34" s="11">
        <v>-14.319026407107524</v>
      </c>
      <c r="BZ34" s="11">
        <v>-12.106291809389182</v>
      </c>
      <c r="CA34" s="11">
        <v>-2.2259589561447228</v>
      </c>
      <c r="CB34" s="11">
        <v>2.9638963260503153</v>
      </c>
      <c r="CC34" s="11">
        <v>-0.9498564170532362</v>
      </c>
      <c r="CD34" s="69">
        <v>3.9512842703010302</v>
      </c>
      <c r="CE34" s="63" t="s">
        <v>76</v>
      </c>
      <c r="CF34" s="11">
        <f t="shared" si="3"/>
        <v>63.278051853263186</v>
      </c>
      <c r="CG34" s="11">
        <f t="shared" si="3"/>
        <v>54.032618514069988</v>
      </c>
      <c r="CH34" s="11">
        <f t="shared" si="3"/>
        <v>9.2454333391932</v>
      </c>
      <c r="CI34" s="11">
        <f t="shared" si="6"/>
        <v>8.3198534246871478</v>
      </c>
      <c r="CJ34" s="11">
        <f t="shared" si="6"/>
        <v>0.9255799145060537</v>
      </c>
      <c r="CK34" s="11">
        <f t="shared" si="6"/>
        <v>7.4807384205595433</v>
      </c>
      <c r="CL34" s="11">
        <f t="shared" si="6"/>
        <v>8.3072614865306313</v>
      </c>
      <c r="CM34" s="11">
        <f t="shared" si="6"/>
        <v>0.82652306597108816</v>
      </c>
      <c r="CN34" s="11">
        <f t="shared" si="6"/>
        <v>-0.74537994019715004</v>
      </c>
      <c r="CO34" s="11">
        <f t="shared" si="6"/>
        <v>2.6939018588043592E-2</v>
      </c>
      <c r="CP34" s="11">
        <f t="shared" si="6"/>
        <v>0.77231895878519352</v>
      </c>
      <c r="CQ34" s="65">
        <f t="shared" si="6"/>
        <v>8.1682550234607376</v>
      </c>
      <c r="CS34" s="63" t="s">
        <v>76</v>
      </c>
      <c r="CT34" s="59">
        <f t="shared" si="5"/>
        <v>0.6957005575917935</v>
      </c>
      <c r="CU34" s="59">
        <f t="shared" si="5"/>
        <v>0.7391483800097185</v>
      </c>
      <c r="CV34" s="59">
        <f t="shared" si="5"/>
        <v>4.344782241792506E-2</v>
      </c>
      <c r="CW34" s="59">
        <f t="shared" si="5"/>
        <v>0.59412773675893094</v>
      </c>
      <c r="CX34" s="59">
        <f t="shared" si="5"/>
        <v>2.632826128078448</v>
      </c>
      <c r="CY34" s="59">
        <f t="shared" si="5"/>
        <v>4.2456006010315646</v>
      </c>
      <c r="CZ34" s="59">
        <f t="shared" si="5"/>
        <v>5.7863337295956149E-2</v>
      </c>
      <c r="DA34" s="59">
        <f t="shared" si="5"/>
        <v>6.8619622063925745E-2</v>
      </c>
      <c r="DB34" s="59">
        <f t="shared" si="4"/>
        <v>1.0756284767969587E-2</v>
      </c>
      <c r="DC34" s="59">
        <f t="shared" si="4"/>
        <v>29.241209726177274</v>
      </c>
      <c r="DD34" s="59">
        <f t="shared" si="4"/>
        <v>16.423582816207098</v>
      </c>
      <c r="DE34" s="11">
        <f t="shared" si="4"/>
        <v>16.381487580496522</v>
      </c>
      <c r="DF34" s="65">
        <f t="shared" si="4"/>
        <v>4.2095235710575586E-2</v>
      </c>
      <c r="DH34" s="63" t="s">
        <v>76</v>
      </c>
      <c r="DI34" s="11">
        <f t="shared" si="2"/>
        <v>1.1595814404331886</v>
      </c>
      <c r="DJ34" s="11">
        <f t="shared" si="2"/>
        <v>1.051881723860487</v>
      </c>
      <c r="DK34" s="11">
        <f t="shared" si="2"/>
        <v>0.10769971657270147</v>
      </c>
      <c r="DL34" s="11">
        <f t="shared" si="2"/>
        <v>11.65804546953699</v>
      </c>
      <c r="DM34" s="11">
        <f t="shared" si="2"/>
        <v>0.56059485797255859</v>
      </c>
      <c r="DN34" s="11">
        <f t="shared" si="2"/>
        <v>2.9635376035810701</v>
      </c>
      <c r="DO34" s="11">
        <f t="shared" si="2"/>
        <v>8.1339130079833613</v>
      </c>
      <c r="DP34" s="70">
        <f t="shared" si="2"/>
        <v>100</v>
      </c>
      <c r="DQ34" s="73"/>
    </row>
    <row r="35" spans="2:121" ht="12">
      <c r="B35" s="63" t="s">
        <v>77</v>
      </c>
      <c r="C35" s="5">
        <v>44590503</v>
      </c>
      <c r="D35" s="5">
        <v>38072464</v>
      </c>
      <c r="E35" s="5">
        <v>6518039</v>
      </c>
      <c r="F35" s="5">
        <v>5861358</v>
      </c>
      <c r="G35" s="5">
        <v>656681</v>
      </c>
      <c r="H35" s="5">
        <v>2970366</v>
      </c>
      <c r="I35" s="5">
        <v>6149523</v>
      </c>
      <c r="J35" s="5">
        <v>3179157</v>
      </c>
      <c r="K35" s="5">
        <v>-382262</v>
      </c>
      <c r="L35" s="5">
        <v>2750478</v>
      </c>
      <c r="M35" s="5">
        <v>3132740</v>
      </c>
      <c r="N35" s="64">
        <v>3306906</v>
      </c>
      <c r="O35" s="5"/>
      <c r="P35" s="63" t="s">
        <v>77</v>
      </c>
      <c r="Q35" s="5">
        <v>666819</v>
      </c>
      <c r="R35" s="5">
        <v>704736</v>
      </c>
      <c r="S35" s="5">
        <v>37917</v>
      </c>
      <c r="T35" s="5">
        <v>244143</v>
      </c>
      <c r="U35" s="5">
        <v>1684845</v>
      </c>
      <c r="V35" s="5">
        <v>711099</v>
      </c>
      <c r="W35" s="5">
        <v>45722</v>
      </c>
      <c r="X35" s="5">
        <v>54222</v>
      </c>
      <c r="Y35" s="5">
        <v>8500</v>
      </c>
      <c r="Z35" s="5">
        <v>18046709</v>
      </c>
      <c r="AA35" s="5">
        <v>8940849</v>
      </c>
      <c r="AB35" s="5">
        <v>8918484</v>
      </c>
      <c r="AC35" s="64">
        <v>22365</v>
      </c>
      <c r="AD35" s="5">
        <v>0</v>
      </c>
      <c r="AE35" s="63" t="s">
        <v>77</v>
      </c>
      <c r="AF35" s="5">
        <v>648806</v>
      </c>
      <c r="AG35" s="5">
        <v>564007</v>
      </c>
      <c r="AH35" s="5">
        <v>84799</v>
      </c>
      <c r="AI35" s="5">
        <v>8457054</v>
      </c>
      <c r="AJ35" s="5">
        <v>1432133</v>
      </c>
      <c r="AK35" s="5">
        <v>2041370</v>
      </c>
      <c r="AL35" s="5">
        <v>4983551</v>
      </c>
      <c r="AM35" s="5">
        <v>65607578</v>
      </c>
      <c r="AN35" s="5">
        <v>32500</v>
      </c>
      <c r="AO35" s="64">
        <v>2018.6947076923077</v>
      </c>
      <c r="AQ35" s="63" t="s">
        <v>77</v>
      </c>
      <c r="AR35" s="11">
        <v>-16.6083617511276</v>
      </c>
      <c r="AS35" s="11">
        <v>-16.23173980564777</v>
      </c>
      <c r="AT35" s="11">
        <v>-18.74231357126143</v>
      </c>
      <c r="AU35" s="11">
        <v>-19.041379193178731</v>
      </c>
      <c r="AV35" s="11">
        <v>-15.971721049264234</v>
      </c>
      <c r="AW35" s="11">
        <v>-33.042408012280809</v>
      </c>
      <c r="AX35" s="11">
        <v>-13.146918510236889</v>
      </c>
      <c r="AY35" s="11">
        <v>20.232064031852548</v>
      </c>
      <c r="AZ35" s="11">
        <v>-161.67525548646495</v>
      </c>
      <c r="BA35" s="11">
        <v>-14.139862148190696</v>
      </c>
      <c r="BB35" s="11">
        <v>21.252867076785407</v>
      </c>
      <c r="BC35" s="65">
        <v>-12.063375734864739</v>
      </c>
      <c r="BE35" s="63" t="s">
        <v>77</v>
      </c>
      <c r="BF35" s="11">
        <v>33.450008705623837</v>
      </c>
      <c r="BG35" s="11">
        <v>27.876437787943175</v>
      </c>
      <c r="BH35" s="11">
        <v>-26.274547929224191</v>
      </c>
      <c r="BI35" s="11">
        <v>-50.131644793953946</v>
      </c>
      <c r="BJ35" s="11">
        <v>-19.355502638538212</v>
      </c>
      <c r="BK35" s="11">
        <v>4.2546391253799047</v>
      </c>
      <c r="BL35" s="11">
        <v>-18.113761730783008</v>
      </c>
      <c r="BM35" s="11">
        <v>-16.51475026174786</v>
      </c>
      <c r="BN35" s="11">
        <v>-6.7164179104477615</v>
      </c>
      <c r="BO35" s="11">
        <v>2.2915153978221818</v>
      </c>
      <c r="BP35" s="57">
        <v>28.178830624032571</v>
      </c>
      <c r="BQ35" s="57">
        <v>25.377729467593905</v>
      </c>
      <c r="BR35" s="65">
        <v>116.20663917854476</v>
      </c>
      <c r="BS35" s="5"/>
      <c r="BT35" s="63" t="s">
        <v>77</v>
      </c>
      <c r="BU35" s="11">
        <v>-17.024735045598884</v>
      </c>
      <c r="BV35" s="11">
        <v>-19.505650947152692</v>
      </c>
      <c r="BW35" s="11">
        <v>4.3705691217014575</v>
      </c>
      <c r="BX35" s="11">
        <v>-14.447401724394323</v>
      </c>
      <c r="BY35" s="11">
        <v>10.806498909446539</v>
      </c>
      <c r="BZ35" s="11">
        <v>-24.747390966162737</v>
      </c>
      <c r="CA35" s="11">
        <v>-15.246552882055395</v>
      </c>
      <c r="CB35" s="11">
        <v>-13.159839497681345</v>
      </c>
      <c r="CC35" s="11">
        <v>-3.3054654726131325</v>
      </c>
      <c r="CD35" s="69">
        <v>-10.191242010971315</v>
      </c>
      <c r="CE35" s="63" t="s">
        <v>77</v>
      </c>
      <c r="CF35" s="11">
        <f t="shared" si="3"/>
        <v>67.965476488097153</v>
      </c>
      <c r="CG35" s="11">
        <f t="shared" si="3"/>
        <v>58.03058908835196</v>
      </c>
      <c r="CH35" s="11">
        <f t="shared" si="3"/>
        <v>9.934887399745195</v>
      </c>
      <c r="CI35" s="11">
        <f t="shared" si="6"/>
        <v>8.9339649148456601</v>
      </c>
      <c r="CJ35" s="11">
        <f t="shared" si="6"/>
        <v>1.0009224848995339</v>
      </c>
      <c r="CK35" s="11">
        <f t="shared" si="6"/>
        <v>4.5274739451592012</v>
      </c>
      <c r="CL35" s="11">
        <f t="shared" si="6"/>
        <v>9.3731900909373618</v>
      </c>
      <c r="CM35" s="11">
        <f t="shared" si="6"/>
        <v>4.8457161457781606</v>
      </c>
      <c r="CN35" s="11">
        <f t="shared" si="6"/>
        <v>-0.58264915677880991</v>
      </c>
      <c r="CO35" s="11">
        <f t="shared" si="6"/>
        <v>4.1923175399036987</v>
      </c>
      <c r="CP35" s="11">
        <f t="shared" si="6"/>
        <v>4.7749666966825082</v>
      </c>
      <c r="CQ35" s="65">
        <f t="shared" si="6"/>
        <v>5.0404329816900111</v>
      </c>
      <c r="CS35" s="63" t="s">
        <v>77</v>
      </c>
      <c r="CT35" s="59">
        <f t="shared" si="5"/>
        <v>1.0163749681477345</v>
      </c>
      <c r="CU35" s="59">
        <f t="shared" si="5"/>
        <v>1.0741685968044727</v>
      </c>
      <c r="CV35" s="59">
        <f t="shared" si="5"/>
        <v>5.7793628656738399E-2</v>
      </c>
      <c r="CW35" s="59">
        <f t="shared" si="5"/>
        <v>0.37212621993148415</v>
      </c>
      <c r="CX35" s="59">
        <f t="shared" si="5"/>
        <v>2.5680646220471668</v>
      </c>
      <c r="CY35" s="59">
        <f t="shared" si="5"/>
        <v>1.0838671715636263</v>
      </c>
      <c r="CZ35" s="59">
        <f t="shared" si="5"/>
        <v>6.9690120247999407E-2</v>
      </c>
      <c r="DA35" s="59">
        <f t="shared" si="5"/>
        <v>8.2645940686912722E-2</v>
      </c>
      <c r="DB35" s="59">
        <f t="shared" si="4"/>
        <v>1.2955820438913322E-2</v>
      </c>
      <c r="DC35" s="59">
        <f t="shared" si="4"/>
        <v>27.507049566743646</v>
      </c>
      <c r="DD35" s="59">
        <f t="shared" si="4"/>
        <v>13.627768731227969</v>
      </c>
      <c r="DE35" s="11">
        <f t="shared" si="4"/>
        <v>13.593679681331933</v>
      </c>
      <c r="DF35" s="65">
        <f t="shared" si="4"/>
        <v>3.4089049896034881E-2</v>
      </c>
      <c r="DH35" s="63" t="s">
        <v>77</v>
      </c>
      <c r="DI35" s="11">
        <f t="shared" si="2"/>
        <v>0.98891929831642322</v>
      </c>
      <c r="DJ35" s="11">
        <f t="shared" si="2"/>
        <v>0.85966746097531599</v>
      </c>
      <c r="DK35" s="11">
        <f t="shared" si="2"/>
        <v>0.12925183734110715</v>
      </c>
      <c r="DL35" s="11">
        <f t="shared" si="2"/>
        <v>12.890361537199254</v>
      </c>
      <c r="DM35" s="11">
        <f t="shared" si="2"/>
        <v>2.1828774108990885</v>
      </c>
      <c r="DN35" s="11">
        <f t="shared" si="2"/>
        <v>3.1114850787511164</v>
      </c>
      <c r="DO35" s="11">
        <f t="shared" si="2"/>
        <v>7.59599904754905</v>
      </c>
      <c r="DP35" s="70">
        <f t="shared" si="2"/>
        <v>100</v>
      </c>
      <c r="DQ35" s="73"/>
    </row>
    <row r="36" spans="2:121" ht="12">
      <c r="B36" s="63" t="s">
        <v>78</v>
      </c>
      <c r="C36" s="5">
        <v>13378317</v>
      </c>
      <c r="D36" s="5">
        <v>11424023</v>
      </c>
      <c r="E36" s="5">
        <v>1954294</v>
      </c>
      <c r="F36" s="5">
        <v>1759322</v>
      </c>
      <c r="G36" s="5">
        <v>194972</v>
      </c>
      <c r="H36" s="5">
        <v>1600421</v>
      </c>
      <c r="I36" s="5">
        <v>1834462</v>
      </c>
      <c r="J36" s="5">
        <v>234041</v>
      </c>
      <c r="K36" s="5">
        <v>-187180</v>
      </c>
      <c r="L36" s="5">
        <v>30047</v>
      </c>
      <c r="M36" s="5">
        <v>217227</v>
      </c>
      <c r="N36" s="64">
        <v>1765401</v>
      </c>
      <c r="O36" s="5"/>
      <c r="P36" s="63" t="s">
        <v>78</v>
      </c>
      <c r="Q36" s="5">
        <v>221466</v>
      </c>
      <c r="R36" s="5">
        <v>234153</v>
      </c>
      <c r="S36" s="5">
        <v>12687</v>
      </c>
      <c r="T36" s="5">
        <v>132246</v>
      </c>
      <c r="U36" s="5">
        <v>608571</v>
      </c>
      <c r="V36" s="5">
        <v>803118</v>
      </c>
      <c r="W36" s="5">
        <v>22200</v>
      </c>
      <c r="X36" s="5">
        <v>26327</v>
      </c>
      <c r="Y36" s="5">
        <v>4127</v>
      </c>
      <c r="Z36" s="5">
        <v>5905405</v>
      </c>
      <c r="AA36" s="5">
        <v>2052438</v>
      </c>
      <c r="AB36" s="5">
        <v>2032312</v>
      </c>
      <c r="AC36" s="64">
        <v>20126</v>
      </c>
      <c r="AD36" s="5">
        <v>0</v>
      </c>
      <c r="AE36" s="63" t="s">
        <v>78</v>
      </c>
      <c r="AF36" s="5">
        <v>246596</v>
      </c>
      <c r="AG36" s="5">
        <v>202601</v>
      </c>
      <c r="AH36" s="5">
        <v>43995</v>
      </c>
      <c r="AI36" s="5">
        <v>3606371</v>
      </c>
      <c r="AJ36" s="5">
        <v>687101</v>
      </c>
      <c r="AK36" s="5">
        <v>892429</v>
      </c>
      <c r="AL36" s="5">
        <v>2026841</v>
      </c>
      <c r="AM36" s="5">
        <v>20884143</v>
      </c>
      <c r="AN36" s="5">
        <v>10551</v>
      </c>
      <c r="AO36" s="64">
        <v>1979.3520045493319</v>
      </c>
      <c r="AQ36" s="63" t="s">
        <v>78</v>
      </c>
      <c r="AR36" s="11">
        <v>-2.0151672942610799</v>
      </c>
      <c r="AS36" s="11">
        <v>-1.5701527942810858</v>
      </c>
      <c r="AT36" s="11">
        <v>-4.5381052541082978</v>
      </c>
      <c r="AU36" s="11">
        <v>-4.8640762418941073</v>
      </c>
      <c r="AV36" s="11">
        <v>-1.4924769863484333</v>
      </c>
      <c r="AW36" s="11">
        <v>3.3099548460602457</v>
      </c>
      <c r="AX36" s="11">
        <v>7.2654947617452157</v>
      </c>
      <c r="AY36" s="11">
        <v>45.311122424904696</v>
      </c>
      <c r="AZ36" s="11">
        <v>-73.921931185713092</v>
      </c>
      <c r="BA36" s="11">
        <v>-8.9126019340952496</v>
      </c>
      <c r="BB36" s="11">
        <v>54.489012161297204</v>
      </c>
      <c r="BC36" s="65">
        <v>8.0869225550965034</v>
      </c>
      <c r="BE36" s="63" t="s">
        <v>78</v>
      </c>
      <c r="BF36" s="11">
        <v>38.466444085981166</v>
      </c>
      <c r="BG36" s="11">
        <v>32.614248415615606</v>
      </c>
      <c r="BH36" s="11">
        <v>-23.687218045112783</v>
      </c>
      <c r="BI36" s="11">
        <v>9.094058834205013</v>
      </c>
      <c r="BJ36" s="11">
        <v>-6.8156727399120793</v>
      </c>
      <c r="BK36" s="11">
        <v>14.883938495341662</v>
      </c>
      <c r="BL36" s="11">
        <v>-5.3385638751492408</v>
      </c>
      <c r="BM36" s="11">
        <v>-3.4898639979471389</v>
      </c>
      <c r="BN36" s="11">
        <v>7.8390384112882154</v>
      </c>
      <c r="BO36" s="11">
        <v>6.8535374599552892</v>
      </c>
      <c r="BP36" s="57">
        <v>37.449555661217623</v>
      </c>
      <c r="BQ36" s="57">
        <v>24.055579599164219</v>
      </c>
      <c r="BR36" s="65">
        <v>113.88028717835542</v>
      </c>
      <c r="BS36" s="5"/>
      <c r="BT36" s="63" t="s">
        <v>78</v>
      </c>
      <c r="BU36" s="11">
        <v>-9.6605438039902403</v>
      </c>
      <c r="BV36" s="11">
        <v>-12.233908907391204</v>
      </c>
      <c r="BW36" s="11">
        <v>4.4416484664324374</v>
      </c>
      <c r="BX36" s="11">
        <v>-4.0970748362092833</v>
      </c>
      <c r="BY36" s="11">
        <v>4.8693751650267023</v>
      </c>
      <c r="BZ36" s="11">
        <v>-5.2534631685337914</v>
      </c>
      <c r="CA36" s="11">
        <v>-6.3092084887650053</v>
      </c>
      <c r="CB36" s="11">
        <v>0.74728269062677033</v>
      </c>
      <c r="CC36" s="11">
        <v>-1.5489409349631427</v>
      </c>
      <c r="CD36" s="69">
        <v>2.3323503549850351</v>
      </c>
      <c r="CE36" s="63" t="s">
        <v>78</v>
      </c>
      <c r="CF36" s="11">
        <f t="shared" si="3"/>
        <v>64.059688731302018</v>
      </c>
      <c r="CG36" s="11">
        <f t="shared" si="3"/>
        <v>54.701899905588661</v>
      </c>
      <c r="CH36" s="11">
        <f t="shared" si="3"/>
        <v>9.3577888257133655</v>
      </c>
      <c r="CI36" s="11">
        <f t="shared" si="6"/>
        <v>8.4242001215946463</v>
      </c>
      <c r="CJ36" s="11">
        <f t="shared" si="6"/>
        <v>0.93358870411871819</v>
      </c>
      <c r="CK36" s="11">
        <f t="shared" si="6"/>
        <v>7.6633309779577745</v>
      </c>
      <c r="CL36" s="11">
        <f t="shared" si="6"/>
        <v>8.7839946317165136</v>
      </c>
      <c r="CM36" s="11">
        <f t="shared" si="6"/>
        <v>1.1206636537587393</v>
      </c>
      <c r="CN36" s="11">
        <f t="shared" si="6"/>
        <v>-0.8962780996088755</v>
      </c>
      <c r="CO36" s="11">
        <f t="shared" si="6"/>
        <v>0.14387470915134032</v>
      </c>
      <c r="CP36" s="11">
        <f t="shared" si="6"/>
        <v>1.0401528087602159</v>
      </c>
      <c r="CQ36" s="65">
        <f t="shared" si="6"/>
        <v>8.4533083306315238</v>
      </c>
      <c r="CS36" s="63" t="s">
        <v>78</v>
      </c>
      <c r="CT36" s="59">
        <f t="shared" si="5"/>
        <v>1.0604505054385043</v>
      </c>
      <c r="CU36" s="59">
        <f t="shared" si="5"/>
        <v>1.121199945815349</v>
      </c>
      <c r="CV36" s="59">
        <f t="shared" si="5"/>
        <v>6.0749440376844772E-2</v>
      </c>
      <c r="CW36" s="59">
        <f t="shared" si="5"/>
        <v>0.63323642248571077</v>
      </c>
      <c r="CX36" s="59">
        <f t="shared" si="5"/>
        <v>2.9140338677052728</v>
      </c>
      <c r="CY36" s="59">
        <f t="shared" si="5"/>
        <v>3.8455875350020348</v>
      </c>
      <c r="CZ36" s="59">
        <f t="shared" si="5"/>
        <v>0.10630074693512681</v>
      </c>
      <c r="DA36" s="59">
        <f t="shared" si="5"/>
        <v>0.12606215155680556</v>
      </c>
      <c r="DB36" s="59">
        <f t="shared" si="4"/>
        <v>1.9761404621678753E-2</v>
      </c>
      <c r="DC36" s="59">
        <f t="shared" si="4"/>
        <v>28.276980290740205</v>
      </c>
      <c r="DD36" s="59">
        <f t="shared" si="4"/>
        <v>9.8277338936053056</v>
      </c>
      <c r="DE36" s="11">
        <f t="shared" si="4"/>
        <v>9.731364126361326</v>
      </c>
      <c r="DF36" s="65">
        <f t="shared" si="4"/>
        <v>9.6369767243980275E-2</v>
      </c>
      <c r="DH36" s="63" t="s">
        <v>78</v>
      </c>
      <c r="DI36" s="11">
        <f t="shared" si="2"/>
        <v>1.1807810356402941</v>
      </c>
      <c r="DJ36" s="11">
        <f t="shared" si="2"/>
        <v>0.97011881215331652</v>
      </c>
      <c r="DK36" s="11">
        <f t="shared" si="2"/>
        <v>0.21066222348697766</v>
      </c>
      <c r="DL36" s="11">
        <f t="shared" si="2"/>
        <v>17.268465361494602</v>
      </c>
      <c r="DM36" s="11">
        <f t="shared" si="2"/>
        <v>3.2900607891834488</v>
      </c>
      <c r="DN36" s="11">
        <f t="shared" si="2"/>
        <v>4.2732373552508234</v>
      </c>
      <c r="DO36" s="11">
        <f t="shared" si="2"/>
        <v>9.7051672170603318</v>
      </c>
      <c r="DP36" s="70">
        <f t="shared" si="2"/>
        <v>100</v>
      </c>
      <c r="DQ36" s="73"/>
    </row>
    <row r="37" spans="2:121" ht="12">
      <c r="B37" s="74" t="s">
        <v>79</v>
      </c>
      <c r="C37" s="75">
        <v>18165584</v>
      </c>
      <c r="D37" s="75">
        <v>15517635</v>
      </c>
      <c r="E37" s="75">
        <v>2647949</v>
      </c>
      <c r="F37" s="75">
        <v>2382881</v>
      </c>
      <c r="G37" s="75">
        <v>265068</v>
      </c>
      <c r="H37" s="75">
        <v>2309024</v>
      </c>
      <c r="I37" s="75">
        <v>2694384</v>
      </c>
      <c r="J37" s="75">
        <v>385360</v>
      </c>
      <c r="K37" s="75">
        <v>-209930</v>
      </c>
      <c r="L37" s="75">
        <v>149905</v>
      </c>
      <c r="M37" s="75">
        <v>359835</v>
      </c>
      <c r="N37" s="76">
        <v>2483559</v>
      </c>
      <c r="O37" s="5"/>
      <c r="P37" s="74" t="s">
        <v>79</v>
      </c>
      <c r="Q37" s="75">
        <v>340987</v>
      </c>
      <c r="R37" s="75">
        <v>359932</v>
      </c>
      <c r="S37" s="75">
        <v>18945</v>
      </c>
      <c r="T37" s="75">
        <v>716209</v>
      </c>
      <c r="U37" s="75">
        <v>844281</v>
      </c>
      <c r="V37" s="75">
        <v>582082</v>
      </c>
      <c r="W37" s="75">
        <v>35395</v>
      </c>
      <c r="X37" s="75">
        <v>41975</v>
      </c>
      <c r="Y37" s="75">
        <v>6580</v>
      </c>
      <c r="Z37" s="75">
        <v>8703065</v>
      </c>
      <c r="AA37" s="75">
        <v>2808018</v>
      </c>
      <c r="AB37" s="75">
        <v>2793057</v>
      </c>
      <c r="AC37" s="76">
        <v>14961</v>
      </c>
      <c r="AD37" s="5">
        <v>0</v>
      </c>
      <c r="AE37" s="74" t="s">
        <v>79</v>
      </c>
      <c r="AF37" s="75">
        <v>122096</v>
      </c>
      <c r="AG37" s="75">
        <v>29359</v>
      </c>
      <c r="AH37" s="75">
        <v>92737</v>
      </c>
      <c r="AI37" s="75">
        <v>5772951</v>
      </c>
      <c r="AJ37" s="75">
        <v>2819714</v>
      </c>
      <c r="AK37" s="75">
        <v>935865</v>
      </c>
      <c r="AL37" s="75">
        <v>2017372</v>
      </c>
      <c r="AM37" s="75">
        <v>29177673</v>
      </c>
      <c r="AN37" s="75">
        <v>14799</v>
      </c>
      <c r="AO37" s="76">
        <v>1971.5976079464829</v>
      </c>
      <c r="AQ37" s="74" t="s">
        <v>79</v>
      </c>
      <c r="AR37" s="78">
        <v>2.3562017665780024</v>
      </c>
      <c r="AS37" s="78">
        <v>2.8192062154671604</v>
      </c>
      <c r="AT37" s="78">
        <v>-0.27545294006657722</v>
      </c>
      <c r="AU37" s="78">
        <v>-0.615232028935216</v>
      </c>
      <c r="AV37" s="78">
        <v>2.886686772942697</v>
      </c>
      <c r="AW37" s="78">
        <v>9.67213644230897</v>
      </c>
      <c r="AX37" s="78">
        <v>15.126460827331076</v>
      </c>
      <c r="AY37" s="78">
        <v>63.996237993710125</v>
      </c>
      <c r="AZ37" s="78">
        <v>-311.6032390251554</v>
      </c>
      <c r="BA37" s="78">
        <v>-1.8451706684651297</v>
      </c>
      <c r="BB37" s="78">
        <v>76.62694010582841</v>
      </c>
      <c r="BC37" s="79">
        <v>17.233063328424151</v>
      </c>
      <c r="BE37" s="74" t="s">
        <v>79</v>
      </c>
      <c r="BF37" s="78">
        <v>37.364594033879186</v>
      </c>
      <c r="BG37" s="78">
        <v>31.697054185281537</v>
      </c>
      <c r="BH37" s="78">
        <v>-24.425562470081378</v>
      </c>
      <c r="BI37" s="78">
        <v>52.841793019558466</v>
      </c>
      <c r="BJ37" s="78">
        <v>-3.2552260885607587</v>
      </c>
      <c r="BK37" s="78">
        <v>10.042517312240411</v>
      </c>
      <c r="BL37" s="78">
        <v>-6.63659623855873</v>
      </c>
      <c r="BM37" s="78">
        <v>-4.8142772914871426</v>
      </c>
      <c r="BN37" s="78">
        <v>6.3520284467431711</v>
      </c>
      <c r="BO37" s="78">
        <v>21.482759780698945</v>
      </c>
      <c r="BP37" s="80">
        <v>48.596675329458627</v>
      </c>
      <c r="BQ37" s="80">
        <v>39.778790690412066</v>
      </c>
      <c r="BR37" s="79">
        <v>113.78805054051813</v>
      </c>
      <c r="BS37" s="5"/>
      <c r="BT37" s="74" t="s">
        <v>79</v>
      </c>
      <c r="BU37" s="11">
        <v>59.095173564057127</v>
      </c>
      <c r="BV37" s="11">
        <v>354.38870115241315</v>
      </c>
      <c r="BW37" s="11">
        <v>5.042759245624965</v>
      </c>
      <c r="BX37" s="11">
        <v>11.069594070183959</v>
      </c>
      <c r="BY37" s="11">
        <v>27.151433326884927</v>
      </c>
      <c r="BZ37" s="11">
        <v>0.84491349361654444</v>
      </c>
      <c r="CA37" s="11">
        <v>-1.6861349405035451</v>
      </c>
      <c r="CB37" s="11">
        <v>7.9980967426242309</v>
      </c>
      <c r="CC37" s="11">
        <v>-2.3103835236649282</v>
      </c>
      <c r="CD37" s="66">
        <v>10.552278367052809</v>
      </c>
      <c r="CE37" s="74" t="s">
        <v>79</v>
      </c>
      <c r="CF37" s="11">
        <f t="shared" si="3"/>
        <v>62.258508414978806</v>
      </c>
      <c r="CG37" s="11">
        <f t="shared" si="3"/>
        <v>53.183250768489998</v>
      </c>
      <c r="CH37" s="11">
        <f t="shared" si="3"/>
        <v>9.0752576464888062</v>
      </c>
      <c r="CI37" s="11">
        <f t="shared" si="6"/>
        <v>8.166795892187837</v>
      </c>
      <c r="CJ37" s="11">
        <f t="shared" si="6"/>
        <v>0.90846175430096843</v>
      </c>
      <c r="CK37" s="11">
        <f t="shared" si="6"/>
        <v>7.9136674127508382</v>
      </c>
      <c r="CL37" s="11">
        <f t="shared" si="6"/>
        <v>9.2344033055686108</v>
      </c>
      <c r="CM37" s="11">
        <f t="shared" si="6"/>
        <v>1.3207358928177719</v>
      </c>
      <c r="CN37" s="11">
        <f t="shared" si="6"/>
        <v>-0.71948849382197133</v>
      </c>
      <c r="CO37" s="11">
        <f t="shared" si="6"/>
        <v>0.51376612521498888</v>
      </c>
      <c r="CP37" s="11">
        <f t="shared" si="6"/>
        <v>1.2332546190369602</v>
      </c>
      <c r="CQ37" s="79">
        <f t="shared" si="6"/>
        <v>8.5118473978373821</v>
      </c>
      <c r="CS37" s="74" t="s">
        <v>79</v>
      </c>
      <c r="CT37" s="82">
        <f t="shared" si="5"/>
        <v>1.1686572812026512</v>
      </c>
      <c r="CU37" s="82">
        <f t="shared" si="5"/>
        <v>1.233587065013718</v>
      </c>
      <c r="CV37" s="82">
        <f t="shared" si="5"/>
        <v>6.4929783811066774E-2</v>
      </c>
      <c r="CW37" s="82">
        <f t="shared" si="5"/>
        <v>2.4546474285320836</v>
      </c>
      <c r="CX37" s="82">
        <f t="shared" si="5"/>
        <v>2.893585790751716</v>
      </c>
      <c r="CY37" s="82">
        <f t="shared" si="5"/>
        <v>1.9949568973509297</v>
      </c>
      <c r="CZ37" s="82">
        <f t="shared" si="5"/>
        <v>0.12130850873542931</v>
      </c>
      <c r="DA37" s="82">
        <f t="shared" si="5"/>
        <v>0.14385999870517432</v>
      </c>
      <c r="DB37" s="82">
        <f t="shared" si="4"/>
        <v>2.2551489969745018E-2</v>
      </c>
      <c r="DC37" s="82">
        <f t="shared" si="4"/>
        <v>29.827824172270351</v>
      </c>
      <c r="DD37" s="82">
        <f t="shared" si="4"/>
        <v>9.6238586264230186</v>
      </c>
      <c r="DE37" s="78">
        <f t="shared" si="4"/>
        <v>9.5725831186057917</v>
      </c>
      <c r="DF37" s="65">
        <f t="shared" si="4"/>
        <v>5.1275507817227228E-2</v>
      </c>
      <c r="DH37" s="74" t="s">
        <v>79</v>
      </c>
      <c r="DI37" s="78">
        <f t="shared" si="2"/>
        <v>0.41845694822887347</v>
      </c>
      <c r="DJ37" s="78">
        <f t="shared" si="2"/>
        <v>0.1006214580580158</v>
      </c>
      <c r="DK37" s="78">
        <f t="shared" si="2"/>
        <v>0.31783549017085772</v>
      </c>
      <c r="DL37" s="78">
        <f t="shared" si="2"/>
        <v>19.78550859761846</v>
      </c>
      <c r="DM37" s="78">
        <f t="shared" si="2"/>
        <v>9.6639440712081459</v>
      </c>
      <c r="DN37" s="78">
        <f t="shared" si="2"/>
        <v>3.2074696292607023</v>
      </c>
      <c r="DO37" s="78">
        <f t="shared" si="2"/>
        <v>6.914094897149611</v>
      </c>
      <c r="DP37" s="67">
        <f t="shared" ref="DP37:DP51" si="7">AM37/$AM37*100</f>
        <v>100</v>
      </c>
      <c r="DQ37" s="62"/>
    </row>
    <row r="38" spans="2:121" ht="12">
      <c r="B38" s="90" t="s">
        <v>80</v>
      </c>
      <c r="C38" s="91">
        <v>16665071</v>
      </c>
      <c r="D38" s="91">
        <v>14230460</v>
      </c>
      <c r="E38" s="91">
        <v>2434611</v>
      </c>
      <c r="F38" s="91">
        <v>2191062</v>
      </c>
      <c r="G38" s="91">
        <v>243549</v>
      </c>
      <c r="H38" s="91">
        <v>1515924</v>
      </c>
      <c r="I38" s="91">
        <v>1904280</v>
      </c>
      <c r="J38" s="91">
        <v>388356</v>
      </c>
      <c r="K38" s="91">
        <v>-315927</v>
      </c>
      <c r="L38" s="91">
        <v>53263</v>
      </c>
      <c r="M38" s="91">
        <v>369190</v>
      </c>
      <c r="N38" s="92">
        <v>1800327</v>
      </c>
      <c r="O38" s="5"/>
      <c r="P38" s="90" t="s">
        <v>80</v>
      </c>
      <c r="Q38" s="75">
        <v>244880</v>
      </c>
      <c r="R38" s="75">
        <v>258185</v>
      </c>
      <c r="S38" s="75">
        <v>13305</v>
      </c>
      <c r="T38" s="75">
        <v>43154</v>
      </c>
      <c r="U38" s="75">
        <v>724159</v>
      </c>
      <c r="V38" s="75">
        <v>788134</v>
      </c>
      <c r="W38" s="75">
        <v>31524</v>
      </c>
      <c r="X38" s="75">
        <v>37385</v>
      </c>
      <c r="Y38" s="75">
        <v>5861</v>
      </c>
      <c r="Z38" s="75">
        <v>7844253</v>
      </c>
      <c r="AA38" s="75">
        <v>2143761</v>
      </c>
      <c r="AB38" s="75">
        <v>2134560</v>
      </c>
      <c r="AC38" s="76">
        <v>9201</v>
      </c>
      <c r="AD38" s="5">
        <v>0</v>
      </c>
      <c r="AE38" s="90" t="s">
        <v>80</v>
      </c>
      <c r="AF38" s="75">
        <v>911632</v>
      </c>
      <c r="AG38" s="75">
        <v>841959</v>
      </c>
      <c r="AH38" s="75">
        <v>69673</v>
      </c>
      <c r="AI38" s="75">
        <v>4788860</v>
      </c>
      <c r="AJ38" s="75">
        <v>1562924</v>
      </c>
      <c r="AK38" s="75">
        <v>945249</v>
      </c>
      <c r="AL38" s="75">
        <v>2280687</v>
      </c>
      <c r="AM38" s="75">
        <v>26025248</v>
      </c>
      <c r="AN38" s="75">
        <v>11866</v>
      </c>
      <c r="AO38" s="76">
        <v>2193.2620933760322</v>
      </c>
      <c r="AQ38" s="90" t="s">
        <v>80</v>
      </c>
      <c r="AR38" s="78">
        <v>2.4409739036956908</v>
      </c>
      <c r="AS38" s="78">
        <v>2.9052994516113055</v>
      </c>
      <c r="AT38" s="78">
        <v>-0.19136802309206941</v>
      </c>
      <c r="AU38" s="78">
        <v>-0.5356216302344996</v>
      </c>
      <c r="AV38" s="78">
        <v>3.016267796868259</v>
      </c>
      <c r="AW38" s="78">
        <v>-3.3032278311855068</v>
      </c>
      <c r="AX38" s="78">
        <v>7.1818745177102699</v>
      </c>
      <c r="AY38" s="78">
        <v>85.841165323584022</v>
      </c>
      <c r="AZ38" s="78">
        <v>-138.49487042055756</v>
      </c>
      <c r="BA38" s="78">
        <v>-1.066181250812638</v>
      </c>
      <c r="BB38" s="78">
        <v>98.16536413603572</v>
      </c>
      <c r="BC38" s="79">
        <v>7.9487408567534557</v>
      </c>
      <c r="BE38" s="90" t="s">
        <v>80</v>
      </c>
      <c r="BF38" s="78">
        <v>56.401887961372154</v>
      </c>
      <c r="BG38" s="78">
        <v>48.425687989008267</v>
      </c>
      <c r="BH38" s="78">
        <v>-23.437679825066176</v>
      </c>
      <c r="BI38" s="78">
        <v>-36.466292713808286</v>
      </c>
      <c r="BJ38" s="78">
        <v>-2.6860284325543207</v>
      </c>
      <c r="BK38" s="78">
        <v>12.732292024259067</v>
      </c>
      <c r="BL38" s="78">
        <v>-2.7487274409995375</v>
      </c>
      <c r="BM38" s="78">
        <v>-0.84869380718737564</v>
      </c>
      <c r="BN38" s="78">
        <v>10.793950850661625</v>
      </c>
      <c r="BO38" s="78">
        <v>9.341542326733606</v>
      </c>
      <c r="BP38" s="80">
        <v>43.58526291959334</v>
      </c>
      <c r="BQ38" s="80">
        <v>36.911950996584515</v>
      </c>
      <c r="BR38" s="65">
        <v>113.92993399140072</v>
      </c>
      <c r="BS38" s="5"/>
      <c r="BT38" s="90" t="s">
        <v>80</v>
      </c>
      <c r="BU38" s="11">
        <v>-8.4518399871459486</v>
      </c>
      <c r="BV38" s="11">
        <v>-9.3848307986038986</v>
      </c>
      <c r="BW38" s="11">
        <v>4.5575964943874183</v>
      </c>
      <c r="BX38" s="11">
        <v>2.2110809100445756</v>
      </c>
      <c r="BY38" s="11">
        <v>12.736122612085207</v>
      </c>
      <c r="BZ38" s="11">
        <v>-0.80833032513704783</v>
      </c>
      <c r="CA38" s="11">
        <v>-2.7822334339461468</v>
      </c>
      <c r="CB38" s="11">
        <v>4.0603418680526637</v>
      </c>
      <c r="CC38" s="11">
        <v>-1.0672002668000666</v>
      </c>
      <c r="CD38" s="69">
        <v>5.1828535618931024</v>
      </c>
      <c r="CE38" s="90" t="s">
        <v>80</v>
      </c>
      <c r="CF38" s="93">
        <f t="shared" si="3"/>
        <v>64.0342447457177</v>
      </c>
      <c r="CG38" s="93">
        <f t="shared" si="3"/>
        <v>54.679440518684011</v>
      </c>
      <c r="CH38" s="93">
        <f t="shared" si="3"/>
        <v>9.3548042270336857</v>
      </c>
      <c r="CI38" s="93">
        <f t="shared" si="6"/>
        <v>8.418986055387446</v>
      </c>
      <c r="CJ38" s="93">
        <f t="shared" si="6"/>
        <v>0.93581817164624137</v>
      </c>
      <c r="CK38" s="93">
        <f t="shared" si="6"/>
        <v>5.8248205742362185</v>
      </c>
      <c r="CL38" s="93">
        <f t="shared" si="6"/>
        <v>7.3170484292791365</v>
      </c>
      <c r="CM38" s="93">
        <f t="shared" si="6"/>
        <v>1.4922278550429184</v>
      </c>
      <c r="CN38" s="93">
        <f t="shared" si="6"/>
        <v>-1.2139250315693437</v>
      </c>
      <c r="CO38" s="93">
        <f t="shared" si="6"/>
        <v>0.20465895272160328</v>
      </c>
      <c r="CP38" s="93">
        <f t="shared" si="6"/>
        <v>1.4185839842909469</v>
      </c>
      <c r="CQ38" s="65">
        <f t="shared" si="6"/>
        <v>6.9176170770783818</v>
      </c>
      <c r="CS38" s="90" t="s">
        <v>80</v>
      </c>
      <c r="CT38" s="82">
        <f t="shared" si="5"/>
        <v>0.94093243607131039</v>
      </c>
      <c r="CU38" s="82">
        <f t="shared" si="5"/>
        <v>0.99205586820920977</v>
      </c>
      <c r="CV38" s="82">
        <f t="shared" si="5"/>
        <v>5.1123432137899327E-2</v>
      </c>
      <c r="CW38" s="82">
        <f t="shared" si="5"/>
        <v>0.16581590307996297</v>
      </c>
      <c r="CX38" s="82">
        <f t="shared" si="5"/>
        <v>2.7825248773806113</v>
      </c>
      <c r="CY38" s="82">
        <f t="shared" si="5"/>
        <v>3.0283438605464967</v>
      </c>
      <c r="CZ38" s="82">
        <f t="shared" si="5"/>
        <v>0.12112852872718062</v>
      </c>
      <c r="DA38" s="82">
        <f t="shared" si="5"/>
        <v>0.14364896734125263</v>
      </c>
      <c r="DB38" s="82">
        <f t="shared" si="4"/>
        <v>2.2520438614071995E-2</v>
      </c>
      <c r="DC38" s="82">
        <f t="shared" si="4"/>
        <v>30.140934680046083</v>
      </c>
      <c r="DD38" s="82">
        <f t="shared" si="4"/>
        <v>8.2372356259583004</v>
      </c>
      <c r="DE38" s="78">
        <f t="shared" si="4"/>
        <v>8.2018814959995776</v>
      </c>
      <c r="DF38" s="83">
        <f t="shared" si="4"/>
        <v>3.5354129958723161E-2</v>
      </c>
      <c r="DH38" s="90" t="s">
        <v>80</v>
      </c>
      <c r="DI38" s="78">
        <f t="shared" ref="DI38:DO51" si="8">AF38/$AM38*100</f>
        <v>3.5028753616488113</v>
      </c>
      <c r="DJ38" s="78">
        <f t="shared" si="8"/>
        <v>3.2351622547458527</v>
      </c>
      <c r="DK38" s="78">
        <f t="shared" si="8"/>
        <v>0.26771310690295824</v>
      </c>
      <c r="DL38" s="78">
        <f t="shared" si="8"/>
        <v>18.400823692438973</v>
      </c>
      <c r="DM38" s="78">
        <f t="shared" si="8"/>
        <v>6.0054144344753215</v>
      </c>
      <c r="DN38" s="78">
        <f t="shared" si="8"/>
        <v>3.6320460807904693</v>
      </c>
      <c r="DO38" s="78">
        <f t="shared" si="8"/>
        <v>8.7633631771731828</v>
      </c>
      <c r="DP38" s="94">
        <f t="shared" si="7"/>
        <v>100</v>
      </c>
      <c r="DQ38" s="73"/>
    </row>
    <row r="39" spans="2:121" ht="12">
      <c r="B39" s="63" t="s">
        <v>81</v>
      </c>
      <c r="C39" s="5">
        <v>23697614</v>
      </c>
      <c r="D39" s="5">
        <v>20239009</v>
      </c>
      <c r="E39" s="5">
        <v>3458605</v>
      </c>
      <c r="F39" s="5">
        <v>3112758</v>
      </c>
      <c r="G39" s="5">
        <v>345847</v>
      </c>
      <c r="H39" s="5">
        <v>1908960</v>
      </c>
      <c r="I39" s="5">
        <v>2421325</v>
      </c>
      <c r="J39" s="5">
        <v>512365</v>
      </c>
      <c r="K39" s="5">
        <v>-105257</v>
      </c>
      <c r="L39" s="5">
        <v>378147</v>
      </c>
      <c r="M39" s="5">
        <v>483404</v>
      </c>
      <c r="N39" s="64">
        <v>1976847</v>
      </c>
      <c r="O39" s="5"/>
      <c r="P39" s="63" t="s">
        <v>81</v>
      </c>
      <c r="Q39" s="5">
        <v>398767</v>
      </c>
      <c r="R39" s="5">
        <v>420780</v>
      </c>
      <c r="S39" s="5">
        <v>22013</v>
      </c>
      <c r="T39" s="5">
        <v>326093</v>
      </c>
      <c r="U39" s="5">
        <v>1006641</v>
      </c>
      <c r="V39" s="5">
        <v>245346</v>
      </c>
      <c r="W39" s="5">
        <v>37370</v>
      </c>
      <c r="X39" s="5">
        <v>44318</v>
      </c>
      <c r="Y39" s="5">
        <v>6948</v>
      </c>
      <c r="Z39" s="5">
        <v>7803360</v>
      </c>
      <c r="AA39" s="5">
        <v>2764642</v>
      </c>
      <c r="AB39" s="5">
        <v>2750061</v>
      </c>
      <c r="AC39" s="64">
        <v>14581</v>
      </c>
      <c r="AD39" s="5">
        <v>0</v>
      </c>
      <c r="AE39" s="63" t="s">
        <v>81</v>
      </c>
      <c r="AF39" s="5">
        <v>96886</v>
      </c>
      <c r="AG39" s="5">
        <v>10298</v>
      </c>
      <c r="AH39" s="5">
        <v>86588</v>
      </c>
      <c r="AI39" s="5">
        <v>4941832</v>
      </c>
      <c r="AJ39" s="5">
        <v>800182</v>
      </c>
      <c r="AK39" s="5">
        <v>1118981</v>
      </c>
      <c r="AL39" s="5">
        <v>3022669</v>
      </c>
      <c r="AM39" s="5">
        <v>33409934</v>
      </c>
      <c r="AN39" s="5">
        <v>17325</v>
      </c>
      <c r="AO39" s="64">
        <v>1928.4233189033189</v>
      </c>
      <c r="AQ39" s="63" t="s">
        <v>81</v>
      </c>
      <c r="AR39" s="11">
        <v>1.6326200992866258</v>
      </c>
      <c r="AS39" s="11">
        <v>2.0919894874403302</v>
      </c>
      <c r="AT39" s="11">
        <v>-0.97476128441154986</v>
      </c>
      <c r="AU39" s="11">
        <v>-1.3174025532659568</v>
      </c>
      <c r="AV39" s="11">
        <v>2.219680377848122</v>
      </c>
      <c r="AW39" s="11">
        <v>6.7320901309606151</v>
      </c>
      <c r="AX39" s="11">
        <v>14.645527246556597</v>
      </c>
      <c r="AY39" s="11">
        <v>58.402817066874427</v>
      </c>
      <c r="AZ39" s="11">
        <v>-401.6298908640328</v>
      </c>
      <c r="BA39" s="11">
        <v>42.293190643908609</v>
      </c>
      <c r="BB39" s="11">
        <v>68.589115385286064</v>
      </c>
      <c r="BC39" s="65">
        <v>12.163441079848168</v>
      </c>
      <c r="BE39" s="63" t="s">
        <v>81</v>
      </c>
      <c r="BF39" s="11">
        <v>55.088634967058439</v>
      </c>
      <c r="BG39" s="11">
        <v>47.041556589927453</v>
      </c>
      <c r="BH39" s="11">
        <v>-24.202878589628813</v>
      </c>
      <c r="BI39" s="11">
        <v>29.53923402970608</v>
      </c>
      <c r="BJ39" s="11">
        <v>-1.833070356277025</v>
      </c>
      <c r="BK39" s="11">
        <v>7.5244218304211197</v>
      </c>
      <c r="BL39" s="11">
        <v>-20.600858369098713</v>
      </c>
      <c r="BM39" s="11">
        <v>-19.047966974756147</v>
      </c>
      <c r="BN39" s="11">
        <v>-9.53125</v>
      </c>
      <c r="BO39" s="11">
        <v>17.664887223793176</v>
      </c>
      <c r="BP39" s="57">
        <v>76.886144790300392</v>
      </c>
      <c r="BQ39" s="57">
        <v>64.48421883691303</v>
      </c>
      <c r="BR39" s="86">
        <v>113.3795191778308</v>
      </c>
      <c r="BS39" s="5"/>
      <c r="BT39" s="63" t="s">
        <v>81</v>
      </c>
      <c r="BU39" s="11">
        <v>8.3748140359511858</v>
      </c>
      <c r="BV39" s="11">
        <v>50.269954764336788</v>
      </c>
      <c r="BW39" s="11">
        <v>4.8966636784338426</v>
      </c>
      <c r="BX39" s="11">
        <v>-0.75650135294653964</v>
      </c>
      <c r="BY39" s="11">
        <v>20.575617621132096</v>
      </c>
      <c r="BZ39" s="11">
        <v>-6.667117074285561</v>
      </c>
      <c r="CA39" s="11">
        <v>-3.0248771797328997</v>
      </c>
      <c r="CB39" s="11">
        <v>5.270110687596671</v>
      </c>
      <c r="CC39" s="11">
        <v>-1.9024970273483945</v>
      </c>
      <c r="CD39" s="69">
        <v>7.3117128342652116</v>
      </c>
      <c r="CE39" s="63" t="s">
        <v>81</v>
      </c>
      <c r="CF39" s="11">
        <f t="shared" si="3"/>
        <v>70.929843800349929</v>
      </c>
      <c r="CG39" s="11">
        <f t="shared" si="3"/>
        <v>60.577817962765202</v>
      </c>
      <c r="CH39" s="11">
        <f t="shared" si="3"/>
        <v>10.352025837584714</v>
      </c>
      <c r="CI39" s="11">
        <f t="shared" si="6"/>
        <v>9.3168636609698172</v>
      </c>
      <c r="CJ39" s="11">
        <f t="shared" si="6"/>
        <v>1.0351621766148955</v>
      </c>
      <c r="CK39" s="11">
        <f t="shared" si="6"/>
        <v>5.7137496889398225</v>
      </c>
      <c r="CL39" s="11">
        <f t="shared" si="6"/>
        <v>7.2473205125158282</v>
      </c>
      <c r="CM39" s="11">
        <f t="shared" si="6"/>
        <v>1.5335708235760059</v>
      </c>
      <c r="CN39" s="11">
        <f t="shared" si="6"/>
        <v>-0.31504701565707977</v>
      </c>
      <c r="CO39" s="11">
        <f t="shared" si="6"/>
        <v>1.1318400090224663</v>
      </c>
      <c r="CP39" s="11">
        <f t="shared" si="6"/>
        <v>1.446887024679546</v>
      </c>
      <c r="CQ39" s="86">
        <f t="shared" si="6"/>
        <v>5.9169437449352635</v>
      </c>
      <c r="CS39" s="63" t="s">
        <v>81</v>
      </c>
      <c r="CT39" s="59">
        <f t="shared" si="5"/>
        <v>1.1935581794325005</v>
      </c>
      <c r="CU39" s="59">
        <f t="shared" si="5"/>
        <v>1.2594457684352205</v>
      </c>
      <c r="CV39" s="59">
        <f t="shared" si="5"/>
        <v>6.5887589002719973E-2</v>
      </c>
      <c r="CW39" s="59">
        <f t="shared" si="5"/>
        <v>0.97603604963721269</v>
      </c>
      <c r="CX39" s="59">
        <f t="shared" si="5"/>
        <v>3.0129990678820255</v>
      </c>
      <c r="CY39" s="59">
        <f t="shared" si="5"/>
        <v>0.73435044798352489</v>
      </c>
      <c r="CZ39" s="59">
        <f t="shared" si="5"/>
        <v>0.11185295966163836</v>
      </c>
      <c r="DA39" s="59">
        <f t="shared" si="5"/>
        <v>0.13264916955537837</v>
      </c>
      <c r="DB39" s="59">
        <f t="shared" si="4"/>
        <v>2.0796209893739988E-2</v>
      </c>
      <c r="DC39" s="59">
        <f t="shared" si="4"/>
        <v>23.356406510710258</v>
      </c>
      <c r="DD39" s="59">
        <f t="shared" si="4"/>
        <v>8.2749100911124227</v>
      </c>
      <c r="DE39" s="11">
        <f t="shared" si="4"/>
        <v>8.2312673829286815</v>
      </c>
      <c r="DF39" s="65">
        <f t="shared" si="4"/>
        <v>4.3642708183739602E-2</v>
      </c>
      <c r="DH39" s="63" t="s">
        <v>81</v>
      </c>
      <c r="DI39" s="11">
        <f t="shared" si="8"/>
        <v>0.28999159351826315</v>
      </c>
      <c r="DJ39" s="11">
        <f t="shared" si="8"/>
        <v>3.0823167744060798E-2</v>
      </c>
      <c r="DK39" s="11">
        <f t="shared" si="8"/>
        <v>0.2591684257742024</v>
      </c>
      <c r="DL39" s="11">
        <f t="shared" si="8"/>
        <v>14.791504826079574</v>
      </c>
      <c r="DM39" s="11">
        <f t="shared" si="8"/>
        <v>2.395042145249374</v>
      </c>
      <c r="DN39" s="11">
        <f t="shared" si="8"/>
        <v>3.3492463648686051</v>
      </c>
      <c r="DO39" s="11">
        <f t="shared" si="8"/>
        <v>9.0472163159615935</v>
      </c>
      <c r="DP39" s="70">
        <f t="shared" si="7"/>
        <v>100</v>
      </c>
      <c r="DQ39" s="73"/>
    </row>
    <row r="40" spans="2:121" ht="12">
      <c r="B40" s="74" t="s">
        <v>82</v>
      </c>
      <c r="C40" s="75">
        <v>5879402</v>
      </c>
      <c r="D40" s="75">
        <v>5020468</v>
      </c>
      <c r="E40" s="75">
        <v>858934</v>
      </c>
      <c r="F40" s="75">
        <v>773141</v>
      </c>
      <c r="G40" s="75">
        <v>85793</v>
      </c>
      <c r="H40" s="75">
        <v>426266</v>
      </c>
      <c r="I40" s="75">
        <v>509515</v>
      </c>
      <c r="J40" s="75">
        <v>83249</v>
      </c>
      <c r="K40" s="75">
        <v>98</v>
      </c>
      <c r="L40" s="75">
        <v>75889</v>
      </c>
      <c r="M40" s="75">
        <v>75791</v>
      </c>
      <c r="N40" s="64">
        <v>417660</v>
      </c>
      <c r="O40" s="5"/>
      <c r="P40" s="74" t="s">
        <v>82</v>
      </c>
      <c r="Q40" s="75">
        <v>106113</v>
      </c>
      <c r="R40" s="75">
        <v>111989</v>
      </c>
      <c r="S40" s="75">
        <v>5876</v>
      </c>
      <c r="T40" s="75">
        <v>27238</v>
      </c>
      <c r="U40" s="75">
        <v>256647</v>
      </c>
      <c r="V40" s="75">
        <v>27662</v>
      </c>
      <c r="W40" s="75">
        <v>8508</v>
      </c>
      <c r="X40" s="75">
        <v>10090</v>
      </c>
      <c r="Y40" s="75">
        <v>1582</v>
      </c>
      <c r="Z40" s="75">
        <v>1910774</v>
      </c>
      <c r="AA40" s="75">
        <v>465128</v>
      </c>
      <c r="AB40" s="75">
        <v>462713</v>
      </c>
      <c r="AC40" s="76">
        <v>2415</v>
      </c>
      <c r="AD40" s="5">
        <v>0</v>
      </c>
      <c r="AE40" s="74" t="s">
        <v>82</v>
      </c>
      <c r="AF40" s="75">
        <v>36573</v>
      </c>
      <c r="AG40" s="75">
        <v>16021</v>
      </c>
      <c r="AH40" s="75">
        <v>20552</v>
      </c>
      <c r="AI40" s="75">
        <v>1409073</v>
      </c>
      <c r="AJ40" s="75">
        <v>257861</v>
      </c>
      <c r="AK40" s="75">
        <v>175880</v>
      </c>
      <c r="AL40" s="75">
        <v>975332</v>
      </c>
      <c r="AM40" s="75">
        <v>8216442</v>
      </c>
      <c r="AN40" s="5">
        <v>4569</v>
      </c>
      <c r="AO40" s="64">
        <v>1798.3020354563362</v>
      </c>
      <c r="AQ40" s="74" t="s">
        <v>82</v>
      </c>
      <c r="AR40" s="78">
        <v>4.0749486652977414</v>
      </c>
      <c r="AS40" s="78">
        <v>4.5471261591258836</v>
      </c>
      <c r="AT40" s="78">
        <v>1.3981985385260127</v>
      </c>
      <c r="AU40" s="78">
        <v>1.0479360834793883</v>
      </c>
      <c r="AV40" s="78">
        <v>4.6677321361035533</v>
      </c>
      <c r="AW40" s="78">
        <v>-2.2735870036200403</v>
      </c>
      <c r="AX40" s="78">
        <v>2.1741702478377611</v>
      </c>
      <c r="AY40" s="78">
        <v>33.219715154424705</v>
      </c>
      <c r="AZ40" s="78">
        <v>-99.280839509796721</v>
      </c>
      <c r="BA40" s="78">
        <v>13.742505995203839</v>
      </c>
      <c r="BB40" s="78">
        <v>42.751398489443055</v>
      </c>
      <c r="BC40" s="79">
        <v>1.1628667414298828</v>
      </c>
      <c r="BE40" s="74" t="s">
        <v>82</v>
      </c>
      <c r="BF40" s="78">
        <v>55.267624593953933</v>
      </c>
      <c r="BG40" s="78">
        <v>47.050172669616714</v>
      </c>
      <c r="BH40" s="78">
        <v>-24.811260396673067</v>
      </c>
      <c r="BI40" s="78">
        <v>-48.824800375763267</v>
      </c>
      <c r="BJ40" s="78">
        <v>-2.8426384409212737</v>
      </c>
      <c r="BK40" s="78">
        <v>1.938384433962264</v>
      </c>
      <c r="BL40" s="78">
        <v>-12.261524182736929</v>
      </c>
      <c r="BM40" s="78">
        <v>-10.541714691018706</v>
      </c>
      <c r="BN40" s="78">
        <v>0</v>
      </c>
      <c r="BO40" s="78">
        <v>10.563954433699204</v>
      </c>
      <c r="BP40" s="57">
        <v>70.119196965762427</v>
      </c>
      <c r="BQ40" s="57">
        <v>58.881235578507848</v>
      </c>
      <c r="BR40" s="79">
        <v>113.55294909927605</v>
      </c>
      <c r="BS40" s="5"/>
      <c r="BT40" s="74" t="s">
        <v>82</v>
      </c>
      <c r="BU40" s="78">
        <v>-5.7202515982676836</v>
      </c>
      <c r="BV40" s="78">
        <v>-16.230065359477123</v>
      </c>
      <c r="BW40" s="78">
        <v>4.4999237301062696</v>
      </c>
      <c r="BX40" s="78">
        <v>-0.48933546704030084</v>
      </c>
      <c r="BY40" s="78">
        <v>7.9155628654052981</v>
      </c>
      <c r="BZ40" s="78">
        <v>1.2725283583808371</v>
      </c>
      <c r="CA40" s="78">
        <v>-2.7958360948190375</v>
      </c>
      <c r="CB40" s="78">
        <v>5.1557862647003487</v>
      </c>
      <c r="CC40" s="78">
        <v>-2.2255510378771666</v>
      </c>
      <c r="CD40" s="69">
        <v>7.549351984010662</v>
      </c>
      <c r="CE40" s="74" t="s">
        <v>82</v>
      </c>
      <c r="CF40" s="78">
        <f t="shared" si="3"/>
        <v>71.556544791528992</v>
      </c>
      <c r="CG40" s="78">
        <f t="shared" si="3"/>
        <v>61.102701144850776</v>
      </c>
      <c r="CH40" s="78">
        <f t="shared" si="3"/>
        <v>10.453843646678211</v>
      </c>
      <c r="CI40" s="78">
        <f t="shared" si="6"/>
        <v>9.4096812221153634</v>
      </c>
      <c r="CJ40" s="78">
        <f t="shared" si="6"/>
        <v>1.044162424562846</v>
      </c>
      <c r="CK40" s="78">
        <f t="shared" si="6"/>
        <v>5.1879633544543973</v>
      </c>
      <c r="CL40" s="78">
        <f t="shared" si="6"/>
        <v>6.2011634719748523</v>
      </c>
      <c r="CM40" s="78">
        <f t="shared" si="6"/>
        <v>1.0132001175204546</v>
      </c>
      <c r="CN40" s="78">
        <f t="shared" si="6"/>
        <v>1.1927303813499808E-3</v>
      </c>
      <c r="CO40" s="78">
        <f t="shared" si="6"/>
        <v>0.92362363173743578</v>
      </c>
      <c r="CP40" s="78">
        <f t="shared" si="6"/>
        <v>0.92243090135608574</v>
      </c>
      <c r="CQ40" s="79">
        <f t="shared" si="6"/>
        <v>5.0832221538227866</v>
      </c>
      <c r="CS40" s="74" t="s">
        <v>82</v>
      </c>
      <c r="CT40" s="82">
        <f t="shared" si="5"/>
        <v>1.2914714179203115</v>
      </c>
      <c r="CU40" s="82">
        <f t="shared" si="5"/>
        <v>1.3629865579286022</v>
      </c>
      <c r="CV40" s="82">
        <f t="shared" si="5"/>
        <v>7.1515140008290692E-2</v>
      </c>
      <c r="CW40" s="82">
        <f t="shared" si="5"/>
        <v>0.33150602170623245</v>
      </c>
      <c r="CX40" s="82">
        <f t="shared" si="5"/>
        <v>3.1235783079829447</v>
      </c>
      <c r="CY40" s="82">
        <f t="shared" si="5"/>
        <v>0.33666640621329769</v>
      </c>
      <c r="CZ40" s="82">
        <f t="shared" si="5"/>
        <v>0.10354847025026161</v>
      </c>
      <c r="DA40" s="82">
        <f t="shared" si="5"/>
        <v>0.12280254640633988</v>
      </c>
      <c r="DB40" s="82">
        <f t="shared" si="4"/>
        <v>1.9254076156078263E-2</v>
      </c>
      <c r="DC40" s="82">
        <f t="shared" si="4"/>
        <v>23.255491854016615</v>
      </c>
      <c r="DD40" s="59">
        <f t="shared" si="4"/>
        <v>5.6609418042505499</v>
      </c>
      <c r="DE40" s="11">
        <f t="shared" si="4"/>
        <v>5.6315495198529968</v>
      </c>
      <c r="DF40" s="65">
        <f t="shared" si="4"/>
        <v>2.9392284397553103E-2</v>
      </c>
      <c r="DH40" s="74" t="s">
        <v>82</v>
      </c>
      <c r="DI40" s="11">
        <f t="shared" si="8"/>
        <v>0.44511967588890661</v>
      </c>
      <c r="DJ40" s="78">
        <f t="shared" si="8"/>
        <v>0.19498707591436781</v>
      </c>
      <c r="DK40" s="78">
        <f t="shared" si="8"/>
        <v>0.25013259997453885</v>
      </c>
      <c r="DL40" s="78">
        <f t="shared" si="8"/>
        <v>17.149430373877159</v>
      </c>
      <c r="DM40" s="78">
        <f t="shared" si="8"/>
        <v>3.1383535598498722</v>
      </c>
      <c r="DN40" s="78">
        <f t="shared" si="8"/>
        <v>2.1405859129779046</v>
      </c>
      <c r="DO40" s="78">
        <f t="shared" si="8"/>
        <v>11.870490901049385</v>
      </c>
      <c r="DP40" s="70">
        <f t="shared" si="7"/>
        <v>100</v>
      </c>
      <c r="DQ40" s="73"/>
    </row>
    <row r="41" spans="2:121" ht="12">
      <c r="B41" s="63" t="s">
        <v>83</v>
      </c>
      <c r="C41" s="5">
        <v>16011831</v>
      </c>
      <c r="D41" s="5">
        <v>13674283</v>
      </c>
      <c r="E41" s="5">
        <v>2337548</v>
      </c>
      <c r="F41" s="5">
        <v>2103648</v>
      </c>
      <c r="G41" s="5">
        <v>233900</v>
      </c>
      <c r="H41" s="5">
        <v>1872986</v>
      </c>
      <c r="I41" s="5">
        <v>2375606</v>
      </c>
      <c r="J41" s="5">
        <v>502620</v>
      </c>
      <c r="K41" s="5">
        <v>-110381</v>
      </c>
      <c r="L41" s="5">
        <v>375792</v>
      </c>
      <c r="M41" s="5">
        <v>486173</v>
      </c>
      <c r="N41" s="95">
        <v>1961764</v>
      </c>
      <c r="O41" s="5"/>
      <c r="P41" s="63" t="s">
        <v>83</v>
      </c>
      <c r="Q41" s="5">
        <v>228216</v>
      </c>
      <c r="R41" s="5">
        <v>240647</v>
      </c>
      <c r="S41" s="5">
        <v>12431</v>
      </c>
      <c r="T41" s="5">
        <v>75826</v>
      </c>
      <c r="U41" s="5">
        <v>716558</v>
      </c>
      <c r="V41" s="5">
        <v>941164</v>
      </c>
      <c r="W41" s="5">
        <v>21603</v>
      </c>
      <c r="X41" s="5">
        <v>25619</v>
      </c>
      <c r="Y41" s="5">
        <v>4016</v>
      </c>
      <c r="Z41" s="5">
        <v>7006391</v>
      </c>
      <c r="AA41" s="5">
        <v>3112536</v>
      </c>
      <c r="AB41" s="5">
        <v>3109043</v>
      </c>
      <c r="AC41" s="64">
        <v>3493</v>
      </c>
      <c r="AD41" s="5">
        <v>0</v>
      </c>
      <c r="AE41" s="63" t="s">
        <v>83</v>
      </c>
      <c r="AF41" s="5">
        <v>64062</v>
      </c>
      <c r="AG41" s="5">
        <v>28918</v>
      </c>
      <c r="AH41" s="5">
        <v>35144</v>
      </c>
      <c r="AI41" s="5">
        <v>3829793</v>
      </c>
      <c r="AJ41" s="5">
        <v>1446126</v>
      </c>
      <c r="AK41" s="5">
        <v>588617</v>
      </c>
      <c r="AL41" s="5">
        <v>1795050</v>
      </c>
      <c r="AM41" s="5">
        <v>24891208</v>
      </c>
      <c r="AN41" s="96">
        <v>10642</v>
      </c>
      <c r="AO41" s="95">
        <v>2338.9595940612667</v>
      </c>
      <c r="AQ41" s="63" t="s">
        <v>83</v>
      </c>
      <c r="AR41" s="11">
        <v>2.9410514820626927</v>
      </c>
      <c r="AS41" s="11">
        <v>3.4061698796478121</v>
      </c>
      <c r="AT41" s="11">
        <v>0.30186486837876469</v>
      </c>
      <c r="AU41" s="11">
        <v>-4.5471715595087912E-2</v>
      </c>
      <c r="AV41" s="11">
        <v>3.5377233209979284</v>
      </c>
      <c r="AW41" s="11">
        <v>-1.8467414237097701</v>
      </c>
      <c r="AX41" s="11">
        <v>2.8824866351847165</v>
      </c>
      <c r="AY41" s="11">
        <v>25.397308530968861</v>
      </c>
      <c r="AZ41" s="11">
        <v>-472.70732036736899</v>
      </c>
      <c r="BA41" s="11">
        <v>-8.4505944260378101</v>
      </c>
      <c r="BB41" s="11">
        <v>27.650027306335069</v>
      </c>
      <c r="BC41" s="65">
        <v>5.6820355020150419</v>
      </c>
      <c r="BE41" s="63" t="s">
        <v>83</v>
      </c>
      <c r="BF41" s="11">
        <v>61.638654569406967</v>
      </c>
      <c r="BG41" s="11">
        <v>52.786895654106218</v>
      </c>
      <c r="BH41" s="11">
        <v>-23.810983084089237</v>
      </c>
      <c r="BI41" s="11">
        <v>21.007947400338324</v>
      </c>
      <c r="BJ41" s="11">
        <v>-2.3942462898513215</v>
      </c>
      <c r="BK41" s="11">
        <v>2.4894833186867515</v>
      </c>
      <c r="BL41" s="11">
        <v>-3.2167017606738049</v>
      </c>
      <c r="BM41" s="11">
        <v>-1.3249624465585641</v>
      </c>
      <c r="BN41" s="11">
        <v>10.269082921471719</v>
      </c>
      <c r="BO41" s="11">
        <v>8.6030147357665285</v>
      </c>
      <c r="BP41" s="97">
        <v>37.729962126357869</v>
      </c>
      <c r="BQ41" s="97">
        <v>35.97823153767866</v>
      </c>
      <c r="BR41" s="65">
        <v>113.15928270042195</v>
      </c>
      <c r="BS41" s="5"/>
      <c r="BT41" s="63" t="s">
        <v>83</v>
      </c>
      <c r="BU41" s="11">
        <v>8.2622141855238027</v>
      </c>
      <c r="BV41" s="11">
        <v>13.128863156247556</v>
      </c>
      <c r="BW41" s="11">
        <v>4.5610068132456636</v>
      </c>
      <c r="BX41" s="11">
        <v>-7.3210412934906817</v>
      </c>
      <c r="BY41" s="11">
        <v>21.226646413688869</v>
      </c>
      <c r="BZ41" s="11">
        <v>-46.265486111681668</v>
      </c>
      <c r="CA41" s="11">
        <v>-2.6542385712751777</v>
      </c>
      <c r="CB41" s="11">
        <v>4.0864602464843465</v>
      </c>
      <c r="CC41" s="11">
        <v>-1.1517741036596691</v>
      </c>
      <c r="CD41" s="98">
        <v>5.2992699693338237</v>
      </c>
      <c r="CE41" s="63" t="s">
        <v>83</v>
      </c>
      <c r="CF41" s="11">
        <f t="shared" si="3"/>
        <v>64.327255631787736</v>
      </c>
      <c r="CG41" s="11">
        <f t="shared" si="3"/>
        <v>54.936196748667243</v>
      </c>
      <c r="CH41" s="11">
        <f t="shared" si="3"/>
        <v>9.3910588831204986</v>
      </c>
      <c r="CI41" s="11">
        <f t="shared" si="6"/>
        <v>8.4513696563059533</v>
      </c>
      <c r="CJ41" s="11">
        <f t="shared" si="6"/>
        <v>0.93968922681454436</v>
      </c>
      <c r="CK41" s="11">
        <f t="shared" si="6"/>
        <v>7.5246890387963488</v>
      </c>
      <c r="CL41" s="11">
        <f t="shared" si="6"/>
        <v>9.5439562435057379</v>
      </c>
      <c r="CM41" s="11">
        <f t="shared" si="6"/>
        <v>2.0192672047093896</v>
      </c>
      <c r="CN41" s="11">
        <f t="shared" si="6"/>
        <v>-0.44345376889703386</v>
      </c>
      <c r="CO41" s="11">
        <f t="shared" si="6"/>
        <v>1.5097378962081711</v>
      </c>
      <c r="CP41" s="11">
        <f t="shared" si="6"/>
        <v>1.9531916651052048</v>
      </c>
      <c r="CQ41" s="65">
        <f t="shared" si="6"/>
        <v>7.881353126774723</v>
      </c>
      <c r="CS41" s="63" t="s">
        <v>83</v>
      </c>
      <c r="CT41" s="59">
        <f t="shared" si="5"/>
        <v>0.91685385458190694</v>
      </c>
      <c r="CU41" s="59">
        <f t="shared" si="5"/>
        <v>0.96679518326310243</v>
      </c>
      <c r="CV41" s="59">
        <f t="shared" si="5"/>
        <v>4.9941328681195385E-2</v>
      </c>
      <c r="CW41" s="59">
        <f t="shared" si="5"/>
        <v>0.30462965075861326</v>
      </c>
      <c r="CX41" s="59">
        <f t="shared" si="5"/>
        <v>2.8787594398793344</v>
      </c>
      <c r="CY41" s="59">
        <f t="shared" si="5"/>
        <v>3.7811101815548684</v>
      </c>
      <c r="CZ41" s="59">
        <f t="shared" si="5"/>
        <v>8.6789680918660114E-2</v>
      </c>
      <c r="DA41" s="59">
        <f t="shared" si="5"/>
        <v>0.10292389184164948</v>
      </c>
      <c r="DB41" s="59">
        <f t="shared" si="4"/>
        <v>1.6134210922989355E-2</v>
      </c>
      <c r="DC41" s="59">
        <f t="shared" si="4"/>
        <v>28.148055329415911</v>
      </c>
      <c r="DD41" s="99">
        <f t="shared" si="4"/>
        <v>12.504559842977489</v>
      </c>
      <c r="DE41" s="100">
        <f t="shared" si="4"/>
        <v>12.490526775558664</v>
      </c>
      <c r="DF41" s="86">
        <f t="shared" si="4"/>
        <v>1.4033067418825153E-2</v>
      </c>
      <c r="DH41" s="63" t="s">
        <v>83</v>
      </c>
      <c r="DI41" s="100">
        <f t="shared" si="8"/>
        <v>0.25736798310471715</v>
      </c>
      <c r="DJ41" s="11">
        <f t="shared" si="8"/>
        <v>0.11617756759736209</v>
      </c>
      <c r="DK41" s="11">
        <f t="shared" si="8"/>
        <v>0.14119041550735503</v>
      </c>
      <c r="DL41" s="11">
        <f t="shared" si="8"/>
        <v>15.386127503333707</v>
      </c>
      <c r="DM41" s="11">
        <f t="shared" si="8"/>
        <v>5.8097863309808027</v>
      </c>
      <c r="DN41" s="11">
        <f t="shared" si="8"/>
        <v>2.3647586730222172</v>
      </c>
      <c r="DO41" s="11">
        <f t="shared" si="8"/>
        <v>7.2115824993306878</v>
      </c>
      <c r="DP41" s="101">
        <f t="shared" si="7"/>
        <v>100</v>
      </c>
      <c r="DQ41" s="73"/>
    </row>
    <row r="42" spans="2:121" ht="12">
      <c r="B42" s="63" t="s">
        <v>84</v>
      </c>
      <c r="C42" s="5">
        <v>13354335</v>
      </c>
      <c r="D42" s="5">
        <v>11406557</v>
      </c>
      <c r="E42" s="5">
        <v>1947778</v>
      </c>
      <c r="F42" s="5">
        <v>1752868</v>
      </c>
      <c r="G42" s="5">
        <v>194910</v>
      </c>
      <c r="H42" s="5">
        <v>5040666</v>
      </c>
      <c r="I42" s="5">
        <v>5380849</v>
      </c>
      <c r="J42" s="5">
        <v>340183</v>
      </c>
      <c r="K42" s="5">
        <v>-212277</v>
      </c>
      <c r="L42" s="5">
        <v>113253</v>
      </c>
      <c r="M42" s="5">
        <v>325530</v>
      </c>
      <c r="N42" s="64">
        <v>5238756</v>
      </c>
      <c r="O42" s="5"/>
      <c r="P42" s="63" t="s">
        <v>84</v>
      </c>
      <c r="Q42" s="5">
        <v>227694</v>
      </c>
      <c r="R42" s="5">
        <v>239709</v>
      </c>
      <c r="S42" s="5">
        <v>12015</v>
      </c>
      <c r="T42" s="5">
        <v>3007740</v>
      </c>
      <c r="U42" s="5">
        <v>630667</v>
      </c>
      <c r="V42" s="5">
        <v>1372655</v>
      </c>
      <c r="W42" s="5">
        <v>14187</v>
      </c>
      <c r="X42" s="5">
        <v>16825</v>
      </c>
      <c r="Y42" s="5">
        <v>2638</v>
      </c>
      <c r="Z42" s="5">
        <v>5161953</v>
      </c>
      <c r="AA42" s="5">
        <v>1846743</v>
      </c>
      <c r="AB42" s="5">
        <v>1835038</v>
      </c>
      <c r="AC42" s="64">
        <v>11705</v>
      </c>
      <c r="AD42" s="5">
        <v>0</v>
      </c>
      <c r="AE42" s="63" t="s">
        <v>84</v>
      </c>
      <c r="AF42" s="5">
        <v>245172</v>
      </c>
      <c r="AG42" s="5">
        <v>203434</v>
      </c>
      <c r="AH42" s="5">
        <v>41738</v>
      </c>
      <c r="AI42" s="5">
        <v>3070038</v>
      </c>
      <c r="AJ42" s="5">
        <v>863212</v>
      </c>
      <c r="AK42" s="5">
        <v>671111</v>
      </c>
      <c r="AL42" s="5">
        <v>1535715</v>
      </c>
      <c r="AM42" s="5">
        <v>23556954</v>
      </c>
      <c r="AN42" s="5">
        <v>9597</v>
      </c>
      <c r="AO42" s="64">
        <v>2454.6164426383243</v>
      </c>
      <c r="AQ42" s="63" t="s">
        <v>84</v>
      </c>
      <c r="AR42" s="11">
        <v>1.7039593407610243</v>
      </c>
      <c r="AS42" s="11">
        <v>2.1627696061703801</v>
      </c>
      <c r="AT42" s="11">
        <v>-0.90230896463162535</v>
      </c>
      <c r="AU42" s="11">
        <v>-1.2403078063781141</v>
      </c>
      <c r="AV42" s="11">
        <v>2.2446506601759419</v>
      </c>
      <c r="AW42" s="11">
        <v>-8.28696129347788</v>
      </c>
      <c r="AX42" s="11">
        <v>-5.7471008669197898</v>
      </c>
      <c r="AY42" s="11">
        <v>59.845409266046424</v>
      </c>
      <c r="AZ42" s="11">
        <v>-155.38618864292587</v>
      </c>
      <c r="BA42" s="11">
        <v>1.4975533688229283</v>
      </c>
      <c r="BB42" s="11">
        <v>67.193968218097396</v>
      </c>
      <c r="BC42" s="65">
        <v>-5.8682953641524964</v>
      </c>
      <c r="BE42" s="63" t="s">
        <v>84</v>
      </c>
      <c r="BF42" s="11">
        <v>60.63408749391521</v>
      </c>
      <c r="BG42" s="11">
        <v>52.102514641776175</v>
      </c>
      <c r="BH42" s="11">
        <v>-24.195583596214512</v>
      </c>
      <c r="BI42" s="11">
        <v>-12.327682624427187</v>
      </c>
      <c r="BJ42" s="11">
        <v>-2.8269035798919591</v>
      </c>
      <c r="BK42" s="11">
        <v>2.1377681046189334</v>
      </c>
      <c r="BL42" s="11">
        <v>2.0574059420185598</v>
      </c>
      <c r="BM42" s="11">
        <v>4.057146391242501</v>
      </c>
      <c r="BN42" s="11">
        <v>16.313932980599645</v>
      </c>
      <c r="BO42" s="11">
        <v>28.950822374995006</v>
      </c>
      <c r="BP42" s="57">
        <v>53.091519522506836</v>
      </c>
      <c r="BQ42" s="57">
        <v>41.821146756729604</v>
      </c>
      <c r="BR42" s="65">
        <v>113.36034699235246</v>
      </c>
      <c r="BS42" s="5"/>
      <c r="BT42" s="63" t="s">
        <v>84</v>
      </c>
      <c r="BU42" s="11">
        <v>208.61968136950856</v>
      </c>
      <c r="BV42" s="11">
        <v>176.58547603809811</v>
      </c>
      <c r="BW42" s="11">
        <v>4.569825124016635</v>
      </c>
      <c r="BX42" s="11">
        <v>1.5742826363725395</v>
      </c>
      <c r="BY42" s="11">
        <v>9.0645369559641633</v>
      </c>
      <c r="BZ42" s="11">
        <v>3.2742208010045641</v>
      </c>
      <c r="CA42" s="11">
        <v>-2.873725692580035</v>
      </c>
      <c r="CB42" s="11">
        <v>4.0972192240811358</v>
      </c>
      <c r="CC42" s="11">
        <v>-1.981411500357471</v>
      </c>
      <c r="CD42" s="69">
        <v>6.2015081195142496</v>
      </c>
      <c r="CE42" s="63" t="s">
        <v>84</v>
      </c>
      <c r="CF42" s="11">
        <f t="shared" si="3"/>
        <v>56.689566061894084</v>
      </c>
      <c r="CG42" s="11">
        <f t="shared" si="3"/>
        <v>48.421188070410118</v>
      </c>
      <c r="CH42" s="11">
        <f t="shared" si="3"/>
        <v>8.2683779914839572</v>
      </c>
      <c r="CI42" s="11">
        <f t="shared" si="6"/>
        <v>7.4409789992373385</v>
      </c>
      <c r="CJ42" s="11">
        <f t="shared" si="6"/>
        <v>0.82739899224662061</v>
      </c>
      <c r="CK42" s="11">
        <f t="shared" si="6"/>
        <v>21.397783431593066</v>
      </c>
      <c r="CL42" s="11">
        <f t="shared" si="6"/>
        <v>22.841870812329983</v>
      </c>
      <c r="CM42" s="11">
        <f t="shared" si="6"/>
        <v>1.4440873807369152</v>
      </c>
      <c r="CN42" s="11">
        <f t="shared" si="6"/>
        <v>-0.90112244562688371</v>
      </c>
      <c r="CO42" s="11">
        <f t="shared" si="6"/>
        <v>0.48076249586427855</v>
      </c>
      <c r="CP42" s="11">
        <f t="shared" si="6"/>
        <v>1.3818849414911623</v>
      </c>
      <c r="CQ42" s="65">
        <f t="shared" si="6"/>
        <v>22.238681622420284</v>
      </c>
      <c r="CS42" s="63" t="s">
        <v>84</v>
      </c>
      <c r="CT42" s="59">
        <f t="shared" si="5"/>
        <v>0.96656808855678022</v>
      </c>
      <c r="CU42" s="59">
        <f t="shared" si="5"/>
        <v>1.0175721360240377</v>
      </c>
      <c r="CV42" s="59">
        <f t="shared" si="5"/>
        <v>5.1004047467257438E-2</v>
      </c>
      <c r="CW42" s="59">
        <f t="shared" si="5"/>
        <v>12.767949540505111</v>
      </c>
      <c r="CX42" s="59">
        <f t="shared" si="5"/>
        <v>2.6772009657954929</v>
      </c>
      <c r="CY42" s="59">
        <f t="shared" si="5"/>
        <v>5.8269630275629014</v>
      </c>
      <c r="CZ42" s="59">
        <f t="shared" si="5"/>
        <v>6.0224254799665519E-2</v>
      </c>
      <c r="DA42" s="59">
        <f t="shared" si="5"/>
        <v>7.1422646578161164E-2</v>
      </c>
      <c r="DB42" s="59">
        <f t="shared" si="4"/>
        <v>1.1198391778495641E-2</v>
      </c>
      <c r="DC42" s="59">
        <f t="shared" si="4"/>
        <v>21.912650506512854</v>
      </c>
      <c r="DD42" s="59">
        <f t="shared" si="4"/>
        <v>7.8394812843799757</v>
      </c>
      <c r="DE42" s="11">
        <f t="shared" si="4"/>
        <v>7.7897931965227762</v>
      </c>
      <c r="DF42" s="65">
        <f t="shared" si="4"/>
        <v>4.9688087857199192E-2</v>
      </c>
      <c r="DH42" s="63" t="s">
        <v>84</v>
      </c>
      <c r="DI42" s="11">
        <f t="shared" si="8"/>
        <v>1.0407627403780642</v>
      </c>
      <c r="DJ42" s="11">
        <f t="shared" si="8"/>
        <v>0.86358363649222214</v>
      </c>
      <c r="DK42" s="11">
        <f t="shared" si="8"/>
        <v>0.17717910388584196</v>
      </c>
      <c r="DL42" s="11">
        <f t="shared" si="8"/>
        <v>13.032406481754814</v>
      </c>
      <c r="DM42" s="11">
        <f t="shared" si="8"/>
        <v>3.6643616997341844</v>
      </c>
      <c r="DN42" s="11">
        <f t="shared" si="8"/>
        <v>2.8488869995670916</v>
      </c>
      <c r="DO42" s="11">
        <f t="shared" si="8"/>
        <v>6.5191577824535383</v>
      </c>
      <c r="DP42" s="70">
        <f t="shared" si="7"/>
        <v>100</v>
      </c>
      <c r="DQ42" s="73"/>
    </row>
    <row r="43" spans="2:121" ht="12">
      <c r="B43" s="63" t="s">
        <v>85</v>
      </c>
      <c r="C43" s="5">
        <v>4846476</v>
      </c>
      <c r="D43" s="5">
        <v>4138769</v>
      </c>
      <c r="E43" s="5">
        <v>707707</v>
      </c>
      <c r="F43" s="5">
        <v>636905</v>
      </c>
      <c r="G43" s="5">
        <v>70802</v>
      </c>
      <c r="H43" s="5">
        <v>503441</v>
      </c>
      <c r="I43" s="5">
        <v>616669</v>
      </c>
      <c r="J43" s="5">
        <v>113228</v>
      </c>
      <c r="K43" s="5">
        <v>-76614</v>
      </c>
      <c r="L43" s="5">
        <v>31154</v>
      </c>
      <c r="M43" s="5">
        <v>107768</v>
      </c>
      <c r="N43" s="64">
        <v>577888</v>
      </c>
      <c r="O43" s="5"/>
      <c r="P43" s="63" t="s">
        <v>85</v>
      </c>
      <c r="Q43" s="5">
        <v>96557</v>
      </c>
      <c r="R43" s="5">
        <v>101614</v>
      </c>
      <c r="S43" s="5">
        <v>5057</v>
      </c>
      <c r="T43" s="5">
        <v>19844</v>
      </c>
      <c r="U43" s="5">
        <v>223560</v>
      </c>
      <c r="V43" s="5">
        <v>237927</v>
      </c>
      <c r="W43" s="5">
        <v>2167</v>
      </c>
      <c r="X43" s="5">
        <v>2570</v>
      </c>
      <c r="Y43" s="5">
        <v>403</v>
      </c>
      <c r="Z43" s="5">
        <v>2008129</v>
      </c>
      <c r="AA43" s="5">
        <v>572408</v>
      </c>
      <c r="AB43" s="5">
        <v>569034</v>
      </c>
      <c r="AC43" s="64">
        <v>3374</v>
      </c>
      <c r="AD43" s="5">
        <v>0</v>
      </c>
      <c r="AE43" s="63" t="s">
        <v>85</v>
      </c>
      <c r="AF43" s="5">
        <v>51445</v>
      </c>
      <c r="AG43" s="5">
        <v>33329</v>
      </c>
      <c r="AH43" s="5">
        <v>18116</v>
      </c>
      <c r="AI43" s="5">
        <v>1384276</v>
      </c>
      <c r="AJ43" s="5">
        <v>541616</v>
      </c>
      <c r="AK43" s="5">
        <v>248199</v>
      </c>
      <c r="AL43" s="5">
        <v>594461</v>
      </c>
      <c r="AM43" s="5">
        <v>7358046</v>
      </c>
      <c r="AN43" s="5">
        <v>3921</v>
      </c>
      <c r="AO43" s="64">
        <v>1876.5738332058149</v>
      </c>
      <c r="AQ43" s="63" t="s">
        <v>85</v>
      </c>
      <c r="AR43" s="11">
        <v>2.4731319889654508</v>
      </c>
      <c r="AS43" s="11">
        <v>2.9366052701807672</v>
      </c>
      <c r="AT43" s="11">
        <v>-0.15589465189641258</v>
      </c>
      <c r="AU43" s="11">
        <v>-0.50364848335257428</v>
      </c>
      <c r="AV43" s="11">
        <v>3.085188474586142</v>
      </c>
      <c r="AW43" s="11">
        <v>-9.6136721078371519</v>
      </c>
      <c r="AX43" s="11">
        <v>-1.9208074484768092</v>
      </c>
      <c r="AY43" s="11">
        <v>57.791465759915269</v>
      </c>
      <c r="AZ43" s="11">
        <v>-371.12286311646784</v>
      </c>
      <c r="BA43" s="11">
        <v>-35.545670838936587</v>
      </c>
      <c r="BB43" s="11">
        <v>66.831276994287663</v>
      </c>
      <c r="BC43" s="65">
        <v>1.387061345796885</v>
      </c>
      <c r="BE43" s="63" t="s">
        <v>85</v>
      </c>
      <c r="BF43" s="11">
        <v>59.529788851072261</v>
      </c>
      <c r="BG43" s="11">
        <v>51.31488816749561</v>
      </c>
      <c r="BH43" s="11">
        <v>-23.702474351237175</v>
      </c>
      <c r="BI43" s="11">
        <v>-21.577616187164082</v>
      </c>
      <c r="BJ43" s="11">
        <v>-1.9452180968880894</v>
      </c>
      <c r="BK43" s="11">
        <v>-7.1167291934243453</v>
      </c>
      <c r="BL43" s="11">
        <v>-33.690330477356177</v>
      </c>
      <c r="BM43" s="11">
        <v>-32.386214154169956</v>
      </c>
      <c r="BN43" s="11">
        <v>-24.390243902439025</v>
      </c>
      <c r="BO43" s="11">
        <v>19.204597867633222</v>
      </c>
      <c r="BP43" s="57">
        <v>58.72929601601691</v>
      </c>
      <c r="BQ43" s="57">
        <v>47.410496865447385</v>
      </c>
      <c r="BR43" s="65">
        <v>113.28294161647179</v>
      </c>
      <c r="BS43" s="5"/>
      <c r="BT43" s="63" t="s">
        <v>85</v>
      </c>
      <c r="BU43" s="11">
        <v>-8.056761925187212</v>
      </c>
      <c r="BV43" s="11">
        <v>-13.702389891509799</v>
      </c>
      <c r="BW43" s="11">
        <v>4.523424878836833</v>
      </c>
      <c r="BX43" s="11">
        <v>9.1670182605369721</v>
      </c>
      <c r="BY43" s="11">
        <v>52.627218468024196</v>
      </c>
      <c r="BZ43" s="11">
        <v>-16.552129912920687</v>
      </c>
      <c r="CA43" s="11">
        <v>-3.4563121302231612</v>
      </c>
      <c r="CB43" s="11">
        <v>5.5506559649662375</v>
      </c>
      <c r="CC43" s="11">
        <v>-1.6060225846925971</v>
      </c>
      <c r="CD43" s="69">
        <v>7.2734924816094004</v>
      </c>
      <c r="CE43" s="63" t="s">
        <v>85</v>
      </c>
      <c r="CF43" s="11">
        <f t="shared" si="3"/>
        <v>65.866345494442413</v>
      </c>
      <c r="CG43" s="11">
        <f t="shared" si="3"/>
        <v>56.248207744284286</v>
      </c>
      <c r="CH43" s="11">
        <f t="shared" si="3"/>
        <v>9.6181377501581267</v>
      </c>
      <c r="CI43" s="11">
        <f t="shared" si="6"/>
        <v>8.6558985904681762</v>
      </c>
      <c r="CJ43" s="11">
        <f t="shared" si="6"/>
        <v>0.96223915968995033</v>
      </c>
      <c r="CK43" s="11">
        <f t="shared" si="6"/>
        <v>6.8420474674934075</v>
      </c>
      <c r="CL43" s="11">
        <f t="shared" si="6"/>
        <v>8.3808799238276031</v>
      </c>
      <c r="CM43" s="11">
        <f t="shared" si="6"/>
        <v>1.5388324563341953</v>
      </c>
      <c r="CN43" s="11">
        <f t="shared" si="6"/>
        <v>-1.0412275215458016</v>
      </c>
      <c r="CO43" s="11">
        <f t="shared" si="6"/>
        <v>0.42340045169600732</v>
      </c>
      <c r="CP43" s="11">
        <f t="shared" si="6"/>
        <v>1.464627973241809</v>
      </c>
      <c r="CQ43" s="65">
        <f t="shared" si="6"/>
        <v>7.8538242354016266</v>
      </c>
      <c r="CS43" s="63" t="s">
        <v>85</v>
      </c>
      <c r="CT43" s="59">
        <f t="shared" si="5"/>
        <v>1.3122641527383765</v>
      </c>
      <c r="CU43" s="59">
        <f t="shared" si="5"/>
        <v>1.3809916382691818</v>
      </c>
      <c r="CV43" s="59">
        <f t="shared" si="5"/>
        <v>6.8727485530805321E-2</v>
      </c>
      <c r="CW43" s="59">
        <f t="shared" si="5"/>
        <v>0.2696911652903502</v>
      </c>
      <c r="CX43" s="59">
        <f t="shared" si="5"/>
        <v>3.0383066373871541</v>
      </c>
      <c r="CY43" s="59">
        <f t="shared" si="5"/>
        <v>3.2335622799857457</v>
      </c>
      <c r="CZ43" s="59">
        <f t="shared" si="5"/>
        <v>2.9450753637582587E-2</v>
      </c>
      <c r="DA43" s="59">
        <f t="shared" si="5"/>
        <v>3.4927751199163477E-2</v>
      </c>
      <c r="DB43" s="59">
        <f t="shared" si="4"/>
        <v>5.4769975615808876E-3</v>
      </c>
      <c r="DC43" s="59">
        <f t="shared" si="4"/>
        <v>27.291607038064182</v>
      </c>
      <c r="DD43" s="59">
        <f t="shared" si="4"/>
        <v>7.7793479410158612</v>
      </c>
      <c r="DE43" s="11">
        <f t="shared" si="4"/>
        <v>7.7334933758228752</v>
      </c>
      <c r="DF43" s="65">
        <f t="shared" si="4"/>
        <v>4.5854565192987376E-2</v>
      </c>
      <c r="DH43" s="63" t="s">
        <v>85</v>
      </c>
      <c r="DI43" s="11">
        <f t="shared" si="8"/>
        <v>0.69916659939337156</v>
      </c>
      <c r="DJ43" s="11">
        <f t="shared" si="8"/>
        <v>0.45295992985094136</v>
      </c>
      <c r="DK43" s="11">
        <f t="shared" si="8"/>
        <v>0.24620666954243017</v>
      </c>
      <c r="DL43" s="11">
        <f t="shared" si="8"/>
        <v>18.813092497654949</v>
      </c>
      <c r="DM43" s="11">
        <f t="shared" si="8"/>
        <v>7.36086727373001</v>
      </c>
      <c r="DN43" s="11">
        <f t="shared" si="8"/>
        <v>3.3731645602650491</v>
      </c>
      <c r="DO43" s="11">
        <f t="shared" si="8"/>
        <v>8.0790606636598898</v>
      </c>
      <c r="DP43" s="70">
        <f t="shared" si="7"/>
        <v>100</v>
      </c>
      <c r="DQ43" s="73"/>
    </row>
    <row r="44" spans="2:121" ht="12">
      <c r="B44" s="63" t="s">
        <v>86</v>
      </c>
      <c r="C44" s="5">
        <v>2619386</v>
      </c>
      <c r="D44" s="5">
        <v>2236599</v>
      </c>
      <c r="E44" s="5">
        <v>382787</v>
      </c>
      <c r="F44" s="5">
        <v>344453</v>
      </c>
      <c r="G44" s="5">
        <v>38334</v>
      </c>
      <c r="H44" s="5">
        <v>205509</v>
      </c>
      <c r="I44" s="5">
        <v>312200</v>
      </c>
      <c r="J44" s="5">
        <v>106691</v>
      </c>
      <c r="K44" s="5">
        <v>-56030</v>
      </c>
      <c r="L44" s="5">
        <v>46679</v>
      </c>
      <c r="M44" s="5">
        <v>102709</v>
      </c>
      <c r="N44" s="64">
        <v>255082</v>
      </c>
      <c r="O44" s="5"/>
      <c r="P44" s="63" t="s">
        <v>86</v>
      </c>
      <c r="Q44" s="5">
        <v>54452</v>
      </c>
      <c r="R44" s="5">
        <v>57233</v>
      </c>
      <c r="S44" s="5">
        <v>2781</v>
      </c>
      <c r="T44" s="5">
        <v>38796</v>
      </c>
      <c r="U44" s="5">
        <v>110271</v>
      </c>
      <c r="V44" s="5">
        <v>51563</v>
      </c>
      <c r="W44" s="5">
        <v>6457</v>
      </c>
      <c r="X44" s="5">
        <v>7658</v>
      </c>
      <c r="Y44" s="5">
        <v>1201</v>
      </c>
      <c r="Z44" s="5">
        <v>1036451</v>
      </c>
      <c r="AA44" s="5">
        <v>217765</v>
      </c>
      <c r="AB44" s="5">
        <v>216729</v>
      </c>
      <c r="AC44" s="64">
        <v>1036</v>
      </c>
      <c r="AD44" s="5">
        <v>0</v>
      </c>
      <c r="AE44" s="63" t="s">
        <v>86</v>
      </c>
      <c r="AF44" s="5">
        <v>59875</v>
      </c>
      <c r="AG44" s="5">
        <v>44812</v>
      </c>
      <c r="AH44" s="5">
        <v>15063</v>
      </c>
      <c r="AI44" s="5">
        <v>758811</v>
      </c>
      <c r="AJ44" s="5">
        <v>320819</v>
      </c>
      <c r="AK44" s="5">
        <v>130508</v>
      </c>
      <c r="AL44" s="5">
        <v>307484</v>
      </c>
      <c r="AM44" s="5">
        <v>3861346</v>
      </c>
      <c r="AN44" s="5">
        <v>2200</v>
      </c>
      <c r="AO44" s="64">
        <v>1755.1572727272728</v>
      </c>
      <c r="AQ44" s="63" t="s">
        <v>86</v>
      </c>
      <c r="AR44" s="11">
        <v>4.4912655541988009</v>
      </c>
      <c r="AS44" s="11">
        <v>4.966406604917645</v>
      </c>
      <c r="AT44" s="11">
        <v>1.7988261356353203</v>
      </c>
      <c r="AU44" s="11">
        <v>1.455622940052016</v>
      </c>
      <c r="AV44" s="11">
        <v>4.9901402278702891</v>
      </c>
      <c r="AW44" s="11">
        <v>-8.5948237136007624</v>
      </c>
      <c r="AX44" s="11">
        <v>0.63695910052091398</v>
      </c>
      <c r="AY44" s="11">
        <v>24.944080757925306</v>
      </c>
      <c r="AZ44" s="11">
        <v>-107.23453045826091</v>
      </c>
      <c r="BA44" s="11">
        <v>-13.014553789389339</v>
      </c>
      <c r="BB44" s="11">
        <v>27.272614622057002</v>
      </c>
      <c r="BC44" s="65">
        <v>3.8176327421022211</v>
      </c>
      <c r="BE44" s="63" t="s">
        <v>86</v>
      </c>
      <c r="BF44" s="11">
        <v>60.895901663564104</v>
      </c>
      <c r="BG44" s="11">
        <v>52.511525035307912</v>
      </c>
      <c r="BH44" s="11">
        <v>-24.511400651465799</v>
      </c>
      <c r="BI44" s="11">
        <v>-29.541244415386291</v>
      </c>
      <c r="BJ44" s="11">
        <v>2.4528249296206486</v>
      </c>
      <c r="BK44" s="11">
        <v>4.8753203433266892</v>
      </c>
      <c r="BL44" s="11">
        <v>4.6854734111543452</v>
      </c>
      <c r="BM44" s="11">
        <v>6.7317073170731714</v>
      </c>
      <c r="BN44" s="11">
        <v>19.265143992055613</v>
      </c>
      <c r="BO44" s="11">
        <v>11.34481676922548</v>
      </c>
      <c r="BP44" s="57">
        <v>58.099739362126925</v>
      </c>
      <c r="BQ44" s="57">
        <v>48.719549852466891</v>
      </c>
      <c r="BR44" s="65">
        <v>112.96458515830309</v>
      </c>
      <c r="BS44" s="5"/>
      <c r="BT44" s="63" t="s">
        <v>86</v>
      </c>
      <c r="BU44" s="11">
        <v>-9.7030569002699476</v>
      </c>
      <c r="BV44" s="11">
        <v>-13.65037767843379</v>
      </c>
      <c r="BW44" s="11">
        <v>4.5098175258447233</v>
      </c>
      <c r="BX44" s="11">
        <v>4.4043753439735829</v>
      </c>
      <c r="BY44" s="11">
        <v>15.918731617779896</v>
      </c>
      <c r="BZ44" s="11">
        <v>-1.7266436246715009</v>
      </c>
      <c r="CA44" s="11">
        <v>-3.0743576568937421</v>
      </c>
      <c r="CB44" s="11">
        <v>5.4298180467879691</v>
      </c>
      <c r="CC44" s="11">
        <v>-1.4336917562724014</v>
      </c>
      <c r="CD44" s="69">
        <v>6.9633426729230754</v>
      </c>
      <c r="CE44" s="63" t="s">
        <v>86</v>
      </c>
      <c r="CF44" s="11">
        <f t="shared" si="3"/>
        <v>67.836086173059869</v>
      </c>
      <c r="CG44" s="11">
        <f t="shared" si="3"/>
        <v>57.92278133065517</v>
      </c>
      <c r="CH44" s="11">
        <f t="shared" si="3"/>
        <v>9.9133048424046954</v>
      </c>
      <c r="CI44" s="11">
        <f t="shared" si="6"/>
        <v>8.9205422150721532</v>
      </c>
      <c r="CJ44" s="11">
        <f t="shared" si="6"/>
        <v>0.99276262733254161</v>
      </c>
      <c r="CK44" s="11">
        <f t="shared" si="6"/>
        <v>5.3222114775521279</v>
      </c>
      <c r="CL44" s="11">
        <f t="shared" si="6"/>
        <v>8.0852635324573345</v>
      </c>
      <c r="CM44" s="11">
        <f t="shared" si="6"/>
        <v>2.7630520549052067</v>
      </c>
      <c r="CN44" s="11">
        <f t="shared" si="6"/>
        <v>-1.4510484167955942</v>
      </c>
      <c r="CO44" s="11">
        <f t="shared" si="6"/>
        <v>1.2088789763983854</v>
      </c>
      <c r="CP44" s="11">
        <f t="shared" si="6"/>
        <v>2.6599273931939797</v>
      </c>
      <c r="CQ44" s="65">
        <f t="shared" si="6"/>
        <v>6.6060384125121132</v>
      </c>
      <c r="CS44" s="63" t="s">
        <v>86</v>
      </c>
      <c r="CT44" s="59">
        <f t="shared" si="5"/>
        <v>1.4101818381465945</v>
      </c>
      <c r="CU44" s="59">
        <f t="shared" si="5"/>
        <v>1.4822033560318086</v>
      </c>
      <c r="CV44" s="59">
        <f t="shared" si="5"/>
        <v>7.2021517885214117E-2</v>
      </c>
      <c r="CW44" s="59">
        <f t="shared" si="5"/>
        <v>1.0047273670890926</v>
      </c>
      <c r="CX44" s="59">
        <f t="shared" si="5"/>
        <v>2.8557658391659282</v>
      </c>
      <c r="CY44" s="59">
        <f t="shared" si="5"/>
        <v>1.3353633681104984</v>
      </c>
      <c r="CZ44" s="59">
        <f t="shared" si="5"/>
        <v>0.16722148183560862</v>
      </c>
      <c r="DA44" s="59">
        <f t="shared" si="5"/>
        <v>0.19832462566162162</v>
      </c>
      <c r="DB44" s="59">
        <f t="shared" si="4"/>
        <v>3.1103143826013004E-2</v>
      </c>
      <c r="DC44" s="59">
        <f t="shared" si="4"/>
        <v>26.841702349388015</v>
      </c>
      <c r="DD44" s="59">
        <f t="shared" si="4"/>
        <v>5.6396137512670457</v>
      </c>
      <c r="DE44" s="11">
        <f t="shared" si="4"/>
        <v>5.6127837287826576</v>
      </c>
      <c r="DF44" s="65">
        <f t="shared" si="4"/>
        <v>2.6830022484387567E-2</v>
      </c>
      <c r="DH44" s="63" t="s">
        <v>86</v>
      </c>
      <c r="DI44" s="11">
        <f t="shared" si="8"/>
        <v>1.550625092908017</v>
      </c>
      <c r="DJ44" s="11">
        <f t="shared" si="8"/>
        <v>1.1605279609752661</v>
      </c>
      <c r="DK44" s="11">
        <f t="shared" si="8"/>
        <v>0.39009713193275092</v>
      </c>
      <c r="DL44" s="11">
        <f t="shared" si="8"/>
        <v>19.651463505212948</v>
      </c>
      <c r="DM44" s="11">
        <f t="shared" si="8"/>
        <v>8.308475852720786</v>
      </c>
      <c r="DN44" s="11">
        <f t="shared" si="8"/>
        <v>3.3798576972900127</v>
      </c>
      <c r="DO44" s="11">
        <f t="shared" si="8"/>
        <v>7.9631299552021497</v>
      </c>
      <c r="DP44" s="70">
        <f t="shared" si="7"/>
        <v>100</v>
      </c>
      <c r="DQ44" s="73"/>
    </row>
    <row r="45" spans="2:121" ht="12">
      <c r="B45" s="63" t="s">
        <v>87</v>
      </c>
      <c r="C45" s="5">
        <v>5871475</v>
      </c>
      <c r="D45" s="5">
        <v>5013729</v>
      </c>
      <c r="E45" s="5">
        <v>857746</v>
      </c>
      <c r="F45" s="5">
        <v>771760</v>
      </c>
      <c r="G45" s="5">
        <v>85986</v>
      </c>
      <c r="H45" s="5">
        <v>391321</v>
      </c>
      <c r="I45" s="5">
        <v>677149</v>
      </c>
      <c r="J45" s="5">
        <v>285828</v>
      </c>
      <c r="K45" s="5">
        <v>-91531</v>
      </c>
      <c r="L45" s="5">
        <v>187571</v>
      </c>
      <c r="M45" s="5">
        <v>279102</v>
      </c>
      <c r="N45" s="64">
        <v>474260</v>
      </c>
      <c r="O45" s="5"/>
      <c r="P45" s="63" t="s">
        <v>87</v>
      </c>
      <c r="Q45" s="5">
        <v>98560</v>
      </c>
      <c r="R45" s="5">
        <v>103689</v>
      </c>
      <c r="S45" s="5">
        <v>5129</v>
      </c>
      <c r="T45" s="5">
        <v>5678</v>
      </c>
      <c r="U45" s="5">
        <v>270463</v>
      </c>
      <c r="V45" s="5">
        <v>99559</v>
      </c>
      <c r="W45" s="5">
        <v>8592</v>
      </c>
      <c r="X45" s="5">
        <v>10189</v>
      </c>
      <c r="Y45" s="5">
        <v>1597</v>
      </c>
      <c r="Z45" s="5">
        <v>2385616</v>
      </c>
      <c r="AA45" s="5">
        <v>706966</v>
      </c>
      <c r="AB45" s="5">
        <v>705375</v>
      </c>
      <c r="AC45" s="64">
        <v>1591</v>
      </c>
      <c r="AD45" s="5">
        <v>0</v>
      </c>
      <c r="AE45" s="63" t="s">
        <v>87</v>
      </c>
      <c r="AF45" s="5">
        <v>37237</v>
      </c>
      <c r="AG45" s="5">
        <v>19918</v>
      </c>
      <c r="AH45" s="5">
        <v>17319</v>
      </c>
      <c r="AI45" s="5">
        <v>1641413</v>
      </c>
      <c r="AJ45" s="5">
        <v>704439</v>
      </c>
      <c r="AK45" s="5">
        <v>203054</v>
      </c>
      <c r="AL45" s="5">
        <v>733920</v>
      </c>
      <c r="AM45" s="5">
        <v>8648412</v>
      </c>
      <c r="AN45" s="5">
        <v>4408</v>
      </c>
      <c r="AO45" s="64">
        <v>1961.9809437386571</v>
      </c>
      <c r="AQ45" s="63" t="s">
        <v>87</v>
      </c>
      <c r="AR45" s="11">
        <v>1.3722037494149253</v>
      </c>
      <c r="AS45" s="11">
        <v>1.8317090291058638</v>
      </c>
      <c r="AT45" s="11">
        <v>-1.2328819176167276</v>
      </c>
      <c r="AU45" s="11">
        <v>-1.5759127783226228</v>
      </c>
      <c r="AV45" s="11">
        <v>1.9564598747865682</v>
      </c>
      <c r="AW45" s="11">
        <v>-8.5694325674419041</v>
      </c>
      <c r="AX45" s="11">
        <v>-0.11093065211586943</v>
      </c>
      <c r="AY45" s="11">
        <v>14.375577724156974</v>
      </c>
      <c r="AZ45" s="11">
        <v>-444.28270518317913</v>
      </c>
      <c r="BA45" s="11">
        <v>-30.065359477124183</v>
      </c>
      <c r="BB45" s="11">
        <v>15.511354465427546</v>
      </c>
      <c r="BC45" s="65">
        <v>20.993336258712354</v>
      </c>
      <c r="BE45" s="63" t="s">
        <v>87</v>
      </c>
      <c r="BF45" s="11">
        <v>59.976626791540198</v>
      </c>
      <c r="BG45" s="11">
        <v>51.705218803493835</v>
      </c>
      <c r="BH45" s="11">
        <v>-23.902077151335309</v>
      </c>
      <c r="BI45" s="11">
        <v>45.701821914293042</v>
      </c>
      <c r="BJ45" s="11">
        <v>-3.595093905164517</v>
      </c>
      <c r="BK45" s="11">
        <v>116.82383430973277</v>
      </c>
      <c r="BL45" s="11">
        <v>-8.9830508474576263</v>
      </c>
      <c r="BM45" s="11">
        <v>-7.204007285974499</v>
      </c>
      <c r="BN45" s="11">
        <v>3.7012987012987013</v>
      </c>
      <c r="BO45" s="11">
        <v>19.727743667109319</v>
      </c>
      <c r="BP45" s="57">
        <v>36.55531818726169</v>
      </c>
      <c r="BQ45" s="57">
        <v>33.052217395486927</v>
      </c>
      <c r="BR45" s="65">
        <v>112.79453156413351</v>
      </c>
      <c r="BS45" s="5"/>
      <c r="BT45" s="63" t="s">
        <v>87</v>
      </c>
      <c r="BU45" s="11">
        <v>-12.572783621337342</v>
      </c>
      <c r="BV45" s="11">
        <v>-23.457074782876028</v>
      </c>
      <c r="BW45" s="11">
        <v>4.5202172601086295</v>
      </c>
      <c r="BX45" s="11">
        <v>14.605565594304817</v>
      </c>
      <c r="BY45" s="11">
        <v>56.505482054187361</v>
      </c>
      <c r="BZ45" s="11">
        <v>-14.57839029397412</v>
      </c>
      <c r="CA45" s="11">
        <v>-1.4098318814102349</v>
      </c>
      <c r="CB45" s="11">
        <v>5.3075368135686345</v>
      </c>
      <c r="CC45" s="11">
        <v>-1.3428827215756489</v>
      </c>
      <c r="CD45" s="69">
        <v>6.7409424870745598</v>
      </c>
      <c r="CE45" s="63" t="s">
        <v>87</v>
      </c>
      <c r="CF45" s="11">
        <f t="shared" si="3"/>
        <v>67.890787349168846</v>
      </c>
      <c r="CG45" s="11">
        <f t="shared" si="3"/>
        <v>57.972827844001884</v>
      </c>
      <c r="CH45" s="11">
        <f t="shared" si="3"/>
        <v>9.9179595051669587</v>
      </c>
      <c r="CI45" s="11">
        <f t="shared" si="6"/>
        <v>8.9237191752659335</v>
      </c>
      <c r="CJ45" s="11">
        <f t="shared" si="6"/>
        <v>0.99424032990102684</v>
      </c>
      <c r="CK45" s="11">
        <f t="shared" si="6"/>
        <v>4.5247728715976994</v>
      </c>
      <c r="CL45" s="11">
        <f t="shared" si="6"/>
        <v>7.8297495540221727</v>
      </c>
      <c r="CM45" s="11">
        <f t="shared" si="6"/>
        <v>3.3049766824244728</v>
      </c>
      <c r="CN45" s="11">
        <f t="shared" si="6"/>
        <v>-1.058356146770066</v>
      </c>
      <c r="CO45" s="11">
        <f t="shared" si="6"/>
        <v>2.1688490326316554</v>
      </c>
      <c r="CP45" s="11">
        <f t="shared" si="6"/>
        <v>3.2272051794017216</v>
      </c>
      <c r="CQ45" s="65">
        <f t="shared" si="6"/>
        <v>5.4837812999658206</v>
      </c>
      <c r="CS45" s="63" t="s">
        <v>87</v>
      </c>
      <c r="CT45" s="59">
        <f t="shared" si="5"/>
        <v>1.1396311831582491</v>
      </c>
      <c r="CU45" s="59">
        <f t="shared" si="5"/>
        <v>1.1989368684100619</v>
      </c>
      <c r="CV45" s="59">
        <f t="shared" si="5"/>
        <v>5.9305685251812706E-2</v>
      </c>
      <c r="CW45" s="59">
        <f t="shared" si="5"/>
        <v>6.5653671448585013E-2</v>
      </c>
      <c r="CX45" s="59">
        <f t="shared" si="5"/>
        <v>3.1273140086295612</v>
      </c>
      <c r="CY45" s="59">
        <f t="shared" si="5"/>
        <v>1.151182436729425</v>
      </c>
      <c r="CZ45" s="59">
        <f t="shared" si="5"/>
        <v>9.9347718401944771E-2</v>
      </c>
      <c r="DA45" s="59">
        <f t="shared" si="5"/>
        <v>0.11781353617288354</v>
      </c>
      <c r="DB45" s="59">
        <f t="shared" si="4"/>
        <v>1.8465817770938756E-2</v>
      </c>
      <c r="DC45" s="59">
        <f t="shared" si="4"/>
        <v>27.58443977923346</v>
      </c>
      <c r="DD45" s="59">
        <f t="shared" si="4"/>
        <v>8.1745180502501498</v>
      </c>
      <c r="DE45" s="11">
        <f t="shared" si="4"/>
        <v>8.1561216093775375</v>
      </c>
      <c r="DF45" s="65">
        <f t="shared" si="4"/>
        <v>1.8396440872613377E-2</v>
      </c>
      <c r="DH45" s="63" t="s">
        <v>87</v>
      </c>
      <c r="DI45" s="11">
        <f t="shared" si="8"/>
        <v>0.43056459382369849</v>
      </c>
      <c r="DJ45" s="11">
        <f t="shared" si="8"/>
        <v>0.23030817680748791</v>
      </c>
      <c r="DK45" s="11">
        <f t="shared" si="8"/>
        <v>0.20025641701621064</v>
      </c>
      <c r="DL45" s="11">
        <f t="shared" si="8"/>
        <v>18.97935713515961</v>
      </c>
      <c r="DM45" s="11">
        <f t="shared" si="8"/>
        <v>8.145298813238778</v>
      </c>
      <c r="DN45" s="11">
        <f t="shared" si="8"/>
        <v>2.3478761187602997</v>
      </c>
      <c r="DO45" s="11">
        <f t="shared" si="8"/>
        <v>8.4861822031605332</v>
      </c>
      <c r="DP45" s="70">
        <f t="shared" si="7"/>
        <v>100</v>
      </c>
      <c r="DQ45" s="73"/>
    </row>
    <row r="46" spans="2:121" ht="12">
      <c r="B46" s="63" t="s">
        <v>88</v>
      </c>
      <c r="C46" s="5">
        <v>1816266</v>
      </c>
      <c r="D46" s="5">
        <v>1551215</v>
      </c>
      <c r="E46" s="5">
        <v>265051</v>
      </c>
      <c r="F46" s="5">
        <v>238332</v>
      </c>
      <c r="G46" s="5">
        <v>26719</v>
      </c>
      <c r="H46" s="5">
        <v>42955</v>
      </c>
      <c r="I46" s="5">
        <v>167557</v>
      </c>
      <c r="J46" s="5">
        <v>124602</v>
      </c>
      <c r="K46" s="5">
        <v>-62839</v>
      </c>
      <c r="L46" s="5">
        <v>60151</v>
      </c>
      <c r="M46" s="5">
        <v>122990</v>
      </c>
      <c r="N46" s="64">
        <v>105565</v>
      </c>
      <c r="O46" s="5"/>
      <c r="P46" s="63" t="s">
        <v>88</v>
      </c>
      <c r="Q46" s="5">
        <v>30427</v>
      </c>
      <c r="R46" s="5">
        <v>31997</v>
      </c>
      <c r="S46" s="5">
        <v>1570</v>
      </c>
      <c r="T46" s="5">
        <v>67</v>
      </c>
      <c r="U46" s="5">
        <v>74870</v>
      </c>
      <c r="V46" s="5">
        <v>201</v>
      </c>
      <c r="W46" s="5">
        <v>229</v>
      </c>
      <c r="X46" s="5">
        <v>271</v>
      </c>
      <c r="Y46" s="5">
        <v>42</v>
      </c>
      <c r="Z46" s="5">
        <v>516273</v>
      </c>
      <c r="AA46" s="5">
        <v>20653</v>
      </c>
      <c r="AB46" s="5">
        <v>19718</v>
      </c>
      <c r="AC46" s="64">
        <v>935</v>
      </c>
      <c r="AD46" s="5">
        <v>0</v>
      </c>
      <c r="AE46" s="63" t="s">
        <v>88</v>
      </c>
      <c r="AF46" s="5">
        <v>18882</v>
      </c>
      <c r="AG46" s="5">
        <v>2453</v>
      </c>
      <c r="AH46" s="5">
        <v>16429</v>
      </c>
      <c r="AI46" s="5">
        <v>476738</v>
      </c>
      <c r="AJ46" s="5">
        <v>221375</v>
      </c>
      <c r="AK46" s="5">
        <v>35066</v>
      </c>
      <c r="AL46" s="5">
        <v>220297</v>
      </c>
      <c r="AM46" s="5">
        <v>2375494</v>
      </c>
      <c r="AN46" s="5">
        <v>1039</v>
      </c>
      <c r="AO46" s="64">
        <v>2286.3272377285853</v>
      </c>
      <c r="AQ46" s="63" t="s">
        <v>88</v>
      </c>
      <c r="AR46" s="11">
        <v>3.948788681772136</v>
      </c>
      <c r="AS46" s="11">
        <v>4.4137117732860451</v>
      </c>
      <c r="AT46" s="11">
        <v>1.3087334258314316</v>
      </c>
      <c r="AU46" s="11">
        <v>0.94108678158485448</v>
      </c>
      <c r="AV46" s="11">
        <v>4.7105851001293253</v>
      </c>
      <c r="AW46" s="11">
        <v>-30.106739561977285</v>
      </c>
      <c r="AX46" s="11">
        <v>1.4285973716229714</v>
      </c>
      <c r="AY46" s="11">
        <v>20.111047918333512</v>
      </c>
      <c r="AZ46" s="11">
        <v>-77.953670140462165</v>
      </c>
      <c r="BA46" s="11">
        <v>-9.2676672448902639</v>
      </c>
      <c r="BB46" s="11">
        <v>21.044809904829393</v>
      </c>
      <c r="BC46" s="65">
        <v>9.5504451962391812</v>
      </c>
      <c r="BE46" s="63" t="s">
        <v>88</v>
      </c>
      <c r="BF46" s="11">
        <v>59.612862613439646</v>
      </c>
      <c r="BG46" s="11">
        <v>51.436414406739551</v>
      </c>
      <c r="BH46" s="11">
        <v>-24.007744433688284</v>
      </c>
      <c r="BI46" s="11">
        <v>252.63157894736841</v>
      </c>
      <c r="BJ46" s="11">
        <v>-3.1034839778433505</v>
      </c>
      <c r="BK46" s="11">
        <v>1575</v>
      </c>
      <c r="BL46" s="11">
        <v>-43.872549019607845</v>
      </c>
      <c r="BM46" s="11">
        <v>-42.827004219409282</v>
      </c>
      <c r="BN46" s="11">
        <v>-36.363636363636367</v>
      </c>
      <c r="BO46" s="11">
        <v>-25.697191946726001</v>
      </c>
      <c r="BP46" s="57">
        <v>182.62852570514104</v>
      </c>
      <c r="BQ46" s="57">
        <v>209.36824005768483</v>
      </c>
      <c r="BR46" s="65">
        <v>113.42233706574791</v>
      </c>
      <c r="BS46" s="5"/>
      <c r="BT46" s="63" t="s">
        <v>88</v>
      </c>
      <c r="BU46" s="11">
        <v>5.7045289145160387</v>
      </c>
      <c r="BV46" s="11">
        <v>10.545290671473637</v>
      </c>
      <c r="BW46" s="11">
        <v>5.0178982357453332</v>
      </c>
      <c r="BX46" s="11">
        <v>-32.084250414912638</v>
      </c>
      <c r="BY46" s="11">
        <v>-49.155598224149458</v>
      </c>
      <c r="BZ46" s="11">
        <v>7.5743166549068928</v>
      </c>
      <c r="CA46" s="11">
        <v>-5.8402896209197257</v>
      </c>
      <c r="CB46" s="11">
        <v>-5.1150146332149813</v>
      </c>
      <c r="CC46" s="11">
        <v>-1.5165876777251186</v>
      </c>
      <c r="CD46" s="69">
        <v>-3.6538406525907616</v>
      </c>
      <c r="CE46" s="63" t="s">
        <v>88</v>
      </c>
      <c r="CF46" s="11">
        <f t="shared" si="3"/>
        <v>76.458454536193315</v>
      </c>
      <c r="CG46" s="11">
        <f t="shared" si="3"/>
        <v>65.300733236960397</v>
      </c>
      <c r="CH46" s="11">
        <f t="shared" si="3"/>
        <v>11.157721299232918</v>
      </c>
      <c r="CI46" s="11">
        <f t="shared" si="6"/>
        <v>10.032944726444267</v>
      </c>
      <c r="CJ46" s="11">
        <f t="shared" si="6"/>
        <v>1.1247765727886494</v>
      </c>
      <c r="CK46" s="11">
        <f t="shared" si="6"/>
        <v>1.8082554618113118</v>
      </c>
      <c r="CL46" s="11">
        <f t="shared" si="6"/>
        <v>7.0535644375443587</v>
      </c>
      <c r="CM46" s="11">
        <f t="shared" si="6"/>
        <v>5.2453089757330478</v>
      </c>
      <c r="CN46" s="11">
        <f t="shared" si="6"/>
        <v>-2.6453024086779422</v>
      </c>
      <c r="CO46" s="11">
        <f t="shared" si="6"/>
        <v>2.5321469976350186</v>
      </c>
      <c r="CP46" s="11">
        <f t="shared" si="6"/>
        <v>5.1774494063129604</v>
      </c>
      <c r="CQ46" s="65">
        <f t="shared" si="6"/>
        <v>4.4439177703669213</v>
      </c>
      <c r="CS46" s="63" t="s">
        <v>88</v>
      </c>
      <c r="CT46" s="59">
        <f t="shared" si="5"/>
        <v>1.2808704210576831</v>
      </c>
      <c r="CU46" s="59">
        <f t="shared" si="5"/>
        <v>1.3469619371802244</v>
      </c>
      <c r="CV46" s="59">
        <f t="shared" si="5"/>
        <v>6.6091516122541244E-2</v>
      </c>
      <c r="CW46" s="59">
        <f t="shared" si="5"/>
        <v>2.8204659746562189E-3</v>
      </c>
      <c r="CX46" s="59">
        <f t="shared" si="5"/>
        <v>3.1517654854106132</v>
      </c>
      <c r="CY46" s="59">
        <f t="shared" si="5"/>
        <v>8.4613979239686575E-3</v>
      </c>
      <c r="CZ46" s="59">
        <f t="shared" si="5"/>
        <v>9.6401001223324501E-3</v>
      </c>
      <c r="DA46" s="59">
        <f t="shared" si="5"/>
        <v>1.140815341987814E-2</v>
      </c>
      <c r="DB46" s="59">
        <f t="shared" si="4"/>
        <v>1.7680532975456894E-3</v>
      </c>
      <c r="DC46" s="59">
        <f t="shared" si="4"/>
        <v>21.733290001995375</v>
      </c>
      <c r="DD46" s="59">
        <f t="shared" si="4"/>
        <v>0.86941916081455062</v>
      </c>
      <c r="DE46" s="11">
        <f t="shared" si="4"/>
        <v>0.83005892669061676</v>
      </c>
      <c r="DF46" s="65">
        <f t="shared" si="4"/>
        <v>3.9360234123933802E-2</v>
      </c>
      <c r="DH46" s="63" t="s">
        <v>88</v>
      </c>
      <c r="DI46" s="11">
        <f t="shared" si="8"/>
        <v>0.79486624676804074</v>
      </c>
      <c r="DJ46" s="11">
        <f t="shared" si="8"/>
        <v>0.10326273187808514</v>
      </c>
      <c r="DK46" s="11">
        <f t="shared" si="8"/>
        <v>0.69160351488995553</v>
      </c>
      <c r="DL46" s="11">
        <f t="shared" si="8"/>
        <v>20.069004594412785</v>
      </c>
      <c r="DM46" s="11">
        <f t="shared" si="8"/>
        <v>9.3191142558137372</v>
      </c>
      <c r="DN46" s="11">
        <f t="shared" si="8"/>
        <v>1.476156117422313</v>
      </c>
      <c r="DO46" s="11">
        <f t="shared" si="8"/>
        <v>9.2737342211767331</v>
      </c>
      <c r="DP46" s="70">
        <f t="shared" si="7"/>
        <v>100</v>
      </c>
      <c r="DQ46" s="73"/>
    </row>
    <row r="47" spans="2:121" ht="12">
      <c r="B47" s="63" t="s">
        <v>89</v>
      </c>
      <c r="C47" s="5">
        <v>4646328</v>
      </c>
      <c r="D47" s="5">
        <v>3967490</v>
      </c>
      <c r="E47" s="5">
        <v>678838</v>
      </c>
      <c r="F47" s="5">
        <v>611075</v>
      </c>
      <c r="G47" s="5">
        <v>67763</v>
      </c>
      <c r="H47" s="5">
        <v>280472</v>
      </c>
      <c r="I47" s="5">
        <v>438664</v>
      </c>
      <c r="J47" s="5">
        <v>158192</v>
      </c>
      <c r="K47" s="5">
        <v>-88170</v>
      </c>
      <c r="L47" s="5">
        <v>65472</v>
      </c>
      <c r="M47" s="5">
        <v>153642</v>
      </c>
      <c r="N47" s="64">
        <v>365274</v>
      </c>
      <c r="O47" s="5"/>
      <c r="P47" s="63" t="s">
        <v>89</v>
      </c>
      <c r="Q47" s="5">
        <v>72654</v>
      </c>
      <c r="R47" s="5">
        <v>76578</v>
      </c>
      <c r="S47" s="5">
        <v>3924</v>
      </c>
      <c r="T47" s="5">
        <v>900</v>
      </c>
      <c r="U47" s="5">
        <v>197338</v>
      </c>
      <c r="V47" s="5">
        <v>94382</v>
      </c>
      <c r="W47" s="5">
        <v>3368</v>
      </c>
      <c r="X47" s="5">
        <v>3994</v>
      </c>
      <c r="Y47" s="5">
        <v>626</v>
      </c>
      <c r="Z47" s="5">
        <v>4393455</v>
      </c>
      <c r="AA47" s="5">
        <v>879846</v>
      </c>
      <c r="AB47" s="5">
        <v>878729</v>
      </c>
      <c r="AC47" s="64">
        <v>1117</v>
      </c>
      <c r="AD47" s="5">
        <v>0</v>
      </c>
      <c r="AE47" s="63" t="s">
        <v>89</v>
      </c>
      <c r="AF47" s="5">
        <v>2659296</v>
      </c>
      <c r="AG47" s="5">
        <v>2646811</v>
      </c>
      <c r="AH47" s="5">
        <v>12485</v>
      </c>
      <c r="AI47" s="5">
        <v>854313</v>
      </c>
      <c r="AJ47" s="5">
        <v>142083</v>
      </c>
      <c r="AK47" s="5">
        <v>270465</v>
      </c>
      <c r="AL47" s="5">
        <v>441765</v>
      </c>
      <c r="AM47" s="5">
        <v>9320255</v>
      </c>
      <c r="AN47" s="5">
        <v>3401</v>
      </c>
      <c r="AO47" s="64">
        <v>2740.445457218465</v>
      </c>
      <c r="AQ47" s="63" t="s">
        <v>89</v>
      </c>
      <c r="AR47" s="11">
        <v>5.2692536696636605</v>
      </c>
      <c r="AS47" s="11">
        <v>5.7477900188760618</v>
      </c>
      <c r="AT47" s="11">
        <v>2.5568276241324401</v>
      </c>
      <c r="AU47" s="11">
        <v>2.2067936596078486</v>
      </c>
      <c r="AV47" s="11">
        <v>5.8251214217669016</v>
      </c>
      <c r="AW47" s="11">
        <v>-17.210680740780099</v>
      </c>
      <c r="AX47" s="11">
        <v>-4.9076203709926016</v>
      </c>
      <c r="AY47" s="11">
        <v>29.109977555600896</v>
      </c>
      <c r="AZ47" s="11">
        <v>-5400.3119151590763</v>
      </c>
      <c r="BA47" s="11">
        <v>-43.161239354452249</v>
      </c>
      <c r="BB47" s="11">
        <v>31.55181861771354</v>
      </c>
      <c r="BC47" s="65">
        <v>8.4539535215156718</v>
      </c>
      <c r="BE47" s="63" t="s">
        <v>89</v>
      </c>
      <c r="BF47" s="11">
        <v>61.91388839365306</v>
      </c>
      <c r="BG47" s="11">
        <v>53.091701485376142</v>
      </c>
      <c r="BH47" s="11">
        <v>-23.791027383958049</v>
      </c>
      <c r="BI47" s="11">
        <v>-91.977179532893558</v>
      </c>
      <c r="BJ47" s="11">
        <v>3.7616203255794387</v>
      </c>
      <c r="BK47" s="11">
        <v>4.2583980469915055</v>
      </c>
      <c r="BL47" s="11">
        <v>-5.9217877094972069</v>
      </c>
      <c r="BM47" s="11">
        <v>-4.082612872238232</v>
      </c>
      <c r="BN47" s="11">
        <v>7.1917808219178081</v>
      </c>
      <c r="BO47" s="11">
        <v>-0.28696586254643847</v>
      </c>
      <c r="BP47" s="57">
        <v>32.702784229736658</v>
      </c>
      <c r="BQ47" s="57">
        <v>30.805872747219702</v>
      </c>
      <c r="BR47" s="65">
        <v>112.74968610889169</v>
      </c>
      <c r="BS47" s="5"/>
      <c r="BT47" s="63" t="s">
        <v>89</v>
      </c>
      <c r="BU47" s="11">
        <v>-8.6637820594282218</v>
      </c>
      <c r="BV47" s="11">
        <v>-8.7179386369687357</v>
      </c>
      <c r="BW47" s="11">
        <v>4.476987447698745</v>
      </c>
      <c r="BX47" s="11">
        <v>2.7395184556716328</v>
      </c>
      <c r="BY47" s="11">
        <v>20.054246339217059</v>
      </c>
      <c r="BZ47" s="11">
        <v>6.0892520230170906</v>
      </c>
      <c r="CA47" s="11">
        <v>-3.5959087209188141</v>
      </c>
      <c r="CB47" s="11">
        <v>1.7646956701944494</v>
      </c>
      <c r="CC47" s="11">
        <v>-0.61367621274108708</v>
      </c>
      <c r="CD47" s="69">
        <v>2.3930575076169935</v>
      </c>
      <c r="CE47" s="63" t="s">
        <v>89</v>
      </c>
      <c r="CF47" s="11">
        <f t="shared" si="3"/>
        <v>49.851940746256403</v>
      </c>
      <c r="CG47" s="11">
        <f t="shared" si="3"/>
        <v>42.568470497856545</v>
      </c>
      <c r="CH47" s="11">
        <f t="shared" si="3"/>
        <v>7.2834702483998566</v>
      </c>
      <c r="CI47" s="11">
        <f t="shared" si="6"/>
        <v>6.5564193254369112</v>
      </c>
      <c r="CJ47" s="11">
        <f t="shared" si="6"/>
        <v>0.72705092296294471</v>
      </c>
      <c r="CK47" s="11">
        <f t="shared" si="6"/>
        <v>3.0092738878925522</v>
      </c>
      <c r="CL47" s="11">
        <f t="shared" si="6"/>
        <v>4.7065665048864007</v>
      </c>
      <c r="CM47" s="11">
        <f t="shared" si="6"/>
        <v>1.6972926169938483</v>
      </c>
      <c r="CN47" s="11">
        <f t="shared" si="6"/>
        <v>-0.94600415975743157</v>
      </c>
      <c r="CO47" s="11">
        <f t="shared" si="6"/>
        <v>0.70247005044389876</v>
      </c>
      <c r="CP47" s="11">
        <f t="shared" si="6"/>
        <v>1.6484742102013303</v>
      </c>
      <c r="CQ47" s="65">
        <f t="shared" si="6"/>
        <v>3.9191416973033464</v>
      </c>
      <c r="CS47" s="63" t="s">
        <v>89</v>
      </c>
      <c r="CT47" s="59">
        <f t="shared" si="5"/>
        <v>0.77952802793485798</v>
      </c>
      <c r="CU47" s="59">
        <f t="shared" si="5"/>
        <v>0.8216298802983395</v>
      </c>
      <c r="CV47" s="59">
        <f t="shared" si="5"/>
        <v>4.2101852363481469E-2</v>
      </c>
      <c r="CW47" s="59">
        <f t="shared" si="5"/>
        <v>9.656388156761805E-3</v>
      </c>
      <c r="CX47" s="59">
        <f t="shared" si="5"/>
        <v>2.1173025845322901</v>
      </c>
      <c r="CY47" s="59">
        <f t="shared" si="5"/>
        <v>1.0126546966794363</v>
      </c>
      <c r="CZ47" s="59">
        <f t="shared" si="5"/>
        <v>3.6136350346637508E-2</v>
      </c>
      <c r="DA47" s="59">
        <f t="shared" si="5"/>
        <v>4.2852904775674057E-2</v>
      </c>
      <c r="DB47" s="59">
        <f t="shared" si="4"/>
        <v>6.7165544290365446E-3</v>
      </c>
      <c r="DC47" s="59">
        <f t="shared" si="4"/>
        <v>47.138785365851042</v>
      </c>
      <c r="DD47" s="59">
        <f t="shared" si="4"/>
        <v>9.4401494379713853</v>
      </c>
      <c r="DE47" s="11">
        <f t="shared" si="4"/>
        <v>9.4281647873368275</v>
      </c>
      <c r="DF47" s="65">
        <f t="shared" si="4"/>
        <v>1.1984650634558818E-2</v>
      </c>
      <c r="DH47" s="63" t="s">
        <v>89</v>
      </c>
      <c r="DI47" s="11">
        <f t="shared" si="8"/>
        <v>28.532438221915601</v>
      </c>
      <c r="DJ47" s="11">
        <f t="shared" si="8"/>
        <v>28.398482659540967</v>
      </c>
      <c r="DK47" s="11">
        <f t="shared" si="8"/>
        <v>0.1339555623746346</v>
      </c>
      <c r="DL47" s="11">
        <f t="shared" si="8"/>
        <v>9.1661977059640538</v>
      </c>
      <c r="DM47" s="11">
        <f t="shared" si="8"/>
        <v>1.5244539983079861</v>
      </c>
      <c r="DN47" s="11">
        <f t="shared" si="8"/>
        <v>2.9019055809095353</v>
      </c>
      <c r="DO47" s="11">
        <f t="shared" si="8"/>
        <v>4.7398381267465322</v>
      </c>
      <c r="DP47" s="70">
        <f t="shared" si="7"/>
        <v>100</v>
      </c>
      <c r="DQ47" s="73"/>
    </row>
    <row r="48" spans="2:121" ht="12">
      <c r="B48" s="63" t="s">
        <v>90</v>
      </c>
      <c r="C48" s="5">
        <v>4540527</v>
      </c>
      <c r="D48" s="5">
        <v>3877293</v>
      </c>
      <c r="E48" s="5">
        <v>663234</v>
      </c>
      <c r="F48" s="5">
        <v>597000</v>
      </c>
      <c r="G48" s="5">
        <v>66234</v>
      </c>
      <c r="H48" s="5">
        <v>250075</v>
      </c>
      <c r="I48" s="5">
        <v>372436</v>
      </c>
      <c r="J48" s="5">
        <v>122361</v>
      </c>
      <c r="K48" s="5">
        <v>-90979</v>
      </c>
      <c r="L48" s="5">
        <v>24205</v>
      </c>
      <c r="M48" s="5">
        <v>115184</v>
      </c>
      <c r="N48" s="64">
        <v>327480</v>
      </c>
      <c r="O48" s="5"/>
      <c r="P48" s="63" t="s">
        <v>90</v>
      </c>
      <c r="Q48" s="5">
        <v>91002</v>
      </c>
      <c r="R48" s="5">
        <v>95656</v>
      </c>
      <c r="S48" s="5">
        <v>4654</v>
      </c>
      <c r="T48" s="5">
        <v>3541</v>
      </c>
      <c r="U48" s="5">
        <v>198321</v>
      </c>
      <c r="V48" s="5">
        <v>34616</v>
      </c>
      <c r="W48" s="5">
        <v>13574</v>
      </c>
      <c r="X48" s="5">
        <v>16097</v>
      </c>
      <c r="Y48" s="5">
        <v>2523</v>
      </c>
      <c r="Z48" s="5">
        <v>1481434</v>
      </c>
      <c r="AA48" s="5">
        <v>361585</v>
      </c>
      <c r="AB48" s="5">
        <v>359995</v>
      </c>
      <c r="AC48" s="64">
        <v>1590</v>
      </c>
      <c r="AD48" s="5">
        <v>0</v>
      </c>
      <c r="AE48" s="63" t="s">
        <v>90</v>
      </c>
      <c r="AF48" s="5">
        <v>38413</v>
      </c>
      <c r="AG48" s="5">
        <v>15805</v>
      </c>
      <c r="AH48" s="5">
        <v>22608</v>
      </c>
      <c r="AI48" s="5">
        <v>1081436</v>
      </c>
      <c r="AJ48" s="5">
        <v>279541</v>
      </c>
      <c r="AK48" s="5">
        <v>175904</v>
      </c>
      <c r="AL48" s="5">
        <v>625991</v>
      </c>
      <c r="AM48" s="5">
        <v>6272036</v>
      </c>
      <c r="AN48" s="5">
        <v>3599</v>
      </c>
      <c r="AO48" s="64">
        <v>1742.7163100861351</v>
      </c>
      <c r="AP48" s="68"/>
      <c r="AQ48" s="63" t="s">
        <v>90</v>
      </c>
      <c r="AR48" s="11">
        <v>4.1057857985465862</v>
      </c>
      <c r="AS48" s="11">
        <v>4.5771781669494205</v>
      </c>
      <c r="AT48" s="11">
        <v>1.4328645821385149</v>
      </c>
      <c r="AU48" s="11">
        <v>1.0798785009701637</v>
      </c>
      <c r="AV48" s="11">
        <v>4.7293771642711446</v>
      </c>
      <c r="AW48" s="11">
        <v>-10.274763914004421</v>
      </c>
      <c r="AX48" s="11">
        <v>3.159008506194759</v>
      </c>
      <c r="AY48" s="11">
        <v>48.64247622055661</v>
      </c>
      <c r="AZ48" s="11">
        <v>-186.64734238633858</v>
      </c>
      <c r="BA48" s="11">
        <v>-42.597291721014066</v>
      </c>
      <c r="BB48" s="11">
        <v>55.852028252104027</v>
      </c>
      <c r="BC48" s="65">
        <v>10.463096326329602</v>
      </c>
      <c r="BE48" s="63" t="s">
        <v>90</v>
      </c>
      <c r="BF48" s="11">
        <v>60.220430296841442</v>
      </c>
      <c r="BG48" s="11">
        <v>52.008644800406813</v>
      </c>
      <c r="BH48" s="11">
        <v>-24.078303425774877</v>
      </c>
      <c r="BI48" s="11">
        <v>-68.669262077508407</v>
      </c>
      <c r="BJ48" s="11">
        <v>3.3972002815359352</v>
      </c>
      <c r="BK48" s="11">
        <v>-5.3069263595579379</v>
      </c>
      <c r="BL48" s="11">
        <v>-2.9735525375268046</v>
      </c>
      <c r="BM48" s="11">
        <v>-1.0815461193387821</v>
      </c>
      <c r="BN48" s="11">
        <v>10.512483574244415</v>
      </c>
      <c r="BO48" s="11">
        <v>16.781403693814923</v>
      </c>
      <c r="BP48" s="57">
        <v>72.736088817549501</v>
      </c>
      <c r="BQ48" s="57">
        <v>62.376411792299649</v>
      </c>
      <c r="BR48" s="65">
        <v>112.84744667097608</v>
      </c>
      <c r="BS48" s="5"/>
      <c r="BT48" s="63" t="s">
        <v>90</v>
      </c>
      <c r="BU48" s="11">
        <v>30.919191574929279</v>
      </c>
      <c r="BV48" s="11">
        <v>104.99351491569391</v>
      </c>
      <c r="BW48" s="11">
        <v>4.5166658961675381</v>
      </c>
      <c r="BX48" s="11">
        <v>5.0056122825483262</v>
      </c>
      <c r="BY48" s="11">
        <v>65.44705582945177</v>
      </c>
      <c r="BZ48" s="11">
        <v>-17.023283897505568</v>
      </c>
      <c r="CA48" s="11">
        <v>-3.5350445578959859</v>
      </c>
      <c r="CB48" s="11">
        <v>6.1488105714943337</v>
      </c>
      <c r="CC48" s="11">
        <v>-2.6771227690643591</v>
      </c>
      <c r="CD48" s="69">
        <v>9.0687139464812603</v>
      </c>
      <c r="CE48" s="63" t="s">
        <v>90</v>
      </c>
      <c r="CF48" s="11">
        <f t="shared" si="3"/>
        <v>72.393190982959922</v>
      </c>
      <c r="CG48" s="11">
        <f t="shared" si="3"/>
        <v>61.818729994534472</v>
      </c>
      <c r="CH48" s="11">
        <f t="shared" si="3"/>
        <v>10.57446098842545</v>
      </c>
      <c r="CI48" s="11">
        <f t="shared" si="6"/>
        <v>9.5184402640546057</v>
      </c>
      <c r="CJ48" s="11">
        <f t="shared" si="6"/>
        <v>1.0560207243708422</v>
      </c>
      <c r="CK48" s="11">
        <f t="shared" si="6"/>
        <v>3.9871422931883687</v>
      </c>
      <c r="CL48" s="11">
        <f t="shared" si="6"/>
        <v>5.9380398964546766</v>
      </c>
      <c r="CM48" s="11">
        <f t="shared" si="6"/>
        <v>1.9508976032663079</v>
      </c>
      <c r="CN48" s="11">
        <f t="shared" si="6"/>
        <v>-1.4505497098549818</v>
      </c>
      <c r="CO48" s="11">
        <f t="shared" si="6"/>
        <v>0.38591934102419057</v>
      </c>
      <c r="CP48" s="11">
        <f t="shared" si="6"/>
        <v>1.8364690508791723</v>
      </c>
      <c r="CQ48" s="65">
        <f t="shared" si="6"/>
        <v>5.2212710513778937</v>
      </c>
      <c r="CS48" s="63" t="s">
        <v>90</v>
      </c>
      <c r="CT48" s="59">
        <f t="shared" si="5"/>
        <v>1.4509164169338313</v>
      </c>
      <c r="CU48" s="59">
        <f t="shared" si="5"/>
        <v>1.5251187971497613</v>
      </c>
      <c r="CV48" s="59">
        <f t="shared" si="5"/>
        <v>7.4202380215929883E-2</v>
      </c>
      <c r="CW48" s="59">
        <f t="shared" si="5"/>
        <v>5.6456946356813004E-2</v>
      </c>
      <c r="CX48" s="59">
        <f t="shared" si="5"/>
        <v>3.1619875906324513</v>
      </c>
      <c r="CY48" s="59">
        <f t="shared" si="5"/>
        <v>0.5519100974547978</v>
      </c>
      <c r="CZ48" s="59">
        <f t="shared" si="5"/>
        <v>0.21642095166545602</v>
      </c>
      <c r="DA48" s="59">
        <f t="shared" si="5"/>
        <v>0.25664712383666166</v>
      </c>
      <c r="DB48" s="59">
        <f t="shared" si="4"/>
        <v>4.0226172171205651E-2</v>
      </c>
      <c r="DC48" s="59">
        <f t="shared" si="4"/>
        <v>23.619666723851712</v>
      </c>
      <c r="DD48" s="59">
        <f t="shared" si="4"/>
        <v>5.7650338741678135</v>
      </c>
      <c r="DE48" s="11">
        <f t="shared" si="4"/>
        <v>5.7396832543690754</v>
      </c>
      <c r="DF48" s="65">
        <f t="shared" si="4"/>
        <v>2.53506197987384E-2</v>
      </c>
      <c r="DH48" s="63" t="s">
        <v>90</v>
      </c>
      <c r="DI48" s="11">
        <f t="shared" si="8"/>
        <v>0.61244865303706808</v>
      </c>
      <c r="DJ48" s="11">
        <f t="shared" si="8"/>
        <v>0.2519915383138745</v>
      </c>
      <c r="DK48" s="11">
        <f t="shared" si="8"/>
        <v>0.36045711472319353</v>
      </c>
      <c r="DL48" s="11">
        <f t="shared" si="8"/>
        <v>17.242184196646832</v>
      </c>
      <c r="DM48" s="11">
        <f t="shared" si="8"/>
        <v>4.4569418925529121</v>
      </c>
      <c r="DN48" s="11">
        <f t="shared" si="8"/>
        <v>2.8045757390423143</v>
      </c>
      <c r="DO48" s="11">
        <f t="shared" si="8"/>
        <v>9.9806665650516031</v>
      </c>
      <c r="DP48" s="70">
        <f t="shared" si="7"/>
        <v>100</v>
      </c>
      <c r="DQ48" s="73"/>
    </row>
    <row r="49" spans="2:121" ht="12">
      <c r="B49" s="74" t="s">
        <v>91</v>
      </c>
      <c r="C49" s="75">
        <v>21376206</v>
      </c>
      <c r="D49" s="75">
        <v>18253809</v>
      </c>
      <c r="E49" s="75">
        <v>3122397</v>
      </c>
      <c r="F49" s="75">
        <v>2810683</v>
      </c>
      <c r="G49" s="75">
        <v>311714</v>
      </c>
      <c r="H49" s="75">
        <v>3208241</v>
      </c>
      <c r="I49" s="75">
        <v>3612731</v>
      </c>
      <c r="J49" s="75">
        <v>404490</v>
      </c>
      <c r="K49" s="75">
        <v>20611</v>
      </c>
      <c r="L49" s="75">
        <v>399150</v>
      </c>
      <c r="M49" s="75">
        <v>378539</v>
      </c>
      <c r="N49" s="76">
        <v>3144988</v>
      </c>
      <c r="O49" s="5"/>
      <c r="P49" s="74" t="s">
        <v>91</v>
      </c>
      <c r="Q49" s="75">
        <v>351280</v>
      </c>
      <c r="R49" s="75">
        <v>369304</v>
      </c>
      <c r="S49" s="75">
        <v>18024</v>
      </c>
      <c r="T49" s="75">
        <v>218898</v>
      </c>
      <c r="U49" s="75">
        <v>1043168</v>
      </c>
      <c r="V49" s="75">
        <v>1531642</v>
      </c>
      <c r="W49" s="75">
        <v>42642</v>
      </c>
      <c r="X49" s="75">
        <v>50569</v>
      </c>
      <c r="Y49" s="75">
        <v>7927</v>
      </c>
      <c r="Z49" s="75">
        <v>8420457</v>
      </c>
      <c r="AA49" s="75">
        <v>3039448</v>
      </c>
      <c r="AB49" s="75">
        <v>3022880</v>
      </c>
      <c r="AC49" s="76">
        <v>16568</v>
      </c>
      <c r="AD49" s="72">
        <v>0</v>
      </c>
      <c r="AE49" s="74" t="s">
        <v>91</v>
      </c>
      <c r="AF49" s="75">
        <v>120976</v>
      </c>
      <c r="AG49" s="75">
        <v>50618</v>
      </c>
      <c r="AH49" s="75">
        <v>70358</v>
      </c>
      <c r="AI49" s="75">
        <v>5260033</v>
      </c>
      <c r="AJ49" s="75">
        <v>1768572</v>
      </c>
      <c r="AK49" s="75">
        <v>942263</v>
      </c>
      <c r="AL49" s="75">
        <v>2549198</v>
      </c>
      <c r="AM49" s="75">
        <v>33004904</v>
      </c>
      <c r="AN49" s="75">
        <v>15311</v>
      </c>
      <c r="AO49" s="76">
        <v>2155.6334661354581</v>
      </c>
      <c r="AP49" s="102"/>
      <c r="AQ49" s="74" t="s">
        <v>91</v>
      </c>
      <c r="AR49" s="78">
        <v>4.7202121974748641</v>
      </c>
      <c r="AS49" s="78">
        <v>5.1964198034591735</v>
      </c>
      <c r="AT49" s="78">
        <v>2.020313902927696</v>
      </c>
      <c r="AU49" s="78">
        <v>1.6809455694160158</v>
      </c>
      <c r="AV49" s="78">
        <v>5.1858300770045824</v>
      </c>
      <c r="AW49" s="78">
        <v>6.4842652108714667</v>
      </c>
      <c r="AX49" s="78">
        <v>8.9709725923479375</v>
      </c>
      <c r="AY49" s="78">
        <v>33.74355650928954</v>
      </c>
      <c r="AZ49" s="78">
        <v>125.88086089555237</v>
      </c>
      <c r="BA49" s="78">
        <v>107.65593053684117</v>
      </c>
      <c r="BB49" s="78">
        <v>39.242978793842305</v>
      </c>
      <c r="BC49" s="79">
        <v>3.0942488268682009</v>
      </c>
      <c r="BE49" s="74" t="s">
        <v>91</v>
      </c>
      <c r="BF49" s="78">
        <v>59.987611981764111</v>
      </c>
      <c r="BG49" s="78">
        <v>51.784569352425734</v>
      </c>
      <c r="BH49" s="78">
        <v>-24.080704266880083</v>
      </c>
      <c r="BI49" s="78">
        <v>-10.892104781095439</v>
      </c>
      <c r="BJ49" s="78">
        <v>-1.4531198337348259</v>
      </c>
      <c r="BK49" s="78">
        <v>0.31562270151811961</v>
      </c>
      <c r="BL49" s="78">
        <v>1.7199017199017199</v>
      </c>
      <c r="BM49" s="78">
        <v>3.7057544809482792</v>
      </c>
      <c r="BN49" s="78">
        <v>15.874872094722994</v>
      </c>
      <c r="BO49" s="78">
        <v>9.8934782804457271</v>
      </c>
      <c r="BP49" s="80">
        <v>36.362261889112865</v>
      </c>
      <c r="BQ49" s="80">
        <v>28.409103942439174</v>
      </c>
      <c r="BR49" s="65">
        <v>113.23851378345984</v>
      </c>
      <c r="BS49" s="64"/>
      <c r="BT49" s="74" t="s">
        <v>91</v>
      </c>
      <c r="BU49" s="78">
        <v>19.974215302226408</v>
      </c>
      <c r="BV49" s="78">
        <v>44.009786907166628</v>
      </c>
      <c r="BW49" s="78">
        <v>7.1126267393356271</v>
      </c>
      <c r="BX49" s="78">
        <v>-1.360725875488388</v>
      </c>
      <c r="BY49" s="78">
        <v>3.0813572263297013</v>
      </c>
      <c r="BZ49" s="78">
        <v>-6.1550857315868308</v>
      </c>
      <c r="CA49" s="78">
        <v>-2.4352176532229852</v>
      </c>
      <c r="CB49" s="78">
        <v>6.1662522991630553</v>
      </c>
      <c r="CC49" s="78">
        <v>-1.3657153900663532</v>
      </c>
      <c r="CD49" s="103">
        <v>7.6362572294368807</v>
      </c>
      <c r="CE49" s="74" t="s">
        <v>91</v>
      </c>
      <c r="CF49" s="78">
        <f t="shared" si="3"/>
        <v>64.76675708555311</v>
      </c>
      <c r="CG49" s="78">
        <f t="shared" si="3"/>
        <v>55.30635386789794</v>
      </c>
      <c r="CH49" s="78">
        <f t="shared" si="3"/>
        <v>9.4604032176551716</v>
      </c>
      <c r="CI49" s="78">
        <f t="shared" si="6"/>
        <v>8.5159556894939001</v>
      </c>
      <c r="CJ49" s="78">
        <f t="shared" si="6"/>
        <v>0.94444752816126953</v>
      </c>
      <c r="CK49" s="78">
        <f t="shared" si="6"/>
        <v>9.7204978993424724</v>
      </c>
      <c r="CL49" s="78">
        <f t="shared" si="6"/>
        <v>10.946043048633015</v>
      </c>
      <c r="CM49" s="78">
        <f t="shared" si="6"/>
        <v>1.2255451492905418</v>
      </c>
      <c r="CN49" s="78">
        <f t="shared" si="6"/>
        <v>6.2448295562380678E-2</v>
      </c>
      <c r="CO49" s="78">
        <f t="shared" si="6"/>
        <v>1.2093657354676748</v>
      </c>
      <c r="CP49" s="78">
        <f t="shared" si="6"/>
        <v>1.1469174399052939</v>
      </c>
      <c r="CQ49" s="65">
        <f t="shared" si="6"/>
        <v>9.528850621713671</v>
      </c>
      <c r="CS49" s="74" t="s">
        <v>91</v>
      </c>
      <c r="CT49" s="82">
        <f t="shared" si="5"/>
        <v>1.0643266830892766</v>
      </c>
      <c r="CU49" s="82">
        <f t="shared" si="5"/>
        <v>1.1189367495206166</v>
      </c>
      <c r="CV49" s="82">
        <f t="shared" si="5"/>
        <v>5.4610066431340018E-2</v>
      </c>
      <c r="CW49" s="82">
        <f t="shared" si="5"/>
        <v>0.66322871292096475</v>
      </c>
      <c r="CX49" s="82">
        <f t="shared" si="5"/>
        <v>3.1606454604443024</v>
      </c>
      <c r="CY49" s="82">
        <f t="shared" si="5"/>
        <v>4.6406497652591261</v>
      </c>
      <c r="CZ49" s="82">
        <f t="shared" si="5"/>
        <v>0.12919898206642261</v>
      </c>
      <c r="DA49" s="82">
        <f t="shared" si="5"/>
        <v>0.15321662502033032</v>
      </c>
      <c r="DB49" s="82">
        <f t="shared" si="4"/>
        <v>2.4017642953907698E-2</v>
      </c>
      <c r="DC49" s="82">
        <f t="shared" si="4"/>
        <v>25.512745015104421</v>
      </c>
      <c r="DD49" s="82">
        <f t="shared" si="4"/>
        <v>9.2090799597538595</v>
      </c>
      <c r="DE49" s="78">
        <f t="shared" si="4"/>
        <v>9.1588813589641109</v>
      </c>
      <c r="DF49" s="79">
        <f t="shared" si="4"/>
        <v>5.0198600789749304E-2</v>
      </c>
      <c r="DH49" s="74" t="s">
        <v>91</v>
      </c>
      <c r="DI49" s="78">
        <f t="shared" si="8"/>
        <v>0.36653946940733417</v>
      </c>
      <c r="DJ49" s="78">
        <f t="shared" si="8"/>
        <v>0.15336508780634539</v>
      </c>
      <c r="DK49" s="78">
        <f t="shared" si="8"/>
        <v>0.21317438160098875</v>
      </c>
      <c r="DL49" s="78">
        <f t="shared" si="8"/>
        <v>15.93712558594323</v>
      </c>
      <c r="DM49" s="78">
        <f t="shared" si="8"/>
        <v>5.3585127834336372</v>
      </c>
      <c r="DN49" s="78">
        <f t="shared" si="8"/>
        <v>2.8549181661004073</v>
      </c>
      <c r="DO49" s="78">
        <f t="shared" si="8"/>
        <v>7.7236946364091823</v>
      </c>
      <c r="DP49" s="104">
        <f t="shared" si="7"/>
        <v>100</v>
      </c>
      <c r="DQ49" s="71"/>
    </row>
    <row r="50" spans="2:121" ht="12">
      <c r="B50" s="90" t="s">
        <v>92</v>
      </c>
      <c r="C50" s="91">
        <v>10649243</v>
      </c>
      <c r="D50" s="91">
        <v>9098580</v>
      </c>
      <c r="E50" s="91">
        <v>1550663</v>
      </c>
      <c r="F50" s="91">
        <v>1395748</v>
      </c>
      <c r="G50" s="91">
        <v>154915</v>
      </c>
      <c r="H50" s="91">
        <v>958239</v>
      </c>
      <c r="I50" s="91">
        <v>1244305</v>
      </c>
      <c r="J50" s="91">
        <v>286066</v>
      </c>
      <c r="K50" s="91">
        <v>-210804</v>
      </c>
      <c r="L50" s="91">
        <v>59315</v>
      </c>
      <c r="M50" s="91">
        <v>270119</v>
      </c>
      <c r="N50" s="92">
        <v>1136403</v>
      </c>
      <c r="O50" s="5"/>
      <c r="P50" s="90" t="s">
        <v>92</v>
      </c>
      <c r="Q50" s="75">
        <v>162490</v>
      </c>
      <c r="R50" s="75">
        <v>172369</v>
      </c>
      <c r="S50" s="75">
        <v>9879</v>
      </c>
      <c r="T50" s="75">
        <v>240029</v>
      </c>
      <c r="U50" s="75">
        <v>477569</v>
      </c>
      <c r="V50" s="75">
        <v>256315</v>
      </c>
      <c r="W50" s="75">
        <v>32640</v>
      </c>
      <c r="X50" s="75">
        <v>38708</v>
      </c>
      <c r="Y50" s="75">
        <v>6068</v>
      </c>
      <c r="Z50" s="75">
        <v>7045842</v>
      </c>
      <c r="AA50" s="75">
        <v>4299643</v>
      </c>
      <c r="AB50" s="75">
        <v>4293090</v>
      </c>
      <c r="AC50" s="76">
        <v>6553</v>
      </c>
      <c r="AD50" s="5">
        <v>0</v>
      </c>
      <c r="AE50" s="90" t="s">
        <v>92</v>
      </c>
      <c r="AF50" s="75">
        <v>197735</v>
      </c>
      <c r="AG50" s="75">
        <v>151620</v>
      </c>
      <c r="AH50" s="75">
        <v>46115</v>
      </c>
      <c r="AI50" s="75">
        <v>2548464</v>
      </c>
      <c r="AJ50" s="75">
        <v>402600</v>
      </c>
      <c r="AK50" s="75">
        <v>531193</v>
      </c>
      <c r="AL50" s="75">
        <v>1614671</v>
      </c>
      <c r="AM50" s="75">
        <v>18653324</v>
      </c>
      <c r="AN50" s="75">
        <v>7591</v>
      </c>
      <c r="AO50" s="76">
        <v>2457.294691081544</v>
      </c>
      <c r="AQ50" s="90" t="s">
        <v>92</v>
      </c>
      <c r="AR50" s="93">
        <v>0.62554798757748364</v>
      </c>
      <c r="AS50" s="93">
        <v>1.0789473128745017</v>
      </c>
      <c r="AT50" s="93">
        <v>-1.954941318249702</v>
      </c>
      <c r="AU50" s="93">
        <v>-2.29200224852974</v>
      </c>
      <c r="AV50" s="93">
        <v>1.1901262631211094</v>
      </c>
      <c r="AW50" s="93">
        <v>-6.2483856828659317</v>
      </c>
      <c r="AX50" s="93">
        <v>6.2563981320872014E-2</v>
      </c>
      <c r="AY50" s="93">
        <v>29.194347470678295</v>
      </c>
      <c r="AZ50" s="93">
        <v>-48.844499989408803</v>
      </c>
      <c r="BA50" s="93">
        <v>-2.9055491897200851</v>
      </c>
      <c r="BB50" s="93">
        <v>33.249308148798576</v>
      </c>
      <c r="BC50" s="83">
        <v>0.69120912420853409</v>
      </c>
      <c r="BE50" s="90" t="s">
        <v>92</v>
      </c>
      <c r="BF50" s="93">
        <v>12.71112960843478</v>
      </c>
      <c r="BG50" s="93">
        <v>9.6927541396734078</v>
      </c>
      <c r="BH50" s="93">
        <v>-23.8495336468049</v>
      </c>
      <c r="BI50" s="93">
        <v>6.0892279405264924</v>
      </c>
      <c r="BJ50" s="93">
        <v>-5.0854902147838548</v>
      </c>
      <c r="BK50" s="93">
        <v>0.50465046975234096</v>
      </c>
      <c r="BL50" s="93">
        <v>-7.0853141279284921</v>
      </c>
      <c r="BM50" s="93">
        <v>-5.2714013019431256</v>
      </c>
      <c r="BN50" s="93">
        <v>5.8433629862201286</v>
      </c>
      <c r="BO50" s="93">
        <v>2.0099125280855685</v>
      </c>
      <c r="BP50" s="105">
        <v>3.9046752528053572</v>
      </c>
      <c r="BQ50" s="105">
        <v>2.5488332896202119</v>
      </c>
      <c r="BR50" s="83">
        <v>113.56139152749323</v>
      </c>
      <c r="BS50" s="5"/>
      <c r="BT50" s="90" t="s">
        <v>92</v>
      </c>
      <c r="BU50" s="93">
        <v>-0.11870485427084912</v>
      </c>
      <c r="BV50" s="93">
        <v>-1.4494637634059149</v>
      </c>
      <c r="BW50" s="93">
        <v>4.5217588395285588</v>
      </c>
      <c r="BX50" s="93">
        <v>-0.8758521063157968</v>
      </c>
      <c r="BY50" s="93">
        <v>19.650143693105999</v>
      </c>
      <c r="BZ50" s="93">
        <v>-7.9217463203748357</v>
      </c>
      <c r="CA50" s="93">
        <v>-2.5902987919942473</v>
      </c>
      <c r="CB50" s="93">
        <v>0.7625365421931809</v>
      </c>
      <c r="CC50" s="93">
        <v>-1.9123917818839642</v>
      </c>
      <c r="CD50" s="106">
        <v>2.7270807930487519</v>
      </c>
      <c r="CE50" s="90" t="s">
        <v>92</v>
      </c>
      <c r="CF50" s="93">
        <f t="shared" si="3"/>
        <v>57.090323419032451</v>
      </c>
      <c r="CG50" s="93">
        <f t="shared" si="3"/>
        <v>48.777258144446535</v>
      </c>
      <c r="CH50" s="93">
        <f t="shared" si="3"/>
        <v>8.313065274585913</v>
      </c>
      <c r="CI50" s="93">
        <f t="shared" si="6"/>
        <v>7.4825698626153709</v>
      </c>
      <c r="CJ50" s="93">
        <f t="shared" si="6"/>
        <v>0.83049541197054211</v>
      </c>
      <c r="CK50" s="93">
        <f t="shared" si="6"/>
        <v>5.1370951365022126</v>
      </c>
      <c r="CL50" s="93">
        <f t="shared" si="6"/>
        <v>6.6706877551689985</v>
      </c>
      <c r="CM50" s="93">
        <f t="shared" si="6"/>
        <v>1.5335926186667856</v>
      </c>
      <c r="CN50" s="93">
        <f t="shared" si="6"/>
        <v>-1.1301149328666569</v>
      </c>
      <c r="CO50" s="93">
        <f t="shared" si="6"/>
        <v>0.31798622057923831</v>
      </c>
      <c r="CP50" s="93">
        <f t="shared" si="6"/>
        <v>1.4481011534458954</v>
      </c>
      <c r="CQ50" s="83">
        <f t="shared" si="6"/>
        <v>6.0922278517222992</v>
      </c>
      <c r="CS50" s="90" t="s">
        <v>92</v>
      </c>
      <c r="CT50" s="107">
        <f t="shared" si="5"/>
        <v>0.87110479612105607</v>
      </c>
      <c r="CU50" s="107">
        <f t="shared" si="5"/>
        <v>0.9240658662230925</v>
      </c>
      <c r="CV50" s="107">
        <f t="shared" si="5"/>
        <v>5.2961070102036503E-2</v>
      </c>
      <c r="CW50" s="107">
        <f t="shared" si="5"/>
        <v>1.2867894215529629</v>
      </c>
      <c r="CX50" s="107">
        <f t="shared" si="5"/>
        <v>2.5602353768154136</v>
      </c>
      <c r="CY50" s="107">
        <f t="shared" si="5"/>
        <v>1.3740982572328664</v>
      </c>
      <c r="CZ50" s="107">
        <f t="shared" si="5"/>
        <v>0.17498221764657068</v>
      </c>
      <c r="DA50" s="107">
        <f t="shared" si="5"/>
        <v>0.20751261276542454</v>
      </c>
      <c r="DB50" s="107">
        <f t="shared" si="4"/>
        <v>3.2530395118853882E-2</v>
      </c>
      <c r="DC50" s="107">
        <f t="shared" si="4"/>
        <v>37.772581444465345</v>
      </c>
      <c r="DD50" s="107">
        <f t="shared" si="4"/>
        <v>23.050277794992464</v>
      </c>
      <c r="DE50" s="93">
        <f t="shared" si="4"/>
        <v>23.015147327093015</v>
      </c>
      <c r="DF50" s="83">
        <f t="shared" si="4"/>
        <v>3.5130467899447841E-2</v>
      </c>
      <c r="DH50" s="90" t="s">
        <v>92</v>
      </c>
      <c r="DI50" s="93">
        <f t="shared" si="8"/>
        <v>1.060052353135559</v>
      </c>
      <c r="DJ50" s="93">
        <f t="shared" si="8"/>
        <v>0.81283099998691932</v>
      </c>
      <c r="DK50" s="93">
        <f t="shared" si="8"/>
        <v>0.24722135314863988</v>
      </c>
      <c r="DL50" s="93">
        <f t="shared" si="8"/>
        <v>13.662251296337319</v>
      </c>
      <c r="DM50" s="93">
        <f t="shared" si="8"/>
        <v>2.1583284566332521</v>
      </c>
      <c r="DN50" s="93">
        <f t="shared" si="8"/>
        <v>2.8477122897774145</v>
      </c>
      <c r="DO50" s="93">
        <f t="shared" si="8"/>
        <v>8.6562105499266515</v>
      </c>
      <c r="DP50" s="94">
        <f t="shared" si="7"/>
        <v>100</v>
      </c>
      <c r="DQ50" s="73"/>
    </row>
    <row r="51" spans="2:121" ht="12">
      <c r="B51" s="108" t="s">
        <v>93</v>
      </c>
      <c r="C51" s="109">
        <v>3190370969</v>
      </c>
      <c r="D51" s="109">
        <v>2724875004</v>
      </c>
      <c r="E51" s="109">
        <v>465495965</v>
      </c>
      <c r="F51" s="109">
        <v>418875999</v>
      </c>
      <c r="G51" s="109">
        <v>46619966</v>
      </c>
      <c r="H51" s="109">
        <v>229311444</v>
      </c>
      <c r="I51" s="109">
        <v>342401157</v>
      </c>
      <c r="J51" s="109">
        <v>113089713</v>
      </c>
      <c r="K51" s="109">
        <v>-23781552</v>
      </c>
      <c r="L51" s="109">
        <v>86075159</v>
      </c>
      <c r="M51" s="109">
        <v>109856711</v>
      </c>
      <c r="N51" s="110">
        <v>248692999</v>
      </c>
      <c r="O51" s="5"/>
      <c r="P51" s="108" t="s">
        <v>93</v>
      </c>
      <c r="Q51" s="109">
        <v>54185997</v>
      </c>
      <c r="R51" s="109">
        <v>56600998</v>
      </c>
      <c r="S51" s="109">
        <v>2415001</v>
      </c>
      <c r="T51" s="109">
        <v>47505998</v>
      </c>
      <c r="U51" s="109">
        <v>115707002</v>
      </c>
      <c r="V51" s="109">
        <v>31294002</v>
      </c>
      <c r="W51" s="109">
        <v>4399997</v>
      </c>
      <c r="X51" s="109">
        <v>5217998</v>
      </c>
      <c r="Y51" s="109">
        <v>818001</v>
      </c>
      <c r="Z51" s="109">
        <v>1040925994</v>
      </c>
      <c r="AA51" s="109">
        <v>457127004</v>
      </c>
      <c r="AB51" s="109">
        <v>452863002</v>
      </c>
      <c r="AC51" s="110">
        <v>4264002</v>
      </c>
      <c r="AD51" s="5">
        <v>0</v>
      </c>
      <c r="AE51" s="108" t="s">
        <v>93</v>
      </c>
      <c r="AF51" s="109">
        <v>47527998</v>
      </c>
      <c r="AG51" s="109">
        <v>31093999</v>
      </c>
      <c r="AH51" s="109">
        <v>16433999</v>
      </c>
      <c r="AI51" s="109">
        <v>536270992</v>
      </c>
      <c r="AJ51" s="109">
        <v>85238000</v>
      </c>
      <c r="AK51" s="109">
        <v>142260992</v>
      </c>
      <c r="AL51" s="109">
        <v>308772000</v>
      </c>
      <c r="AM51" s="109">
        <v>4460608407</v>
      </c>
      <c r="AN51" s="109">
        <v>1774538</v>
      </c>
      <c r="AO51" s="110">
        <v>2513.6730839238157</v>
      </c>
      <c r="AQ51" s="108" t="s">
        <v>93</v>
      </c>
      <c r="AR51" s="111">
        <v>1.7151718797125723</v>
      </c>
      <c r="AS51" s="111">
        <v>2.1757112081756813</v>
      </c>
      <c r="AT51" s="111">
        <v>-0.89954908350459251</v>
      </c>
      <c r="AU51" s="111">
        <v>-1.2387720658375587</v>
      </c>
      <c r="AV51" s="111">
        <v>2.256196221141666</v>
      </c>
      <c r="AW51" s="111">
        <v>-11.763761613173767</v>
      </c>
      <c r="AX51" s="111">
        <v>-2.6505482221253942</v>
      </c>
      <c r="AY51" s="111">
        <v>23.137427892040748</v>
      </c>
      <c r="AZ51" s="111">
        <v>-286.85137712970544</v>
      </c>
      <c r="BA51" s="111">
        <v>-14.462668944239443</v>
      </c>
      <c r="BB51" s="111">
        <v>24.977428930724653</v>
      </c>
      <c r="BC51" s="112">
        <v>2.6088225045809712</v>
      </c>
      <c r="BE51" s="108" t="s">
        <v>93</v>
      </c>
      <c r="BF51" s="111">
        <v>17.161450719429642</v>
      </c>
      <c r="BG51" s="111">
        <v>14.560688051504606</v>
      </c>
      <c r="BH51" s="111">
        <v>-23.52754163155743</v>
      </c>
      <c r="BI51" s="111">
        <v>2.0252110479395879</v>
      </c>
      <c r="BJ51" s="111">
        <v>-2.9140778654136601</v>
      </c>
      <c r="BK51" s="111">
        <v>3.0153500235482924</v>
      </c>
      <c r="BL51" s="111">
        <v>-8.065310447987601</v>
      </c>
      <c r="BM51" s="111">
        <v>-6.2691889569326698</v>
      </c>
      <c r="BN51" s="111">
        <v>4.7375099391678122</v>
      </c>
      <c r="BO51" s="111">
        <v>14.945017094510989</v>
      </c>
      <c r="BP51" s="113">
        <v>49.427950634772053</v>
      </c>
      <c r="BQ51" s="113">
        <v>35.638893500908168</v>
      </c>
      <c r="BR51" s="112">
        <v>115.25254795053283</v>
      </c>
      <c r="BS51" s="5"/>
      <c r="BT51" s="108" t="s">
        <v>93</v>
      </c>
      <c r="BU51" s="111">
        <v>-18.031144854950234</v>
      </c>
      <c r="BV51" s="111">
        <v>-25.301489482678086</v>
      </c>
      <c r="BW51" s="111">
        <v>0.47074035581096779</v>
      </c>
      <c r="BX51" s="111">
        <v>-0.99947716847471924</v>
      </c>
      <c r="BY51" s="111">
        <v>18.246512891079796</v>
      </c>
      <c r="BZ51" s="111">
        <v>-6.0288865822478677</v>
      </c>
      <c r="CA51" s="111">
        <v>-2.9665775715577496</v>
      </c>
      <c r="CB51" s="111">
        <v>3.6858193777597719</v>
      </c>
      <c r="CC51" s="111">
        <v>-0.65122580717400924</v>
      </c>
      <c r="CD51" s="114">
        <v>4.3654742800510249</v>
      </c>
      <c r="CE51" s="108" t="s">
        <v>93</v>
      </c>
      <c r="CF51" s="111">
        <f t="shared" si="3"/>
        <v>71.52322458957336</v>
      </c>
      <c r="CG51" s="111">
        <f t="shared" si="3"/>
        <v>61.08751890714894</v>
      </c>
      <c r="CH51" s="111">
        <f t="shared" si="3"/>
        <v>10.435705682424411</v>
      </c>
      <c r="CI51" s="111">
        <f t="shared" si="6"/>
        <v>9.3905575379058366</v>
      </c>
      <c r="CJ51" s="111">
        <f t="shared" si="6"/>
        <v>1.0451481445185735</v>
      </c>
      <c r="CK51" s="111">
        <f t="shared" si="6"/>
        <v>5.1408109180833543</v>
      </c>
      <c r="CL51" s="111">
        <f t="shared" si="6"/>
        <v>7.6761088568696678</v>
      </c>
      <c r="CM51" s="111">
        <f t="shared" si="6"/>
        <v>2.535297938786313</v>
      </c>
      <c r="CN51" s="111">
        <f t="shared" si="6"/>
        <v>-0.53314592607321876</v>
      </c>
      <c r="CO51" s="111">
        <f t="shared" si="6"/>
        <v>1.929673065784544</v>
      </c>
      <c r="CP51" s="111">
        <f t="shared" si="6"/>
        <v>2.4628189918577625</v>
      </c>
      <c r="CQ51" s="112">
        <f t="shared" si="6"/>
        <v>5.5753156589519914</v>
      </c>
      <c r="CS51" s="108" t="s">
        <v>93</v>
      </c>
      <c r="CT51" s="115">
        <f t="shared" si="5"/>
        <v>1.2147669567892647</v>
      </c>
      <c r="CU51" s="115">
        <f t="shared" si="5"/>
        <v>1.2689075757283796</v>
      </c>
      <c r="CV51" s="115">
        <f t="shared" si="5"/>
        <v>5.4140618939115044E-2</v>
      </c>
      <c r="CW51" s="115">
        <f t="shared" si="5"/>
        <v>1.0650116232003057</v>
      </c>
      <c r="CX51" s="115">
        <f t="shared" si="5"/>
        <v>2.5939735444703427</v>
      </c>
      <c r="CY51" s="115">
        <f t="shared" si="5"/>
        <v>0.70156353449207853</v>
      </c>
      <c r="CZ51" s="115">
        <f t="shared" si="5"/>
        <v>9.8641185204581455E-2</v>
      </c>
      <c r="DA51" s="115">
        <f t="shared" si="5"/>
        <v>0.11697951319401707</v>
      </c>
      <c r="DB51" s="115">
        <f t="shared" si="4"/>
        <v>1.8338327989435636E-2</v>
      </c>
      <c r="DC51" s="115">
        <f t="shared" si="4"/>
        <v>23.335964492343297</v>
      </c>
      <c r="DD51" s="115">
        <f t="shared" si="4"/>
        <v>10.248086410872425</v>
      </c>
      <c r="DE51" s="111">
        <f t="shared" si="4"/>
        <v>10.152494025015184</v>
      </c>
      <c r="DF51" s="112">
        <f t="shared" si="4"/>
        <v>9.5592385857241655E-2</v>
      </c>
      <c r="DH51" s="108" t="s">
        <v>93</v>
      </c>
      <c r="DI51" s="111">
        <f t="shared" si="8"/>
        <v>1.0655048294626057</v>
      </c>
      <c r="DJ51" s="111">
        <f t="shared" si="8"/>
        <v>0.69707977394304366</v>
      </c>
      <c r="DK51" s="111">
        <f t="shared" si="8"/>
        <v>0.36842505551956201</v>
      </c>
      <c r="DL51" s="111">
        <f t="shared" si="8"/>
        <v>12.022373252008265</v>
      </c>
      <c r="DM51" s="111">
        <f t="shared" si="8"/>
        <v>1.910905244814511</v>
      </c>
      <c r="DN51" s="111">
        <f t="shared" si="8"/>
        <v>3.1892732788816622</v>
      </c>
      <c r="DO51" s="111">
        <f t="shared" si="8"/>
        <v>6.9221947283120926</v>
      </c>
      <c r="DP51" s="116">
        <f t="shared" si="7"/>
        <v>100</v>
      </c>
      <c r="DQ51" s="73"/>
    </row>
    <row r="52" spans="2:121" s="73" customFormat="1" ht="12">
      <c r="C52" s="117"/>
      <c r="D52" s="118"/>
      <c r="E52" s="118"/>
      <c r="F52" s="118"/>
      <c r="G52" s="118"/>
      <c r="H52" s="118"/>
      <c r="I52" s="118"/>
      <c r="J52" s="118"/>
      <c r="K52" s="118"/>
      <c r="L52" s="118"/>
      <c r="M52" s="118"/>
      <c r="N52" s="119"/>
      <c r="O52" s="119"/>
      <c r="P52" s="120"/>
      <c r="Q52" s="119"/>
      <c r="R52" s="118"/>
      <c r="S52" s="118"/>
      <c r="T52" s="118"/>
      <c r="U52" s="118"/>
      <c r="V52" s="118"/>
      <c r="W52" s="118"/>
      <c r="X52" s="118"/>
      <c r="Y52" s="118"/>
      <c r="Z52" s="118"/>
      <c r="AA52" s="118"/>
      <c r="AB52" s="118"/>
      <c r="AC52" s="118"/>
      <c r="AD52" s="119"/>
      <c r="AE52" s="118"/>
      <c r="AF52" s="121"/>
      <c r="AG52" s="120"/>
      <c r="AH52" s="118"/>
      <c r="AI52" s="118"/>
      <c r="AJ52" s="118"/>
      <c r="AK52" s="118"/>
      <c r="AL52" s="118"/>
      <c r="AM52" s="118"/>
      <c r="AN52" s="118"/>
      <c r="AO52" s="118"/>
      <c r="BC52" s="85"/>
      <c r="BE52" s="62"/>
      <c r="BU52" s="85"/>
      <c r="BV52" s="85"/>
      <c r="CP52" s="85"/>
      <c r="CQ52" s="85"/>
      <c r="CS52" s="85"/>
      <c r="DF52" s="62"/>
      <c r="DH52" s="85"/>
      <c r="DI52" s="85"/>
    </row>
    <row r="53" spans="2:121" s="73" customFormat="1" ht="12">
      <c r="C53" s="117" t="s">
        <v>292</v>
      </c>
      <c r="D53" s="117"/>
      <c r="E53" s="117"/>
      <c r="F53" s="117"/>
      <c r="G53" s="117"/>
      <c r="H53" s="117"/>
      <c r="I53" s="117"/>
      <c r="J53" s="117"/>
      <c r="K53" s="117"/>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c r="AM53" s="117"/>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7"/>
      <c r="BR53" s="117"/>
      <c r="BU53" s="85"/>
      <c r="BV53" s="85"/>
      <c r="CP53" s="85"/>
      <c r="CQ53" s="85"/>
      <c r="CS53" s="85"/>
      <c r="DF53" s="62"/>
      <c r="DH53" s="85"/>
      <c r="DI53" s="85"/>
    </row>
    <row r="54" spans="2:121" s="73" customFormat="1" ht="9" customHeight="1">
      <c r="N54" s="62"/>
      <c r="O54" s="62"/>
      <c r="P54" s="85"/>
      <c r="Q54" s="62"/>
      <c r="AD54" s="62"/>
      <c r="AF54" s="71"/>
      <c r="AG54" s="85"/>
      <c r="BC54" s="85"/>
      <c r="BE54" s="62"/>
      <c r="BU54" s="85"/>
      <c r="BV54" s="85"/>
      <c r="CP54" s="85"/>
      <c r="CQ54" s="85"/>
      <c r="CS54" s="85"/>
      <c r="DF54" s="62"/>
      <c r="DH54" s="85"/>
      <c r="DI54" s="85"/>
    </row>
    <row r="55" spans="2:121" s="73" customFormat="1" ht="9" customHeight="1">
      <c r="N55" s="62"/>
      <c r="O55" s="62"/>
      <c r="P55" s="85"/>
      <c r="Q55" s="62"/>
      <c r="AD55" s="62"/>
      <c r="AF55" s="71"/>
      <c r="AG55" s="85"/>
      <c r="BC55" s="85"/>
      <c r="BE55" s="62"/>
      <c r="BU55" s="85"/>
      <c r="BV55" s="85"/>
      <c r="CP55" s="85"/>
      <c r="CQ55" s="85"/>
      <c r="CS55" s="85"/>
      <c r="DF55" s="62"/>
      <c r="DH55" s="85"/>
      <c r="DI55" s="85"/>
    </row>
    <row r="56" spans="2:121" s="73" customFormat="1" ht="9" customHeight="1">
      <c r="N56" s="62"/>
      <c r="O56" s="62"/>
      <c r="P56" s="85"/>
      <c r="Q56" s="62"/>
      <c r="AD56" s="62"/>
      <c r="AF56" s="71"/>
      <c r="AG56" s="85"/>
      <c r="BC56" s="85"/>
      <c r="BE56" s="62"/>
      <c r="BU56" s="85"/>
      <c r="BV56" s="85"/>
      <c r="CP56" s="85"/>
      <c r="CQ56" s="85"/>
      <c r="CS56" s="85"/>
      <c r="DF56" s="62"/>
      <c r="DH56" s="85"/>
      <c r="DI56" s="85"/>
    </row>
    <row r="57" spans="2:121" s="73" customFormat="1" ht="9" customHeight="1">
      <c r="N57" s="62"/>
      <c r="O57" s="62"/>
      <c r="P57" s="85"/>
      <c r="Q57" s="62"/>
      <c r="AD57" s="62"/>
      <c r="AF57" s="71"/>
      <c r="AG57" s="85"/>
      <c r="BC57" s="85"/>
      <c r="BE57" s="62"/>
      <c r="BU57" s="85"/>
      <c r="BV57" s="85"/>
      <c r="CP57" s="85"/>
      <c r="CQ57" s="85"/>
      <c r="CS57" s="85"/>
      <c r="DF57" s="62"/>
      <c r="DH57" s="85"/>
      <c r="DI57" s="85"/>
    </row>
    <row r="58" spans="2:121" s="73" customFormat="1" ht="9" customHeight="1">
      <c r="N58" s="62"/>
      <c r="O58" s="62"/>
      <c r="P58" s="85"/>
      <c r="Q58" s="62"/>
      <c r="AD58" s="62"/>
      <c r="AF58" s="71"/>
      <c r="AG58" s="85"/>
      <c r="BC58" s="85"/>
      <c r="BE58" s="62"/>
      <c r="BU58" s="85"/>
      <c r="BV58" s="85"/>
      <c r="CP58" s="85"/>
      <c r="CQ58" s="85"/>
      <c r="CS58" s="85"/>
      <c r="DF58" s="62"/>
      <c r="DH58" s="85"/>
      <c r="DI58" s="85"/>
    </row>
    <row r="59" spans="2:121" s="73" customFormat="1" ht="9" customHeight="1">
      <c r="N59" s="62"/>
      <c r="O59" s="62"/>
      <c r="P59" s="85"/>
      <c r="Q59" s="62"/>
      <c r="AD59" s="62"/>
      <c r="AF59" s="71"/>
      <c r="AG59" s="85"/>
      <c r="BC59" s="85"/>
      <c r="BE59" s="62"/>
      <c r="BU59" s="85"/>
      <c r="BV59" s="85"/>
      <c r="CP59" s="85"/>
      <c r="CQ59" s="85"/>
      <c r="CS59" s="85"/>
      <c r="DF59" s="62"/>
      <c r="DH59" s="85"/>
      <c r="DI59" s="85"/>
    </row>
    <row r="60" spans="2:121" s="73" customFormat="1" ht="9" customHeight="1">
      <c r="N60" s="62"/>
      <c r="O60" s="62"/>
      <c r="P60" s="85"/>
      <c r="Q60" s="62"/>
      <c r="AD60" s="62"/>
      <c r="AF60" s="71"/>
      <c r="AG60" s="85"/>
      <c r="BC60" s="85"/>
      <c r="BE60" s="62"/>
      <c r="BU60" s="85"/>
      <c r="BV60" s="85"/>
      <c r="CP60" s="85"/>
      <c r="CQ60" s="85"/>
      <c r="CS60" s="85"/>
      <c r="DF60" s="62"/>
      <c r="DH60" s="85"/>
      <c r="DI60" s="85"/>
    </row>
    <row r="61" spans="2:121" s="73" customFormat="1" ht="9" customHeight="1">
      <c r="N61" s="62"/>
      <c r="O61" s="62"/>
      <c r="P61" s="85"/>
      <c r="Q61" s="62"/>
      <c r="AD61" s="62"/>
      <c r="AF61" s="71"/>
      <c r="AG61" s="85"/>
      <c r="BC61" s="85"/>
      <c r="BE61" s="62"/>
      <c r="BU61" s="85"/>
      <c r="BV61" s="85"/>
      <c r="CP61" s="85"/>
      <c r="CQ61" s="85"/>
      <c r="CS61" s="85"/>
      <c r="DF61" s="62"/>
      <c r="DH61" s="85"/>
      <c r="DI61" s="85"/>
    </row>
    <row r="62" spans="2:121" s="73" customFormat="1" ht="9" customHeight="1">
      <c r="N62" s="62"/>
      <c r="O62" s="62"/>
      <c r="P62" s="85"/>
      <c r="Q62" s="62"/>
      <c r="AD62" s="62"/>
      <c r="AF62" s="71"/>
      <c r="AG62" s="85"/>
      <c r="BC62" s="85"/>
      <c r="BE62" s="62"/>
      <c r="BU62" s="85"/>
      <c r="BV62" s="85"/>
      <c r="CP62" s="85"/>
      <c r="CQ62" s="85"/>
      <c r="CS62" s="85"/>
      <c r="DF62" s="62"/>
      <c r="DH62" s="85"/>
      <c r="DI62" s="85"/>
    </row>
    <row r="63" spans="2:121" s="73" customFormat="1" ht="9" customHeight="1">
      <c r="N63" s="62"/>
      <c r="O63" s="62"/>
      <c r="P63" s="85"/>
      <c r="Q63" s="62"/>
      <c r="AD63" s="62"/>
      <c r="AF63" s="71"/>
      <c r="AG63" s="85"/>
      <c r="BC63" s="85"/>
      <c r="BE63" s="62"/>
      <c r="BU63" s="85"/>
      <c r="BV63" s="85"/>
      <c r="CP63" s="85"/>
      <c r="CQ63" s="85"/>
      <c r="CS63" s="85"/>
      <c r="DF63" s="62"/>
      <c r="DH63" s="85"/>
      <c r="DI63" s="85"/>
    </row>
    <row r="64" spans="2:121" s="73" customFormat="1" ht="9" customHeight="1">
      <c r="N64" s="62"/>
      <c r="O64" s="62"/>
      <c r="P64" s="85"/>
      <c r="Q64" s="62"/>
      <c r="AD64" s="62"/>
      <c r="AF64" s="71"/>
      <c r="AG64" s="85"/>
      <c r="BC64" s="85"/>
      <c r="BE64" s="62"/>
      <c r="BU64" s="85"/>
      <c r="BV64" s="85"/>
      <c r="CP64" s="85"/>
      <c r="CQ64" s="85"/>
      <c r="CS64" s="85"/>
      <c r="DF64" s="62"/>
      <c r="DH64" s="85"/>
      <c r="DI64" s="85"/>
    </row>
    <row r="65" spans="14:113" s="73" customFormat="1" ht="9" customHeight="1">
      <c r="N65" s="62"/>
      <c r="O65" s="62"/>
      <c r="P65" s="85"/>
      <c r="Q65" s="62"/>
      <c r="AD65" s="62"/>
      <c r="AF65" s="71"/>
      <c r="AG65" s="85"/>
      <c r="BC65" s="85"/>
      <c r="BE65" s="62"/>
      <c r="BU65" s="85"/>
      <c r="BV65" s="85"/>
      <c r="CP65" s="85"/>
      <c r="CQ65" s="85"/>
      <c r="CS65" s="85"/>
      <c r="DF65" s="62"/>
      <c r="DH65" s="85"/>
      <c r="DI65" s="85"/>
    </row>
    <row r="66" spans="14:113" s="73" customFormat="1" ht="9" customHeight="1">
      <c r="N66" s="62"/>
      <c r="O66" s="62"/>
      <c r="P66" s="85"/>
      <c r="Q66" s="62"/>
      <c r="AD66" s="62"/>
      <c r="AF66" s="71"/>
      <c r="AG66" s="85"/>
      <c r="BC66" s="85"/>
      <c r="BE66" s="62"/>
      <c r="BU66" s="85"/>
      <c r="BV66" s="85"/>
      <c r="CP66" s="85"/>
      <c r="CQ66" s="85"/>
      <c r="CS66" s="85"/>
      <c r="DF66" s="62"/>
      <c r="DH66" s="85"/>
      <c r="DI66" s="85"/>
    </row>
    <row r="67" spans="14:113" s="73" customFormat="1" ht="9" customHeight="1">
      <c r="N67" s="62"/>
      <c r="O67" s="62"/>
      <c r="P67" s="85"/>
      <c r="Q67" s="62"/>
      <c r="AD67" s="62"/>
      <c r="AF67" s="71"/>
      <c r="AG67" s="85"/>
      <c r="BC67" s="85"/>
      <c r="BE67" s="62"/>
      <c r="BU67" s="85"/>
      <c r="BV67" s="85"/>
      <c r="CP67" s="85"/>
      <c r="CQ67" s="85"/>
      <c r="CS67" s="85"/>
      <c r="DF67" s="62"/>
      <c r="DH67" s="85"/>
      <c r="DI67" s="85"/>
    </row>
    <row r="68" spans="14:113" s="73" customFormat="1" ht="9" customHeight="1">
      <c r="N68" s="62"/>
      <c r="O68" s="62"/>
      <c r="P68" s="85"/>
      <c r="Q68" s="62"/>
      <c r="AD68" s="62"/>
      <c r="AF68" s="71"/>
      <c r="AG68" s="85"/>
      <c r="BC68" s="85"/>
      <c r="BE68" s="62"/>
      <c r="BU68" s="85"/>
      <c r="BV68" s="85"/>
      <c r="CP68" s="85"/>
      <c r="CQ68" s="85"/>
      <c r="CS68" s="85"/>
      <c r="DF68" s="62"/>
      <c r="DH68" s="85"/>
      <c r="DI68" s="85"/>
    </row>
    <row r="69" spans="14:113" s="73" customFormat="1" ht="9" customHeight="1">
      <c r="N69" s="62"/>
      <c r="O69" s="62"/>
      <c r="P69" s="85"/>
      <c r="Q69" s="62"/>
      <c r="AD69" s="62"/>
      <c r="AF69" s="71"/>
      <c r="AG69" s="85"/>
      <c r="BC69" s="85"/>
      <c r="BE69" s="62"/>
      <c r="BU69" s="85"/>
      <c r="BV69" s="85"/>
      <c r="CP69" s="85"/>
      <c r="CQ69" s="85"/>
      <c r="CS69" s="85"/>
      <c r="DF69" s="62"/>
      <c r="DH69" s="85"/>
      <c r="DI69" s="85"/>
    </row>
    <row r="70" spans="14:113" s="73" customFormat="1" ht="9" customHeight="1">
      <c r="N70" s="62"/>
      <c r="O70" s="62"/>
      <c r="P70" s="85"/>
      <c r="Q70" s="62"/>
      <c r="AD70" s="62"/>
      <c r="AF70" s="71"/>
      <c r="AG70" s="85"/>
      <c r="BC70" s="85"/>
      <c r="BE70" s="62"/>
      <c r="BU70" s="85"/>
      <c r="BV70" s="85"/>
      <c r="CP70" s="85"/>
      <c r="CQ70" s="85"/>
      <c r="CS70" s="85"/>
      <c r="DF70" s="62"/>
      <c r="DH70" s="85"/>
      <c r="DI70" s="85"/>
    </row>
    <row r="71" spans="14:113" s="73" customFormat="1" ht="9" customHeight="1">
      <c r="N71" s="62"/>
      <c r="O71" s="62"/>
      <c r="P71" s="85"/>
      <c r="Q71" s="62"/>
      <c r="AD71" s="62"/>
      <c r="AF71" s="71"/>
      <c r="AG71" s="85"/>
      <c r="BC71" s="85"/>
      <c r="BE71" s="62"/>
      <c r="BU71" s="85"/>
      <c r="BV71" s="85"/>
      <c r="CP71" s="85"/>
      <c r="CQ71" s="85"/>
      <c r="CS71" s="85"/>
      <c r="DF71" s="62"/>
      <c r="DH71" s="85"/>
      <c r="DI71" s="85"/>
    </row>
    <row r="72" spans="14:113" s="73" customFormat="1" ht="9" customHeight="1">
      <c r="N72" s="62"/>
      <c r="O72" s="62"/>
      <c r="P72" s="85"/>
      <c r="Q72" s="62"/>
      <c r="AD72" s="62"/>
      <c r="AF72" s="71"/>
      <c r="AG72" s="85"/>
      <c r="BC72" s="85"/>
      <c r="BE72" s="62"/>
      <c r="BU72" s="85"/>
      <c r="BV72" s="85"/>
      <c r="CP72" s="85"/>
      <c r="CQ72" s="85"/>
      <c r="CS72" s="85"/>
      <c r="DF72" s="62"/>
      <c r="DH72" s="85"/>
      <c r="DI72" s="85"/>
    </row>
    <row r="73" spans="14:113" s="73" customFormat="1" ht="9" customHeight="1">
      <c r="N73" s="62"/>
      <c r="O73" s="62"/>
      <c r="P73" s="85"/>
      <c r="Q73" s="62"/>
      <c r="AD73" s="62"/>
      <c r="AF73" s="71"/>
      <c r="AG73" s="85"/>
      <c r="BC73" s="85"/>
      <c r="BE73" s="62"/>
      <c r="BU73" s="85"/>
      <c r="BV73" s="85"/>
      <c r="CP73" s="85"/>
      <c r="CQ73" s="85"/>
      <c r="CS73" s="85"/>
      <c r="DF73" s="62"/>
      <c r="DH73" s="85"/>
      <c r="DI73" s="85"/>
    </row>
    <row r="74" spans="14:113" s="73" customFormat="1" ht="9" customHeight="1">
      <c r="N74" s="62"/>
      <c r="O74" s="62"/>
      <c r="P74" s="85"/>
      <c r="Q74" s="62"/>
      <c r="AD74" s="62"/>
      <c r="AF74" s="71"/>
      <c r="AG74" s="85"/>
      <c r="BC74" s="85"/>
      <c r="BE74" s="62"/>
      <c r="BU74" s="85"/>
      <c r="BV74" s="85"/>
      <c r="CP74" s="85"/>
      <c r="CQ74" s="85"/>
      <c r="CS74" s="85"/>
      <c r="DF74" s="62"/>
      <c r="DH74" s="85"/>
      <c r="DI74" s="85"/>
    </row>
    <row r="75" spans="14:113" s="73" customFormat="1" ht="9" customHeight="1">
      <c r="N75" s="62"/>
      <c r="O75" s="62"/>
      <c r="P75" s="85"/>
      <c r="Q75" s="62"/>
      <c r="AD75" s="62"/>
      <c r="AF75" s="71"/>
      <c r="AG75" s="85"/>
      <c r="BC75" s="85"/>
      <c r="BE75" s="62"/>
      <c r="BU75" s="85"/>
      <c r="BV75" s="85"/>
      <c r="CP75" s="85"/>
      <c r="CQ75" s="85"/>
      <c r="CS75" s="85"/>
      <c r="DF75" s="62"/>
      <c r="DH75" s="85"/>
      <c r="DI75" s="85"/>
    </row>
    <row r="76" spans="14:113" s="73" customFormat="1" ht="9" customHeight="1">
      <c r="N76" s="62"/>
      <c r="O76" s="62"/>
      <c r="P76" s="85"/>
      <c r="Q76" s="62"/>
      <c r="AD76" s="62"/>
      <c r="AF76" s="71"/>
      <c r="AG76" s="85"/>
      <c r="BC76" s="85"/>
      <c r="BE76" s="62"/>
      <c r="BU76" s="85"/>
      <c r="BV76" s="85"/>
      <c r="CP76" s="85"/>
      <c r="CQ76" s="85"/>
      <c r="CS76" s="85"/>
      <c r="DF76" s="62"/>
      <c r="DH76" s="85"/>
      <c r="DI76" s="85"/>
    </row>
    <row r="77" spans="14:113" s="73" customFormat="1" ht="9" customHeight="1">
      <c r="N77" s="62"/>
      <c r="O77" s="62"/>
      <c r="P77" s="85"/>
      <c r="Q77" s="62"/>
      <c r="AD77" s="62"/>
      <c r="AF77" s="71"/>
      <c r="AG77" s="85"/>
      <c r="BC77" s="85"/>
      <c r="BE77" s="62"/>
      <c r="BU77" s="85"/>
      <c r="BV77" s="85"/>
      <c r="CP77" s="85"/>
      <c r="CQ77" s="85"/>
      <c r="CS77" s="85"/>
      <c r="DF77" s="62"/>
      <c r="DH77" s="85"/>
      <c r="DI77" s="85"/>
    </row>
    <row r="78" spans="14:113" s="73" customFormat="1" ht="9" customHeight="1">
      <c r="N78" s="62"/>
      <c r="O78" s="62"/>
      <c r="P78" s="85"/>
      <c r="Q78" s="62"/>
      <c r="AD78" s="62"/>
      <c r="AF78" s="71"/>
      <c r="AG78" s="85"/>
      <c r="BC78" s="85"/>
      <c r="BE78" s="62"/>
      <c r="BU78" s="85"/>
      <c r="BV78" s="85"/>
      <c r="CP78" s="85"/>
      <c r="CQ78" s="85"/>
      <c r="CS78" s="85"/>
      <c r="DF78" s="62"/>
      <c r="DH78" s="85"/>
      <c r="DI78" s="85"/>
    </row>
    <row r="79" spans="14:113" s="73" customFormat="1" ht="9" customHeight="1">
      <c r="N79" s="62"/>
      <c r="O79" s="62"/>
      <c r="P79" s="85"/>
      <c r="Q79" s="62"/>
      <c r="AD79" s="62"/>
      <c r="AF79" s="71"/>
      <c r="AG79" s="85"/>
      <c r="BC79" s="85"/>
      <c r="BE79" s="62"/>
      <c r="BU79" s="85"/>
      <c r="BV79" s="85"/>
      <c r="CP79" s="85"/>
      <c r="CQ79" s="85"/>
      <c r="CS79" s="85"/>
      <c r="DF79" s="62"/>
      <c r="DH79" s="85"/>
      <c r="DI79" s="85"/>
    </row>
    <row r="80" spans="14:113" s="73" customFormat="1" ht="9" customHeight="1">
      <c r="N80" s="62"/>
      <c r="O80" s="62"/>
      <c r="P80" s="85"/>
      <c r="Q80" s="62"/>
      <c r="AD80" s="62"/>
      <c r="AF80" s="71"/>
      <c r="AG80" s="85"/>
      <c r="BC80" s="85"/>
      <c r="BE80" s="62"/>
      <c r="BU80" s="85"/>
      <c r="BV80" s="85"/>
      <c r="CP80" s="85"/>
      <c r="CQ80" s="85"/>
      <c r="CS80" s="85"/>
      <c r="DF80" s="62"/>
      <c r="DH80" s="85"/>
      <c r="DI80" s="85"/>
    </row>
    <row r="81" spans="14:113" s="73" customFormat="1" ht="9" customHeight="1">
      <c r="N81" s="62"/>
      <c r="O81" s="62"/>
      <c r="P81" s="85"/>
      <c r="Q81" s="62"/>
      <c r="AD81" s="62"/>
      <c r="AF81" s="71"/>
      <c r="AG81" s="85"/>
      <c r="BC81" s="85"/>
      <c r="BE81" s="62"/>
      <c r="BU81" s="85"/>
      <c r="BV81" s="85"/>
      <c r="CP81" s="85"/>
      <c r="CQ81" s="85"/>
      <c r="CS81" s="85"/>
      <c r="DF81" s="62"/>
      <c r="DH81" s="85"/>
      <c r="DI81" s="85"/>
    </row>
    <row r="82" spans="14:113" s="73" customFormat="1" ht="9" customHeight="1">
      <c r="N82" s="62"/>
      <c r="O82" s="62"/>
      <c r="P82" s="85"/>
      <c r="Q82" s="62"/>
      <c r="AD82" s="62"/>
      <c r="AF82" s="71"/>
      <c r="AG82" s="85"/>
      <c r="BC82" s="85"/>
      <c r="BE82" s="62"/>
      <c r="BU82" s="85"/>
      <c r="BV82" s="85"/>
      <c r="CP82" s="85"/>
      <c r="CQ82" s="85"/>
      <c r="CS82" s="85"/>
      <c r="DF82" s="62"/>
      <c r="DH82" s="85"/>
      <c r="DI82" s="85"/>
    </row>
    <row r="83" spans="14:113" s="73" customFormat="1" ht="9" customHeight="1">
      <c r="N83" s="62"/>
      <c r="O83" s="62"/>
      <c r="P83" s="85"/>
      <c r="Q83" s="62"/>
      <c r="AD83" s="62"/>
      <c r="AF83" s="71"/>
      <c r="AG83" s="85"/>
      <c r="BC83" s="85"/>
      <c r="BE83" s="62"/>
      <c r="BU83" s="85"/>
      <c r="BV83" s="85"/>
      <c r="CP83" s="85"/>
      <c r="CQ83" s="85"/>
      <c r="CS83" s="85"/>
      <c r="DF83" s="62"/>
      <c r="DH83" s="85"/>
      <c r="DI83" s="85"/>
    </row>
    <row r="84" spans="14:113" s="73" customFormat="1" ht="9" customHeight="1">
      <c r="N84" s="62"/>
      <c r="O84" s="62"/>
      <c r="P84" s="85"/>
      <c r="Q84" s="62"/>
      <c r="AD84" s="62"/>
      <c r="AF84" s="71"/>
      <c r="AG84" s="85"/>
      <c r="BC84" s="85"/>
      <c r="BE84" s="62"/>
      <c r="BU84" s="85"/>
      <c r="BV84" s="85"/>
      <c r="CP84" s="85"/>
      <c r="CQ84" s="85"/>
      <c r="CS84" s="85"/>
      <c r="DF84" s="62"/>
      <c r="DH84" s="85"/>
      <c r="DI84" s="85"/>
    </row>
    <row r="85" spans="14:113" s="73" customFormat="1" ht="9" customHeight="1">
      <c r="N85" s="62"/>
      <c r="O85" s="62"/>
      <c r="P85" s="85"/>
      <c r="Q85" s="62"/>
      <c r="AD85" s="62"/>
      <c r="AF85" s="71"/>
      <c r="AG85" s="85"/>
      <c r="BC85" s="85"/>
      <c r="BE85" s="62"/>
      <c r="BU85" s="85"/>
      <c r="BV85" s="85"/>
      <c r="CP85" s="85"/>
      <c r="CQ85" s="85"/>
      <c r="CS85" s="85"/>
      <c r="DF85" s="62"/>
      <c r="DH85" s="85"/>
      <c r="DI85" s="85"/>
    </row>
    <row r="86" spans="14:113" s="73" customFormat="1" ht="9" customHeight="1">
      <c r="N86" s="62"/>
      <c r="O86" s="62"/>
      <c r="P86" s="85"/>
      <c r="Q86" s="62"/>
      <c r="AD86" s="62"/>
      <c r="AF86" s="71"/>
      <c r="AG86" s="85"/>
      <c r="BC86" s="85"/>
      <c r="BE86" s="62"/>
      <c r="BU86" s="85"/>
      <c r="BV86" s="85"/>
      <c r="CP86" s="85"/>
      <c r="CQ86" s="85"/>
      <c r="CS86" s="85"/>
      <c r="DF86" s="62"/>
      <c r="DH86" s="85"/>
      <c r="DI86" s="85"/>
    </row>
    <row r="87" spans="14:113" s="73" customFormat="1" ht="9" customHeight="1">
      <c r="N87" s="62"/>
      <c r="O87" s="62"/>
      <c r="P87" s="85"/>
      <c r="Q87" s="62"/>
      <c r="AD87" s="62"/>
      <c r="AF87" s="71"/>
      <c r="AG87" s="85"/>
      <c r="BC87" s="85"/>
      <c r="BE87" s="62"/>
      <c r="BU87" s="85"/>
      <c r="BV87" s="85"/>
      <c r="CP87" s="85"/>
      <c r="CQ87" s="85"/>
      <c r="CS87" s="85"/>
      <c r="DF87" s="62"/>
      <c r="DH87" s="85"/>
      <c r="DI87" s="85"/>
    </row>
    <row r="88" spans="14:113" s="73" customFormat="1" ht="9" customHeight="1">
      <c r="N88" s="62"/>
      <c r="O88" s="62"/>
      <c r="P88" s="85"/>
      <c r="Q88" s="62"/>
      <c r="AD88" s="62"/>
      <c r="AF88" s="71"/>
      <c r="AG88" s="85"/>
      <c r="BC88" s="85"/>
      <c r="BE88" s="62"/>
      <c r="BU88" s="85"/>
      <c r="BV88" s="85"/>
      <c r="CP88" s="85"/>
      <c r="CQ88" s="85"/>
      <c r="CS88" s="85"/>
      <c r="DF88" s="62"/>
      <c r="DH88" s="85"/>
      <c r="DI88" s="85"/>
    </row>
    <row r="89" spans="14:113" s="73" customFormat="1" ht="9" customHeight="1">
      <c r="N89" s="62"/>
      <c r="O89" s="62"/>
      <c r="P89" s="85"/>
      <c r="Q89" s="62"/>
      <c r="AD89" s="62"/>
      <c r="AF89" s="71"/>
      <c r="AG89" s="85"/>
      <c r="BC89" s="85"/>
      <c r="BE89" s="62"/>
      <c r="BU89" s="85"/>
      <c r="BV89" s="85"/>
      <c r="CP89" s="85"/>
      <c r="CQ89" s="85"/>
      <c r="CS89" s="85"/>
      <c r="DF89" s="62"/>
      <c r="DH89" s="85"/>
      <c r="DI89" s="85"/>
    </row>
    <row r="90" spans="14:113" s="73" customFormat="1" ht="9" customHeight="1">
      <c r="N90" s="62"/>
      <c r="O90" s="62"/>
      <c r="P90" s="85"/>
      <c r="Q90" s="62"/>
      <c r="AD90" s="62"/>
      <c r="AF90" s="71"/>
      <c r="AG90" s="85"/>
      <c r="BC90" s="85"/>
      <c r="BE90" s="62"/>
      <c r="BU90" s="85"/>
      <c r="BV90" s="85"/>
      <c r="CP90" s="85"/>
      <c r="CQ90" s="85"/>
      <c r="CS90" s="85"/>
      <c r="DF90" s="62"/>
      <c r="DH90" s="85"/>
      <c r="DI90" s="85"/>
    </row>
    <row r="91" spans="14:113" s="73" customFormat="1" ht="9" customHeight="1">
      <c r="N91" s="62"/>
      <c r="O91" s="62"/>
      <c r="P91" s="85"/>
      <c r="Q91" s="62"/>
      <c r="AD91" s="62"/>
      <c r="AF91" s="71"/>
      <c r="AG91" s="85"/>
      <c r="BC91" s="85"/>
      <c r="BE91" s="62"/>
      <c r="BU91" s="85"/>
      <c r="BV91" s="85"/>
      <c r="CP91" s="85"/>
      <c r="CQ91" s="85"/>
      <c r="CS91" s="85"/>
      <c r="DF91" s="62"/>
      <c r="DH91" s="85"/>
      <c r="DI91" s="85"/>
    </row>
    <row r="92" spans="14:113" s="73" customFormat="1" ht="9" customHeight="1">
      <c r="N92" s="62"/>
      <c r="O92" s="62"/>
      <c r="P92" s="85"/>
      <c r="Q92" s="62"/>
      <c r="AD92" s="62"/>
      <c r="AF92" s="71"/>
      <c r="AG92" s="85"/>
      <c r="BC92" s="85"/>
      <c r="BE92" s="62"/>
      <c r="BU92" s="85"/>
      <c r="BV92" s="85"/>
      <c r="CP92" s="85"/>
      <c r="CQ92" s="85"/>
      <c r="CS92" s="85"/>
      <c r="DF92" s="62"/>
      <c r="DH92" s="85"/>
      <c r="DI92" s="85"/>
    </row>
    <row r="93" spans="14:113" s="73" customFormat="1" ht="9" customHeight="1">
      <c r="N93" s="62"/>
      <c r="O93" s="62"/>
      <c r="P93" s="85"/>
      <c r="Q93" s="62"/>
      <c r="AD93" s="62"/>
      <c r="AF93" s="71"/>
      <c r="AG93" s="85"/>
      <c r="BC93" s="85"/>
      <c r="BE93" s="62"/>
      <c r="BU93" s="85"/>
      <c r="BV93" s="85"/>
      <c r="CP93" s="85"/>
      <c r="CQ93" s="85"/>
      <c r="CS93" s="85"/>
      <c r="DF93" s="62"/>
      <c r="DH93" s="85"/>
      <c r="DI93" s="85"/>
    </row>
    <row r="94" spans="14:113" s="73" customFormat="1" ht="9" customHeight="1">
      <c r="N94" s="62"/>
      <c r="O94" s="62"/>
      <c r="P94" s="85"/>
      <c r="Q94" s="62"/>
      <c r="AD94" s="62"/>
      <c r="AF94" s="71"/>
      <c r="AG94" s="85"/>
      <c r="BC94" s="85"/>
      <c r="BE94" s="62"/>
      <c r="BU94" s="85"/>
      <c r="BV94" s="85"/>
      <c r="CP94" s="85"/>
      <c r="CQ94" s="85"/>
      <c r="CS94" s="85"/>
      <c r="DF94" s="62"/>
      <c r="DH94" s="85"/>
      <c r="DI94" s="85"/>
    </row>
    <row r="95" spans="14:113" s="73" customFormat="1" ht="9" customHeight="1">
      <c r="N95" s="62"/>
      <c r="O95" s="62"/>
      <c r="P95" s="85"/>
      <c r="Q95" s="62"/>
      <c r="AD95" s="62"/>
      <c r="AF95" s="71"/>
      <c r="AG95" s="85"/>
      <c r="BC95" s="85"/>
      <c r="BE95" s="62"/>
      <c r="BU95" s="85"/>
      <c r="BV95" s="85"/>
      <c r="CP95" s="85"/>
      <c r="CQ95" s="85"/>
      <c r="CS95" s="85"/>
      <c r="DF95" s="62"/>
      <c r="DH95" s="85"/>
      <c r="DI95" s="85"/>
    </row>
    <row r="96" spans="14:113" s="73" customFormat="1" ht="9" customHeight="1">
      <c r="N96" s="62"/>
      <c r="O96" s="62"/>
      <c r="P96" s="85"/>
      <c r="Q96" s="62"/>
      <c r="AD96" s="62"/>
      <c r="AF96" s="71"/>
      <c r="AG96" s="85"/>
      <c r="BC96" s="85"/>
      <c r="BE96" s="62"/>
      <c r="BU96" s="85"/>
      <c r="BV96" s="85"/>
      <c r="CP96" s="85"/>
      <c r="CQ96" s="85"/>
      <c r="CS96" s="85"/>
      <c r="DF96" s="62"/>
      <c r="DH96" s="85"/>
      <c r="DI96" s="85"/>
    </row>
    <row r="97" spans="14:113" s="73" customFormat="1" ht="9" customHeight="1">
      <c r="N97" s="62"/>
      <c r="O97" s="62"/>
      <c r="P97" s="85"/>
      <c r="Q97" s="62"/>
      <c r="AD97" s="62"/>
      <c r="AF97" s="71"/>
      <c r="AG97" s="85"/>
      <c r="BC97" s="85"/>
      <c r="BE97" s="62"/>
      <c r="BU97" s="85"/>
      <c r="BV97" s="85"/>
      <c r="CP97" s="85"/>
      <c r="CQ97" s="85"/>
      <c r="CS97" s="85"/>
      <c r="DF97" s="62"/>
      <c r="DH97" s="85"/>
      <c r="DI97" s="85"/>
    </row>
    <row r="98" spans="14:113" s="73" customFormat="1" ht="9" customHeight="1">
      <c r="N98" s="62"/>
      <c r="O98" s="62"/>
      <c r="P98" s="85"/>
      <c r="Q98" s="62"/>
      <c r="AD98" s="62"/>
      <c r="AF98" s="71"/>
      <c r="AG98" s="85"/>
      <c r="BC98" s="85"/>
      <c r="BE98" s="62"/>
      <c r="BU98" s="85"/>
      <c r="BV98" s="85"/>
      <c r="CP98" s="85"/>
      <c r="CQ98" s="85"/>
      <c r="CS98" s="85"/>
      <c r="DF98" s="62"/>
      <c r="DH98" s="85"/>
      <c r="DI98" s="85"/>
    </row>
    <row r="99" spans="14:113" s="73" customFormat="1" ht="9" customHeight="1">
      <c r="N99" s="62"/>
      <c r="O99" s="62"/>
      <c r="P99" s="85"/>
      <c r="Q99" s="62"/>
      <c r="AD99" s="62"/>
      <c r="AF99" s="71"/>
      <c r="AG99" s="85"/>
      <c r="BC99" s="85"/>
      <c r="BE99" s="62"/>
      <c r="BU99" s="85"/>
      <c r="BV99" s="85"/>
      <c r="CP99" s="85"/>
      <c r="CQ99" s="85"/>
      <c r="CS99" s="85"/>
      <c r="DF99" s="62"/>
      <c r="DH99" s="85"/>
      <c r="DI99" s="85"/>
    </row>
    <row r="100" spans="14:113" s="73" customFormat="1" ht="9" customHeight="1">
      <c r="N100" s="62"/>
      <c r="O100" s="62"/>
      <c r="P100" s="85"/>
      <c r="Q100" s="62"/>
      <c r="AD100" s="62"/>
      <c r="AF100" s="71"/>
      <c r="AG100" s="85"/>
      <c r="BC100" s="85"/>
      <c r="BE100" s="62"/>
      <c r="BU100" s="85"/>
      <c r="BV100" s="85"/>
      <c r="CP100" s="85"/>
      <c r="CQ100" s="85"/>
      <c r="CS100" s="85"/>
      <c r="DF100" s="62"/>
      <c r="DH100" s="85"/>
      <c r="DI100" s="85"/>
    </row>
    <row r="101" spans="14:113" s="73" customFormat="1" ht="9" customHeight="1">
      <c r="N101" s="62"/>
      <c r="O101" s="62"/>
      <c r="P101" s="85"/>
      <c r="Q101" s="62"/>
      <c r="AD101" s="62"/>
      <c r="AF101" s="71"/>
      <c r="AG101" s="85"/>
      <c r="BC101" s="85"/>
      <c r="BE101" s="62"/>
      <c r="BU101" s="85"/>
      <c r="BV101" s="85"/>
      <c r="CP101" s="85"/>
      <c r="CQ101" s="85"/>
      <c r="CS101" s="85"/>
      <c r="DF101" s="62"/>
      <c r="DH101" s="85"/>
      <c r="DI101" s="85"/>
    </row>
    <row r="102" spans="14:113" s="73" customFormat="1" ht="9" customHeight="1">
      <c r="N102" s="62"/>
      <c r="O102" s="62"/>
      <c r="P102" s="85"/>
      <c r="Q102" s="62"/>
      <c r="AD102" s="62"/>
      <c r="AF102" s="71"/>
      <c r="AG102" s="85"/>
      <c r="BC102" s="85"/>
      <c r="BE102" s="62"/>
      <c r="BU102" s="85"/>
      <c r="BV102" s="85"/>
      <c r="CP102" s="85"/>
      <c r="CQ102" s="85"/>
      <c r="CS102" s="85"/>
      <c r="DF102" s="62"/>
      <c r="DH102" s="85"/>
      <c r="DI102" s="85"/>
    </row>
    <row r="103" spans="14:113" s="73" customFormat="1" ht="9" customHeight="1">
      <c r="N103" s="62"/>
      <c r="O103" s="62"/>
      <c r="P103" s="85"/>
      <c r="Q103" s="62"/>
      <c r="AD103" s="62"/>
      <c r="AF103" s="71"/>
      <c r="AG103" s="85"/>
      <c r="BC103" s="85"/>
      <c r="BE103" s="62"/>
      <c r="BU103" s="85"/>
      <c r="BV103" s="85"/>
      <c r="CP103" s="85"/>
      <c r="CQ103" s="85"/>
      <c r="CS103" s="85"/>
      <c r="DF103" s="62"/>
      <c r="DH103" s="85"/>
      <c r="DI103" s="85"/>
    </row>
    <row r="104" spans="14:113" s="73" customFormat="1" ht="9" customHeight="1">
      <c r="N104" s="62"/>
      <c r="O104" s="62"/>
      <c r="P104" s="85"/>
      <c r="Q104" s="62"/>
      <c r="AD104" s="62"/>
      <c r="AF104" s="71"/>
      <c r="AG104" s="85"/>
      <c r="BC104" s="85"/>
      <c r="BE104" s="62"/>
      <c r="BU104" s="85"/>
      <c r="BV104" s="85"/>
      <c r="CP104" s="85"/>
      <c r="CQ104" s="85"/>
      <c r="CS104" s="85"/>
      <c r="DF104" s="62"/>
      <c r="DH104" s="85"/>
      <c r="DI104" s="85"/>
    </row>
    <row r="105" spans="14:113" s="73" customFormat="1" ht="9" customHeight="1">
      <c r="N105" s="62"/>
      <c r="O105" s="62"/>
      <c r="P105" s="85"/>
      <c r="Q105" s="62"/>
      <c r="AD105" s="62"/>
      <c r="AF105" s="71"/>
      <c r="AG105" s="85"/>
      <c r="BC105" s="85"/>
      <c r="BE105" s="62"/>
      <c r="BU105" s="85"/>
      <c r="BV105" s="85"/>
      <c r="CP105" s="85"/>
      <c r="CQ105" s="85"/>
      <c r="CS105" s="85"/>
      <c r="DF105" s="62"/>
      <c r="DH105" s="85"/>
      <c r="DI105" s="85"/>
    </row>
    <row r="106" spans="14:113" s="73" customFormat="1" ht="9" customHeight="1">
      <c r="N106" s="62"/>
      <c r="O106" s="62"/>
      <c r="P106" s="85"/>
      <c r="Q106" s="62"/>
      <c r="AD106" s="62"/>
      <c r="AF106" s="71"/>
      <c r="AG106" s="85"/>
      <c r="BC106" s="85"/>
      <c r="BE106" s="62"/>
      <c r="BU106" s="85"/>
      <c r="BV106" s="85"/>
      <c r="CP106" s="85"/>
      <c r="CQ106" s="85"/>
      <c r="CS106" s="85"/>
      <c r="DF106" s="62"/>
      <c r="DH106" s="85"/>
      <c r="DI106" s="85"/>
    </row>
    <row r="107" spans="14:113" s="73" customFormat="1" ht="9" customHeight="1">
      <c r="N107" s="62"/>
      <c r="O107" s="62"/>
      <c r="P107" s="85"/>
      <c r="Q107" s="62"/>
      <c r="AD107" s="62"/>
      <c r="AF107" s="71"/>
      <c r="AG107" s="85"/>
      <c r="BC107" s="85"/>
      <c r="BE107" s="62"/>
      <c r="BU107" s="85"/>
      <c r="BV107" s="85"/>
      <c r="CP107" s="85"/>
      <c r="CQ107" s="85"/>
      <c r="CS107" s="85"/>
      <c r="DF107" s="62"/>
      <c r="DH107" s="85"/>
      <c r="DI107" s="85"/>
    </row>
    <row r="108" spans="14:113" s="73" customFormat="1" ht="9" customHeight="1">
      <c r="N108" s="62"/>
      <c r="O108" s="62"/>
      <c r="P108" s="85"/>
      <c r="Q108" s="62"/>
      <c r="AD108" s="62"/>
      <c r="AF108" s="71"/>
      <c r="AG108" s="85"/>
      <c r="BC108" s="85"/>
      <c r="BE108" s="62"/>
      <c r="BU108" s="85"/>
      <c r="BV108" s="85"/>
      <c r="CP108" s="85"/>
      <c r="CQ108" s="85"/>
      <c r="CS108" s="85"/>
      <c r="DF108" s="62"/>
      <c r="DH108" s="85"/>
      <c r="DI108" s="85"/>
    </row>
    <row r="109" spans="14:113" s="73" customFormat="1" ht="9" customHeight="1">
      <c r="N109" s="62"/>
      <c r="O109" s="62"/>
      <c r="P109" s="85"/>
      <c r="Q109" s="62"/>
      <c r="AD109" s="62"/>
      <c r="AF109" s="71"/>
      <c r="AG109" s="85"/>
      <c r="BC109" s="85"/>
      <c r="BE109" s="62"/>
      <c r="BU109" s="85"/>
      <c r="BV109" s="85"/>
      <c r="CP109" s="85"/>
      <c r="CQ109" s="85"/>
      <c r="CS109" s="85"/>
      <c r="DF109" s="62"/>
      <c r="DH109" s="85"/>
      <c r="DI109" s="85"/>
    </row>
    <row r="110" spans="14:113" s="73" customFormat="1" ht="9" customHeight="1">
      <c r="N110" s="62"/>
      <c r="O110" s="62"/>
      <c r="P110" s="85"/>
      <c r="Q110" s="62"/>
      <c r="AD110" s="62"/>
      <c r="AF110" s="71"/>
      <c r="AG110" s="85"/>
      <c r="BC110" s="85"/>
      <c r="BE110" s="62"/>
      <c r="BU110" s="85"/>
      <c r="BV110" s="85"/>
      <c r="CP110" s="85"/>
      <c r="CQ110" s="85"/>
      <c r="CS110" s="85"/>
      <c r="DF110" s="62"/>
      <c r="DH110" s="85"/>
      <c r="DI110" s="85"/>
    </row>
    <row r="111" spans="14:113" s="73" customFormat="1" ht="9" customHeight="1">
      <c r="N111" s="62"/>
      <c r="O111" s="62"/>
      <c r="P111" s="85"/>
      <c r="Q111" s="62"/>
      <c r="AD111" s="62"/>
      <c r="AF111" s="71"/>
      <c r="AG111" s="85"/>
      <c r="BC111" s="85"/>
      <c r="BE111" s="62"/>
      <c r="BU111" s="85"/>
      <c r="BV111" s="85"/>
      <c r="CP111" s="85"/>
      <c r="CQ111" s="85"/>
      <c r="CS111" s="85"/>
      <c r="DF111" s="62"/>
      <c r="DH111" s="85"/>
      <c r="DI111" s="85"/>
    </row>
    <row r="112" spans="14:113" s="73" customFormat="1" ht="9" customHeight="1">
      <c r="N112" s="62"/>
      <c r="O112" s="62"/>
      <c r="P112" s="85"/>
      <c r="Q112" s="62"/>
      <c r="AD112" s="62"/>
      <c r="AF112" s="71"/>
      <c r="AG112" s="85"/>
      <c r="BC112" s="85"/>
      <c r="BE112" s="62"/>
      <c r="BU112" s="85"/>
      <c r="BV112" s="85"/>
      <c r="CP112" s="85"/>
      <c r="CQ112" s="85"/>
      <c r="CS112" s="85"/>
      <c r="DF112" s="62"/>
      <c r="DH112" s="85"/>
      <c r="DI112" s="85"/>
    </row>
    <row r="113" spans="14:113" s="73" customFormat="1" ht="9" customHeight="1">
      <c r="N113" s="62"/>
      <c r="O113" s="62"/>
      <c r="P113" s="85"/>
      <c r="Q113" s="62"/>
      <c r="AD113" s="62"/>
      <c r="AF113" s="71"/>
      <c r="AG113" s="85"/>
      <c r="BC113" s="85"/>
      <c r="BE113" s="62"/>
      <c r="BU113" s="85"/>
      <c r="BV113" s="85"/>
      <c r="CP113" s="85"/>
      <c r="CQ113" s="85"/>
      <c r="CS113" s="85"/>
      <c r="DF113" s="62"/>
      <c r="DH113" s="85"/>
      <c r="DI113" s="85"/>
    </row>
    <row r="114" spans="14:113" s="73" customFormat="1" ht="9" customHeight="1">
      <c r="N114" s="62"/>
      <c r="O114" s="62"/>
      <c r="P114" s="85"/>
      <c r="Q114" s="62"/>
      <c r="AD114" s="62"/>
      <c r="AF114" s="71"/>
      <c r="AG114" s="85"/>
      <c r="BC114" s="85"/>
      <c r="BE114" s="62"/>
      <c r="BU114" s="85"/>
      <c r="BV114" s="85"/>
      <c r="CP114" s="85"/>
      <c r="CQ114" s="85"/>
      <c r="CS114" s="85"/>
      <c r="DF114" s="62"/>
      <c r="DH114" s="85"/>
      <c r="DI114" s="85"/>
    </row>
    <row r="115" spans="14:113" s="73" customFormat="1" ht="9" customHeight="1">
      <c r="N115" s="62"/>
      <c r="O115" s="62"/>
      <c r="P115" s="85"/>
      <c r="Q115" s="62"/>
      <c r="AD115" s="62"/>
      <c r="AF115" s="71"/>
      <c r="AG115" s="85"/>
      <c r="BC115" s="85"/>
      <c r="BE115" s="62"/>
      <c r="BU115" s="85"/>
      <c r="BV115" s="85"/>
      <c r="CP115" s="85"/>
      <c r="CQ115" s="85"/>
      <c r="CS115" s="85"/>
      <c r="DF115" s="62"/>
      <c r="DH115" s="85"/>
      <c r="DI115" s="85"/>
    </row>
    <row r="116" spans="14:113" s="73" customFormat="1" ht="9" customHeight="1">
      <c r="N116" s="62"/>
      <c r="O116" s="62"/>
      <c r="P116" s="85"/>
      <c r="Q116" s="62"/>
      <c r="AD116" s="62"/>
      <c r="AF116" s="71"/>
      <c r="AG116" s="85"/>
      <c r="BC116" s="85"/>
      <c r="BE116" s="62"/>
      <c r="BU116" s="85"/>
      <c r="BV116" s="85"/>
      <c r="CP116" s="85"/>
      <c r="CQ116" s="85"/>
      <c r="CS116" s="85"/>
      <c r="DF116" s="62"/>
      <c r="DH116" s="85"/>
      <c r="DI116" s="85"/>
    </row>
    <row r="117" spans="14:113" s="73" customFormat="1" ht="9" customHeight="1">
      <c r="N117" s="62"/>
      <c r="O117" s="62"/>
      <c r="P117" s="85"/>
      <c r="Q117" s="62"/>
      <c r="AD117" s="62"/>
      <c r="AF117" s="71"/>
      <c r="AG117" s="85"/>
      <c r="BC117" s="85"/>
      <c r="BE117" s="62"/>
      <c r="BU117" s="85"/>
      <c r="BV117" s="85"/>
      <c r="CP117" s="85"/>
      <c r="CQ117" s="85"/>
      <c r="CS117" s="85"/>
      <c r="DF117" s="62"/>
      <c r="DH117" s="85"/>
      <c r="DI117" s="85"/>
    </row>
    <row r="118" spans="14:113" s="73" customFormat="1" ht="9" customHeight="1">
      <c r="N118" s="62"/>
      <c r="O118" s="62"/>
      <c r="P118" s="85"/>
      <c r="Q118" s="62"/>
      <c r="AD118" s="62"/>
      <c r="AF118" s="71"/>
      <c r="AG118" s="85"/>
      <c r="BC118" s="85"/>
      <c r="BE118" s="62"/>
      <c r="BU118" s="85"/>
      <c r="BV118" s="85"/>
      <c r="CP118" s="85"/>
      <c r="CQ118" s="85"/>
      <c r="CS118" s="85"/>
      <c r="DF118" s="62"/>
      <c r="DH118" s="85"/>
      <c r="DI118" s="85"/>
    </row>
    <row r="119" spans="14:113" s="73" customFormat="1" ht="9" customHeight="1">
      <c r="N119" s="62"/>
      <c r="O119" s="62"/>
      <c r="P119" s="85"/>
      <c r="Q119" s="62"/>
      <c r="AD119" s="62"/>
      <c r="AF119" s="71"/>
      <c r="AG119" s="85"/>
      <c r="BC119" s="85"/>
      <c r="BE119" s="62"/>
      <c r="BU119" s="85"/>
      <c r="BV119" s="85"/>
      <c r="CP119" s="85"/>
      <c r="CQ119" s="85"/>
      <c r="CS119" s="85"/>
      <c r="DF119" s="62"/>
      <c r="DH119" s="85"/>
      <c r="DI119" s="85"/>
    </row>
    <row r="120" spans="14:113" s="73" customFormat="1" ht="9" customHeight="1">
      <c r="N120" s="62"/>
      <c r="O120" s="62"/>
      <c r="P120" s="85"/>
      <c r="Q120" s="62"/>
      <c r="AD120" s="62"/>
      <c r="AF120" s="71"/>
      <c r="AG120" s="85"/>
      <c r="BC120" s="85"/>
      <c r="BE120" s="62"/>
      <c r="BU120" s="85"/>
      <c r="BV120" s="85"/>
      <c r="CP120" s="85"/>
      <c r="CQ120" s="85"/>
      <c r="CS120" s="85"/>
      <c r="DF120" s="62"/>
      <c r="DH120" s="85"/>
      <c r="DI120" s="85"/>
    </row>
    <row r="121" spans="14:113" s="73" customFormat="1" ht="9" customHeight="1">
      <c r="N121" s="62"/>
      <c r="O121" s="62"/>
      <c r="P121" s="85"/>
      <c r="Q121" s="62"/>
      <c r="AD121" s="62"/>
      <c r="AF121" s="71"/>
      <c r="AG121" s="85"/>
      <c r="BC121" s="85"/>
      <c r="BE121" s="62"/>
      <c r="BU121" s="85"/>
      <c r="BV121" s="85"/>
      <c r="CP121" s="85"/>
      <c r="CQ121" s="85"/>
      <c r="CS121" s="85"/>
      <c r="DF121" s="62"/>
      <c r="DH121" s="85"/>
      <c r="DI121" s="85"/>
    </row>
    <row r="122" spans="14:113" s="73" customFormat="1" ht="9" customHeight="1">
      <c r="N122" s="62"/>
      <c r="O122" s="62"/>
      <c r="P122" s="85"/>
      <c r="Q122" s="62"/>
      <c r="AD122" s="62"/>
      <c r="AF122" s="71"/>
      <c r="AG122" s="85"/>
      <c r="BC122" s="85"/>
      <c r="BE122" s="62"/>
      <c r="BU122" s="85"/>
      <c r="BV122" s="85"/>
      <c r="CP122" s="85"/>
      <c r="CQ122" s="85"/>
      <c r="CS122" s="85"/>
      <c r="DF122" s="62"/>
      <c r="DH122" s="85"/>
      <c r="DI122" s="85"/>
    </row>
    <row r="123" spans="14:113" s="73" customFormat="1" ht="9" customHeight="1">
      <c r="N123" s="62"/>
      <c r="O123" s="62"/>
      <c r="P123" s="85"/>
      <c r="Q123" s="62"/>
      <c r="AD123" s="62"/>
      <c r="AF123" s="71"/>
      <c r="AG123" s="85"/>
      <c r="BC123" s="85"/>
      <c r="BE123" s="62"/>
      <c r="BU123" s="85"/>
      <c r="BV123" s="85"/>
      <c r="CP123" s="85"/>
      <c r="CQ123" s="85"/>
      <c r="CS123" s="85"/>
      <c r="DF123" s="62"/>
      <c r="DH123" s="85"/>
      <c r="DI123" s="85"/>
    </row>
    <row r="124" spans="14:113" s="73" customFormat="1" ht="9" customHeight="1">
      <c r="N124" s="62"/>
      <c r="O124" s="62"/>
      <c r="P124" s="85"/>
      <c r="Q124" s="62"/>
      <c r="AD124" s="62"/>
      <c r="AF124" s="71"/>
      <c r="AG124" s="85"/>
      <c r="BC124" s="85"/>
      <c r="BE124" s="62"/>
      <c r="BU124" s="85"/>
      <c r="BV124" s="85"/>
      <c r="CP124" s="85"/>
      <c r="CQ124" s="85"/>
      <c r="CS124" s="85"/>
      <c r="DF124" s="62"/>
      <c r="DH124" s="85"/>
      <c r="DI124" s="85"/>
    </row>
    <row r="125" spans="14:113" s="73" customFormat="1" ht="9" customHeight="1">
      <c r="N125" s="62"/>
      <c r="O125" s="62"/>
      <c r="P125" s="85"/>
      <c r="Q125" s="62"/>
      <c r="AD125" s="62"/>
      <c r="AF125" s="71"/>
      <c r="AG125" s="85"/>
      <c r="BC125" s="85"/>
      <c r="BE125" s="62"/>
      <c r="BU125" s="85"/>
      <c r="BV125" s="85"/>
      <c r="CP125" s="85"/>
      <c r="CQ125" s="85"/>
      <c r="CS125" s="85"/>
      <c r="DF125" s="62"/>
      <c r="DH125" s="85"/>
      <c r="DI125" s="85"/>
    </row>
    <row r="126" spans="14:113" s="73" customFormat="1" ht="9" customHeight="1">
      <c r="N126" s="62"/>
      <c r="O126" s="62"/>
      <c r="P126" s="85"/>
      <c r="Q126" s="62"/>
      <c r="AD126" s="62"/>
      <c r="AF126" s="71"/>
      <c r="AG126" s="85"/>
      <c r="BC126" s="85"/>
      <c r="BE126" s="62"/>
      <c r="BU126" s="85"/>
      <c r="BV126" s="85"/>
      <c r="CP126" s="85"/>
      <c r="CQ126" s="85"/>
      <c r="CS126" s="85"/>
      <c r="DF126" s="62"/>
      <c r="DH126" s="85"/>
      <c r="DI126" s="85"/>
    </row>
    <row r="127" spans="14:113" s="73" customFormat="1" ht="9" customHeight="1">
      <c r="N127" s="62"/>
      <c r="O127" s="62"/>
      <c r="P127" s="85"/>
      <c r="Q127" s="62"/>
      <c r="AD127" s="62"/>
      <c r="AF127" s="71"/>
      <c r="AG127" s="85"/>
      <c r="BC127" s="85"/>
      <c r="BE127" s="62"/>
      <c r="BU127" s="85"/>
      <c r="BV127" s="85"/>
      <c r="CP127" s="85"/>
      <c r="CQ127" s="85"/>
      <c r="CS127" s="85"/>
      <c r="DF127" s="62"/>
      <c r="DH127" s="85"/>
      <c r="DI127" s="85"/>
    </row>
    <row r="128" spans="14:113" s="73" customFormat="1" ht="9" customHeight="1">
      <c r="N128" s="62"/>
      <c r="O128" s="62"/>
      <c r="P128" s="85"/>
      <c r="Q128" s="62"/>
      <c r="AD128" s="62"/>
      <c r="AF128" s="71"/>
      <c r="AG128" s="85"/>
      <c r="BC128" s="85"/>
      <c r="BE128" s="62"/>
      <c r="BU128" s="85"/>
      <c r="BV128" s="85"/>
      <c r="CP128" s="85"/>
      <c r="CQ128" s="85"/>
      <c r="CS128" s="85"/>
      <c r="DF128" s="62"/>
      <c r="DH128" s="85"/>
      <c r="DI128" s="85"/>
    </row>
    <row r="129" spans="14:113" s="73" customFormat="1" ht="9" customHeight="1">
      <c r="N129" s="62"/>
      <c r="O129" s="62"/>
      <c r="P129" s="85"/>
      <c r="Q129" s="62"/>
      <c r="AD129" s="62"/>
      <c r="AF129" s="71"/>
      <c r="AG129" s="85"/>
      <c r="BC129" s="85"/>
      <c r="BE129" s="62"/>
      <c r="BU129" s="85"/>
      <c r="BV129" s="85"/>
      <c r="CP129" s="85"/>
      <c r="CQ129" s="85"/>
      <c r="CS129" s="85"/>
      <c r="DF129" s="62"/>
      <c r="DH129" s="85"/>
      <c r="DI129" s="85"/>
    </row>
    <row r="130" spans="14:113" s="73" customFormat="1" ht="9" customHeight="1">
      <c r="N130" s="62"/>
      <c r="O130" s="62"/>
      <c r="P130" s="85"/>
      <c r="Q130" s="62"/>
      <c r="AD130" s="62"/>
      <c r="AF130" s="71"/>
      <c r="AG130" s="85"/>
      <c r="BC130" s="85"/>
      <c r="BE130" s="62"/>
      <c r="BU130" s="85"/>
      <c r="BV130" s="85"/>
      <c r="CP130" s="85"/>
      <c r="CQ130" s="85"/>
      <c r="CS130" s="85"/>
      <c r="DF130" s="62"/>
      <c r="DH130" s="85"/>
      <c r="DI130" s="85"/>
    </row>
    <row r="131" spans="14:113" s="73" customFormat="1" ht="9" customHeight="1">
      <c r="N131" s="62"/>
      <c r="O131" s="62"/>
      <c r="P131" s="85"/>
      <c r="Q131" s="62"/>
      <c r="AD131" s="62"/>
      <c r="AF131" s="71"/>
      <c r="AG131" s="85"/>
      <c r="BC131" s="85"/>
      <c r="BE131" s="62"/>
      <c r="BU131" s="85"/>
      <c r="BV131" s="85"/>
      <c r="CP131" s="85"/>
      <c r="CQ131" s="85"/>
      <c r="CS131" s="85"/>
      <c r="DF131" s="62"/>
      <c r="DH131" s="85"/>
      <c r="DI131" s="85"/>
    </row>
    <row r="132" spans="14:113" s="73" customFormat="1" ht="9" customHeight="1">
      <c r="N132" s="62"/>
      <c r="O132" s="62"/>
      <c r="P132" s="85"/>
      <c r="Q132" s="62"/>
      <c r="AD132" s="62"/>
      <c r="AF132" s="71"/>
      <c r="AG132" s="85"/>
      <c r="BC132" s="85"/>
      <c r="BE132" s="62"/>
      <c r="BU132" s="85"/>
      <c r="BV132" s="85"/>
      <c r="CP132" s="85"/>
      <c r="CQ132" s="85"/>
      <c r="CS132" s="85"/>
      <c r="DF132" s="62"/>
      <c r="DH132" s="85"/>
      <c r="DI132" s="85"/>
    </row>
    <row r="133" spans="14:113" s="73" customFormat="1" ht="9" customHeight="1">
      <c r="N133" s="62"/>
      <c r="O133" s="62"/>
      <c r="P133" s="85"/>
      <c r="Q133" s="62"/>
      <c r="AD133" s="62"/>
      <c r="AF133" s="71"/>
      <c r="AG133" s="85"/>
      <c r="BC133" s="85"/>
      <c r="BE133" s="62"/>
      <c r="BU133" s="85"/>
      <c r="BV133" s="85"/>
      <c r="CP133" s="85"/>
      <c r="CQ133" s="85"/>
      <c r="CS133" s="85"/>
      <c r="DF133" s="62"/>
      <c r="DH133" s="85"/>
      <c r="DI133" s="85"/>
    </row>
    <row r="134" spans="14:113" s="73" customFormat="1" ht="9" customHeight="1">
      <c r="N134" s="62"/>
      <c r="O134" s="62"/>
      <c r="P134" s="85"/>
      <c r="Q134" s="62"/>
      <c r="AD134" s="62"/>
      <c r="AF134" s="71"/>
      <c r="AG134" s="85"/>
      <c r="BC134" s="85"/>
      <c r="BE134" s="62"/>
      <c r="BU134" s="85"/>
      <c r="BV134" s="85"/>
      <c r="CP134" s="85"/>
      <c r="CQ134" s="85"/>
      <c r="CS134" s="85"/>
      <c r="DF134" s="62"/>
      <c r="DH134" s="85"/>
      <c r="DI134" s="85"/>
    </row>
    <row r="135" spans="14:113" s="73" customFormat="1" ht="9" customHeight="1">
      <c r="N135" s="62"/>
      <c r="O135" s="62"/>
      <c r="P135" s="85"/>
      <c r="Q135" s="62"/>
      <c r="AD135" s="62"/>
      <c r="AF135" s="71"/>
      <c r="AG135" s="85"/>
      <c r="BC135" s="85"/>
      <c r="BE135" s="62"/>
      <c r="BU135" s="85"/>
      <c r="BV135" s="85"/>
      <c r="CP135" s="85"/>
      <c r="CQ135" s="85"/>
      <c r="CS135" s="85"/>
      <c r="DF135" s="62"/>
      <c r="DH135" s="85"/>
      <c r="DI135" s="85"/>
    </row>
    <row r="136" spans="14:113" s="73" customFormat="1" ht="9" customHeight="1">
      <c r="N136" s="62"/>
      <c r="O136" s="62"/>
      <c r="P136" s="85"/>
      <c r="Q136" s="62"/>
      <c r="AD136" s="62"/>
      <c r="AF136" s="71"/>
      <c r="AG136" s="85"/>
      <c r="BC136" s="85"/>
      <c r="BE136" s="62"/>
      <c r="BU136" s="85"/>
      <c r="BV136" s="85"/>
      <c r="CP136" s="85"/>
      <c r="CQ136" s="85"/>
      <c r="CS136" s="85"/>
      <c r="DF136" s="62"/>
      <c r="DH136" s="85"/>
      <c r="DI136" s="85"/>
    </row>
    <row r="137" spans="14:113" s="73" customFormat="1" ht="9" customHeight="1">
      <c r="N137" s="62"/>
      <c r="O137" s="62"/>
      <c r="P137" s="85"/>
      <c r="Q137" s="62"/>
      <c r="AD137" s="62"/>
      <c r="AF137" s="71"/>
      <c r="AG137" s="85"/>
      <c r="BC137" s="85"/>
      <c r="BE137" s="62"/>
      <c r="BU137" s="85"/>
      <c r="BV137" s="85"/>
      <c r="CP137" s="85"/>
      <c r="CQ137" s="85"/>
      <c r="CS137" s="85"/>
      <c r="DF137" s="62"/>
      <c r="DH137" s="85"/>
      <c r="DI137" s="85"/>
    </row>
    <row r="138" spans="14:113" s="73" customFormat="1" ht="9" customHeight="1">
      <c r="N138" s="62"/>
      <c r="O138" s="62"/>
      <c r="P138" s="85"/>
      <c r="Q138" s="62"/>
      <c r="AD138" s="62"/>
      <c r="AF138" s="71"/>
      <c r="AG138" s="85"/>
      <c r="BC138" s="85"/>
      <c r="BE138" s="62"/>
      <c r="BU138" s="85"/>
      <c r="BV138" s="85"/>
      <c r="CP138" s="85"/>
      <c r="CQ138" s="85"/>
      <c r="CS138" s="85"/>
      <c r="DF138" s="62"/>
      <c r="DH138" s="85"/>
      <c r="DI138" s="85"/>
    </row>
    <row r="139" spans="14:113" s="73" customFormat="1" ht="9" customHeight="1">
      <c r="N139" s="62"/>
      <c r="O139" s="62"/>
      <c r="P139" s="85"/>
      <c r="Q139" s="62"/>
      <c r="AD139" s="62"/>
      <c r="AF139" s="71"/>
      <c r="AG139" s="85"/>
      <c r="BC139" s="85"/>
      <c r="BE139" s="62"/>
      <c r="BU139" s="85"/>
      <c r="BV139" s="85"/>
      <c r="CP139" s="85"/>
      <c r="CQ139" s="85"/>
      <c r="CS139" s="85"/>
      <c r="DF139" s="62"/>
      <c r="DH139" s="85"/>
      <c r="DI139" s="85"/>
    </row>
    <row r="140" spans="14:113" s="73" customFormat="1" ht="9" customHeight="1">
      <c r="N140" s="62"/>
      <c r="O140" s="62"/>
      <c r="P140" s="85"/>
      <c r="Q140" s="62"/>
      <c r="AD140" s="62"/>
      <c r="AF140" s="71"/>
      <c r="AG140" s="85"/>
      <c r="BC140" s="85"/>
      <c r="BE140" s="62"/>
      <c r="BU140" s="85"/>
      <c r="BV140" s="85"/>
      <c r="CP140" s="85"/>
      <c r="CQ140" s="85"/>
      <c r="CS140" s="85"/>
      <c r="DF140" s="62"/>
      <c r="DH140" s="85"/>
      <c r="DI140" s="85"/>
    </row>
    <row r="141" spans="14:113" s="73" customFormat="1" ht="9" customHeight="1">
      <c r="N141" s="62"/>
      <c r="O141" s="62"/>
      <c r="P141" s="85"/>
      <c r="Q141" s="62"/>
      <c r="AD141" s="62"/>
      <c r="AF141" s="71"/>
      <c r="AG141" s="85"/>
      <c r="BC141" s="85"/>
      <c r="BE141" s="62"/>
      <c r="BU141" s="85"/>
      <c r="BV141" s="85"/>
      <c r="CP141" s="85"/>
      <c r="CQ141" s="85"/>
      <c r="CS141" s="85"/>
      <c r="DF141" s="62"/>
      <c r="DH141" s="85"/>
      <c r="DI141" s="85"/>
    </row>
    <row r="142" spans="14:113" s="73" customFormat="1" ht="9" customHeight="1">
      <c r="N142" s="62"/>
      <c r="O142" s="62"/>
      <c r="P142" s="85"/>
      <c r="Q142" s="62"/>
      <c r="AD142" s="62"/>
      <c r="AF142" s="71"/>
      <c r="AG142" s="85"/>
      <c r="BC142" s="85"/>
      <c r="BE142" s="62"/>
      <c r="BU142" s="85"/>
      <c r="BV142" s="85"/>
      <c r="CP142" s="85"/>
      <c r="CQ142" s="85"/>
      <c r="CS142" s="85"/>
      <c r="DF142" s="62"/>
      <c r="DH142" s="85"/>
      <c r="DI142" s="85"/>
    </row>
    <row r="143" spans="14:113" s="73" customFormat="1" ht="9" customHeight="1">
      <c r="N143" s="62"/>
      <c r="O143" s="62"/>
      <c r="P143" s="85"/>
      <c r="Q143" s="62"/>
      <c r="AD143" s="62"/>
      <c r="AF143" s="71"/>
      <c r="AG143" s="85"/>
      <c r="BC143" s="85"/>
      <c r="BE143" s="62"/>
      <c r="BU143" s="85"/>
      <c r="BV143" s="85"/>
      <c r="CP143" s="85"/>
      <c r="CQ143" s="85"/>
      <c r="CS143" s="85"/>
      <c r="DF143" s="62"/>
      <c r="DH143" s="85"/>
      <c r="DI143" s="85"/>
    </row>
    <row r="144" spans="14:113" s="73" customFormat="1" ht="9" customHeight="1">
      <c r="N144" s="62"/>
      <c r="O144" s="62"/>
      <c r="P144" s="85"/>
      <c r="Q144" s="62"/>
      <c r="AD144" s="62"/>
      <c r="AF144" s="71"/>
      <c r="AG144" s="85"/>
      <c r="BC144" s="85"/>
      <c r="BE144" s="62"/>
      <c r="BU144" s="85"/>
      <c r="BV144" s="85"/>
      <c r="CP144" s="85"/>
      <c r="CQ144" s="85"/>
      <c r="CS144" s="85"/>
      <c r="DF144" s="62"/>
      <c r="DH144" s="85"/>
      <c r="DI144" s="85"/>
    </row>
    <row r="145" spans="14:113" s="73" customFormat="1" ht="9" customHeight="1">
      <c r="N145" s="62"/>
      <c r="O145" s="62"/>
      <c r="P145" s="85"/>
      <c r="Q145" s="62"/>
      <c r="AD145" s="62"/>
      <c r="AF145" s="71"/>
      <c r="AG145" s="85"/>
      <c r="BC145" s="85"/>
      <c r="BE145" s="62"/>
      <c r="BU145" s="85"/>
      <c r="BV145" s="85"/>
      <c r="CP145" s="85"/>
      <c r="CQ145" s="85"/>
      <c r="CS145" s="85"/>
      <c r="DF145" s="62"/>
      <c r="DH145" s="85"/>
      <c r="DI145" s="85"/>
    </row>
    <row r="146" spans="14:113" s="73" customFormat="1" ht="9" customHeight="1">
      <c r="N146" s="62"/>
      <c r="O146" s="62"/>
      <c r="P146" s="85"/>
      <c r="Q146" s="62"/>
      <c r="AD146" s="62"/>
      <c r="AF146" s="71"/>
      <c r="AG146" s="85"/>
      <c r="BC146" s="85"/>
      <c r="BE146" s="62"/>
      <c r="BU146" s="85"/>
      <c r="BV146" s="85"/>
      <c r="CP146" s="85"/>
      <c r="CQ146" s="85"/>
      <c r="CS146" s="85"/>
      <c r="DF146" s="62"/>
      <c r="DH146" s="85"/>
      <c r="DI146" s="85"/>
    </row>
    <row r="147" spans="14:113" s="73" customFormat="1" ht="9" customHeight="1">
      <c r="N147" s="62"/>
      <c r="O147" s="62"/>
      <c r="P147" s="85"/>
      <c r="Q147" s="62"/>
      <c r="AD147" s="62"/>
      <c r="AF147" s="71"/>
      <c r="AG147" s="85"/>
      <c r="BC147" s="85"/>
      <c r="BE147" s="62"/>
      <c r="BU147" s="85"/>
      <c r="BV147" s="85"/>
      <c r="CP147" s="85"/>
      <c r="CQ147" s="85"/>
      <c r="CS147" s="85"/>
      <c r="DF147" s="62"/>
      <c r="DH147" s="85"/>
      <c r="DI147" s="85"/>
    </row>
    <row r="148" spans="14:113" s="73" customFormat="1" ht="9" customHeight="1">
      <c r="N148" s="62"/>
      <c r="O148" s="62"/>
      <c r="P148" s="85"/>
      <c r="Q148" s="62"/>
      <c r="AD148" s="62"/>
      <c r="AF148" s="71"/>
      <c r="AG148" s="85"/>
      <c r="BC148" s="85"/>
      <c r="BE148" s="62"/>
      <c r="BU148" s="85"/>
      <c r="BV148" s="85"/>
      <c r="CP148" s="85"/>
      <c r="CQ148" s="85"/>
      <c r="CS148" s="85"/>
      <c r="DF148" s="62"/>
      <c r="DH148" s="85"/>
      <c r="DI148" s="85"/>
    </row>
    <row r="149" spans="14:113" s="73" customFormat="1" ht="9" customHeight="1">
      <c r="N149" s="62"/>
      <c r="O149" s="62"/>
      <c r="P149" s="85"/>
      <c r="Q149" s="62"/>
      <c r="AD149" s="62"/>
      <c r="AF149" s="71"/>
      <c r="AG149" s="85"/>
      <c r="BC149" s="85"/>
      <c r="BE149" s="62"/>
      <c r="BU149" s="85"/>
      <c r="BV149" s="85"/>
      <c r="CP149" s="85"/>
      <c r="CQ149" s="85"/>
      <c r="CS149" s="85"/>
      <c r="DF149" s="62"/>
      <c r="DH149" s="85"/>
      <c r="DI149" s="85"/>
    </row>
    <row r="150" spans="14:113" s="73" customFormat="1" ht="9" customHeight="1">
      <c r="N150" s="62"/>
      <c r="O150" s="62"/>
      <c r="P150" s="85"/>
      <c r="Q150" s="62"/>
      <c r="AD150" s="62"/>
      <c r="AF150" s="71"/>
      <c r="AG150" s="85"/>
      <c r="BC150" s="85"/>
      <c r="BE150" s="62"/>
      <c r="BU150" s="85"/>
      <c r="BV150" s="85"/>
      <c r="CP150" s="85"/>
      <c r="CQ150" s="85"/>
      <c r="CS150" s="85"/>
      <c r="DF150" s="62"/>
      <c r="DH150" s="85"/>
      <c r="DI150" s="85"/>
    </row>
    <row r="151" spans="14:113" s="73" customFormat="1" ht="9" customHeight="1">
      <c r="N151" s="62"/>
      <c r="O151" s="62"/>
      <c r="P151" s="85"/>
      <c r="Q151" s="62"/>
      <c r="AD151" s="62"/>
      <c r="AF151" s="71"/>
      <c r="AG151" s="85"/>
      <c r="BC151" s="85"/>
      <c r="BE151" s="62"/>
      <c r="BU151" s="85"/>
      <c r="BV151" s="85"/>
      <c r="CP151" s="85"/>
      <c r="CQ151" s="85"/>
      <c r="CS151" s="85"/>
      <c r="DF151" s="62"/>
      <c r="DH151" s="85"/>
      <c r="DI151" s="85"/>
    </row>
    <row r="152" spans="14:113" s="73" customFormat="1" ht="9" customHeight="1">
      <c r="N152" s="62"/>
      <c r="O152" s="62"/>
      <c r="P152" s="85"/>
      <c r="Q152" s="62"/>
      <c r="AD152" s="62"/>
      <c r="AF152" s="71"/>
      <c r="AG152" s="85"/>
      <c r="BC152" s="85"/>
      <c r="BE152" s="62"/>
      <c r="BU152" s="85"/>
      <c r="BV152" s="85"/>
      <c r="CP152" s="85"/>
      <c r="CQ152" s="85"/>
      <c r="CS152" s="85"/>
      <c r="DF152" s="62"/>
      <c r="DH152" s="85"/>
      <c r="DI152" s="85"/>
    </row>
    <row r="153" spans="14:113" s="73" customFormat="1" ht="9" customHeight="1">
      <c r="N153" s="62"/>
      <c r="O153" s="62"/>
      <c r="P153" s="85"/>
      <c r="Q153" s="62"/>
      <c r="AD153" s="62"/>
      <c r="AF153" s="71"/>
      <c r="AG153" s="85"/>
      <c r="BC153" s="85"/>
      <c r="BE153" s="62"/>
      <c r="BU153" s="85"/>
      <c r="BV153" s="85"/>
      <c r="CP153" s="85"/>
      <c r="CQ153" s="85"/>
      <c r="CS153" s="85"/>
      <c r="DF153" s="62"/>
      <c r="DH153" s="85"/>
      <c r="DI153" s="85"/>
    </row>
    <row r="154" spans="14:113" s="73" customFormat="1" ht="9" customHeight="1">
      <c r="N154" s="62"/>
      <c r="O154" s="62"/>
      <c r="P154" s="85"/>
      <c r="Q154" s="62"/>
      <c r="AD154" s="62"/>
      <c r="AF154" s="71"/>
      <c r="AG154" s="85"/>
      <c r="BC154" s="85"/>
      <c r="BE154" s="62"/>
      <c r="BU154" s="85"/>
      <c r="BV154" s="85"/>
      <c r="CP154" s="85"/>
      <c r="CQ154" s="85"/>
      <c r="CS154" s="85"/>
      <c r="DF154" s="62"/>
      <c r="DH154" s="85"/>
      <c r="DI154" s="85"/>
    </row>
    <row r="155" spans="14:113" s="73" customFormat="1" ht="9" customHeight="1">
      <c r="N155" s="62"/>
      <c r="O155" s="62"/>
      <c r="P155" s="85"/>
      <c r="Q155" s="62"/>
      <c r="AD155" s="62"/>
      <c r="AF155" s="71"/>
      <c r="AG155" s="85"/>
      <c r="BC155" s="85"/>
      <c r="BE155" s="62"/>
      <c r="BU155" s="85"/>
      <c r="BV155" s="85"/>
      <c r="CP155" s="85"/>
      <c r="CQ155" s="85"/>
      <c r="CS155" s="85"/>
      <c r="DF155" s="62"/>
      <c r="DH155" s="85"/>
      <c r="DI155" s="85"/>
    </row>
    <row r="156" spans="14:113" s="73" customFormat="1" ht="9" customHeight="1">
      <c r="N156" s="62"/>
      <c r="O156" s="62"/>
      <c r="P156" s="85"/>
      <c r="Q156" s="62"/>
      <c r="AD156" s="62"/>
      <c r="AF156" s="71"/>
      <c r="AG156" s="85"/>
      <c r="BC156" s="85"/>
      <c r="BE156" s="62"/>
      <c r="BU156" s="85"/>
      <c r="BV156" s="85"/>
      <c r="CP156" s="85"/>
      <c r="CQ156" s="85"/>
      <c r="CS156" s="85"/>
      <c r="DF156" s="62"/>
      <c r="DH156" s="85"/>
      <c r="DI156" s="85"/>
    </row>
    <row r="157" spans="14:113" s="73" customFormat="1" ht="9" customHeight="1">
      <c r="N157" s="62"/>
      <c r="O157" s="62"/>
      <c r="P157" s="85"/>
      <c r="Q157" s="62"/>
      <c r="AD157" s="62"/>
      <c r="AF157" s="71"/>
      <c r="AG157" s="85"/>
      <c r="BC157" s="85"/>
      <c r="BE157" s="62"/>
      <c r="BU157" s="85"/>
      <c r="BV157" s="85"/>
      <c r="CP157" s="85"/>
      <c r="CQ157" s="85"/>
      <c r="CS157" s="85"/>
      <c r="DF157" s="62"/>
      <c r="DH157" s="85"/>
      <c r="DI157" s="85"/>
    </row>
    <row r="158" spans="14:113" s="73" customFormat="1" ht="9" customHeight="1">
      <c r="N158" s="62"/>
      <c r="O158" s="62"/>
      <c r="P158" s="85"/>
      <c r="Q158" s="62"/>
      <c r="AD158" s="62"/>
      <c r="AF158" s="71"/>
      <c r="AG158" s="85"/>
      <c r="BC158" s="85"/>
      <c r="BE158" s="62"/>
      <c r="BU158" s="85"/>
      <c r="BV158" s="85"/>
      <c r="CP158" s="85"/>
      <c r="CQ158" s="85"/>
      <c r="CS158" s="85"/>
      <c r="DF158" s="62"/>
      <c r="DH158" s="85"/>
      <c r="DI158" s="85"/>
    </row>
    <row r="159" spans="14:113" s="73" customFormat="1" ht="9" customHeight="1">
      <c r="N159" s="62"/>
      <c r="O159" s="62"/>
      <c r="P159" s="85"/>
      <c r="Q159" s="62"/>
      <c r="AD159" s="62"/>
      <c r="AF159" s="71"/>
      <c r="AG159" s="85"/>
      <c r="BC159" s="85"/>
      <c r="BE159" s="62"/>
      <c r="BU159" s="85"/>
      <c r="BV159" s="85"/>
      <c r="CP159" s="85"/>
      <c r="CQ159" s="85"/>
      <c r="CS159" s="85"/>
      <c r="DF159" s="62"/>
      <c r="DH159" s="85"/>
      <c r="DI159" s="85"/>
    </row>
    <row r="160" spans="14:113" s="73" customFormat="1" ht="9" customHeight="1">
      <c r="N160" s="62"/>
      <c r="O160" s="62"/>
      <c r="P160" s="85"/>
      <c r="Q160" s="62"/>
      <c r="AD160" s="62"/>
      <c r="AF160" s="71"/>
      <c r="AG160" s="85"/>
      <c r="BC160" s="85"/>
      <c r="BE160" s="62"/>
      <c r="BU160" s="85"/>
      <c r="BV160" s="85"/>
      <c r="CP160" s="85"/>
      <c r="CQ160" s="85"/>
      <c r="CS160" s="85"/>
      <c r="DF160" s="62"/>
      <c r="DH160" s="85"/>
      <c r="DI160" s="85"/>
    </row>
    <row r="161" spans="14:122" s="73" customFormat="1" ht="12" customHeight="1">
      <c r="N161" s="62"/>
      <c r="O161" s="62"/>
      <c r="P161" s="85"/>
      <c r="Q161" s="62"/>
      <c r="AD161" s="62"/>
      <c r="AF161" s="71"/>
      <c r="AG161" s="85"/>
      <c r="BC161" s="85"/>
      <c r="BE161" s="62"/>
      <c r="BU161" s="85"/>
      <c r="BV161" s="85"/>
      <c r="CP161" s="85"/>
      <c r="CQ161" s="85"/>
      <c r="CS161" s="85"/>
      <c r="DF161" s="62"/>
      <c r="DH161" s="85"/>
      <c r="DI161" s="85"/>
    </row>
    <row r="162" spans="14:122" s="62" customFormat="1" ht="9" customHeight="1">
      <c r="P162" s="85"/>
      <c r="AF162" s="85"/>
      <c r="AG162" s="85"/>
      <c r="AQ162" s="73"/>
      <c r="AR162" s="73"/>
      <c r="AS162" s="73"/>
      <c r="AT162" s="73"/>
      <c r="AU162" s="73"/>
      <c r="AV162" s="73"/>
      <c r="AW162" s="73"/>
      <c r="AX162" s="73"/>
      <c r="AY162" s="73"/>
      <c r="AZ162" s="73"/>
      <c r="BA162" s="73"/>
      <c r="BB162" s="73"/>
      <c r="BC162" s="85"/>
      <c r="BD162" s="73"/>
      <c r="BF162" s="73"/>
      <c r="BG162" s="73"/>
      <c r="BH162" s="73"/>
      <c r="BI162" s="73"/>
      <c r="BJ162" s="73"/>
      <c r="BK162" s="73"/>
      <c r="BL162" s="73"/>
      <c r="BM162" s="73"/>
      <c r="BN162" s="73"/>
      <c r="BO162" s="73"/>
      <c r="BP162" s="73"/>
      <c r="BQ162" s="73"/>
      <c r="BR162" s="73"/>
      <c r="BS162" s="73"/>
      <c r="BT162" s="73"/>
      <c r="BU162" s="85"/>
      <c r="BV162" s="85"/>
      <c r="BW162" s="73"/>
      <c r="BX162" s="73"/>
      <c r="BY162" s="73"/>
      <c r="BZ162" s="73"/>
      <c r="CA162" s="73"/>
      <c r="CB162" s="73"/>
      <c r="CC162" s="73"/>
      <c r="CD162" s="73"/>
      <c r="CE162" s="73"/>
      <c r="CF162" s="73"/>
      <c r="CG162" s="73"/>
      <c r="CH162" s="73"/>
      <c r="CI162" s="73"/>
      <c r="CJ162" s="73"/>
      <c r="CK162" s="73"/>
      <c r="CL162" s="73"/>
      <c r="CM162" s="73"/>
      <c r="CN162" s="73"/>
      <c r="CO162" s="73"/>
      <c r="CP162" s="85"/>
      <c r="CQ162" s="85"/>
      <c r="CR162" s="73"/>
      <c r="CS162" s="85"/>
      <c r="CT162" s="73"/>
      <c r="CU162" s="73"/>
      <c r="CV162" s="73"/>
      <c r="CW162" s="73"/>
      <c r="CX162" s="73"/>
      <c r="CY162" s="73"/>
      <c r="CZ162" s="73"/>
      <c r="DA162" s="73"/>
      <c r="DB162" s="73"/>
      <c r="DC162" s="73"/>
      <c r="DD162" s="73"/>
      <c r="DE162" s="73"/>
      <c r="DG162" s="73"/>
      <c r="DH162" s="85"/>
      <c r="DI162" s="85"/>
      <c r="DJ162" s="73"/>
      <c r="DK162" s="73"/>
      <c r="DL162" s="73"/>
      <c r="DM162" s="73"/>
      <c r="DN162" s="73"/>
      <c r="DO162" s="73"/>
      <c r="DP162" s="73"/>
      <c r="DQ162" s="73"/>
      <c r="DR162" s="73"/>
    </row>
    <row r="163" spans="14:122" s="62" customFormat="1" ht="9" customHeight="1">
      <c r="P163" s="85"/>
      <c r="AF163" s="85"/>
      <c r="AG163" s="85"/>
      <c r="AQ163" s="73"/>
      <c r="AR163" s="73"/>
      <c r="AS163" s="73"/>
      <c r="AT163" s="73"/>
      <c r="AU163" s="73"/>
      <c r="AV163" s="73"/>
      <c r="AW163" s="73"/>
      <c r="AX163" s="73"/>
      <c r="AY163" s="73"/>
      <c r="AZ163" s="73"/>
      <c r="BA163" s="73"/>
      <c r="BB163" s="73"/>
      <c r="BC163" s="85"/>
      <c r="BD163" s="73"/>
      <c r="BF163" s="73"/>
      <c r="BG163" s="73"/>
      <c r="BH163" s="73"/>
      <c r="BI163" s="73"/>
      <c r="BJ163" s="73"/>
      <c r="BK163" s="73"/>
      <c r="BL163" s="73"/>
      <c r="BM163" s="73"/>
      <c r="BN163" s="73"/>
      <c r="BO163" s="73"/>
      <c r="BP163" s="73"/>
      <c r="BQ163" s="73"/>
      <c r="BR163" s="73"/>
      <c r="BS163" s="73"/>
      <c r="BT163" s="73"/>
      <c r="BU163" s="85"/>
      <c r="BV163" s="85"/>
      <c r="BW163" s="73"/>
      <c r="BX163" s="73"/>
      <c r="BY163" s="73"/>
      <c r="BZ163" s="73"/>
      <c r="CA163" s="73"/>
      <c r="CB163" s="73"/>
      <c r="CC163" s="73"/>
      <c r="CD163" s="73"/>
      <c r="CE163" s="73"/>
      <c r="CF163" s="73"/>
      <c r="CG163" s="73"/>
      <c r="CH163" s="73"/>
      <c r="CI163" s="73"/>
      <c r="CJ163" s="73"/>
      <c r="CK163" s="73"/>
      <c r="CL163" s="73"/>
      <c r="CM163" s="73"/>
      <c r="CN163" s="73"/>
      <c r="CO163" s="73"/>
      <c r="CP163" s="85"/>
      <c r="CQ163" s="85"/>
      <c r="CR163" s="73"/>
      <c r="CS163" s="85"/>
      <c r="CT163" s="73"/>
      <c r="CU163" s="73"/>
      <c r="CV163" s="73"/>
      <c r="CW163" s="73"/>
      <c r="CX163" s="73"/>
      <c r="CY163" s="73"/>
      <c r="CZ163" s="73"/>
      <c r="DA163" s="73"/>
      <c r="DB163" s="73"/>
      <c r="DC163" s="73"/>
      <c r="DD163" s="73"/>
      <c r="DE163" s="73"/>
      <c r="DG163" s="73"/>
      <c r="DH163" s="85"/>
      <c r="DI163" s="85"/>
      <c r="DJ163" s="73"/>
      <c r="DK163" s="73"/>
      <c r="DL163" s="73"/>
      <c r="DM163" s="73"/>
      <c r="DN163" s="73"/>
      <c r="DO163" s="73"/>
      <c r="DP163" s="73"/>
      <c r="DQ163" s="73"/>
      <c r="DR163" s="73"/>
    </row>
    <row r="164" spans="14:122" s="62" customFormat="1" ht="9" customHeight="1">
      <c r="P164" s="85"/>
      <c r="AF164" s="85"/>
      <c r="AG164" s="85"/>
      <c r="BC164" s="85"/>
      <c r="BU164" s="85"/>
      <c r="BV164" s="85"/>
      <c r="CP164" s="85"/>
      <c r="CQ164" s="85"/>
      <c r="CS164" s="85"/>
      <c r="DH164" s="85"/>
      <c r="DI164" s="85"/>
    </row>
    <row r="165" spans="14:122" s="62" customFormat="1" ht="9" customHeight="1">
      <c r="P165" s="85"/>
      <c r="AF165" s="85"/>
      <c r="AG165" s="85"/>
      <c r="BC165" s="85"/>
      <c r="BU165" s="85"/>
      <c r="BV165" s="85"/>
      <c r="CP165" s="85"/>
      <c r="CQ165" s="85"/>
      <c r="CS165" s="85"/>
      <c r="DH165" s="85"/>
      <c r="DI165" s="85"/>
    </row>
    <row r="166" spans="14:122" s="62" customFormat="1" ht="9" customHeight="1">
      <c r="P166" s="85"/>
      <c r="AF166" s="85"/>
      <c r="AG166" s="85"/>
      <c r="BC166" s="85"/>
      <c r="BU166" s="85"/>
      <c r="BV166" s="85"/>
      <c r="CP166" s="85"/>
      <c r="CQ166" s="85"/>
      <c r="CS166" s="85"/>
      <c r="DH166" s="85"/>
      <c r="DI166" s="85"/>
    </row>
    <row r="167" spans="14:122" s="62" customFormat="1" ht="9" customHeight="1">
      <c r="P167" s="85"/>
      <c r="AF167" s="85"/>
      <c r="AG167" s="85"/>
      <c r="BC167" s="85"/>
      <c r="BU167" s="85"/>
      <c r="BV167" s="85"/>
      <c r="CP167" s="85"/>
      <c r="CQ167" s="85"/>
      <c r="CS167" s="85"/>
      <c r="DH167" s="85"/>
      <c r="DI167" s="85"/>
    </row>
    <row r="168" spans="14:122" s="62" customFormat="1" ht="9" customHeight="1">
      <c r="P168" s="85"/>
      <c r="AF168" s="85"/>
      <c r="AG168" s="85"/>
      <c r="BC168" s="85"/>
      <c r="BU168" s="85"/>
      <c r="BV168" s="85"/>
      <c r="CP168" s="85"/>
      <c r="CQ168" s="85"/>
      <c r="CS168" s="85"/>
      <c r="DH168" s="85"/>
      <c r="DI168" s="85"/>
    </row>
    <row r="169" spans="14:122" s="62" customFormat="1" ht="9" customHeight="1">
      <c r="P169" s="85"/>
      <c r="AF169" s="85"/>
      <c r="AG169" s="85"/>
      <c r="BC169" s="85"/>
      <c r="BU169" s="85"/>
      <c r="BV169" s="85"/>
      <c r="CP169" s="85"/>
      <c r="CQ169" s="85"/>
      <c r="CS169" s="85"/>
      <c r="DH169" s="85"/>
      <c r="DI169" s="85"/>
    </row>
    <row r="170" spans="14:122" s="62" customFormat="1" ht="9" customHeight="1">
      <c r="P170" s="85"/>
      <c r="AF170" s="85"/>
      <c r="AG170" s="85"/>
      <c r="BC170" s="85"/>
      <c r="BU170" s="85"/>
      <c r="BV170" s="85"/>
      <c r="CP170" s="85"/>
      <c r="CQ170" s="85"/>
      <c r="CS170" s="85"/>
      <c r="DH170" s="85"/>
      <c r="DI170" s="85"/>
    </row>
    <row r="171" spans="14:122" s="62" customFormat="1" ht="9" customHeight="1">
      <c r="P171" s="85"/>
      <c r="AF171" s="85"/>
      <c r="AG171" s="85"/>
      <c r="BC171" s="85"/>
      <c r="BU171" s="85"/>
      <c r="BV171" s="85"/>
      <c r="CP171" s="85"/>
      <c r="CQ171" s="85"/>
      <c r="CS171" s="85"/>
      <c r="DH171" s="85"/>
      <c r="DI171" s="85"/>
    </row>
    <row r="172" spans="14:122" s="62" customFormat="1" ht="9" customHeight="1">
      <c r="P172" s="85"/>
      <c r="AF172" s="85"/>
      <c r="AG172" s="85"/>
      <c r="BC172" s="85"/>
      <c r="BU172" s="85"/>
      <c r="BV172" s="85"/>
      <c r="CP172" s="85"/>
      <c r="CQ172" s="85"/>
      <c r="CS172" s="85"/>
      <c r="DH172" s="85"/>
      <c r="DI172" s="85"/>
    </row>
    <row r="173" spans="14:122" s="62" customFormat="1" ht="9" customHeight="1">
      <c r="P173" s="85"/>
      <c r="AF173" s="85"/>
      <c r="AG173" s="85"/>
      <c r="BC173" s="85"/>
      <c r="BU173" s="85"/>
      <c r="BV173" s="85"/>
      <c r="CP173" s="85"/>
      <c r="CQ173" s="85"/>
      <c r="CS173" s="85"/>
      <c r="DH173" s="85"/>
      <c r="DI173" s="85"/>
    </row>
    <row r="174" spans="14:122" s="62" customFormat="1" ht="9" customHeight="1">
      <c r="P174" s="85"/>
      <c r="AF174" s="85"/>
      <c r="AG174" s="85"/>
      <c r="BC174" s="85"/>
      <c r="BU174" s="85"/>
      <c r="BV174" s="85"/>
      <c r="CP174" s="85"/>
      <c r="CQ174" s="85"/>
      <c r="CS174" s="85"/>
      <c r="DH174" s="85"/>
      <c r="DI174" s="85"/>
    </row>
    <row r="175" spans="14:122" s="62" customFormat="1" ht="9" customHeight="1">
      <c r="P175" s="85"/>
      <c r="AF175" s="85"/>
      <c r="AG175" s="85"/>
      <c r="BC175" s="85"/>
      <c r="BU175" s="85"/>
      <c r="BV175" s="85"/>
      <c r="CP175" s="85"/>
      <c r="CQ175" s="85"/>
      <c r="CS175" s="85"/>
      <c r="DH175" s="85"/>
      <c r="DI175" s="85"/>
    </row>
    <row r="176" spans="14:122" s="62" customFormat="1" ht="9" customHeight="1">
      <c r="P176" s="85"/>
      <c r="AF176" s="85"/>
      <c r="AG176" s="85"/>
      <c r="BC176" s="85"/>
      <c r="BU176" s="85"/>
      <c r="BV176" s="85"/>
      <c r="CP176" s="85"/>
      <c r="CQ176" s="85"/>
      <c r="CS176" s="85"/>
      <c r="DH176" s="85"/>
      <c r="DI176" s="85"/>
    </row>
    <row r="177" spans="16:113" s="62" customFormat="1" ht="9" customHeight="1">
      <c r="P177" s="85"/>
      <c r="AF177" s="85"/>
      <c r="AG177" s="85"/>
      <c r="BC177" s="85"/>
      <c r="BU177" s="85"/>
      <c r="BV177" s="85"/>
      <c r="CP177" s="85"/>
      <c r="CQ177" s="85"/>
      <c r="CS177" s="85"/>
      <c r="DH177" s="85"/>
      <c r="DI177" s="85"/>
    </row>
    <row r="178" spans="16:113" s="62" customFormat="1" ht="9" customHeight="1">
      <c r="P178" s="85"/>
      <c r="AF178" s="85"/>
      <c r="AG178" s="85"/>
      <c r="BC178" s="85"/>
      <c r="BU178" s="85"/>
      <c r="BV178" s="85"/>
      <c r="CP178" s="85"/>
      <c r="CQ178" s="85"/>
      <c r="CS178" s="85"/>
      <c r="DH178" s="85"/>
      <c r="DI178" s="85"/>
    </row>
    <row r="179" spans="16:113" s="62" customFormat="1" ht="9" customHeight="1">
      <c r="P179" s="85"/>
      <c r="AF179" s="85"/>
      <c r="AG179" s="85"/>
      <c r="BC179" s="85"/>
      <c r="BU179" s="85"/>
      <c r="BV179" s="85"/>
      <c r="CP179" s="85"/>
      <c r="CQ179" s="85"/>
      <c r="CS179" s="85"/>
      <c r="DH179" s="85"/>
      <c r="DI179" s="85"/>
    </row>
    <row r="180" spans="16:113" s="62" customFormat="1" ht="9" customHeight="1">
      <c r="P180" s="85"/>
      <c r="AF180" s="85"/>
      <c r="AG180" s="85"/>
      <c r="BC180" s="85"/>
      <c r="BU180" s="85"/>
      <c r="BV180" s="85"/>
      <c r="CP180" s="85"/>
      <c r="CQ180" s="85"/>
      <c r="CS180" s="85"/>
      <c r="DH180" s="85"/>
      <c r="DI180" s="85"/>
    </row>
    <row r="181" spans="16:113" s="62" customFormat="1" ht="9" customHeight="1">
      <c r="P181" s="85"/>
      <c r="AF181" s="85"/>
      <c r="AG181" s="85"/>
      <c r="BC181" s="85"/>
      <c r="BU181" s="85"/>
      <c r="BV181" s="85"/>
      <c r="CP181" s="85"/>
      <c r="CQ181" s="85"/>
      <c r="CS181" s="85"/>
      <c r="DH181" s="85"/>
      <c r="DI181" s="85"/>
    </row>
    <row r="182" spans="16:113" s="62" customFormat="1" ht="9" customHeight="1">
      <c r="P182" s="85"/>
      <c r="AF182" s="85"/>
      <c r="AG182" s="85"/>
      <c r="BC182" s="85"/>
      <c r="BU182" s="85"/>
      <c r="BV182" s="85"/>
      <c r="CP182" s="85"/>
      <c r="CQ182" s="85"/>
      <c r="CS182" s="85"/>
      <c r="DH182" s="85"/>
      <c r="DI182" s="85"/>
    </row>
    <row r="183" spans="16:113" s="62" customFormat="1" ht="9" customHeight="1">
      <c r="P183" s="85"/>
      <c r="AF183" s="85"/>
      <c r="AG183" s="85"/>
      <c r="BC183" s="85"/>
      <c r="BU183" s="85"/>
      <c r="BV183" s="85"/>
      <c r="CP183" s="85"/>
      <c r="CQ183" s="85"/>
      <c r="CS183" s="85"/>
      <c r="DH183" s="85"/>
      <c r="DI183" s="85"/>
    </row>
    <row r="184" spans="16:113" s="62" customFormat="1" ht="9" customHeight="1">
      <c r="P184" s="85"/>
      <c r="AF184" s="85"/>
      <c r="AG184" s="85"/>
      <c r="BC184" s="85"/>
      <c r="BU184" s="85"/>
      <c r="BV184" s="85"/>
      <c r="CP184" s="85"/>
      <c r="CQ184" s="85"/>
      <c r="CS184" s="85"/>
      <c r="DH184" s="85"/>
      <c r="DI184" s="85"/>
    </row>
    <row r="185" spans="16:113" s="62" customFormat="1" ht="9" customHeight="1">
      <c r="P185" s="85"/>
      <c r="AF185" s="85"/>
      <c r="AG185" s="85"/>
      <c r="BC185" s="85"/>
      <c r="BU185" s="85"/>
      <c r="BV185" s="85"/>
      <c r="CP185" s="85"/>
      <c r="CQ185" s="85"/>
      <c r="CS185" s="85"/>
      <c r="DH185" s="85"/>
      <c r="DI185" s="85"/>
    </row>
    <row r="186" spans="16:113" s="62" customFormat="1" ht="9" customHeight="1">
      <c r="P186" s="85"/>
      <c r="AF186" s="85"/>
      <c r="AG186" s="85"/>
      <c r="BC186" s="85"/>
      <c r="BU186" s="85"/>
      <c r="BV186" s="85"/>
      <c r="CP186" s="85"/>
      <c r="CQ186" s="85"/>
      <c r="CS186" s="85"/>
      <c r="DH186" s="85"/>
      <c r="DI186" s="85"/>
    </row>
    <row r="187" spans="16:113" s="62" customFormat="1" ht="9" customHeight="1">
      <c r="P187" s="85"/>
      <c r="AF187" s="85"/>
      <c r="AG187" s="85"/>
      <c r="BC187" s="85"/>
      <c r="BU187" s="85"/>
      <c r="BV187" s="85"/>
      <c r="CP187" s="85"/>
      <c r="CQ187" s="85"/>
      <c r="CS187" s="85"/>
      <c r="DH187" s="85"/>
      <c r="DI187" s="85"/>
    </row>
    <row r="188" spans="16:113" s="62" customFormat="1" ht="9" customHeight="1">
      <c r="P188" s="85"/>
      <c r="AF188" s="85"/>
      <c r="AG188" s="85"/>
      <c r="BC188" s="85"/>
      <c r="BU188" s="85"/>
      <c r="BV188" s="85"/>
      <c r="CP188" s="85"/>
      <c r="CQ188" s="85"/>
      <c r="CS188" s="85"/>
      <c r="DH188" s="85"/>
      <c r="DI188" s="85"/>
    </row>
    <row r="189" spans="16:113" s="62" customFormat="1" ht="9" customHeight="1">
      <c r="P189" s="85"/>
      <c r="AF189" s="85"/>
      <c r="AG189" s="85"/>
      <c r="BC189" s="85"/>
      <c r="BU189" s="85"/>
      <c r="BV189" s="85"/>
      <c r="CP189" s="85"/>
      <c r="CQ189" s="85"/>
      <c r="CS189" s="85"/>
      <c r="DH189" s="85"/>
      <c r="DI189" s="85"/>
    </row>
    <row r="190" spans="16:113" s="62" customFormat="1" ht="9" customHeight="1">
      <c r="P190" s="85"/>
      <c r="AF190" s="85"/>
      <c r="AG190" s="85"/>
      <c r="BC190" s="85"/>
      <c r="BU190" s="85"/>
      <c r="BV190" s="85"/>
      <c r="CP190" s="85"/>
      <c r="CQ190" s="85"/>
      <c r="CS190" s="85"/>
      <c r="DH190" s="85"/>
      <c r="DI190" s="85"/>
    </row>
    <row r="191" spans="16:113" s="62" customFormat="1" ht="9" customHeight="1">
      <c r="P191" s="85"/>
      <c r="AF191" s="85"/>
      <c r="AG191" s="85"/>
      <c r="BC191" s="85"/>
      <c r="BU191" s="85"/>
      <c r="BV191" s="85"/>
      <c r="CP191" s="85"/>
      <c r="CQ191" s="85"/>
      <c r="CS191" s="85"/>
      <c r="DH191" s="85"/>
      <c r="DI191" s="85"/>
    </row>
    <row r="192" spans="16:113" s="62" customFormat="1" ht="9" customHeight="1">
      <c r="P192" s="85"/>
      <c r="AF192" s="85"/>
      <c r="AG192" s="85"/>
      <c r="BC192" s="85"/>
      <c r="BU192" s="85"/>
      <c r="BV192" s="85"/>
      <c r="CP192" s="85"/>
      <c r="CQ192" s="85"/>
      <c r="CS192" s="85"/>
      <c r="DH192" s="85"/>
      <c r="DI192" s="85"/>
    </row>
    <row r="193" spans="16:113" s="62" customFormat="1" ht="9" customHeight="1">
      <c r="P193" s="85"/>
      <c r="AF193" s="85"/>
      <c r="AG193" s="85"/>
      <c r="BC193" s="85"/>
      <c r="BU193" s="85"/>
      <c r="BV193" s="85"/>
      <c r="CP193" s="85"/>
      <c r="CQ193" s="85"/>
      <c r="CS193" s="85"/>
      <c r="DH193" s="85"/>
      <c r="DI193" s="85"/>
    </row>
    <row r="194" spans="16:113" s="62" customFormat="1" ht="9" customHeight="1">
      <c r="P194" s="85"/>
      <c r="AF194" s="85"/>
      <c r="AG194" s="85"/>
      <c r="BC194" s="85"/>
      <c r="BU194" s="85"/>
      <c r="BV194" s="85"/>
      <c r="CP194" s="85"/>
      <c r="CQ194" s="85"/>
      <c r="CS194" s="85"/>
      <c r="DH194" s="85"/>
      <c r="DI194" s="85"/>
    </row>
    <row r="195" spans="16:113" s="62" customFormat="1" ht="9" customHeight="1">
      <c r="P195" s="85"/>
      <c r="AF195" s="85"/>
      <c r="AG195" s="85"/>
      <c r="BC195" s="85"/>
      <c r="BU195" s="85"/>
      <c r="BV195" s="85"/>
      <c r="CP195" s="85"/>
      <c r="CQ195" s="85"/>
      <c r="CS195" s="85"/>
      <c r="DH195" s="85"/>
      <c r="DI195" s="85"/>
    </row>
    <row r="196" spans="16:113" s="62" customFormat="1" ht="9" customHeight="1">
      <c r="P196" s="85"/>
      <c r="AF196" s="85"/>
      <c r="AG196" s="85"/>
      <c r="BC196" s="85"/>
      <c r="BU196" s="85"/>
      <c r="BV196" s="85"/>
      <c r="CP196" s="85"/>
      <c r="CQ196" s="85"/>
      <c r="CS196" s="85"/>
      <c r="DH196" s="85"/>
      <c r="DI196" s="85"/>
    </row>
    <row r="197" spans="16:113" s="62" customFormat="1" ht="9" customHeight="1">
      <c r="P197" s="85"/>
      <c r="AF197" s="85"/>
      <c r="AG197" s="85"/>
      <c r="BC197" s="85"/>
      <c r="BU197" s="85"/>
      <c r="BV197" s="85"/>
      <c r="CP197" s="85"/>
      <c r="CQ197" s="85"/>
      <c r="CS197" s="85"/>
      <c r="DH197" s="85"/>
      <c r="DI197" s="85"/>
    </row>
    <row r="198" spans="16:113" s="62" customFormat="1" ht="9" customHeight="1">
      <c r="P198" s="85"/>
      <c r="AF198" s="85"/>
      <c r="AG198" s="85"/>
      <c r="BC198" s="85"/>
      <c r="BU198" s="85"/>
      <c r="BV198" s="85"/>
      <c r="CP198" s="85"/>
      <c r="CQ198" s="85"/>
      <c r="CS198" s="85"/>
      <c r="DH198" s="85"/>
      <c r="DI198" s="85"/>
    </row>
    <row r="199" spans="16:113" s="62" customFormat="1" ht="9" customHeight="1">
      <c r="P199" s="85"/>
      <c r="AF199" s="85"/>
      <c r="AG199" s="85"/>
      <c r="BC199" s="85"/>
      <c r="BU199" s="85"/>
      <c r="BV199" s="85"/>
      <c r="CP199" s="85"/>
      <c r="CQ199" s="85"/>
      <c r="CS199" s="85"/>
      <c r="DH199" s="85"/>
      <c r="DI199" s="85"/>
    </row>
    <row r="200" spans="16:113" s="62" customFormat="1" ht="9" customHeight="1">
      <c r="P200" s="85"/>
      <c r="AF200" s="85"/>
      <c r="AG200" s="85"/>
      <c r="BC200" s="85"/>
      <c r="BU200" s="85"/>
      <c r="BV200" s="85"/>
      <c r="CP200" s="85"/>
      <c r="CQ200" s="85"/>
      <c r="CS200" s="85"/>
      <c r="DH200" s="85"/>
      <c r="DI200" s="85"/>
    </row>
    <row r="201" spans="16:113" s="62" customFormat="1" ht="9" customHeight="1">
      <c r="P201" s="85"/>
      <c r="AF201" s="85"/>
      <c r="AG201" s="85"/>
      <c r="BC201" s="85"/>
      <c r="BU201" s="85"/>
      <c r="BV201" s="85"/>
      <c r="CP201" s="85"/>
      <c r="CQ201" s="85"/>
      <c r="CS201" s="85"/>
      <c r="DH201" s="85"/>
      <c r="DI201" s="85"/>
    </row>
    <row r="202" spans="16:113" s="62" customFormat="1" ht="9" customHeight="1">
      <c r="P202" s="85"/>
      <c r="AF202" s="85"/>
      <c r="AG202" s="85"/>
      <c r="BC202" s="85"/>
      <c r="BU202" s="85"/>
      <c r="BV202" s="85"/>
      <c r="CP202" s="85"/>
      <c r="CQ202" s="85"/>
      <c r="CS202" s="85"/>
      <c r="DH202" s="85"/>
      <c r="DI202" s="85"/>
    </row>
    <row r="203" spans="16:113" s="62" customFormat="1" ht="9" customHeight="1">
      <c r="P203" s="85"/>
      <c r="AF203" s="85"/>
      <c r="AG203" s="85"/>
      <c r="BC203" s="85"/>
      <c r="BU203" s="85"/>
      <c r="BV203" s="85"/>
      <c r="CP203" s="85"/>
      <c r="CQ203" s="85"/>
      <c r="CS203" s="85"/>
      <c r="DH203" s="85"/>
      <c r="DI203" s="85"/>
    </row>
    <row r="204" spans="16:113" s="62" customFormat="1" ht="9" customHeight="1">
      <c r="P204" s="85"/>
      <c r="AF204" s="85"/>
      <c r="AG204" s="85"/>
      <c r="BC204" s="85"/>
      <c r="BU204" s="85"/>
      <c r="BV204" s="85"/>
      <c r="CP204" s="85"/>
      <c r="CQ204" s="85"/>
      <c r="CS204" s="85"/>
      <c r="DH204" s="85"/>
      <c r="DI204" s="85"/>
    </row>
    <row r="205" spans="16:113" s="62" customFormat="1" ht="9" customHeight="1">
      <c r="P205" s="85"/>
      <c r="AF205" s="85"/>
      <c r="AG205" s="85"/>
      <c r="BC205" s="85"/>
      <c r="BU205" s="85"/>
      <c r="BV205" s="85"/>
      <c r="CP205" s="85"/>
      <c r="CQ205" s="85"/>
      <c r="CS205" s="85"/>
      <c r="DH205" s="85"/>
      <c r="DI205" s="85"/>
    </row>
    <row r="206" spans="16:113" s="62" customFormat="1" ht="9" customHeight="1">
      <c r="P206" s="85"/>
      <c r="AF206" s="85"/>
      <c r="AG206" s="85"/>
      <c r="BC206" s="85"/>
      <c r="BU206" s="85"/>
      <c r="BV206" s="85"/>
      <c r="CP206" s="85"/>
      <c r="CQ206" s="85"/>
      <c r="CS206" s="85"/>
      <c r="DH206" s="85"/>
      <c r="DI206" s="85"/>
    </row>
    <row r="207" spans="16:113" s="62" customFormat="1" ht="9" customHeight="1">
      <c r="P207" s="85"/>
      <c r="AF207" s="85"/>
      <c r="AG207" s="85"/>
      <c r="BC207" s="85"/>
      <c r="BU207" s="85"/>
      <c r="BV207" s="85"/>
      <c r="CP207" s="85"/>
      <c r="CQ207" s="85"/>
      <c r="CS207" s="85"/>
      <c r="DH207" s="85"/>
      <c r="DI207" s="85"/>
    </row>
    <row r="208" spans="16:113" s="62" customFormat="1" ht="9" customHeight="1">
      <c r="P208" s="85"/>
      <c r="AF208" s="85"/>
      <c r="AG208" s="85"/>
      <c r="BC208" s="85"/>
      <c r="BU208" s="85"/>
      <c r="BV208" s="85"/>
      <c r="CP208" s="85"/>
      <c r="CQ208" s="85"/>
      <c r="CS208" s="85"/>
      <c r="DH208" s="85"/>
      <c r="DI208" s="85"/>
    </row>
    <row r="209" spans="16:113" s="62" customFormat="1" ht="9" customHeight="1">
      <c r="P209" s="85"/>
      <c r="AF209" s="85"/>
      <c r="AG209" s="85"/>
      <c r="BC209" s="85"/>
      <c r="BU209" s="85"/>
      <c r="BV209" s="85"/>
      <c r="CP209" s="85"/>
      <c r="CQ209" s="85"/>
      <c r="CS209" s="85"/>
      <c r="DH209" s="85"/>
      <c r="DI209" s="85"/>
    </row>
    <row r="210" spans="16:113" s="62" customFormat="1" ht="9" customHeight="1">
      <c r="P210" s="85"/>
      <c r="AF210" s="85"/>
      <c r="AG210" s="85"/>
      <c r="BC210" s="85"/>
      <c r="BU210" s="85"/>
      <c r="BV210" s="85"/>
      <c r="CP210" s="85"/>
      <c r="CQ210" s="85"/>
      <c r="CS210" s="85"/>
      <c r="DH210" s="85"/>
      <c r="DI210" s="85"/>
    </row>
    <row r="211" spans="16:113" s="62" customFormat="1" ht="9" customHeight="1">
      <c r="P211" s="85"/>
      <c r="AF211" s="85"/>
      <c r="AG211" s="85"/>
      <c r="BC211" s="85"/>
      <c r="BU211" s="85"/>
      <c r="BV211" s="85"/>
      <c r="CP211" s="85"/>
      <c r="CQ211" s="85"/>
      <c r="CS211" s="85"/>
      <c r="DH211" s="85"/>
      <c r="DI211" s="85"/>
    </row>
    <row r="212" spans="16:113" s="62" customFormat="1" ht="9" customHeight="1">
      <c r="P212" s="85"/>
      <c r="AF212" s="85"/>
      <c r="AG212" s="85"/>
      <c r="BC212" s="85"/>
      <c r="BU212" s="85"/>
      <c r="BV212" s="85"/>
      <c r="CP212" s="85"/>
      <c r="CQ212" s="85"/>
      <c r="CS212" s="85"/>
      <c r="DH212" s="85"/>
      <c r="DI212" s="85"/>
    </row>
    <row r="213" spans="16:113" s="62" customFormat="1" ht="9" customHeight="1">
      <c r="P213" s="85"/>
      <c r="AF213" s="85"/>
      <c r="AG213" s="85"/>
      <c r="BC213" s="85"/>
      <c r="BU213" s="85"/>
      <c r="BV213" s="85"/>
      <c r="CP213" s="85"/>
      <c r="CQ213" s="85"/>
      <c r="CS213" s="85"/>
      <c r="DH213" s="85"/>
      <c r="DI213" s="85"/>
    </row>
    <row r="214" spans="16:113" s="62" customFormat="1" ht="9" customHeight="1">
      <c r="P214" s="85"/>
      <c r="AF214" s="85"/>
      <c r="AG214" s="85"/>
      <c r="BC214" s="85"/>
      <c r="BU214" s="85"/>
      <c r="BV214" s="85"/>
      <c r="CP214" s="85"/>
      <c r="CQ214" s="85"/>
      <c r="CS214" s="85"/>
      <c r="DH214" s="85"/>
      <c r="DI214" s="85"/>
    </row>
    <row r="215" spans="16:113" s="62" customFormat="1" ht="9" customHeight="1">
      <c r="P215" s="85"/>
      <c r="AF215" s="85"/>
      <c r="AG215" s="85"/>
      <c r="BC215" s="85"/>
      <c r="BU215" s="85"/>
      <c r="BV215" s="85"/>
      <c r="CP215" s="85"/>
      <c r="CQ215" s="85"/>
      <c r="CS215" s="85"/>
      <c r="DH215" s="85"/>
      <c r="DI215" s="85"/>
    </row>
    <row r="216" spans="16:113" s="62" customFormat="1" ht="9" customHeight="1">
      <c r="P216" s="85"/>
      <c r="AF216" s="85"/>
      <c r="AG216" s="85"/>
      <c r="BC216" s="85"/>
      <c r="BU216" s="85"/>
      <c r="BV216" s="85"/>
      <c r="CP216" s="85"/>
      <c r="CQ216" s="85"/>
      <c r="CS216" s="85"/>
      <c r="DH216" s="85"/>
      <c r="DI216" s="85"/>
    </row>
    <row r="217" spans="16:113" s="62" customFormat="1" ht="9" customHeight="1">
      <c r="P217" s="85"/>
      <c r="AF217" s="85"/>
      <c r="AG217" s="85"/>
      <c r="BC217" s="85"/>
      <c r="BU217" s="85"/>
      <c r="BV217" s="85"/>
      <c r="CP217" s="85"/>
      <c r="CQ217" s="85"/>
      <c r="CS217" s="85"/>
      <c r="DH217" s="85"/>
      <c r="DI217" s="85"/>
    </row>
    <row r="218" spans="16:113" s="62" customFormat="1" ht="9" customHeight="1">
      <c r="P218" s="85"/>
      <c r="AF218" s="85"/>
      <c r="AG218" s="85"/>
      <c r="BC218" s="85"/>
      <c r="BU218" s="85"/>
      <c r="BV218" s="85"/>
      <c r="CP218" s="85"/>
      <c r="CQ218" s="85"/>
      <c r="CS218" s="85"/>
      <c r="DH218" s="85"/>
      <c r="DI218" s="85"/>
    </row>
    <row r="219" spans="16:113" s="62" customFormat="1" ht="9" customHeight="1">
      <c r="P219" s="85"/>
      <c r="AF219" s="85"/>
      <c r="AG219" s="85"/>
      <c r="BC219" s="85"/>
      <c r="BU219" s="85"/>
      <c r="BV219" s="85"/>
      <c r="CP219" s="85"/>
      <c r="CQ219" s="85"/>
      <c r="CS219" s="85"/>
      <c r="DH219" s="85"/>
      <c r="DI219" s="85"/>
    </row>
    <row r="220" spans="16:113" s="62" customFormat="1" ht="9" customHeight="1">
      <c r="P220" s="85"/>
      <c r="AF220" s="85"/>
      <c r="AG220" s="85"/>
      <c r="BC220" s="85"/>
      <c r="BU220" s="85"/>
      <c r="BV220" s="85"/>
      <c r="CP220" s="85"/>
      <c r="CQ220" s="85"/>
      <c r="CS220" s="85"/>
      <c r="DH220" s="85"/>
      <c r="DI220" s="85"/>
    </row>
    <row r="221" spans="16:113" s="62" customFormat="1" ht="9" customHeight="1">
      <c r="P221" s="85"/>
      <c r="AF221" s="85"/>
      <c r="AG221" s="85"/>
      <c r="BC221" s="85"/>
      <c r="BU221" s="85"/>
      <c r="BV221" s="85"/>
      <c r="CP221" s="85"/>
      <c r="CQ221" s="85"/>
      <c r="CS221" s="85"/>
      <c r="DH221" s="85"/>
      <c r="DI221" s="85"/>
    </row>
    <row r="222" spans="16:113" s="62" customFormat="1" ht="9" customHeight="1">
      <c r="P222" s="85"/>
      <c r="AF222" s="85"/>
      <c r="AG222" s="85"/>
      <c r="BC222" s="85"/>
      <c r="BU222" s="85"/>
      <c r="BV222" s="85"/>
      <c r="CP222" s="85"/>
      <c r="CQ222" s="85"/>
      <c r="CS222" s="85"/>
      <c r="DH222" s="85"/>
      <c r="DI222" s="85"/>
    </row>
    <row r="223" spans="16:113" s="62" customFormat="1" ht="9" customHeight="1">
      <c r="P223" s="85"/>
      <c r="AF223" s="85"/>
      <c r="AG223" s="85"/>
      <c r="BC223" s="85"/>
      <c r="BU223" s="85"/>
      <c r="BV223" s="85"/>
      <c r="CP223" s="85"/>
      <c r="CQ223" s="85"/>
      <c r="CS223" s="85"/>
      <c r="DH223" s="85"/>
      <c r="DI223" s="85"/>
    </row>
    <row r="224" spans="16:113" s="62" customFormat="1" ht="9" customHeight="1">
      <c r="P224" s="85"/>
      <c r="AF224" s="85"/>
      <c r="AG224" s="85"/>
      <c r="BC224" s="85"/>
      <c r="BU224" s="85"/>
      <c r="BV224" s="85"/>
      <c r="CP224" s="85"/>
      <c r="CQ224" s="85"/>
      <c r="CS224" s="85"/>
      <c r="DH224" s="85"/>
      <c r="DI224" s="85"/>
    </row>
    <row r="225" spans="16:113" s="62" customFormat="1" ht="9" customHeight="1">
      <c r="P225" s="85"/>
      <c r="AF225" s="85"/>
      <c r="AG225" s="85"/>
      <c r="BC225" s="85"/>
      <c r="BU225" s="85"/>
      <c r="BV225" s="85"/>
      <c r="CP225" s="85"/>
      <c r="CQ225" s="85"/>
      <c r="CS225" s="85"/>
      <c r="DH225" s="85"/>
      <c r="DI225" s="85"/>
    </row>
    <row r="226" spans="16:113" s="62" customFormat="1" ht="9" customHeight="1">
      <c r="P226" s="85"/>
      <c r="AF226" s="85"/>
      <c r="AG226" s="85"/>
      <c r="BC226" s="85"/>
      <c r="BU226" s="85"/>
      <c r="BV226" s="85"/>
      <c r="CP226" s="85"/>
      <c r="CQ226" s="85"/>
      <c r="CS226" s="85"/>
      <c r="DH226" s="85"/>
      <c r="DI226" s="85"/>
    </row>
    <row r="227" spans="16:113" s="62" customFormat="1" ht="9" customHeight="1">
      <c r="P227" s="85"/>
      <c r="AF227" s="85"/>
      <c r="AG227" s="85"/>
      <c r="BC227" s="85"/>
      <c r="BU227" s="85"/>
      <c r="BV227" s="85"/>
      <c r="CP227" s="85"/>
      <c r="CQ227" s="85"/>
      <c r="CS227" s="85"/>
      <c r="DH227" s="85"/>
      <c r="DI227" s="85"/>
    </row>
    <row r="228" spans="16:113" s="62" customFormat="1" ht="9" customHeight="1">
      <c r="P228" s="85"/>
      <c r="AF228" s="85"/>
      <c r="AG228" s="85"/>
      <c r="BC228" s="85"/>
      <c r="BU228" s="85"/>
      <c r="BV228" s="85"/>
      <c r="CP228" s="85"/>
      <c r="CQ228" s="85"/>
      <c r="CS228" s="85"/>
      <c r="DH228" s="85"/>
      <c r="DI228" s="85"/>
    </row>
    <row r="229" spans="16:113" s="62" customFormat="1" ht="9" customHeight="1">
      <c r="P229" s="85"/>
      <c r="AF229" s="85"/>
      <c r="AG229" s="85"/>
      <c r="BC229" s="85"/>
      <c r="BU229" s="85"/>
      <c r="BV229" s="85"/>
      <c r="CP229" s="85"/>
      <c r="CQ229" s="85"/>
      <c r="CS229" s="85"/>
      <c r="DH229" s="85"/>
      <c r="DI229" s="85"/>
    </row>
    <row r="230" spans="16:113" s="62" customFormat="1" ht="9" customHeight="1">
      <c r="P230" s="85"/>
      <c r="AF230" s="85"/>
      <c r="AG230" s="85"/>
      <c r="BC230" s="85"/>
      <c r="BU230" s="85"/>
      <c r="BV230" s="85"/>
      <c r="CP230" s="85"/>
      <c r="CQ230" s="85"/>
      <c r="CS230" s="85"/>
      <c r="DH230" s="85"/>
      <c r="DI230" s="85"/>
    </row>
    <row r="231" spans="16:113" s="62" customFormat="1" ht="9" customHeight="1">
      <c r="P231" s="85"/>
      <c r="AF231" s="85"/>
      <c r="AG231" s="85"/>
      <c r="BC231" s="85"/>
      <c r="BU231" s="85"/>
      <c r="BV231" s="85"/>
      <c r="CP231" s="85"/>
      <c r="CQ231" s="85"/>
      <c r="CS231" s="85"/>
      <c r="DH231" s="85"/>
      <c r="DI231" s="85"/>
    </row>
    <row r="232" spans="16:113" s="62" customFormat="1" ht="9" customHeight="1">
      <c r="P232" s="85"/>
      <c r="AF232" s="85"/>
      <c r="AG232" s="85"/>
      <c r="BC232" s="85"/>
      <c r="BU232" s="85"/>
      <c r="BV232" s="85"/>
      <c r="CP232" s="85"/>
      <c r="CQ232" s="85"/>
      <c r="CS232" s="85"/>
      <c r="DH232" s="85"/>
      <c r="DI232" s="85"/>
    </row>
    <row r="233" spans="16:113" s="62" customFormat="1" ht="9" customHeight="1">
      <c r="P233" s="85"/>
      <c r="AF233" s="85"/>
      <c r="AG233" s="85"/>
      <c r="BC233" s="85"/>
      <c r="BU233" s="85"/>
      <c r="BV233" s="85"/>
      <c r="CP233" s="85"/>
      <c r="CQ233" s="85"/>
      <c r="CS233" s="85"/>
      <c r="DH233" s="85"/>
      <c r="DI233" s="85"/>
    </row>
    <row r="234" spans="16:113" s="62" customFormat="1" ht="9" customHeight="1">
      <c r="P234" s="85"/>
      <c r="AF234" s="85"/>
      <c r="AG234" s="85"/>
      <c r="BC234" s="85"/>
      <c r="BU234" s="85"/>
      <c r="BV234" s="85"/>
      <c r="CP234" s="85"/>
      <c r="CQ234" s="85"/>
      <c r="CS234" s="85"/>
      <c r="DH234" s="85"/>
      <c r="DI234" s="85"/>
    </row>
    <row r="235" spans="16:113" s="62" customFormat="1" ht="9" customHeight="1">
      <c r="P235" s="85"/>
      <c r="AF235" s="85"/>
      <c r="AG235" s="85"/>
      <c r="BC235" s="85"/>
      <c r="BU235" s="85"/>
      <c r="BV235" s="85"/>
      <c r="CP235" s="85"/>
      <c r="CQ235" s="85"/>
      <c r="CS235" s="85"/>
      <c r="DH235" s="85"/>
      <c r="DI235" s="85"/>
    </row>
    <row r="236" spans="16:113" s="62" customFormat="1" ht="9" customHeight="1">
      <c r="P236" s="85"/>
      <c r="AF236" s="85"/>
      <c r="AG236" s="85"/>
      <c r="BC236" s="85"/>
      <c r="BU236" s="85"/>
      <c r="BV236" s="85"/>
      <c r="CP236" s="85"/>
      <c r="CQ236" s="85"/>
      <c r="CS236" s="85"/>
      <c r="DH236" s="85"/>
      <c r="DI236" s="85"/>
    </row>
    <row r="237" spans="16:113" s="62" customFormat="1" ht="9" customHeight="1">
      <c r="P237" s="85"/>
      <c r="AF237" s="85"/>
      <c r="AG237" s="85"/>
      <c r="BC237" s="85"/>
      <c r="BU237" s="85"/>
      <c r="BV237" s="85"/>
      <c r="CP237" s="85"/>
      <c r="CQ237" s="85"/>
      <c r="CS237" s="85"/>
      <c r="DH237" s="85"/>
      <c r="DI237" s="85"/>
    </row>
    <row r="238" spans="16:113" s="62" customFormat="1" ht="9" customHeight="1">
      <c r="P238" s="85"/>
      <c r="AF238" s="85"/>
      <c r="AG238" s="85"/>
      <c r="BC238" s="85"/>
      <c r="BU238" s="85"/>
      <c r="BV238" s="85"/>
      <c r="CP238" s="85"/>
      <c r="CQ238" s="85"/>
      <c r="CS238" s="85"/>
      <c r="DH238" s="85"/>
      <c r="DI238" s="85"/>
    </row>
    <row r="239" spans="16:113" s="62" customFormat="1" ht="9" customHeight="1">
      <c r="P239" s="85"/>
      <c r="AF239" s="85"/>
      <c r="AG239" s="85"/>
      <c r="BC239" s="85"/>
      <c r="BU239" s="85"/>
      <c r="BV239" s="85"/>
      <c r="CP239" s="85"/>
      <c r="CQ239" s="85"/>
      <c r="CS239" s="85"/>
      <c r="DH239" s="85"/>
      <c r="DI239" s="85"/>
    </row>
    <row r="240" spans="16:113" s="62" customFormat="1" ht="9" customHeight="1">
      <c r="P240" s="85"/>
      <c r="AF240" s="85"/>
      <c r="AG240" s="85"/>
      <c r="BC240" s="85"/>
      <c r="BU240" s="85"/>
      <c r="BV240" s="85"/>
      <c r="CP240" s="85"/>
      <c r="CQ240" s="85"/>
      <c r="CS240" s="85"/>
      <c r="DH240" s="85"/>
      <c r="DI240" s="85"/>
    </row>
    <row r="241" spans="16:113" s="62" customFormat="1" ht="9" customHeight="1">
      <c r="P241" s="85"/>
      <c r="AF241" s="85"/>
      <c r="AG241" s="85"/>
      <c r="BC241" s="85"/>
      <c r="BU241" s="85"/>
      <c r="BV241" s="85"/>
      <c r="CP241" s="85"/>
      <c r="CQ241" s="85"/>
      <c r="CS241" s="85"/>
      <c r="DH241" s="85"/>
      <c r="DI241" s="85"/>
    </row>
    <row r="242" spans="16:113" s="62" customFormat="1" ht="9" customHeight="1">
      <c r="P242" s="85"/>
      <c r="AF242" s="85"/>
      <c r="AG242" s="85"/>
      <c r="BC242" s="85"/>
      <c r="BU242" s="85"/>
      <c r="BV242" s="85"/>
      <c r="CP242" s="85"/>
      <c r="CQ242" s="85"/>
      <c r="CS242" s="85"/>
      <c r="DH242" s="85"/>
      <c r="DI242" s="85"/>
    </row>
    <row r="243" spans="16:113" s="62" customFormat="1" ht="9" customHeight="1">
      <c r="P243" s="85"/>
      <c r="AF243" s="85"/>
      <c r="AG243" s="85"/>
      <c r="BC243" s="85"/>
      <c r="BU243" s="85"/>
      <c r="BV243" s="85"/>
      <c r="CP243" s="85"/>
      <c r="CQ243" s="85"/>
      <c r="CS243" s="85"/>
      <c r="DH243" s="85"/>
      <c r="DI243" s="85"/>
    </row>
    <row r="244" spans="16:113" s="62" customFormat="1" ht="9" customHeight="1">
      <c r="P244" s="85"/>
      <c r="AF244" s="85"/>
      <c r="AG244" s="85"/>
      <c r="BC244" s="85"/>
      <c r="BU244" s="85"/>
      <c r="BV244" s="85"/>
      <c r="CP244" s="85"/>
      <c r="CQ244" s="85"/>
      <c r="CS244" s="85"/>
      <c r="DH244" s="85"/>
      <c r="DI244" s="85"/>
    </row>
    <row r="245" spans="16:113" s="62" customFormat="1" ht="9" customHeight="1">
      <c r="P245" s="85"/>
      <c r="AF245" s="85"/>
      <c r="AG245" s="85"/>
      <c r="BC245" s="85"/>
      <c r="BU245" s="85"/>
      <c r="BV245" s="85"/>
      <c r="CP245" s="85"/>
      <c r="CQ245" s="85"/>
      <c r="CS245" s="85"/>
      <c r="DH245" s="85"/>
      <c r="DI245" s="85"/>
    </row>
    <row r="246" spans="16:113" s="62" customFormat="1" ht="9" customHeight="1">
      <c r="P246" s="85"/>
      <c r="AF246" s="85"/>
      <c r="AG246" s="85"/>
      <c r="BC246" s="85"/>
      <c r="BU246" s="85"/>
      <c r="BV246" s="85"/>
      <c r="CP246" s="85"/>
      <c r="CQ246" s="85"/>
      <c r="CS246" s="85"/>
      <c r="DH246" s="85"/>
      <c r="DI246" s="85"/>
    </row>
    <row r="247" spans="16:113" s="62" customFormat="1" ht="9" customHeight="1">
      <c r="P247" s="85"/>
      <c r="AF247" s="85"/>
      <c r="AG247" s="85"/>
      <c r="BC247" s="85"/>
      <c r="BU247" s="85"/>
      <c r="BV247" s="85"/>
      <c r="CP247" s="85"/>
      <c r="CQ247" s="85"/>
      <c r="CS247" s="85"/>
      <c r="DH247" s="85"/>
      <c r="DI247" s="85"/>
    </row>
    <row r="248" spans="16:113" s="62" customFormat="1" ht="9" customHeight="1">
      <c r="P248" s="85"/>
      <c r="AF248" s="85"/>
      <c r="AG248" s="85"/>
      <c r="BC248" s="85"/>
      <c r="BU248" s="85"/>
      <c r="BV248" s="85"/>
      <c r="CP248" s="85"/>
      <c r="CQ248" s="85"/>
      <c r="CS248" s="85"/>
      <c r="DH248" s="85"/>
      <c r="DI248" s="85"/>
    </row>
    <row r="249" spans="16:113" s="62" customFormat="1" ht="9" customHeight="1">
      <c r="P249" s="85"/>
      <c r="AF249" s="85"/>
      <c r="AG249" s="85"/>
      <c r="BC249" s="85"/>
      <c r="BU249" s="85"/>
      <c r="BV249" s="85"/>
      <c r="CP249" s="85"/>
      <c r="CQ249" s="85"/>
      <c r="CS249" s="85"/>
      <c r="DH249" s="85"/>
      <c r="DI249" s="85"/>
    </row>
    <row r="250" spans="16:113" s="62" customFormat="1" ht="9" customHeight="1">
      <c r="P250" s="85"/>
      <c r="AF250" s="85"/>
      <c r="AG250" s="85"/>
      <c r="BC250" s="85"/>
      <c r="BU250" s="85"/>
      <c r="BV250" s="85"/>
      <c r="CP250" s="85"/>
      <c r="CQ250" s="85"/>
      <c r="CS250" s="85"/>
      <c r="DH250" s="85"/>
      <c r="DI250" s="85"/>
    </row>
    <row r="251" spans="16:113" s="62" customFormat="1" ht="9" customHeight="1">
      <c r="P251" s="85"/>
      <c r="AF251" s="85"/>
      <c r="AG251" s="85"/>
      <c r="BC251" s="85"/>
      <c r="BU251" s="85"/>
      <c r="BV251" s="85"/>
      <c r="CP251" s="85"/>
      <c r="CQ251" s="85"/>
      <c r="CS251" s="85"/>
      <c r="DH251" s="85"/>
      <c r="DI251" s="85"/>
    </row>
    <row r="252" spans="16:113" s="62" customFormat="1" ht="9" customHeight="1">
      <c r="P252" s="85"/>
      <c r="AF252" s="85"/>
      <c r="AG252" s="85"/>
      <c r="BC252" s="85"/>
      <c r="BU252" s="85"/>
      <c r="BV252" s="85"/>
      <c r="CP252" s="85"/>
      <c r="CQ252" s="85"/>
      <c r="CS252" s="85"/>
      <c r="DH252" s="85"/>
      <c r="DI252" s="85"/>
    </row>
    <row r="253" spans="16:113" s="62" customFormat="1" ht="9" customHeight="1">
      <c r="P253" s="85"/>
      <c r="AF253" s="85"/>
      <c r="AG253" s="85"/>
      <c r="BC253" s="85"/>
      <c r="BU253" s="85"/>
      <c r="BV253" s="85"/>
      <c r="CP253" s="85"/>
      <c r="CQ253" s="85"/>
      <c r="CS253" s="85"/>
      <c r="DH253" s="85"/>
      <c r="DI253" s="85"/>
    </row>
    <row r="254" spans="16:113" s="62" customFormat="1" ht="9" customHeight="1">
      <c r="P254" s="85"/>
      <c r="AF254" s="85"/>
      <c r="AG254" s="85"/>
      <c r="BC254" s="85"/>
      <c r="BU254" s="85"/>
      <c r="BV254" s="85"/>
      <c r="CP254" s="85"/>
      <c r="CQ254" s="85"/>
      <c r="CS254" s="85"/>
      <c r="DH254" s="85"/>
      <c r="DI254" s="85"/>
    </row>
    <row r="255" spans="16:113" s="62" customFormat="1" ht="9" customHeight="1">
      <c r="P255" s="85"/>
      <c r="AF255" s="85"/>
      <c r="AG255" s="85"/>
      <c r="BC255" s="85"/>
      <c r="BU255" s="85"/>
      <c r="BV255" s="85"/>
      <c r="CP255" s="85"/>
      <c r="CQ255" s="85"/>
      <c r="CS255" s="85"/>
      <c r="DH255" s="85"/>
      <c r="DI255" s="85"/>
    </row>
    <row r="256" spans="16:113" s="62" customFormat="1" ht="9" customHeight="1">
      <c r="P256" s="85"/>
      <c r="AF256" s="85"/>
      <c r="AG256" s="85"/>
      <c r="BC256" s="85"/>
      <c r="BU256" s="85"/>
      <c r="BV256" s="85"/>
      <c r="CP256" s="85"/>
      <c r="CQ256" s="85"/>
      <c r="CS256" s="85"/>
      <c r="DH256" s="85"/>
      <c r="DI256" s="85"/>
    </row>
    <row r="257" spans="16:113" s="62" customFormat="1" ht="9" customHeight="1">
      <c r="P257" s="85"/>
      <c r="AF257" s="85"/>
      <c r="AG257" s="85"/>
      <c r="BC257" s="85"/>
      <c r="BU257" s="85"/>
      <c r="BV257" s="85"/>
      <c r="CP257" s="85"/>
      <c r="CQ257" s="85"/>
      <c r="CS257" s="85"/>
      <c r="DH257" s="85"/>
      <c r="DI257" s="85"/>
    </row>
    <row r="258" spans="16:113" s="62" customFormat="1" ht="9" customHeight="1">
      <c r="P258" s="85"/>
      <c r="AF258" s="85"/>
      <c r="AG258" s="85"/>
      <c r="BC258" s="85"/>
      <c r="BU258" s="85"/>
      <c r="BV258" s="85"/>
      <c r="CP258" s="85"/>
      <c r="CQ258" s="85"/>
      <c r="CS258" s="85"/>
      <c r="DH258" s="85"/>
      <c r="DI258" s="85"/>
    </row>
    <row r="259" spans="16:113" s="62" customFormat="1" ht="9" customHeight="1">
      <c r="P259" s="85"/>
      <c r="AF259" s="85"/>
      <c r="AG259" s="85"/>
      <c r="BC259" s="85"/>
      <c r="BU259" s="85"/>
      <c r="BV259" s="85"/>
      <c r="CP259" s="85"/>
      <c r="CQ259" s="85"/>
      <c r="CS259" s="85"/>
      <c r="DH259" s="85"/>
      <c r="DI259" s="85"/>
    </row>
    <row r="260" spans="16:113" s="62" customFormat="1" ht="9" customHeight="1">
      <c r="P260" s="85"/>
      <c r="AF260" s="85"/>
      <c r="AG260" s="85"/>
      <c r="BC260" s="85"/>
      <c r="BU260" s="85"/>
      <c r="BV260" s="85"/>
      <c r="CP260" s="85"/>
      <c r="CQ260" s="85"/>
      <c r="CS260" s="85"/>
      <c r="DH260" s="85"/>
      <c r="DI260" s="85"/>
    </row>
    <row r="261" spans="16:113" s="62" customFormat="1" ht="9" customHeight="1">
      <c r="P261" s="85"/>
      <c r="AF261" s="85"/>
      <c r="AG261" s="85"/>
      <c r="BC261" s="85"/>
      <c r="BU261" s="85"/>
      <c r="BV261" s="85"/>
      <c r="CP261" s="85"/>
      <c r="CQ261" s="85"/>
      <c r="CS261" s="85"/>
      <c r="DH261" s="85"/>
      <c r="DI261" s="85"/>
    </row>
    <row r="262" spans="16:113" s="62" customFormat="1" ht="9" customHeight="1">
      <c r="P262" s="85"/>
      <c r="AF262" s="85"/>
      <c r="AG262" s="85"/>
      <c r="BC262" s="85"/>
      <c r="BU262" s="85"/>
      <c r="BV262" s="85"/>
      <c r="CP262" s="85"/>
      <c r="CQ262" s="85"/>
      <c r="CS262" s="85"/>
      <c r="DH262" s="85"/>
      <c r="DI262" s="85"/>
    </row>
    <row r="263" spans="16:113" s="62" customFormat="1" ht="9" customHeight="1">
      <c r="P263" s="85"/>
      <c r="AF263" s="85"/>
      <c r="AG263" s="85"/>
      <c r="BC263" s="85"/>
      <c r="BU263" s="85"/>
      <c r="BV263" s="85"/>
      <c r="CP263" s="85"/>
      <c r="CQ263" s="85"/>
      <c r="CS263" s="85"/>
      <c r="DH263" s="85"/>
      <c r="DI263" s="85"/>
    </row>
    <row r="264" spans="16:113" s="62" customFormat="1" ht="9" customHeight="1">
      <c r="P264" s="85"/>
      <c r="AF264" s="85"/>
      <c r="AG264" s="85"/>
      <c r="BC264" s="85"/>
      <c r="BU264" s="85"/>
      <c r="BV264" s="85"/>
      <c r="CP264" s="85"/>
      <c r="CQ264" s="85"/>
      <c r="CS264" s="85"/>
      <c r="DH264" s="85"/>
      <c r="DI264" s="85"/>
    </row>
    <row r="265" spans="16:113" s="62" customFormat="1" ht="9" customHeight="1">
      <c r="P265" s="85"/>
      <c r="AF265" s="85"/>
      <c r="AG265" s="85"/>
      <c r="BC265" s="85"/>
      <c r="BU265" s="85"/>
      <c r="BV265" s="85"/>
      <c r="CP265" s="85"/>
      <c r="CQ265" s="85"/>
      <c r="CS265" s="85"/>
      <c r="DH265" s="85"/>
      <c r="DI265" s="85"/>
    </row>
    <row r="266" spans="16:113" s="62" customFormat="1" ht="9" customHeight="1">
      <c r="P266" s="85"/>
      <c r="AF266" s="85"/>
      <c r="AG266" s="85"/>
      <c r="BC266" s="85"/>
      <c r="BU266" s="85"/>
      <c r="BV266" s="85"/>
      <c r="CP266" s="85"/>
      <c r="CQ266" s="85"/>
      <c r="CS266" s="85"/>
      <c r="DH266" s="85"/>
      <c r="DI266" s="85"/>
    </row>
    <row r="267" spans="16:113" s="62" customFormat="1" ht="9" customHeight="1">
      <c r="P267" s="85"/>
      <c r="AF267" s="85"/>
      <c r="AG267" s="85"/>
      <c r="BC267" s="85"/>
      <c r="BU267" s="85"/>
      <c r="BV267" s="85"/>
      <c r="CP267" s="85"/>
      <c r="CQ267" s="85"/>
      <c r="CS267" s="85"/>
      <c r="DH267" s="85"/>
      <c r="DI267" s="85"/>
    </row>
    <row r="268" spans="16:113" s="62" customFormat="1" ht="9" customHeight="1">
      <c r="P268" s="85"/>
      <c r="AF268" s="85"/>
      <c r="AG268" s="85"/>
      <c r="BC268" s="85"/>
      <c r="BU268" s="85"/>
      <c r="BV268" s="85"/>
      <c r="CP268" s="85"/>
      <c r="CQ268" s="85"/>
      <c r="CS268" s="85"/>
      <c r="DH268" s="85"/>
      <c r="DI268" s="85"/>
    </row>
    <row r="269" spans="16:113" s="62" customFormat="1" ht="9" customHeight="1">
      <c r="P269" s="85"/>
      <c r="AF269" s="85"/>
      <c r="AG269" s="85"/>
      <c r="BC269" s="85"/>
      <c r="BU269" s="85"/>
      <c r="BV269" s="85"/>
      <c r="CP269" s="85"/>
      <c r="CQ269" s="85"/>
      <c r="CS269" s="85"/>
      <c r="DH269" s="85"/>
      <c r="DI269" s="85"/>
    </row>
    <row r="270" spans="16:113" s="62" customFormat="1" ht="9" customHeight="1">
      <c r="P270" s="85"/>
      <c r="AF270" s="85"/>
      <c r="AG270" s="85"/>
      <c r="BC270" s="85"/>
      <c r="BU270" s="85"/>
      <c r="BV270" s="85"/>
      <c r="CP270" s="85"/>
      <c r="CQ270" s="85"/>
      <c r="CS270" s="85"/>
      <c r="DH270" s="85"/>
      <c r="DI270" s="85"/>
    </row>
    <row r="271" spans="16:113" s="62" customFormat="1" ht="9" customHeight="1">
      <c r="P271" s="85"/>
      <c r="AF271" s="85"/>
      <c r="AG271" s="85"/>
      <c r="BC271" s="85"/>
      <c r="BU271" s="85"/>
      <c r="BV271" s="85"/>
      <c r="CP271" s="85"/>
      <c r="CQ271" s="85"/>
      <c r="CS271" s="85"/>
      <c r="DH271" s="85"/>
      <c r="DI271" s="85"/>
    </row>
    <row r="272" spans="16:113" s="62" customFormat="1" ht="9" customHeight="1">
      <c r="P272" s="85"/>
      <c r="AF272" s="85"/>
      <c r="AG272" s="85"/>
      <c r="BC272" s="85"/>
      <c r="BU272" s="85"/>
      <c r="BV272" s="85"/>
      <c r="CP272" s="85"/>
      <c r="CQ272" s="85"/>
      <c r="CS272" s="85"/>
      <c r="DH272" s="85"/>
      <c r="DI272" s="85"/>
    </row>
    <row r="273" spans="14:113" s="62" customFormat="1" ht="9" customHeight="1">
      <c r="P273" s="85"/>
      <c r="AF273" s="85"/>
      <c r="AG273" s="85"/>
      <c r="BC273" s="85"/>
      <c r="BU273" s="85"/>
      <c r="BV273" s="85"/>
      <c r="CP273" s="85"/>
      <c r="CQ273" s="85"/>
      <c r="CS273" s="85"/>
      <c r="DH273" s="85"/>
      <c r="DI273" s="85"/>
    </row>
    <row r="274" spans="14:113" s="62" customFormat="1" ht="9" customHeight="1">
      <c r="P274" s="85"/>
      <c r="AF274" s="85"/>
      <c r="AG274" s="85"/>
      <c r="BC274" s="85"/>
      <c r="BU274" s="85"/>
      <c r="BV274" s="85"/>
      <c r="CP274" s="85"/>
      <c r="CQ274" s="85"/>
      <c r="CS274" s="85"/>
      <c r="DH274" s="85"/>
      <c r="DI274" s="85"/>
    </row>
    <row r="275" spans="14:113" s="62" customFormat="1" ht="9" customHeight="1">
      <c r="P275" s="85"/>
      <c r="AF275" s="85"/>
      <c r="AG275" s="85"/>
      <c r="BC275" s="85"/>
      <c r="BU275" s="85"/>
      <c r="BV275" s="85"/>
      <c r="CP275" s="85"/>
      <c r="CQ275" s="85"/>
      <c r="CS275" s="85"/>
      <c r="DH275" s="85"/>
      <c r="DI275" s="85"/>
    </row>
    <row r="276" spans="14:113" s="62" customFormat="1" ht="9" customHeight="1">
      <c r="P276" s="85"/>
      <c r="AF276" s="85"/>
      <c r="AG276" s="85"/>
      <c r="BC276" s="85"/>
      <c r="BU276" s="85"/>
      <c r="BV276" s="85"/>
      <c r="CP276" s="85"/>
      <c r="CQ276" s="85"/>
      <c r="CS276" s="85"/>
      <c r="DH276" s="85"/>
      <c r="DI276" s="85"/>
    </row>
    <row r="277" spans="14:113" s="62" customFormat="1" ht="9" customHeight="1">
      <c r="P277" s="85"/>
      <c r="AF277" s="85"/>
      <c r="AG277" s="85"/>
      <c r="BC277" s="85"/>
      <c r="BU277" s="85"/>
      <c r="BV277" s="85"/>
      <c r="CP277" s="85"/>
      <c r="CQ277" s="85"/>
      <c r="CS277" s="85"/>
      <c r="DH277" s="85"/>
      <c r="DI277" s="85"/>
    </row>
    <row r="278" spans="14:113" s="62" customFormat="1" ht="9" customHeight="1">
      <c r="P278" s="85"/>
      <c r="AF278" s="85"/>
      <c r="AG278" s="85"/>
      <c r="BC278" s="85"/>
      <c r="BU278" s="85"/>
      <c r="BV278" s="85"/>
      <c r="CP278" s="85"/>
      <c r="CQ278" s="85"/>
      <c r="CS278" s="85"/>
      <c r="DH278" s="85"/>
      <c r="DI278" s="85"/>
    </row>
    <row r="279" spans="14:113" s="62" customFormat="1" ht="9" customHeight="1">
      <c r="P279" s="85"/>
      <c r="AF279" s="85"/>
      <c r="AG279" s="85"/>
      <c r="BC279" s="85"/>
      <c r="BU279" s="85"/>
      <c r="BV279" s="85"/>
      <c r="CP279" s="85"/>
      <c r="CQ279" s="85"/>
      <c r="CS279" s="85"/>
      <c r="DH279" s="85"/>
      <c r="DI279" s="85"/>
    </row>
    <row r="280" spans="14:113" s="73" customFormat="1" ht="9" customHeight="1">
      <c r="N280" s="62"/>
      <c r="O280" s="62"/>
      <c r="P280" s="85"/>
      <c r="Q280" s="62"/>
      <c r="AD280" s="62"/>
      <c r="AF280" s="71"/>
      <c r="AG280" s="85"/>
      <c r="BC280" s="85"/>
      <c r="BE280" s="62"/>
      <c r="BU280" s="85"/>
      <c r="BV280" s="85"/>
      <c r="CP280" s="85"/>
      <c r="CQ280" s="85"/>
      <c r="CS280" s="85"/>
      <c r="DF280" s="62"/>
      <c r="DH280" s="85"/>
      <c r="DI280" s="85"/>
    </row>
    <row r="281" spans="14:113" s="73" customFormat="1" ht="9" customHeight="1">
      <c r="N281" s="62"/>
      <c r="O281" s="62"/>
      <c r="P281" s="85"/>
      <c r="Q281" s="62"/>
      <c r="AD281" s="62"/>
      <c r="AF281" s="71"/>
      <c r="AG281" s="85"/>
      <c r="BC281" s="85"/>
      <c r="BE281" s="62"/>
      <c r="BU281" s="85"/>
      <c r="BV281" s="85"/>
      <c r="CP281" s="85"/>
      <c r="CQ281" s="85"/>
      <c r="CS281" s="85"/>
      <c r="DF281" s="62"/>
      <c r="DH281" s="85"/>
      <c r="DI281" s="85"/>
    </row>
    <row r="282" spans="14:113" s="73" customFormat="1" ht="9" customHeight="1">
      <c r="N282" s="62"/>
      <c r="O282" s="62"/>
      <c r="P282" s="85"/>
      <c r="Q282" s="62"/>
      <c r="AD282" s="62"/>
      <c r="AF282" s="71"/>
      <c r="AG282" s="85"/>
      <c r="BC282" s="85"/>
      <c r="BE282" s="62"/>
      <c r="BU282" s="85"/>
      <c r="BV282" s="85"/>
      <c r="CP282" s="85"/>
      <c r="CQ282" s="85"/>
      <c r="CS282" s="85"/>
      <c r="DF282" s="62"/>
      <c r="DH282" s="85"/>
      <c r="DI282" s="85"/>
    </row>
    <row r="283" spans="14:113" s="73" customFormat="1" ht="9" customHeight="1">
      <c r="N283" s="62"/>
      <c r="O283" s="62"/>
      <c r="P283" s="85"/>
      <c r="Q283" s="62"/>
      <c r="AD283" s="62"/>
      <c r="AF283" s="71"/>
      <c r="AG283" s="85"/>
      <c r="BC283" s="85"/>
      <c r="BE283" s="62"/>
      <c r="BU283" s="85"/>
      <c r="BV283" s="85"/>
      <c r="CP283" s="85"/>
      <c r="CQ283" s="85"/>
      <c r="CS283" s="85"/>
      <c r="DF283" s="62"/>
      <c r="DH283" s="85"/>
      <c r="DI283" s="85"/>
    </row>
    <row r="284" spans="14:113" s="73" customFormat="1" ht="9" customHeight="1">
      <c r="N284" s="62"/>
      <c r="O284" s="62"/>
      <c r="P284" s="85"/>
      <c r="Q284" s="62"/>
      <c r="AD284" s="62"/>
      <c r="AF284" s="71"/>
      <c r="AG284" s="85"/>
      <c r="BC284" s="85"/>
      <c r="BE284" s="62"/>
      <c r="BU284" s="85"/>
      <c r="BV284" s="85"/>
      <c r="CP284" s="85"/>
      <c r="CQ284" s="85"/>
      <c r="CS284" s="85"/>
      <c r="DF284" s="62"/>
      <c r="DH284" s="85"/>
      <c r="DI284" s="85"/>
    </row>
    <row r="285" spans="14:113" s="73" customFormat="1" ht="9" customHeight="1">
      <c r="N285" s="62"/>
      <c r="O285" s="62"/>
      <c r="P285" s="85"/>
      <c r="Q285" s="62"/>
      <c r="AD285" s="62"/>
      <c r="AF285" s="71"/>
      <c r="AG285" s="85"/>
      <c r="BC285" s="85"/>
      <c r="BE285" s="62"/>
      <c r="BU285" s="85"/>
      <c r="BV285" s="85"/>
      <c r="CP285" s="85"/>
      <c r="CQ285" s="85"/>
      <c r="CS285" s="85"/>
      <c r="DF285" s="62"/>
      <c r="DH285" s="85"/>
      <c r="DI285" s="85"/>
    </row>
    <row r="286" spans="14:113" s="73" customFormat="1" ht="9" customHeight="1">
      <c r="N286" s="62"/>
      <c r="O286" s="62"/>
      <c r="P286" s="85"/>
      <c r="Q286" s="62"/>
      <c r="AD286" s="62"/>
      <c r="AF286" s="71"/>
      <c r="AG286" s="85"/>
      <c r="BC286" s="85"/>
      <c r="BE286" s="62"/>
      <c r="BU286" s="85"/>
      <c r="BV286" s="85"/>
      <c r="CP286" s="85"/>
      <c r="CQ286" s="85"/>
      <c r="CS286" s="85"/>
      <c r="DF286" s="62"/>
      <c r="DH286" s="85"/>
      <c r="DI286" s="85"/>
    </row>
    <row r="287" spans="14:113" s="73" customFormat="1" ht="9" customHeight="1">
      <c r="N287" s="62"/>
      <c r="O287" s="62"/>
      <c r="P287" s="85"/>
      <c r="Q287" s="62"/>
      <c r="AD287" s="62"/>
      <c r="AF287" s="71"/>
      <c r="AG287" s="85"/>
      <c r="BC287" s="85"/>
      <c r="BE287" s="62"/>
      <c r="BU287" s="85"/>
      <c r="BV287" s="85"/>
      <c r="CP287" s="85"/>
      <c r="CQ287" s="85"/>
      <c r="CS287" s="85"/>
      <c r="DF287" s="62"/>
      <c r="DH287" s="85"/>
      <c r="DI287" s="85"/>
    </row>
    <row r="288" spans="14:113" s="73" customFormat="1" ht="9" customHeight="1">
      <c r="N288" s="62"/>
      <c r="O288" s="62"/>
      <c r="P288" s="85"/>
      <c r="Q288" s="62"/>
      <c r="AD288" s="62"/>
      <c r="AF288" s="71"/>
      <c r="AG288" s="85"/>
      <c r="BC288" s="85"/>
      <c r="BE288" s="62"/>
      <c r="BU288" s="85"/>
      <c r="BV288" s="85"/>
      <c r="CP288" s="85"/>
      <c r="CQ288" s="85"/>
      <c r="CS288" s="85"/>
      <c r="DF288" s="62"/>
      <c r="DH288" s="85"/>
      <c r="DI288" s="85"/>
    </row>
    <row r="289" spans="14:113" s="73" customFormat="1" ht="9" customHeight="1">
      <c r="N289" s="62"/>
      <c r="O289" s="62"/>
      <c r="P289" s="85"/>
      <c r="Q289" s="62"/>
      <c r="AD289" s="62"/>
      <c r="AF289" s="71"/>
      <c r="AG289" s="85"/>
      <c r="BC289" s="85"/>
      <c r="BE289" s="62"/>
      <c r="BU289" s="85"/>
      <c r="BV289" s="85"/>
      <c r="CP289" s="85"/>
      <c r="CQ289" s="85"/>
      <c r="CS289" s="85"/>
      <c r="DF289" s="62"/>
      <c r="DH289" s="85"/>
      <c r="DI289" s="85"/>
    </row>
    <row r="290" spans="14:113" s="73" customFormat="1" ht="9" customHeight="1">
      <c r="N290" s="62"/>
      <c r="O290" s="62"/>
      <c r="P290" s="85"/>
      <c r="Q290" s="62"/>
      <c r="AD290" s="62"/>
      <c r="AF290" s="71"/>
      <c r="AG290" s="85"/>
      <c r="BC290" s="85"/>
      <c r="BE290" s="62"/>
      <c r="BU290" s="85"/>
      <c r="BV290" s="85"/>
      <c r="CP290" s="85"/>
      <c r="CQ290" s="85"/>
      <c r="CS290" s="85"/>
      <c r="DF290" s="62"/>
      <c r="DH290" s="85"/>
      <c r="DI290" s="85"/>
    </row>
    <row r="291" spans="14:113" s="73" customFormat="1" ht="9" customHeight="1">
      <c r="N291" s="62"/>
      <c r="O291" s="62"/>
      <c r="P291" s="85"/>
      <c r="Q291" s="62"/>
      <c r="AD291" s="62"/>
      <c r="AF291" s="71"/>
      <c r="AG291" s="85"/>
      <c r="BC291" s="85"/>
      <c r="BE291" s="62"/>
      <c r="BU291" s="85"/>
      <c r="BV291" s="85"/>
      <c r="CP291" s="85"/>
      <c r="CQ291" s="85"/>
      <c r="CS291" s="85"/>
      <c r="DF291" s="62"/>
      <c r="DH291" s="85"/>
      <c r="DI291" s="85"/>
    </row>
    <row r="292" spans="14:113" s="73" customFormat="1" ht="9" customHeight="1">
      <c r="N292" s="62"/>
      <c r="O292" s="62"/>
      <c r="P292" s="85"/>
      <c r="Q292" s="62"/>
      <c r="AD292" s="62"/>
      <c r="AF292" s="71"/>
      <c r="AG292" s="85"/>
      <c r="BC292" s="85"/>
      <c r="BE292" s="62"/>
      <c r="BU292" s="85"/>
      <c r="BV292" s="85"/>
      <c r="CP292" s="85"/>
      <c r="CQ292" s="85"/>
      <c r="CS292" s="85"/>
      <c r="DF292" s="62"/>
      <c r="DH292" s="85"/>
      <c r="DI292" s="85"/>
    </row>
    <row r="293" spans="14:113" s="73" customFormat="1" ht="9" customHeight="1">
      <c r="N293" s="62"/>
      <c r="O293" s="62"/>
      <c r="P293" s="85"/>
      <c r="Q293" s="62"/>
      <c r="AD293" s="62"/>
      <c r="AF293" s="71"/>
      <c r="AG293" s="85"/>
      <c r="BC293" s="85"/>
      <c r="BE293" s="62"/>
      <c r="BU293" s="85"/>
      <c r="BV293" s="85"/>
      <c r="CP293" s="85"/>
      <c r="CQ293" s="85"/>
      <c r="CS293" s="85"/>
      <c r="DF293" s="62"/>
      <c r="DH293" s="85"/>
      <c r="DI293" s="85"/>
    </row>
    <row r="294" spans="14:113" s="73" customFormat="1" ht="9" customHeight="1">
      <c r="N294" s="62"/>
      <c r="O294" s="62"/>
      <c r="P294" s="85"/>
      <c r="Q294" s="62"/>
      <c r="AD294" s="62"/>
      <c r="AF294" s="71"/>
      <c r="AG294" s="85"/>
      <c r="BC294" s="85"/>
      <c r="BE294" s="62"/>
      <c r="BU294" s="85"/>
      <c r="BV294" s="85"/>
      <c r="CP294" s="85"/>
      <c r="CQ294" s="85"/>
      <c r="CS294" s="85"/>
      <c r="DF294" s="62"/>
      <c r="DH294" s="85"/>
      <c r="DI294" s="85"/>
    </row>
    <row r="295" spans="14:113" s="73" customFormat="1" ht="9" customHeight="1">
      <c r="N295" s="62"/>
      <c r="O295" s="62"/>
      <c r="P295" s="85"/>
      <c r="Q295" s="62"/>
      <c r="AD295" s="62"/>
      <c r="AF295" s="71"/>
      <c r="AG295" s="85"/>
      <c r="BC295" s="85"/>
      <c r="BE295" s="62"/>
      <c r="BU295" s="85"/>
      <c r="BV295" s="85"/>
      <c r="CP295" s="85"/>
      <c r="CQ295" s="85"/>
      <c r="CS295" s="85"/>
      <c r="DF295" s="62"/>
      <c r="DH295" s="85"/>
      <c r="DI295" s="85"/>
    </row>
    <row r="296" spans="14:113" s="73" customFormat="1" ht="9" customHeight="1">
      <c r="N296" s="62"/>
      <c r="O296" s="62"/>
      <c r="P296" s="85"/>
      <c r="Q296" s="62"/>
      <c r="AD296" s="62"/>
      <c r="AF296" s="71"/>
      <c r="AG296" s="85"/>
      <c r="BC296" s="85"/>
      <c r="BE296" s="62"/>
      <c r="BU296" s="85"/>
      <c r="BV296" s="85"/>
      <c r="CP296" s="85"/>
      <c r="CQ296" s="85"/>
      <c r="CS296" s="85"/>
      <c r="DF296" s="62"/>
      <c r="DH296" s="85"/>
      <c r="DI296" s="85"/>
    </row>
    <row r="297" spans="14:113" s="73" customFormat="1" ht="9" customHeight="1">
      <c r="N297" s="62"/>
      <c r="O297" s="62"/>
      <c r="P297" s="85"/>
      <c r="Q297" s="62"/>
      <c r="AD297" s="62"/>
      <c r="AF297" s="71"/>
      <c r="AG297" s="85"/>
      <c r="BC297" s="85"/>
      <c r="BE297" s="62"/>
      <c r="BU297" s="85"/>
      <c r="BV297" s="85"/>
      <c r="CP297" s="85"/>
      <c r="CQ297" s="85"/>
      <c r="CS297" s="85"/>
      <c r="DF297" s="62"/>
      <c r="DH297" s="85"/>
      <c r="DI297" s="85"/>
    </row>
    <row r="298" spans="14:113" s="73" customFormat="1" ht="9" customHeight="1">
      <c r="N298" s="62"/>
      <c r="O298" s="62"/>
      <c r="P298" s="85"/>
      <c r="Q298" s="62"/>
      <c r="AD298" s="62"/>
      <c r="AF298" s="71"/>
      <c r="AG298" s="85"/>
      <c r="BC298" s="85"/>
      <c r="BE298" s="62"/>
      <c r="BU298" s="85"/>
      <c r="BV298" s="85"/>
      <c r="CP298" s="85"/>
      <c r="CQ298" s="85"/>
      <c r="CS298" s="85"/>
      <c r="DF298" s="62"/>
      <c r="DH298" s="85"/>
      <c r="DI298" s="85"/>
    </row>
    <row r="299" spans="14:113" s="73" customFormat="1" ht="9" customHeight="1">
      <c r="N299" s="62"/>
      <c r="O299" s="62"/>
      <c r="P299" s="85"/>
      <c r="Q299" s="62"/>
      <c r="AD299" s="62"/>
      <c r="AF299" s="71"/>
      <c r="AG299" s="85"/>
      <c r="BC299" s="85"/>
      <c r="BE299" s="62"/>
      <c r="BU299" s="85"/>
      <c r="BV299" s="85"/>
      <c r="CP299" s="85"/>
      <c r="CQ299" s="85"/>
      <c r="CS299" s="85"/>
      <c r="DF299" s="62"/>
      <c r="DH299" s="85"/>
      <c r="DI299" s="85"/>
    </row>
    <row r="300" spans="14:113" s="73" customFormat="1" ht="9" customHeight="1">
      <c r="N300" s="62"/>
      <c r="O300" s="62"/>
      <c r="P300" s="85"/>
      <c r="Q300" s="62"/>
      <c r="AD300" s="62"/>
      <c r="AF300" s="71"/>
      <c r="AG300" s="85"/>
      <c r="BC300" s="85"/>
      <c r="BE300" s="62"/>
      <c r="BU300" s="85"/>
      <c r="BV300" s="85"/>
      <c r="CP300" s="85"/>
      <c r="CQ300" s="85"/>
      <c r="CS300" s="85"/>
      <c r="DF300" s="62"/>
      <c r="DH300" s="85"/>
      <c r="DI300" s="85"/>
    </row>
    <row r="301" spans="14:113" s="73" customFormat="1" ht="9" customHeight="1">
      <c r="N301" s="62"/>
      <c r="O301" s="62"/>
      <c r="P301" s="85"/>
      <c r="Q301" s="62"/>
      <c r="AD301" s="62"/>
      <c r="AF301" s="71"/>
      <c r="AG301" s="85"/>
      <c r="BC301" s="85"/>
      <c r="BE301" s="62"/>
      <c r="BU301" s="85"/>
      <c r="BV301" s="85"/>
      <c r="CP301" s="85"/>
      <c r="CQ301" s="85"/>
      <c r="CS301" s="85"/>
      <c r="DF301" s="62"/>
      <c r="DH301" s="85"/>
      <c r="DI301" s="85"/>
    </row>
    <row r="302" spans="14:113" s="73" customFormat="1" ht="9" customHeight="1">
      <c r="N302" s="62"/>
      <c r="O302" s="62"/>
      <c r="P302" s="85"/>
      <c r="Q302" s="62"/>
      <c r="AD302" s="62"/>
      <c r="AF302" s="71"/>
      <c r="AG302" s="85"/>
      <c r="BC302" s="85"/>
      <c r="BE302" s="62"/>
      <c r="BU302" s="85"/>
      <c r="BV302" s="85"/>
      <c r="CP302" s="85"/>
      <c r="CQ302" s="85"/>
      <c r="CS302" s="85"/>
      <c r="DF302" s="62"/>
      <c r="DH302" s="85"/>
      <c r="DI302" s="85"/>
    </row>
    <row r="303" spans="14:113" s="73" customFormat="1" ht="9" customHeight="1">
      <c r="N303" s="62"/>
      <c r="O303" s="62"/>
      <c r="P303" s="85"/>
      <c r="Q303" s="62"/>
      <c r="AD303" s="62"/>
      <c r="AF303" s="71"/>
      <c r="AG303" s="85"/>
      <c r="BC303" s="85"/>
      <c r="BE303" s="62"/>
      <c r="BU303" s="85"/>
      <c r="BV303" s="85"/>
      <c r="CP303" s="85"/>
      <c r="CQ303" s="85"/>
      <c r="CS303" s="85"/>
      <c r="DF303" s="62"/>
      <c r="DH303" s="85"/>
      <c r="DI303" s="85"/>
    </row>
    <row r="304" spans="14:113" s="73" customFormat="1" ht="9" customHeight="1">
      <c r="N304" s="62"/>
      <c r="O304" s="62"/>
      <c r="P304" s="85"/>
      <c r="Q304" s="62"/>
      <c r="AD304" s="62"/>
      <c r="AF304" s="71"/>
      <c r="AG304" s="85"/>
      <c r="BC304" s="85"/>
      <c r="BE304" s="62"/>
      <c r="BU304" s="85"/>
      <c r="BV304" s="85"/>
      <c r="CP304" s="85"/>
      <c r="CQ304" s="85"/>
      <c r="CS304" s="85"/>
      <c r="DF304" s="62"/>
      <c r="DH304" s="85"/>
      <c r="DI304" s="85"/>
    </row>
    <row r="305" spans="14:113" s="73" customFormat="1" ht="9" customHeight="1">
      <c r="N305" s="62"/>
      <c r="O305" s="62"/>
      <c r="P305" s="85"/>
      <c r="Q305" s="62"/>
      <c r="AD305" s="62"/>
      <c r="AF305" s="71"/>
      <c r="AG305" s="85"/>
      <c r="BC305" s="85"/>
      <c r="BE305" s="62"/>
      <c r="BU305" s="85"/>
      <c r="BV305" s="85"/>
      <c r="CP305" s="85"/>
      <c r="CQ305" s="85"/>
      <c r="CS305" s="85"/>
      <c r="DF305" s="62"/>
      <c r="DH305" s="85"/>
      <c r="DI305" s="85"/>
    </row>
    <row r="306" spans="14:113" s="73" customFormat="1" ht="9" customHeight="1">
      <c r="N306" s="62"/>
      <c r="O306" s="62"/>
      <c r="P306" s="85"/>
      <c r="Q306" s="62"/>
      <c r="AD306" s="62"/>
      <c r="AF306" s="71"/>
      <c r="AG306" s="85"/>
      <c r="BC306" s="85"/>
      <c r="BE306" s="62"/>
      <c r="BU306" s="85"/>
      <c r="BV306" s="85"/>
      <c r="CP306" s="85"/>
      <c r="CQ306" s="85"/>
      <c r="CS306" s="85"/>
      <c r="DF306" s="62"/>
      <c r="DH306" s="85"/>
      <c r="DI306" s="85"/>
    </row>
    <row r="307" spans="14:113" s="73" customFormat="1" ht="9" customHeight="1">
      <c r="N307" s="62"/>
      <c r="O307" s="62"/>
      <c r="P307" s="85"/>
      <c r="Q307" s="62"/>
      <c r="AD307" s="62"/>
      <c r="AF307" s="71"/>
      <c r="AG307" s="85"/>
      <c r="BC307" s="85"/>
      <c r="BE307" s="62"/>
      <c r="BU307" s="85"/>
      <c r="BV307" s="85"/>
      <c r="CP307" s="85"/>
      <c r="CQ307" s="85"/>
      <c r="CS307" s="85"/>
      <c r="DF307" s="62"/>
      <c r="DH307" s="85"/>
      <c r="DI307" s="85"/>
    </row>
    <row r="308" spans="14:113" s="73" customFormat="1" ht="9" customHeight="1">
      <c r="N308" s="62"/>
      <c r="O308" s="62"/>
      <c r="P308" s="85"/>
      <c r="Q308" s="62"/>
      <c r="AD308" s="62"/>
      <c r="AF308" s="71"/>
      <c r="AG308" s="85"/>
      <c r="BC308" s="85"/>
      <c r="BE308" s="62"/>
      <c r="BU308" s="85"/>
      <c r="BV308" s="85"/>
      <c r="CP308" s="85"/>
      <c r="CQ308" s="85"/>
      <c r="CS308" s="85"/>
      <c r="DF308" s="62"/>
      <c r="DH308" s="85"/>
      <c r="DI308" s="85"/>
    </row>
    <row r="309" spans="14:113" s="73" customFormat="1" ht="9" customHeight="1">
      <c r="N309" s="62"/>
      <c r="O309" s="62"/>
      <c r="P309" s="85"/>
      <c r="Q309" s="62"/>
      <c r="AD309" s="62"/>
      <c r="AF309" s="71"/>
      <c r="AG309" s="85"/>
      <c r="BC309" s="85"/>
      <c r="BE309" s="62"/>
      <c r="BU309" s="85"/>
      <c r="BV309" s="85"/>
      <c r="CP309" s="85"/>
      <c r="CQ309" s="85"/>
      <c r="CS309" s="85"/>
      <c r="DF309" s="62"/>
      <c r="DH309" s="85"/>
      <c r="DI309" s="85"/>
    </row>
    <row r="310" spans="14:113" s="73" customFormat="1" ht="9" customHeight="1">
      <c r="N310" s="62"/>
      <c r="O310" s="62"/>
      <c r="P310" s="85"/>
      <c r="Q310" s="62"/>
      <c r="AD310" s="62"/>
      <c r="AF310" s="71"/>
      <c r="AG310" s="85"/>
      <c r="BC310" s="85"/>
      <c r="BE310" s="62"/>
      <c r="BU310" s="85"/>
      <c r="BV310" s="85"/>
      <c r="CP310" s="85"/>
      <c r="CQ310" s="85"/>
      <c r="CS310" s="85"/>
      <c r="DF310" s="62"/>
      <c r="DH310" s="85"/>
      <c r="DI310" s="85"/>
    </row>
    <row r="311" spans="14:113" s="73" customFormat="1" ht="9" customHeight="1">
      <c r="N311" s="62"/>
      <c r="O311" s="62"/>
      <c r="P311" s="85"/>
      <c r="Q311" s="62"/>
      <c r="AD311" s="62"/>
      <c r="AF311" s="71"/>
      <c r="AG311" s="85"/>
      <c r="BC311" s="85"/>
      <c r="BE311" s="62"/>
      <c r="BU311" s="85"/>
      <c r="BV311" s="85"/>
      <c r="CP311" s="85"/>
      <c r="CQ311" s="85"/>
      <c r="CS311" s="85"/>
      <c r="DF311" s="62"/>
      <c r="DH311" s="85"/>
      <c r="DI311" s="85"/>
    </row>
    <row r="312" spans="14:113" s="73" customFormat="1" ht="9" customHeight="1">
      <c r="N312" s="62"/>
      <c r="O312" s="62"/>
      <c r="P312" s="85"/>
      <c r="Q312" s="62"/>
      <c r="AD312" s="62"/>
      <c r="AF312" s="71"/>
      <c r="AG312" s="85"/>
      <c r="BC312" s="85"/>
      <c r="BE312" s="62"/>
      <c r="BU312" s="85"/>
      <c r="BV312" s="85"/>
      <c r="CP312" s="85"/>
      <c r="CQ312" s="85"/>
      <c r="CS312" s="85"/>
      <c r="DF312" s="62"/>
      <c r="DH312" s="85"/>
      <c r="DI312" s="85"/>
    </row>
    <row r="313" spans="14:113" s="73" customFormat="1" ht="9" customHeight="1">
      <c r="N313" s="62"/>
      <c r="O313" s="62"/>
      <c r="P313" s="85"/>
      <c r="Q313" s="62"/>
      <c r="AD313" s="62"/>
      <c r="AF313" s="71"/>
      <c r="AG313" s="85"/>
      <c r="BC313" s="85"/>
      <c r="BE313" s="62"/>
      <c r="BU313" s="85"/>
      <c r="BV313" s="85"/>
      <c r="CP313" s="85"/>
      <c r="CQ313" s="85"/>
      <c r="CS313" s="85"/>
      <c r="DF313" s="62"/>
      <c r="DH313" s="85"/>
      <c r="DI313" s="85"/>
    </row>
    <row r="314" spans="14:113" s="73" customFormat="1" ht="9" customHeight="1">
      <c r="N314" s="62"/>
      <c r="O314" s="62"/>
      <c r="P314" s="85"/>
      <c r="Q314" s="62"/>
      <c r="AD314" s="62"/>
      <c r="AF314" s="71"/>
      <c r="AG314" s="85"/>
      <c r="BC314" s="85"/>
      <c r="BE314" s="62"/>
      <c r="BU314" s="85"/>
      <c r="BV314" s="85"/>
      <c r="CP314" s="85"/>
      <c r="CQ314" s="85"/>
      <c r="CS314" s="85"/>
      <c r="DF314" s="62"/>
      <c r="DH314" s="85"/>
      <c r="DI314" s="85"/>
    </row>
    <row r="315" spans="14:113" s="73" customFormat="1" ht="9" customHeight="1">
      <c r="N315" s="62"/>
      <c r="O315" s="62"/>
      <c r="P315" s="85"/>
      <c r="Q315" s="62"/>
      <c r="AD315" s="62"/>
      <c r="AF315" s="71"/>
      <c r="AG315" s="85"/>
      <c r="BC315" s="85"/>
      <c r="BE315" s="62"/>
      <c r="BU315" s="85"/>
      <c r="BV315" s="85"/>
      <c r="CP315" s="85"/>
      <c r="CQ315" s="85"/>
      <c r="CS315" s="85"/>
      <c r="DF315" s="62"/>
      <c r="DH315" s="85"/>
      <c r="DI315" s="85"/>
    </row>
    <row r="316" spans="14:113" s="73" customFormat="1" ht="9" customHeight="1">
      <c r="N316" s="62"/>
      <c r="O316" s="62"/>
      <c r="P316" s="85"/>
      <c r="Q316" s="62"/>
      <c r="AD316" s="62"/>
      <c r="AF316" s="71"/>
      <c r="AG316" s="85"/>
      <c r="BC316" s="85"/>
      <c r="BE316" s="62"/>
      <c r="BU316" s="85"/>
      <c r="BV316" s="85"/>
      <c r="CP316" s="85"/>
      <c r="CQ316" s="85"/>
      <c r="CS316" s="85"/>
      <c r="DF316" s="62"/>
      <c r="DH316" s="85"/>
      <c r="DI316" s="85"/>
    </row>
    <row r="317" spans="14:113" s="73" customFormat="1" ht="9" customHeight="1">
      <c r="N317" s="62"/>
      <c r="O317" s="62"/>
      <c r="P317" s="85"/>
      <c r="Q317" s="62"/>
      <c r="AD317" s="62"/>
      <c r="AF317" s="71"/>
      <c r="AG317" s="85"/>
      <c r="BC317" s="85"/>
      <c r="BE317" s="62"/>
      <c r="BU317" s="85"/>
      <c r="BV317" s="85"/>
      <c r="CP317" s="85"/>
      <c r="CQ317" s="85"/>
      <c r="CS317" s="85"/>
      <c r="DF317" s="62"/>
      <c r="DH317" s="85"/>
      <c r="DI317" s="85"/>
    </row>
    <row r="318" spans="14:113" s="73" customFormat="1" ht="9" customHeight="1">
      <c r="N318" s="62"/>
      <c r="O318" s="62"/>
      <c r="P318" s="85"/>
      <c r="Q318" s="62"/>
      <c r="AD318" s="62"/>
      <c r="AF318" s="71"/>
      <c r="AG318" s="85"/>
      <c r="BC318" s="85"/>
      <c r="BE318" s="62"/>
      <c r="BU318" s="85"/>
      <c r="BV318" s="85"/>
      <c r="CP318" s="85"/>
      <c r="CQ318" s="85"/>
      <c r="CS318" s="85"/>
      <c r="DF318" s="62"/>
      <c r="DH318" s="85"/>
      <c r="DI318" s="85"/>
    </row>
    <row r="319" spans="14:113" s="73" customFormat="1" ht="9" customHeight="1">
      <c r="N319" s="62"/>
      <c r="O319" s="62"/>
      <c r="P319" s="85"/>
      <c r="Q319" s="62"/>
      <c r="AD319" s="62"/>
      <c r="AF319" s="71"/>
      <c r="AG319" s="85"/>
      <c r="BC319" s="85"/>
      <c r="BE319" s="62"/>
      <c r="BU319" s="85"/>
      <c r="BV319" s="85"/>
      <c r="CP319" s="85"/>
      <c r="CQ319" s="85"/>
      <c r="CS319" s="85"/>
      <c r="DF319" s="62"/>
      <c r="DH319" s="85"/>
      <c r="DI319" s="85"/>
    </row>
    <row r="320" spans="14:113" s="73" customFormat="1" ht="9" customHeight="1">
      <c r="N320" s="62"/>
      <c r="O320" s="62"/>
      <c r="P320" s="85"/>
      <c r="Q320" s="62"/>
      <c r="AD320" s="62"/>
      <c r="AF320" s="71"/>
      <c r="AG320" s="85"/>
      <c r="BC320" s="85"/>
      <c r="BE320" s="62"/>
      <c r="BU320" s="85"/>
      <c r="BV320" s="85"/>
      <c r="CP320" s="85"/>
      <c r="CQ320" s="85"/>
      <c r="CS320" s="85"/>
      <c r="DF320" s="62"/>
      <c r="DH320" s="85"/>
      <c r="DI320" s="85"/>
    </row>
    <row r="321" spans="14:113" s="73" customFormat="1" ht="9" customHeight="1">
      <c r="N321" s="62"/>
      <c r="O321" s="62"/>
      <c r="P321" s="85"/>
      <c r="Q321" s="62"/>
      <c r="AD321" s="62"/>
      <c r="AF321" s="71"/>
      <c r="AG321" s="85"/>
      <c r="BC321" s="85"/>
      <c r="BE321" s="62"/>
      <c r="BU321" s="85"/>
      <c r="BV321" s="85"/>
      <c r="CP321" s="85"/>
      <c r="CQ321" s="85"/>
      <c r="CS321" s="85"/>
      <c r="DF321" s="62"/>
      <c r="DH321" s="85"/>
      <c r="DI321" s="85"/>
    </row>
    <row r="322" spans="14:113" s="73" customFormat="1" ht="9" customHeight="1">
      <c r="N322" s="62"/>
      <c r="O322" s="62"/>
      <c r="P322" s="85"/>
      <c r="Q322" s="62"/>
      <c r="AD322" s="62"/>
      <c r="AF322" s="71"/>
      <c r="AG322" s="85"/>
      <c r="BC322" s="85"/>
      <c r="BE322" s="62"/>
      <c r="BU322" s="85"/>
      <c r="BV322" s="85"/>
      <c r="CP322" s="85"/>
      <c r="CQ322" s="85"/>
      <c r="CS322" s="85"/>
      <c r="DF322" s="62"/>
      <c r="DH322" s="85"/>
      <c r="DI322" s="85"/>
    </row>
    <row r="323" spans="14:113" s="73" customFormat="1" ht="9" customHeight="1">
      <c r="N323" s="62"/>
      <c r="O323" s="62"/>
      <c r="P323" s="85"/>
      <c r="Q323" s="62"/>
      <c r="AD323" s="62"/>
      <c r="AF323" s="71"/>
      <c r="AG323" s="85"/>
      <c r="BC323" s="85"/>
      <c r="BE323" s="62"/>
      <c r="BU323" s="85"/>
      <c r="BV323" s="85"/>
      <c r="CP323" s="85"/>
      <c r="CQ323" s="85"/>
      <c r="CS323" s="85"/>
      <c r="DF323" s="62"/>
      <c r="DH323" s="85"/>
      <c r="DI323" s="85"/>
    </row>
    <row r="324" spans="14:113" s="73" customFormat="1" ht="9" customHeight="1">
      <c r="N324" s="62"/>
      <c r="O324" s="62"/>
      <c r="P324" s="85"/>
      <c r="Q324" s="62"/>
      <c r="AD324" s="62"/>
      <c r="AF324" s="71"/>
      <c r="AG324" s="85"/>
      <c r="BC324" s="85"/>
      <c r="BE324" s="62"/>
      <c r="BU324" s="85"/>
      <c r="BV324" s="85"/>
      <c r="CP324" s="85"/>
      <c r="CQ324" s="85"/>
      <c r="CS324" s="85"/>
      <c r="DF324" s="62"/>
      <c r="DH324" s="85"/>
      <c r="DI324" s="85"/>
    </row>
    <row r="325" spans="14:113" s="73" customFormat="1" ht="9" customHeight="1">
      <c r="N325" s="62"/>
      <c r="O325" s="62"/>
      <c r="P325" s="85"/>
      <c r="Q325" s="62"/>
      <c r="AD325" s="62"/>
      <c r="AF325" s="71"/>
      <c r="AG325" s="85"/>
      <c r="BC325" s="85"/>
      <c r="BE325" s="62"/>
      <c r="BU325" s="85"/>
      <c r="BV325" s="85"/>
      <c r="CP325" s="85"/>
      <c r="CQ325" s="85"/>
      <c r="CS325" s="85"/>
      <c r="DF325" s="62"/>
      <c r="DH325" s="85"/>
      <c r="DI325" s="85"/>
    </row>
    <row r="326" spans="14:113" s="73" customFormat="1" ht="9" customHeight="1">
      <c r="N326" s="62"/>
      <c r="O326" s="62"/>
      <c r="P326" s="85"/>
      <c r="Q326" s="62"/>
      <c r="AD326" s="62"/>
      <c r="AF326" s="71"/>
      <c r="AG326" s="85"/>
      <c r="BC326" s="85"/>
      <c r="BE326" s="62"/>
      <c r="BU326" s="85"/>
      <c r="BV326" s="85"/>
      <c r="CP326" s="85"/>
      <c r="CQ326" s="85"/>
      <c r="CS326" s="85"/>
      <c r="DF326" s="62"/>
      <c r="DH326" s="85"/>
      <c r="DI326" s="85"/>
    </row>
    <row r="327" spans="14:113" s="73" customFormat="1" ht="9" customHeight="1">
      <c r="N327" s="62"/>
      <c r="O327" s="62"/>
      <c r="P327" s="85"/>
      <c r="Q327" s="62"/>
      <c r="AD327" s="62"/>
      <c r="AF327" s="71"/>
      <c r="AG327" s="85"/>
      <c r="BC327" s="85"/>
      <c r="BE327" s="62"/>
      <c r="BU327" s="85"/>
      <c r="BV327" s="85"/>
      <c r="CP327" s="85"/>
      <c r="CQ327" s="85"/>
      <c r="CS327" s="85"/>
      <c r="DF327" s="62"/>
      <c r="DH327" s="85"/>
      <c r="DI327" s="85"/>
    </row>
    <row r="328" spans="14:113" s="73" customFormat="1" ht="9" customHeight="1">
      <c r="N328" s="62"/>
      <c r="O328" s="62"/>
      <c r="P328" s="85"/>
      <c r="Q328" s="62"/>
      <c r="AD328" s="62"/>
      <c r="AF328" s="71"/>
      <c r="AG328" s="85"/>
      <c r="BC328" s="85"/>
      <c r="BE328" s="62"/>
      <c r="BU328" s="85"/>
      <c r="BV328" s="85"/>
      <c r="CP328" s="85"/>
      <c r="CQ328" s="85"/>
      <c r="CS328" s="85"/>
      <c r="DF328" s="62"/>
      <c r="DH328" s="85"/>
      <c r="DI328" s="85"/>
    </row>
    <row r="329" spans="14:113" s="73" customFormat="1" ht="9" customHeight="1">
      <c r="N329" s="62"/>
      <c r="O329" s="62"/>
      <c r="P329" s="85"/>
      <c r="Q329" s="62"/>
      <c r="AD329" s="62"/>
      <c r="AF329" s="71"/>
      <c r="AG329" s="85"/>
      <c r="BC329" s="85"/>
      <c r="BE329" s="62"/>
      <c r="BU329" s="85"/>
      <c r="BV329" s="85"/>
      <c r="CP329" s="85"/>
      <c r="CQ329" s="85"/>
      <c r="CS329" s="85"/>
      <c r="DF329" s="62"/>
      <c r="DH329" s="85"/>
      <c r="DI329" s="85"/>
    </row>
    <row r="330" spans="14:113" s="73" customFormat="1" ht="9" customHeight="1">
      <c r="N330" s="62"/>
      <c r="O330" s="62"/>
      <c r="P330" s="85"/>
      <c r="Q330" s="62"/>
      <c r="AD330" s="62"/>
      <c r="AF330" s="71"/>
      <c r="AG330" s="85"/>
      <c r="BC330" s="85"/>
      <c r="BE330" s="62"/>
      <c r="BU330" s="85"/>
      <c r="BV330" s="85"/>
      <c r="CP330" s="85"/>
      <c r="CQ330" s="85"/>
      <c r="CS330" s="85"/>
      <c r="DF330" s="62"/>
      <c r="DH330" s="85"/>
      <c r="DI330" s="85"/>
    </row>
    <row r="331" spans="14:113" s="73" customFormat="1" ht="9" customHeight="1">
      <c r="N331" s="62"/>
      <c r="O331" s="62"/>
      <c r="P331" s="85"/>
      <c r="Q331" s="62"/>
      <c r="AD331" s="62"/>
      <c r="AF331" s="71"/>
      <c r="AG331" s="85"/>
      <c r="BC331" s="85"/>
      <c r="BE331" s="62"/>
      <c r="BU331" s="85"/>
      <c r="BV331" s="85"/>
      <c r="CP331" s="85"/>
      <c r="CQ331" s="85"/>
      <c r="CS331" s="85"/>
      <c r="DF331" s="62"/>
      <c r="DH331" s="85"/>
      <c r="DI331" s="85"/>
    </row>
    <row r="332" spans="14:113" s="73" customFormat="1" ht="9" customHeight="1">
      <c r="N332" s="62"/>
      <c r="O332" s="62"/>
      <c r="P332" s="85"/>
      <c r="Q332" s="62"/>
      <c r="AD332" s="62"/>
      <c r="AF332" s="71"/>
      <c r="AG332" s="85"/>
      <c r="BC332" s="85"/>
      <c r="BE332" s="62"/>
      <c r="BU332" s="85"/>
      <c r="BV332" s="85"/>
      <c r="CP332" s="85"/>
      <c r="CQ332" s="85"/>
      <c r="CS332" s="85"/>
      <c r="DF332" s="62"/>
      <c r="DH332" s="85"/>
      <c r="DI332" s="85"/>
    </row>
    <row r="333" spans="14:113" s="73" customFormat="1" ht="9" customHeight="1">
      <c r="N333" s="62"/>
      <c r="O333" s="62"/>
      <c r="P333" s="85"/>
      <c r="Q333" s="62"/>
      <c r="AD333" s="62"/>
      <c r="AF333" s="71"/>
      <c r="AG333" s="85"/>
      <c r="BC333" s="85"/>
      <c r="BE333" s="62"/>
      <c r="BU333" s="85"/>
      <c r="BV333" s="85"/>
      <c r="CP333" s="85"/>
      <c r="CQ333" s="85"/>
      <c r="CS333" s="85"/>
      <c r="DF333" s="62"/>
      <c r="DH333" s="85"/>
      <c r="DI333" s="85"/>
    </row>
    <row r="334" spans="14:113" s="73" customFormat="1" ht="9" customHeight="1">
      <c r="N334" s="62"/>
      <c r="O334" s="62"/>
      <c r="P334" s="85"/>
      <c r="Q334" s="62"/>
      <c r="AD334" s="62"/>
      <c r="AF334" s="71"/>
      <c r="AG334" s="85"/>
      <c r="BC334" s="85"/>
      <c r="BE334" s="62"/>
      <c r="BU334" s="85"/>
      <c r="BV334" s="85"/>
      <c r="CP334" s="85"/>
      <c r="CQ334" s="85"/>
      <c r="CS334" s="85"/>
      <c r="DF334" s="62"/>
      <c r="DH334" s="85"/>
      <c r="DI334" s="85"/>
    </row>
    <row r="335" spans="14:113" s="73" customFormat="1" ht="9" customHeight="1">
      <c r="N335" s="62"/>
      <c r="O335" s="62"/>
      <c r="P335" s="85"/>
      <c r="Q335" s="62"/>
      <c r="AD335" s="62"/>
      <c r="AF335" s="71"/>
      <c r="AG335" s="85"/>
      <c r="BC335" s="85"/>
      <c r="BE335" s="62"/>
      <c r="BU335" s="85"/>
      <c r="BV335" s="85"/>
      <c r="CP335" s="85"/>
      <c r="CQ335" s="85"/>
      <c r="CS335" s="85"/>
      <c r="DF335" s="62"/>
      <c r="DH335" s="85"/>
      <c r="DI335" s="85"/>
    </row>
    <row r="336" spans="14:113" s="73" customFormat="1" ht="9" customHeight="1">
      <c r="N336" s="62"/>
      <c r="O336" s="62"/>
      <c r="P336" s="85"/>
      <c r="Q336" s="62"/>
      <c r="AD336" s="62"/>
      <c r="AF336" s="71"/>
      <c r="AG336" s="85"/>
      <c r="BC336" s="85"/>
      <c r="BE336" s="62"/>
      <c r="BU336" s="85"/>
      <c r="BV336" s="85"/>
      <c r="CP336" s="85"/>
      <c r="CQ336" s="85"/>
      <c r="CS336" s="85"/>
      <c r="DF336" s="62"/>
      <c r="DH336" s="85"/>
      <c r="DI336" s="85"/>
    </row>
    <row r="337" spans="14:113" s="73" customFormat="1" ht="9" customHeight="1">
      <c r="N337" s="62"/>
      <c r="O337" s="62"/>
      <c r="P337" s="85"/>
      <c r="Q337" s="62"/>
      <c r="AD337" s="62"/>
      <c r="AF337" s="71"/>
      <c r="AG337" s="85"/>
      <c r="BC337" s="85"/>
      <c r="BE337" s="62"/>
      <c r="BU337" s="85"/>
      <c r="BV337" s="85"/>
      <c r="CP337" s="85"/>
      <c r="CQ337" s="85"/>
      <c r="CS337" s="85"/>
      <c r="DF337" s="62"/>
      <c r="DH337" s="85"/>
      <c r="DI337" s="85"/>
    </row>
    <row r="338" spans="14:113" s="73" customFormat="1" ht="9" customHeight="1">
      <c r="N338" s="62"/>
      <c r="O338" s="62"/>
      <c r="P338" s="85"/>
      <c r="Q338" s="62"/>
      <c r="AD338" s="62"/>
      <c r="AF338" s="71"/>
      <c r="AG338" s="85"/>
      <c r="BC338" s="85"/>
      <c r="BE338" s="62"/>
      <c r="BU338" s="85"/>
      <c r="BV338" s="85"/>
      <c r="CP338" s="85"/>
      <c r="CQ338" s="85"/>
      <c r="CS338" s="85"/>
      <c r="DF338" s="62"/>
      <c r="DH338" s="85"/>
      <c r="DI338" s="85"/>
    </row>
    <row r="339" spans="14:113" s="73" customFormat="1" ht="9" customHeight="1">
      <c r="N339" s="62"/>
      <c r="O339" s="62"/>
      <c r="P339" s="85"/>
      <c r="Q339" s="62"/>
      <c r="AD339" s="62"/>
      <c r="AF339" s="71"/>
      <c r="AG339" s="85"/>
      <c r="BC339" s="85"/>
      <c r="BE339" s="62"/>
      <c r="BU339" s="85"/>
      <c r="BV339" s="85"/>
      <c r="CP339" s="85"/>
      <c r="CQ339" s="85"/>
      <c r="CS339" s="85"/>
      <c r="DF339" s="62"/>
      <c r="DH339" s="85"/>
      <c r="DI339" s="85"/>
    </row>
    <row r="340" spans="14:113" s="73" customFormat="1" ht="9" customHeight="1">
      <c r="N340" s="62"/>
      <c r="O340" s="62"/>
      <c r="P340" s="85"/>
      <c r="Q340" s="62"/>
      <c r="AD340" s="62"/>
      <c r="AF340" s="71"/>
      <c r="AG340" s="85"/>
      <c r="BC340" s="85"/>
      <c r="BE340" s="62"/>
      <c r="BU340" s="85"/>
      <c r="BV340" s="85"/>
      <c r="CP340" s="85"/>
      <c r="CQ340" s="85"/>
      <c r="CS340" s="85"/>
      <c r="DF340" s="62"/>
      <c r="DH340" s="85"/>
      <c r="DI340" s="85"/>
    </row>
    <row r="341" spans="14:113" s="73" customFormat="1" ht="9" customHeight="1">
      <c r="N341" s="62"/>
      <c r="O341" s="62"/>
      <c r="P341" s="85"/>
      <c r="Q341" s="62"/>
      <c r="AD341" s="62"/>
      <c r="AF341" s="71"/>
      <c r="AG341" s="85"/>
      <c r="BC341" s="85"/>
      <c r="BE341" s="62"/>
      <c r="BU341" s="85"/>
      <c r="BV341" s="85"/>
      <c r="CP341" s="85"/>
      <c r="CQ341" s="85"/>
      <c r="CS341" s="85"/>
      <c r="DF341" s="62"/>
      <c r="DH341" s="85"/>
      <c r="DI341" s="85"/>
    </row>
    <row r="342" spans="14:113" s="73" customFormat="1" ht="9" customHeight="1">
      <c r="N342" s="62"/>
      <c r="O342" s="62"/>
      <c r="P342" s="85"/>
      <c r="Q342" s="62"/>
      <c r="AD342" s="62"/>
      <c r="AF342" s="71"/>
      <c r="AG342" s="85"/>
      <c r="BC342" s="85"/>
      <c r="BE342" s="62"/>
      <c r="BU342" s="85"/>
      <c r="BV342" s="85"/>
      <c r="CP342" s="85"/>
      <c r="CQ342" s="85"/>
      <c r="CS342" s="85"/>
      <c r="DF342" s="62"/>
      <c r="DH342" s="85"/>
      <c r="DI342" s="85"/>
    </row>
    <row r="343" spans="14:113" s="73" customFormat="1" ht="9" customHeight="1">
      <c r="N343" s="62"/>
      <c r="O343" s="62"/>
      <c r="P343" s="85"/>
      <c r="Q343" s="62"/>
      <c r="AD343" s="62"/>
      <c r="AF343" s="71"/>
      <c r="AG343" s="85"/>
      <c r="BC343" s="85"/>
      <c r="BE343" s="62"/>
      <c r="BU343" s="85"/>
      <c r="BV343" s="85"/>
      <c r="CP343" s="85"/>
      <c r="CQ343" s="85"/>
      <c r="CS343" s="85"/>
      <c r="DF343" s="62"/>
      <c r="DH343" s="85"/>
      <c r="DI343" s="85"/>
    </row>
    <row r="344" spans="14:113" s="73" customFormat="1" ht="9" customHeight="1">
      <c r="N344" s="62"/>
      <c r="O344" s="62"/>
      <c r="P344" s="85"/>
      <c r="Q344" s="62"/>
      <c r="AD344" s="62"/>
      <c r="AF344" s="71"/>
      <c r="AG344" s="85"/>
      <c r="BC344" s="85"/>
      <c r="BE344" s="62"/>
      <c r="BU344" s="85"/>
      <c r="BV344" s="85"/>
      <c r="CP344" s="85"/>
      <c r="CQ344" s="85"/>
      <c r="CS344" s="85"/>
      <c r="DF344" s="62"/>
      <c r="DH344" s="85"/>
      <c r="DI344" s="85"/>
    </row>
    <row r="345" spans="14:113" s="73" customFormat="1" ht="9" customHeight="1">
      <c r="N345" s="62"/>
      <c r="O345" s="62"/>
      <c r="P345" s="85"/>
      <c r="Q345" s="62"/>
      <c r="AD345" s="62"/>
      <c r="AF345" s="71"/>
      <c r="AG345" s="85"/>
      <c r="BC345" s="85"/>
      <c r="BE345" s="62"/>
      <c r="BU345" s="85"/>
      <c r="BV345" s="85"/>
      <c r="CP345" s="85"/>
      <c r="CQ345" s="85"/>
      <c r="CS345" s="85"/>
      <c r="DF345" s="62"/>
      <c r="DH345" s="85"/>
      <c r="DI345" s="85"/>
    </row>
    <row r="346" spans="14:113" s="73" customFormat="1" ht="9" customHeight="1">
      <c r="N346" s="62"/>
      <c r="O346" s="62"/>
      <c r="P346" s="85"/>
      <c r="Q346" s="62"/>
      <c r="AD346" s="62"/>
      <c r="AF346" s="71"/>
      <c r="AG346" s="85"/>
      <c r="BC346" s="85"/>
      <c r="BE346" s="62"/>
      <c r="BU346" s="85"/>
      <c r="BV346" s="85"/>
      <c r="CP346" s="85"/>
      <c r="CQ346" s="85"/>
      <c r="CS346" s="85"/>
      <c r="DF346" s="62"/>
      <c r="DH346" s="85"/>
      <c r="DI346" s="85"/>
    </row>
    <row r="347" spans="14:113" s="73" customFormat="1" ht="9" customHeight="1">
      <c r="N347" s="62"/>
      <c r="O347" s="62"/>
      <c r="P347" s="85"/>
      <c r="Q347" s="62"/>
      <c r="AD347" s="62"/>
      <c r="AF347" s="71"/>
      <c r="AG347" s="85"/>
      <c r="BC347" s="85"/>
      <c r="BE347" s="62"/>
      <c r="BU347" s="85"/>
      <c r="BV347" s="85"/>
      <c r="CP347" s="85"/>
      <c r="CQ347" s="85"/>
      <c r="CS347" s="85"/>
      <c r="DF347" s="62"/>
      <c r="DH347" s="85"/>
      <c r="DI347" s="85"/>
    </row>
    <row r="348" spans="14:113" s="73" customFormat="1" ht="9" customHeight="1">
      <c r="N348" s="62"/>
      <c r="O348" s="62"/>
      <c r="P348" s="85"/>
      <c r="Q348" s="62"/>
      <c r="AD348" s="62"/>
      <c r="AF348" s="71"/>
      <c r="AG348" s="85"/>
      <c r="BC348" s="85"/>
      <c r="BE348" s="62"/>
      <c r="BU348" s="85"/>
      <c r="BV348" s="85"/>
      <c r="CP348" s="85"/>
      <c r="CQ348" s="85"/>
      <c r="CS348" s="85"/>
      <c r="DF348" s="62"/>
      <c r="DH348" s="85"/>
      <c r="DI348" s="85"/>
    </row>
    <row r="349" spans="14:113" s="73" customFormat="1" ht="9" customHeight="1">
      <c r="N349" s="62"/>
      <c r="O349" s="62"/>
      <c r="P349" s="85"/>
      <c r="Q349" s="62"/>
      <c r="AD349" s="62"/>
      <c r="AF349" s="71"/>
      <c r="AG349" s="85"/>
      <c r="BC349" s="85"/>
      <c r="BE349" s="62"/>
      <c r="BU349" s="85"/>
      <c r="BV349" s="85"/>
      <c r="CP349" s="85"/>
      <c r="CQ349" s="85"/>
      <c r="CS349" s="85"/>
      <c r="DF349" s="62"/>
      <c r="DH349" s="85"/>
      <c r="DI349" s="85"/>
    </row>
    <row r="350" spans="14:113" s="73" customFormat="1" ht="9" customHeight="1">
      <c r="N350" s="62"/>
      <c r="O350" s="62"/>
      <c r="P350" s="85"/>
      <c r="Q350" s="62"/>
      <c r="AD350" s="62"/>
      <c r="AF350" s="71"/>
      <c r="AG350" s="85"/>
      <c r="BC350" s="85"/>
      <c r="BE350" s="62"/>
      <c r="BU350" s="85"/>
      <c r="BV350" s="85"/>
      <c r="CP350" s="85"/>
      <c r="CQ350" s="85"/>
      <c r="CS350" s="85"/>
      <c r="DF350" s="62"/>
      <c r="DH350" s="85"/>
      <c r="DI350" s="85"/>
    </row>
    <row r="351" spans="14:113" s="73" customFormat="1" ht="9" customHeight="1">
      <c r="N351" s="62"/>
      <c r="O351" s="62"/>
      <c r="P351" s="85"/>
      <c r="Q351" s="62"/>
      <c r="AD351" s="62"/>
      <c r="AF351" s="71"/>
      <c r="AG351" s="85"/>
      <c r="BC351" s="85"/>
      <c r="BE351" s="62"/>
      <c r="BU351" s="85"/>
      <c r="BV351" s="85"/>
      <c r="CP351" s="85"/>
      <c r="CQ351" s="85"/>
      <c r="CS351" s="85"/>
      <c r="DF351" s="62"/>
      <c r="DH351" s="85"/>
      <c r="DI351" s="85"/>
    </row>
    <row r="352" spans="14:113" s="73" customFormat="1" ht="9" customHeight="1">
      <c r="N352" s="62"/>
      <c r="O352" s="62"/>
      <c r="P352" s="85"/>
      <c r="Q352" s="62"/>
      <c r="AD352" s="62"/>
      <c r="AF352" s="71"/>
      <c r="AG352" s="85"/>
      <c r="BC352" s="85"/>
      <c r="BE352" s="62"/>
      <c r="BU352" s="85"/>
      <c r="BV352" s="85"/>
      <c r="CP352" s="85"/>
      <c r="CQ352" s="85"/>
      <c r="CS352" s="85"/>
      <c r="DF352" s="62"/>
      <c r="DH352" s="85"/>
      <c r="DI352" s="85"/>
    </row>
    <row r="353" spans="14:113" s="73" customFormat="1" ht="9" customHeight="1">
      <c r="N353" s="62"/>
      <c r="O353" s="62"/>
      <c r="P353" s="85"/>
      <c r="Q353" s="62"/>
      <c r="AD353" s="62"/>
      <c r="AF353" s="71"/>
      <c r="AG353" s="85"/>
      <c r="BC353" s="85"/>
      <c r="BE353" s="62"/>
      <c r="BU353" s="85"/>
      <c r="BV353" s="85"/>
      <c r="CP353" s="85"/>
      <c r="CQ353" s="85"/>
      <c r="CS353" s="85"/>
      <c r="DF353" s="62"/>
      <c r="DH353" s="85"/>
      <c r="DI353" s="85"/>
    </row>
    <row r="354" spans="14:113" s="73" customFormat="1" ht="9" customHeight="1">
      <c r="N354" s="62"/>
      <c r="O354" s="62"/>
      <c r="P354" s="85"/>
      <c r="Q354" s="62"/>
      <c r="AD354" s="62"/>
      <c r="AF354" s="71"/>
      <c r="AG354" s="85"/>
      <c r="BC354" s="85"/>
      <c r="BE354" s="62"/>
      <c r="BU354" s="85"/>
      <c r="BV354" s="85"/>
      <c r="CP354" s="85"/>
      <c r="CQ354" s="85"/>
      <c r="CS354" s="85"/>
      <c r="DF354" s="62"/>
      <c r="DH354" s="85"/>
      <c r="DI354" s="85"/>
    </row>
    <row r="355" spans="14:113" s="73" customFormat="1" ht="9" customHeight="1">
      <c r="N355" s="62"/>
      <c r="O355" s="62"/>
      <c r="P355" s="85"/>
      <c r="Q355" s="62"/>
      <c r="AD355" s="62"/>
      <c r="AF355" s="71"/>
      <c r="AG355" s="85"/>
      <c r="BC355" s="85"/>
      <c r="BE355" s="62"/>
      <c r="BU355" s="85"/>
      <c r="BV355" s="85"/>
      <c r="CP355" s="85"/>
      <c r="CQ355" s="85"/>
      <c r="CS355" s="85"/>
      <c r="DF355" s="62"/>
      <c r="DH355" s="85"/>
      <c r="DI355" s="85"/>
    </row>
    <row r="356" spans="14:113" s="73" customFormat="1" ht="9" customHeight="1">
      <c r="N356" s="62"/>
      <c r="O356" s="62"/>
      <c r="P356" s="85"/>
      <c r="Q356" s="62"/>
      <c r="AD356" s="62"/>
      <c r="AF356" s="71"/>
      <c r="AG356" s="85"/>
      <c r="BC356" s="85"/>
      <c r="BE356" s="62"/>
      <c r="BU356" s="85"/>
      <c r="BV356" s="85"/>
      <c r="CP356" s="85"/>
      <c r="CQ356" s="85"/>
      <c r="CS356" s="85"/>
      <c r="DF356" s="62"/>
      <c r="DH356" s="85"/>
      <c r="DI356" s="85"/>
    </row>
    <row r="357" spans="14:113" s="73" customFormat="1" ht="9" customHeight="1">
      <c r="N357" s="62"/>
      <c r="O357" s="62"/>
      <c r="P357" s="85"/>
      <c r="Q357" s="62"/>
      <c r="AD357" s="62"/>
      <c r="AF357" s="71"/>
      <c r="AG357" s="85"/>
      <c r="BC357" s="85"/>
      <c r="BE357" s="62"/>
      <c r="BU357" s="85"/>
      <c r="BV357" s="85"/>
      <c r="CP357" s="85"/>
      <c r="CQ357" s="85"/>
      <c r="CS357" s="85"/>
      <c r="DF357" s="62"/>
      <c r="DH357" s="85"/>
      <c r="DI357" s="85"/>
    </row>
    <row r="358" spans="14:113" s="73" customFormat="1" ht="9" customHeight="1">
      <c r="N358" s="62"/>
      <c r="O358" s="62"/>
      <c r="P358" s="85"/>
      <c r="Q358" s="62"/>
      <c r="AD358" s="62"/>
      <c r="AF358" s="71"/>
      <c r="AG358" s="85"/>
      <c r="BC358" s="85"/>
      <c r="BE358" s="62"/>
      <c r="BU358" s="85"/>
      <c r="BV358" s="85"/>
      <c r="CP358" s="85"/>
      <c r="CQ358" s="85"/>
      <c r="CS358" s="85"/>
      <c r="DF358" s="62"/>
      <c r="DH358" s="85"/>
      <c r="DI358" s="85"/>
    </row>
    <row r="359" spans="14:113" s="73" customFormat="1" ht="9" customHeight="1">
      <c r="N359" s="62"/>
      <c r="O359" s="62"/>
      <c r="P359" s="85"/>
      <c r="Q359" s="62"/>
      <c r="AD359" s="62"/>
      <c r="AF359" s="71"/>
      <c r="AG359" s="85"/>
      <c r="BC359" s="85"/>
      <c r="BE359" s="62"/>
      <c r="BU359" s="85"/>
      <c r="BV359" s="85"/>
      <c r="CP359" s="85"/>
      <c r="CQ359" s="85"/>
      <c r="CS359" s="85"/>
      <c r="DF359" s="62"/>
      <c r="DH359" s="85"/>
      <c r="DI359" s="85"/>
    </row>
    <row r="360" spans="14:113" s="73" customFormat="1" ht="9" customHeight="1">
      <c r="N360" s="62"/>
      <c r="O360" s="62"/>
      <c r="P360" s="85"/>
      <c r="Q360" s="62"/>
      <c r="AD360" s="62"/>
      <c r="AF360" s="71"/>
      <c r="AG360" s="85"/>
      <c r="BC360" s="85"/>
      <c r="BE360" s="62"/>
      <c r="BU360" s="85"/>
      <c r="BV360" s="85"/>
      <c r="CP360" s="85"/>
      <c r="CQ360" s="85"/>
      <c r="CS360" s="85"/>
      <c r="DF360" s="62"/>
      <c r="DH360" s="85"/>
      <c r="DI360" s="85"/>
    </row>
    <row r="361" spans="14:113" s="73" customFormat="1" ht="9" customHeight="1">
      <c r="N361" s="62"/>
      <c r="O361" s="62"/>
      <c r="P361" s="85"/>
      <c r="Q361" s="62"/>
      <c r="AD361" s="62"/>
      <c r="AF361" s="71"/>
      <c r="AG361" s="85"/>
      <c r="BC361" s="85"/>
      <c r="BE361" s="62"/>
      <c r="BU361" s="85"/>
      <c r="BV361" s="85"/>
      <c r="CP361" s="85"/>
      <c r="CQ361" s="85"/>
      <c r="CS361" s="85"/>
      <c r="DF361" s="62"/>
      <c r="DH361" s="85"/>
      <c r="DI361" s="85"/>
    </row>
    <row r="362" spans="14:113" s="73" customFormat="1" ht="9" customHeight="1">
      <c r="N362" s="62"/>
      <c r="O362" s="62"/>
      <c r="P362" s="85"/>
      <c r="Q362" s="62"/>
      <c r="AD362" s="62"/>
      <c r="AF362" s="71"/>
      <c r="AG362" s="85"/>
      <c r="BC362" s="85"/>
      <c r="BE362" s="62"/>
      <c r="BU362" s="85"/>
      <c r="BV362" s="85"/>
      <c r="CP362" s="85"/>
      <c r="CQ362" s="85"/>
      <c r="CS362" s="85"/>
      <c r="DF362" s="62"/>
      <c r="DH362" s="85"/>
      <c r="DI362" s="85"/>
    </row>
    <row r="363" spans="14:113" s="73" customFormat="1" ht="9" customHeight="1">
      <c r="N363" s="62"/>
      <c r="O363" s="62"/>
      <c r="P363" s="85"/>
      <c r="Q363" s="62"/>
      <c r="AD363" s="62"/>
      <c r="AF363" s="71"/>
      <c r="AG363" s="85"/>
      <c r="BC363" s="85"/>
      <c r="BE363" s="62"/>
      <c r="BU363" s="85"/>
      <c r="BV363" s="85"/>
      <c r="CP363" s="85"/>
      <c r="CQ363" s="85"/>
      <c r="CS363" s="85"/>
      <c r="DF363" s="62"/>
      <c r="DH363" s="85"/>
      <c r="DI363" s="85"/>
    </row>
    <row r="364" spans="14:113" s="73" customFormat="1" ht="9" customHeight="1">
      <c r="N364" s="62"/>
      <c r="O364" s="62"/>
      <c r="P364" s="85"/>
      <c r="Q364" s="62"/>
      <c r="AD364" s="62"/>
      <c r="AF364" s="71"/>
      <c r="AG364" s="85"/>
      <c r="BC364" s="85"/>
      <c r="BE364" s="62"/>
      <c r="BU364" s="85"/>
      <c r="BV364" s="85"/>
      <c r="CP364" s="85"/>
      <c r="CQ364" s="85"/>
      <c r="CS364" s="85"/>
      <c r="DF364" s="62"/>
      <c r="DH364" s="85"/>
      <c r="DI364" s="85"/>
    </row>
    <row r="365" spans="14:113" s="73" customFormat="1" ht="9" customHeight="1">
      <c r="N365" s="62"/>
      <c r="O365" s="62"/>
      <c r="P365" s="85"/>
      <c r="Q365" s="62"/>
      <c r="AD365" s="62"/>
      <c r="AF365" s="71"/>
      <c r="AG365" s="85"/>
      <c r="BC365" s="85"/>
      <c r="BE365" s="62"/>
      <c r="BU365" s="85"/>
      <c r="BV365" s="85"/>
      <c r="CP365" s="85"/>
      <c r="CQ365" s="85"/>
      <c r="CS365" s="85"/>
      <c r="DF365" s="62"/>
      <c r="DH365" s="85"/>
      <c r="DI365" s="85"/>
    </row>
    <row r="366" spans="14:113" s="73" customFormat="1" ht="9" customHeight="1">
      <c r="N366" s="62"/>
      <c r="O366" s="62"/>
      <c r="P366" s="85"/>
      <c r="Q366" s="62"/>
      <c r="AD366" s="62"/>
      <c r="AF366" s="71"/>
      <c r="AG366" s="85"/>
      <c r="BC366" s="85"/>
      <c r="BE366" s="62"/>
      <c r="BU366" s="85"/>
      <c r="BV366" s="85"/>
      <c r="CP366" s="85"/>
      <c r="CQ366" s="85"/>
      <c r="CS366" s="85"/>
      <c r="DF366" s="62"/>
      <c r="DH366" s="85"/>
      <c r="DI366" s="85"/>
    </row>
    <row r="367" spans="14:113" s="73" customFormat="1" ht="9" customHeight="1">
      <c r="N367" s="62"/>
      <c r="O367" s="62"/>
      <c r="P367" s="85"/>
      <c r="Q367" s="62"/>
      <c r="AD367" s="62"/>
      <c r="AF367" s="71"/>
      <c r="AG367" s="85"/>
      <c r="BC367" s="85"/>
      <c r="BE367" s="62"/>
      <c r="BU367" s="85"/>
      <c r="BV367" s="85"/>
      <c r="CP367" s="85"/>
      <c r="CQ367" s="85"/>
      <c r="CS367" s="85"/>
      <c r="DF367" s="62"/>
      <c r="DH367" s="85"/>
      <c r="DI367" s="85"/>
    </row>
    <row r="368" spans="14:113" s="73" customFormat="1" ht="9" customHeight="1">
      <c r="N368" s="62"/>
      <c r="O368" s="62"/>
      <c r="P368" s="85"/>
      <c r="Q368" s="62"/>
      <c r="AD368" s="62"/>
      <c r="AF368" s="71"/>
      <c r="AG368" s="85"/>
      <c r="BC368" s="85"/>
      <c r="BE368" s="62"/>
      <c r="BU368" s="85"/>
      <c r="BV368" s="85"/>
      <c r="CP368" s="85"/>
      <c r="CQ368" s="85"/>
      <c r="CS368" s="85"/>
      <c r="DF368" s="62"/>
      <c r="DH368" s="85"/>
      <c r="DI368" s="85"/>
    </row>
    <row r="369" spans="14:113" s="73" customFormat="1" ht="9" customHeight="1">
      <c r="N369" s="62"/>
      <c r="O369" s="62"/>
      <c r="P369" s="85"/>
      <c r="Q369" s="62"/>
      <c r="AD369" s="62"/>
      <c r="AF369" s="71"/>
      <c r="AG369" s="85"/>
      <c r="BC369" s="85"/>
      <c r="BE369" s="62"/>
      <c r="BU369" s="85"/>
      <c r="BV369" s="85"/>
      <c r="CP369" s="85"/>
      <c r="CQ369" s="85"/>
      <c r="CS369" s="85"/>
      <c r="DF369" s="62"/>
      <c r="DH369" s="85"/>
      <c r="DI369" s="85"/>
    </row>
    <row r="370" spans="14:113" s="73" customFormat="1" ht="9" customHeight="1">
      <c r="N370" s="62"/>
      <c r="O370" s="62"/>
      <c r="P370" s="85"/>
      <c r="Q370" s="62"/>
      <c r="AD370" s="62"/>
      <c r="AF370" s="71"/>
      <c r="AG370" s="85"/>
      <c r="BC370" s="85"/>
      <c r="BE370" s="62"/>
      <c r="BU370" s="85"/>
      <c r="BV370" s="85"/>
      <c r="CP370" s="85"/>
      <c r="CQ370" s="85"/>
      <c r="CS370" s="85"/>
      <c r="DF370" s="62"/>
      <c r="DH370" s="85"/>
      <c r="DI370" s="85"/>
    </row>
    <row r="371" spans="14:113" s="73" customFormat="1" ht="9" customHeight="1">
      <c r="N371" s="62"/>
      <c r="O371" s="62"/>
      <c r="P371" s="85"/>
      <c r="Q371" s="62"/>
      <c r="AD371" s="62"/>
      <c r="AF371" s="71"/>
      <c r="AG371" s="85"/>
      <c r="BC371" s="85"/>
      <c r="BE371" s="62"/>
      <c r="BU371" s="85"/>
      <c r="BV371" s="85"/>
      <c r="CP371" s="85"/>
      <c r="CQ371" s="85"/>
      <c r="CS371" s="85"/>
      <c r="DF371" s="62"/>
      <c r="DH371" s="85"/>
      <c r="DI371" s="85"/>
    </row>
    <row r="372" spans="14:113" s="73" customFormat="1" ht="9" customHeight="1">
      <c r="N372" s="62"/>
      <c r="O372" s="62"/>
      <c r="P372" s="85"/>
      <c r="Q372" s="62"/>
      <c r="AD372" s="62"/>
      <c r="AF372" s="71"/>
      <c r="AG372" s="85"/>
      <c r="BC372" s="85"/>
      <c r="BE372" s="62"/>
      <c r="BU372" s="85"/>
      <c r="BV372" s="85"/>
      <c r="CP372" s="85"/>
      <c r="CQ372" s="85"/>
      <c r="CS372" s="85"/>
      <c r="DF372" s="62"/>
      <c r="DH372" s="85"/>
      <c r="DI372" s="85"/>
    </row>
    <row r="373" spans="14:113" s="73" customFormat="1" ht="9" customHeight="1">
      <c r="N373" s="62"/>
      <c r="O373" s="62"/>
      <c r="P373" s="85"/>
      <c r="Q373" s="62"/>
      <c r="AD373" s="62"/>
      <c r="AF373" s="71"/>
      <c r="AG373" s="85"/>
      <c r="BC373" s="85"/>
      <c r="BE373" s="62"/>
      <c r="BU373" s="85"/>
      <c r="BV373" s="85"/>
      <c r="CP373" s="85"/>
      <c r="CQ373" s="85"/>
      <c r="CS373" s="85"/>
      <c r="DF373" s="62"/>
      <c r="DH373" s="85"/>
      <c r="DI373" s="85"/>
    </row>
    <row r="374" spans="14:113" s="73" customFormat="1" ht="9" customHeight="1">
      <c r="N374" s="62"/>
      <c r="O374" s="62"/>
      <c r="P374" s="85"/>
      <c r="Q374" s="62"/>
      <c r="AD374" s="62"/>
      <c r="AF374" s="71"/>
      <c r="AG374" s="85"/>
      <c r="BC374" s="85"/>
      <c r="BE374" s="62"/>
      <c r="BU374" s="85"/>
      <c r="BV374" s="85"/>
      <c r="CP374" s="85"/>
      <c r="CQ374" s="85"/>
      <c r="CS374" s="85"/>
      <c r="DF374" s="62"/>
      <c r="DH374" s="85"/>
      <c r="DI374" s="85"/>
    </row>
    <row r="375" spans="14:113" s="73" customFormat="1" ht="9" customHeight="1">
      <c r="N375" s="62"/>
      <c r="O375" s="62"/>
      <c r="P375" s="85"/>
      <c r="Q375" s="62"/>
      <c r="AD375" s="62"/>
      <c r="AF375" s="71"/>
      <c r="AG375" s="85"/>
      <c r="BC375" s="85"/>
      <c r="BE375" s="62"/>
      <c r="BU375" s="85"/>
      <c r="BV375" s="85"/>
      <c r="CP375" s="85"/>
      <c r="CQ375" s="85"/>
      <c r="CS375" s="85"/>
      <c r="DF375" s="62"/>
      <c r="DH375" s="85"/>
      <c r="DI375" s="85"/>
    </row>
    <row r="376" spans="14:113" s="73" customFormat="1" ht="9" customHeight="1">
      <c r="N376" s="62"/>
      <c r="O376" s="62"/>
      <c r="P376" s="85"/>
      <c r="Q376" s="62"/>
      <c r="AD376" s="62"/>
      <c r="AF376" s="71"/>
      <c r="AG376" s="85"/>
      <c r="BC376" s="85"/>
      <c r="BE376" s="62"/>
      <c r="BU376" s="85"/>
      <c r="BV376" s="85"/>
      <c r="CP376" s="85"/>
      <c r="CQ376" s="85"/>
      <c r="CS376" s="85"/>
      <c r="DF376" s="62"/>
      <c r="DH376" s="85"/>
      <c r="DI376" s="85"/>
    </row>
    <row r="377" spans="14:113" s="73" customFormat="1" ht="9" customHeight="1">
      <c r="N377" s="62"/>
      <c r="O377" s="62"/>
      <c r="P377" s="85"/>
      <c r="Q377" s="62"/>
      <c r="AD377" s="62"/>
      <c r="AF377" s="71"/>
      <c r="AG377" s="85"/>
      <c r="BC377" s="85"/>
      <c r="BE377" s="62"/>
      <c r="BU377" s="85"/>
      <c r="BV377" s="85"/>
      <c r="CP377" s="85"/>
      <c r="CQ377" s="85"/>
      <c r="CS377" s="85"/>
      <c r="DF377" s="62"/>
      <c r="DH377" s="85"/>
      <c r="DI377" s="85"/>
    </row>
    <row r="378" spans="14:113" s="73" customFormat="1" ht="9" customHeight="1">
      <c r="N378" s="62"/>
      <c r="O378" s="62"/>
      <c r="P378" s="85"/>
      <c r="Q378" s="62"/>
      <c r="AD378" s="62"/>
      <c r="AF378" s="71"/>
      <c r="AG378" s="85"/>
      <c r="BC378" s="85"/>
      <c r="BE378" s="62"/>
      <c r="BU378" s="85"/>
      <c r="BV378" s="85"/>
      <c r="CP378" s="85"/>
      <c r="CQ378" s="85"/>
      <c r="CS378" s="85"/>
      <c r="DF378" s="62"/>
      <c r="DH378" s="85"/>
      <c r="DI378" s="85"/>
    </row>
    <row r="379" spans="14:113" s="73" customFormat="1" ht="9" customHeight="1">
      <c r="N379" s="62"/>
      <c r="O379" s="62"/>
      <c r="P379" s="85"/>
      <c r="Q379" s="62"/>
      <c r="AD379" s="62"/>
      <c r="AF379" s="71"/>
      <c r="AG379" s="85"/>
      <c r="BC379" s="85"/>
      <c r="BE379" s="62"/>
      <c r="BU379" s="85"/>
      <c r="BV379" s="85"/>
      <c r="CP379" s="85"/>
      <c r="CQ379" s="85"/>
      <c r="CS379" s="85"/>
      <c r="DF379" s="62"/>
      <c r="DH379" s="85"/>
      <c r="DI379" s="85"/>
    </row>
    <row r="380" spans="14:113" s="73" customFormat="1" ht="9" customHeight="1">
      <c r="N380" s="62"/>
      <c r="O380" s="62"/>
      <c r="P380" s="85"/>
      <c r="Q380" s="62"/>
      <c r="AD380" s="62"/>
      <c r="AF380" s="71"/>
      <c r="AG380" s="85"/>
      <c r="BC380" s="85"/>
      <c r="BE380" s="62"/>
      <c r="BU380" s="85"/>
      <c r="BV380" s="85"/>
      <c r="CP380" s="85"/>
      <c r="CQ380" s="85"/>
      <c r="CS380" s="85"/>
      <c r="DF380" s="62"/>
      <c r="DH380" s="85"/>
      <c r="DI380" s="85"/>
    </row>
    <row r="381" spans="14:113" s="73" customFormat="1" ht="9" customHeight="1">
      <c r="N381" s="62"/>
      <c r="O381" s="62"/>
      <c r="P381" s="85"/>
      <c r="Q381" s="62"/>
      <c r="AD381" s="62"/>
      <c r="AF381" s="71"/>
      <c r="AG381" s="85"/>
      <c r="BC381" s="85"/>
      <c r="BE381" s="62"/>
      <c r="BU381" s="85"/>
      <c r="BV381" s="85"/>
      <c r="CP381" s="85"/>
      <c r="CQ381" s="85"/>
      <c r="CS381" s="85"/>
      <c r="DF381" s="62"/>
      <c r="DH381" s="85"/>
      <c r="DI381" s="85"/>
    </row>
    <row r="382" spans="14:113" s="73" customFormat="1" ht="9" customHeight="1">
      <c r="N382" s="62"/>
      <c r="O382" s="62"/>
      <c r="P382" s="85"/>
      <c r="Q382" s="62"/>
      <c r="AD382" s="62"/>
      <c r="AF382" s="71"/>
      <c r="AG382" s="85"/>
      <c r="BC382" s="85"/>
      <c r="BE382" s="62"/>
      <c r="BU382" s="85"/>
      <c r="BV382" s="85"/>
      <c r="CP382" s="85"/>
      <c r="CQ382" s="85"/>
      <c r="CS382" s="85"/>
      <c r="DF382" s="62"/>
      <c r="DH382" s="85"/>
      <c r="DI382" s="85"/>
    </row>
    <row r="383" spans="14:113" s="73" customFormat="1" ht="9" customHeight="1">
      <c r="N383" s="62"/>
      <c r="O383" s="62"/>
      <c r="P383" s="85"/>
      <c r="Q383" s="62"/>
      <c r="AD383" s="62"/>
      <c r="AF383" s="71"/>
      <c r="AG383" s="85"/>
      <c r="BC383" s="85"/>
      <c r="BE383" s="62"/>
      <c r="BU383" s="85"/>
      <c r="BV383" s="85"/>
      <c r="CP383" s="85"/>
      <c r="CQ383" s="85"/>
      <c r="CS383" s="85"/>
      <c r="DF383" s="62"/>
      <c r="DH383" s="85"/>
      <c r="DI383" s="85"/>
    </row>
    <row r="384" spans="14:113" s="73" customFormat="1" ht="9" customHeight="1">
      <c r="N384" s="62"/>
      <c r="O384" s="62"/>
      <c r="P384" s="85"/>
      <c r="Q384" s="62"/>
      <c r="AD384" s="62"/>
      <c r="AF384" s="71"/>
      <c r="AG384" s="85"/>
      <c r="BC384" s="85"/>
      <c r="BE384" s="62"/>
      <c r="BU384" s="85"/>
      <c r="BV384" s="85"/>
      <c r="CP384" s="85"/>
      <c r="CQ384" s="85"/>
      <c r="CS384" s="85"/>
      <c r="DF384" s="62"/>
      <c r="DH384" s="85"/>
      <c r="DI384" s="85"/>
    </row>
    <row r="385" spans="14:113" s="73" customFormat="1" ht="9" customHeight="1">
      <c r="N385" s="62"/>
      <c r="O385" s="62"/>
      <c r="P385" s="85"/>
      <c r="Q385" s="62"/>
      <c r="AD385" s="62"/>
      <c r="AF385" s="71"/>
      <c r="AG385" s="85"/>
      <c r="BC385" s="85"/>
      <c r="BE385" s="62"/>
      <c r="BU385" s="85"/>
      <c r="BV385" s="85"/>
      <c r="CP385" s="85"/>
      <c r="CQ385" s="85"/>
      <c r="CS385" s="85"/>
      <c r="DF385" s="62"/>
      <c r="DH385" s="85"/>
      <c r="DI385" s="85"/>
    </row>
    <row r="386" spans="14:113" s="73" customFormat="1" ht="9" customHeight="1">
      <c r="N386" s="62"/>
      <c r="O386" s="62"/>
      <c r="P386" s="85"/>
      <c r="Q386" s="62"/>
      <c r="AD386" s="62"/>
      <c r="AF386" s="71"/>
      <c r="AG386" s="85"/>
      <c r="BC386" s="85"/>
      <c r="BE386" s="62"/>
      <c r="BU386" s="85"/>
      <c r="BV386" s="85"/>
      <c r="CP386" s="85"/>
      <c r="CQ386" s="85"/>
      <c r="CS386" s="85"/>
      <c r="DF386" s="62"/>
      <c r="DH386" s="85"/>
      <c r="DI386" s="85"/>
    </row>
    <row r="387" spans="14:113" s="73" customFormat="1" ht="9" customHeight="1">
      <c r="N387" s="62"/>
      <c r="O387" s="62"/>
      <c r="P387" s="85"/>
      <c r="Q387" s="62"/>
      <c r="AD387" s="62"/>
      <c r="AF387" s="71"/>
      <c r="AG387" s="85"/>
      <c r="BC387" s="85"/>
      <c r="BE387" s="62"/>
      <c r="BU387" s="85"/>
      <c r="BV387" s="85"/>
      <c r="CP387" s="85"/>
      <c r="CQ387" s="85"/>
      <c r="CS387" s="85"/>
      <c r="DF387" s="62"/>
      <c r="DH387" s="85"/>
      <c r="DI387" s="85"/>
    </row>
    <row r="388" spans="14:113" s="73" customFormat="1" ht="9" customHeight="1">
      <c r="N388" s="62"/>
      <c r="O388" s="62"/>
      <c r="P388" s="85"/>
      <c r="Q388" s="62"/>
      <c r="AD388" s="62"/>
      <c r="AF388" s="71"/>
      <c r="AG388" s="85"/>
      <c r="BC388" s="85"/>
      <c r="BE388" s="62"/>
      <c r="BU388" s="85"/>
      <c r="BV388" s="85"/>
      <c r="CP388" s="85"/>
      <c r="CQ388" s="85"/>
      <c r="CS388" s="85"/>
      <c r="DF388" s="62"/>
      <c r="DH388" s="85"/>
      <c r="DI388" s="85"/>
    </row>
    <row r="389" spans="14:113" s="73" customFormat="1" ht="9" customHeight="1">
      <c r="N389" s="62"/>
      <c r="O389" s="62"/>
      <c r="P389" s="85"/>
      <c r="Q389" s="62"/>
      <c r="AD389" s="62"/>
      <c r="AF389" s="71"/>
      <c r="AG389" s="85"/>
      <c r="BC389" s="85"/>
      <c r="BE389" s="62"/>
      <c r="BU389" s="85"/>
      <c r="BV389" s="85"/>
      <c r="CP389" s="85"/>
      <c r="CQ389" s="85"/>
      <c r="CS389" s="85"/>
      <c r="DF389" s="62"/>
      <c r="DH389" s="85"/>
      <c r="DI389" s="85"/>
    </row>
    <row r="390" spans="14:113" s="73" customFormat="1" ht="9" customHeight="1">
      <c r="N390" s="62"/>
      <c r="O390" s="62"/>
      <c r="P390" s="85"/>
      <c r="Q390" s="62"/>
      <c r="AD390" s="62"/>
      <c r="AF390" s="71"/>
      <c r="AG390" s="85"/>
      <c r="BC390" s="85"/>
      <c r="BE390" s="62"/>
      <c r="BU390" s="85"/>
      <c r="BV390" s="85"/>
      <c r="CP390" s="85"/>
      <c r="CQ390" s="85"/>
      <c r="CS390" s="85"/>
      <c r="DF390" s="62"/>
      <c r="DH390" s="85"/>
      <c r="DI390" s="85"/>
    </row>
    <row r="391" spans="14:113" s="73" customFormat="1" ht="9" customHeight="1">
      <c r="N391" s="62"/>
      <c r="O391" s="62"/>
      <c r="P391" s="85"/>
      <c r="Q391" s="62"/>
      <c r="AD391" s="62"/>
      <c r="AF391" s="71"/>
      <c r="AG391" s="85"/>
      <c r="BC391" s="85"/>
      <c r="BE391" s="62"/>
      <c r="BU391" s="85"/>
      <c r="BV391" s="85"/>
      <c r="CP391" s="85"/>
      <c r="CQ391" s="85"/>
      <c r="CS391" s="85"/>
      <c r="DF391" s="62"/>
      <c r="DH391" s="85"/>
      <c r="DI391" s="85"/>
    </row>
    <row r="392" spans="14:113" s="73" customFormat="1" ht="9" customHeight="1">
      <c r="N392" s="62"/>
      <c r="O392" s="62"/>
      <c r="P392" s="85"/>
      <c r="Q392" s="62"/>
      <c r="AD392" s="62"/>
      <c r="AF392" s="71"/>
      <c r="AG392" s="85"/>
      <c r="BC392" s="85"/>
      <c r="BE392" s="62"/>
      <c r="BU392" s="85"/>
      <c r="BV392" s="85"/>
      <c r="CP392" s="85"/>
      <c r="CQ392" s="85"/>
      <c r="CS392" s="85"/>
      <c r="DF392" s="62"/>
      <c r="DH392" s="85"/>
      <c r="DI392" s="85"/>
    </row>
    <row r="393" spans="14:113" s="73" customFormat="1" ht="9" customHeight="1">
      <c r="N393" s="62"/>
      <c r="O393" s="62"/>
      <c r="P393" s="85"/>
      <c r="Q393" s="62"/>
      <c r="AD393" s="62"/>
      <c r="AF393" s="71"/>
      <c r="AG393" s="85"/>
      <c r="BC393" s="85"/>
      <c r="BE393" s="62"/>
      <c r="BU393" s="85"/>
      <c r="BV393" s="85"/>
      <c r="CP393" s="85"/>
      <c r="CQ393" s="85"/>
      <c r="CS393" s="85"/>
      <c r="DF393" s="62"/>
      <c r="DH393" s="85"/>
      <c r="DI393" s="85"/>
    </row>
    <row r="394" spans="14:113" s="73" customFormat="1" ht="9" customHeight="1">
      <c r="N394" s="62"/>
      <c r="O394" s="62"/>
      <c r="P394" s="85"/>
      <c r="Q394" s="62"/>
      <c r="AD394" s="62"/>
      <c r="AF394" s="71"/>
      <c r="AG394" s="85"/>
      <c r="BC394" s="85"/>
      <c r="BE394" s="62"/>
      <c r="BU394" s="85"/>
      <c r="BV394" s="85"/>
      <c r="CP394" s="85"/>
      <c r="CQ394" s="85"/>
      <c r="CS394" s="85"/>
      <c r="DF394" s="62"/>
      <c r="DH394" s="85"/>
      <c r="DI394" s="85"/>
    </row>
    <row r="395" spans="14:113" s="73" customFormat="1" ht="9" customHeight="1">
      <c r="N395" s="62"/>
      <c r="O395" s="62"/>
      <c r="P395" s="85"/>
      <c r="Q395" s="62"/>
      <c r="AD395" s="62"/>
      <c r="AF395" s="71"/>
      <c r="AG395" s="85"/>
      <c r="BC395" s="85"/>
      <c r="BE395" s="62"/>
      <c r="BU395" s="85"/>
      <c r="BV395" s="85"/>
      <c r="CP395" s="85"/>
      <c r="CQ395" s="85"/>
      <c r="CS395" s="85"/>
      <c r="DF395" s="62"/>
      <c r="DH395" s="85"/>
      <c r="DI395" s="85"/>
    </row>
    <row r="396" spans="14:113" s="73" customFormat="1" ht="9" customHeight="1">
      <c r="N396" s="62"/>
      <c r="O396" s="62"/>
      <c r="P396" s="85"/>
      <c r="Q396" s="62"/>
      <c r="AD396" s="62"/>
      <c r="AF396" s="71"/>
      <c r="AG396" s="85"/>
      <c r="BC396" s="85"/>
      <c r="BE396" s="62"/>
      <c r="BU396" s="85"/>
      <c r="BV396" s="85"/>
      <c r="CP396" s="85"/>
      <c r="CQ396" s="85"/>
      <c r="CS396" s="85"/>
      <c r="DF396" s="62"/>
      <c r="DH396" s="85"/>
      <c r="DI396" s="85"/>
    </row>
    <row r="397" spans="14:113" s="73" customFormat="1" ht="9" customHeight="1">
      <c r="N397" s="62"/>
      <c r="O397" s="62"/>
      <c r="P397" s="85"/>
      <c r="Q397" s="62"/>
      <c r="AD397" s="62"/>
      <c r="AF397" s="71"/>
      <c r="AG397" s="85"/>
      <c r="BC397" s="85"/>
      <c r="BE397" s="62"/>
      <c r="BU397" s="85"/>
      <c r="BV397" s="85"/>
      <c r="CP397" s="85"/>
      <c r="CQ397" s="85"/>
      <c r="CS397" s="85"/>
      <c r="DF397" s="62"/>
      <c r="DH397" s="85"/>
      <c r="DI397" s="85"/>
    </row>
    <row r="398" spans="14:113" s="73" customFormat="1" ht="9" customHeight="1">
      <c r="N398" s="62"/>
      <c r="O398" s="62"/>
      <c r="P398" s="85"/>
      <c r="Q398" s="62"/>
      <c r="AD398" s="62"/>
      <c r="AF398" s="71"/>
      <c r="AG398" s="85"/>
      <c r="BC398" s="85"/>
      <c r="BE398" s="62"/>
      <c r="BU398" s="85"/>
      <c r="BV398" s="85"/>
      <c r="CP398" s="85"/>
      <c r="CQ398" s="85"/>
      <c r="CS398" s="85"/>
      <c r="DF398" s="62"/>
      <c r="DH398" s="85"/>
      <c r="DI398" s="85"/>
    </row>
    <row r="399" spans="14:113" s="73" customFormat="1" ht="9" customHeight="1">
      <c r="N399" s="62"/>
      <c r="O399" s="62"/>
      <c r="P399" s="85"/>
      <c r="Q399" s="62"/>
      <c r="AD399" s="62"/>
      <c r="AF399" s="71"/>
      <c r="AG399" s="85"/>
      <c r="BC399" s="85"/>
      <c r="BE399" s="62"/>
      <c r="BU399" s="85"/>
      <c r="BV399" s="85"/>
      <c r="CP399" s="85"/>
      <c r="CQ399" s="85"/>
      <c r="CS399" s="85"/>
      <c r="DF399" s="62"/>
      <c r="DH399" s="85"/>
      <c r="DI399" s="85"/>
    </row>
    <row r="400" spans="14:113" s="73" customFormat="1" ht="9" customHeight="1">
      <c r="N400" s="62"/>
      <c r="O400" s="62"/>
      <c r="P400" s="85"/>
      <c r="Q400" s="62"/>
      <c r="AD400" s="62"/>
      <c r="AF400" s="71"/>
      <c r="AG400" s="85"/>
      <c r="BC400" s="85"/>
      <c r="BE400" s="62"/>
      <c r="BU400" s="85"/>
      <c r="BV400" s="85"/>
      <c r="CP400" s="85"/>
      <c r="CQ400" s="85"/>
      <c r="CS400" s="85"/>
      <c r="DF400" s="62"/>
      <c r="DH400" s="85"/>
      <c r="DI400" s="85"/>
    </row>
    <row r="401" spans="14:113" s="73" customFormat="1" ht="9" customHeight="1">
      <c r="N401" s="62"/>
      <c r="O401" s="62"/>
      <c r="P401" s="85"/>
      <c r="Q401" s="62"/>
      <c r="AD401" s="62"/>
      <c r="AF401" s="71"/>
      <c r="AG401" s="85"/>
      <c r="BC401" s="85"/>
      <c r="BE401" s="62"/>
      <c r="BU401" s="85"/>
      <c r="BV401" s="85"/>
      <c r="CP401" s="85"/>
      <c r="CQ401" s="85"/>
      <c r="CS401" s="85"/>
      <c r="DF401" s="62"/>
      <c r="DH401" s="85"/>
      <c r="DI401" s="85"/>
    </row>
    <row r="402" spans="14:113" s="73" customFormat="1" ht="9" customHeight="1">
      <c r="N402" s="62"/>
      <c r="O402" s="62"/>
      <c r="P402" s="85"/>
      <c r="Q402" s="62"/>
      <c r="AD402" s="62"/>
      <c r="AF402" s="71"/>
      <c r="AG402" s="85"/>
      <c r="BC402" s="85"/>
      <c r="BE402" s="62"/>
      <c r="BU402" s="85"/>
      <c r="BV402" s="85"/>
      <c r="CP402" s="85"/>
      <c r="CQ402" s="85"/>
      <c r="CS402" s="85"/>
      <c r="DF402" s="62"/>
      <c r="DH402" s="85"/>
      <c r="DI402" s="85"/>
    </row>
    <row r="403" spans="14:113" s="73" customFormat="1" ht="9" customHeight="1">
      <c r="N403" s="62"/>
      <c r="O403" s="62"/>
      <c r="P403" s="85"/>
      <c r="Q403" s="62"/>
      <c r="AD403" s="62"/>
      <c r="AF403" s="71"/>
      <c r="AG403" s="85"/>
      <c r="BC403" s="85"/>
      <c r="BE403" s="62"/>
      <c r="BU403" s="85"/>
      <c r="BV403" s="85"/>
      <c r="CP403" s="85"/>
      <c r="CQ403" s="85"/>
      <c r="CS403" s="85"/>
      <c r="DF403" s="62"/>
      <c r="DH403" s="85"/>
      <c r="DI403" s="85"/>
    </row>
    <row r="404" spans="14:113" s="73" customFormat="1" ht="9" customHeight="1">
      <c r="N404" s="62"/>
      <c r="O404" s="62"/>
      <c r="P404" s="85"/>
      <c r="Q404" s="62"/>
      <c r="AD404" s="62"/>
      <c r="AF404" s="71"/>
      <c r="AG404" s="85"/>
      <c r="BC404" s="85"/>
      <c r="BE404" s="62"/>
      <c r="BU404" s="85"/>
      <c r="BV404" s="85"/>
      <c r="CP404" s="85"/>
      <c r="CQ404" s="85"/>
      <c r="CS404" s="85"/>
      <c r="DF404" s="62"/>
      <c r="DH404" s="85"/>
      <c r="DI404" s="85"/>
    </row>
    <row r="405" spans="14:113" s="73" customFormat="1" ht="9" customHeight="1">
      <c r="N405" s="62"/>
      <c r="O405" s="62"/>
      <c r="P405" s="85"/>
      <c r="Q405" s="62"/>
      <c r="AD405" s="62"/>
      <c r="AF405" s="71"/>
      <c r="AG405" s="85"/>
      <c r="BC405" s="85"/>
      <c r="BE405" s="62"/>
      <c r="BU405" s="85"/>
      <c r="BV405" s="85"/>
      <c r="CP405" s="85"/>
      <c r="CQ405" s="85"/>
      <c r="CS405" s="85"/>
      <c r="DF405" s="62"/>
      <c r="DH405" s="85"/>
      <c r="DI405" s="85"/>
    </row>
    <row r="406" spans="14:113" s="73" customFormat="1" ht="9" customHeight="1">
      <c r="N406" s="62"/>
      <c r="O406" s="62"/>
      <c r="P406" s="85"/>
      <c r="Q406" s="62"/>
      <c r="AD406" s="62"/>
      <c r="AF406" s="71"/>
      <c r="AG406" s="85"/>
      <c r="BC406" s="85"/>
      <c r="BE406" s="62"/>
      <c r="BU406" s="85"/>
      <c r="BV406" s="85"/>
      <c r="CP406" s="85"/>
      <c r="CQ406" s="85"/>
      <c r="CS406" s="85"/>
      <c r="DF406" s="62"/>
      <c r="DH406" s="85"/>
      <c r="DI406" s="85"/>
    </row>
    <row r="407" spans="14:113" s="73" customFormat="1" ht="9" customHeight="1">
      <c r="N407" s="62"/>
      <c r="O407" s="62"/>
      <c r="P407" s="85"/>
      <c r="Q407" s="62"/>
      <c r="AD407" s="62"/>
      <c r="AF407" s="71"/>
      <c r="AG407" s="85"/>
      <c r="BC407" s="85"/>
      <c r="BE407" s="62"/>
      <c r="BU407" s="85"/>
      <c r="BV407" s="85"/>
      <c r="CP407" s="85"/>
      <c r="CQ407" s="85"/>
      <c r="CS407" s="85"/>
      <c r="DF407" s="62"/>
      <c r="DH407" s="85"/>
      <c r="DI407" s="85"/>
    </row>
    <row r="408" spans="14:113" s="73" customFormat="1" ht="9" customHeight="1">
      <c r="N408" s="62"/>
      <c r="O408" s="62"/>
      <c r="P408" s="85"/>
      <c r="Q408" s="62"/>
      <c r="AD408" s="62"/>
      <c r="AF408" s="71"/>
      <c r="AG408" s="85"/>
      <c r="BC408" s="85"/>
      <c r="BE408" s="62"/>
      <c r="BU408" s="85"/>
      <c r="BV408" s="85"/>
      <c r="CP408" s="85"/>
      <c r="CQ408" s="85"/>
      <c r="CS408" s="85"/>
      <c r="DF408" s="62"/>
      <c r="DH408" s="85"/>
      <c r="DI408" s="85"/>
    </row>
    <row r="409" spans="14:113" s="73" customFormat="1" ht="9" customHeight="1">
      <c r="N409" s="62"/>
      <c r="O409" s="62"/>
      <c r="P409" s="85"/>
      <c r="Q409" s="62"/>
      <c r="AD409" s="62"/>
      <c r="AF409" s="71"/>
      <c r="AG409" s="85"/>
      <c r="BC409" s="85"/>
      <c r="BE409" s="62"/>
      <c r="BU409" s="85"/>
      <c r="BV409" s="85"/>
      <c r="CP409" s="85"/>
      <c r="CQ409" s="85"/>
      <c r="CS409" s="85"/>
      <c r="DF409" s="62"/>
      <c r="DH409" s="85"/>
      <c r="DI409" s="85"/>
    </row>
    <row r="410" spans="14:113" s="73" customFormat="1" ht="9" customHeight="1">
      <c r="N410" s="62"/>
      <c r="O410" s="62"/>
      <c r="P410" s="85"/>
      <c r="Q410" s="62"/>
      <c r="AD410" s="62"/>
      <c r="AF410" s="71"/>
      <c r="AG410" s="85"/>
      <c r="BC410" s="85"/>
      <c r="BE410" s="62"/>
      <c r="BU410" s="85"/>
      <c r="BV410" s="85"/>
      <c r="CP410" s="85"/>
      <c r="CQ410" s="85"/>
      <c r="CS410" s="85"/>
      <c r="DF410" s="62"/>
      <c r="DH410" s="85"/>
      <c r="DI410" s="85"/>
    </row>
    <row r="411" spans="14:113" s="73" customFormat="1" ht="9" customHeight="1">
      <c r="N411" s="62"/>
      <c r="O411" s="62"/>
      <c r="P411" s="85"/>
      <c r="Q411" s="62"/>
      <c r="AD411" s="62"/>
      <c r="AF411" s="71"/>
      <c r="AG411" s="85"/>
      <c r="BC411" s="85"/>
      <c r="BE411" s="62"/>
      <c r="BU411" s="85"/>
      <c r="BV411" s="85"/>
      <c r="CP411" s="85"/>
      <c r="CQ411" s="85"/>
      <c r="CS411" s="85"/>
      <c r="DF411" s="62"/>
      <c r="DH411" s="85"/>
      <c r="DI411" s="85"/>
    </row>
    <row r="412" spans="14:113" s="73" customFormat="1" ht="9" customHeight="1">
      <c r="N412" s="62"/>
      <c r="O412" s="62"/>
      <c r="P412" s="85"/>
      <c r="Q412" s="62"/>
      <c r="AD412" s="62"/>
      <c r="AF412" s="71"/>
      <c r="AG412" s="85"/>
      <c r="BC412" s="85"/>
      <c r="BE412" s="62"/>
      <c r="BU412" s="85"/>
      <c r="BV412" s="85"/>
      <c r="CP412" s="85"/>
      <c r="CQ412" s="85"/>
      <c r="CS412" s="85"/>
      <c r="DF412" s="62"/>
      <c r="DH412" s="85"/>
      <c r="DI412" s="85"/>
    </row>
    <row r="413" spans="14:113" s="73" customFormat="1" ht="9" customHeight="1">
      <c r="N413" s="62"/>
      <c r="O413" s="62"/>
      <c r="P413" s="85"/>
      <c r="Q413" s="62"/>
      <c r="AD413" s="62"/>
      <c r="AF413" s="71"/>
      <c r="AG413" s="85"/>
      <c r="BC413" s="85"/>
      <c r="BE413" s="62"/>
      <c r="BU413" s="85"/>
      <c r="BV413" s="85"/>
      <c r="CP413" s="85"/>
      <c r="CQ413" s="85"/>
      <c r="CS413" s="85"/>
      <c r="DF413" s="62"/>
      <c r="DH413" s="85"/>
      <c r="DI413" s="85"/>
    </row>
    <row r="414" spans="14:113" s="73" customFormat="1" ht="9" customHeight="1">
      <c r="N414" s="62"/>
      <c r="O414" s="62"/>
      <c r="P414" s="85"/>
      <c r="Q414" s="62"/>
      <c r="AD414" s="62"/>
      <c r="AF414" s="71"/>
      <c r="AG414" s="85"/>
      <c r="BC414" s="85"/>
      <c r="BE414" s="62"/>
      <c r="BU414" s="85"/>
      <c r="BV414" s="85"/>
      <c r="CP414" s="85"/>
      <c r="CQ414" s="85"/>
      <c r="CS414" s="85"/>
      <c r="DF414" s="62"/>
      <c r="DH414" s="85"/>
      <c r="DI414" s="85"/>
    </row>
    <row r="415" spans="14:113" s="73" customFormat="1" ht="9" customHeight="1">
      <c r="N415" s="62"/>
      <c r="O415" s="62"/>
      <c r="P415" s="85"/>
      <c r="Q415" s="62"/>
      <c r="AD415" s="62"/>
      <c r="AF415" s="71"/>
      <c r="AG415" s="85"/>
      <c r="BC415" s="85"/>
      <c r="BE415" s="62"/>
      <c r="BU415" s="85"/>
      <c r="BV415" s="85"/>
      <c r="CP415" s="85"/>
      <c r="CQ415" s="85"/>
      <c r="CS415" s="85"/>
      <c r="DF415" s="62"/>
      <c r="DH415" s="85"/>
      <c r="DI415" s="85"/>
    </row>
    <row r="416" spans="14:113" s="73" customFormat="1" ht="9" customHeight="1">
      <c r="N416" s="62"/>
      <c r="O416" s="62"/>
      <c r="P416" s="85"/>
      <c r="Q416" s="62"/>
      <c r="AD416" s="62"/>
      <c r="AF416" s="71"/>
      <c r="AG416" s="85"/>
      <c r="BC416" s="85"/>
      <c r="BE416" s="62"/>
      <c r="BU416" s="85"/>
      <c r="BV416" s="85"/>
      <c r="CP416" s="85"/>
      <c r="CQ416" s="85"/>
      <c r="CS416" s="85"/>
      <c r="DF416" s="62"/>
      <c r="DH416" s="85"/>
      <c r="DI416" s="85"/>
    </row>
    <row r="417" spans="14:113" s="73" customFormat="1" ht="9" customHeight="1">
      <c r="N417" s="62"/>
      <c r="O417" s="62"/>
      <c r="P417" s="85"/>
      <c r="Q417" s="62"/>
      <c r="AD417" s="62"/>
      <c r="AF417" s="71"/>
      <c r="AG417" s="85"/>
      <c r="BC417" s="85"/>
      <c r="BE417" s="62"/>
      <c r="BU417" s="85"/>
      <c r="BV417" s="85"/>
      <c r="CP417" s="85"/>
      <c r="CQ417" s="85"/>
      <c r="CS417" s="85"/>
      <c r="DF417" s="62"/>
      <c r="DH417" s="85"/>
      <c r="DI417" s="85"/>
    </row>
    <row r="418" spans="14:113" s="73" customFormat="1" ht="9" customHeight="1">
      <c r="N418" s="62"/>
      <c r="O418" s="62"/>
      <c r="P418" s="85"/>
      <c r="Q418" s="62"/>
      <c r="AD418" s="62"/>
      <c r="AF418" s="71"/>
      <c r="AG418" s="85"/>
      <c r="BC418" s="85"/>
      <c r="BE418" s="62"/>
      <c r="BU418" s="85"/>
      <c r="BV418" s="85"/>
      <c r="CP418" s="85"/>
      <c r="CQ418" s="85"/>
      <c r="CS418" s="85"/>
      <c r="DF418" s="62"/>
      <c r="DH418" s="85"/>
      <c r="DI418" s="85"/>
    </row>
    <row r="419" spans="14:113" s="73" customFormat="1" ht="9" customHeight="1">
      <c r="N419" s="62"/>
      <c r="O419" s="62"/>
      <c r="P419" s="85"/>
      <c r="Q419" s="62"/>
      <c r="AD419" s="62"/>
      <c r="AF419" s="71"/>
      <c r="AG419" s="85"/>
      <c r="BC419" s="85"/>
      <c r="BE419" s="62"/>
      <c r="BU419" s="85"/>
      <c r="BV419" s="85"/>
      <c r="CP419" s="85"/>
      <c r="CQ419" s="85"/>
      <c r="CS419" s="85"/>
      <c r="DF419" s="62"/>
      <c r="DH419" s="85"/>
      <c r="DI419" s="85"/>
    </row>
    <row r="420" spans="14:113" s="73" customFormat="1" ht="9" customHeight="1">
      <c r="N420" s="62"/>
      <c r="O420" s="62"/>
      <c r="P420" s="85"/>
      <c r="Q420" s="62"/>
      <c r="AD420" s="62"/>
      <c r="AF420" s="71"/>
      <c r="AG420" s="85"/>
      <c r="BC420" s="85"/>
      <c r="BE420" s="62"/>
      <c r="BU420" s="85"/>
      <c r="BV420" s="85"/>
      <c r="CP420" s="85"/>
      <c r="CQ420" s="85"/>
      <c r="CS420" s="85"/>
      <c r="DF420" s="62"/>
      <c r="DH420" s="85"/>
      <c r="DI420" s="85"/>
    </row>
    <row r="421" spans="14:113" s="73" customFormat="1" ht="9" customHeight="1">
      <c r="N421" s="62"/>
      <c r="O421" s="62"/>
      <c r="P421" s="85"/>
      <c r="Q421" s="62"/>
      <c r="AD421" s="62"/>
      <c r="AF421" s="71"/>
      <c r="AG421" s="85"/>
      <c r="BC421" s="85"/>
      <c r="BE421" s="62"/>
      <c r="BU421" s="85"/>
      <c r="BV421" s="85"/>
      <c r="CP421" s="85"/>
      <c r="CQ421" s="85"/>
      <c r="CS421" s="85"/>
      <c r="DF421" s="62"/>
      <c r="DH421" s="85"/>
      <c r="DI421" s="85"/>
    </row>
    <row r="422" spans="14:113" s="73" customFormat="1" ht="9" customHeight="1">
      <c r="N422" s="62"/>
      <c r="O422" s="62"/>
      <c r="P422" s="85"/>
      <c r="Q422" s="62"/>
      <c r="AD422" s="62"/>
      <c r="AF422" s="71"/>
      <c r="AG422" s="85"/>
      <c r="BC422" s="85"/>
      <c r="BE422" s="62"/>
      <c r="BU422" s="85"/>
      <c r="BV422" s="85"/>
      <c r="CP422" s="85"/>
      <c r="CQ422" s="85"/>
      <c r="CS422" s="85"/>
      <c r="DF422" s="62"/>
      <c r="DH422" s="85"/>
      <c r="DI422" s="85"/>
    </row>
    <row r="423" spans="14:113" s="73" customFormat="1" ht="9" customHeight="1">
      <c r="N423" s="62"/>
      <c r="O423" s="62"/>
      <c r="P423" s="85"/>
      <c r="Q423" s="62"/>
      <c r="AD423" s="62"/>
      <c r="AF423" s="71"/>
      <c r="AG423" s="85"/>
      <c r="BC423" s="85"/>
      <c r="BE423" s="62"/>
      <c r="BU423" s="85"/>
      <c r="BV423" s="85"/>
      <c r="CP423" s="85"/>
      <c r="CQ423" s="85"/>
      <c r="CS423" s="85"/>
      <c r="DF423" s="62"/>
      <c r="DH423" s="85"/>
      <c r="DI423" s="85"/>
    </row>
    <row r="424" spans="14:113" s="73" customFormat="1" ht="9" customHeight="1">
      <c r="N424" s="62"/>
      <c r="O424" s="62"/>
      <c r="P424" s="85"/>
      <c r="Q424" s="62"/>
      <c r="AD424" s="62"/>
      <c r="AF424" s="71"/>
      <c r="AG424" s="85"/>
      <c r="BC424" s="85"/>
      <c r="BE424" s="62"/>
      <c r="BU424" s="85"/>
      <c r="BV424" s="85"/>
      <c r="CP424" s="85"/>
      <c r="CQ424" s="85"/>
      <c r="CS424" s="85"/>
      <c r="DF424" s="62"/>
      <c r="DH424" s="85"/>
      <c r="DI424" s="85"/>
    </row>
    <row r="425" spans="14:113" s="73" customFormat="1" ht="9" customHeight="1">
      <c r="N425" s="62"/>
      <c r="O425" s="62"/>
      <c r="P425" s="85"/>
      <c r="Q425" s="62"/>
      <c r="AD425" s="62"/>
      <c r="AF425" s="71"/>
      <c r="AG425" s="85"/>
      <c r="BC425" s="85"/>
      <c r="BE425" s="62"/>
      <c r="BU425" s="85"/>
      <c r="BV425" s="85"/>
      <c r="CP425" s="85"/>
      <c r="CQ425" s="85"/>
      <c r="CS425" s="85"/>
      <c r="DF425" s="62"/>
      <c r="DH425" s="85"/>
      <c r="DI425" s="85"/>
    </row>
    <row r="426" spans="14:113" s="73" customFormat="1" ht="9" customHeight="1">
      <c r="N426" s="62"/>
      <c r="O426" s="62"/>
      <c r="P426" s="85"/>
      <c r="Q426" s="62"/>
      <c r="AD426" s="62"/>
      <c r="AF426" s="71"/>
      <c r="AG426" s="85"/>
      <c r="BC426" s="85"/>
      <c r="BE426" s="62"/>
      <c r="BU426" s="85"/>
      <c r="BV426" s="85"/>
      <c r="CP426" s="85"/>
      <c r="CQ426" s="85"/>
      <c r="CS426" s="85"/>
      <c r="DF426" s="62"/>
      <c r="DH426" s="85"/>
      <c r="DI426" s="85"/>
    </row>
    <row r="427" spans="14:113" s="73" customFormat="1" ht="9" customHeight="1">
      <c r="N427" s="62"/>
      <c r="O427" s="62"/>
      <c r="P427" s="85"/>
      <c r="Q427" s="62"/>
      <c r="AD427" s="62"/>
      <c r="AF427" s="71"/>
      <c r="AG427" s="85"/>
      <c r="BC427" s="85"/>
      <c r="BE427" s="62"/>
      <c r="BU427" s="85"/>
      <c r="BV427" s="85"/>
      <c r="CP427" s="85"/>
      <c r="CQ427" s="85"/>
      <c r="CS427" s="85"/>
      <c r="DF427" s="62"/>
      <c r="DH427" s="85"/>
      <c r="DI427" s="85"/>
    </row>
    <row r="428" spans="14:113" s="73" customFormat="1" ht="9" customHeight="1">
      <c r="N428" s="62"/>
      <c r="O428" s="62"/>
      <c r="P428" s="85"/>
      <c r="Q428" s="62"/>
      <c r="AD428" s="62"/>
      <c r="AF428" s="71"/>
      <c r="AG428" s="85"/>
      <c r="BC428" s="85"/>
      <c r="BE428" s="62"/>
      <c r="BU428" s="85"/>
      <c r="BV428" s="85"/>
      <c r="CP428" s="85"/>
      <c r="CQ428" s="85"/>
      <c r="CS428" s="85"/>
      <c r="DF428" s="62"/>
      <c r="DH428" s="85"/>
      <c r="DI428" s="85"/>
    </row>
    <row r="429" spans="14:113" s="73" customFormat="1" ht="9" customHeight="1">
      <c r="N429" s="62"/>
      <c r="O429" s="62"/>
      <c r="P429" s="85"/>
      <c r="Q429" s="62"/>
      <c r="AD429" s="62"/>
      <c r="AF429" s="71"/>
      <c r="AG429" s="85"/>
      <c r="BC429" s="85"/>
      <c r="BE429" s="62"/>
      <c r="BU429" s="85"/>
      <c r="BV429" s="85"/>
      <c r="CP429" s="85"/>
      <c r="CQ429" s="85"/>
      <c r="CS429" s="85"/>
      <c r="DF429" s="62"/>
      <c r="DH429" s="85"/>
      <c r="DI429" s="85"/>
    </row>
    <row r="430" spans="14:113" s="73" customFormat="1" ht="9" customHeight="1">
      <c r="N430" s="62"/>
      <c r="O430" s="62"/>
      <c r="P430" s="85"/>
      <c r="Q430" s="62"/>
      <c r="AD430" s="62"/>
      <c r="AF430" s="71"/>
      <c r="AG430" s="85"/>
      <c r="BC430" s="85"/>
      <c r="BE430" s="62"/>
      <c r="BU430" s="85"/>
      <c r="BV430" s="85"/>
      <c r="CP430" s="85"/>
      <c r="CQ430" s="85"/>
      <c r="CS430" s="85"/>
      <c r="DF430" s="62"/>
      <c r="DH430" s="85"/>
      <c r="DI430" s="85"/>
    </row>
    <row r="431" spans="14:113" s="73" customFormat="1" ht="9" customHeight="1">
      <c r="N431" s="62"/>
      <c r="O431" s="62"/>
      <c r="P431" s="85"/>
      <c r="Q431" s="62"/>
      <c r="AD431" s="62"/>
      <c r="AF431" s="71"/>
      <c r="AG431" s="85"/>
      <c r="BC431" s="85"/>
      <c r="BE431" s="62"/>
      <c r="BU431" s="85"/>
      <c r="BV431" s="85"/>
      <c r="CP431" s="85"/>
      <c r="CQ431" s="85"/>
      <c r="CS431" s="85"/>
      <c r="DF431" s="62"/>
      <c r="DH431" s="85"/>
      <c r="DI431" s="85"/>
    </row>
    <row r="432" spans="14:113" s="73" customFormat="1" ht="9" customHeight="1">
      <c r="N432" s="62"/>
      <c r="O432" s="62"/>
      <c r="P432" s="85"/>
      <c r="Q432" s="62"/>
      <c r="AD432" s="62"/>
      <c r="AF432" s="71"/>
      <c r="AG432" s="85"/>
      <c r="BC432" s="85"/>
      <c r="BE432" s="62"/>
      <c r="BU432" s="85"/>
      <c r="BV432" s="85"/>
      <c r="CP432" s="85"/>
      <c r="CQ432" s="85"/>
      <c r="CS432" s="85"/>
      <c r="DF432" s="62"/>
      <c r="DH432" s="85"/>
      <c r="DI432" s="85"/>
    </row>
    <row r="433" spans="14:113" s="73" customFormat="1" ht="9" customHeight="1">
      <c r="N433" s="62"/>
      <c r="O433" s="62"/>
      <c r="P433" s="85"/>
      <c r="Q433" s="62"/>
      <c r="AD433" s="62"/>
      <c r="AF433" s="71"/>
      <c r="AG433" s="85"/>
      <c r="BC433" s="85"/>
      <c r="BE433" s="62"/>
      <c r="BU433" s="85"/>
      <c r="BV433" s="85"/>
      <c r="CP433" s="85"/>
      <c r="CQ433" s="85"/>
      <c r="CS433" s="85"/>
      <c r="DF433" s="62"/>
      <c r="DH433" s="85"/>
      <c r="DI433" s="85"/>
    </row>
    <row r="434" spans="14:113" s="73" customFormat="1" ht="9" customHeight="1">
      <c r="N434" s="62"/>
      <c r="O434" s="62"/>
      <c r="P434" s="85"/>
      <c r="Q434" s="62"/>
      <c r="AD434" s="62"/>
      <c r="AF434" s="71"/>
      <c r="AG434" s="85"/>
      <c r="BC434" s="85"/>
      <c r="BE434" s="62"/>
      <c r="BU434" s="85"/>
      <c r="BV434" s="85"/>
      <c r="CP434" s="85"/>
      <c r="CQ434" s="85"/>
      <c r="CS434" s="85"/>
      <c r="DF434" s="62"/>
      <c r="DH434" s="85"/>
      <c r="DI434" s="85"/>
    </row>
    <row r="435" spans="14:113" s="73" customFormat="1" ht="9" customHeight="1">
      <c r="N435" s="62"/>
      <c r="O435" s="62"/>
      <c r="P435" s="85"/>
      <c r="Q435" s="62"/>
      <c r="AD435" s="62"/>
      <c r="AF435" s="71"/>
      <c r="AG435" s="85"/>
      <c r="BC435" s="85"/>
      <c r="BE435" s="62"/>
      <c r="BU435" s="85"/>
      <c r="BV435" s="85"/>
      <c r="CP435" s="85"/>
      <c r="CQ435" s="85"/>
      <c r="CS435" s="85"/>
      <c r="DF435" s="62"/>
      <c r="DH435" s="85"/>
      <c r="DI435" s="85"/>
    </row>
    <row r="436" spans="14:113" s="73" customFormat="1" ht="9" customHeight="1">
      <c r="N436" s="62"/>
      <c r="O436" s="62"/>
      <c r="P436" s="85"/>
      <c r="Q436" s="62"/>
      <c r="AD436" s="62"/>
      <c r="AF436" s="71"/>
      <c r="AG436" s="85"/>
      <c r="BC436" s="85"/>
      <c r="BE436" s="62"/>
      <c r="BU436" s="85"/>
      <c r="BV436" s="85"/>
      <c r="CP436" s="85"/>
      <c r="CQ436" s="85"/>
      <c r="CS436" s="85"/>
      <c r="DF436" s="62"/>
      <c r="DH436" s="85"/>
      <c r="DI436" s="85"/>
    </row>
    <row r="437" spans="14:113" s="73" customFormat="1" ht="9" customHeight="1">
      <c r="N437" s="62"/>
      <c r="O437" s="62"/>
      <c r="P437" s="85"/>
      <c r="Q437" s="62"/>
      <c r="AD437" s="62"/>
      <c r="AF437" s="71"/>
      <c r="AG437" s="85"/>
      <c r="BC437" s="85"/>
      <c r="BE437" s="62"/>
      <c r="BU437" s="85"/>
      <c r="BV437" s="85"/>
      <c r="CP437" s="85"/>
      <c r="CQ437" s="85"/>
      <c r="CS437" s="85"/>
      <c r="DF437" s="62"/>
      <c r="DH437" s="85"/>
      <c r="DI437" s="85"/>
    </row>
    <row r="438" spans="14:113" s="73" customFormat="1" ht="9" customHeight="1">
      <c r="N438" s="62"/>
      <c r="O438" s="62"/>
      <c r="P438" s="85"/>
      <c r="Q438" s="62"/>
      <c r="AD438" s="62"/>
      <c r="AF438" s="71"/>
      <c r="AG438" s="85"/>
      <c r="BC438" s="85"/>
      <c r="BE438" s="62"/>
      <c r="BU438" s="85"/>
      <c r="BV438" s="85"/>
      <c r="CP438" s="85"/>
      <c r="CQ438" s="85"/>
      <c r="CS438" s="85"/>
      <c r="DF438" s="62"/>
      <c r="DH438" s="85"/>
      <c r="DI438" s="85"/>
    </row>
    <row r="439" spans="14:113" s="73" customFormat="1" ht="9" customHeight="1">
      <c r="N439" s="62"/>
      <c r="O439" s="62"/>
      <c r="P439" s="85"/>
      <c r="Q439" s="62"/>
      <c r="AD439" s="62"/>
      <c r="AF439" s="71"/>
      <c r="AG439" s="85"/>
      <c r="BC439" s="85"/>
      <c r="BE439" s="62"/>
      <c r="BU439" s="85"/>
      <c r="BV439" s="85"/>
      <c r="CP439" s="85"/>
      <c r="CQ439" s="85"/>
      <c r="CS439" s="85"/>
      <c r="DF439" s="62"/>
      <c r="DH439" s="85"/>
      <c r="DI439" s="85"/>
    </row>
    <row r="440" spans="14:113" s="73" customFormat="1" ht="9" customHeight="1">
      <c r="N440" s="62"/>
      <c r="O440" s="62"/>
      <c r="P440" s="85"/>
      <c r="Q440" s="62"/>
      <c r="AD440" s="62"/>
      <c r="AF440" s="71"/>
      <c r="AG440" s="85"/>
      <c r="BC440" s="85"/>
      <c r="BE440" s="62"/>
      <c r="BU440" s="85"/>
      <c r="BV440" s="85"/>
      <c r="CP440" s="85"/>
      <c r="CQ440" s="85"/>
      <c r="CS440" s="85"/>
      <c r="DF440" s="62"/>
      <c r="DH440" s="85"/>
      <c r="DI440" s="85"/>
    </row>
    <row r="441" spans="14:113" s="73" customFormat="1" ht="9" customHeight="1">
      <c r="N441" s="62"/>
      <c r="O441" s="62"/>
      <c r="P441" s="85"/>
      <c r="Q441" s="62"/>
      <c r="AD441" s="62"/>
      <c r="AF441" s="71"/>
      <c r="AG441" s="85"/>
      <c r="BC441" s="85"/>
      <c r="BE441" s="62"/>
      <c r="BU441" s="85"/>
      <c r="BV441" s="85"/>
      <c r="CP441" s="85"/>
      <c r="CQ441" s="85"/>
      <c r="CS441" s="85"/>
      <c r="DF441" s="62"/>
      <c r="DH441" s="85"/>
      <c r="DI441" s="85"/>
    </row>
    <row r="442" spans="14:113" s="73" customFormat="1" ht="9" customHeight="1">
      <c r="N442" s="62"/>
      <c r="O442" s="62"/>
      <c r="P442" s="85"/>
      <c r="Q442" s="62"/>
      <c r="AD442" s="62"/>
      <c r="AF442" s="71"/>
      <c r="AG442" s="85"/>
      <c r="BC442" s="85"/>
      <c r="BE442" s="62"/>
      <c r="BU442" s="85"/>
      <c r="BV442" s="85"/>
      <c r="CP442" s="85"/>
      <c r="CQ442" s="85"/>
      <c r="CS442" s="85"/>
      <c r="DF442" s="62"/>
      <c r="DH442" s="85"/>
      <c r="DI442" s="85"/>
    </row>
    <row r="443" spans="14:113" s="73" customFormat="1" ht="9" customHeight="1">
      <c r="N443" s="62"/>
      <c r="O443" s="62"/>
      <c r="P443" s="85"/>
      <c r="Q443" s="62"/>
      <c r="AD443" s="62"/>
      <c r="AF443" s="71"/>
      <c r="AG443" s="85"/>
      <c r="BC443" s="85"/>
      <c r="BE443" s="62"/>
      <c r="BU443" s="85"/>
      <c r="BV443" s="85"/>
      <c r="CP443" s="85"/>
      <c r="CQ443" s="85"/>
      <c r="CS443" s="85"/>
      <c r="DF443" s="62"/>
      <c r="DH443" s="85"/>
      <c r="DI443" s="85"/>
    </row>
    <row r="444" spans="14:113" s="73" customFormat="1" ht="9" customHeight="1">
      <c r="N444" s="62"/>
      <c r="O444" s="62"/>
      <c r="P444" s="85"/>
      <c r="Q444" s="62"/>
      <c r="AD444" s="62"/>
      <c r="AF444" s="71"/>
      <c r="AG444" s="85"/>
      <c r="BC444" s="85"/>
      <c r="BE444" s="62"/>
      <c r="BU444" s="85"/>
      <c r="BV444" s="85"/>
      <c r="CP444" s="85"/>
      <c r="CQ444" s="85"/>
      <c r="CS444" s="85"/>
      <c r="DF444" s="62"/>
      <c r="DH444" s="85"/>
      <c r="DI444" s="85"/>
    </row>
    <row r="445" spans="14:113" s="73" customFormat="1" ht="9" customHeight="1">
      <c r="N445" s="62"/>
      <c r="O445" s="62"/>
      <c r="P445" s="85"/>
      <c r="Q445" s="62"/>
      <c r="AD445" s="62"/>
      <c r="AF445" s="71"/>
      <c r="AG445" s="85"/>
      <c r="BC445" s="85"/>
      <c r="BE445" s="62"/>
      <c r="BU445" s="85"/>
      <c r="BV445" s="85"/>
      <c r="CP445" s="85"/>
      <c r="CQ445" s="85"/>
      <c r="CS445" s="85"/>
      <c r="DF445" s="62"/>
      <c r="DH445" s="85"/>
      <c r="DI445" s="85"/>
    </row>
    <row r="446" spans="14:113" s="73" customFormat="1" ht="9" customHeight="1">
      <c r="N446" s="62"/>
      <c r="O446" s="62"/>
      <c r="P446" s="85"/>
      <c r="Q446" s="62"/>
      <c r="AD446" s="62"/>
      <c r="AF446" s="71"/>
      <c r="AG446" s="85"/>
      <c r="BC446" s="85"/>
      <c r="BE446" s="62"/>
      <c r="BU446" s="85"/>
      <c r="BV446" s="85"/>
      <c r="CP446" s="85"/>
      <c r="CQ446" s="85"/>
      <c r="CS446" s="85"/>
      <c r="DF446" s="62"/>
      <c r="DH446" s="85"/>
      <c r="DI446" s="85"/>
    </row>
    <row r="447" spans="14:113" s="73" customFormat="1" ht="9" customHeight="1">
      <c r="N447" s="62"/>
      <c r="O447" s="62"/>
      <c r="P447" s="85"/>
      <c r="Q447" s="62"/>
      <c r="AD447" s="62"/>
      <c r="AF447" s="71"/>
      <c r="AG447" s="85"/>
      <c r="BC447" s="85"/>
      <c r="BE447" s="62"/>
      <c r="BU447" s="85"/>
      <c r="BV447" s="85"/>
      <c r="CP447" s="85"/>
      <c r="CQ447" s="85"/>
      <c r="CS447" s="85"/>
      <c r="DF447" s="62"/>
      <c r="DH447" s="85"/>
      <c r="DI447" s="85"/>
    </row>
    <row r="448" spans="14:113" s="73" customFormat="1" ht="9" customHeight="1">
      <c r="N448" s="62"/>
      <c r="O448" s="62"/>
      <c r="P448" s="85"/>
      <c r="Q448" s="62"/>
      <c r="AD448" s="62"/>
      <c r="AF448" s="71"/>
      <c r="AG448" s="85"/>
      <c r="BC448" s="85"/>
      <c r="BE448" s="62"/>
      <c r="BU448" s="85"/>
      <c r="BV448" s="85"/>
      <c r="CP448" s="85"/>
      <c r="CQ448" s="85"/>
      <c r="CS448" s="85"/>
      <c r="DF448" s="62"/>
      <c r="DH448" s="85"/>
      <c r="DI448" s="85"/>
    </row>
    <row r="449" spans="14:113" s="73" customFormat="1" ht="9" customHeight="1">
      <c r="N449" s="62"/>
      <c r="O449" s="62"/>
      <c r="P449" s="85"/>
      <c r="Q449" s="62"/>
      <c r="AD449" s="62"/>
      <c r="AF449" s="71"/>
      <c r="AG449" s="85"/>
      <c r="BC449" s="85"/>
      <c r="BE449" s="62"/>
      <c r="BU449" s="85"/>
      <c r="BV449" s="85"/>
      <c r="CP449" s="85"/>
      <c r="CQ449" s="85"/>
      <c r="CS449" s="85"/>
      <c r="DF449" s="62"/>
      <c r="DH449" s="85"/>
      <c r="DI449" s="85"/>
    </row>
    <row r="450" spans="14:113" s="73" customFormat="1" ht="9" customHeight="1">
      <c r="N450" s="62"/>
      <c r="O450" s="62"/>
      <c r="P450" s="85"/>
      <c r="Q450" s="62"/>
      <c r="AD450" s="62"/>
      <c r="AF450" s="71"/>
      <c r="AG450" s="85"/>
      <c r="BC450" s="85"/>
      <c r="BE450" s="62"/>
      <c r="BU450" s="85"/>
      <c r="BV450" s="85"/>
      <c r="CP450" s="85"/>
      <c r="CQ450" s="85"/>
      <c r="CS450" s="85"/>
      <c r="DF450" s="62"/>
      <c r="DH450" s="85"/>
      <c r="DI450" s="85"/>
    </row>
    <row r="451" spans="14:113" s="73" customFormat="1" ht="9" customHeight="1">
      <c r="N451" s="62"/>
      <c r="O451" s="62"/>
      <c r="P451" s="85"/>
      <c r="Q451" s="62"/>
      <c r="AD451" s="62"/>
      <c r="AF451" s="71"/>
      <c r="AG451" s="85"/>
      <c r="BC451" s="85"/>
      <c r="BE451" s="62"/>
      <c r="BU451" s="85"/>
      <c r="BV451" s="85"/>
      <c r="CP451" s="85"/>
      <c r="CQ451" s="85"/>
      <c r="CS451" s="85"/>
      <c r="DF451" s="62"/>
      <c r="DH451" s="85"/>
      <c r="DI451" s="85"/>
    </row>
    <row r="452" spans="14:113" s="73" customFormat="1" ht="9" customHeight="1">
      <c r="N452" s="62"/>
      <c r="O452" s="62"/>
      <c r="P452" s="85"/>
      <c r="Q452" s="62"/>
      <c r="AD452" s="62"/>
      <c r="AF452" s="71"/>
      <c r="AG452" s="85"/>
      <c r="BC452" s="85"/>
      <c r="BE452" s="62"/>
      <c r="BU452" s="85"/>
      <c r="BV452" s="85"/>
      <c r="CP452" s="85"/>
      <c r="CQ452" s="85"/>
      <c r="CS452" s="85"/>
      <c r="DF452" s="62"/>
      <c r="DH452" s="85"/>
      <c r="DI452" s="85"/>
    </row>
    <row r="453" spans="14:113" s="73" customFormat="1" ht="9" customHeight="1">
      <c r="N453" s="62"/>
      <c r="O453" s="62"/>
      <c r="P453" s="85"/>
      <c r="Q453" s="62"/>
      <c r="AD453" s="62"/>
      <c r="AF453" s="71"/>
      <c r="AG453" s="85"/>
      <c r="BC453" s="85"/>
      <c r="BE453" s="62"/>
      <c r="BU453" s="85"/>
      <c r="BV453" s="85"/>
      <c r="CP453" s="85"/>
      <c r="CQ453" s="85"/>
      <c r="CS453" s="85"/>
      <c r="DF453" s="62"/>
      <c r="DH453" s="85"/>
      <c r="DI453" s="85"/>
    </row>
    <row r="454" spans="14:113" s="73" customFormat="1" ht="9" customHeight="1">
      <c r="N454" s="62"/>
      <c r="O454" s="62"/>
      <c r="P454" s="85"/>
      <c r="Q454" s="62"/>
      <c r="AD454" s="62"/>
      <c r="AF454" s="71"/>
      <c r="AG454" s="85"/>
      <c r="BC454" s="85"/>
      <c r="BE454" s="62"/>
      <c r="BU454" s="85"/>
      <c r="BV454" s="85"/>
      <c r="CP454" s="85"/>
      <c r="CQ454" s="85"/>
      <c r="CS454" s="85"/>
      <c r="DF454" s="62"/>
      <c r="DH454" s="85"/>
      <c r="DI454" s="85"/>
    </row>
    <row r="455" spans="14:113" s="73" customFormat="1" ht="9" customHeight="1">
      <c r="N455" s="62"/>
      <c r="O455" s="62"/>
      <c r="P455" s="85"/>
      <c r="Q455" s="62"/>
      <c r="AD455" s="62"/>
      <c r="AF455" s="71"/>
      <c r="AG455" s="85"/>
      <c r="BC455" s="85"/>
      <c r="BE455" s="62"/>
      <c r="BU455" s="85"/>
      <c r="BV455" s="85"/>
      <c r="CP455" s="85"/>
      <c r="CQ455" s="85"/>
      <c r="CS455" s="85"/>
      <c r="DF455" s="62"/>
      <c r="DH455" s="85"/>
      <c r="DI455" s="85"/>
    </row>
    <row r="456" spans="14:113" s="73" customFormat="1" ht="9" customHeight="1">
      <c r="N456" s="62"/>
      <c r="O456" s="62"/>
      <c r="P456" s="85"/>
      <c r="Q456" s="62"/>
      <c r="AD456" s="62"/>
      <c r="AF456" s="71"/>
      <c r="AG456" s="85"/>
      <c r="BC456" s="85"/>
      <c r="BE456" s="62"/>
      <c r="BU456" s="85"/>
      <c r="BV456" s="85"/>
      <c r="CP456" s="85"/>
      <c r="CQ456" s="85"/>
      <c r="CS456" s="85"/>
      <c r="DF456" s="62"/>
      <c r="DH456" s="85"/>
      <c r="DI456" s="85"/>
    </row>
    <row r="457" spans="14:113" s="73" customFormat="1" ht="9" customHeight="1">
      <c r="N457" s="62"/>
      <c r="O457" s="62"/>
      <c r="P457" s="85"/>
      <c r="Q457" s="62"/>
      <c r="AD457" s="62"/>
      <c r="AF457" s="71"/>
      <c r="AG457" s="85"/>
      <c r="BC457" s="85"/>
      <c r="BE457" s="62"/>
      <c r="BU457" s="85"/>
      <c r="BV457" s="85"/>
      <c r="CP457" s="85"/>
      <c r="CQ457" s="85"/>
      <c r="CS457" s="85"/>
      <c r="DF457" s="62"/>
      <c r="DH457" s="85"/>
      <c r="DI457" s="85"/>
    </row>
    <row r="458" spans="14:113" s="73" customFormat="1" ht="9" customHeight="1">
      <c r="N458" s="62"/>
      <c r="O458" s="62"/>
      <c r="P458" s="85"/>
      <c r="Q458" s="62"/>
      <c r="AD458" s="62"/>
      <c r="AF458" s="71"/>
      <c r="AG458" s="85"/>
      <c r="BC458" s="85"/>
      <c r="BE458" s="62"/>
      <c r="BU458" s="85"/>
      <c r="BV458" s="85"/>
      <c r="CP458" s="85"/>
      <c r="CQ458" s="85"/>
      <c r="CS458" s="85"/>
      <c r="DF458" s="62"/>
      <c r="DH458" s="85"/>
      <c r="DI458" s="85"/>
    </row>
    <row r="459" spans="14:113" s="73" customFormat="1" ht="9" customHeight="1">
      <c r="N459" s="62"/>
      <c r="O459" s="62"/>
      <c r="P459" s="85"/>
      <c r="Q459" s="62"/>
      <c r="AD459" s="62"/>
      <c r="AF459" s="71"/>
      <c r="AG459" s="85"/>
      <c r="BC459" s="85"/>
      <c r="BE459" s="62"/>
      <c r="BU459" s="85"/>
      <c r="BV459" s="85"/>
      <c r="CP459" s="85"/>
      <c r="CQ459" s="85"/>
      <c r="CS459" s="85"/>
      <c r="DF459" s="62"/>
      <c r="DH459" s="85"/>
      <c r="DI459" s="85"/>
    </row>
    <row r="460" spans="14:113" s="73" customFormat="1" ht="9" customHeight="1">
      <c r="N460" s="62"/>
      <c r="O460" s="62"/>
      <c r="P460" s="85"/>
      <c r="Q460" s="62"/>
      <c r="AD460" s="62"/>
      <c r="AF460" s="71"/>
      <c r="AG460" s="85"/>
      <c r="BC460" s="85"/>
      <c r="BE460" s="62"/>
      <c r="BU460" s="85"/>
      <c r="BV460" s="85"/>
      <c r="CP460" s="85"/>
      <c r="CQ460" s="85"/>
      <c r="CS460" s="85"/>
      <c r="DF460" s="62"/>
      <c r="DH460" s="85"/>
      <c r="DI460" s="85"/>
    </row>
    <row r="461" spans="14:113" s="73" customFormat="1" ht="9" customHeight="1">
      <c r="N461" s="62"/>
      <c r="O461" s="62"/>
      <c r="P461" s="85"/>
      <c r="Q461" s="62"/>
      <c r="AD461" s="62"/>
      <c r="AF461" s="71"/>
      <c r="AG461" s="85"/>
      <c r="BC461" s="85"/>
      <c r="BE461" s="62"/>
      <c r="BU461" s="85"/>
      <c r="BV461" s="85"/>
      <c r="CP461" s="85"/>
      <c r="CQ461" s="85"/>
      <c r="CS461" s="85"/>
      <c r="DF461" s="62"/>
      <c r="DH461" s="85"/>
      <c r="DI461" s="85"/>
    </row>
    <row r="462" spans="14:113" s="73" customFormat="1" ht="9" customHeight="1">
      <c r="N462" s="62"/>
      <c r="O462" s="62"/>
      <c r="P462" s="85"/>
      <c r="Q462" s="62"/>
      <c r="AD462" s="62"/>
      <c r="AF462" s="71"/>
      <c r="AG462" s="85"/>
      <c r="BC462" s="85"/>
      <c r="BE462" s="62"/>
      <c r="BU462" s="85"/>
      <c r="BV462" s="85"/>
      <c r="CP462" s="85"/>
      <c r="CQ462" s="85"/>
      <c r="CS462" s="85"/>
      <c r="DF462" s="62"/>
      <c r="DH462" s="85"/>
      <c r="DI462" s="85"/>
    </row>
    <row r="463" spans="14:113" s="73" customFormat="1" ht="9" customHeight="1">
      <c r="N463" s="62"/>
      <c r="O463" s="62"/>
      <c r="P463" s="85"/>
      <c r="Q463" s="62"/>
      <c r="AD463" s="62"/>
      <c r="AF463" s="71"/>
      <c r="AG463" s="85"/>
      <c r="BC463" s="85"/>
      <c r="BE463" s="62"/>
      <c r="BU463" s="85"/>
      <c r="BV463" s="85"/>
      <c r="CP463" s="85"/>
      <c r="CQ463" s="85"/>
      <c r="CS463" s="85"/>
      <c r="DF463" s="62"/>
      <c r="DH463" s="85"/>
      <c r="DI463" s="85"/>
    </row>
    <row r="464" spans="14:113" s="73" customFormat="1" ht="9" customHeight="1">
      <c r="N464" s="62"/>
      <c r="O464" s="62"/>
      <c r="P464" s="85"/>
      <c r="Q464" s="62"/>
      <c r="AD464" s="62"/>
      <c r="AF464" s="71"/>
      <c r="AG464" s="85"/>
      <c r="BC464" s="85"/>
      <c r="BE464" s="62"/>
      <c r="BU464" s="85"/>
      <c r="BV464" s="85"/>
      <c r="CP464" s="85"/>
      <c r="CQ464" s="85"/>
      <c r="CS464" s="85"/>
      <c r="DF464" s="62"/>
      <c r="DH464" s="85"/>
      <c r="DI464" s="85"/>
    </row>
    <row r="465" spans="14:113" s="73" customFormat="1" ht="9" customHeight="1">
      <c r="N465" s="62"/>
      <c r="O465" s="62"/>
      <c r="P465" s="85"/>
      <c r="Q465" s="62"/>
      <c r="AD465" s="62"/>
      <c r="AF465" s="71"/>
      <c r="AG465" s="85"/>
      <c r="BC465" s="85"/>
      <c r="BE465" s="62"/>
      <c r="BU465" s="85"/>
      <c r="BV465" s="85"/>
      <c r="CP465" s="85"/>
      <c r="CQ465" s="85"/>
      <c r="CS465" s="85"/>
      <c r="DF465" s="62"/>
      <c r="DH465" s="85"/>
      <c r="DI465" s="85"/>
    </row>
    <row r="466" spans="14:113" s="73" customFormat="1" ht="9" customHeight="1">
      <c r="N466" s="62"/>
      <c r="O466" s="62"/>
      <c r="P466" s="85"/>
      <c r="Q466" s="62"/>
      <c r="AD466" s="62"/>
      <c r="AF466" s="71"/>
      <c r="AG466" s="85"/>
      <c r="BC466" s="85"/>
      <c r="BE466" s="62"/>
      <c r="BU466" s="85"/>
      <c r="BV466" s="85"/>
      <c r="CP466" s="85"/>
      <c r="CQ466" s="85"/>
      <c r="CS466" s="85"/>
      <c r="DF466" s="62"/>
      <c r="DH466" s="85"/>
      <c r="DI466" s="85"/>
    </row>
    <row r="467" spans="14:113" s="73" customFormat="1" ht="9" customHeight="1">
      <c r="N467" s="62"/>
      <c r="O467" s="62"/>
      <c r="P467" s="85"/>
      <c r="Q467" s="62"/>
      <c r="AD467" s="62"/>
      <c r="AF467" s="71"/>
      <c r="AG467" s="85"/>
      <c r="BC467" s="85"/>
      <c r="BE467" s="62"/>
      <c r="BU467" s="85"/>
      <c r="BV467" s="85"/>
      <c r="CP467" s="85"/>
      <c r="CQ467" s="85"/>
      <c r="CS467" s="85"/>
      <c r="DF467" s="62"/>
      <c r="DH467" s="85"/>
      <c r="DI467" s="85"/>
    </row>
    <row r="468" spans="14:113" s="73" customFormat="1" ht="9" customHeight="1">
      <c r="N468" s="62"/>
      <c r="O468" s="62"/>
      <c r="P468" s="85"/>
      <c r="Q468" s="62"/>
      <c r="AD468" s="62"/>
      <c r="AF468" s="71"/>
      <c r="AG468" s="85"/>
      <c r="BC468" s="85"/>
      <c r="BE468" s="62"/>
      <c r="BU468" s="85"/>
      <c r="BV468" s="85"/>
      <c r="CP468" s="85"/>
      <c r="CQ468" s="85"/>
      <c r="CS468" s="85"/>
      <c r="DF468" s="62"/>
      <c r="DH468" s="85"/>
      <c r="DI468" s="85"/>
    </row>
    <row r="469" spans="14:113" s="73" customFormat="1" ht="9" customHeight="1">
      <c r="N469" s="62"/>
      <c r="O469" s="62"/>
      <c r="P469" s="85"/>
      <c r="Q469" s="62"/>
      <c r="AD469" s="62"/>
      <c r="AF469" s="71"/>
      <c r="AG469" s="85"/>
      <c r="BC469" s="85"/>
      <c r="BE469" s="62"/>
      <c r="BU469" s="85"/>
      <c r="BV469" s="85"/>
      <c r="CP469" s="85"/>
      <c r="CQ469" s="85"/>
      <c r="CS469" s="85"/>
      <c r="DF469" s="62"/>
      <c r="DH469" s="85"/>
      <c r="DI469" s="85"/>
    </row>
    <row r="470" spans="14:113" s="73" customFormat="1" ht="9" customHeight="1">
      <c r="N470" s="62"/>
      <c r="O470" s="62"/>
      <c r="P470" s="85"/>
      <c r="Q470" s="62"/>
      <c r="AD470" s="62"/>
      <c r="AF470" s="71"/>
      <c r="AG470" s="85"/>
      <c r="BC470" s="85"/>
      <c r="BE470" s="62"/>
      <c r="BU470" s="85"/>
      <c r="BV470" s="85"/>
      <c r="CP470" s="85"/>
      <c r="CQ470" s="85"/>
      <c r="CS470" s="85"/>
      <c r="DF470" s="62"/>
      <c r="DH470" s="85"/>
      <c r="DI470" s="85"/>
    </row>
    <row r="471" spans="14:113" s="73" customFormat="1" ht="9" customHeight="1">
      <c r="N471" s="62"/>
      <c r="O471" s="62"/>
      <c r="P471" s="85"/>
      <c r="Q471" s="62"/>
      <c r="AD471" s="62"/>
      <c r="AF471" s="71"/>
      <c r="AG471" s="85"/>
      <c r="BC471" s="85"/>
      <c r="BE471" s="62"/>
      <c r="BU471" s="85"/>
      <c r="BV471" s="85"/>
      <c r="CP471" s="85"/>
      <c r="CQ471" s="85"/>
      <c r="CS471" s="85"/>
      <c r="DF471" s="62"/>
      <c r="DH471" s="85"/>
      <c r="DI471" s="85"/>
    </row>
    <row r="472" spans="14:113" s="73" customFormat="1" ht="9" customHeight="1">
      <c r="N472" s="62"/>
      <c r="O472" s="62"/>
      <c r="P472" s="85"/>
      <c r="Q472" s="62"/>
      <c r="AD472" s="62"/>
      <c r="AF472" s="71"/>
      <c r="AG472" s="85"/>
      <c r="BC472" s="85"/>
      <c r="BE472" s="62"/>
      <c r="BU472" s="85"/>
      <c r="BV472" s="85"/>
      <c r="CP472" s="85"/>
      <c r="CQ472" s="85"/>
      <c r="CS472" s="85"/>
      <c r="DF472" s="62"/>
      <c r="DH472" s="85"/>
      <c r="DI472" s="85"/>
    </row>
    <row r="473" spans="14:113" s="73" customFormat="1" ht="9" customHeight="1">
      <c r="N473" s="62"/>
      <c r="O473" s="62"/>
      <c r="P473" s="85"/>
      <c r="Q473" s="62"/>
      <c r="AD473" s="62"/>
      <c r="AF473" s="71"/>
      <c r="AG473" s="85"/>
      <c r="BC473" s="85"/>
      <c r="BE473" s="62"/>
      <c r="BU473" s="85"/>
      <c r="BV473" s="85"/>
      <c r="CP473" s="85"/>
      <c r="CQ473" s="85"/>
      <c r="CS473" s="85"/>
      <c r="DF473" s="62"/>
      <c r="DH473" s="85"/>
      <c r="DI473" s="85"/>
    </row>
    <row r="474" spans="14:113" s="73" customFormat="1" ht="9" customHeight="1">
      <c r="N474" s="62"/>
      <c r="O474" s="62"/>
      <c r="P474" s="85"/>
      <c r="Q474" s="62"/>
      <c r="AD474" s="62"/>
      <c r="AF474" s="71"/>
      <c r="AG474" s="85"/>
      <c r="BC474" s="85"/>
      <c r="BE474" s="62"/>
      <c r="BU474" s="85"/>
      <c r="BV474" s="85"/>
      <c r="CP474" s="85"/>
      <c r="CQ474" s="85"/>
      <c r="CS474" s="85"/>
      <c r="DF474" s="62"/>
      <c r="DH474" s="85"/>
      <c r="DI474" s="85"/>
    </row>
    <row r="475" spans="14:113" s="73" customFormat="1" ht="9" customHeight="1">
      <c r="N475" s="62"/>
      <c r="O475" s="62"/>
      <c r="P475" s="85"/>
      <c r="Q475" s="62"/>
      <c r="AD475" s="62"/>
      <c r="AF475" s="71"/>
      <c r="AG475" s="85"/>
      <c r="BC475" s="85"/>
      <c r="BE475" s="62"/>
      <c r="BU475" s="85"/>
      <c r="BV475" s="85"/>
      <c r="CP475" s="85"/>
      <c r="CQ475" s="85"/>
      <c r="CS475" s="85"/>
      <c r="DF475" s="62"/>
      <c r="DH475" s="85"/>
      <c r="DI475" s="85"/>
    </row>
    <row r="476" spans="14:113" s="73" customFormat="1" ht="9" customHeight="1">
      <c r="N476" s="62"/>
      <c r="O476" s="62"/>
      <c r="P476" s="85"/>
      <c r="Q476" s="62"/>
      <c r="AD476" s="62"/>
      <c r="AF476" s="71"/>
      <c r="AG476" s="85"/>
      <c r="BC476" s="85"/>
      <c r="BE476" s="62"/>
      <c r="BU476" s="85"/>
      <c r="BV476" s="85"/>
      <c r="CP476" s="85"/>
      <c r="CQ476" s="85"/>
      <c r="CS476" s="85"/>
      <c r="DF476" s="62"/>
      <c r="DH476" s="85"/>
      <c r="DI476" s="85"/>
    </row>
    <row r="477" spans="14:113" s="73" customFormat="1" ht="9" customHeight="1">
      <c r="N477" s="62"/>
      <c r="O477" s="62"/>
      <c r="P477" s="85"/>
      <c r="Q477" s="62"/>
      <c r="AD477" s="62"/>
      <c r="AF477" s="71"/>
      <c r="AG477" s="85"/>
      <c r="BC477" s="85"/>
      <c r="BE477" s="62"/>
      <c r="BU477" s="85"/>
      <c r="BV477" s="85"/>
      <c r="CP477" s="85"/>
      <c r="CQ477" s="85"/>
      <c r="CS477" s="85"/>
      <c r="DF477" s="62"/>
      <c r="DH477" s="85"/>
      <c r="DI477" s="85"/>
    </row>
    <row r="478" spans="14:113" s="73" customFormat="1" ht="9" customHeight="1">
      <c r="N478" s="62"/>
      <c r="O478" s="62"/>
      <c r="P478" s="85"/>
      <c r="Q478" s="62"/>
      <c r="AD478" s="62"/>
      <c r="AF478" s="71"/>
      <c r="AG478" s="85"/>
      <c r="BC478" s="85"/>
      <c r="BE478" s="62"/>
      <c r="BU478" s="85"/>
      <c r="BV478" s="85"/>
      <c r="CP478" s="85"/>
      <c r="CQ478" s="85"/>
      <c r="CS478" s="85"/>
      <c r="DF478" s="62"/>
      <c r="DH478" s="85"/>
      <c r="DI478" s="85"/>
    </row>
    <row r="479" spans="14:113" s="73" customFormat="1" ht="9" customHeight="1">
      <c r="N479" s="62"/>
      <c r="O479" s="62"/>
      <c r="P479" s="85"/>
      <c r="Q479" s="62"/>
      <c r="AD479" s="62"/>
      <c r="AF479" s="71"/>
      <c r="AG479" s="85"/>
      <c r="BC479" s="85"/>
      <c r="BE479" s="62"/>
      <c r="BU479" s="85"/>
      <c r="BV479" s="85"/>
      <c r="CP479" s="85"/>
      <c r="CQ479" s="85"/>
      <c r="CS479" s="85"/>
      <c r="DF479" s="62"/>
      <c r="DH479" s="85"/>
      <c r="DI479" s="85"/>
    </row>
    <row r="480" spans="14:113" s="73" customFormat="1" ht="9" customHeight="1">
      <c r="N480" s="62"/>
      <c r="O480" s="62"/>
      <c r="P480" s="85"/>
      <c r="Q480" s="62"/>
      <c r="AD480" s="62"/>
      <c r="AF480" s="71"/>
      <c r="AG480" s="85"/>
      <c r="BC480" s="85"/>
      <c r="BE480" s="62"/>
      <c r="BU480" s="85"/>
      <c r="BV480" s="85"/>
      <c r="CP480" s="85"/>
      <c r="CQ480" s="85"/>
      <c r="CS480" s="85"/>
      <c r="DF480" s="62"/>
      <c r="DH480" s="85"/>
      <c r="DI480" s="85"/>
    </row>
    <row r="481" spans="14:113" s="73" customFormat="1" ht="9" customHeight="1">
      <c r="N481" s="62"/>
      <c r="O481" s="62"/>
      <c r="P481" s="85"/>
      <c r="Q481" s="62"/>
      <c r="AD481" s="62"/>
      <c r="AF481" s="71"/>
      <c r="AG481" s="85"/>
      <c r="BC481" s="85"/>
      <c r="BE481" s="62"/>
      <c r="BU481" s="85"/>
      <c r="BV481" s="85"/>
      <c r="CP481" s="85"/>
      <c r="CQ481" s="85"/>
      <c r="CS481" s="85"/>
      <c r="DF481" s="62"/>
      <c r="DH481" s="85"/>
      <c r="DI481" s="85"/>
    </row>
    <row r="482" spans="14:113" s="73" customFormat="1" ht="9" customHeight="1">
      <c r="N482" s="62"/>
      <c r="O482" s="62"/>
      <c r="P482" s="85"/>
      <c r="Q482" s="62"/>
      <c r="AD482" s="62"/>
      <c r="AF482" s="71"/>
      <c r="AG482" s="85"/>
      <c r="BC482" s="85"/>
      <c r="BE482" s="62"/>
      <c r="BU482" s="85"/>
      <c r="BV482" s="85"/>
      <c r="CP482" s="85"/>
      <c r="CQ482" s="85"/>
      <c r="CS482" s="85"/>
      <c r="DF482" s="62"/>
      <c r="DH482" s="85"/>
      <c r="DI482" s="85"/>
    </row>
    <row r="483" spans="14:113" s="73" customFormat="1" ht="9" customHeight="1">
      <c r="N483" s="62"/>
      <c r="O483" s="62"/>
      <c r="P483" s="85"/>
      <c r="Q483" s="62"/>
      <c r="AD483" s="62"/>
      <c r="AF483" s="71"/>
      <c r="AG483" s="85"/>
      <c r="BC483" s="85"/>
      <c r="BE483" s="62"/>
      <c r="BU483" s="85"/>
      <c r="BV483" s="85"/>
      <c r="CP483" s="85"/>
      <c r="CQ483" s="85"/>
      <c r="CS483" s="85"/>
      <c r="DF483" s="62"/>
      <c r="DH483" s="85"/>
      <c r="DI483" s="85"/>
    </row>
    <row r="484" spans="14:113" s="73" customFormat="1" ht="9" customHeight="1">
      <c r="N484" s="62"/>
      <c r="O484" s="62"/>
      <c r="P484" s="85"/>
      <c r="Q484" s="62"/>
      <c r="AD484" s="62"/>
      <c r="AF484" s="71"/>
      <c r="AG484" s="85"/>
      <c r="BC484" s="85"/>
      <c r="BE484" s="62"/>
      <c r="BU484" s="85"/>
      <c r="BV484" s="85"/>
      <c r="CP484" s="85"/>
      <c r="CQ484" s="85"/>
      <c r="CS484" s="85"/>
      <c r="DF484" s="62"/>
      <c r="DH484" s="85"/>
      <c r="DI484" s="85"/>
    </row>
    <row r="485" spans="14:113" s="73" customFormat="1" ht="9" customHeight="1">
      <c r="N485" s="62"/>
      <c r="O485" s="62"/>
      <c r="P485" s="85"/>
      <c r="Q485" s="62"/>
      <c r="AD485" s="62"/>
      <c r="AF485" s="71"/>
      <c r="AG485" s="85"/>
      <c r="BC485" s="85"/>
      <c r="BE485" s="62"/>
      <c r="BU485" s="85"/>
      <c r="BV485" s="85"/>
      <c r="CP485" s="85"/>
      <c r="CQ485" s="85"/>
      <c r="CS485" s="85"/>
      <c r="DF485" s="62"/>
      <c r="DH485" s="85"/>
      <c r="DI485" s="85"/>
    </row>
    <row r="486" spans="14:113" s="73" customFormat="1" ht="9" customHeight="1">
      <c r="N486" s="62"/>
      <c r="O486" s="62"/>
      <c r="P486" s="85"/>
      <c r="Q486" s="62"/>
      <c r="AD486" s="62"/>
      <c r="AF486" s="71"/>
      <c r="AG486" s="85"/>
      <c r="BC486" s="85"/>
      <c r="BE486" s="62"/>
      <c r="BU486" s="85"/>
      <c r="BV486" s="85"/>
      <c r="CP486" s="85"/>
      <c r="CQ486" s="85"/>
      <c r="CS486" s="85"/>
      <c r="DF486" s="62"/>
      <c r="DH486" s="85"/>
      <c r="DI486" s="85"/>
    </row>
    <row r="487" spans="14:113" s="73" customFormat="1" ht="9" customHeight="1">
      <c r="N487" s="62"/>
      <c r="O487" s="62"/>
      <c r="P487" s="85"/>
      <c r="Q487" s="62"/>
      <c r="AD487" s="62"/>
      <c r="AF487" s="71"/>
      <c r="AG487" s="85"/>
      <c r="BC487" s="85"/>
      <c r="BE487" s="62"/>
      <c r="BU487" s="85"/>
      <c r="BV487" s="85"/>
      <c r="CP487" s="85"/>
      <c r="CQ487" s="85"/>
      <c r="CS487" s="85"/>
      <c r="DF487" s="62"/>
      <c r="DH487" s="85"/>
      <c r="DI487" s="85"/>
    </row>
    <row r="488" spans="14:113" s="73" customFormat="1" ht="9" customHeight="1">
      <c r="N488" s="62"/>
      <c r="O488" s="62"/>
      <c r="P488" s="85"/>
      <c r="Q488" s="62"/>
      <c r="AD488" s="62"/>
      <c r="AF488" s="71"/>
      <c r="AG488" s="85"/>
      <c r="BC488" s="85"/>
      <c r="BE488" s="62"/>
      <c r="BU488" s="85"/>
      <c r="BV488" s="85"/>
      <c r="CP488" s="85"/>
      <c r="CQ488" s="85"/>
      <c r="CS488" s="85"/>
      <c r="DF488" s="62"/>
      <c r="DH488" s="85"/>
      <c r="DI488" s="85"/>
    </row>
    <row r="489" spans="14:113" s="73" customFormat="1" ht="9" customHeight="1">
      <c r="N489" s="62"/>
      <c r="O489" s="62"/>
      <c r="P489" s="85"/>
      <c r="Q489" s="62"/>
      <c r="AD489" s="62"/>
      <c r="AF489" s="71"/>
      <c r="AG489" s="85"/>
      <c r="BC489" s="85"/>
      <c r="BE489" s="62"/>
      <c r="BU489" s="85"/>
      <c r="BV489" s="85"/>
      <c r="CP489" s="85"/>
      <c r="CQ489" s="85"/>
      <c r="CS489" s="85"/>
      <c r="DF489" s="62"/>
      <c r="DH489" s="85"/>
      <c r="DI489" s="85"/>
    </row>
    <row r="490" spans="14:113" s="73" customFormat="1" ht="9" customHeight="1">
      <c r="N490" s="62"/>
      <c r="O490" s="62"/>
      <c r="P490" s="85"/>
      <c r="Q490" s="62"/>
      <c r="AD490" s="62"/>
      <c r="AF490" s="71"/>
      <c r="AG490" s="85"/>
      <c r="BC490" s="85"/>
      <c r="BE490" s="62"/>
      <c r="BU490" s="85"/>
      <c r="BV490" s="85"/>
      <c r="CP490" s="85"/>
      <c r="CQ490" s="85"/>
      <c r="CS490" s="85"/>
      <c r="DF490" s="62"/>
      <c r="DH490" s="85"/>
      <c r="DI490" s="85"/>
    </row>
    <row r="491" spans="14:113" s="73" customFormat="1" ht="9" customHeight="1">
      <c r="N491" s="62"/>
      <c r="O491" s="62"/>
      <c r="P491" s="85"/>
      <c r="Q491" s="62"/>
      <c r="AD491" s="62"/>
      <c r="AF491" s="71"/>
      <c r="AG491" s="85"/>
      <c r="BC491" s="85"/>
      <c r="BE491" s="62"/>
      <c r="BU491" s="85"/>
      <c r="BV491" s="85"/>
      <c r="CP491" s="85"/>
      <c r="CQ491" s="85"/>
      <c r="CS491" s="85"/>
      <c r="DF491" s="62"/>
      <c r="DH491" s="85"/>
      <c r="DI491" s="85"/>
    </row>
    <row r="492" spans="14:113" s="73" customFormat="1" ht="9" customHeight="1">
      <c r="N492" s="62"/>
      <c r="O492" s="62"/>
      <c r="P492" s="85"/>
      <c r="Q492" s="62"/>
      <c r="AD492" s="62"/>
      <c r="AF492" s="71"/>
      <c r="AG492" s="85"/>
      <c r="BC492" s="85"/>
      <c r="BE492" s="62"/>
      <c r="BU492" s="85"/>
      <c r="BV492" s="85"/>
      <c r="CP492" s="85"/>
      <c r="CQ492" s="85"/>
      <c r="CS492" s="85"/>
      <c r="DF492" s="62"/>
      <c r="DH492" s="85"/>
      <c r="DI492" s="85"/>
    </row>
    <row r="493" spans="14:113" s="73" customFormat="1" ht="9" customHeight="1">
      <c r="N493" s="62"/>
      <c r="O493" s="62"/>
      <c r="P493" s="85"/>
      <c r="Q493" s="62"/>
      <c r="AD493" s="62"/>
      <c r="AF493" s="71"/>
      <c r="AG493" s="85"/>
      <c r="BC493" s="85"/>
      <c r="BE493" s="62"/>
      <c r="BU493" s="85"/>
      <c r="BV493" s="85"/>
      <c r="CP493" s="85"/>
      <c r="CQ493" s="85"/>
      <c r="CS493" s="85"/>
      <c r="DF493" s="62"/>
      <c r="DH493" s="85"/>
      <c r="DI493" s="85"/>
    </row>
    <row r="494" spans="14:113" s="73" customFormat="1" ht="9" customHeight="1">
      <c r="N494" s="62"/>
      <c r="O494" s="62"/>
      <c r="P494" s="85"/>
      <c r="Q494" s="62"/>
      <c r="AD494" s="62"/>
      <c r="AF494" s="71"/>
      <c r="AG494" s="85"/>
      <c r="BC494" s="85"/>
      <c r="BE494" s="62"/>
      <c r="BU494" s="85"/>
      <c r="BV494" s="85"/>
      <c r="CP494" s="85"/>
      <c r="CQ494" s="85"/>
      <c r="CS494" s="85"/>
      <c r="DF494" s="62"/>
      <c r="DH494" s="85"/>
      <c r="DI494" s="85"/>
    </row>
    <row r="495" spans="14:113" s="73" customFormat="1" ht="9" customHeight="1">
      <c r="N495" s="62"/>
      <c r="O495" s="62"/>
      <c r="P495" s="85"/>
      <c r="Q495" s="62"/>
      <c r="AD495" s="62"/>
      <c r="AF495" s="71"/>
      <c r="AG495" s="85"/>
      <c r="BC495" s="85"/>
      <c r="BE495" s="62"/>
      <c r="BU495" s="85"/>
      <c r="BV495" s="85"/>
      <c r="CP495" s="85"/>
      <c r="CQ495" s="85"/>
      <c r="CS495" s="85"/>
      <c r="DF495" s="62"/>
      <c r="DH495" s="85"/>
      <c r="DI495" s="85"/>
    </row>
    <row r="496" spans="14:113" s="73" customFormat="1" ht="9" customHeight="1">
      <c r="N496" s="62"/>
      <c r="O496" s="62"/>
      <c r="P496" s="85"/>
      <c r="Q496" s="62"/>
      <c r="AD496" s="62"/>
      <c r="AF496" s="71"/>
      <c r="AG496" s="85"/>
      <c r="BC496" s="85"/>
      <c r="BE496" s="62"/>
      <c r="BU496" s="85"/>
      <c r="BV496" s="85"/>
      <c r="CP496" s="85"/>
      <c r="CQ496" s="85"/>
      <c r="CS496" s="85"/>
      <c r="DF496" s="62"/>
      <c r="DH496" s="85"/>
      <c r="DI496" s="85"/>
    </row>
    <row r="497" spans="14:113" s="73" customFormat="1" ht="9" customHeight="1">
      <c r="N497" s="62"/>
      <c r="O497" s="62"/>
      <c r="P497" s="85"/>
      <c r="Q497" s="62"/>
      <c r="AD497" s="62"/>
      <c r="AF497" s="71"/>
      <c r="AG497" s="85"/>
      <c r="BC497" s="85"/>
      <c r="BE497" s="62"/>
      <c r="BU497" s="85"/>
      <c r="BV497" s="85"/>
      <c r="CP497" s="85"/>
      <c r="CQ497" s="85"/>
      <c r="CS497" s="85"/>
      <c r="DF497" s="62"/>
      <c r="DH497" s="85"/>
      <c r="DI497" s="85"/>
    </row>
    <row r="498" spans="14:113" s="73" customFormat="1" ht="9" customHeight="1">
      <c r="N498" s="62"/>
      <c r="O498" s="62"/>
      <c r="P498" s="85"/>
      <c r="Q498" s="62"/>
      <c r="AD498" s="62"/>
      <c r="AF498" s="71"/>
      <c r="AG498" s="85"/>
      <c r="BC498" s="85"/>
      <c r="BE498" s="62"/>
      <c r="BU498" s="85"/>
      <c r="BV498" s="85"/>
      <c r="CP498" s="85"/>
      <c r="CQ498" s="85"/>
      <c r="CS498" s="85"/>
      <c r="DF498" s="62"/>
      <c r="DH498" s="85"/>
      <c r="DI498" s="85"/>
    </row>
    <row r="499" spans="14:113" s="73" customFormat="1" ht="9" customHeight="1">
      <c r="N499" s="62"/>
      <c r="O499" s="62"/>
      <c r="P499" s="85"/>
      <c r="Q499" s="62"/>
      <c r="AD499" s="62"/>
      <c r="AF499" s="71"/>
      <c r="AG499" s="85"/>
      <c r="BC499" s="85"/>
      <c r="BE499" s="62"/>
      <c r="BU499" s="85"/>
      <c r="BV499" s="85"/>
      <c r="CP499" s="85"/>
      <c r="CQ499" s="85"/>
      <c r="CS499" s="85"/>
      <c r="DF499" s="62"/>
      <c r="DH499" s="85"/>
      <c r="DI499" s="85"/>
    </row>
    <row r="500" spans="14:113" s="73" customFormat="1" ht="9" customHeight="1">
      <c r="N500" s="62"/>
      <c r="O500" s="62"/>
      <c r="P500" s="85"/>
      <c r="Q500" s="62"/>
      <c r="AD500" s="62"/>
      <c r="AF500" s="71"/>
      <c r="AG500" s="85"/>
      <c r="BC500" s="85"/>
      <c r="BE500" s="62"/>
      <c r="BU500" s="85"/>
      <c r="BV500" s="85"/>
      <c r="CP500" s="85"/>
      <c r="CQ500" s="85"/>
      <c r="CS500" s="85"/>
      <c r="DF500" s="62"/>
      <c r="DH500" s="85"/>
      <c r="DI500" s="85"/>
    </row>
    <row r="501" spans="14:113" s="73" customFormat="1" ht="9" customHeight="1">
      <c r="N501" s="62"/>
      <c r="O501" s="62"/>
      <c r="P501" s="85"/>
      <c r="Q501" s="62"/>
      <c r="AD501" s="62"/>
      <c r="AF501" s="71"/>
      <c r="AG501" s="85"/>
      <c r="BC501" s="85"/>
      <c r="BE501" s="62"/>
      <c r="BU501" s="85"/>
      <c r="BV501" s="85"/>
      <c r="CP501" s="85"/>
      <c r="CQ501" s="85"/>
      <c r="CS501" s="85"/>
      <c r="DF501" s="62"/>
      <c r="DH501" s="85"/>
      <c r="DI501" s="85"/>
    </row>
    <row r="502" spans="14:113" s="73" customFormat="1" ht="9" customHeight="1">
      <c r="N502" s="62"/>
      <c r="O502" s="62"/>
      <c r="P502" s="85"/>
      <c r="Q502" s="62"/>
      <c r="AD502" s="62"/>
      <c r="AF502" s="71"/>
      <c r="AG502" s="85"/>
      <c r="BC502" s="85"/>
      <c r="BE502" s="62"/>
      <c r="BU502" s="85"/>
      <c r="BV502" s="85"/>
      <c r="CP502" s="85"/>
      <c r="CQ502" s="85"/>
      <c r="CS502" s="85"/>
      <c r="DF502" s="62"/>
      <c r="DH502" s="85"/>
      <c r="DI502" s="85"/>
    </row>
    <row r="503" spans="14:113" s="73" customFormat="1" ht="9" customHeight="1">
      <c r="N503" s="62"/>
      <c r="O503" s="62"/>
      <c r="P503" s="85"/>
      <c r="Q503" s="62"/>
      <c r="AD503" s="62"/>
      <c r="AF503" s="71"/>
      <c r="AG503" s="85"/>
      <c r="BC503" s="85"/>
      <c r="BE503" s="62"/>
      <c r="BU503" s="85"/>
      <c r="BV503" s="85"/>
      <c r="CP503" s="85"/>
      <c r="CQ503" s="85"/>
      <c r="CS503" s="85"/>
      <c r="DF503" s="62"/>
      <c r="DH503" s="85"/>
      <c r="DI503" s="85"/>
    </row>
  </sheetData>
  <sheetProtection sheet="1" objects="1" scenarios="1"/>
  <mergeCells count="2">
    <mergeCell ref="F4:F5"/>
    <mergeCell ref="G4:G5"/>
  </mergeCells>
  <phoneticPr fontId="1"/>
  <pageMargins left="0.55118110236220474" right="0.19685039370078741" top="0.78740157480314965" bottom="0.39370078740157483" header="0.51181102362204722" footer="0.51181102362204722"/>
  <pageSetup paperSize="9" scale="86" orientation="landscape" r:id="rId1"/>
  <headerFooter alignWithMargins="0"/>
  <colBreaks count="8" manualBreakCount="8">
    <brk id="14" max="50" man="1"/>
    <brk id="30" max="50" man="1"/>
    <brk id="42" max="50" man="1"/>
    <brk id="55" max="50" man="1"/>
    <brk id="70" max="50" man="1"/>
    <brk id="82" max="50" man="1"/>
    <brk id="96" max="50" man="1"/>
    <brk id="111" max="5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R503"/>
  <sheetViews>
    <sheetView zoomScaleNormal="100" zoomScaleSheetLayoutView="100" workbookViewId="0"/>
  </sheetViews>
  <sheetFormatPr defaultRowHeight="9" customHeight="1"/>
  <cols>
    <col min="1" max="1" width="1.5" style="6" customWidth="1"/>
    <col min="2" max="2" width="8.5" style="6" customWidth="1"/>
    <col min="3" max="3" width="12.125" style="6" customWidth="1"/>
    <col min="4" max="4" width="11.625" style="6" bestFit="1" customWidth="1"/>
    <col min="5" max="5" width="10.875" style="6" customWidth="1"/>
    <col min="6" max="6" width="10.25" style="6" customWidth="1"/>
    <col min="7" max="7" width="11.25" style="6" customWidth="1"/>
    <col min="8" max="8" width="10.25" style="6" customWidth="1"/>
    <col min="9" max="9" width="10.375" style="6" customWidth="1"/>
    <col min="10" max="10" width="10.875" style="6" customWidth="1"/>
    <col min="11" max="11" width="11.125" style="6" bestFit="1" customWidth="1"/>
    <col min="12" max="12" width="11" style="6" customWidth="1"/>
    <col min="13" max="13" width="10.5" style="6" customWidth="1"/>
    <col min="14" max="14" width="10.875" style="21" bestFit="1" customWidth="1"/>
    <col min="15" max="15" width="1.75" style="21" customWidth="1"/>
    <col min="16" max="16" width="9.125" style="122" customWidth="1"/>
    <col min="17" max="17" width="11.5" style="21" customWidth="1"/>
    <col min="18" max="18" width="10.125" style="6" customWidth="1"/>
    <col min="19" max="21" width="10.375" style="6" customWidth="1"/>
    <col min="22" max="22" width="9.375" style="6" customWidth="1"/>
    <col min="23" max="23" width="8.75" style="6" customWidth="1"/>
    <col min="24" max="24" width="9.375" style="6" customWidth="1"/>
    <col min="25" max="25" width="9.75" style="6" customWidth="1"/>
    <col min="26" max="26" width="11.875" style="6" customWidth="1"/>
    <col min="27" max="27" width="10" style="6" customWidth="1"/>
    <col min="28" max="28" width="10.625" style="6" customWidth="1"/>
    <col min="29" max="29" width="11.125" style="6" bestFit="1" customWidth="1"/>
    <col min="30" max="30" width="1.125" style="21" customWidth="1"/>
    <col min="31" max="31" width="8.25" style="6" customWidth="1"/>
    <col min="32" max="32" width="11.75" style="68" customWidth="1"/>
    <col min="33" max="33" width="10.875" style="122" customWidth="1"/>
    <col min="34" max="34" width="11" style="68" customWidth="1"/>
    <col min="35" max="35" width="11" style="6" customWidth="1"/>
    <col min="36" max="36" width="10" style="6" customWidth="1"/>
    <col min="37" max="37" width="11.625" style="6" customWidth="1"/>
    <col min="38" max="38" width="11.125" style="6" customWidth="1"/>
    <col min="39" max="39" width="12.5" style="6" customWidth="1"/>
    <col min="40" max="40" width="10.25" style="6" customWidth="1"/>
    <col min="41" max="41" width="9.875" style="6" customWidth="1"/>
    <col min="42" max="42" width="19.75" style="6" customWidth="1"/>
    <col min="43" max="43" width="9" style="6"/>
    <col min="44" max="54" width="10" style="6" customWidth="1"/>
    <col min="55" max="55" width="10.375" style="122" customWidth="1"/>
    <col min="56" max="56" width="3.625" style="6" customWidth="1"/>
    <col min="57" max="57" width="10" style="21" customWidth="1"/>
    <col min="58" max="69" width="10" style="6" customWidth="1"/>
    <col min="70" max="70" width="9.625" style="6" bestFit="1" customWidth="1"/>
    <col min="71" max="71" width="1.875" style="6" customWidth="1"/>
    <col min="72" max="72" width="8.25" style="6" customWidth="1"/>
    <col min="73" max="74" width="10" style="122" customWidth="1"/>
    <col min="75" max="75" width="10" style="68" customWidth="1"/>
    <col min="76" max="82" width="10" style="6" customWidth="1"/>
    <col min="83" max="83" width="9.5" style="6" customWidth="1"/>
    <col min="84" max="93" width="10" style="6" customWidth="1"/>
    <col min="94" max="94" width="16" style="122" customWidth="1"/>
    <col min="95" max="95" width="11.125" style="122" customWidth="1"/>
    <col min="96" max="96" width="11.125" style="6" customWidth="1"/>
    <col min="97" max="97" width="10" style="122" customWidth="1"/>
    <col min="98" max="109" width="10" style="6" customWidth="1"/>
    <col min="110" max="110" width="10" style="21" customWidth="1"/>
    <col min="111" max="111" width="10" style="6" customWidth="1"/>
    <col min="112" max="113" width="10" style="122" customWidth="1"/>
    <col min="114" max="114" width="10" style="68" customWidth="1"/>
    <col min="115" max="119" width="10" style="6" customWidth="1"/>
    <col min="120" max="121" width="9.875" style="6" customWidth="1"/>
    <col min="122" max="256" width="9" style="6"/>
    <col min="257" max="257" width="1.5" style="6" customWidth="1"/>
    <col min="258" max="258" width="8.5" style="6" customWidth="1"/>
    <col min="259" max="259" width="12.125" style="6" customWidth="1"/>
    <col min="260" max="260" width="11.625" style="6" bestFit="1" customWidth="1"/>
    <col min="261" max="261" width="10.875" style="6" customWidth="1"/>
    <col min="262" max="262" width="10.25" style="6" customWidth="1"/>
    <col min="263" max="263" width="11.25" style="6" customWidth="1"/>
    <col min="264" max="264" width="10.25" style="6" customWidth="1"/>
    <col min="265" max="265" width="10.375" style="6" customWidth="1"/>
    <col min="266" max="266" width="10.875" style="6" customWidth="1"/>
    <col min="267" max="267" width="11.125" style="6" bestFit="1" customWidth="1"/>
    <col min="268" max="268" width="11" style="6" customWidth="1"/>
    <col min="269" max="269" width="10.5" style="6" customWidth="1"/>
    <col min="270" max="270" width="10.875" style="6" bestFit="1" customWidth="1"/>
    <col min="271" max="271" width="1.75" style="6" customWidth="1"/>
    <col min="272" max="272" width="9.125" style="6" customWidth="1"/>
    <col min="273" max="273" width="11.5" style="6" customWidth="1"/>
    <col min="274" max="274" width="10.125" style="6" customWidth="1"/>
    <col min="275" max="277" width="10.375" style="6" customWidth="1"/>
    <col min="278" max="278" width="9.375" style="6" customWidth="1"/>
    <col min="279" max="279" width="8.75" style="6" customWidth="1"/>
    <col min="280" max="280" width="9.375" style="6" customWidth="1"/>
    <col min="281" max="281" width="9.75" style="6" customWidth="1"/>
    <col min="282" max="282" width="11.875" style="6" customWidth="1"/>
    <col min="283" max="283" width="10" style="6" customWidth="1"/>
    <col min="284" max="284" width="10.625" style="6" customWidth="1"/>
    <col min="285" max="285" width="11.125" style="6" bestFit="1" customWidth="1"/>
    <col min="286" max="286" width="1.125" style="6" customWidth="1"/>
    <col min="287" max="287" width="8.25" style="6" customWidth="1"/>
    <col min="288" max="288" width="11.75" style="6" customWidth="1"/>
    <col min="289" max="289" width="10.875" style="6" customWidth="1"/>
    <col min="290" max="291" width="11" style="6" customWidth="1"/>
    <col min="292" max="292" width="10" style="6" customWidth="1"/>
    <col min="293" max="293" width="11.625" style="6" customWidth="1"/>
    <col min="294" max="294" width="11.125" style="6" customWidth="1"/>
    <col min="295" max="295" width="12.5" style="6" customWidth="1"/>
    <col min="296" max="296" width="10.25" style="6" customWidth="1"/>
    <col min="297" max="297" width="9.875" style="6" customWidth="1"/>
    <col min="298" max="298" width="19.75" style="6" customWidth="1"/>
    <col min="299" max="299" width="9" style="6"/>
    <col min="300" max="310" width="10" style="6" customWidth="1"/>
    <col min="311" max="311" width="10.375" style="6" customWidth="1"/>
    <col min="312" max="312" width="3.625" style="6" customWidth="1"/>
    <col min="313" max="325" width="10" style="6" customWidth="1"/>
    <col min="326" max="326" width="9.625" style="6" bestFit="1" customWidth="1"/>
    <col min="327" max="327" width="1.875" style="6" customWidth="1"/>
    <col min="328" max="328" width="8.25" style="6" customWidth="1"/>
    <col min="329" max="338" width="10" style="6" customWidth="1"/>
    <col min="339" max="339" width="9.5" style="6" customWidth="1"/>
    <col min="340" max="349" width="10" style="6" customWidth="1"/>
    <col min="350" max="350" width="16" style="6" customWidth="1"/>
    <col min="351" max="352" width="11.125" style="6" customWidth="1"/>
    <col min="353" max="375" width="10" style="6" customWidth="1"/>
    <col min="376" max="377" width="9.875" style="6" customWidth="1"/>
    <col min="378" max="512" width="9" style="6"/>
    <col min="513" max="513" width="1.5" style="6" customWidth="1"/>
    <col min="514" max="514" width="8.5" style="6" customWidth="1"/>
    <col min="515" max="515" width="12.125" style="6" customWidth="1"/>
    <col min="516" max="516" width="11.625" style="6" bestFit="1" customWidth="1"/>
    <col min="517" max="517" width="10.875" style="6" customWidth="1"/>
    <col min="518" max="518" width="10.25" style="6" customWidth="1"/>
    <col min="519" max="519" width="11.25" style="6" customWidth="1"/>
    <col min="520" max="520" width="10.25" style="6" customWidth="1"/>
    <col min="521" max="521" width="10.375" style="6" customWidth="1"/>
    <col min="522" max="522" width="10.875" style="6" customWidth="1"/>
    <col min="523" max="523" width="11.125" style="6" bestFit="1" customWidth="1"/>
    <col min="524" max="524" width="11" style="6" customWidth="1"/>
    <col min="525" max="525" width="10.5" style="6" customWidth="1"/>
    <col min="526" max="526" width="10.875" style="6" bestFit="1" customWidth="1"/>
    <col min="527" max="527" width="1.75" style="6" customWidth="1"/>
    <col min="528" max="528" width="9.125" style="6" customWidth="1"/>
    <col min="529" max="529" width="11.5" style="6" customWidth="1"/>
    <col min="530" max="530" width="10.125" style="6" customWidth="1"/>
    <col min="531" max="533" width="10.375" style="6" customWidth="1"/>
    <col min="534" max="534" width="9.375" style="6" customWidth="1"/>
    <col min="535" max="535" width="8.75" style="6" customWidth="1"/>
    <col min="536" max="536" width="9.375" style="6" customWidth="1"/>
    <col min="537" max="537" width="9.75" style="6" customWidth="1"/>
    <col min="538" max="538" width="11.875" style="6" customWidth="1"/>
    <col min="539" max="539" width="10" style="6" customWidth="1"/>
    <col min="540" max="540" width="10.625" style="6" customWidth="1"/>
    <col min="541" max="541" width="11.125" style="6" bestFit="1" customWidth="1"/>
    <col min="542" max="542" width="1.125" style="6" customWidth="1"/>
    <col min="543" max="543" width="8.25" style="6" customWidth="1"/>
    <col min="544" max="544" width="11.75" style="6" customWidth="1"/>
    <col min="545" max="545" width="10.875" style="6" customWidth="1"/>
    <col min="546" max="547" width="11" style="6" customWidth="1"/>
    <col min="548" max="548" width="10" style="6" customWidth="1"/>
    <col min="549" max="549" width="11.625" style="6" customWidth="1"/>
    <col min="550" max="550" width="11.125" style="6" customWidth="1"/>
    <col min="551" max="551" width="12.5" style="6" customWidth="1"/>
    <col min="552" max="552" width="10.25" style="6" customWidth="1"/>
    <col min="553" max="553" width="9.875" style="6" customWidth="1"/>
    <col min="554" max="554" width="19.75" style="6" customWidth="1"/>
    <col min="555" max="555" width="9" style="6"/>
    <col min="556" max="566" width="10" style="6" customWidth="1"/>
    <col min="567" max="567" width="10.375" style="6" customWidth="1"/>
    <col min="568" max="568" width="3.625" style="6" customWidth="1"/>
    <col min="569" max="581" width="10" style="6" customWidth="1"/>
    <col min="582" max="582" width="9.625" style="6" bestFit="1" customWidth="1"/>
    <col min="583" max="583" width="1.875" style="6" customWidth="1"/>
    <col min="584" max="584" width="8.25" style="6" customWidth="1"/>
    <col min="585" max="594" width="10" style="6" customWidth="1"/>
    <col min="595" max="595" width="9.5" style="6" customWidth="1"/>
    <col min="596" max="605" width="10" style="6" customWidth="1"/>
    <col min="606" max="606" width="16" style="6" customWidth="1"/>
    <col min="607" max="608" width="11.125" style="6" customWidth="1"/>
    <col min="609" max="631" width="10" style="6" customWidth="1"/>
    <col min="632" max="633" width="9.875" style="6" customWidth="1"/>
    <col min="634" max="768" width="9" style="6"/>
    <col min="769" max="769" width="1.5" style="6" customWidth="1"/>
    <col min="770" max="770" width="8.5" style="6" customWidth="1"/>
    <col min="771" max="771" width="12.125" style="6" customWidth="1"/>
    <col min="772" max="772" width="11.625" style="6" bestFit="1" customWidth="1"/>
    <col min="773" max="773" width="10.875" style="6" customWidth="1"/>
    <col min="774" max="774" width="10.25" style="6" customWidth="1"/>
    <col min="775" max="775" width="11.25" style="6" customWidth="1"/>
    <col min="776" max="776" width="10.25" style="6" customWidth="1"/>
    <col min="777" max="777" width="10.375" style="6" customWidth="1"/>
    <col min="778" max="778" width="10.875" style="6" customWidth="1"/>
    <col min="779" max="779" width="11.125" style="6" bestFit="1" customWidth="1"/>
    <col min="780" max="780" width="11" style="6" customWidth="1"/>
    <col min="781" max="781" width="10.5" style="6" customWidth="1"/>
    <col min="782" max="782" width="10.875" style="6" bestFit="1" customWidth="1"/>
    <col min="783" max="783" width="1.75" style="6" customWidth="1"/>
    <col min="784" max="784" width="9.125" style="6" customWidth="1"/>
    <col min="785" max="785" width="11.5" style="6" customWidth="1"/>
    <col min="786" max="786" width="10.125" style="6" customWidth="1"/>
    <col min="787" max="789" width="10.375" style="6" customWidth="1"/>
    <col min="790" max="790" width="9.375" style="6" customWidth="1"/>
    <col min="791" max="791" width="8.75" style="6" customWidth="1"/>
    <col min="792" max="792" width="9.375" style="6" customWidth="1"/>
    <col min="793" max="793" width="9.75" style="6" customWidth="1"/>
    <col min="794" max="794" width="11.875" style="6" customWidth="1"/>
    <col min="795" max="795" width="10" style="6" customWidth="1"/>
    <col min="796" max="796" width="10.625" style="6" customWidth="1"/>
    <col min="797" max="797" width="11.125" style="6" bestFit="1" customWidth="1"/>
    <col min="798" max="798" width="1.125" style="6" customWidth="1"/>
    <col min="799" max="799" width="8.25" style="6" customWidth="1"/>
    <col min="800" max="800" width="11.75" style="6" customWidth="1"/>
    <col min="801" max="801" width="10.875" style="6" customWidth="1"/>
    <col min="802" max="803" width="11" style="6" customWidth="1"/>
    <col min="804" max="804" width="10" style="6" customWidth="1"/>
    <col min="805" max="805" width="11.625" style="6" customWidth="1"/>
    <col min="806" max="806" width="11.125" style="6" customWidth="1"/>
    <col min="807" max="807" width="12.5" style="6" customWidth="1"/>
    <col min="808" max="808" width="10.25" style="6" customWidth="1"/>
    <col min="809" max="809" width="9.875" style="6" customWidth="1"/>
    <col min="810" max="810" width="19.75" style="6" customWidth="1"/>
    <col min="811" max="811" width="9" style="6"/>
    <col min="812" max="822" width="10" style="6" customWidth="1"/>
    <col min="823" max="823" width="10.375" style="6" customWidth="1"/>
    <col min="824" max="824" width="3.625" style="6" customWidth="1"/>
    <col min="825" max="837" width="10" style="6" customWidth="1"/>
    <col min="838" max="838" width="9.625" style="6" bestFit="1" customWidth="1"/>
    <col min="839" max="839" width="1.875" style="6" customWidth="1"/>
    <col min="840" max="840" width="8.25" style="6" customWidth="1"/>
    <col min="841" max="850" width="10" style="6" customWidth="1"/>
    <col min="851" max="851" width="9.5" style="6" customWidth="1"/>
    <col min="852" max="861" width="10" style="6" customWidth="1"/>
    <col min="862" max="862" width="16" style="6" customWidth="1"/>
    <col min="863" max="864" width="11.125" style="6" customWidth="1"/>
    <col min="865" max="887" width="10" style="6" customWidth="1"/>
    <col min="888" max="889" width="9.875" style="6" customWidth="1"/>
    <col min="890" max="1024" width="9" style="6"/>
    <col min="1025" max="1025" width="1.5" style="6" customWidth="1"/>
    <col min="1026" max="1026" width="8.5" style="6" customWidth="1"/>
    <col min="1027" max="1027" width="12.125" style="6" customWidth="1"/>
    <col min="1028" max="1028" width="11.625" style="6" bestFit="1" customWidth="1"/>
    <col min="1029" max="1029" width="10.875" style="6" customWidth="1"/>
    <col min="1030" max="1030" width="10.25" style="6" customWidth="1"/>
    <col min="1031" max="1031" width="11.25" style="6" customWidth="1"/>
    <col min="1032" max="1032" width="10.25" style="6" customWidth="1"/>
    <col min="1033" max="1033" width="10.375" style="6" customWidth="1"/>
    <col min="1034" max="1034" width="10.875" style="6" customWidth="1"/>
    <col min="1035" max="1035" width="11.125" style="6" bestFit="1" customWidth="1"/>
    <col min="1036" max="1036" width="11" style="6" customWidth="1"/>
    <col min="1037" max="1037" width="10.5" style="6" customWidth="1"/>
    <col min="1038" max="1038" width="10.875" style="6" bestFit="1" customWidth="1"/>
    <col min="1039" max="1039" width="1.75" style="6" customWidth="1"/>
    <col min="1040" max="1040" width="9.125" style="6" customWidth="1"/>
    <col min="1041" max="1041" width="11.5" style="6" customWidth="1"/>
    <col min="1042" max="1042" width="10.125" style="6" customWidth="1"/>
    <col min="1043" max="1045" width="10.375" style="6" customWidth="1"/>
    <col min="1046" max="1046" width="9.375" style="6" customWidth="1"/>
    <col min="1047" max="1047" width="8.75" style="6" customWidth="1"/>
    <col min="1048" max="1048" width="9.375" style="6" customWidth="1"/>
    <col min="1049" max="1049" width="9.75" style="6" customWidth="1"/>
    <col min="1050" max="1050" width="11.875" style="6" customWidth="1"/>
    <col min="1051" max="1051" width="10" style="6" customWidth="1"/>
    <col min="1052" max="1052" width="10.625" style="6" customWidth="1"/>
    <col min="1053" max="1053" width="11.125" style="6" bestFit="1" customWidth="1"/>
    <col min="1054" max="1054" width="1.125" style="6" customWidth="1"/>
    <col min="1055" max="1055" width="8.25" style="6" customWidth="1"/>
    <col min="1056" max="1056" width="11.75" style="6" customWidth="1"/>
    <col min="1057" max="1057" width="10.875" style="6" customWidth="1"/>
    <col min="1058" max="1059" width="11" style="6" customWidth="1"/>
    <col min="1060" max="1060" width="10" style="6" customWidth="1"/>
    <col min="1061" max="1061" width="11.625" style="6" customWidth="1"/>
    <col min="1062" max="1062" width="11.125" style="6" customWidth="1"/>
    <col min="1063" max="1063" width="12.5" style="6" customWidth="1"/>
    <col min="1064" max="1064" width="10.25" style="6" customWidth="1"/>
    <col min="1065" max="1065" width="9.875" style="6" customWidth="1"/>
    <col min="1066" max="1066" width="19.75" style="6" customWidth="1"/>
    <col min="1067" max="1067" width="9" style="6"/>
    <col min="1068" max="1078" width="10" style="6" customWidth="1"/>
    <col min="1079" max="1079" width="10.375" style="6" customWidth="1"/>
    <col min="1080" max="1080" width="3.625" style="6" customWidth="1"/>
    <col min="1081" max="1093" width="10" style="6" customWidth="1"/>
    <col min="1094" max="1094" width="9.625" style="6" bestFit="1" customWidth="1"/>
    <col min="1095" max="1095" width="1.875" style="6" customWidth="1"/>
    <col min="1096" max="1096" width="8.25" style="6" customWidth="1"/>
    <col min="1097" max="1106" width="10" style="6" customWidth="1"/>
    <col min="1107" max="1107" width="9.5" style="6" customWidth="1"/>
    <col min="1108" max="1117" width="10" style="6" customWidth="1"/>
    <col min="1118" max="1118" width="16" style="6" customWidth="1"/>
    <col min="1119" max="1120" width="11.125" style="6" customWidth="1"/>
    <col min="1121" max="1143" width="10" style="6" customWidth="1"/>
    <col min="1144" max="1145" width="9.875" style="6" customWidth="1"/>
    <col min="1146" max="1280" width="9" style="6"/>
    <col min="1281" max="1281" width="1.5" style="6" customWidth="1"/>
    <col min="1282" max="1282" width="8.5" style="6" customWidth="1"/>
    <col min="1283" max="1283" width="12.125" style="6" customWidth="1"/>
    <col min="1284" max="1284" width="11.625" style="6" bestFit="1" customWidth="1"/>
    <col min="1285" max="1285" width="10.875" style="6" customWidth="1"/>
    <col min="1286" max="1286" width="10.25" style="6" customWidth="1"/>
    <col min="1287" max="1287" width="11.25" style="6" customWidth="1"/>
    <col min="1288" max="1288" width="10.25" style="6" customWidth="1"/>
    <col min="1289" max="1289" width="10.375" style="6" customWidth="1"/>
    <col min="1290" max="1290" width="10.875" style="6" customWidth="1"/>
    <col min="1291" max="1291" width="11.125" style="6" bestFit="1" customWidth="1"/>
    <col min="1292" max="1292" width="11" style="6" customWidth="1"/>
    <col min="1293" max="1293" width="10.5" style="6" customWidth="1"/>
    <col min="1294" max="1294" width="10.875" style="6" bestFit="1" customWidth="1"/>
    <col min="1295" max="1295" width="1.75" style="6" customWidth="1"/>
    <col min="1296" max="1296" width="9.125" style="6" customWidth="1"/>
    <col min="1297" max="1297" width="11.5" style="6" customWidth="1"/>
    <col min="1298" max="1298" width="10.125" style="6" customWidth="1"/>
    <col min="1299" max="1301" width="10.375" style="6" customWidth="1"/>
    <col min="1302" max="1302" width="9.375" style="6" customWidth="1"/>
    <col min="1303" max="1303" width="8.75" style="6" customWidth="1"/>
    <col min="1304" max="1304" width="9.375" style="6" customWidth="1"/>
    <col min="1305" max="1305" width="9.75" style="6" customWidth="1"/>
    <col min="1306" max="1306" width="11.875" style="6" customWidth="1"/>
    <col min="1307" max="1307" width="10" style="6" customWidth="1"/>
    <col min="1308" max="1308" width="10.625" style="6" customWidth="1"/>
    <col min="1309" max="1309" width="11.125" style="6" bestFit="1" customWidth="1"/>
    <col min="1310" max="1310" width="1.125" style="6" customWidth="1"/>
    <col min="1311" max="1311" width="8.25" style="6" customWidth="1"/>
    <col min="1312" max="1312" width="11.75" style="6" customWidth="1"/>
    <col min="1313" max="1313" width="10.875" style="6" customWidth="1"/>
    <col min="1314" max="1315" width="11" style="6" customWidth="1"/>
    <col min="1316" max="1316" width="10" style="6" customWidth="1"/>
    <col min="1317" max="1317" width="11.625" style="6" customWidth="1"/>
    <col min="1318" max="1318" width="11.125" style="6" customWidth="1"/>
    <col min="1319" max="1319" width="12.5" style="6" customWidth="1"/>
    <col min="1320" max="1320" width="10.25" style="6" customWidth="1"/>
    <col min="1321" max="1321" width="9.875" style="6" customWidth="1"/>
    <col min="1322" max="1322" width="19.75" style="6" customWidth="1"/>
    <col min="1323" max="1323" width="9" style="6"/>
    <col min="1324" max="1334" width="10" style="6" customWidth="1"/>
    <col min="1335" max="1335" width="10.375" style="6" customWidth="1"/>
    <col min="1336" max="1336" width="3.625" style="6" customWidth="1"/>
    <col min="1337" max="1349" width="10" style="6" customWidth="1"/>
    <col min="1350" max="1350" width="9.625" style="6" bestFit="1" customWidth="1"/>
    <col min="1351" max="1351" width="1.875" style="6" customWidth="1"/>
    <col min="1352" max="1352" width="8.25" style="6" customWidth="1"/>
    <col min="1353" max="1362" width="10" style="6" customWidth="1"/>
    <col min="1363" max="1363" width="9.5" style="6" customWidth="1"/>
    <col min="1364" max="1373" width="10" style="6" customWidth="1"/>
    <col min="1374" max="1374" width="16" style="6" customWidth="1"/>
    <col min="1375" max="1376" width="11.125" style="6" customWidth="1"/>
    <col min="1377" max="1399" width="10" style="6" customWidth="1"/>
    <col min="1400" max="1401" width="9.875" style="6" customWidth="1"/>
    <col min="1402" max="1536" width="9" style="6"/>
    <col min="1537" max="1537" width="1.5" style="6" customWidth="1"/>
    <col min="1538" max="1538" width="8.5" style="6" customWidth="1"/>
    <col min="1539" max="1539" width="12.125" style="6" customWidth="1"/>
    <col min="1540" max="1540" width="11.625" style="6" bestFit="1" customWidth="1"/>
    <col min="1541" max="1541" width="10.875" style="6" customWidth="1"/>
    <col min="1542" max="1542" width="10.25" style="6" customWidth="1"/>
    <col min="1543" max="1543" width="11.25" style="6" customWidth="1"/>
    <col min="1544" max="1544" width="10.25" style="6" customWidth="1"/>
    <col min="1545" max="1545" width="10.375" style="6" customWidth="1"/>
    <col min="1546" max="1546" width="10.875" style="6" customWidth="1"/>
    <col min="1547" max="1547" width="11.125" style="6" bestFit="1" customWidth="1"/>
    <col min="1548" max="1548" width="11" style="6" customWidth="1"/>
    <col min="1549" max="1549" width="10.5" style="6" customWidth="1"/>
    <col min="1550" max="1550" width="10.875" style="6" bestFit="1" customWidth="1"/>
    <col min="1551" max="1551" width="1.75" style="6" customWidth="1"/>
    <col min="1552" max="1552" width="9.125" style="6" customWidth="1"/>
    <col min="1553" max="1553" width="11.5" style="6" customWidth="1"/>
    <col min="1554" max="1554" width="10.125" style="6" customWidth="1"/>
    <col min="1555" max="1557" width="10.375" style="6" customWidth="1"/>
    <col min="1558" max="1558" width="9.375" style="6" customWidth="1"/>
    <col min="1559" max="1559" width="8.75" style="6" customWidth="1"/>
    <col min="1560" max="1560" width="9.375" style="6" customWidth="1"/>
    <col min="1561" max="1561" width="9.75" style="6" customWidth="1"/>
    <col min="1562" max="1562" width="11.875" style="6" customWidth="1"/>
    <col min="1563" max="1563" width="10" style="6" customWidth="1"/>
    <col min="1564" max="1564" width="10.625" style="6" customWidth="1"/>
    <col min="1565" max="1565" width="11.125" style="6" bestFit="1" customWidth="1"/>
    <col min="1566" max="1566" width="1.125" style="6" customWidth="1"/>
    <col min="1567" max="1567" width="8.25" style="6" customWidth="1"/>
    <col min="1568" max="1568" width="11.75" style="6" customWidth="1"/>
    <col min="1569" max="1569" width="10.875" style="6" customWidth="1"/>
    <col min="1570" max="1571" width="11" style="6" customWidth="1"/>
    <col min="1572" max="1572" width="10" style="6" customWidth="1"/>
    <col min="1573" max="1573" width="11.625" style="6" customWidth="1"/>
    <col min="1574" max="1574" width="11.125" style="6" customWidth="1"/>
    <col min="1575" max="1575" width="12.5" style="6" customWidth="1"/>
    <col min="1576" max="1576" width="10.25" style="6" customWidth="1"/>
    <col min="1577" max="1577" width="9.875" style="6" customWidth="1"/>
    <col min="1578" max="1578" width="19.75" style="6" customWidth="1"/>
    <col min="1579" max="1579" width="9" style="6"/>
    <col min="1580" max="1590" width="10" style="6" customWidth="1"/>
    <col min="1591" max="1591" width="10.375" style="6" customWidth="1"/>
    <col min="1592" max="1592" width="3.625" style="6" customWidth="1"/>
    <col min="1593" max="1605" width="10" style="6" customWidth="1"/>
    <col min="1606" max="1606" width="9.625" style="6" bestFit="1" customWidth="1"/>
    <col min="1607" max="1607" width="1.875" style="6" customWidth="1"/>
    <col min="1608" max="1608" width="8.25" style="6" customWidth="1"/>
    <col min="1609" max="1618" width="10" style="6" customWidth="1"/>
    <col min="1619" max="1619" width="9.5" style="6" customWidth="1"/>
    <col min="1620" max="1629" width="10" style="6" customWidth="1"/>
    <col min="1630" max="1630" width="16" style="6" customWidth="1"/>
    <col min="1631" max="1632" width="11.125" style="6" customWidth="1"/>
    <col min="1633" max="1655" width="10" style="6" customWidth="1"/>
    <col min="1656" max="1657" width="9.875" style="6" customWidth="1"/>
    <col min="1658" max="1792" width="9" style="6"/>
    <col min="1793" max="1793" width="1.5" style="6" customWidth="1"/>
    <col min="1794" max="1794" width="8.5" style="6" customWidth="1"/>
    <col min="1795" max="1795" width="12.125" style="6" customWidth="1"/>
    <col min="1796" max="1796" width="11.625" style="6" bestFit="1" customWidth="1"/>
    <col min="1797" max="1797" width="10.875" style="6" customWidth="1"/>
    <col min="1798" max="1798" width="10.25" style="6" customWidth="1"/>
    <col min="1799" max="1799" width="11.25" style="6" customWidth="1"/>
    <col min="1800" max="1800" width="10.25" style="6" customWidth="1"/>
    <col min="1801" max="1801" width="10.375" style="6" customWidth="1"/>
    <col min="1802" max="1802" width="10.875" style="6" customWidth="1"/>
    <col min="1803" max="1803" width="11.125" style="6" bestFit="1" customWidth="1"/>
    <col min="1804" max="1804" width="11" style="6" customWidth="1"/>
    <col min="1805" max="1805" width="10.5" style="6" customWidth="1"/>
    <col min="1806" max="1806" width="10.875" style="6" bestFit="1" customWidth="1"/>
    <col min="1807" max="1807" width="1.75" style="6" customWidth="1"/>
    <col min="1808" max="1808" width="9.125" style="6" customWidth="1"/>
    <col min="1809" max="1809" width="11.5" style="6" customWidth="1"/>
    <col min="1810" max="1810" width="10.125" style="6" customWidth="1"/>
    <col min="1811" max="1813" width="10.375" style="6" customWidth="1"/>
    <col min="1814" max="1814" width="9.375" style="6" customWidth="1"/>
    <col min="1815" max="1815" width="8.75" style="6" customWidth="1"/>
    <col min="1816" max="1816" width="9.375" style="6" customWidth="1"/>
    <col min="1817" max="1817" width="9.75" style="6" customWidth="1"/>
    <col min="1818" max="1818" width="11.875" style="6" customWidth="1"/>
    <col min="1819" max="1819" width="10" style="6" customWidth="1"/>
    <col min="1820" max="1820" width="10.625" style="6" customWidth="1"/>
    <col min="1821" max="1821" width="11.125" style="6" bestFit="1" customWidth="1"/>
    <col min="1822" max="1822" width="1.125" style="6" customWidth="1"/>
    <col min="1823" max="1823" width="8.25" style="6" customWidth="1"/>
    <col min="1824" max="1824" width="11.75" style="6" customWidth="1"/>
    <col min="1825" max="1825" width="10.875" style="6" customWidth="1"/>
    <col min="1826" max="1827" width="11" style="6" customWidth="1"/>
    <col min="1828" max="1828" width="10" style="6" customWidth="1"/>
    <col min="1829" max="1829" width="11.625" style="6" customWidth="1"/>
    <col min="1830" max="1830" width="11.125" style="6" customWidth="1"/>
    <col min="1831" max="1831" width="12.5" style="6" customWidth="1"/>
    <col min="1832" max="1832" width="10.25" style="6" customWidth="1"/>
    <col min="1833" max="1833" width="9.875" style="6" customWidth="1"/>
    <col min="1834" max="1834" width="19.75" style="6" customWidth="1"/>
    <col min="1835" max="1835" width="9" style="6"/>
    <col min="1836" max="1846" width="10" style="6" customWidth="1"/>
    <col min="1847" max="1847" width="10.375" style="6" customWidth="1"/>
    <col min="1848" max="1848" width="3.625" style="6" customWidth="1"/>
    <col min="1849" max="1861" width="10" style="6" customWidth="1"/>
    <col min="1862" max="1862" width="9.625" style="6" bestFit="1" customWidth="1"/>
    <col min="1863" max="1863" width="1.875" style="6" customWidth="1"/>
    <col min="1864" max="1864" width="8.25" style="6" customWidth="1"/>
    <col min="1865" max="1874" width="10" style="6" customWidth="1"/>
    <col min="1875" max="1875" width="9.5" style="6" customWidth="1"/>
    <col min="1876" max="1885" width="10" style="6" customWidth="1"/>
    <col min="1886" max="1886" width="16" style="6" customWidth="1"/>
    <col min="1887" max="1888" width="11.125" style="6" customWidth="1"/>
    <col min="1889" max="1911" width="10" style="6" customWidth="1"/>
    <col min="1912" max="1913" width="9.875" style="6" customWidth="1"/>
    <col min="1914" max="2048" width="9" style="6"/>
    <col min="2049" max="2049" width="1.5" style="6" customWidth="1"/>
    <col min="2050" max="2050" width="8.5" style="6" customWidth="1"/>
    <col min="2051" max="2051" width="12.125" style="6" customWidth="1"/>
    <col min="2052" max="2052" width="11.625" style="6" bestFit="1" customWidth="1"/>
    <col min="2053" max="2053" width="10.875" style="6" customWidth="1"/>
    <col min="2054" max="2054" width="10.25" style="6" customWidth="1"/>
    <col min="2055" max="2055" width="11.25" style="6" customWidth="1"/>
    <col min="2056" max="2056" width="10.25" style="6" customWidth="1"/>
    <col min="2057" max="2057" width="10.375" style="6" customWidth="1"/>
    <col min="2058" max="2058" width="10.875" style="6" customWidth="1"/>
    <col min="2059" max="2059" width="11.125" style="6" bestFit="1" customWidth="1"/>
    <col min="2060" max="2060" width="11" style="6" customWidth="1"/>
    <col min="2061" max="2061" width="10.5" style="6" customWidth="1"/>
    <col min="2062" max="2062" width="10.875" style="6" bestFit="1" customWidth="1"/>
    <col min="2063" max="2063" width="1.75" style="6" customWidth="1"/>
    <col min="2064" max="2064" width="9.125" style="6" customWidth="1"/>
    <col min="2065" max="2065" width="11.5" style="6" customWidth="1"/>
    <col min="2066" max="2066" width="10.125" style="6" customWidth="1"/>
    <col min="2067" max="2069" width="10.375" style="6" customWidth="1"/>
    <col min="2070" max="2070" width="9.375" style="6" customWidth="1"/>
    <col min="2071" max="2071" width="8.75" style="6" customWidth="1"/>
    <col min="2072" max="2072" width="9.375" style="6" customWidth="1"/>
    <col min="2073" max="2073" width="9.75" style="6" customWidth="1"/>
    <col min="2074" max="2074" width="11.875" style="6" customWidth="1"/>
    <col min="2075" max="2075" width="10" style="6" customWidth="1"/>
    <col min="2076" max="2076" width="10.625" style="6" customWidth="1"/>
    <col min="2077" max="2077" width="11.125" style="6" bestFit="1" customWidth="1"/>
    <col min="2078" max="2078" width="1.125" style="6" customWidth="1"/>
    <col min="2079" max="2079" width="8.25" style="6" customWidth="1"/>
    <col min="2080" max="2080" width="11.75" style="6" customWidth="1"/>
    <col min="2081" max="2081" width="10.875" style="6" customWidth="1"/>
    <col min="2082" max="2083" width="11" style="6" customWidth="1"/>
    <col min="2084" max="2084" width="10" style="6" customWidth="1"/>
    <col min="2085" max="2085" width="11.625" style="6" customWidth="1"/>
    <col min="2086" max="2086" width="11.125" style="6" customWidth="1"/>
    <col min="2087" max="2087" width="12.5" style="6" customWidth="1"/>
    <col min="2088" max="2088" width="10.25" style="6" customWidth="1"/>
    <col min="2089" max="2089" width="9.875" style="6" customWidth="1"/>
    <col min="2090" max="2090" width="19.75" style="6" customWidth="1"/>
    <col min="2091" max="2091" width="9" style="6"/>
    <col min="2092" max="2102" width="10" style="6" customWidth="1"/>
    <col min="2103" max="2103" width="10.375" style="6" customWidth="1"/>
    <col min="2104" max="2104" width="3.625" style="6" customWidth="1"/>
    <col min="2105" max="2117" width="10" style="6" customWidth="1"/>
    <col min="2118" max="2118" width="9.625" style="6" bestFit="1" customWidth="1"/>
    <col min="2119" max="2119" width="1.875" style="6" customWidth="1"/>
    <col min="2120" max="2120" width="8.25" style="6" customWidth="1"/>
    <col min="2121" max="2130" width="10" style="6" customWidth="1"/>
    <col min="2131" max="2131" width="9.5" style="6" customWidth="1"/>
    <col min="2132" max="2141" width="10" style="6" customWidth="1"/>
    <col min="2142" max="2142" width="16" style="6" customWidth="1"/>
    <col min="2143" max="2144" width="11.125" style="6" customWidth="1"/>
    <col min="2145" max="2167" width="10" style="6" customWidth="1"/>
    <col min="2168" max="2169" width="9.875" style="6" customWidth="1"/>
    <col min="2170" max="2304" width="9" style="6"/>
    <col min="2305" max="2305" width="1.5" style="6" customWidth="1"/>
    <col min="2306" max="2306" width="8.5" style="6" customWidth="1"/>
    <col min="2307" max="2307" width="12.125" style="6" customWidth="1"/>
    <col min="2308" max="2308" width="11.625" style="6" bestFit="1" customWidth="1"/>
    <col min="2309" max="2309" width="10.875" style="6" customWidth="1"/>
    <col min="2310" max="2310" width="10.25" style="6" customWidth="1"/>
    <col min="2311" max="2311" width="11.25" style="6" customWidth="1"/>
    <col min="2312" max="2312" width="10.25" style="6" customWidth="1"/>
    <col min="2313" max="2313" width="10.375" style="6" customWidth="1"/>
    <col min="2314" max="2314" width="10.875" style="6" customWidth="1"/>
    <col min="2315" max="2315" width="11.125" style="6" bestFit="1" customWidth="1"/>
    <col min="2316" max="2316" width="11" style="6" customWidth="1"/>
    <col min="2317" max="2317" width="10.5" style="6" customWidth="1"/>
    <col min="2318" max="2318" width="10.875" style="6" bestFit="1" customWidth="1"/>
    <col min="2319" max="2319" width="1.75" style="6" customWidth="1"/>
    <col min="2320" max="2320" width="9.125" style="6" customWidth="1"/>
    <col min="2321" max="2321" width="11.5" style="6" customWidth="1"/>
    <col min="2322" max="2322" width="10.125" style="6" customWidth="1"/>
    <col min="2323" max="2325" width="10.375" style="6" customWidth="1"/>
    <col min="2326" max="2326" width="9.375" style="6" customWidth="1"/>
    <col min="2327" max="2327" width="8.75" style="6" customWidth="1"/>
    <col min="2328" max="2328" width="9.375" style="6" customWidth="1"/>
    <col min="2329" max="2329" width="9.75" style="6" customWidth="1"/>
    <col min="2330" max="2330" width="11.875" style="6" customWidth="1"/>
    <col min="2331" max="2331" width="10" style="6" customWidth="1"/>
    <col min="2332" max="2332" width="10.625" style="6" customWidth="1"/>
    <col min="2333" max="2333" width="11.125" style="6" bestFit="1" customWidth="1"/>
    <col min="2334" max="2334" width="1.125" style="6" customWidth="1"/>
    <col min="2335" max="2335" width="8.25" style="6" customWidth="1"/>
    <col min="2336" max="2336" width="11.75" style="6" customWidth="1"/>
    <col min="2337" max="2337" width="10.875" style="6" customWidth="1"/>
    <col min="2338" max="2339" width="11" style="6" customWidth="1"/>
    <col min="2340" max="2340" width="10" style="6" customWidth="1"/>
    <col min="2341" max="2341" width="11.625" style="6" customWidth="1"/>
    <col min="2342" max="2342" width="11.125" style="6" customWidth="1"/>
    <col min="2343" max="2343" width="12.5" style="6" customWidth="1"/>
    <col min="2344" max="2344" width="10.25" style="6" customWidth="1"/>
    <col min="2345" max="2345" width="9.875" style="6" customWidth="1"/>
    <col min="2346" max="2346" width="19.75" style="6" customWidth="1"/>
    <col min="2347" max="2347" width="9" style="6"/>
    <col min="2348" max="2358" width="10" style="6" customWidth="1"/>
    <col min="2359" max="2359" width="10.375" style="6" customWidth="1"/>
    <col min="2360" max="2360" width="3.625" style="6" customWidth="1"/>
    <col min="2361" max="2373" width="10" style="6" customWidth="1"/>
    <col min="2374" max="2374" width="9.625" style="6" bestFit="1" customWidth="1"/>
    <col min="2375" max="2375" width="1.875" style="6" customWidth="1"/>
    <col min="2376" max="2376" width="8.25" style="6" customWidth="1"/>
    <col min="2377" max="2386" width="10" style="6" customWidth="1"/>
    <col min="2387" max="2387" width="9.5" style="6" customWidth="1"/>
    <col min="2388" max="2397" width="10" style="6" customWidth="1"/>
    <col min="2398" max="2398" width="16" style="6" customWidth="1"/>
    <col min="2399" max="2400" width="11.125" style="6" customWidth="1"/>
    <col min="2401" max="2423" width="10" style="6" customWidth="1"/>
    <col min="2424" max="2425" width="9.875" style="6" customWidth="1"/>
    <col min="2426" max="2560" width="9" style="6"/>
    <col min="2561" max="2561" width="1.5" style="6" customWidth="1"/>
    <col min="2562" max="2562" width="8.5" style="6" customWidth="1"/>
    <col min="2563" max="2563" width="12.125" style="6" customWidth="1"/>
    <col min="2564" max="2564" width="11.625" style="6" bestFit="1" customWidth="1"/>
    <col min="2565" max="2565" width="10.875" style="6" customWidth="1"/>
    <col min="2566" max="2566" width="10.25" style="6" customWidth="1"/>
    <col min="2567" max="2567" width="11.25" style="6" customWidth="1"/>
    <col min="2568" max="2568" width="10.25" style="6" customWidth="1"/>
    <col min="2569" max="2569" width="10.375" style="6" customWidth="1"/>
    <col min="2570" max="2570" width="10.875" style="6" customWidth="1"/>
    <col min="2571" max="2571" width="11.125" style="6" bestFit="1" customWidth="1"/>
    <col min="2572" max="2572" width="11" style="6" customWidth="1"/>
    <col min="2573" max="2573" width="10.5" style="6" customWidth="1"/>
    <col min="2574" max="2574" width="10.875" style="6" bestFit="1" customWidth="1"/>
    <col min="2575" max="2575" width="1.75" style="6" customWidth="1"/>
    <col min="2576" max="2576" width="9.125" style="6" customWidth="1"/>
    <col min="2577" max="2577" width="11.5" style="6" customWidth="1"/>
    <col min="2578" max="2578" width="10.125" style="6" customWidth="1"/>
    <col min="2579" max="2581" width="10.375" style="6" customWidth="1"/>
    <col min="2582" max="2582" width="9.375" style="6" customWidth="1"/>
    <col min="2583" max="2583" width="8.75" style="6" customWidth="1"/>
    <col min="2584" max="2584" width="9.375" style="6" customWidth="1"/>
    <col min="2585" max="2585" width="9.75" style="6" customWidth="1"/>
    <col min="2586" max="2586" width="11.875" style="6" customWidth="1"/>
    <col min="2587" max="2587" width="10" style="6" customWidth="1"/>
    <col min="2588" max="2588" width="10.625" style="6" customWidth="1"/>
    <col min="2589" max="2589" width="11.125" style="6" bestFit="1" customWidth="1"/>
    <col min="2590" max="2590" width="1.125" style="6" customWidth="1"/>
    <col min="2591" max="2591" width="8.25" style="6" customWidth="1"/>
    <col min="2592" max="2592" width="11.75" style="6" customWidth="1"/>
    <col min="2593" max="2593" width="10.875" style="6" customWidth="1"/>
    <col min="2594" max="2595" width="11" style="6" customWidth="1"/>
    <col min="2596" max="2596" width="10" style="6" customWidth="1"/>
    <col min="2597" max="2597" width="11.625" style="6" customWidth="1"/>
    <col min="2598" max="2598" width="11.125" style="6" customWidth="1"/>
    <col min="2599" max="2599" width="12.5" style="6" customWidth="1"/>
    <col min="2600" max="2600" width="10.25" style="6" customWidth="1"/>
    <col min="2601" max="2601" width="9.875" style="6" customWidth="1"/>
    <col min="2602" max="2602" width="19.75" style="6" customWidth="1"/>
    <col min="2603" max="2603" width="9" style="6"/>
    <col min="2604" max="2614" width="10" style="6" customWidth="1"/>
    <col min="2615" max="2615" width="10.375" style="6" customWidth="1"/>
    <col min="2616" max="2616" width="3.625" style="6" customWidth="1"/>
    <col min="2617" max="2629" width="10" style="6" customWidth="1"/>
    <col min="2630" max="2630" width="9.625" style="6" bestFit="1" customWidth="1"/>
    <col min="2631" max="2631" width="1.875" style="6" customWidth="1"/>
    <col min="2632" max="2632" width="8.25" style="6" customWidth="1"/>
    <col min="2633" max="2642" width="10" style="6" customWidth="1"/>
    <col min="2643" max="2643" width="9.5" style="6" customWidth="1"/>
    <col min="2644" max="2653" width="10" style="6" customWidth="1"/>
    <col min="2654" max="2654" width="16" style="6" customWidth="1"/>
    <col min="2655" max="2656" width="11.125" style="6" customWidth="1"/>
    <col min="2657" max="2679" width="10" style="6" customWidth="1"/>
    <col min="2680" max="2681" width="9.875" style="6" customWidth="1"/>
    <col min="2682" max="2816" width="9" style="6"/>
    <col min="2817" max="2817" width="1.5" style="6" customWidth="1"/>
    <col min="2818" max="2818" width="8.5" style="6" customWidth="1"/>
    <col min="2819" max="2819" width="12.125" style="6" customWidth="1"/>
    <col min="2820" max="2820" width="11.625" style="6" bestFit="1" customWidth="1"/>
    <col min="2821" max="2821" width="10.875" style="6" customWidth="1"/>
    <col min="2822" max="2822" width="10.25" style="6" customWidth="1"/>
    <col min="2823" max="2823" width="11.25" style="6" customWidth="1"/>
    <col min="2824" max="2824" width="10.25" style="6" customWidth="1"/>
    <col min="2825" max="2825" width="10.375" style="6" customWidth="1"/>
    <col min="2826" max="2826" width="10.875" style="6" customWidth="1"/>
    <col min="2827" max="2827" width="11.125" style="6" bestFit="1" customWidth="1"/>
    <col min="2828" max="2828" width="11" style="6" customWidth="1"/>
    <col min="2829" max="2829" width="10.5" style="6" customWidth="1"/>
    <col min="2830" max="2830" width="10.875" style="6" bestFit="1" customWidth="1"/>
    <col min="2831" max="2831" width="1.75" style="6" customWidth="1"/>
    <col min="2832" max="2832" width="9.125" style="6" customWidth="1"/>
    <col min="2833" max="2833" width="11.5" style="6" customWidth="1"/>
    <col min="2834" max="2834" width="10.125" style="6" customWidth="1"/>
    <col min="2835" max="2837" width="10.375" style="6" customWidth="1"/>
    <col min="2838" max="2838" width="9.375" style="6" customWidth="1"/>
    <col min="2839" max="2839" width="8.75" style="6" customWidth="1"/>
    <col min="2840" max="2840" width="9.375" style="6" customWidth="1"/>
    <col min="2841" max="2841" width="9.75" style="6" customWidth="1"/>
    <col min="2842" max="2842" width="11.875" style="6" customWidth="1"/>
    <col min="2843" max="2843" width="10" style="6" customWidth="1"/>
    <col min="2844" max="2844" width="10.625" style="6" customWidth="1"/>
    <col min="2845" max="2845" width="11.125" style="6" bestFit="1" customWidth="1"/>
    <col min="2846" max="2846" width="1.125" style="6" customWidth="1"/>
    <col min="2847" max="2847" width="8.25" style="6" customWidth="1"/>
    <col min="2848" max="2848" width="11.75" style="6" customWidth="1"/>
    <col min="2849" max="2849" width="10.875" style="6" customWidth="1"/>
    <col min="2850" max="2851" width="11" style="6" customWidth="1"/>
    <col min="2852" max="2852" width="10" style="6" customWidth="1"/>
    <col min="2853" max="2853" width="11.625" style="6" customWidth="1"/>
    <col min="2854" max="2854" width="11.125" style="6" customWidth="1"/>
    <col min="2855" max="2855" width="12.5" style="6" customWidth="1"/>
    <col min="2856" max="2856" width="10.25" style="6" customWidth="1"/>
    <col min="2857" max="2857" width="9.875" style="6" customWidth="1"/>
    <col min="2858" max="2858" width="19.75" style="6" customWidth="1"/>
    <col min="2859" max="2859" width="9" style="6"/>
    <col min="2860" max="2870" width="10" style="6" customWidth="1"/>
    <col min="2871" max="2871" width="10.375" style="6" customWidth="1"/>
    <col min="2872" max="2872" width="3.625" style="6" customWidth="1"/>
    <col min="2873" max="2885" width="10" style="6" customWidth="1"/>
    <col min="2886" max="2886" width="9.625" style="6" bestFit="1" customWidth="1"/>
    <col min="2887" max="2887" width="1.875" style="6" customWidth="1"/>
    <col min="2888" max="2888" width="8.25" style="6" customWidth="1"/>
    <col min="2889" max="2898" width="10" style="6" customWidth="1"/>
    <col min="2899" max="2899" width="9.5" style="6" customWidth="1"/>
    <col min="2900" max="2909" width="10" style="6" customWidth="1"/>
    <col min="2910" max="2910" width="16" style="6" customWidth="1"/>
    <col min="2911" max="2912" width="11.125" style="6" customWidth="1"/>
    <col min="2913" max="2935" width="10" style="6" customWidth="1"/>
    <col min="2936" max="2937" width="9.875" style="6" customWidth="1"/>
    <col min="2938" max="3072" width="9" style="6"/>
    <col min="3073" max="3073" width="1.5" style="6" customWidth="1"/>
    <col min="3074" max="3074" width="8.5" style="6" customWidth="1"/>
    <col min="3075" max="3075" width="12.125" style="6" customWidth="1"/>
    <col min="3076" max="3076" width="11.625" style="6" bestFit="1" customWidth="1"/>
    <col min="3077" max="3077" width="10.875" style="6" customWidth="1"/>
    <col min="3078" max="3078" width="10.25" style="6" customWidth="1"/>
    <col min="3079" max="3079" width="11.25" style="6" customWidth="1"/>
    <col min="3080" max="3080" width="10.25" style="6" customWidth="1"/>
    <col min="3081" max="3081" width="10.375" style="6" customWidth="1"/>
    <col min="3082" max="3082" width="10.875" style="6" customWidth="1"/>
    <col min="3083" max="3083" width="11.125" style="6" bestFit="1" customWidth="1"/>
    <col min="3084" max="3084" width="11" style="6" customWidth="1"/>
    <col min="3085" max="3085" width="10.5" style="6" customWidth="1"/>
    <col min="3086" max="3086" width="10.875" style="6" bestFit="1" customWidth="1"/>
    <col min="3087" max="3087" width="1.75" style="6" customWidth="1"/>
    <col min="3088" max="3088" width="9.125" style="6" customWidth="1"/>
    <col min="3089" max="3089" width="11.5" style="6" customWidth="1"/>
    <col min="3090" max="3090" width="10.125" style="6" customWidth="1"/>
    <col min="3091" max="3093" width="10.375" style="6" customWidth="1"/>
    <col min="3094" max="3094" width="9.375" style="6" customWidth="1"/>
    <col min="3095" max="3095" width="8.75" style="6" customWidth="1"/>
    <col min="3096" max="3096" width="9.375" style="6" customWidth="1"/>
    <col min="3097" max="3097" width="9.75" style="6" customWidth="1"/>
    <col min="3098" max="3098" width="11.875" style="6" customWidth="1"/>
    <col min="3099" max="3099" width="10" style="6" customWidth="1"/>
    <col min="3100" max="3100" width="10.625" style="6" customWidth="1"/>
    <col min="3101" max="3101" width="11.125" style="6" bestFit="1" customWidth="1"/>
    <col min="3102" max="3102" width="1.125" style="6" customWidth="1"/>
    <col min="3103" max="3103" width="8.25" style="6" customWidth="1"/>
    <col min="3104" max="3104" width="11.75" style="6" customWidth="1"/>
    <col min="3105" max="3105" width="10.875" style="6" customWidth="1"/>
    <col min="3106" max="3107" width="11" style="6" customWidth="1"/>
    <col min="3108" max="3108" width="10" style="6" customWidth="1"/>
    <col min="3109" max="3109" width="11.625" style="6" customWidth="1"/>
    <col min="3110" max="3110" width="11.125" style="6" customWidth="1"/>
    <col min="3111" max="3111" width="12.5" style="6" customWidth="1"/>
    <col min="3112" max="3112" width="10.25" style="6" customWidth="1"/>
    <col min="3113" max="3113" width="9.875" style="6" customWidth="1"/>
    <col min="3114" max="3114" width="19.75" style="6" customWidth="1"/>
    <col min="3115" max="3115" width="9" style="6"/>
    <col min="3116" max="3126" width="10" style="6" customWidth="1"/>
    <col min="3127" max="3127" width="10.375" style="6" customWidth="1"/>
    <col min="3128" max="3128" width="3.625" style="6" customWidth="1"/>
    <col min="3129" max="3141" width="10" style="6" customWidth="1"/>
    <col min="3142" max="3142" width="9.625" style="6" bestFit="1" customWidth="1"/>
    <col min="3143" max="3143" width="1.875" style="6" customWidth="1"/>
    <col min="3144" max="3144" width="8.25" style="6" customWidth="1"/>
    <col min="3145" max="3154" width="10" style="6" customWidth="1"/>
    <col min="3155" max="3155" width="9.5" style="6" customWidth="1"/>
    <col min="3156" max="3165" width="10" style="6" customWidth="1"/>
    <col min="3166" max="3166" width="16" style="6" customWidth="1"/>
    <col min="3167" max="3168" width="11.125" style="6" customWidth="1"/>
    <col min="3169" max="3191" width="10" style="6" customWidth="1"/>
    <col min="3192" max="3193" width="9.875" style="6" customWidth="1"/>
    <col min="3194" max="3328" width="9" style="6"/>
    <col min="3329" max="3329" width="1.5" style="6" customWidth="1"/>
    <col min="3330" max="3330" width="8.5" style="6" customWidth="1"/>
    <col min="3331" max="3331" width="12.125" style="6" customWidth="1"/>
    <col min="3332" max="3332" width="11.625" style="6" bestFit="1" customWidth="1"/>
    <col min="3333" max="3333" width="10.875" style="6" customWidth="1"/>
    <col min="3334" max="3334" width="10.25" style="6" customWidth="1"/>
    <col min="3335" max="3335" width="11.25" style="6" customWidth="1"/>
    <col min="3336" max="3336" width="10.25" style="6" customWidth="1"/>
    <col min="3337" max="3337" width="10.375" style="6" customWidth="1"/>
    <col min="3338" max="3338" width="10.875" style="6" customWidth="1"/>
    <col min="3339" max="3339" width="11.125" style="6" bestFit="1" customWidth="1"/>
    <col min="3340" max="3340" width="11" style="6" customWidth="1"/>
    <col min="3341" max="3341" width="10.5" style="6" customWidth="1"/>
    <col min="3342" max="3342" width="10.875" style="6" bestFit="1" customWidth="1"/>
    <col min="3343" max="3343" width="1.75" style="6" customWidth="1"/>
    <col min="3344" max="3344" width="9.125" style="6" customWidth="1"/>
    <col min="3345" max="3345" width="11.5" style="6" customWidth="1"/>
    <col min="3346" max="3346" width="10.125" style="6" customWidth="1"/>
    <col min="3347" max="3349" width="10.375" style="6" customWidth="1"/>
    <col min="3350" max="3350" width="9.375" style="6" customWidth="1"/>
    <col min="3351" max="3351" width="8.75" style="6" customWidth="1"/>
    <col min="3352" max="3352" width="9.375" style="6" customWidth="1"/>
    <col min="3353" max="3353" width="9.75" style="6" customWidth="1"/>
    <col min="3354" max="3354" width="11.875" style="6" customWidth="1"/>
    <col min="3355" max="3355" width="10" style="6" customWidth="1"/>
    <col min="3356" max="3356" width="10.625" style="6" customWidth="1"/>
    <col min="3357" max="3357" width="11.125" style="6" bestFit="1" customWidth="1"/>
    <col min="3358" max="3358" width="1.125" style="6" customWidth="1"/>
    <col min="3359" max="3359" width="8.25" style="6" customWidth="1"/>
    <col min="3360" max="3360" width="11.75" style="6" customWidth="1"/>
    <col min="3361" max="3361" width="10.875" style="6" customWidth="1"/>
    <col min="3362" max="3363" width="11" style="6" customWidth="1"/>
    <col min="3364" max="3364" width="10" style="6" customWidth="1"/>
    <col min="3365" max="3365" width="11.625" style="6" customWidth="1"/>
    <col min="3366" max="3366" width="11.125" style="6" customWidth="1"/>
    <col min="3367" max="3367" width="12.5" style="6" customWidth="1"/>
    <col min="3368" max="3368" width="10.25" style="6" customWidth="1"/>
    <col min="3369" max="3369" width="9.875" style="6" customWidth="1"/>
    <col min="3370" max="3370" width="19.75" style="6" customWidth="1"/>
    <col min="3371" max="3371" width="9" style="6"/>
    <col min="3372" max="3382" width="10" style="6" customWidth="1"/>
    <col min="3383" max="3383" width="10.375" style="6" customWidth="1"/>
    <col min="3384" max="3384" width="3.625" style="6" customWidth="1"/>
    <col min="3385" max="3397" width="10" style="6" customWidth="1"/>
    <col min="3398" max="3398" width="9.625" style="6" bestFit="1" customWidth="1"/>
    <col min="3399" max="3399" width="1.875" style="6" customWidth="1"/>
    <col min="3400" max="3400" width="8.25" style="6" customWidth="1"/>
    <col min="3401" max="3410" width="10" style="6" customWidth="1"/>
    <col min="3411" max="3411" width="9.5" style="6" customWidth="1"/>
    <col min="3412" max="3421" width="10" style="6" customWidth="1"/>
    <col min="3422" max="3422" width="16" style="6" customWidth="1"/>
    <col min="3423" max="3424" width="11.125" style="6" customWidth="1"/>
    <col min="3425" max="3447" width="10" style="6" customWidth="1"/>
    <col min="3448" max="3449" width="9.875" style="6" customWidth="1"/>
    <col min="3450" max="3584" width="9" style="6"/>
    <col min="3585" max="3585" width="1.5" style="6" customWidth="1"/>
    <col min="3586" max="3586" width="8.5" style="6" customWidth="1"/>
    <col min="3587" max="3587" width="12.125" style="6" customWidth="1"/>
    <col min="3588" max="3588" width="11.625" style="6" bestFit="1" customWidth="1"/>
    <col min="3589" max="3589" width="10.875" style="6" customWidth="1"/>
    <col min="3590" max="3590" width="10.25" style="6" customWidth="1"/>
    <col min="3591" max="3591" width="11.25" style="6" customWidth="1"/>
    <col min="3592" max="3592" width="10.25" style="6" customWidth="1"/>
    <col min="3593" max="3593" width="10.375" style="6" customWidth="1"/>
    <col min="3594" max="3594" width="10.875" style="6" customWidth="1"/>
    <col min="3595" max="3595" width="11.125" style="6" bestFit="1" customWidth="1"/>
    <col min="3596" max="3596" width="11" style="6" customWidth="1"/>
    <col min="3597" max="3597" width="10.5" style="6" customWidth="1"/>
    <col min="3598" max="3598" width="10.875" style="6" bestFit="1" customWidth="1"/>
    <col min="3599" max="3599" width="1.75" style="6" customWidth="1"/>
    <col min="3600" max="3600" width="9.125" style="6" customWidth="1"/>
    <col min="3601" max="3601" width="11.5" style="6" customWidth="1"/>
    <col min="3602" max="3602" width="10.125" style="6" customWidth="1"/>
    <col min="3603" max="3605" width="10.375" style="6" customWidth="1"/>
    <col min="3606" max="3606" width="9.375" style="6" customWidth="1"/>
    <col min="3607" max="3607" width="8.75" style="6" customWidth="1"/>
    <col min="3608" max="3608" width="9.375" style="6" customWidth="1"/>
    <col min="3609" max="3609" width="9.75" style="6" customWidth="1"/>
    <col min="3610" max="3610" width="11.875" style="6" customWidth="1"/>
    <col min="3611" max="3611" width="10" style="6" customWidth="1"/>
    <col min="3612" max="3612" width="10.625" style="6" customWidth="1"/>
    <col min="3613" max="3613" width="11.125" style="6" bestFit="1" customWidth="1"/>
    <col min="3614" max="3614" width="1.125" style="6" customWidth="1"/>
    <col min="3615" max="3615" width="8.25" style="6" customWidth="1"/>
    <col min="3616" max="3616" width="11.75" style="6" customWidth="1"/>
    <col min="3617" max="3617" width="10.875" style="6" customWidth="1"/>
    <col min="3618" max="3619" width="11" style="6" customWidth="1"/>
    <col min="3620" max="3620" width="10" style="6" customWidth="1"/>
    <col min="3621" max="3621" width="11.625" style="6" customWidth="1"/>
    <col min="3622" max="3622" width="11.125" style="6" customWidth="1"/>
    <col min="3623" max="3623" width="12.5" style="6" customWidth="1"/>
    <col min="3624" max="3624" width="10.25" style="6" customWidth="1"/>
    <col min="3625" max="3625" width="9.875" style="6" customWidth="1"/>
    <col min="3626" max="3626" width="19.75" style="6" customWidth="1"/>
    <col min="3627" max="3627" width="9" style="6"/>
    <col min="3628" max="3638" width="10" style="6" customWidth="1"/>
    <col min="3639" max="3639" width="10.375" style="6" customWidth="1"/>
    <col min="3640" max="3640" width="3.625" style="6" customWidth="1"/>
    <col min="3641" max="3653" width="10" style="6" customWidth="1"/>
    <col min="3654" max="3654" width="9.625" style="6" bestFit="1" customWidth="1"/>
    <col min="3655" max="3655" width="1.875" style="6" customWidth="1"/>
    <col min="3656" max="3656" width="8.25" style="6" customWidth="1"/>
    <col min="3657" max="3666" width="10" style="6" customWidth="1"/>
    <col min="3667" max="3667" width="9.5" style="6" customWidth="1"/>
    <col min="3668" max="3677" width="10" style="6" customWidth="1"/>
    <col min="3678" max="3678" width="16" style="6" customWidth="1"/>
    <col min="3679" max="3680" width="11.125" style="6" customWidth="1"/>
    <col min="3681" max="3703" width="10" style="6" customWidth="1"/>
    <col min="3704" max="3705" width="9.875" style="6" customWidth="1"/>
    <col min="3706" max="3840" width="9" style="6"/>
    <col min="3841" max="3841" width="1.5" style="6" customWidth="1"/>
    <col min="3842" max="3842" width="8.5" style="6" customWidth="1"/>
    <col min="3843" max="3843" width="12.125" style="6" customWidth="1"/>
    <col min="3844" max="3844" width="11.625" style="6" bestFit="1" customWidth="1"/>
    <col min="3845" max="3845" width="10.875" style="6" customWidth="1"/>
    <col min="3846" max="3846" width="10.25" style="6" customWidth="1"/>
    <col min="3847" max="3847" width="11.25" style="6" customWidth="1"/>
    <col min="3848" max="3848" width="10.25" style="6" customWidth="1"/>
    <col min="3849" max="3849" width="10.375" style="6" customWidth="1"/>
    <col min="3850" max="3850" width="10.875" style="6" customWidth="1"/>
    <col min="3851" max="3851" width="11.125" style="6" bestFit="1" customWidth="1"/>
    <col min="3852" max="3852" width="11" style="6" customWidth="1"/>
    <col min="3853" max="3853" width="10.5" style="6" customWidth="1"/>
    <col min="3854" max="3854" width="10.875" style="6" bestFit="1" customWidth="1"/>
    <col min="3855" max="3855" width="1.75" style="6" customWidth="1"/>
    <col min="3856" max="3856" width="9.125" style="6" customWidth="1"/>
    <col min="3857" max="3857" width="11.5" style="6" customWidth="1"/>
    <col min="3858" max="3858" width="10.125" style="6" customWidth="1"/>
    <col min="3859" max="3861" width="10.375" style="6" customWidth="1"/>
    <col min="3862" max="3862" width="9.375" style="6" customWidth="1"/>
    <col min="3863" max="3863" width="8.75" style="6" customWidth="1"/>
    <col min="3864" max="3864" width="9.375" style="6" customWidth="1"/>
    <col min="3865" max="3865" width="9.75" style="6" customWidth="1"/>
    <col min="3866" max="3866" width="11.875" style="6" customWidth="1"/>
    <col min="3867" max="3867" width="10" style="6" customWidth="1"/>
    <col min="3868" max="3868" width="10.625" style="6" customWidth="1"/>
    <col min="3869" max="3869" width="11.125" style="6" bestFit="1" customWidth="1"/>
    <col min="3870" max="3870" width="1.125" style="6" customWidth="1"/>
    <col min="3871" max="3871" width="8.25" style="6" customWidth="1"/>
    <col min="3872" max="3872" width="11.75" style="6" customWidth="1"/>
    <col min="3873" max="3873" width="10.875" style="6" customWidth="1"/>
    <col min="3874" max="3875" width="11" style="6" customWidth="1"/>
    <col min="3876" max="3876" width="10" style="6" customWidth="1"/>
    <col min="3877" max="3877" width="11.625" style="6" customWidth="1"/>
    <col min="3878" max="3878" width="11.125" style="6" customWidth="1"/>
    <col min="3879" max="3879" width="12.5" style="6" customWidth="1"/>
    <col min="3880" max="3880" width="10.25" style="6" customWidth="1"/>
    <col min="3881" max="3881" width="9.875" style="6" customWidth="1"/>
    <col min="3882" max="3882" width="19.75" style="6" customWidth="1"/>
    <col min="3883" max="3883" width="9" style="6"/>
    <col min="3884" max="3894" width="10" style="6" customWidth="1"/>
    <col min="3895" max="3895" width="10.375" style="6" customWidth="1"/>
    <col min="3896" max="3896" width="3.625" style="6" customWidth="1"/>
    <col min="3897" max="3909" width="10" style="6" customWidth="1"/>
    <col min="3910" max="3910" width="9.625" style="6" bestFit="1" customWidth="1"/>
    <col min="3911" max="3911" width="1.875" style="6" customWidth="1"/>
    <col min="3912" max="3912" width="8.25" style="6" customWidth="1"/>
    <col min="3913" max="3922" width="10" style="6" customWidth="1"/>
    <col min="3923" max="3923" width="9.5" style="6" customWidth="1"/>
    <col min="3924" max="3933" width="10" style="6" customWidth="1"/>
    <col min="3934" max="3934" width="16" style="6" customWidth="1"/>
    <col min="3935" max="3936" width="11.125" style="6" customWidth="1"/>
    <col min="3937" max="3959" width="10" style="6" customWidth="1"/>
    <col min="3960" max="3961" width="9.875" style="6" customWidth="1"/>
    <col min="3962" max="4096" width="9" style="6"/>
    <col min="4097" max="4097" width="1.5" style="6" customWidth="1"/>
    <col min="4098" max="4098" width="8.5" style="6" customWidth="1"/>
    <col min="4099" max="4099" width="12.125" style="6" customWidth="1"/>
    <col min="4100" max="4100" width="11.625" style="6" bestFit="1" customWidth="1"/>
    <col min="4101" max="4101" width="10.875" style="6" customWidth="1"/>
    <col min="4102" max="4102" width="10.25" style="6" customWidth="1"/>
    <col min="4103" max="4103" width="11.25" style="6" customWidth="1"/>
    <col min="4104" max="4104" width="10.25" style="6" customWidth="1"/>
    <col min="4105" max="4105" width="10.375" style="6" customWidth="1"/>
    <col min="4106" max="4106" width="10.875" style="6" customWidth="1"/>
    <col min="4107" max="4107" width="11.125" style="6" bestFit="1" customWidth="1"/>
    <col min="4108" max="4108" width="11" style="6" customWidth="1"/>
    <col min="4109" max="4109" width="10.5" style="6" customWidth="1"/>
    <col min="4110" max="4110" width="10.875" style="6" bestFit="1" customWidth="1"/>
    <col min="4111" max="4111" width="1.75" style="6" customWidth="1"/>
    <col min="4112" max="4112" width="9.125" style="6" customWidth="1"/>
    <col min="4113" max="4113" width="11.5" style="6" customWidth="1"/>
    <col min="4114" max="4114" width="10.125" style="6" customWidth="1"/>
    <col min="4115" max="4117" width="10.375" style="6" customWidth="1"/>
    <col min="4118" max="4118" width="9.375" style="6" customWidth="1"/>
    <col min="4119" max="4119" width="8.75" style="6" customWidth="1"/>
    <col min="4120" max="4120" width="9.375" style="6" customWidth="1"/>
    <col min="4121" max="4121" width="9.75" style="6" customWidth="1"/>
    <col min="4122" max="4122" width="11.875" style="6" customWidth="1"/>
    <col min="4123" max="4123" width="10" style="6" customWidth="1"/>
    <col min="4124" max="4124" width="10.625" style="6" customWidth="1"/>
    <col min="4125" max="4125" width="11.125" style="6" bestFit="1" customWidth="1"/>
    <col min="4126" max="4126" width="1.125" style="6" customWidth="1"/>
    <col min="4127" max="4127" width="8.25" style="6" customWidth="1"/>
    <col min="4128" max="4128" width="11.75" style="6" customWidth="1"/>
    <col min="4129" max="4129" width="10.875" style="6" customWidth="1"/>
    <col min="4130" max="4131" width="11" style="6" customWidth="1"/>
    <col min="4132" max="4132" width="10" style="6" customWidth="1"/>
    <col min="4133" max="4133" width="11.625" style="6" customWidth="1"/>
    <col min="4134" max="4134" width="11.125" style="6" customWidth="1"/>
    <col min="4135" max="4135" width="12.5" style="6" customWidth="1"/>
    <col min="4136" max="4136" width="10.25" style="6" customWidth="1"/>
    <col min="4137" max="4137" width="9.875" style="6" customWidth="1"/>
    <col min="4138" max="4138" width="19.75" style="6" customWidth="1"/>
    <col min="4139" max="4139" width="9" style="6"/>
    <col min="4140" max="4150" width="10" style="6" customWidth="1"/>
    <col min="4151" max="4151" width="10.375" style="6" customWidth="1"/>
    <col min="4152" max="4152" width="3.625" style="6" customWidth="1"/>
    <col min="4153" max="4165" width="10" style="6" customWidth="1"/>
    <col min="4166" max="4166" width="9.625" style="6" bestFit="1" customWidth="1"/>
    <col min="4167" max="4167" width="1.875" style="6" customWidth="1"/>
    <col min="4168" max="4168" width="8.25" style="6" customWidth="1"/>
    <col min="4169" max="4178" width="10" style="6" customWidth="1"/>
    <col min="4179" max="4179" width="9.5" style="6" customWidth="1"/>
    <col min="4180" max="4189" width="10" style="6" customWidth="1"/>
    <col min="4190" max="4190" width="16" style="6" customWidth="1"/>
    <col min="4191" max="4192" width="11.125" style="6" customWidth="1"/>
    <col min="4193" max="4215" width="10" style="6" customWidth="1"/>
    <col min="4216" max="4217" width="9.875" style="6" customWidth="1"/>
    <col min="4218" max="4352" width="9" style="6"/>
    <col min="4353" max="4353" width="1.5" style="6" customWidth="1"/>
    <col min="4354" max="4354" width="8.5" style="6" customWidth="1"/>
    <col min="4355" max="4355" width="12.125" style="6" customWidth="1"/>
    <col min="4356" max="4356" width="11.625" style="6" bestFit="1" customWidth="1"/>
    <col min="4357" max="4357" width="10.875" style="6" customWidth="1"/>
    <col min="4358" max="4358" width="10.25" style="6" customWidth="1"/>
    <col min="4359" max="4359" width="11.25" style="6" customWidth="1"/>
    <col min="4360" max="4360" width="10.25" style="6" customWidth="1"/>
    <col min="4361" max="4361" width="10.375" style="6" customWidth="1"/>
    <col min="4362" max="4362" width="10.875" style="6" customWidth="1"/>
    <col min="4363" max="4363" width="11.125" style="6" bestFit="1" customWidth="1"/>
    <col min="4364" max="4364" width="11" style="6" customWidth="1"/>
    <col min="4365" max="4365" width="10.5" style="6" customWidth="1"/>
    <col min="4366" max="4366" width="10.875" style="6" bestFit="1" customWidth="1"/>
    <col min="4367" max="4367" width="1.75" style="6" customWidth="1"/>
    <col min="4368" max="4368" width="9.125" style="6" customWidth="1"/>
    <col min="4369" max="4369" width="11.5" style="6" customWidth="1"/>
    <col min="4370" max="4370" width="10.125" style="6" customWidth="1"/>
    <col min="4371" max="4373" width="10.375" style="6" customWidth="1"/>
    <col min="4374" max="4374" width="9.375" style="6" customWidth="1"/>
    <col min="4375" max="4375" width="8.75" style="6" customWidth="1"/>
    <col min="4376" max="4376" width="9.375" style="6" customWidth="1"/>
    <col min="4377" max="4377" width="9.75" style="6" customWidth="1"/>
    <col min="4378" max="4378" width="11.875" style="6" customWidth="1"/>
    <col min="4379" max="4379" width="10" style="6" customWidth="1"/>
    <col min="4380" max="4380" width="10.625" style="6" customWidth="1"/>
    <col min="4381" max="4381" width="11.125" style="6" bestFit="1" customWidth="1"/>
    <col min="4382" max="4382" width="1.125" style="6" customWidth="1"/>
    <col min="4383" max="4383" width="8.25" style="6" customWidth="1"/>
    <col min="4384" max="4384" width="11.75" style="6" customWidth="1"/>
    <col min="4385" max="4385" width="10.875" style="6" customWidth="1"/>
    <col min="4386" max="4387" width="11" style="6" customWidth="1"/>
    <col min="4388" max="4388" width="10" style="6" customWidth="1"/>
    <col min="4389" max="4389" width="11.625" style="6" customWidth="1"/>
    <col min="4390" max="4390" width="11.125" style="6" customWidth="1"/>
    <col min="4391" max="4391" width="12.5" style="6" customWidth="1"/>
    <col min="4392" max="4392" width="10.25" style="6" customWidth="1"/>
    <col min="4393" max="4393" width="9.875" style="6" customWidth="1"/>
    <col min="4394" max="4394" width="19.75" style="6" customWidth="1"/>
    <col min="4395" max="4395" width="9" style="6"/>
    <col min="4396" max="4406" width="10" style="6" customWidth="1"/>
    <col min="4407" max="4407" width="10.375" style="6" customWidth="1"/>
    <col min="4408" max="4408" width="3.625" style="6" customWidth="1"/>
    <col min="4409" max="4421" width="10" style="6" customWidth="1"/>
    <col min="4422" max="4422" width="9.625" style="6" bestFit="1" customWidth="1"/>
    <col min="4423" max="4423" width="1.875" style="6" customWidth="1"/>
    <col min="4424" max="4424" width="8.25" style="6" customWidth="1"/>
    <col min="4425" max="4434" width="10" style="6" customWidth="1"/>
    <col min="4435" max="4435" width="9.5" style="6" customWidth="1"/>
    <col min="4436" max="4445" width="10" style="6" customWidth="1"/>
    <col min="4446" max="4446" width="16" style="6" customWidth="1"/>
    <col min="4447" max="4448" width="11.125" style="6" customWidth="1"/>
    <col min="4449" max="4471" width="10" style="6" customWidth="1"/>
    <col min="4472" max="4473" width="9.875" style="6" customWidth="1"/>
    <col min="4474" max="4608" width="9" style="6"/>
    <col min="4609" max="4609" width="1.5" style="6" customWidth="1"/>
    <col min="4610" max="4610" width="8.5" style="6" customWidth="1"/>
    <col min="4611" max="4611" width="12.125" style="6" customWidth="1"/>
    <col min="4612" max="4612" width="11.625" style="6" bestFit="1" customWidth="1"/>
    <col min="4613" max="4613" width="10.875" style="6" customWidth="1"/>
    <col min="4614" max="4614" width="10.25" style="6" customWidth="1"/>
    <col min="4615" max="4615" width="11.25" style="6" customWidth="1"/>
    <col min="4616" max="4616" width="10.25" style="6" customWidth="1"/>
    <col min="4617" max="4617" width="10.375" style="6" customWidth="1"/>
    <col min="4618" max="4618" width="10.875" style="6" customWidth="1"/>
    <col min="4619" max="4619" width="11.125" style="6" bestFit="1" customWidth="1"/>
    <col min="4620" max="4620" width="11" style="6" customWidth="1"/>
    <col min="4621" max="4621" width="10.5" style="6" customWidth="1"/>
    <col min="4622" max="4622" width="10.875" style="6" bestFit="1" customWidth="1"/>
    <col min="4623" max="4623" width="1.75" style="6" customWidth="1"/>
    <col min="4624" max="4624" width="9.125" style="6" customWidth="1"/>
    <col min="4625" max="4625" width="11.5" style="6" customWidth="1"/>
    <col min="4626" max="4626" width="10.125" style="6" customWidth="1"/>
    <col min="4627" max="4629" width="10.375" style="6" customWidth="1"/>
    <col min="4630" max="4630" width="9.375" style="6" customWidth="1"/>
    <col min="4631" max="4631" width="8.75" style="6" customWidth="1"/>
    <col min="4632" max="4632" width="9.375" style="6" customWidth="1"/>
    <col min="4633" max="4633" width="9.75" style="6" customWidth="1"/>
    <col min="4634" max="4634" width="11.875" style="6" customWidth="1"/>
    <col min="4635" max="4635" width="10" style="6" customWidth="1"/>
    <col min="4636" max="4636" width="10.625" style="6" customWidth="1"/>
    <col min="4637" max="4637" width="11.125" style="6" bestFit="1" customWidth="1"/>
    <col min="4638" max="4638" width="1.125" style="6" customWidth="1"/>
    <col min="4639" max="4639" width="8.25" style="6" customWidth="1"/>
    <col min="4640" max="4640" width="11.75" style="6" customWidth="1"/>
    <col min="4641" max="4641" width="10.875" style="6" customWidth="1"/>
    <col min="4642" max="4643" width="11" style="6" customWidth="1"/>
    <col min="4644" max="4644" width="10" style="6" customWidth="1"/>
    <col min="4645" max="4645" width="11.625" style="6" customWidth="1"/>
    <col min="4646" max="4646" width="11.125" style="6" customWidth="1"/>
    <col min="4647" max="4647" width="12.5" style="6" customWidth="1"/>
    <col min="4648" max="4648" width="10.25" style="6" customWidth="1"/>
    <col min="4649" max="4649" width="9.875" style="6" customWidth="1"/>
    <col min="4650" max="4650" width="19.75" style="6" customWidth="1"/>
    <col min="4651" max="4651" width="9" style="6"/>
    <col min="4652" max="4662" width="10" style="6" customWidth="1"/>
    <col min="4663" max="4663" width="10.375" style="6" customWidth="1"/>
    <col min="4664" max="4664" width="3.625" style="6" customWidth="1"/>
    <col min="4665" max="4677" width="10" style="6" customWidth="1"/>
    <col min="4678" max="4678" width="9.625" style="6" bestFit="1" customWidth="1"/>
    <col min="4679" max="4679" width="1.875" style="6" customWidth="1"/>
    <col min="4680" max="4680" width="8.25" style="6" customWidth="1"/>
    <col min="4681" max="4690" width="10" style="6" customWidth="1"/>
    <col min="4691" max="4691" width="9.5" style="6" customWidth="1"/>
    <col min="4692" max="4701" width="10" style="6" customWidth="1"/>
    <col min="4702" max="4702" width="16" style="6" customWidth="1"/>
    <col min="4703" max="4704" width="11.125" style="6" customWidth="1"/>
    <col min="4705" max="4727" width="10" style="6" customWidth="1"/>
    <col min="4728" max="4729" width="9.875" style="6" customWidth="1"/>
    <col min="4730" max="4864" width="9" style="6"/>
    <col min="4865" max="4865" width="1.5" style="6" customWidth="1"/>
    <col min="4866" max="4866" width="8.5" style="6" customWidth="1"/>
    <col min="4867" max="4867" width="12.125" style="6" customWidth="1"/>
    <col min="4868" max="4868" width="11.625" style="6" bestFit="1" customWidth="1"/>
    <col min="4869" max="4869" width="10.875" style="6" customWidth="1"/>
    <col min="4870" max="4870" width="10.25" style="6" customWidth="1"/>
    <col min="4871" max="4871" width="11.25" style="6" customWidth="1"/>
    <col min="4872" max="4872" width="10.25" style="6" customWidth="1"/>
    <col min="4873" max="4873" width="10.375" style="6" customWidth="1"/>
    <col min="4874" max="4874" width="10.875" style="6" customWidth="1"/>
    <col min="4875" max="4875" width="11.125" style="6" bestFit="1" customWidth="1"/>
    <col min="4876" max="4876" width="11" style="6" customWidth="1"/>
    <col min="4877" max="4877" width="10.5" style="6" customWidth="1"/>
    <col min="4878" max="4878" width="10.875" style="6" bestFit="1" customWidth="1"/>
    <col min="4879" max="4879" width="1.75" style="6" customWidth="1"/>
    <col min="4880" max="4880" width="9.125" style="6" customWidth="1"/>
    <col min="4881" max="4881" width="11.5" style="6" customWidth="1"/>
    <col min="4882" max="4882" width="10.125" style="6" customWidth="1"/>
    <col min="4883" max="4885" width="10.375" style="6" customWidth="1"/>
    <col min="4886" max="4886" width="9.375" style="6" customWidth="1"/>
    <col min="4887" max="4887" width="8.75" style="6" customWidth="1"/>
    <col min="4888" max="4888" width="9.375" style="6" customWidth="1"/>
    <col min="4889" max="4889" width="9.75" style="6" customWidth="1"/>
    <col min="4890" max="4890" width="11.875" style="6" customWidth="1"/>
    <col min="4891" max="4891" width="10" style="6" customWidth="1"/>
    <col min="4892" max="4892" width="10.625" style="6" customWidth="1"/>
    <col min="4893" max="4893" width="11.125" style="6" bestFit="1" customWidth="1"/>
    <col min="4894" max="4894" width="1.125" style="6" customWidth="1"/>
    <col min="4895" max="4895" width="8.25" style="6" customWidth="1"/>
    <col min="4896" max="4896" width="11.75" style="6" customWidth="1"/>
    <col min="4897" max="4897" width="10.875" style="6" customWidth="1"/>
    <col min="4898" max="4899" width="11" style="6" customWidth="1"/>
    <col min="4900" max="4900" width="10" style="6" customWidth="1"/>
    <col min="4901" max="4901" width="11.625" style="6" customWidth="1"/>
    <col min="4902" max="4902" width="11.125" style="6" customWidth="1"/>
    <col min="4903" max="4903" width="12.5" style="6" customWidth="1"/>
    <col min="4904" max="4904" width="10.25" style="6" customWidth="1"/>
    <col min="4905" max="4905" width="9.875" style="6" customWidth="1"/>
    <col min="4906" max="4906" width="19.75" style="6" customWidth="1"/>
    <col min="4907" max="4907" width="9" style="6"/>
    <col min="4908" max="4918" width="10" style="6" customWidth="1"/>
    <col min="4919" max="4919" width="10.375" style="6" customWidth="1"/>
    <col min="4920" max="4920" width="3.625" style="6" customWidth="1"/>
    <col min="4921" max="4933" width="10" style="6" customWidth="1"/>
    <col min="4934" max="4934" width="9.625" style="6" bestFit="1" customWidth="1"/>
    <col min="4935" max="4935" width="1.875" style="6" customWidth="1"/>
    <col min="4936" max="4936" width="8.25" style="6" customWidth="1"/>
    <col min="4937" max="4946" width="10" style="6" customWidth="1"/>
    <col min="4947" max="4947" width="9.5" style="6" customWidth="1"/>
    <col min="4948" max="4957" width="10" style="6" customWidth="1"/>
    <col min="4958" max="4958" width="16" style="6" customWidth="1"/>
    <col min="4959" max="4960" width="11.125" style="6" customWidth="1"/>
    <col min="4961" max="4983" width="10" style="6" customWidth="1"/>
    <col min="4984" max="4985" width="9.875" style="6" customWidth="1"/>
    <col min="4986" max="5120" width="9" style="6"/>
    <col min="5121" max="5121" width="1.5" style="6" customWidth="1"/>
    <col min="5122" max="5122" width="8.5" style="6" customWidth="1"/>
    <col min="5123" max="5123" width="12.125" style="6" customWidth="1"/>
    <col min="5124" max="5124" width="11.625" style="6" bestFit="1" customWidth="1"/>
    <col min="5125" max="5125" width="10.875" style="6" customWidth="1"/>
    <col min="5126" max="5126" width="10.25" style="6" customWidth="1"/>
    <col min="5127" max="5127" width="11.25" style="6" customWidth="1"/>
    <col min="5128" max="5128" width="10.25" style="6" customWidth="1"/>
    <col min="5129" max="5129" width="10.375" style="6" customWidth="1"/>
    <col min="5130" max="5130" width="10.875" style="6" customWidth="1"/>
    <col min="5131" max="5131" width="11.125" style="6" bestFit="1" customWidth="1"/>
    <col min="5132" max="5132" width="11" style="6" customWidth="1"/>
    <col min="5133" max="5133" width="10.5" style="6" customWidth="1"/>
    <col min="5134" max="5134" width="10.875" style="6" bestFit="1" customWidth="1"/>
    <col min="5135" max="5135" width="1.75" style="6" customWidth="1"/>
    <col min="5136" max="5136" width="9.125" style="6" customWidth="1"/>
    <col min="5137" max="5137" width="11.5" style="6" customWidth="1"/>
    <col min="5138" max="5138" width="10.125" style="6" customWidth="1"/>
    <col min="5139" max="5141" width="10.375" style="6" customWidth="1"/>
    <col min="5142" max="5142" width="9.375" style="6" customWidth="1"/>
    <col min="5143" max="5143" width="8.75" style="6" customWidth="1"/>
    <col min="5144" max="5144" width="9.375" style="6" customWidth="1"/>
    <col min="5145" max="5145" width="9.75" style="6" customWidth="1"/>
    <col min="5146" max="5146" width="11.875" style="6" customWidth="1"/>
    <col min="5147" max="5147" width="10" style="6" customWidth="1"/>
    <col min="5148" max="5148" width="10.625" style="6" customWidth="1"/>
    <col min="5149" max="5149" width="11.125" style="6" bestFit="1" customWidth="1"/>
    <col min="5150" max="5150" width="1.125" style="6" customWidth="1"/>
    <col min="5151" max="5151" width="8.25" style="6" customWidth="1"/>
    <col min="5152" max="5152" width="11.75" style="6" customWidth="1"/>
    <col min="5153" max="5153" width="10.875" style="6" customWidth="1"/>
    <col min="5154" max="5155" width="11" style="6" customWidth="1"/>
    <col min="5156" max="5156" width="10" style="6" customWidth="1"/>
    <col min="5157" max="5157" width="11.625" style="6" customWidth="1"/>
    <col min="5158" max="5158" width="11.125" style="6" customWidth="1"/>
    <col min="5159" max="5159" width="12.5" style="6" customWidth="1"/>
    <col min="5160" max="5160" width="10.25" style="6" customWidth="1"/>
    <col min="5161" max="5161" width="9.875" style="6" customWidth="1"/>
    <col min="5162" max="5162" width="19.75" style="6" customWidth="1"/>
    <col min="5163" max="5163" width="9" style="6"/>
    <col min="5164" max="5174" width="10" style="6" customWidth="1"/>
    <col min="5175" max="5175" width="10.375" style="6" customWidth="1"/>
    <col min="5176" max="5176" width="3.625" style="6" customWidth="1"/>
    <col min="5177" max="5189" width="10" style="6" customWidth="1"/>
    <col min="5190" max="5190" width="9.625" style="6" bestFit="1" customWidth="1"/>
    <col min="5191" max="5191" width="1.875" style="6" customWidth="1"/>
    <col min="5192" max="5192" width="8.25" style="6" customWidth="1"/>
    <col min="5193" max="5202" width="10" style="6" customWidth="1"/>
    <col min="5203" max="5203" width="9.5" style="6" customWidth="1"/>
    <col min="5204" max="5213" width="10" style="6" customWidth="1"/>
    <col min="5214" max="5214" width="16" style="6" customWidth="1"/>
    <col min="5215" max="5216" width="11.125" style="6" customWidth="1"/>
    <col min="5217" max="5239" width="10" style="6" customWidth="1"/>
    <col min="5240" max="5241" width="9.875" style="6" customWidth="1"/>
    <col min="5242" max="5376" width="9" style="6"/>
    <col min="5377" max="5377" width="1.5" style="6" customWidth="1"/>
    <col min="5378" max="5378" width="8.5" style="6" customWidth="1"/>
    <col min="5379" max="5379" width="12.125" style="6" customWidth="1"/>
    <col min="5380" max="5380" width="11.625" style="6" bestFit="1" customWidth="1"/>
    <col min="5381" max="5381" width="10.875" style="6" customWidth="1"/>
    <col min="5382" max="5382" width="10.25" style="6" customWidth="1"/>
    <col min="5383" max="5383" width="11.25" style="6" customWidth="1"/>
    <col min="5384" max="5384" width="10.25" style="6" customWidth="1"/>
    <col min="5385" max="5385" width="10.375" style="6" customWidth="1"/>
    <col min="5386" max="5386" width="10.875" style="6" customWidth="1"/>
    <col min="5387" max="5387" width="11.125" style="6" bestFit="1" customWidth="1"/>
    <col min="5388" max="5388" width="11" style="6" customWidth="1"/>
    <col min="5389" max="5389" width="10.5" style="6" customWidth="1"/>
    <col min="5390" max="5390" width="10.875" style="6" bestFit="1" customWidth="1"/>
    <col min="5391" max="5391" width="1.75" style="6" customWidth="1"/>
    <col min="5392" max="5392" width="9.125" style="6" customWidth="1"/>
    <col min="5393" max="5393" width="11.5" style="6" customWidth="1"/>
    <col min="5394" max="5394" width="10.125" style="6" customWidth="1"/>
    <col min="5395" max="5397" width="10.375" style="6" customWidth="1"/>
    <col min="5398" max="5398" width="9.375" style="6" customWidth="1"/>
    <col min="5399" max="5399" width="8.75" style="6" customWidth="1"/>
    <col min="5400" max="5400" width="9.375" style="6" customWidth="1"/>
    <col min="5401" max="5401" width="9.75" style="6" customWidth="1"/>
    <col min="5402" max="5402" width="11.875" style="6" customWidth="1"/>
    <col min="5403" max="5403" width="10" style="6" customWidth="1"/>
    <col min="5404" max="5404" width="10.625" style="6" customWidth="1"/>
    <col min="5405" max="5405" width="11.125" style="6" bestFit="1" customWidth="1"/>
    <col min="5406" max="5406" width="1.125" style="6" customWidth="1"/>
    <col min="5407" max="5407" width="8.25" style="6" customWidth="1"/>
    <col min="5408" max="5408" width="11.75" style="6" customWidth="1"/>
    <col min="5409" max="5409" width="10.875" style="6" customWidth="1"/>
    <col min="5410" max="5411" width="11" style="6" customWidth="1"/>
    <col min="5412" max="5412" width="10" style="6" customWidth="1"/>
    <col min="5413" max="5413" width="11.625" style="6" customWidth="1"/>
    <col min="5414" max="5414" width="11.125" style="6" customWidth="1"/>
    <col min="5415" max="5415" width="12.5" style="6" customWidth="1"/>
    <col min="5416" max="5416" width="10.25" style="6" customWidth="1"/>
    <col min="5417" max="5417" width="9.875" style="6" customWidth="1"/>
    <col min="5418" max="5418" width="19.75" style="6" customWidth="1"/>
    <col min="5419" max="5419" width="9" style="6"/>
    <col min="5420" max="5430" width="10" style="6" customWidth="1"/>
    <col min="5431" max="5431" width="10.375" style="6" customWidth="1"/>
    <col min="5432" max="5432" width="3.625" style="6" customWidth="1"/>
    <col min="5433" max="5445" width="10" style="6" customWidth="1"/>
    <col min="5446" max="5446" width="9.625" style="6" bestFit="1" customWidth="1"/>
    <col min="5447" max="5447" width="1.875" style="6" customWidth="1"/>
    <col min="5448" max="5448" width="8.25" style="6" customWidth="1"/>
    <col min="5449" max="5458" width="10" style="6" customWidth="1"/>
    <col min="5459" max="5459" width="9.5" style="6" customWidth="1"/>
    <col min="5460" max="5469" width="10" style="6" customWidth="1"/>
    <col min="5470" max="5470" width="16" style="6" customWidth="1"/>
    <col min="5471" max="5472" width="11.125" style="6" customWidth="1"/>
    <col min="5473" max="5495" width="10" style="6" customWidth="1"/>
    <col min="5496" max="5497" width="9.875" style="6" customWidth="1"/>
    <col min="5498" max="5632" width="9" style="6"/>
    <col min="5633" max="5633" width="1.5" style="6" customWidth="1"/>
    <col min="5634" max="5634" width="8.5" style="6" customWidth="1"/>
    <col min="5635" max="5635" width="12.125" style="6" customWidth="1"/>
    <col min="5636" max="5636" width="11.625" style="6" bestFit="1" customWidth="1"/>
    <col min="5637" max="5637" width="10.875" style="6" customWidth="1"/>
    <col min="5638" max="5638" width="10.25" style="6" customWidth="1"/>
    <col min="5639" max="5639" width="11.25" style="6" customWidth="1"/>
    <col min="5640" max="5640" width="10.25" style="6" customWidth="1"/>
    <col min="5641" max="5641" width="10.375" style="6" customWidth="1"/>
    <col min="5642" max="5642" width="10.875" style="6" customWidth="1"/>
    <col min="5643" max="5643" width="11.125" style="6" bestFit="1" customWidth="1"/>
    <col min="5644" max="5644" width="11" style="6" customWidth="1"/>
    <col min="5645" max="5645" width="10.5" style="6" customWidth="1"/>
    <col min="5646" max="5646" width="10.875" style="6" bestFit="1" customWidth="1"/>
    <col min="5647" max="5647" width="1.75" style="6" customWidth="1"/>
    <col min="5648" max="5648" width="9.125" style="6" customWidth="1"/>
    <col min="5649" max="5649" width="11.5" style="6" customWidth="1"/>
    <col min="5650" max="5650" width="10.125" style="6" customWidth="1"/>
    <col min="5651" max="5653" width="10.375" style="6" customWidth="1"/>
    <col min="5654" max="5654" width="9.375" style="6" customWidth="1"/>
    <col min="5655" max="5655" width="8.75" style="6" customWidth="1"/>
    <col min="5656" max="5656" width="9.375" style="6" customWidth="1"/>
    <col min="5657" max="5657" width="9.75" style="6" customWidth="1"/>
    <col min="5658" max="5658" width="11.875" style="6" customWidth="1"/>
    <col min="5659" max="5659" width="10" style="6" customWidth="1"/>
    <col min="5660" max="5660" width="10.625" style="6" customWidth="1"/>
    <col min="5661" max="5661" width="11.125" style="6" bestFit="1" customWidth="1"/>
    <col min="5662" max="5662" width="1.125" style="6" customWidth="1"/>
    <col min="5663" max="5663" width="8.25" style="6" customWidth="1"/>
    <col min="5664" max="5664" width="11.75" style="6" customWidth="1"/>
    <col min="5665" max="5665" width="10.875" style="6" customWidth="1"/>
    <col min="5666" max="5667" width="11" style="6" customWidth="1"/>
    <col min="5668" max="5668" width="10" style="6" customWidth="1"/>
    <col min="5669" max="5669" width="11.625" style="6" customWidth="1"/>
    <col min="5670" max="5670" width="11.125" style="6" customWidth="1"/>
    <col min="5671" max="5671" width="12.5" style="6" customWidth="1"/>
    <col min="5672" max="5672" width="10.25" style="6" customWidth="1"/>
    <col min="5673" max="5673" width="9.875" style="6" customWidth="1"/>
    <col min="5674" max="5674" width="19.75" style="6" customWidth="1"/>
    <col min="5675" max="5675" width="9" style="6"/>
    <col min="5676" max="5686" width="10" style="6" customWidth="1"/>
    <col min="5687" max="5687" width="10.375" style="6" customWidth="1"/>
    <col min="5688" max="5688" width="3.625" style="6" customWidth="1"/>
    <col min="5689" max="5701" width="10" style="6" customWidth="1"/>
    <col min="5702" max="5702" width="9.625" style="6" bestFit="1" customWidth="1"/>
    <col min="5703" max="5703" width="1.875" style="6" customWidth="1"/>
    <col min="5704" max="5704" width="8.25" style="6" customWidth="1"/>
    <col min="5705" max="5714" width="10" style="6" customWidth="1"/>
    <col min="5715" max="5715" width="9.5" style="6" customWidth="1"/>
    <col min="5716" max="5725" width="10" style="6" customWidth="1"/>
    <col min="5726" max="5726" width="16" style="6" customWidth="1"/>
    <col min="5727" max="5728" width="11.125" style="6" customWidth="1"/>
    <col min="5729" max="5751" width="10" style="6" customWidth="1"/>
    <col min="5752" max="5753" width="9.875" style="6" customWidth="1"/>
    <col min="5754" max="5888" width="9" style="6"/>
    <col min="5889" max="5889" width="1.5" style="6" customWidth="1"/>
    <col min="5890" max="5890" width="8.5" style="6" customWidth="1"/>
    <col min="5891" max="5891" width="12.125" style="6" customWidth="1"/>
    <col min="5892" max="5892" width="11.625" style="6" bestFit="1" customWidth="1"/>
    <col min="5893" max="5893" width="10.875" style="6" customWidth="1"/>
    <col min="5894" max="5894" width="10.25" style="6" customWidth="1"/>
    <col min="5895" max="5895" width="11.25" style="6" customWidth="1"/>
    <col min="5896" max="5896" width="10.25" style="6" customWidth="1"/>
    <col min="5897" max="5897" width="10.375" style="6" customWidth="1"/>
    <col min="5898" max="5898" width="10.875" style="6" customWidth="1"/>
    <col min="5899" max="5899" width="11.125" style="6" bestFit="1" customWidth="1"/>
    <col min="5900" max="5900" width="11" style="6" customWidth="1"/>
    <col min="5901" max="5901" width="10.5" style="6" customWidth="1"/>
    <col min="5902" max="5902" width="10.875" style="6" bestFit="1" customWidth="1"/>
    <col min="5903" max="5903" width="1.75" style="6" customWidth="1"/>
    <col min="5904" max="5904" width="9.125" style="6" customWidth="1"/>
    <col min="5905" max="5905" width="11.5" style="6" customWidth="1"/>
    <col min="5906" max="5906" width="10.125" style="6" customWidth="1"/>
    <col min="5907" max="5909" width="10.375" style="6" customWidth="1"/>
    <col min="5910" max="5910" width="9.375" style="6" customWidth="1"/>
    <col min="5911" max="5911" width="8.75" style="6" customWidth="1"/>
    <col min="5912" max="5912" width="9.375" style="6" customWidth="1"/>
    <col min="5913" max="5913" width="9.75" style="6" customWidth="1"/>
    <col min="5914" max="5914" width="11.875" style="6" customWidth="1"/>
    <col min="5915" max="5915" width="10" style="6" customWidth="1"/>
    <col min="5916" max="5916" width="10.625" style="6" customWidth="1"/>
    <col min="5917" max="5917" width="11.125" style="6" bestFit="1" customWidth="1"/>
    <col min="5918" max="5918" width="1.125" style="6" customWidth="1"/>
    <col min="5919" max="5919" width="8.25" style="6" customWidth="1"/>
    <col min="5920" max="5920" width="11.75" style="6" customWidth="1"/>
    <col min="5921" max="5921" width="10.875" style="6" customWidth="1"/>
    <col min="5922" max="5923" width="11" style="6" customWidth="1"/>
    <col min="5924" max="5924" width="10" style="6" customWidth="1"/>
    <col min="5925" max="5925" width="11.625" style="6" customWidth="1"/>
    <col min="5926" max="5926" width="11.125" style="6" customWidth="1"/>
    <col min="5927" max="5927" width="12.5" style="6" customWidth="1"/>
    <col min="5928" max="5928" width="10.25" style="6" customWidth="1"/>
    <col min="5929" max="5929" width="9.875" style="6" customWidth="1"/>
    <col min="5930" max="5930" width="19.75" style="6" customWidth="1"/>
    <col min="5931" max="5931" width="9" style="6"/>
    <col min="5932" max="5942" width="10" style="6" customWidth="1"/>
    <col min="5943" max="5943" width="10.375" style="6" customWidth="1"/>
    <col min="5944" max="5944" width="3.625" style="6" customWidth="1"/>
    <col min="5945" max="5957" width="10" style="6" customWidth="1"/>
    <col min="5958" max="5958" width="9.625" style="6" bestFit="1" customWidth="1"/>
    <col min="5959" max="5959" width="1.875" style="6" customWidth="1"/>
    <col min="5960" max="5960" width="8.25" style="6" customWidth="1"/>
    <col min="5961" max="5970" width="10" style="6" customWidth="1"/>
    <col min="5971" max="5971" width="9.5" style="6" customWidth="1"/>
    <col min="5972" max="5981" width="10" style="6" customWidth="1"/>
    <col min="5982" max="5982" width="16" style="6" customWidth="1"/>
    <col min="5983" max="5984" width="11.125" style="6" customWidth="1"/>
    <col min="5985" max="6007" width="10" style="6" customWidth="1"/>
    <col min="6008" max="6009" width="9.875" style="6" customWidth="1"/>
    <col min="6010" max="6144" width="9" style="6"/>
    <col min="6145" max="6145" width="1.5" style="6" customWidth="1"/>
    <col min="6146" max="6146" width="8.5" style="6" customWidth="1"/>
    <col min="6147" max="6147" width="12.125" style="6" customWidth="1"/>
    <col min="6148" max="6148" width="11.625" style="6" bestFit="1" customWidth="1"/>
    <col min="6149" max="6149" width="10.875" style="6" customWidth="1"/>
    <col min="6150" max="6150" width="10.25" style="6" customWidth="1"/>
    <col min="6151" max="6151" width="11.25" style="6" customWidth="1"/>
    <col min="6152" max="6152" width="10.25" style="6" customWidth="1"/>
    <col min="6153" max="6153" width="10.375" style="6" customWidth="1"/>
    <col min="6154" max="6154" width="10.875" style="6" customWidth="1"/>
    <col min="6155" max="6155" width="11.125" style="6" bestFit="1" customWidth="1"/>
    <col min="6156" max="6156" width="11" style="6" customWidth="1"/>
    <col min="6157" max="6157" width="10.5" style="6" customWidth="1"/>
    <col min="6158" max="6158" width="10.875" style="6" bestFit="1" customWidth="1"/>
    <col min="6159" max="6159" width="1.75" style="6" customWidth="1"/>
    <col min="6160" max="6160" width="9.125" style="6" customWidth="1"/>
    <col min="6161" max="6161" width="11.5" style="6" customWidth="1"/>
    <col min="6162" max="6162" width="10.125" style="6" customWidth="1"/>
    <col min="6163" max="6165" width="10.375" style="6" customWidth="1"/>
    <col min="6166" max="6166" width="9.375" style="6" customWidth="1"/>
    <col min="6167" max="6167" width="8.75" style="6" customWidth="1"/>
    <col min="6168" max="6168" width="9.375" style="6" customWidth="1"/>
    <col min="6169" max="6169" width="9.75" style="6" customWidth="1"/>
    <col min="6170" max="6170" width="11.875" style="6" customWidth="1"/>
    <col min="6171" max="6171" width="10" style="6" customWidth="1"/>
    <col min="6172" max="6172" width="10.625" style="6" customWidth="1"/>
    <col min="6173" max="6173" width="11.125" style="6" bestFit="1" customWidth="1"/>
    <col min="6174" max="6174" width="1.125" style="6" customWidth="1"/>
    <col min="6175" max="6175" width="8.25" style="6" customWidth="1"/>
    <col min="6176" max="6176" width="11.75" style="6" customWidth="1"/>
    <col min="6177" max="6177" width="10.875" style="6" customWidth="1"/>
    <col min="6178" max="6179" width="11" style="6" customWidth="1"/>
    <col min="6180" max="6180" width="10" style="6" customWidth="1"/>
    <col min="6181" max="6181" width="11.625" style="6" customWidth="1"/>
    <col min="6182" max="6182" width="11.125" style="6" customWidth="1"/>
    <col min="6183" max="6183" width="12.5" style="6" customWidth="1"/>
    <col min="6184" max="6184" width="10.25" style="6" customWidth="1"/>
    <col min="6185" max="6185" width="9.875" style="6" customWidth="1"/>
    <col min="6186" max="6186" width="19.75" style="6" customWidth="1"/>
    <col min="6187" max="6187" width="9" style="6"/>
    <col min="6188" max="6198" width="10" style="6" customWidth="1"/>
    <col min="6199" max="6199" width="10.375" style="6" customWidth="1"/>
    <col min="6200" max="6200" width="3.625" style="6" customWidth="1"/>
    <col min="6201" max="6213" width="10" style="6" customWidth="1"/>
    <col min="6214" max="6214" width="9.625" style="6" bestFit="1" customWidth="1"/>
    <col min="6215" max="6215" width="1.875" style="6" customWidth="1"/>
    <col min="6216" max="6216" width="8.25" style="6" customWidth="1"/>
    <col min="6217" max="6226" width="10" style="6" customWidth="1"/>
    <col min="6227" max="6227" width="9.5" style="6" customWidth="1"/>
    <col min="6228" max="6237" width="10" style="6" customWidth="1"/>
    <col min="6238" max="6238" width="16" style="6" customWidth="1"/>
    <col min="6239" max="6240" width="11.125" style="6" customWidth="1"/>
    <col min="6241" max="6263" width="10" style="6" customWidth="1"/>
    <col min="6264" max="6265" width="9.875" style="6" customWidth="1"/>
    <col min="6266" max="6400" width="9" style="6"/>
    <col min="6401" max="6401" width="1.5" style="6" customWidth="1"/>
    <col min="6402" max="6402" width="8.5" style="6" customWidth="1"/>
    <col min="6403" max="6403" width="12.125" style="6" customWidth="1"/>
    <col min="6404" max="6404" width="11.625" style="6" bestFit="1" customWidth="1"/>
    <col min="6405" max="6405" width="10.875" style="6" customWidth="1"/>
    <col min="6406" max="6406" width="10.25" style="6" customWidth="1"/>
    <col min="6407" max="6407" width="11.25" style="6" customWidth="1"/>
    <col min="6408" max="6408" width="10.25" style="6" customWidth="1"/>
    <col min="6409" max="6409" width="10.375" style="6" customWidth="1"/>
    <col min="6410" max="6410" width="10.875" style="6" customWidth="1"/>
    <col min="6411" max="6411" width="11.125" style="6" bestFit="1" customWidth="1"/>
    <col min="6412" max="6412" width="11" style="6" customWidth="1"/>
    <col min="6413" max="6413" width="10.5" style="6" customWidth="1"/>
    <col min="6414" max="6414" width="10.875" style="6" bestFit="1" customWidth="1"/>
    <col min="6415" max="6415" width="1.75" style="6" customWidth="1"/>
    <col min="6416" max="6416" width="9.125" style="6" customWidth="1"/>
    <col min="6417" max="6417" width="11.5" style="6" customWidth="1"/>
    <col min="6418" max="6418" width="10.125" style="6" customWidth="1"/>
    <col min="6419" max="6421" width="10.375" style="6" customWidth="1"/>
    <col min="6422" max="6422" width="9.375" style="6" customWidth="1"/>
    <col min="6423" max="6423" width="8.75" style="6" customWidth="1"/>
    <col min="6424" max="6424" width="9.375" style="6" customWidth="1"/>
    <col min="6425" max="6425" width="9.75" style="6" customWidth="1"/>
    <col min="6426" max="6426" width="11.875" style="6" customWidth="1"/>
    <col min="6427" max="6427" width="10" style="6" customWidth="1"/>
    <col min="6428" max="6428" width="10.625" style="6" customWidth="1"/>
    <col min="6429" max="6429" width="11.125" style="6" bestFit="1" customWidth="1"/>
    <col min="6430" max="6430" width="1.125" style="6" customWidth="1"/>
    <col min="6431" max="6431" width="8.25" style="6" customWidth="1"/>
    <col min="6432" max="6432" width="11.75" style="6" customWidth="1"/>
    <col min="6433" max="6433" width="10.875" style="6" customWidth="1"/>
    <col min="6434" max="6435" width="11" style="6" customWidth="1"/>
    <col min="6436" max="6436" width="10" style="6" customWidth="1"/>
    <col min="6437" max="6437" width="11.625" style="6" customWidth="1"/>
    <col min="6438" max="6438" width="11.125" style="6" customWidth="1"/>
    <col min="6439" max="6439" width="12.5" style="6" customWidth="1"/>
    <col min="6440" max="6440" width="10.25" style="6" customWidth="1"/>
    <col min="6441" max="6441" width="9.875" style="6" customWidth="1"/>
    <col min="6442" max="6442" width="19.75" style="6" customWidth="1"/>
    <col min="6443" max="6443" width="9" style="6"/>
    <col min="6444" max="6454" width="10" style="6" customWidth="1"/>
    <col min="6455" max="6455" width="10.375" style="6" customWidth="1"/>
    <col min="6456" max="6456" width="3.625" style="6" customWidth="1"/>
    <col min="6457" max="6469" width="10" style="6" customWidth="1"/>
    <col min="6470" max="6470" width="9.625" style="6" bestFit="1" customWidth="1"/>
    <col min="6471" max="6471" width="1.875" style="6" customWidth="1"/>
    <col min="6472" max="6472" width="8.25" style="6" customWidth="1"/>
    <col min="6473" max="6482" width="10" style="6" customWidth="1"/>
    <col min="6483" max="6483" width="9.5" style="6" customWidth="1"/>
    <col min="6484" max="6493" width="10" style="6" customWidth="1"/>
    <col min="6494" max="6494" width="16" style="6" customWidth="1"/>
    <col min="6495" max="6496" width="11.125" style="6" customWidth="1"/>
    <col min="6497" max="6519" width="10" style="6" customWidth="1"/>
    <col min="6520" max="6521" width="9.875" style="6" customWidth="1"/>
    <col min="6522" max="6656" width="9" style="6"/>
    <col min="6657" max="6657" width="1.5" style="6" customWidth="1"/>
    <col min="6658" max="6658" width="8.5" style="6" customWidth="1"/>
    <col min="6659" max="6659" width="12.125" style="6" customWidth="1"/>
    <col min="6660" max="6660" width="11.625" style="6" bestFit="1" customWidth="1"/>
    <col min="6661" max="6661" width="10.875" style="6" customWidth="1"/>
    <col min="6662" max="6662" width="10.25" style="6" customWidth="1"/>
    <col min="6663" max="6663" width="11.25" style="6" customWidth="1"/>
    <col min="6664" max="6664" width="10.25" style="6" customWidth="1"/>
    <col min="6665" max="6665" width="10.375" style="6" customWidth="1"/>
    <col min="6666" max="6666" width="10.875" style="6" customWidth="1"/>
    <col min="6667" max="6667" width="11.125" style="6" bestFit="1" customWidth="1"/>
    <col min="6668" max="6668" width="11" style="6" customWidth="1"/>
    <col min="6669" max="6669" width="10.5" style="6" customWidth="1"/>
    <col min="6670" max="6670" width="10.875" style="6" bestFit="1" customWidth="1"/>
    <col min="6671" max="6671" width="1.75" style="6" customWidth="1"/>
    <col min="6672" max="6672" width="9.125" style="6" customWidth="1"/>
    <col min="6673" max="6673" width="11.5" style="6" customWidth="1"/>
    <col min="6674" max="6674" width="10.125" style="6" customWidth="1"/>
    <col min="6675" max="6677" width="10.375" style="6" customWidth="1"/>
    <col min="6678" max="6678" width="9.375" style="6" customWidth="1"/>
    <col min="6679" max="6679" width="8.75" style="6" customWidth="1"/>
    <col min="6680" max="6680" width="9.375" style="6" customWidth="1"/>
    <col min="6681" max="6681" width="9.75" style="6" customWidth="1"/>
    <col min="6682" max="6682" width="11.875" style="6" customWidth="1"/>
    <col min="6683" max="6683" width="10" style="6" customWidth="1"/>
    <col min="6684" max="6684" width="10.625" style="6" customWidth="1"/>
    <col min="6685" max="6685" width="11.125" style="6" bestFit="1" customWidth="1"/>
    <col min="6686" max="6686" width="1.125" style="6" customWidth="1"/>
    <col min="6687" max="6687" width="8.25" style="6" customWidth="1"/>
    <col min="6688" max="6688" width="11.75" style="6" customWidth="1"/>
    <col min="6689" max="6689" width="10.875" style="6" customWidth="1"/>
    <col min="6690" max="6691" width="11" style="6" customWidth="1"/>
    <col min="6692" max="6692" width="10" style="6" customWidth="1"/>
    <col min="6693" max="6693" width="11.625" style="6" customWidth="1"/>
    <col min="6694" max="6694" width="11.125" style="6" customWidth="1"/>
    <col min="6695" max="6695" width="12.5" style="6" customWidth="1"/>
    <col min="6696" max="6696" width="10.25" style="6" customWidth="1"/>
    <col min="6697" max="6697" width="9.875" style="6" customWidth="1"/>
    <col min="6698" max="6698" width="19.75" style="6" customWidth="1"/>
    <col min="6699" max="6699" width="9" style="6"/>
    <col min="6700" max="6710" width="10" style="6" customWidth="1"/>
    <col min="6711" max="6711" width="10.375" style="6" customWidth="1"/>
    <col min="6712" max="6712" width="3.625" style="6" customWidth="1"/>
    <col min="6713" max="6725" width="10" style="6" customWidth="1"/>
    <col min="6726" max="6726" width="9.625" style="6" bestFit="1" customWidth="1"/>
    <col min="6727" max="6727" width="1.875" style="6" customWidth="1"/>
    <col min="6728" max="6728" width="8.25" style="6" customWidth="1"/>
    <col min="6729" max="6738" width="10" style="6" customWidth="1"/>
    <col min="6739" max="6739" width="9.5" style="6" customWidth="1"/>
    <col min="6740" max="6749" width="10" style="6" customWidth="1"/>
    <col min="6750" max="6750" width="16" style="6" customWidth="1"/>
    <col min="6751" max="6752" width="11.125" style="6" customWidth="1"/>
    <col min="6753" max="6775" width="10" style="6" customWidth="1"/>
    <col min="6776" max="6777" width="9.875" style="6" customWidth="1"/>
    <col min="6778" max="6912" width="9" style="6"/>
    <col min="6913" max="6913" width="1.5" style="6" customWidth="1"/>
    <col min="6914" max="6914" width="8.5" style="6" customWidth="1"/>
    <col min="6915" max="6915" width="12.125" style="6" customWidth="1"/>
    <col min="6916" max="6916" width="11.625" style="6" bestFit="1" customWidth="1"/>
    <col min="6917" max="6917" width="10.875" style="6" customWidth="1"/>
    <col min="6918" max="6918" width="10.25" style="6" customWidth="1"/>
    <col min="6919" max="6919" width="11.25" style="6" customWidth="1"/>
    <col min="6920" max="6920" width="10.25" style="6" customWidth="1"/>
    <col min="6921" max="6921" width="10.375" style="6" customWidth="1"/>
    <col min="6922" max="6922" width="10.875" style="6" customWidth="1"/>
    <col min="6923" max="6923" width="11.125" style="6" bestFit="1" customWidth="1"/>
    <col min="6924" max="6924" width="11" style="6" customWidth="1"/>
    <col min="6925" max="6925" width="10.5" style="6" customWidth="1"/>
    <col min="6926" max="6926" width="10.875" style="6" bestFit="1" customWidth="1"/>
    <col min="6927" max="6927" width="1.75" style="6" customWidth="1"/>
    <col min="6928" max="6928" width="9.125" style="6" customWidth="1"/>
    <col min="6929" max="6929" width="11.5" style="6" customWidth="1"/>
    <col min="6930" max="6930" width="10.125" style="6" customWidth="1"/>
    <col min="6931" max="6933" width="10.375" style="6" customWidth="1"/>
    <col min="6934" max="6934" width="9.375" style="6" customWidth="1"/>
    <col min="6935" max="6935" width="8.75" style="6" customWidth="1"/>
    <col min="6936" max="6936" width="9.375" style="6" customWidth="1"/>
    <col min="6937" max="6937" width="9.75" style="6" customWidth="1"/>
    <col min="6938" max="6938" width="11.875" style="6" customWidth="1"/>
    <col min="6939" max="6939" width="10" style="6" customWidth="1"/>
    <col min="6940" max="6940" width="10.625" style="6" customWidth="1"/>
    <col min="6941" max="6941" width="11.125" style="6" bestFit="1" customWidth="1"/>
    <col min="6942" max="6942" width="1.125" style="6" customWidth="1"/>
    <col min="6943" max="6943" width="8.25" style="6" customWidth="1"/>
    <col min="6944" max="6944" width="11.75" style="6" customWidth="1"/>
    <col min="6945" max="6945" width="10.875" style="6" customWidth="1"/>
    <col min="6946" max="6947" width="11" style="6" customWidth="1"/>
    <col min="6948" max="6948" width="10" style="6" customWidth="1"/>
    <col min="6949" max="6949" width="11.625" style="6" customWidth="1"/>
    <col min="6950" max="6950" width="11.125" style="6" customWidth="1"/>
    <col min="6951" max="6951" width="12.5" style="6" customWidth="1"/>
    <col min="6952" max="6952" width="10.25" style="6" customWidth="1"/>
    <col min="6953" max="6953" width="9.875" style="6" customWidth="1"/>
    <col min="6954" max="6954" width="19.75" style="6" customWidth="1"/>
    <col min="6955" max="6955" width="9" style="6"/>
    <col min="6956" max="6966" width="10" style="6" customWidth="1"/>
    <col min="6967" max="6967" width="10.375" style="6" customWidth="1"/>
    <col min="6968" max="6968" width="3.625" style="6" customWidth="1"/>
    <col min="6969" max="6981" width="10" style="6" customWidth="1"/>
    <col min="6982" max="6982" width="9.625" style="6" bestFit="1" customWidth="1"/>
    <col min="6983" max="6983" width="1.875" style="6" customWidth="1"/>
    <col min="6984" max="6984" width="8.25" style="6" customWidth="1"/>
    <col min="6985" max="6994" width="10" style="6" customWidth="1"/>
    <col min="6995" max="6995" width="9.5" style="6" customWidth="1"/>
    <col min="6996" max="7005" width="10" style="6" customWidth="1"/>
    <col min="7006" max="7006" width="16" style="6" customWidth="1"/>
    <col min="7007" max="7008" width="11.125" style="6" customWidth="1"/>
    <col min="7009" max="7031" width="10" style="6" customWidth="1"/>
    <col min="7032" max="7033" width="9.875" style="6" customWidth="1"/>
    <col min="7034" max="7168" width="9" style="6"/>
    <col min="7169" max="7169" width="1.5" style="6" customWidth="1"/>
    <col min="7170" max="7170" width="8.5" style="6" customWidth="1"/>
    <col min="7171" max="7171" width="12.125" style="6" customWidth="1"/>
    <col min="7172" max="7172" width="11.625" style="6" bestFit="1" customWidth="1"/>
    <col min="7173" max="7173" width="10.875" style="6" customWidth="1"/>
    <col min="7174" max="7174" width="10.25" style="6" customWidth="1"/>
    <col min="7175" max="7175" width="11.25" style="6" customWidth="1"/>
    <col min="7176" max="7176" width="10.25" style="6" customWidth="1"/>
    <col min="7177" max="7177" width="10.375" style="6" customWidth="1"/>
    <col min="7178" max="7178" width="10.875" style="6" customWidth="1"/>
    <col min="7179" max="7179" width="11.125" style="6" bestFit="1" customWidth="1"/>
    <col min="7180" max="7180" width="11" style="6" customWidth="1"/>
    <col min="7181" max="7181" width="10.5" style="6" customWidth="1"/>
    <col min="7182" max="7182" width="10.875" style="6" bestFit="1" customWidth="1"/>
    <col min="7183" max="7183" width="1.75" style="6" customWidth="1"/>
    <col min="7184" max="7184" width="9.125" style="6" customWidth="1"/>
    <col min="7185" max="7185" width="11.5" style="6" customWidth="1"/>
    <col min="7186" max="7186" width="10.125" style="6" customWidth="1"/>
    <col min="7187" max="7189" width="10.375" style="6" customWidth="1"/>
    <col min="7190" max="7190" width="9.375" style="6" customWidth="1"/>
    <col min="7191" max="7191" width="8.75" style="6" customWidth="1"/>
    <col min="7192" max="7192" width="9.375" style="6" customWidth="1"/>
    <col min="7193" max="7193" width="9.75" style="6" customWidth="1"/>
    <col min="7194" max="7194" width="11.875" style="6" customWidth="1"/>
    <col min="7195" max="7195" width="10" style="6" customWidth="1"/>
    <col min="7196" max="7196" width="10.625" style="6" customWidth="1"/>
    <col min="7197" max="7197" width="11.125" style="6" bestFit="1" customWidth="1"/>
    <col min="7198" max="7198" width="1.125" style="6" customWidth="1"/>
    <col min="7199" max="7199" width="8.25" style="6" customWidth="1"/>
    <col min="7200" max="7200" width="11.75" style="6" customWidth="1"/>
    <col min="7201" max="7201" width="10.875" style="6" customWidth="1"/>
    <col min="7202" max="7203" width="11" style="6" customWidth="1"/>
    <col min="7204" max="7204" width="10" style="6" customWidth="1"/>
    <col min="7205" max="7205" width="11.625" style="6" customWidth="1"/>
    <col min="7206" max="7206" width="11.125" style="6" customWidth="1"/>
    <col min="7207" max="7207" width="12.5" style="6" customWidth="1"/>
    <col min="7208" max="7208" width="10.25" style="6" customWidth="1"/>
    <col min="7209" max="7209" width="9.875" style="6" customWidth="1"/>
    <col min="7210" max="7210" width="19.75" style="6" customWidth="1"/>
    <col min="7211" max="7211" width="9" style="6"/>
    <col min="7212" max="7222" width="10" style="6" customWidth="1"/>
    <col min="7223" max="7223" width="10.375" style="6" customWidth="1"/>
    <col min="7224" max="7224" width="3.625" style="6" customWidth="1"/>
    <col min="7225" max="7237" width="10" style="6" customWidth="1"/>
    <col min="7238" max="7238" width="9.625" style="6" bestFit="1" customWidth="1"/>
    <col min="7239" max="7239" width="1.875" style="6" customWidth="1"/>
    <col min="7240" max="7240" width="8.25" style="6" customWidth="1"/>
    <col min="7241" max="7250" width="10" style="6" customWidth="1"/>
    <col min="7251" max="7251" width="9.5" style="6" customWidth="1"/>
    <col min="7252" max="7261" width="10" style="6" customWidth="1"/>
    <col min="7262" max="7262" width="16" style="6" customWidth="1"/>
    <col min="7263" max="7264" width="11.125" style="6" customWidth="1"/>
    <col min="7265" max="7287" width="10" style="6" customWidth="1"/>
    <col min="7288" max="7289" width="9.875" style="6" customWidth="1"/>
    <col min="7290" max="7424" width="9" style="6"/>
    <col min="7425" max="7425" width="1.5" style="6" customWidth="1"/>
    <col min="7426" max="7426" width="8.5" style="6" customWidth="1"/>
    <col min="7427" max="7427" width="12.125" style="6" customWidth="1"/>
    <col min="7428" max="7428" width="11.625" style="6" bestFit="1" customWidth="1"/>
    <col min="7429" max="7429" width="10.875" style="6" customWidth="1"/>
    <col min="7430" max="7430" width="10.25" style="6" customWidth="1"/>
    <col min="7431" max="7431" width="11.25" style="6" customWidth="1"/>
    <col min="7432" max="7432" width="10.25" style="6" customWidth="1"/>
    <col min="7433" max="7433" width="10.375" style="6" customWidth="1"/>
    <col min="7434" max="7434" width="10.875" style="6" customWidth="1"/>
    <col min="7435" max="7435" width="11.125" style="6" bestFit="1" customWidth="1"/>
    <col min="7436" max="7436" width="11" style="6" customWidth="1"/>
    <col min="7437" max="7437" width="10.5" style="6" customWidth="1"/>
    <col min="7438" max="7438" width="10.875" style="6" bestFit="1" customWidth="1"/>
    <col min="7439" max="7439" width="1.75" style="6" customWidth="1"/>
    <col min="7440" max="7440" width="9.125" style="6" customWidth="1"/>
    <col min="7441" max="7441" width="11.5" style="6" customWidth="1"/>
    <col min="7442" max="7442" width="10.125" style="6" customWidth="1"/>
    <col min="7443" max="7445" width="10.375" style="6" customWidth="1"/>
    <col min="7446" max="7446" width="9.375" style="6" customWidth="1"/>
    <col min="7447" max="7447" width="8.75" style="6" customWidth="1"/>
    <col min="7448" max="7448" width="9.375" style="6" customWidth="1"/>
    <col min="7449" max="7449" width="9.75" style="6" customWidth="1"/>
    <col min="7450" max="7450" width="11.875" style="6" customWidth="1"/>
    <col min="7451" max="7451" width="10" style="6" customWidth="1"/>
    <col min="7452" max="7452" width="10.625" style="6" customWidth="1"/>
    <col min="7453" max="7453" width="11.125" style="6" bestFit="1" customWidth="1"/>
    <col min="7454" max="7454" width="1.125" style="6" customWidth="1"/>
    <col min="7455" max="7455" width="8.25" style="6" customWidth="1"/>
    <col min="7456" max="7456" width="11.75" style="6" customWidth="1"/>
    <col min="7457" max="7457" width="10.875" style="6" customWidth="1"/>
    <col min="7458" max="7459" width="11" style="6" customWidth="1"/>
    <col min="7460" max="7460" width="10" style="6" customWidth="1"/>
    <col min="7461" max="7461" width="11.625" style="6" customWidth="1"/>
    <col min="7462" max="7462" width="11.125" style="6" customWidth="1"/>
    <col min="7463" max="7463" width="12.5" style="6" customWidth="1"/>
    <col min="7464" max="7464" width="10.25" style="6" customWidth="1"/>
    <col min="7465" max="7465" width="9.875" style="6" customWidth="1"/>
    <col min="7466" max="7466" width="19.75" style="6" customWidth="1"/>
    <col min="7467" max="7467" width="9" style="6"/>
    <col min="7468" max="7478" width="10" style="6" customWidth="1"/>
    <col min="7479" max="7479" width="10.375" style="6" customWidth="1"/>
    <col min="7480" max="7480" width="3.625" style="6" customWidth="1"/>
    <col min="7481" max="7493" width="10" style="6" customWidth="1"/>
    <col min="7494" max="7494" width="9.625" style="6" bestFit="1" customWidth="1"/>
    <col min="7495" max="7495" width="1.875" style="6" customWidth="1"/>
    <col min="7496" max="7496" width="8.25" style="6" customWidth="1"/>
    <col min="7497" max="7506" width="10" style="6" customWidth="1"/>
    <col min="7507" max="7507" width="9.5" style="6" customWidth="1"/>
    <col min="7508" max="7517" width="10" style="6" customWidth="1"/>
    <col min="7518" max="7518" width="16" style="6" customWidth="1"/>
    <col min="7519" max="7520" width="11.125" style="6" customWidth="1"/>
    <col min="7521" max="7543" width="10" style="6" customWidth="1"/>
    <col min="7544" max="7545" width="9.875" style="6" customWidth="1"/>
    <col min="7546" max="7680" width="9" style="6"/>
    <col min="7681" max="7681" width="1.5" style="6" customWidth="1"/>
    <col min="7682" max="7682" width="8.5" style="6" customWidth="1"/>
    <col min="7683" max="7683" width="12.125" style="6" customWidth="1"/>
    <col min="7684" max="7684" width="11.625" style="6" bestFit="1" customWidth="1"/>
    <col min="7685" max="7685" width="10.875" style="6" customWidth="1"/>
    <col min="7686" max="7686" width="10.25" style="6" customWidth="1"/>
    <col min="7687" max="7687" width="11.25" style="6" customWidth="1"/>
    <col min="7688" max="7688" width="10.25" style="6" customWidth="1"/>
    <col min="7689" max="7689" width="10.375" style="6" customWidth="1"/>
    <col min="7690" max="7690" width="10.875" style="6" customWidth="1"/>
    <col min="7691" max="7691" width="11.125" style="6" bestFit="1" customWidth="1"/>
    <col min="7692" max="7692" width="11" style="6" customWidth="1"/>
    <col min="7693" max="7693" width="10.5" style="6" customWidth="1"/>
    <col min="7694" max="7694" width="10.875" style="6" bestFit="1" customWidth="1"/>
    <col min="7695" max="7695" width="1.75" style="6" customWidth="1"/>
    <col min="7696" max="7696" width="9.125" style="6" customWidth="1"/>
    <col min="7697" max="7697" width="11.5" style="6" customWidth="1"/>
    <col min="7698" max="7698" width="10.125" style="6" customWidth="1"/>
    <col min="7699" max="7701" width="10.375" style="6" customWidth="1"/>
    <col min="7702" max="7702" width="9.375" style="6" customWidth="1"/>
    <col min="7703" max="7703" width="8.75" style="6" customWidth="1"/>
    <col min="7704" max="7704" width="9.375" style="6" customWidth="1"/>
    <col min="7705" max="7705" width="9.75" style="6" customWidth="1"/>
    <col min="7706" max="7706" width="11.875" style="6" customWidth="1"/>
    <col min="7707" max="7707" width="10" style="6" customWidth="1"/>
    <col min="7708" max="7708" width="10.625" style="6" customWidth="1"/>
    <col min="7709" max="7709" width="11.125" style="6" bestFit="1" customWidth="1"/>
    <col min="7710" max="7710" width="1.125" style="6" customWidth="1"/>
    <col min="7711" max="7711" width="8.25" style="6" customWidth="1"/>
    <col min="7712" max="7712" width="11.75" style="6" customWidth="1"/>
    <col min="7713" max="7713" width="10.875" style="6" customWidth="1"/>
    <col min="7714" max="7715" width="11" style="6" customWidth="1"/>
    <col min="7716" max="7716" width="10" style="6" customWidth="1"/>
    <col min="7717" max="7717" width="11.625" style="6" customWidth="1"/>
    <col min="7718" max="7718" width="11.125" style="6" customWidth="1"/>
    <col min="7719" max="7719" width="12.5" style="6" customWidth="1"/>
    <col min="7720" max="7720" width="10.25" style="6" customWidth="1"/>
    <col min="7721" max="7721" width="9.875" style="6" customWidth="1"/>
    <col min="7722" max="7722" width="19.75" style="6" customWidth="1"/>
    <col min="7723" max="7723" width="9" style="6"/>
    <col min="7724" max="7734" width="10" style="6" customWidth="1"/>
    <col min="7735" max="7735" width="10.375" style="6" customWidth="1"/>
    <col min="7736" max="7736" width="3.625" style="6" customWidth="1"/>
    <col min="7737" max="7749" width="10" style="6" customWidth="1"/>
    <col min="7750" max="7750" width="9.625" style="6" bestFit="1" customWidth="1"/>
    <col min="7751" max="7751" width="1.875" style="6" customWidth="1"/>
    <col min="7752" max="7752" width="8.25" style="6" customWidth="1"/>
    <col min="7753" max="7762" width="10" style="6" customWidth="1"/>
    <col min="7763" max="7763" width="9.5" style="6" customWidth="1"/>
    <col min="7764" max="7773" width="10" style="6" customWidth="1"/>
    <col min="7774" max="7774" width="16" style="6" customWidth="1"/>
    <col min="7775" max="7776" width="11.125" style="6" customWidth="1"/>
    <col min="7777" max="7799" width="10" style="6" customWidth="1"/>
    <col min="7800" max="7801" width="9.875" style="6" customWidth="1"/>
    <col min="7802" max="7936" width="9" style="6"/>
    <col min="7937" max="7937" width="1.5" style="6" customWidth="1"/>
    <col min="7938" max="7938" width="8.5" style="6" customWidth="1"/>
    <col min="7939" max="7939" width="12.125" style="6" customWidth="1"/>
    <col min="7940" max="7940" width="11.625" style="6" bestFit="1" customWidth="1"/>
    <col min="7941" max="7941" width="10.875" style="6" customWidth="1"/>
    <col min="7942" max="7942" width="10.25" style="6" customWidth="1"/>
    <col min="7943" max="7943" width="11.25" style="6" customWidth="1"/>
    <col min="7944" max="7944" width="10.25" style="6" customWidth="1"/>
    <col min="7945" max="7945" width="10.375" style="6" customWidth="1"/>
    <col min="7946" max="7946" width="10.875" style="6" customWidth="1"/>
    <col min="7947" max="7947" width="11.125" style="6" bestFit="1" customWidth="1"/>
    <col min="7948" max="7948" width="11" style="6" customWidth="1"/>
    <col min="7949" max="7949" width="10.5" style="6" customWidth="1"/>
    <col min="7950" max="7950" width="10.875" style="6" bestFit="1" customWidth="1"/>
    <col min="7951" max="7951" width="1.75" style="6" customWidth="1"/>
    <col min="7952" max="7952" width="9.125" style="6" customWidth="1"/>
    <col min="7953" max="7953" width="11.5" style="6" customWidth="1"/>
    <col min="7954" max="7954" width="10.125" style="6" customWidth="1"/>
    <col min="7955" max="7957" width="10.375" style="6" customWidth="1"/>
    <col min="7958" max="7958" width="9.375" style="6" customWidth="1"/>
    <col min="7959" max="7959" width="8.75" style="6" customWidth="1"/>
    <col min="7960" max="7960" width="9.375" style="6" customWidth="1"/>
    <col min="7961" max="7961" width="9.75" style="6" customWidth="1"/>
    <col min="7962" max="7962" width="11.875" style="6" customWidth="1"/>
    <col min="7963" max="7963" width="10" style="6" customWidth="1"/>
    <col min="7964" max="7964" width="10.625" style="6" customWidth="1"/>
    <col min="7965" max="7965" width="11.125" style="6" bestFit="1" customWidth="1"/>
    <col min="7966" max="7966" width="1.125" style="6" customWidth="1"/>
    <col min="7967" max="7967" width="8.25" style="6" customWidth="1"/>
    <col min="7968" max="7968" width="11.75" style="6" customWidth="1"/>
    <col min="7969" max="7969" width="10.875" style="6" customWidth="1"/>
    <col min="7970" max="7971" width="11" style="6" customWidth="1"/>
    <col min="7972" max="7972" width="10" style="6" customWidth="1"/>
    <col min="7973" max="7973" width="11.625" style="6" customWidth="1"/>
    <col min="7974" max="7974" width="11.125" style="6" customWidth="1"/>
    <col min="7975" max="7975" width="12.5" style="6" customWidth="1"/>
    <col min="7976" max="7976" width="10.25" style="6" customWidth="1"/>
    <col min="7977" max="7977" width="9.875" style="6" customWidth="1"/>
    <col min="7978" max="7978" width="19.75" style="6" customWidth="1"/>
    <col min="7979" max="7979" width="9" style="6"/>
    <col min="7980" max="7990" width="10" style="6" customWidth="1"/>
    <col min="7991" max="7991" width="10.375" style="6" customWidth="1"/>
    <col min="7992" max="7992" width="3.625" style="6" customWidth="1"/>
    <col min="7993" max="8005" width="10" style="6" customWidth="1"/>
    <col min="8006" max="8006" width="9.625" style="6" bestFit="1" customWidth="1"/>
    <col min="8007" max="8007" width="1.875" style="6" customWidth="1"/>
    <col min="8008" max="8008" width="8.25" style="6" customWidth="1"/>
    <col min="8009" max="8018" width="10" style="6" customWidth="1"/>
    <col min="8019" max="8019" width="9.5" style="6" customWidth="1"/>
    <col min="8020" max="8029" width="10" style="6" customWidth="1"/>
    <col min="8030" max="8030" width="16" style="6" customWidth="1"/>
    <col min="8031" max="8032" width="11.125" style="6" customWidth="1"/>
    <col min="8033" max="8055" width="10" style="6" customWidth="1"/>
    <col min="8056" max="8057" width="9.875" style="6" customWidth="1"/>
    <col min="8058" max="8192" width="9" style="6"/>
    <col min="8193" max="8193" width="1.5" style="6" customWidth="1"/>
    <col min="8194" max="8194" width="8.5" style="6" customWidth="1"/>
    <col min="8195" max="8195" width="12.125" style="6" customWidth="1"/>
    <col min="8196" max="8196" width="11.625" style="6" bestFit="1" customWidth="1"/>
    <col min="8197" max="8197" width="10.875" style="6" customWidth="1"/>
    <col min="8198" max="8198" width="10.25" style="6" customWidth="1"/>
    <col min="8199" max="8199" width="11.25" style="6" customWidth="1"/>
    <col min="8200" max="8200" width="10.25" style="6" customWidth="1"/>
    <col min="8201" max="8201" width="10.375" style="6" customWidth="1"/>
    <col min="8202" max="8202" width="10.875" style="6" customWidth="1"/>
    <col min="8203" max="8203" width="11.125" style="6" bestFit="1" customWidth="1"/>
    <col min="8204" max="8204" width="11" style="6" customWidth="1"/>
    <col min="8205" max="8205" width="10.5" style="6" customWidth="1"/>
    <col min="8206" max="8206" width="10.875" style="6" bestFit="1" customWidth="1"/>
    <col min="8207" max="8207" width="1.75" style="6" customWidth="1"/>
    <col min="8208" max="8208" width="9.125" style="6" customWidth="1"/>
    <col min="8209" max="8209" width="11.5" style="6" customWidth="1"/>
    <col min="8210" max="8210" width="10.125" style="6" customWidth="1"/>
    <col min="8211" max="8213" width="10.375" style="6" customWidth="1"/>
    <col min="8214" max="8214" width="9.375" style="6" customWidth="1"/>
    <col min="8215" max="8215" width="8.75" style="6" customWidth="1"/>
    <col min="8216" max="8216" width="9.375" style="6" customWidth="1"/>
    <col min="8217" max="8217" width="9.75" style="6" customWidth="1"/>
    <col min="8218" max="8218" width="11.875" style="6" customWidth="1"/>
    <col min="8219" max="8219" width="10" style="6" customWidth="1"/>
    <col min="8220" max="8220" width="10.625" style="6" customWidth="1"/>
    <col min="8221" max="8221" width="11.125" style="6" bestFit="1" customWidth="1"/>
    <col min="8222" max="8222" width="1.125" style="6" customWidth="1"/>
    <col min="8223" max="8223" width="8.25" style="6" customWidth="1"/>
    <col min="8224" max="8224" width="11.75" style="6" customWidth="1"/>
    <col min="8225" max="8225" width="10.875" style="6" customWidth="1"/>
    <col min="8226" max="8227" width="11" style="6" customWidth="1"/>
    <col min="8228" max="8228" width="10" style="6" customWidth="1"/>
    <col min="8229" max="8229" width="11.625" style="6" customWidth="1"/>
    <col min="8230" max="8230" width="11.125" style="6" customWidth="1"/>
    <col min="8231" max="8231" width="12.5" style="6" customWidth="1"/>
    <col min="8232" max="8232" width="10.25" style="6" customWidth="1"/>
    <col min="8233" max="8233" width="9.875" style="6" customWidth="1"/>
    <col min="8234" max="8234" width="19.75" style="6" customWidth="1"/>
    <col min="8235" max="8235" width="9" style="6"/>
    <col min="8236" max="8246" width="10" style="6" customWidth="1"/>
    <col min="8247" max="8247" width="10.375" style="6" customWidth="1"/>
    <col min="8248" max="8248" width="3.625" style="6" customWidth="1"/>
    <col min="8249" max="8261" width="10" style="6" customWidth="1"/>
    <col min="8262" max="8262" width="9.625" style="6" bestFit="1" customWidth="1"/>
    <col min="8263" max="8263" width="1.875" style="6" customWidth="1"/>
    <col min="8264" max="8264" width="8.25" style="6" customWidth="1"/>
    <col min="8265" max="8274" width="10" style="6" customWidth="1"/>
    <col min="8275" max="8275" width="9.5" style="6" customWidth="1"/>
    <col min="8276" max="8285" width="10" style="6" customWidth="1"/>
    <col min="8286" max="8286" width="16" style="6" customWidth="1"/>
    <col min="8287" max="8288" width="11.125" style="6" customWidth="1"/>
    <col min="8289" max="8311" width="10" style="6" customWidth="1"/>
    <col min="8312" max="8313" width="9.875" style="6" customWidth="1"/>
    <col min="8314" max="8448" width="9" style="6"/>
    <col min="8449" max="8449" width="1.5" style="6" customWidth="1"/>
    <col min="8450" max="8450" width="8.5" style="6" customWidth="1"/>
    <col min="8451" max="8451" width="12.125" style="6" customWidth="1"/>
    <col min="8452" max="8452" width="11.625" style="6" bestFit="1" customWidth="1"/>
    <col min="8453" max="8453" width="10.875" style="6" customWidth="1"/>
    <col min="8454" max="8454" width="10.25" style="6" customWidth="1"/>
    <col min="8455" max="8455" width="11.25" style="6" customWidth="1"/>
    <col min="8456" max="8456" width="10.25" style="6" customWidth="1"/>
    <col min="8457" max="8457" width="10.375" style="6" customWidth="1"/>
    <col min="8458" max="8458" width="10.875" style="6" customWidth="1"/>
    <col min="8459" max="8459" width="11.125" style="6" bestFit="1" customWidth="1"/>
    <col min="8460" max="8460" width="11" style="6" customWidth="1"/>
    <col min="8461" max="8461" width="10.5" style="6" customWidth="1"/>
    <col min="8462" max="8462" width="10.875" style="6" bestFit="1" customWidth="1"/>
    <col min="8463" max="8463" width="1.75" style="6" customWidth="1"/>
    <col min="8464" max="8464" width="9.125" style="6" customWidth="1"/>
    <col min="8465" max="8465" width="11.5" style="6" customWidth="1"/>
    <col min="8466" max="8466" width="10.125" style="6" customWidth="1"/>
    <col min="8467" max="8469" width="10.375" style="6" customWidth="1"/>
    <col min="8470" max="8470" width="9.375" style="6" customWidth="1"/>
    <col min="8471" max="8471" width="8.75" style="6" customWidth="1"/>
    <col min="8472" max="8472" width="9.375" style="6" customWidth="1"/>
    <col min="8473" max="8473" width="9.75" style="6" customWidth="1"/>
    <col min="8474" max="8474" width="11.875" style="6" customWidth="1"/>
    <col min="8475" max="8475" width="10" style="6" customWidth="1"/>
    <col min="8476" max="8476" width="10.625" style="6" customWidth="1"/>
    <col min="8477" max="8477" width="11.125" style="6" bestFit="1" customWidth="1"/>
    <col min="8478" max="8478" width="1.125" style="6" customWidth="1"/>
    <col min="8479" max="8479" width="8.25" style="6" customWidth="1"/>
    <col min="8480" max="8480" width="11.75" style="6" customWidth="1"/>
    <col min="8481" max="8481" width="10.875" style="6" customWidth="1"/>
    <col min="8482" max="8483" width="11" style="6" customWidth="1"/>
    <col min="8484" max="8484" width="10" style="6" customWidth="1"/>
    <col min="8485" max="8485" width="11.625" style="6" customWidth="1"/>
    <col min="8486" max="8486" width="11.125" style="6" customWidth="1"/>
    <col min="8487" max="8487" width="12.5" style="6" customWidth="1"/>
    <col min="8488" max="8488" width="10.25" style="6" customWidth="1"/>
    <col min="8489" max="8489" width="9.875" style="6" customWidth="1"/>
    <col min="8490" max="8490" width="19.75" style="6" customWidth="1"/>
    <col min="8491" max="8491" width="9" style="6"/>
    <col min="8492" max="8502" width="10" style="6" customWidth="1"/>
    <col min="8503" max="8503" width="10.375" style="6" customWidth="1"/>
    <col min="8504" max="8504" width="3.625" style="6" customWidth="1"/>
    <col min="8505" max="8517" width="10" style="6" customWidth="1"/>
    <col min="8518" max="8518" width="9.625" style="6" bestFit="1" customWidth="1"/>
    <col min="8519" max="8519" width="1.875" style="6" customWidth="1"/>
    <col min="8520" max="8520" width="8.25" style="6" customWidth="1"/>
    <col min="8521" max="8530" width="10" style="6" customWidth="1"/>
    <col min="8531" max="8531" width="9.5" style="6" customWidth="1"/>
    <col min="8532" max="8541" width="10" style="6" customWidth="1"/>
    <col min="8542" max="8542" width="16" style="6" customWidth="1"/>
    <col min="8543" max="8544" width="11.125" style="6" customWidth="1"/>
    <col min="8545" max="8567" width="10" style="6" customWidth="1"/>
    <col min="8568" max="8569" width="9.875" style="6" customWidth="1"/>
    <col min="8570" max="8704" width="9" style="6"/>
    <col min="8705" max="8705" width="1.5" style="6" customWidth="1"/>
    <col min="8706" max="8706" width="8.5" style="6" customWidth="1"/>
    <col min="8707" max="8707" width="12.125" style="6" customWidth="1"/>
    <col min="8708" max="8708" width="11.625" style="6" bestFit="1" customWidth="1"/>
    <col min="8709" max="8709" width="10.875" style="6" customWidth="1"/>
    <col min="8710" max="8710" width="10.25" style="6" customWidth="1"/>
    <col min="8711" max="8711" width="11.25" style="6" customWidth="1"/>
    <col min="8712" max="8712" width="10.25" style="6" customWidth="1"/>
    <col min="8713" max="8713" width="10.375" style="6" customWidth="1"/>
    <col min="8714" max="8714" width="10.875" style="6" customWidth="1"/>
    <col min="8715" max="8715" width="11.125" style="6" bestFit="1" customWidth="1"/>
    <col min="8716" max="8716" width="11" style="6" customWidth="1"/>
    <col min="8717" max="8717" width="10.5" style="6" customWidth="1"/>
    <col min="8718" max="8718" width="10.875" style="6" bestFit="1" customWidth="1"/>
    <col min="8719" max="8719" width="1.75" style="6" customWidth="1"/>
    <col min="8720" max="8720" width="9.125" style="6" customWidth="1"/>
    <col min="8721" max="8721" width="11.5" style="6" customWidth="1"/>
    <col min="8722" max="8722" width="10.125" style="6" customWidth="1"/>
    <col min="8723" max="8725" width="10.375" style="6" customWidth="1"/>
    <col min="8726" max="8726" width="9.375" style="6" customWidth="1"/>
    <col min="8727" max="8727" width="8.75" style="6" customWidth="1"/>
    <col min="8728" max="8728" width="9.375" style="6" customWidth="1"/>
    <col min="8729" max="8729" width="9.75" style="6" customWidth="1"/>
    <col min="8730" max="8730" width="11.875" style="6" customWidth="1"/>
    <col min="8731" max="8731" width="10" style="6" customWidth="1"/>
    <col min="8732" max="8732" width="10.625" style="6" customWidth="1"/>
    <col min="8733" max="8733" width="11.125" style="6" bestFit="1" customWidth="1"/>
    <col min="8734" max="8734" width="1.125" style="6" customWidth="1"/>
    <col min="8735" max="8735" width="8.25" style="6" customWidth="1"/>
    <col min="8736" max="8736" width="11.75" style="6" customWidth="1"/>
    <col min="8737" max="8737" width="10.875" style="6" customWidth="1"/>
    <col min="8738" max="8739" width="11" style="6" customWidth="1"/>
    <col min="8740" max="8740" width="10" style="6" customWidth="1"/>
    <col min="8741" max="8741" width="11.625" style="6" customWidth="1"/>
    <col min="8742" max="8742" width="11.125" style="6" customWidth="1"/>
    <col min="8743" max="8743" width="12.5" style="6" customWidth="1"/>
    <col min="8744" max="8744" width="10.25" style="6" customWidth="1"/>
    <col min="8745" max="8745" width="9.875" style="6" customWidth="1"/>
    <col min="8746" max="8746" width="19.75" style="6" customWidth="1"/>
    <col min="8747" max="8747" width="9" style="6"/>
    <col min="8748" max="8758" width="10" style="6" customWidth="1"/>
    <col min="8759" max="8759" width="10.375" style="6" customWidth="1"/>
    <col min="8760" max="8760" width="3.625" style="6" customWidth="1"/>
    <col min="8761" max="8773" width="10" style="6" customWidth="1"/>
    <col min="8774" max="8774" width="9.625" style="6" bestFit="1" customWidth="1"/>
    <col min="8775" max="8775" width="1.875" style="6" customWidth="1"/>
    <col min="8776" max="8776" width="8.25" style="6" customWidth="1"/>
    <col min="8777" max="8786" width="10" style="6" customWidth="1"/>
    <col min="8787" max="8787" width="9.5" style="6" customWidth="1"/>
    <col min="8788" max="8797" width="10" style="6" customWidth="1"/>
    <col min="8798" max="8798" width="16" style="6" customWidth="1"/>
    <col min="8799" max="8800" width="11.125" style="6" customWidth="1"/>
    <col min="8801" max="8823" width="10" style="6" customWidth="1"/>
    <col min="8824" max="8825" width="9.875" style="6" customWidth="1"/>
    <col min="8826" max="8960" width="9" style="6"/>
    <col min="8961" max="8961" width="1.5" style="6" customWidth="1"/>
    <col min="8962" max="8962" width="8.5" style="6" customWidth="1"/>
    <col min="8963" max="8963" width="12.125" style="6" customWidth="1"/>
    <col min="8964" max="8964" width="11.625" style="6" bestFit="1" customWidth="1"/>
    <col min="8965" max="8965" width="10.875" style="6" customWidth="1"/>
    <col min="8966" max="8966" width="10.25" style="6" customWidth="1"/>
    <col min="8967" max="8967" width="11.25" style="6" customWidth="1"/>
    <col min="8968" max="8968" width="10.25" style="6" customWidth="1"/>
    <col min="8969" max="8969" width="10.375" style="6" customWidth="1"/>
    <col min="8970" max="8970" width="10.875" style="6" customWidth="1"/>
    <col min="8971" max="8971" width="11.125" style="6" bestFit="1" customWidth="1"/>
    <col min="8972" max="8972" width="11" style="6" customWidth="1"/>
    <col min="8973" max="8973" width="10.5" style="6" customWidth="1"/>
    <col min="8974" max="8974" width="10.875" style="6" bestFit="1" customWidth="1"/>
    <col min="8975" max="8975" width="1.75" style="6" customWidth="1"/>
    <col min="8976" max="8976" width="9.125" style="6" customWidth="1"/>
    <col min="8977" max="8977" width="11.5" style="6" customWidth="1"/>
    <col min="8978" max="8978" width="10.125" style="6" customWidth="1"/>
    <col min="8979" max="8981" width="10.375" style="6" customWidth="1"/>
    <col min="8982" max="8982" width="9.375" style="6" customWidth="1"/>
    <col min="8983" max="8983" width="8.75" style="6" customWidth="1"/>
    <col min="8984" max="8984" width="9.375" style="6" customWidth="1"/>
    <col min="8985" max="8985" width="9.75" style="6" customWidth="1"/>
    <col min="8986" max="8986" width="11.875" style="6" customWidth="1"/>
    <col min="8987" max="8987" width="10" style="6" customWidth="1"/>
    <col min="8988" max="8988" width="10.625" style="6" customWidth="1"/>
    <col min="8989" max="8989" width="11.125" style="6" bestFit="1" customWidth="1"/>
    <col min="8990" max="8990" width="1.125" style="6" customWidth="1"/>
    <col min="8991" max="8991" width="8.25" style="6" customWidth="1"/>
    <col min="8992" max="8992" width="11.75" style="6" customWidth="1"/>
    <col min="8993" max="8993" width="10.875" style="6" customWidth="1"/>
    <col min="8994" max="8995" width="11" style="6" customWidth="1"/>
    <col min="8996" max="8996" width="10" style="6" customWidth="1"/>
    <col min="8997" max="8997" width="11.625" style="6" customWidth="1"/>
    <col min="8998" max="8998" width="11.125" style="6" customWidth="1"/>
    <col min="8999" max="8999" width="12.5" style="6" customWidth="1"/>
    <col min="9000" max="9000" width="10.25" style="6" customWidth="1"/>
    <col min="9001" max="9001" width="9.875" style="6" customWidth="1"/>
    <col min="9002" max="9002" width="19.75" style="6" customWidth="1"/>
    <col min="9003" max="9003" width="9" style="6"/>
    <col min="9004" max="9014" width="10" style="6" customWidth="1"/>
    <col min="9015" max="9015" width="10.375" style="6" customWidth="1"/>
    <col min="9016" max="9016" width="3.625" style="6" customWidth="1"/>
    <col min="9017" max="9029" width="10" style="6" customWidth="1"/>
    <col min="9030" max="9030" width="9.625" style="6" bestFit="1" customWidth="1"/>
    <col min="9031" max="9031" width="1.875" style="6" customWidth="1"/>
    <col min="9032" max="9032" width="8.25" style="6" customWidth="1"/>
    <col min="9033" max="9042" width="10" style="6" customWidth="1"/>
    <col min="9043" max="9043" width="9.5" style="6" customWidth="1"/>
    <col min="9044" max="9053" width="10" style="6" customWidth="1"/>
    <col min="9054" max="9054" width="16" style="6" customWidth="1"/>
    <col min="9055" max="9056" width="11.125" style="6" customWidth="1"/>
    <col min="9057" max="9079" width="10" style="6" customWidth="1"/>
    <col min="9080" max="9081" width="9.875" style="6" customWidth="1"/>
    <col min="9082" max="9216" width="9" style="6"/>
    <col min="9217" max="9217" width="1.5" style="6" customWidth="1"/>
    <col min="9218" max="9218" width="8.5" style="6" customWidth="1"/>
    <col min="9219" max="9219" width="12.125" style="6" customWidth="1"/>
    <col min="9220" max="9220" width="11.625" style="6" bestFit="1" customWidth="1"/>
    <col min="9221" max="9221" width="10.875" style="6" customWidth="1"/>
    <col min="9222" max="9222" width="10.25" style="6" customWidth="1"/>
    <col min="9223" max="9223" width="11.25" style="6" customWidth="1"/>
    <col min="9224" max="9224" width="10.25" style="6" customWidth="1"/>
    <col min="9225" max="9225" width="10.375" style="6" customWidth="1"/>
    <col min="9226" max="9226" width="10.875" style="6" customWidth="1"/>
    <col min="9227" max="9227" width="11.125" style="6" bestFit="1" customWidth="1"/>
    <col min="9228" max="9228" width="11" style="6" customWidth="1"/>
    <col min="9229" max="9229" width="10.5" style="6" customWidth="1"/>
    <col min="9230" max="9230" width="10.875" style="6" bestFit="1" customWidth="1"/>
    <col min="9231" max="9231" width="1.75" style="6" customWidth="1"/>
    <col min="9232" max="9232" width="9.125" style="6" customWidth="1"/>
    <col min="9233" max="9233" width="11.5" style="6" customWidth="1"/>
    <col min="9234" max="9234" width="10.125" style="6" customWidth="1"/>
    <col min="9235" max="9237" width="10.375" style="6" customWidth="1"/>
    <col min="9238" max="9238" width="9.375" style="6" customWidth="1"/>
    <col min="9239" max="9239" width="8.75" style="6" customWidth="1"/>
    <col min="9240" max="9240" width="9.375" style="6" customWidth="1"/>
    <col min="9241" max="9241" width="9.75" style="6" customWidth="1"/>
    <col min="9242" max="9242" width="11.875" style="6" customWidth="1"/>
    <col min="9243" max="9243" width="10" style="6" customWidth="1"/>
    <col min="9244" max="9244" width="10.625" style="6" customWidth="1"/>
    <col min="9245" max="9245" width="11.125" style="6" bestFit="1" customWidth="1"/>
    <col min="9246" max="9246" width="1.125" style="6" customWidth="1"/>
    <col min="9247" max="9247" width="8.25" style="6" customWidth="1"/>
    <col min="9248" max="9248" width="11.75" style="6" customWidth="1"/>
    <col min="9249" max="9249" width="10.875" style="6" customWidth="1"/>
    <col min="9250" max="9251" width="11" style="6" customWidth="1"/>
    <col min="9252" max="9252" width="10" style="6" customWidth="1"/>
    <col min="9253" max="9253" width="11.625" style="6" customWidth="1"/>
    <col min="9254" max="9254" width="11.125" style="6" customWidth="1"/>
    <col min="9255" max="9255" width="12.5" style="6" customWidth="1"/>
    <col min="9256" max="9256" width="10.25" style="6" customWidth="1"/>
    <col min="9257" max="9257" width="9.875" style="6" customWidth="1"/>
    <col min="9258" max="9258" width="19.75" style="6" customWidth="1"/>
    <col min="9259" max="9259" width="9" style="6"/>
    <col min="9260" max="9270" width="10" style="6" customWidth="1"/>
    <col min="9271" max="9271" width="10.375" style="6" customWidth="1"/>
    <col min="9272" max="9272" width="3.625" style="6" customWidth="1"/>
    <col min="9273" max="9285" width="10" style="6" customWidth="1"/>
    <col min="9286" max="9286" width="9.625" style="6" bestFit="1" customWidth="1"/>
    <col min="9287" max="9287" width="1.875" style="6" customWidth="1"/>
    <col min="9288" max="9288" width="8.25" style="6" customWidth="1"/>
    <col min="9289" max="9298" width="10" style="6" customWidth="1"/>
    <col min="9299" max="9299" width="9.5" style="6" customWidth="1"/>
    <col min="9300" max="9309" width="10" style="6" customWidth="1"/>
    <col min="9310" max="9310" width="16" style="6" customWidth="1"/>
    <col min="9311" max="9312" width="11.125" style="6" customWidth="1"/>
    <col min="9313" max="9335" width="10" style="6" customWidth="1"/>
    <col min="9336" max="9337" width="9.875" style="6" customWidth="1"/>
    <col min="9338" max="9472" width="9" style="6"/>
    <col min="9473" max="9473" width="1.5" style="6" customWidth="1"/>
    <col min="9474" max="9474" width="8.5" style="6" customWidth="1"/>
    <col min="9475" max="9475" width="12.125" style="6" customWidth="1"/>
    <col min="9476" max="9476" width="11.625" style="6" bestFit="1" customWidth="1"/>
    <col min="9477" max="9477" width="10.875" style="6" customWidth="1"/>
    <col min="9478" max="9478" width="10.25" style="6" customWidth="1"/>
    <col min="9479" max="9479" width="11.25" style="6" customWidth="1"/>
    <col min="9480" max="9480" width="10.25" style="6" customWidth="1"/>
    <col min="9481" max="9481" width="10.375" style="6" customWidth="1"/>
    <col min="9482" max="9482" width="10.875" style="6" customWidth="1"/>
    <col min="9483" max="9483" width="11.125" style="6" bestFit="1" customWidth="1"/>
    <col min="9484" max="9484" width="11" style="6" customWidth="1"/>
    <col min="9485" max="9485" width="10.5" style="6" customWidth="1"/>
    <col min="9486" max="9486" width="10.875" style="6" bestFit="1" customWidth="1"/>
    <col min="9487" max="9487" width="1.75" style="6" customWidth="1"/>
    <col min="9488" max="9488" width="9.125" style="6" customWidth="1"/>
    <col min="9489" max="9489" width="11.5" style="6" customWidth="1"/>
    <col min="9490" max="9490" width="10.125" style="6" customWidth="1"/>
    <col min="9491" max="9493" width="10.375" style="6" customWidth="1"/>
    <col min="9494" max="9494" width="9.375" style="6" customWidth="1"/>
    <col min="9495" max="9495" width="8.75" style="6" customWidth="1"/>
    <col min="9496" max="9496" width="9.375" style="6" customWidth="1"/>
    <col min="9497" max="9497" width="9.75" style="6" customWidth="1"/>
    <col min="9498" max="9498" width="11.875" style="6" customWidth="1"/>
    <col min="9499" max="9499" width="10" style="6" customWidth="1"/>
    <col min="9500" max="9500" width="10.625" style="6" customWidth="1"/>
    <col min="9501" max="9501" width="11.125" style="6" bestFit="1" customWidth="1"/>
    <col min="9502" max="9502" width="1.125" style="6" customWidth="1"/>
    <col min="9503" max="9503" width="8.25" style="6" customWidth="1"/>
    <col min="9504" max="9504" width="11.75" style="6" customWidth="1"/>
    <col min="9505" max="9505" width="10.875" style="6" customWidth="1"/>
    <col min="9506" max="9507" width="11" style="6" customWidth="1"/>
    <col min="9508" max="9508" width="10" style="6" customWidth="1"/>
    <col min="9509" max="9509" width="11.625" style="6" customWidth="1"/>
    <col min="9510" max="9510" width="11.125" style="6" customWidth="1"/>
    <col min="9511" max="9511" width="12.5" style="6" customWidth="1"/>
    <col min="9512" max="9512" width="10.25" style="6" customWidth="1"/>
    <col min="9513" max="9513" width="9.875" style="6" customWidth="1"/>
    <col min="9514" max="9514" width="19.75" style="6" customWidth="1"/>
    <col min="9515" max="9515" width="9" style="6"/>
    <col min="9516" max="9526" width="10" style="6" customWidth="1"/>
    <col min="9527" max="9527" width="10.375" style="6" customWidth="1"/>
    <col min="9528" max="9528" width="3.625" style="6" customWidth="1"/>
    <col min="9529" max="9541" width="10" style="6" customWidth="1"/>
    <col min="9542" max="9542" width="9.625" style="6" bestFit="1" customWidth="1"/>
    <col min="9543" max="9543" width="1.875" style="6" customWidth="1"/>
    <col min="9544" max="9544" width="8.25" style="6" customWidth="1"/>
    <col min="9545" max="9554" width="10" style="6" customWidth="1"/>
    <col min="9555" max="9555" width="9.5" style="6" customWidth="1"/>
    <col min="9556" max="9565" width="10" style="6" customWidth="1"/>
    <col min="9566" max="9566" width="16" style="6" customWidth="1"/>
    <col min="9567" max="9568" width="11.125" style="6" customWidth="1"/>
    <col min="9569" max="9591" width="10" style="6" customWidth="1"/>
    <col min="9592" max="9593" width="9.875" style="6" customWidth="1"/>
    <col min="9594" max="9728" width="9" style="6"/>
    <col min="9729" max="9729" width="1.5" style="6" customWidth="1"/>
    <col min="9730" max="9730" width="8.5" style="6" customWidth="1"/>
    <col min="9731" max="9731" width="12.125" style="6" customWidth="1"/>
    <col min="9732" max="9732" width="11.625" style="6" bestFit="1" customWidth="1"/>
    <col min="9733" max="9733" width="10.875" style="6" customWidth="1"/>
    <col min="9734" max="9734" width="10.25" style="6" customWidth="1"/>
    <col min="9735" max="9735" width="11.25" style="6" customWidth="1"/>
    <col min="9736" max="9736" width="10.25" style="6" customWidth="1"/>
    <col min="9737" max="9737" width="10.375" style="6" customWidth="1"/>
    <col min="9738" max="9738" width="10.875" style="6" customWidth="1"/>
    <col min="9739" max="9739" width="11.125" style="6" bestFit="1" customWidth="1"/>
    <col min="9740" max="9740" width="11" style="6" customWidth="1"/>
    <col min="9741" max="9741" width="10.5" style="6" customWidth="1"/>
    <col min="9742" max="9742" width="10.875" style="6" bestFit="1" customWidth="1"/>
    <col min="9743" max="9743" width="1.75" style="6" customWidth="1"/>
    <col min="9744" max="9744" width="9.125" style="6" customWidth="1"/>
    <col min="9745" max="9745" width="11.5" style="6" customWidth="1"/>
    <col min="9746" max="9746" width="10.125" style="6" customWidth="1"/>
    <col min="9747" max="9749" width="10.375" style="6" customWidth="1"/>
    <col min="9750" max="9750" width="9.375" style="6" customWidth="1"/>
    <col min="9751" max="9751" width="8.75" style="6" customWidth="1"/>
    <col min="9752" max="9752" width="9.375" style="6" customWidth="1"/>
    <col min="9753" max="9753" width="9.75" style="6" customWidth="1"/>
    <col min="9754" max="9754" width="11.875" style="6" customWidth="1"/>
    <col min="9755" max="9755" width="10" style="6" customWidth="1"/>
    <col min="9756" max="9756" width="10.625" style="6" customWidth="1"/>
    <col min="9757" max="9757" width="11.125" style="6" bestFit="1" customWidth="1"/>
    <col min="9758" max="9758" width="1.125" style="6" customWidth="1"/>
    <col min="9759" max="9759" width="8.25" style="6" customWidth="1"/>
    <col min="9760" max="9760" width="11.75" style="6" customWidth="1"/>
    <col min="9761" max="9761" width="10.875" style="6" customWidth="1"/>
    <col min="9762" max="9763" width="11" style="6" customWidth="1"/>
    <col min="9764" max="9764" width="10" style="6" customWidth="1"/>
    <col min="9765" max="9765" width="11.625" style="6" customWidth="1"/>
    <col min="9766" max="9766" width="11.125" style="6" customWidth="1"/>
    <col min="9767" max="9767" width="12.5" style="6" customWidth="1"/>
    <col min="9768" max="9768" width="10.25" style="6" customWidth="1"/>
    <col min="9769" max="9769" width="9.875" style="6" customWidth="1"/>
    <col min="9770" max="9770" width="19.75" style="6" customWidth="1"/>
    <col min="9771" max="9771" width="9" style="6"/>
    <col min="9772" max="9782" width="10" style="6" customWidth="1"/>
    <col min="9783" max="9783" width="10.375" style="6" customWidth="1"/>
    <col min="9784" max="9784" width="3.625" style="6" customWidth="1"/>
    <col min="9785" max="9797" width="10" style="6" customWidth="1"/>
    <col min="9798" max="9798" width="9.625" style="6" bestFit="1" customWidth="1"/>
    <col min="9799" max="9799" width="1.875" style="6" customWidth="1"/>
    <col min="9800" max="9800" width="8.25" style="6" customWidth="1"/>
    <col min="9801" max="9810" width="10" style="6" customWidth="1"/>
    <col min="9811" max="9811" width="9.5" style="6" customWidth="1"/>
    <col min="9812" max="9821" width="10" style="6" customWidth="1"/>
    <col min="9822" max="9822" width="16" style="6" customWidth="1"/>
    <col min="9823" max="9824" width="11.125" style="6" customWidth="1"/>
    <col min="9825" max="9847" width="10" style="6" customWidth="1"/>
    <col min="9848" max="9849" width="9.875" style="6" customWidth="1"/>
    <col min="9850" max="9984" width="9" style="6"/>
    <col min="9985" max="9985" width="1.5" style="6" customWidth="1"/>
    <col min="9986" max="9986" width="8.5" style="6" customWidth="1"/>
    <col min="9987" max="9987" width="12.125" style="6" customWidth="1"/>
    <col min="9988" max="9988" width="11.625" style="6" bestFit="1" customWidth="1"/>
    <col min="9989" max="9989" width="10.875" style="6" customWidth="1"/>
    <col min="9990" max="9990" width="10.25" style="6" customWidth="1"/>
    <col min="9991" max="9991" width="11.25" style="6" customWidth="1"/>
    <col min="9992" max="9992" width="10.25" style="6" customWidth="1"/>
    <col min="9993" max="9993" width="10.375" style="6" customWidth="1"/>
    <col min="9994" max="9994" width="10.875" style="6" customWidth="1"/>
    <col min="9995" max="9995" width="11.125" style="6" bestFit="1" customWidth="1"/>
    <col min="9996" max="9996" width="11" style="6" customWidth="1"/>
    <col min="9997" max="9997" width="10.5" style="6" customWidth="1"/>
    <col min="9998" max="9998" width="10.875" style="6" bestFit="1" customWidth="1"/>
    <col min="9999" max="9999" width="1.75" style="6" customWidth="1"/>
    <col min="10000" max="10000" width="9.125" style="6" customWidth="1"/>
    <col min="10001" max="10001" width="11.5" style="6" customWidth="1"/>
    <col min="10002" max="10002" width="10.125" style="6" customWidth="1"/>
    <col min="10003" max="10005" width="10.375" style="6" customWidth="1"/>
    <col min="10006" max="10006" width="9.375" style="6" customWidth="1"/>
    <col min="10007" max="10007" width="8.75" style="6" customWidth="1"/>
    <col min="10008" max="10008" width="9.375" style="6" customWidth="1"/>
    <col min="10009" max="10009" width="9.75" style="6" customWidth="1"/>
    <col min="10010" max="10010" width="11.875" style="6" customWidth="1"/>
    <col min="10011" max="10011" width="10" style="6" customWidth="1"/>
    <col min="10012" max="10012" width="10.625" style="6" customWidth="1"/>
    <col min="10013" max="10013" width="11.125" style="6" bestFit="1" customWidth="1"/>
    <col min="10014" max="10014" width="1.125" style="6" customWidth="1"/>
    <col min="10015" max="10015" width="8.25" style="6" customWidth="1"/>
    <col min="10016" max="10016" width="11.75" style="6" customWidth="1"/>
    <col min="10017" max="10017" width="10.875" style="6" customWidth="1"/>
    <col min="10018" max="10019" width="11" style="6" customWidth="1"/>
    <col min="10020" max="10020" width="10" style="6" customWidth="1"/>
    <col min="10021" max="10021" width="11.625" style="6" customWidth="1"/>
    <col min="10022" max="10022" width="11.125" style="6" customWidth="1"/>
    <col min="10023" max="10023" width="12.5" style="6" customWidth="1"/>
    <col min="10024" max="10024" width="10.25" style="6" customWidth="1"/>
    <col min="10025" max="10025" width="9.875" style="6" customWidth="1"/>
    <col min="10026" max="10026" width="19.75" style="6" customWidth="1"/>
    <col min="10027" max="10027" width="9" style="6"/>
    <col min="10028" max="10038" width="10" style="6" customWidth="1"/>
    <col min="10039" max="10039" width="10.375" style="6" customWidth="1"/>
    <col min="10040" max="10040" width="3.625" style="6" customWidth="1"/>
    <col min="10041" max="10053" width="10" style="6" customWidth="1"/>
    <col min="10054" max="10054" width="9.625" style="6" bestFit="1" customWidth="1"/>
    <col min="10055" max="10055" width="1.875" style="6" customWidth="1"/>
    <col min="10056" max="10056" width="8.25" style="6" customWidth="1"/>
    <col min="10057" max="10066" width="10" style="6" customWidth="1"/>
    <col min="10067" max="10067" width="9.5" style="6" customWidth="1"/>
    <col min="10068" max="10077" width="10" style="6" customWidth="1"/>
    <col min="10078" max="10078" width="16" style="6" customWidth="1"/>
    <col min="10079" max="10080" width="11.125" style="6" customWidth="1"/>
    <col min="10081" max="10103" width="10" style="6" customWidth="1"/>
    <col min="10104" max="10105" width="9.875" style="6" customWidth="1"/>
    <col min="10106" max="10240" width="9" style="6"/>
    <col min="10241" max="10241" width="1.5" style="6" customWidth="1"/>
    <col min="10242" max="10242" width="8.5" style="6" customWidth="1"/>
    <col min="10243" max="10243" width="12.125" style="6" customWidth="1"/>
    <col min="10244" max="10244" width="11.625" style="6" bestFit="1" customWidth="1"/>
    <col min="10245" max="10245" width="10.875" style="6" customWidth="1"/>
    <col min="10246" max="10246" width="10.25" style="6" customWidth="1"/>
    <col min="10247" max="10247" width="11.25" style="6" customWidth="1"/>
    <col min="10248" max="10248" width="10.25" style="6" customWidth="1"/>
    <col min="10249" max="10249" width="10.375" style="6" customWidth="1"/>
    <col min="10250" max="10250" width="10.875" style="6" customWidth="1"/>
    <col min="10251" max="10251" width="11.125" style="6" bestFit="1" customWidth="1"/>
    <col min="10252" max="10252" width="11" style="6" customWidth="1"/>
    <col min="10253" max="10253" width="10.5" style="6" customWidth="1"/>
    <col min="10254" max="10254" width="10.875" style="6" bestFit="1" customWidth="1"/>
    <col min="10255" max="10255" width="1.75" style="6" customWidth="1"/>
    <col min="10256" max="10256" width="9.125" style="6" customWidth="1"/>
    <col min="10257" max="10257" width="11.5" style="6" customWidth="1"/>
    <col min="10258" max="10258" width="10.125" style="6" customWidth="1"/>
    <col min="10259" max="10261" width="10.375" style="6" customWidth="1"/>
    <col min="10262" max="10262" width="9.375" style="6" customWidth="1"/>
    <col min="10263" max="10263" width="8.75" style="6" customWidth="1"/>
    <col min="10264" max="10264" width="9.375" style="6" customWidth="1"/>
    <col min="10265" max="10265" width="9.75" style="6" customWidth="1"/>
    <col min="10266" max="10266" width="11.875" style="6" customWidth="1"/>
    <col min="10267" max="10267" width="10" style="6" customWidth="1"/>
    <col min="10268" max="10268" width="10.625" style="6" customWidth="1"/>
    <col min="10269" max="10269" width="11.125" style="6" bestFit="1" customWidth="1"/>
    <col min="10270" max="10270" width="1.125" style="6" customWidth="1"/>
    <col min="10271" max="10271" width="8.25" style="6" customWidth="1"/>
    <col min="10272" max="10272" width="11.75" style="6" customWidth="1"/>
    <col min="10273" max="10273" width="10.875" style="6" customWidth="1"/>
    <col min="10274" max="10275" width="11" style="6" customWidth="1"/>
    <col min="10276" max="10276" width="10" style="6" customWidth="1"/>
    <col min="10277" max="10277" width="11.625" style="6" customWidth="1"/>
    <col min="10278" max="10278" width="11.125" style="6" customWidth="1"/>
    <col min="10279" max="10279" width="12.5" style="6" customWidth="1"/>
    <col min="10280" max="10280" width="10.25" style="6" customWidth="1"/>
    <col min="10281" max="10281" width="9.875" style="6" customWidth="1"/>
    <col min="10282" max="10282" width="19.75" style="6" customWidth="1"/>
    <col min="10283" max="10283" width="9" style="6"/>
    <col min="10284" max="10294" width="10" style="6" customWidth="1"/>
    <col min="10295" max="10295" width="10.375" style="6" customWidth="1"/>
    <col min="10296" max="10296" width="3.625" style="6" customWidth="1"/>
    <col min="10297" max="10309" width="10" style="6" customWidth="1"/>
    <col min="10310" max="10310" width="9.625" style="6" bestFit="1" customWidth="1"/>
    <col min="10311" max="10311" width="1.875" style="6" customWidth="1"/>
    <col min="10312" max="10312" width="8.25" style="6" customWidth="1"/>
    <col min="10313" max="10322" width="10" style="6" customWidth="1"/>
    <col min="10323" max="10323" width="9.5" style="6" customWidth="1"/>
    <col min="10324" max="10333" width="10" style="6" customWidth="1"/>
    <col min="10334" max="10334" width="16" style="6" customWidth="1"/>
    <col min="10335" max="10336" width="11.125" style="6" customWidth="1"/>
    <col min="10337" max="10359" width="10" style="6" customWidth="1"/>
    <col min="10360" max="10361" width="9.875" style="6" customWidth="1"/>
    <col min="10362" max="10496" width="9" style="6"/>
    <col min="10497" max="10497" width="1.5" style="6" customWidth="1"/>
    <col min="10498" max="10498" width="8.5" style="6" customWidth="1"/>
    <col min="10499" max="10499" width="12.125" style="6" customWidth="1"/>
    <col min="10500" max="10500" width="11.625" style="6" bestFit="1" customWidth="1"/>
    <col min="10501" max="10501" width="10.875" style="6" customWidth="1"/>
    <col min="10502" max="10502" width="10.25" style="6" customWidth="1"/>
    <col min="10503" max="10503" width="11.25" style="6" customWidth="1"/>
    <col min="10504" max="10504" width="10.25" style="6" customWidth="1"/>
    <col min="10505" max="10505" width="10.375" style="6" customWidth="1"/>
    <col min="10506" max="10506" width="10.875" style="6" customWidth="1"/>
    <col min="10507" max="10507" width="11.125" style="6" bestFit="1" customWidth="1"/>
    <col min="10508" max="10508" width="11" style="6" customWidth="1"/>
    <col min="10509" max="10509" width="10.5" style="6" customWidth="1"/>
    <col min="10510" max="10510" width="10.875" style="6" bestFit="1" customWidth="1"/>
    <col min="10511" max="10511" width="1.75" style="6" customWidth="1"/>
    <col min="10512" max="10512" width="9.125" style="6" customWidth="1"/>
    <col min="10513" max="10513" width="11.5" style="6" customWidth="1"/>
    <col min="10514" max="10514" width="10.125" style="6" customWidth="1"/>
    <col min="10515" max="10517" width="10.375" style="6" customWidth="1"/>
    <col min="10518" max="10518" width="9.375" style="6" customWidth="1"/>
    <col min="10519" max="10519" width="8.75" style="6" customWidth="1"/>
    <col min="10520" max="10520" width="9.375" style="6" customWidth="1"/>
    <col min="10521" max="10521" width="9.75" style="6" customWidth="1"/>
    <col min="10522" max="10522" width="11.875" style="6" customWidth="1"/>
    <col min="10523" max="10523" width="10" style="6" customWidth="1"/>
    <col min="10524" max="10524" width="10.625" style="6" customWidth="1"/>
    <col min="10525" max="10525" width="11.125" style="6" bestFit="1" customWidth="1"/>
    <col min="10526" max="10526" width="1.125" style="6" customWidth="1"/>
    <col min="10527" max="10527" width="8.25" style="6" customWidth="1"/>
    <col min="10528" max="10528" width="11.75" style="6" customWidth="1"/>
    <col min="10529" max="10529" width="10.875" style="6" customWidth="1"/>
    <col min="10530" max="10531" width="11" style="6" customWidth="1"/>
    <col min="10532" max="10532" width="10" style="6" customWidth="1"/>
    <col min="10533" max="10533" width="11.625" style="6" customWidth="1"/>
    <col min="10534" max="10534" width="11.125" style="6" customWidth="1"/>
    <col min="10535" max="10535" width="12.5" style="6" customWidth="1"/>
    <col min="10536" max="10536" width="10.25" style="6" customWidth="1"/>
    <col min="10537" max="10537" width="9.875" style="6" customWidth="1"/>
    <col min="10538" max="10538" width="19.75" style="6" customWidth="1"/>
    <col min="10539" max="10539" width="9" style="6"/>
    <col min="10540" max="10550" width="10" style="6" customWidth="1"/>
    <col min="10551" max="10551" width="10.375" style="6" customWidth="1"/>
    <col min="10552" max="10552" width="3.625" style="6" customWidth="1"/>
    <col min="10553" max="10565" width="10" style="6" customWidth="1"/>
    <col min="10566" max="10566" width="9.625" style="6" bestFit="1" customWidth="1"/>
    <col min="10567" max="10567" width="1.875" style="6" customWidth="1"/>
    <col min="10568" max="10568" width="8.25" style="6" customWidth="1"/>
    <col min="10569" max="10578" width="10" style="6" customWidth="1"/>
    <col min="10579" max="10579" width="9.5" style="6" customWidth="1"/>
    <col min="10580" max="10589" width="10" style="6" customWidth="1"/>
    <col min="10590" max="10590" width="16" style="6" customWidth="1"/>
    <col min="10591" max="10592" width="11.125" style="6" customWidth="1"/>
    <col min="10593" max="10615" width="10" style="6" customWidth="1"/>
    <col min="10616" max="10617" width="9.875" style="6" customWidth="1"/>
    <col min="10618" max="10752" width="9" style="6"/>
    <col min="10753" max="10753" width="1.5" style="6" customWidth="1"/>
    <col min="10754" max="10754" width="8.5" style="6" customWidth="1"/>
    <col min="10755" max="10755" width="12.125" style="6" customWidth="1"/>
    <col min="10756" max="10756" width="11.625" style="6" bestFit="1" customWidth="1"/>
    <col min="10757" max="10757" width="10.875" style="6" customWidth="1"/>
    <col min="10758" max="10758" width="10.25" style="6" customWidth="1"/>
    <col min="10759" max="10759" width="11.25" style="6" customWidth="1"/>
    <col min="10760" max="10760" width="10.25" style="6" customWidth="1"/>
    <col min="10761" max="10761" width="10.375" style="6" customWidth="1"/>
    <col min="10762" max="10762" width="10.875" style="6" customWidth="1"/>
    <col min="10763" max="10763" width="11.125" style="6" bestFit="1" customWidth="1"/>
    <col min="10764" max="10764" width="11" style="6" customWidth="1"/>
    <col min="10765" max="10765" width="10.5" style="6" customWidth="1"/>
    <col min="10766" max="10766" width="10.875" style="6" bestFit="1" customWidth="1"/>
    <col min="10767" max="10767" width="1.75" style="6" customWidth="1"/>
    <col min="10768" max="10768" width="9.125" style="6" customWidth="1"/>
    <col min="10769" max="10769" width="11.5" style="6" customWidth="1"/>
    <col min="10770" max="10770" width="10.125" style="6" customWidth="1"/>
    <col min="10771" max="10773" width="10.375" style="6" customWidth="1"/>
    <col min="10774" max="10774" width="9.375" style="6" customWidth="1"/>
    <col min="10775" max="10775" width="8.75" style="6" customWidth="1"/>
    <col min="10776" max="10776" width="9.375" style="6" customWidth="1"/>
    <col min="10777" max="10777" width="9.75" style="6" customWidth="1"/>
    <col min="10778" max="10778" width="11.875" style="6" customWidth="1"/>
    <col min="10779" max="10779" width="10" style="6" customWidth="1"/>
    <col min="10780" max="10780" width="10.625" style="6" customWidth="1"/>
    <col min="10781" max="10781" width="11.125" style="6" bestFit="1" customWidth="1"/>
    <col min="10782" max="10782" width="1.125" style="6" customWidth="1"/>
    <col min="10783" max="10783" width="8.25" style="6" customWidth="1"/>
    <col min="10784" max="10784" width="11.75" style="6" customWidth="1"/>
    <col min="10785" max="10785" width="10.875" style="6" customWidth="1"/>
    <col min="10786" max="10787" width="11" style="6" customWidth="1"/>
    <col min="10788" max="10788" width="10" style="6" customWidth="1"/>
    <col min="10789" max="10789" width="11.625" style="6" customWidth="1"/>
    <col min="10790" max="10790" width="11.125" style="6" customWidth="1"/>
    <col min="10791" max="10791" width="12.5" style="6" customWidth="1"/>
    <col min="10792" max="10792" width="10.25" style="6" customWidth="1"/>
    <col min="10793" max="10793" width="9.875" style="6" customWidth="1"/>
    <col min="10794" max="10794" width="19.75" style="6" customWidth="1"/>
    <col min="10795" max="10795" width="9" style="6"/>
    <col min="10796" max="10806" width="10" style="6" customWidth="1"/>
    <col min="10807" max="10807" width="10.375" style="6" customWidth="1"/>
    <col min="10808" max="10808" width="3.625" style="6" customWidth="1"/>
    <col min="10809" max="10821" width="10" style="6" customWidth="1"/>
    <col min="10822" max="10822" width="9.625" style="6" bestFit="1" customWidth="1"/>
    <col min="10823" max="10823" width="1.875" style="6" customWidth="1"/>
    <col min="10824" max="10824" width="8.25" style="6" customWidth="1"/>
    <col min="10825" max="10834" width="10" style="6" customWidth="1"/>
    <col min="10835" max="10835" width="9.5" style="6" customWidth="1"/>
    <col min="10836" max="10845" width="10" style="6" customWidth="1"/>
    <col min="10846" max="10846" width="16" style="6" customWidth="1"/>
    <col min="10847" max="10848" width="11.125" style="6" customWidth="1"/>
    <col min="10849" max="10871" width="10" style="6" customWidth="1"/>
    <col min="10872" max="10873" width="9.875" style="6" customWidth="1"/>
    <col min="10874" max="11008" width="9" style="6"/>
    <col min="11009" max="11009" width="1.5" style="6" customWidth="1"/>
    <col min="11010" max="11010" width="8.5" style="6" customWidth="1"/>
    <col min="11011" max="11011" width="12.125" style="6" customWidth="1"/>
    <col min="11012" max="11012" width="11.625" style="6" bestFit="1" customWidth="1"/>
    <col min="11013" max="11013" width="10.875" style="6" customWidth="1"/>
    <col min="11014" max="11014" width="10.25" style="6" customWidth="1"/>
    <col min="11015" max="11015" width="11.25" style="6" customWidth="1"/>
    <col min="11016" max="11016" width="10.25" style="6" customWidth="1"/>
    <col min="11017" max="11017" width="10.375" style="6" customWidth="1"/>
    <col min="11018" max="11018" width="10.875" style="6" customWidth="1"/>
    <col min="11019" max="11019" width="11.125" style="6" bestFit="1" customWidth="1"/>
    <col min="11020" max="11020" width="11" style="6" customWidth="1"/>
    <col min="11021" max="11021" width="10.5" style="6" customWidth="1"/>
    <col min="11022" max="11022" width="10.875" style="6" bestFit="1" customWidth="1"/>
    <col min="11023" max="11023" width="1.75" style="6" customWidth="1"/>
    <col min="11024" max="11024" width="9.125" style="6" customWidth="1"/>
    <col min="11025" max="11025" width="11.5" style="6" customWidth="1"/>
    <col min="11026" max="11026" width="10.125" style="6" customWidth="1"/>
    <col min="11027" max="11029" width="10.375" style="6" customWidth="1"/>
    <col min="11030" max="11030" width="9.375" style="6" customWidth="1"/>
    <col min="11031" max="11031" width="8.75" style="6" customWidth="1"/>
    <col min="11032" max="11032" width="9.375" style="6" customWidth="1"/>
    <col min="11033" max="11033" width="9.75" style="6" customWidth="1"/>
    <col min="11034" max="11034" width="11.875" style="6" customWidth="1"/>
    <col min="11035" max="11035" width="10" style="6" customWidth="1"/>
    <col min="11036" max="11036" width="10.625" style="6" customWidth="1"/>
    <col min="11037" max="11037" width="11.125" style="6" bestFit="1" customWidth="1"/>
    <col min="11038" max="11038" width="1.125" style="6" customWidth="1"/>
    <col min="11039" max="11039" width="8.25" style="6" customWidth="1"/>
    <col min="11040" max="11040" width="11.75" style="6" customWidth="1"/>
    <col min="11041" max="11041" width="10.875" style="6" customWidth="1"/>
    <col min="11042" max="11043" width="11" style="6" customWidth="1"/>
    <col min="11044" max="11044" width="10" style="6" customWidth="1"/>
    <col min="11045" max="11045" width="11.625" style="6" customWidth="1"/>
    <col min="11046" max="11046" width="11.125" style="6" customWidth="1"/>
    <col min="11047" max="11047" width="12.5" style="6" customWidth="1"/>
    <col min="11048" max="11048" width="10.25" style="6" customWidth="1"/>
    <col min="11049" max="11049" width="9.875" style="6" customWidth="1"/>
    <col min="11050" max="11050" width="19.75" style="6" customWidth="1"/>
    <col min="11051" max="11051" width="9" style="6"/>
    <col min="11052" max="11062" width="10" style="6" customWidth="1"/>
    <col min="11063" max="11063" width="10.375" style="6" customWidth="1"/>
    <col min="11064" max="11064" width="3.625" style="6" customWidth="1"/>
    <col min="11065" max="11077" width="10" style="6" customWidth="1"/>
    <col min="11078" max="11078" width="9.625" style="6" bestFit="1" customWidth="1"/>
    <col min="11079" max="11079" width="1.875" style="6" customWidth="1"/>
    <col min="11080" max="11080" width="8.25" style="6" customWidth="1"/>
    <col min="11081" max="11090" width="10" style="6" customWidth="1"/>
    <col min="11091" max="11091" width="9.5" style="6" customWidth="1"/>
    <col min="11092" max="11101" width="10" style="6" customWidth="1"/>
    <col min="11102" max="11102" width="16" style="6" customWidth="1"/>
    <col min="11103" max="11104" width="11.125" style="6" customWidth="1"/>
    <col min="11105" max="11127" width="10" style="6" customWidth="1"/>
    <col min="11128" max="11129" width="9.875" style="6" customWidth="1"/>
    <col min="11130" max="11264" width="9" style="6"/>
    <col min="11265" max="11265" width="1.5" style="6" customWidth="1"/>
    <col min="11266" max="11266" width="8.5" style="6" customWidth="1"/>
    <col min="11267" max="11267" width="12.125" style="6" customWidth="1"/>
    <col min="11268" max="11268" width="11.625" style="6" bestFit="1" customWidth="1"/>
    <col min="11269" max="11269" width="10.875" style="6" customWidth="1"/>
    <col min="11270" max="11270" width="10.25" style="6" customWidth="1"/>
    <col min="11271" max="11271" width="11.25" style="6" customWidth="1"/>
    <col min="11272" max="11272" width="10.25" style="6" customWidth="1"/>
    <col min="11273" max="11273" width="10.375" style="6" customWidth="1"/>
    <col min="11274" max="11274" width="10.875" style="6" customWidth="1"/>
    <col min="11275" max="11275" width="11.125" style="6" bestFit="1" customWidth="1"/>
    <col min="11276" max="11276" width="11" style="6" customWidth="1"/>
    <col min="11277" max="11277" width="10.5" style="6" customWidth="1"/>
    <col min="11278" max="11278" width="10.875" style="6" bestFit="1" customWidth="1"/>
    <col min="11279" max="11279" width="1.75" style="6" customWidth="1"/>
    <col min="11280" max="11280" width="9.125" style="6" customWidth="1"/>
    <col min="11281" max="11281" width="11.5" style="6" customWidth="1"/>
    <col min="11282" max="11282" width="10.125" style="6" customWidth="1"/>
    <col min="11283" max="11285" width="10.375" style="6" customWidth="1"/>
    <col min="11286" max="11286" width="9.375" style="6" customWidth="1"/>
    <col min="11287" max="11287" width="8.75" style="6" customWidth="1"/>
    <col min="11288" max="11288" width="9.375" style="6" customWidth="1"/>
    <col min="11289" max="11289" width="9.75" style="6" customWidth="1"/>
    <col min="11290" max="11290" width="11.875" style="6" customWidth="1"/>
    <col min="11291" max="11291" width="10" style="6" customWidth="1"/>
    <col min="11292" max="11292" width="10.625" style="6" customWidth="1"/>
    <col min="11293" max="11293" width="11.125" style="6" bestFit="1" customWidth="1"/>
    <col min="11294" max="11294" width="1.125" style="6" customWidth="1"/>
    <col min="11295" max="11295" width="8.25" style="6" customWidth="1"/>
    <col min="11296" max="11296" width="11.75" style="6" customWidth="1"/>
    <col min="11297" max="11297" width="10.875" style="6" customWidth="1"/>
    <col min="11298" max="11299" width="11" style="6" customWidth="1"/>
    <col min="11300" max="11300" width="10" style="6" customWidth="1"/>
    <col min="11301" max="11301" width="11.625" style="6" customWidth="1"/>
    <col min="11302" max="11302" width="11.125" style="6" customWidth="1"/>
    <col min="11303" max="11303" width="12.5" style="6" customWidth="1"/>
    <col min="11304" max="11304" width="10.25" style="6" customWidth="1"/>
    <col min="11305" max="11305" width="9.875" style="6" customWidth="1"/>
    <col min="11306" max="11306" width="19.75" style="6" customWidth="1"/>
    <col min="11307" max="11307" width="9" style="6"/>
    <col min="11308" max="11318" width="10" style="6" customWidth="1"/>
    <col min="11319" max="11319" width="10.375" style="6" customWidth="1"/>
    <col min="11320" max="11320" width="3.625" style="6" customWidth="1"/>
    <col min="11321" max="11333" width="10" style="6" customWidth="1"/>
    <col min="11334" max="11334" width="9.625" style="6" bestFit="1" customWidth="1"/>
    <col min="11335" max="11335" width="1.875" style="6" customWidth="1"/>
    <col min="11336" max="11336" width="8.25" style="6" customWidth="1"/>
    <col min="11337" max="11346" width="10" style="6" customWidth="1"/>
    <col min="11347" max="11347" width="9.5" style="6" customWidth="1"/>
    <col min="11348" max="11357" width="10" style="6" customWidth="1"/>
    <col min="11358" max="11358" width="16" style="6" customWidth="1"/>
    <col min="11359" max="11360" width="11.125" style="6" customWidth="1"/>
    <col min="11361" max="11383" width="10" style="6" customWidth="1"/>
    <col min="11384" max="11385" width="9.875" style="6" customWidth="1"/>
    <col min="11386" max="11520" width="9" style="6"/>
    <col min="11521" max="11521" width="1.5" style="6" customWidth="1"/>
    <col min="11522" max="11522" width="8.5" style="6" customWidth="1"/>
    <col min="11523" max="11523" width="12.125" style="6" customWidth="1"/>
    <col min="11524" max="11524" width="11.625" style="6" bestFit="1" customWidth="1"/>
    <col min="11525" max="11525" width="10.875" style="6" customWidth="1"/>
    <col min="11526" max="11526" width="10.25" style="6" customWidth="1"/>
    <col min="11527" max="11527" width="11.25" style="6" customWidth="1"/>
    <col min="11528" max="11528" width="10.25" style="6" customWidth="1"/>
    <col min="11529" max="11529" width="10.375" style="6" customWidth="1"/>
    <col min="11530" max="11530" width="10.875" style="6" customWidth="1"/>
    <col min="11531" max="11531" width="11.125" style="6" bestFit="1" customWidth="1"/>
    <col min="11532" max="11532" width="11" style="6" customWidth="1"/>
    <col min="11533" max="11533" width="10.5" style="6" customWidth="1"/>
    <col min="11534" max="11534" width="10.875" style="6" bestFit="1" customWidth="1"/>
    <col min="11535" max="11535" width="1.75" style="6" customWidth="1"/>
    <col min="11536" max="11536" width="9.125" style="6" customWidth="1"/>
    <col min="11537" max="11537" width="11.5" style="6" customWidth="1"/>
    <col min="11538" max="11538" width="10.125" style="6" customWidth="1"/>
    <col min="11539" max="11541" width="10.375" style="6" customWidth="1"/>
    <col min="11542" max="11542" width="9.375" style="6" customWidth="1"/>
    <col min="11543" max="11543" width="8.75" style="6" customWidth="1"/>
    <col min="11544" max="11544" width="9.375" style="6" customWidth="1"/>
    <col min="11545" max="11545" width="9.75" style="6" customWidth="1"/>
    <col min="11546" max="11546" width="11.875" style="6" customWidth="1"/>
    <col min="11547" max="11547" width="10" style="6" customWidth="1"/>
    <col min="11548" max="11548" width="10.625" style="6" customWidth="1"/>
    <col min="11549" max="11549" width="11.125" style="6" bestFit="1" customWidth="1"/>
    <col min="11550" max="11550" width="1.125" style="6" customWidth="1"/>
    <col min="11551" max="11551" width="8.25" style="6" customWidth="1"/>
    <col min="11552" max="11552" width="11.75" style="6" customWidth="1"/>
    <col min="11553" max="11553" width="10.875" style="6" customWidth="1"/>
    <col min="11554" max="11555" width="11" style="6" customWidth="1"/>
    <col min="11556" max="11556" width="10" style="6" customWidth="1"/>
    <col min="11557" max="11557" width="11.625" style="6" customWidth="1"/>
    <col min="11558" max="11558" width="11.125" style="6" customWidth="1"/>
    <col min="11559" max="11559" width="12.5" style="6" customWidth="1"/>
    <col min="11560" max="11560" width="10.25" style="6" customWidth="1"/>
    <col min="11561" max="11561" width="9.875" style="6" customWidth="1"/>
    <col min="11562" max="11562" width="19.75" style="6" customWidth="1"/>
    <col min="11563" max="11563" width="9" style="6"/>
    <col min="11564" max="11574" width="10" style="6" customWidth="1"/>
    <col min="11575" max="11575" width="10.375" style="6" customWidth="1"/>
    <col min="11576" max="11576" width="3.625" style="6" customWidth="1"/>
    <col min="11577" max="11589" width="10" style="6" customWidth="1"/>
    <col min="11590" max="11590" width="9.625" style="6" bestFit="1" customWidth="1"/>
    <col min="11591" max="11591" width="1.875" style="6" customWidth="1"/>
    <col min="11592" max="11592" width="8.25" style="6" customWidth="1"/>
    <col min="11593" max="11602" width="10" style="6" customWidth="1"/>
    <col min="11603" max="11603" width="9.5" style="6" customWidth="1"/>
    <col min="11604" max="11613" width="10" style="6" customWidth="1"/>
    <col min="11614" max="11614" width="16" style="6" customWidth="1"/>
    <col min="11615" max="11616" width="11.125" style="6" customWidth="1"/>
    <col min="11617" max="11639" width="10" style="6" customWidth="1"/>
    <col min="11640" max="11641" width="9.875" style="6" customWidth="1"/>
    <col min="11642" max="11776" width="9" style="6"/>
    <col min="11777" max="11777" width="1.5" style="6" customWidth="1"/>
    <col min="11778" max="11778" width="8.5" style="6" customWidth="1"/>
    <col min="11779" max="11779" width="12.125" style="6" customWidth="1"/>
    <col min="11780" max="11780" width="11.625" style="6" bestFit="1" customWidth="1"/>
    <col min="11781" max="11781" width="10.875" style="6" customWidth="1"/>
    <col min="11782" max="11782" width="10.25" style="6" customWidth="1"/>
    <col min="11783" max="11783" width="11.25" style="6" customWidth="1"/>
    <col min="11784" max="11784" width="10.25" style="6" customWidth="1"/>
    <col min="11785" max="11785" width="10.375" style="6" customWidth="1"/>
    <col min="11786" max="11786" width="10.875" style="6" customWidth="1"/>
    <col min="11787" max="11787" width="11.125" style="6" bestFit="1" customWidth="1"/>
    <col min="11788" max="11788" width="11" style="6" customWidth="1"/>
    <col min="11789" max="11789" width="10.5" style="6" customWidth="1"/>
    <col min="11790" max="11790" width="10.875" style="6" bestFit="1" customWidth="1"/>
    <col min="11791" max="11791" width="1.75" style="6" customWidth="1"/>
    <col min="11792" max="11792" width="9.125" style="6" customWidth="1"/>
    <col min="11793" max="11793" width="11.5" style="6" customWidth="1"/>
    <col min="11794" max="11794" width="10.125" style="6" customWidth="1"/>
    <col min="11795" max="11797" width="10.375" style="6" customWidth="1"/>
    <col min="11798" max="11798" width="9.375" style="6" customWidth="1"/>
    <col min="11799" max="11799" width="8.75" style="6" customWidth="1"/>
    <col min="11800" max="11800" width="9.375" style="6" customWidth="1"/>
    <col min="11801" max="11801" width="9.75" style="6" customWidth="1"/>
    <col min="11802" max="11802" width="11.875" style="6" customWidth="1"/>
    <col min="11803" max="11803" width="10" style="6" customWidth="1"/>
    <col min="11804" max="11804" width="10.625" style="6" customWidth="1"/>
    <col min="11805" max="11805" width="11.125" style="6" bestFit="1" customWidth="1"/>
    <col min="11806" max="11806" width="1.125" style="6" customWidth="1"/>
    <col min="11807" max="11807" width="8.25" style="6" customWidth="1"/>
    <col min="11808" max="11808" width="11.75" style="6" customWidth="1"/>
    <col min="11809" max="11809" width="10.875" style="6" customWidth="1"/>
    <col min="11810" max="11811" width="11" style="6" customWidth="1"/>
    <col min="11812" max="11812" width="10" style="6" customWidth="1"/>
    <col min="11813" max="11813" width="11.625" style="6" customWidth="1"/>
    <col min="11814" max="11814" width="11.125" style="6" customWidth="1"/>
    <col min="11815" max="11815" width="12.5" style="6" customWidth="1"/>
    <col min="11816" max="11816" width="10.25" style="6" customWidth="1"/>
    <col min="11817" max="11817" width="9.875" style="6" customWidth="1"/>
    <col min="11818" max="11818" width="19.75" style="6" customWidth="1"/>
    <col min="11819" max="11819" width="9" style="6"/>
    <col min="11820" max="11830" width="10" style="6" customWidth="1"/>
    <col min="11831" max="11831" width="10.375" style="6" customWidth="1"/>
    <col min="11832" max="11832" width="3.625" style="6" customWidth="1"/>
    <col min="11833" max="11845" width="10" style="6" customWidth="1"/>
    <col min="11846" max="11846" width="9.625" style="6" bestFit="1" customWidth="1"/>
    <col min="11847" max="11847" width="1.875" style="6" customWidth="1"/>
    <col min="11848" max="11848" width="8.25" style="6" customWidth="1"/>
    <col min="11849" max="11858" width="10" style="6" customWidth="1"/>
    <col min="11859" max="11859" width="9.5" style="6" customWidth="1"/>
    <col min="11860" max="11869" width="10" style="6" customWidth="1"/>
    <col min="11870" max="11870" width="16" style="6" customWidth="1"/>
    <col min="11871" max="11872" width="11.125" style="6" customWidth="1"/>
    <col min="11873" max="11895" width="10" style="6" customWidth="1"/>
    <col min="11896" max="11897" width="9.875" style="6" customWidth="1"/>
    <col min="11898" max="12032" width="9" style="6"/>
    <col min="12033" max="12033" width="1.5" style="6" customWidth="1"/>
    <col min="12034" max="12034" width="8.5" style="6" customWidth="1"/>
    <col min="12035" max="12035" width="12.125" style="6" customWidth="1"/>
    <col min="12036" max="12036" width="11.625" style="6" bestFit="1" customWidth="1"/>
    <col min="12037" max="12037" width="10.875" style="6" customWidth="1"/>
    <col min="12038" max="12038" width="10.25" style="6" customWidth="1"/>
    <col min="12039" max="12039" width="11.25" style="6" customWidth="1"/>
    <col min="12040" max="12040" width="10.25" style="6" customWidth="1"/>
    <col min="12041" max="12041" width="10.375" style="6" customWidth="1"/>
    <col min="12042" max="12042" width="10.875" style="6" customWidth="1"/>
    <col min="12043" max="12043" width="11.125" style="6" bestFit="1" customWidth="1"/>
    <col min="12044" max="12044" width="11" style="6" customWidth="1"/>
    <col min="12045" max="12045" width="10.5" style="6" customWidth="1"/>
    <col min="12046" max="12046" width="10.875" style="6" bestFit="1" customWidth="1"/>
    <col min="12047" max="12047" width="1.75" style="6" customWidth="1"/>
    <col min="12048" max="12048" width="9.125" style="6" customWidth="1"/>
    <col min="12049" max="12049" width="11.5" style="6" customWidth="1"/>
    <col min="12050" max="12050" width="10.125" style="6" customWidth="1"/>
    <col min="12051" max="12053" width="10.375" style="6" customWidth="1"/>
    <col min="12054" max="12054" width="9.375" style="6" customWidth="1"/>
    <col min="12055" max="12055" width="8.75" style="6" customWidth="1"/>
    <col min="12056" max="12056" width="9.375" style="6" customWidth="1"/>
    <col min="12057" max="12057" width="9.75" style="6" customWidth="1"/>
    <col min="12058" max="12058" width="11.875" style="6" customWidth="1"/>
    <col min="12059" max="12059" width="10" style="6" customWidth="1"/>
    <col min="12060" max="12060" width="10.625" style="6" customWidth="1"/>
    <col min="12061" max="12061" width="11.125" style="6" bestFit="1" customWidth="1"/>
    <col min="12062" max="12062" width="1.125" style="6" customWidth="1"/>
    <col min="12063" max="12063" width="8.25" style="6" customWidth="1"/>
    <col min="12064" max="12064" width="11.75" style="6" customWidth="1"/>
    <col min="12065" max="12065" width="10.875" style="6" customWidth="1"/>
    <col min="12066" max="12067" width="11" style="6" customWidth="1"/>
    <col min="12068" max="12068" width="10" style="6" customWidth="1"/>
    <col min="12069" max="12069" width="11.625" style="6" customWidth="1"/>
    <col min="12070" max="12070" width="11.125" style="6" customWidth="1"/>
    <col min="12071" max="12071" width="12.5" style="6" customWidth="1"/>
    <col min="12072" max="12072" width="10.25" style="6" customWidth="1"/>
    <col min="12073" max="12073" width="9.875" style="6" customWidth="1"/>
    <col min="12074" max="12074" width="19.75" style="6" customWidth="1"/>
    <col min="12075" max="12075" width="9" style="6"/>
    <col min="12076" max="12086" width="10" style="6" customWidth="1"/>
    <col min="12087" max="12087" width="10.375" style="6" customWidth="1"/>
    <col min="12088" max="12088" width="3.625" style="6" customWidth="1"/>
    <col min="12089" max="12101" width="10" style="6" customWidth="1"/>
    <col min="12102" max="12102" width="9.625" style="6" bestFit="1" customWidth="1"/>
    <col min="12103" max="12103" width="1.875" style="6" customWidth="1"/>
    <col min="12104" max="12104" width="8.25" style="6" customWidth="1"/>
    <col min="12105" max="12114" width="10" style="6" customWidth="1"/>
    <col min="12115" max="12115" width="9.5" style="6" customWidth="1"/>
    <col min="12116" max="12125" width="10" style="6" customWidth="1"/>
    <col min="12126" max="12126" width="16" style="6" customWidth="1"/>
    <col min="12127" max="12128" width="11.125" style="6" customWidth="1"/>
    <col min="12129" max="12151" width="10" style="6" customWidth="1"/>
    <col min="12152" max="12153" width="9.875" style="6" customWidth="1"/>
    <col min="12154" max="12288" width="9" style="6"/>
    <col min="12289" max="12289" width="1.5" style="6" customWidth="1"/>
    <col min="12290" max="12290" width="8.5" style="6" customWidth="1"/>
    <col min="12291" max="12291" width="12.125" style="6" customWidth="1"/>
    <col min="12292" max="12292" width="11.625" style="6" bestFit="1" customWidth="1"/>
    <col min="12293" max="12293" width="10.875" style="6" customWidth="1"/>
    <col min="12294" max="12294" width="10.25" style="6" customWidth="1"/>
    <col min="12295" max="12295" width="11.25" style="6" customWidth="1"/>
    <col min="12296" max="12296" width="10.25" style="6" customWidth="1"/>
    <col min="12297" max="12297" width="10.375" style="6" customWidth="1"/>
    <col min="12298" max="12298" width="10.875" style="6" customWidth="1"/>
    <col min="12299" max="12299" width="11.125" style="6" bestFit="1" customWidth="1"/>
    <col min="12300" max="12300" width="11" style="6" customWidth="1"/>
    <col min="12301" max="12301" width="10.5" style="6" customWidth="1"/>
    <col min="12302" max="12302" width="10.875" style="6" bestFit="1" customWidth="1"/>
    <col min="12303" max="12303" width="1.75" style="6" customWidth="1"/>
    <col min="12304" max="12304" width="9.125" style="6" customWidth="1"/>
    <col min="12305" max="12305" width="11.5" style="6" customWidth="1"/>
    <col min="12306" max="12306" width="10.125" style="6" customWidth="1"/>
    <col min="12307" max="12309" width="10.375" style="6" customWidth="1"/>
    <col min="12310" max="12310" width="9.375" style="6" customWidth="1"/>
    <col min="12311" max="12311" width="8.75" style="6" customWidth="1"/>
    <col min="12312" max="12312" width="9.375" style="6" customWidth="1"/>
    <col min="12313" max="12313" width="9.75" style="6" customWidth="1"/>
    <col min="12314" max="12314" width="11.875" style="6" customWidth="1"/>
    <col min="12315" max="12315" width="10" style="6" customWidth="1"/>
    <col min="12316" max="12316" width="10.625" style="6" customWidth="1"/>
    <col min="12317" max="12317" width="11.125" style="6" bestFit="1" customWidth="1"/>
    <col min="12318" max="12318" width="1.125" style="6" customWidth="1"/>
    <col min="12319" max="12319" width="8.25" style="6" customWidth="1"/>
    <col min="12320" max="12320" width="11.75" style="6" customWidth="1"/>
    <col min="12321" max="12321" width="10.875" style="6" customWidth="1"/>
    <col min="12322" max="12323" width="11" style="6" customWidth="1"/>
    <col min="12324" max="12324" width="10" style="6" customWidth="1"/>
    <col min="12325" max="12325" width="11.625" style="6" customWidth="1"/>
    <col min="12326" max="12326" width="11.125" style="6" customWidth="1"/>
    <col min="12327" max="12327" width="12.5" style="6" customWidth="1"/>
    <col min="12328" max="12328" width="10.25" style="6" customWidth="1"/>
    <col min="12329" max="12329" width="9.875" style="6" customWidth="1"/>
    <col min="12330" max="12330" width="19.75" style="6" customWidth="1"/>
    <col min="12331" max="12331" width="9" style="6"/>
    <col min="12332" max="12342" width="10" style="6" customWidth="1"/>
    <col min="12343" max="12343" width="10.375" style="6" customWidth="1"/>
    <col min="12344" max="12344" width="3.625" style="6" customWidth="1"/>
    <col min="12345" max="12357" width="10" style="6" customWidth="1"/>
    <col min="12358" max="12358" width="9.625" style="6" bestFit="1" customWidth="1"/>
    <col min="12359" max="12359" width="1.875" style="6" customWidth="1"/>
    <col min="12360" max="12360" width="8.25" style="6" customWidth="1"/>
    <col min="12361" max="12370" width="10" style="6" customWidth="1"/>
    <col min="12371" max="12371" width="9.5" style="6" customWidth="1"/>
    <col min="12372" max="12381" width="10" style="6" customWidth="1"/>
    <col min="12382" max="12382" width="16" style="6" customWidth="1"/>
    <col min="12383" max="12384" width="11.125" style="6" customWidth="1"/>
    <col min="12385" max="12407" width="10" style="6" customWidth="1"/>
    <col min="12408" max="12409" width="9.875" style="6" customWidth="1"/>
    <col min="12410" max="12544" width="9" style="6"/>
    <col min="12545" max="12545" width="1.5" style="6" customWidth="1"/>
    <col min="12546" max="12546" width="8.5" style="6" customWidth="1"/>
    <col min="12547" max="12547" width="12.125" style="6" customWidth="1"/>
    <col min="12548" max="12548" width="11.625" style="6" bestFit="1" customWidth="1"/>
    <col min="12549" max="12549" width="10.875" style="6" customWidth="1"/>
    <col min="12550" max="12550" width="10.25" style="6" customWidth="1"/>
    <col min="12551" max="12551" width="11.25" style="6" customWidth="1"/>
    <col min="12552" max="12552" width="10.25" style="6" customWidth="1"/>
    <col min="12553" max="12553" width="10.375" style="6" customWidth="1"/>
    <col min="12554" max="12554" width="10.875" style="6" customWidth="1"/>
    <col min="12555" max="12555" width="11.125" style="6" bestFit="1" customWidth="1"/>
    <col min="12556" max="12556" width="11" style="6" customWidth="1"/>
    <col min="12557" max="12557" width="10.5" style="6" customWidth="1"/>
    <col min="12558" max="12558" width="10.875" style="6" bestFit="1" customWidth="1"/>
    <col min="12559" max="12559" width="1.75" style="6" customWidth="1"/>
    <col min="12560" max="12560" width="9.125" style="6" customWidth="1"/>
    <col min="12561" max="12561" width="11.5" style="6" customWidth="1"/>
    <col min="12562" max="12562" width="10.125" style="6" customWidth="1"/>
    <col min="12563" max="12565" width="10.375" style="6" customWidth="1"/>
    <col min="12566" max="12566" width="9.375" style="6" customWidth="1"/>
    <col min="12567" max="12567" width="8.75" style="6" customWidth="1"/>
    <col min="12568" max="12568" width="9.375" style="6" customWidth="1"/>
    <col min="12569" max="12569" width="9.75" style="6" customWidth="1"/>
    <col min="12570" max="12570" width="11.875" style="6" customWidth="1"/>
    <col min="12571" max="12571" width="10" style="6" customWidth="1"/>
    <col min="12572" max="12572" width="10.625" style="6" customWidth="1"/>
    <col min="12573" max="12573" width="11.125" style="6" bestFit="1" customWidth="1"/>
    <col min="12574" max="12574" width="1.125" style="6" customWidth="1"/>
    <col min="12575" max="12575" width="8.25" style="6" customWidth="1"/>
    <col min="12576" max="12576" width="11.75" style="6" customWidth="1"/>
    <col min="12577" max="12577" width="10.875" style="6" customWidth="1"/>
    <col min="12578" max="12579" width="11" style="6" customWidth="1"/>
    <col min="12580" max="12580" width="10" style="6" customWidth="1"/>
    <col min="12581" max="12581" width="11.625" style="6" customWidth="1"/>
    <col min="12582" max="12582" width="11.125" style="6" customWidth="1"/>
    <col min="12583" max="12583" width="12.5" style="6" customWidth="1"/>
    <col min="12584" max="12584" width="10.25" style="6" customWidth="1"/>
    <col min="12585" max="12585" width="9.875" style="6" customWidth="1"/>
    <col min="12586" max="12586" width="19.75" style="6" customWidth="1"/>
    <col min="12587" max="12587" width="9" style="6"/>
    <col min="12588" max="12598" width="10" style="6" customWidth="1"/>
    <col min="12599" max="12599" width="10.375" style="6" customWidth="1"/>
    <col min="12600" max="12600" width="3.625" style="6" customWidth="1"/>
    <col min="12601" max="12613" width="10" style="6" customWidth="1"/>
    <col min="12614" max="12614" width="9.625" style="6" bestFit="1" customWidth="1"/>
    <col min="12615" max="12615" width="1.875" style="6" customWidth="1"/>
    <col min="12616" max="12616" width="8.25" style="6" customWidth="1"/>
    <col min="12617" max="12626" width="10" style="6" customWidth="1"/>
    <col min="12627" max="12627" width="9.5" style="6" customWidth="1"/>
    <col min="12628" max="12637" width="10" style="6" customWidth="1"/>
    <col min="12638" max="12638" width="16" style="6" customWidth="1"/>
    <col min="12639" max="12640" width="11.125" style="6" customWidth="1"/>
    <col min="12641" max="12663" width="10" style="6" customWidth="1"/>
    <col min="12664" max="12665" width="9.875" style="6" customWidth="1"/>
    <col min="12666" max="12800" width="9" style="6"/>
    <col min="12801" max="12801" width="1.5" style="6" customWidth="1"/>
    <col min="12802" max="12802" width="8.5" style="6" customWidth="1"/>
    <col min="12803" max="12803" width="12.125" style="6" customWidth="1"/>
    <col min="12804" max="12804" width="11.625" style="6" bestFit="1" customWidth="1"/>
    <col min="12805" max="12805" width="10.875" style="6" customWidth="1"/>
    <col min="12806" max="12806" width="10.25" style="6" customWidth="1"/>
    <col min="12807" max="12807" width="11.25" style="6" customWidth="1"/>
    <col min="12808" max="12808" width="10.25" style="6" customWidth="1"/>
    <col min="12809" max="12809" width="10.375" style="6" customWidth="1"/>
    <col min="12810" max="12810" width="10.875" style="6" customWidth="1"/>
    <col min="12811" max="12811" width="11.125" style="6" bestFit="1" customWidth="1"/>
    <col min="12812" max="12812" width="11" style="6" customWidth="1"/>
    <col min="12813" max="12813" width="10.5" style="6" customWidth="1"/>
    <col min="12814" max="12814" width="10.875" style="6" bestFit="1" customWidth="1"/>
    <col min="12815" max="12815" width="1.75" style="6" customWidth="1"/>
    <col min="12816" max="12816" width="9.125" style="6" customWidth="1"/>
    <col min="12817" max="12817" width="11.5" style="6" customWidth="1"/>
    <col min="12818" max="12818" width="10.125" style="6" customWidth="1"/>
    <col min="12819" max="12821" width="10.375" style="6" customWidth="1"/>
    <col min="12822" max="12822" width="9.375" style="6" customWidth="1"/>
    <col min="12823" max="12823" width="8.75" style="6" customWidth="1"/>
    <col min="12824" max="12824" width="9.375" style="6" customWidth="1"/>
    <col min="12825" max="12825" width="9.75" style="6" customWidth="1"/>
    <col min="12826" max="12826" width="11.875" style="6" customWidth="1"/>
    <col min="12827" max="12827" width="10" style="6" customWidth="1"/>
    <col min="12828" max="12828" width="10.625" style="6" customWidth="1"/>
    <col min="12829" max="12829" width="11.125" style="6" bestFit="1" customWidth="1"/>
    <col min="12830" max="12830" width="1.125" style="6" customWidth="1"/>
    <col min="12831" max="12831" width="8.25" style="6" customWidth="1"/>
    <col min="12832" max="12832" width="11.75" style="6" customWidth="1"/>
    <col min="12833" max="12833" width="10.875" style="6" customWidth="1"/>
    <col min="12834" max="12835" width="11" style="6" customWidth="1"/>
    <col min="12836" max="12836" width="10" style="6" customWidth="1"/>
    <col min="12837" max="12837" width="11.625" style="6" customWidth="1"/>
    <col min="12838" max="12838" width="11.125" style="6" customWidth="1"/>
    <col min="12839" max="12839" width="12.5" style="6" customWidth="1"/>
    <col min="12840" max="12840" width="10.25" style="6" customWidth="1"/>
    <col min="12841" max="12841" width="9.875" style="6" customWidth="1"/>
    <col min="12842" max="12842" width="19.75" style="6" customWidth="1"/>
    <col min="12843" max="12843" width="9" style="6"/>
    <col min="12844" max="12854" width="10" style="6" customWidth="1"/>
    <col min="12855" max="12855" width="10.375" style="6" customWidth="1"/>
    <col min="12856" max="12856" width="3.625" style="6" customWidth="1"/>
    <col min="12857" max="12869" width="10" style="6" customWidth="1"/>
    <col min="12870" max="12870" width="9.625" style="6" bestFit="1" customWidth="1"/>
    <col min="12871" max="12871" width="1.875" style="6" customWidth="1"/>
    <col min="12872" max="12872" width="8.25" style="6" customWidth="1"/>
    <col min="12873" max="12882" width="10" style="6" customWidth="1"/>
    <col min="12883" max="12883" width="9.5" style="6" customWidth="1"/>
    <col min="12884" max="12893" width="10" style="6" customWidth="1"/>
    <col min="12894" max="12894" width="16" style="6" customWidth="1"/>
    <col min="12895" max="12896" width="11.125" style="6" customWidth="1"/>
    <col min="12897" max="12919" width="10" style="6" customWidth="1"/>
    <col min="12920" max="12921" width="9.875" style="6" customWidth="1"/>
    <col min="12922" max="13056" width="9" style="6"/>
    <col min="13057" max="13057" width="1.5" style="6" customWidth="1"/>
    <col min="13058" max="13058" width="8.5" style="6" customWidth="1"/>
    <col min="13059" max="13059" width="12.125" style="6" customWidth="1"/>
    <col min="13060" max="13060" width="11.625" style="6" bestFit="1" customWidth="1"/>
    <col min="13061" max="13061" width="10.875" style="6" customWidth="1"/>
    <col min="13062" max="13062" width="10.25" style="6" customWidth="1"/>
    <col min="13063" max="13063" width="11.25" style="6" customWidth="1"/>
    <col min="13064" max="13064" width="10.25" style="6" customWidth="1"/>
    <col min="13065" max="13065" width="10.375" style="6" customWidth="1"/>
    <col min="13066" max="13066" width="10.875" style="6" customWidth="1"/>
    <col min="13067" max="13067" width="11.125" style="6" bestFit="1" customWidth="1"/>
    <col min="13068" max="13068" width="11" style="6" customWidth="1"/>
    <col min="13069" max="13069" width="10.5" style="6" customWidth="1"/>
    <col min="13070" max="13070" width="10.875" style="6" bestFit="1" customWidth="1"/>
    <col min="13071" max="13071" width="1.75" style="6" customWidth="1"/>
    <col min="13072" max="13072" width="9.125" style="6" customWidth="1"/>
    <col min="13073" max="13073" width="11.5" style="6" customWidth="1"/>
    <col min="13074" max="13074" width="10.125" style="6" customWidth="1"/>
    <col min="13075" max="13077" width="10.375" style="6" customWidth="1"/>
    <col min="13078" max="13078" width="9.375" style="6" customWidth="1"/>
    <col min="13079" max="13079" width="8.75" style="6" customWidth="1"/>
    <col min="13080" max="13080" width="9.375" style="6" customWidth="1"/>
    <col min="13081" max="13081" width="9.75" style="6" customWidth="1"/>
    <col min="13082" max="13082" width="11.875" style="6" customWidth="1"/>
    <col min="13083" max="13083" width="10" style="6" customWidth="1"/>
    <col min="13084" max="13084" width="10.625" style="6" customWidth="1"/>
    <col min="13085" max="13085" width="11.125" style="6" bestFit="1" customWidth="1"/>
    <col min="13086" max="13086" width="1.125" style="6" customWidth="1"/>
    <col min="13087" max="13087" width="8.25" style="6" customWidth="1"/>
    <col min="13088" max="13088" width="11.75" style="6" customWidth="1"/>
    <col min="13089" max="13089" width="10.875" style="6" customWidth="1"/>
    <col min="13090" max="13091" width="11" style="6" customWidth="1"/>
    <col min="13092" max="13092" width="10" style="6" customWidth="1"/>
    <col min="13093" max="13093" width="11.625" style="6" customWidth="1"/>
    <col min="13094" max="13094" width="11.125" style="6" customWidth="1"/>
    <col min="13095" max="13095" width="12.5" style="6" customWidth="1"/>
    <col min="13096" max="13096" width="10.25" style="6" customWidth="1"/>
    <col min="13097" max="13097" width="9.875" style="6" customWidth="1"/>
    <col min="13098" max="13098" width="19.75" style="6" customWidth="1"/>
    <col min="13099" max="13099" width="9" style="6"/>
    <col min="13100" max="13110" width="10" style="6" customWidth="1"/>
    <col min="13111" max="13111" width="10.375" style="6" customWidth="1"/>
    <col min="13112" max="13112" width="3.625" style="6" customWidth="1"/>
    <col min="13113" max="13125" width="10" style="6" customWidth="1"/>
    <col min="13126" max="13126" width="9.625" style="6" bestFit="1" customWidth="1"/>
    <col min="13127" max="13127" width="1.875" style="6" customWidth="1"/>
    <col min="13128" max="13128" width="8.25" style="6" customWidth="1"/>
    <col min="13129" max="13138" width="10" style="6" customWidth="1"/>
    <col min="13139" max="13139" width="9.5" style="6" customWidth="1"/>
    <col min="13140" max="13149" width="10" style="6" customWidth="1"/>
    <col min="13150" max="13150" width="16" style="6" customWidth="1"/>
    <col min="13151" max="13152" width="11.125" style="6" customWidth="1"/>
    <col min="13153" max="13175" width="10" style="6" customWidth="1"/>
    <col min="13176" max="13177" width="9.875" style="6" customWidth="1"/>
    <col min="13178" max="13312" width="9" style="6"/>
    <col min="13313" max="13313" width="1.5" style="6" customWidth="1"/>
    <col min="13314" max="13314" width="8.5" style="6" customWidth="1"/>
    <col min="13315" max="13315" width="12.125" style="6" customWidth="1"/>
    <col min="13316" max="13316" width="11.625" style="6" bestFit="1" customWidth="1"/>
    <col min="13317" max="13317" width="10.875" style="6" customWidth="1"/>
    <col min="13318" max="13318" width="10.25" style="6" customWidth="1"/>
    <col min="13319" max="13319" width="11.25" style="6" customWidth="1"/>
    <col min="13320" max="13320" width="10.25" style="6" customWidth="1"/>
    <col min="13321" max="13321" width="10.375" style="6" customWidth="1"/>
    <col min="13322" max="13322" width="10.875" style="6" customWidth="1"/>
    <col min="13323" max="13323" width="11.125" style="6" bestFit="1" customWidth="1"/>
    <col min="13324" max="13324" width="11" style="6" customWidth="1"/>
    <col min="13325" max="13325" width="10.5" style="6" customWidth="1"/>
    <col min="13326" max="13326" width="10.875" style="6" bestFit="1" customWidth="1"/>
    <col min="13327" max="13327" width="1.75" style="6" customWidth="1"/>
    <col min="13328" max="13328" width="9.125" style="6" customWidth="1"/>
    <col min="13329" max="13329" width="11.5" style="6" customWidth="1"/>
    <col min="13330" max="13330" width="10.125" style="6" customWidth="1"/>
    <col min="13331" max="13333" width="10.375" style="6" customWidth="1"/>
    <col min="13334" max="13334" width="9.375" style="6" customWidth="1"/>
    <col min="13335" max="13335" width="8.75" style="6" customWidth="1"/>
    <col min="13336" max="13336" width="9.375" style="6" customWidth="1"/>
    <col min="13337" max="13337" width="9.75" style="6" customWidth="1"/>
    <col min="13338" max="13338" width="11.875" style="6" customWidth="1"/>
    <col min="13339" max="13339" width="10" style="6" customWidth="1"/>
    <col min="13340" max="13340" width="10.625" style="6" customWidth="1"/>
    <col min="13341" max="13341" width="11.125" style="6" bestFit="1" customWidth="1"/>
    <col min="13342" max="13342" width="1.125" style="6" customWidth="1"/>
    <col min="13343" max="13343" width="8.25" style="6" customWidth="1"/>
    <col min="13344" max="13344" width="11.75" style="6" customWidth="1"/>
    <col min="13345" max="13345" width="10.875" style="6" customWidth="1"/>
    <col min="13346" max="13347" width="11" style="6" customWidth="1"/>
    <col min="13348" max="13348" width="10" style="6" customWidth="1"/>
    <col min="13349" max="13349" width="11.625" style="6" customWidth="1"/>
    <col min="13350" max="13350" width="11.125" style="6" customWidth="1"/>
    <col min="13351" max="13351" width="12.5" style="6" customWidth="1"/>
    <col min="13352" max="13352" width="10.25" style="6" customWidth="1"/>
    <col min="13353" max="13353" width="9.875" style="6" customWidth="1"/>
    <col min="13354" max="13354" width="19.75" style="6" customWidth="1"/>
    <col min="13355" max="13355" width="9" style="6"/>
    <col min="13356" max="13366" width="10" style="6" customWidth="1"/>
    <col min="13367" max="13367" width="10.375" style="6" customWidth="1"/>
    <col min="13368" max="13368" width="3.625" style="6" customWidth="1"/>
    <col min="13369" max="13381" width="10" style="6" customWidth="1"/>
    <col min="13382" max="13382" width="9.625" style="6" bestFit="1" customWidth="1"/>
    <col min="13383" max="13383" width="1.875" style="6" customWidth="1"/>
    <col min="13384" max="13384" width="8.25" style="6" customWidth="1"/>
    <col min="13385" max="13394" width="10" style="6" customWidth="1"/>
    <col min="13395" max="13395" width="9.5" style="6" customWidth="1"/>
    <col min="13396" max="13405" width="10" style="6" customWidth="1"/>
    <col min="13406" max="13406" width="16" style="6" customWidth="1"/>
    <col min="13407" max="13408" width="11.125" style="6" customWidth="1"/>
    <col min="13409" max="13431" width="10" style="6" customWidth="1"/>
    <col min="13432" max="13433" width="9.875" style="6" customWidth="1"/>
    <col min="13434" max="13568" width="9" style="6"/>
    <col min="13569" max="13569" width="1.5" style="6" customWidth="1"/>
    <col min="13570" max="13570" width="8.5" style="6" customWidth="1"/>
    <col min="13571" max="13571" width="12.125" style="6" customWidth="1"/>
    <col min="13572" max="13572" width="11.625" style="6" bestFit="1" customWidth="1"/>
    <col min="13573" max="13573" width="10.875" style="6" customWidth="1"/>
    <col min="13574" max="13574" width="10.25" style="6" customWidth="1"/>
    <col min="13575" max="13575" width="11.25" style="6" customWidth="1"/>
    <col min="13576" max="13576" width="10.25" style="6" customWidth="1"/>
    <col min="13577" max="13577" width="10.375" style="6" customWidth="1"/>
    <col min="13578" max="13578" width="10.875" style="6" customWidth="1"/>
    <col min="13579" max="13579" width="11.125" style="6" bestFit="1" customWidth="1"/>
    <col min="13580" max="13580" width="11" style="6" customWidth="1"/>
    <col min="13581" max="13581" width="10.5" style="6" customWidth="1"/>
    <col min="13582" max="13582" width="10.875" style="6" bestFit="1" customWidth="1"/>
    <col min="13583" max="13583" width="1.75" style="6" customWidth="1"/>
    <col min="13584" max="13584" width="9.125" style="6" customWidth="1"/>
    <col min="13585" max="13585" width="11.5" style="6" customWidth="1"/>
    <col min="13586" max="13586" width="10.125" style="6" customWidth="1"/>
    <col min="13587" max="13589" width="10.375" style="6" customWidth="1"/>
    <col min="13590" max="13590" width="9.375" style="6" customWidth="1"/>
    <col min="13591" max="13591" width="8.75" style="6" customWidth="1"/>
    <col min="13592" max="13592" width="9.375" style="6" customWidth="1"/>
    <col min="13593" max="13593" width="9.75" style="6" customWidth="1"/>
    <col min="13594" max="13594" width="11.875" style="6" customWidth="1"/>
    <col min="13595" max="13595" width="10" style="6" customWidth="1"/>
    <col min="13596" max="13596" width="10.625" style="6" customWidth="1"/>
    <col min="13597" max="13597" width="11.125" style="6" bestFit="1" customWidth="1"/>
    <col min="13598" max="13598" width="1.125" style="6" customWidth="1"/>
    <col min="13599" max="13599" width="8.25" style="6" customWidth="1"/>
    <col min="13600" max="13600" width="11.75" style="6" customWidth="1"/>
    <col min="13601" max="13601" width="10.875" style="6" customWidth="1"/>
    <col min="13602" max="13603" width="11" style="6" customWidth="1"/>
    <col min="13604" max="13604" width="10" style="6" customWidth="1"/>
    <col min="13605" max="13605" width="11.625" style="6" customWidth="1"/>
    <col min="13606" max="13606" width="11.125" style="6" customWidth="1"/>
    <col min="13607" max="13607" width="12.5" style="6" customWidth="1"/>
    <col min="13608" max="13608" width="10.25" style="6" customWidth="1"/>
    <col min="13609" max="13609" width="9.875" style="6" customWidth="1"/>
    <col min="13610" max="13610" width="19.75" style="6" customWidth="1"/>
    <col min="13611" max="13611" width="9" style="6"/>
    <col min="13612" max="13622" width="10" style="6" customWidth="1"/>
    <col min="13623" max="13623" width="10.375" style="6" customWidth="1"/>
    <col min="13624" max="13624" width="3.625" style="6" customWidth="1"/>
    <col min="13625" max="13637" width="10" style="6" customWidth="1"/>
    <col min="13638" max="13638" width="9.625" style="6" bestFit="1" customWidth="1"/>
    <col min="13639" max="13639" width="1.875" style="6" customWidth="1"/>
    <col min="13640" max="13640" width="8.25" style="6" customWidth="1"/>
    <col min="13641" max="13650" width="10" style="6" customWidth="1"/>
    <col min="13651" max="13651" width="9.5" style="6" customWidth="1"/>
    <col min="13652" max="13661" width="10" style="6" customWidth="1"/>
    <col min="13662" max="13662" width="16" style="6" customWidth="1"/>
    <col min="13663" max="13664" width="11.125" style="6" customWidth="1"/>
    <col min="13665" max="13687" width="10" style="6" customWidth="1"/>
    <col min="13688" max="13689" width="9.875" style="6" customWidth="1"/>
    <col min="13690" max="13824" width="9" style="6"/>
    <col min="13825" max="13825" width="1.5" style="6" customWidth="1"/>
    <col min="13826" max="13826" width="8.5" style="6" customWidth="1"/>
    <col min="13827" max="13827" width="12.125" style="6" customWidth="1"/>
    <col min="13828" max="13828" width="11.625" style="6" bestFit="1" customWidth="1"/>
    <col min="13829" max="13829" width="10.875" style="6" customWidth="1"/>
    <col min="13830" max="13830" width="10.25" style="6" customWidth="1"/>
    <col min="13831" max="13831" width="11.25" style="6" customWidth="1"/>
    <col min="13832" max="13832" width="10.25" style="6" customWidth="1"/>
    <col min="13833" max="13833" width="10.375" style="6" customWidth="1"/>
    <col min="13834" max="13834" width="10.875" style="6" customWidth="1"/>
    <col min="13835" max="13835" width="11.125" style="6" bestFit="1" customWidth="1"/>
    <col min="13836" max="13836" width="11" style="6" customWidth="1"/>
    <col min="13837" max="13837" width="10.5" style="6" customWidth="1"/>
    <col min="13838" max="13838" width="10.875" style="6" bestFit="1" customWidth="1"/>
    <col min="13839" max="13839" width="1.75" style="6" customWidth="1"/>
    <col min="13840" max="13840" width="9.125" style="6" customWidth="1"/>
    <col min="13841" max="13841" width="11.5" style="6" customWidth="1"/>
    <col min="13842" max="13842" width="10.125" style="6" customWidth="1"/>
    <col min="13843" max="13845" width="10.375" style="6" customWidth="1"/>
    <col min="13846" max="13846" width="9.375" style="6" customWidth="1"/>
    <col min="13847" max="13847" width="8.75" style="6" customWidth="1"/>
    <col min="13848" max="13848" width="9.375" style="6" customWidth="1"/>
    <col min="13849" max="13849" width="9.75" style="6" customWidth="1"/>
    <col min="13850" max="13850" width="11.875" style="6" customWidth="1"/>
    <col min="13851" max="13851" width="10" style="6" customWidth="1"/>
    <col min="13852" max="13852" width="10.625" style="6" customWidth="1"/>
    <col min="13853" max="13853" width="11.125" style="6" bestFit="1" customWidth="1"/>
    <col min="13854" max="13854" width="1.125" style="6" customWidth="1"/>
    <col min="13855" max="13855" width="8.25" style="6" customWidth="1"/>
    <col min="13856" max="13856" width="11.75" style="6" customWidth="1"/>
    <col min="13857" max="13857" width="10.875" style="6" customWidth="1"/>
    <col min="13858" max="13859" width="11" style="6" customWidth="1"/>
    <col min="13860" max="13860" width="10" style="6" customWidth="1"/>
    <col min="13861" max="13861" width="11.625" style="6" customWidth="1"/>
    <col min="13862" max="13862" width="11.125" style="6" customWidth="1"/>
    <col min="13863" max="13863" width="12.5" style="6" customWidth="1"/>
    <col min="13864" max="13864" width="10.25" style="6" customWidth="1"/>
    <col min="13865" max="13865" width="9.875" style="6" customWidth="1"/>
    <col min="13866" max="13866" width="19.75" style="6" customWidth="1"/>
    <col min="13867" max="13867" width="9" style="6"/>
    <col min="13868" max="13878" width="10" style="6" customWidth="1"/>
    <col min="13879" max="13879" width="10.375" style="6" customWidth="1"/>
    <col min="13880" max="13880" width="3.625" style="6" customWidth="1"/>
    <col min="13881" max="13893" width="10" style="6" customWidth="1"/>
    <col min="13894" max="13894" width="9.625" style="6" bestFit="1" customWidth="1"/>
    <col min="13895" max="13895" width="1.875" style="6" customWidth="1"/>
    <col min="13896" max="13896" width="8.25" style="6" customWidth="1"/>
    <col min="13897" max="13906" width="10" style="6" customWidth="1"/>
    <col min="13907" max="13907" width="9.5" style="6" customWidth="1"/>
    <col min="13908" max="13917" width="10" style="6" customWidth="1"/>
    <col min="13918" max="13918" width="16" style="6" customWidth="1"/>
    <col min="13919" max="13920" width="11.125" style="6" customWidth="1"/>
    <col min="13921" max="13943" width="10" style="6" customWidth="1"/>
    <col min="13944" max="13945" width="9.875" style="6" customWidth="1"/>
    <col min="13946" max="14080" width="9" style="6"/>
    <col min="14081" max="14081" width="1.5" style="6" customWidth="1"/>
    <col min="14082" max="14082" width="8.5" style="6" customWidth="1"/>
    <col min="14083" max="14083" width="12.125" style="6" customWidth="1"/>
    <col min="14084" max="14084" width="11.625" style="6" bestFit="1" customWidth="1"/>
    <col min="14085" max="14085" width="10.875" style="6" customWidth="1"/>
    <col min="14086" max="14086" width="10.25" style="6" customWidth="1"/>
    <col min="14087" max="14087" width="11.25" style="6" customWidth="1"/>
    <col min="14088" max="14088" width="10.25" style="6" customWidth="1"/>
    <col min="14089" max="14089" width="10.375" style="6" customWidth="1"/>
    <col min="14090" max="14090" width="10.875" style="6" customWidth="1"/>
    <col min="14091" max="14091" width="11.125" style="6" bestFit="1" customWidth="1"/>
    <col min="14092" max="14092" width="11" style="6" customWidth="1"/>
    <col min="14093" max="14093" width="10.5" style="6" customWidth="1"/>
    <col min="14094" max="14094" width="10.875" style="6" bestFit="1" customWidth="1"/>
    <col min="14095" max="14095" width="1.75" style="6" customWidth="1"/>
    <col min="14096" max="14096" width="9.125" style="6" customWidth="1"/>
    <col min="14097" max="14097" width="11.5" style="6" customWidth="1"/>
    <col min="14098" max="14098" width="10.125" style="6" customWidth="1"/>
    <col min="14099" max="14101" width="10.375" style="6" customWidth="1"/>
    <col min="14102" max="14102" width="9.375" style="6" customWidth="1"/>
    <col min="14103" max="14103" width="8.75" style="6" customWidth="1"/>
    <col min="14104" max="14104" width="9.375" style="6" customWidth="1"/>
    <col min="14105" max="14105" width="9.75" style="6" customWidth="1"/>
    <col min="14106" max="14106" width="11.875" style="6" customWidth="1"/>
    <col min="14107" max="14107" width="10" style="6" customWidth="1"/>
    <col min="14108" max="14108" width="10.625" style="6" customWidth="1"/>
    <col min="14109" max="14109" width="11.125" style="6" bestFit="1" customWidth="1"/>
    <col min="14110" max="14110" width="1.125" style="6" customWidth="1"/>
    <col min="14111" max="14111" width="8.25" style="6" customWidth="1"/>
    <col min="14112" max="14112" width="11.75" style="6" customWidth="1"/>
    <col min="14113" max="14113" width="10.875" style="6" customWidth="1"/>
    <col min="14114" max="14115" width="11" style="6" customWidth="1"/>
    <col min="14116" max="14116" width="10" style="6" customWidth="1"/>
    <col min="14117" max="14117" width="11.625" style="6" customWidth="1"/>
    <col min="14118" max="14118" width="11.125" style="6" customWidth="1"/>
    <col min="14119" max="14119" width="12.5" style="6" customWidth="1"/>
    <col min="14120" max="14120" width="10.25" style="6" customWidth="1"/>
    <col min="14121" max="14121" width="9.875" style="6" customWidth="1"/>
    <col min="14122" max="14122" width="19.75" style="6" customWidth="1"/>
    <col min="14123" max="14123" width="9" style="6"/>
    <col min="14124" max="14134" width="10" style="6" customWidth="1"/>
    <col min="14135" max="14135" width="10.375" style="6" customWidth="1"/>
    <col min="14136" max="14136" width="3.625" style="6" customWidth="1"/>
    <col min="14137" max="14149" width="10" style="6" customWidth="1"/>
    <col min="14150" max="14150" width="9.625" style="6" bestFit="1" customWidth="1"/>
    <col min="14151" max="14151" width="1.875" style="6" customWidth="1"/>
    <col min="14152" max="14152" width="8.25" style="6" customWidth="1"/>
    <col min="14153" max="14162" width="10" style="6" customWidth="1"/>
    <col min="14163" max="14163" width="9.5" style="6" customWidth="1"/>
    <col min="14164" max="14173" width="10" style="6" customWidth="1"/>
    <col min="14174" max="14174" width="16" style="6" customWidth="1"/>
    <col min="14175" max="14176" width="11.125" style="6" customWidth="1"/>
    <col min="14177" max="14199" width="10" style="6" customWidth="1"/>
    <col min="14200" max="14201" width="9.875" style="6" customWidth="1"/>
    <col min="14202" max="14336" width="9" style="6"/>
    <col min="14337" max="14337" width="1.5" style="6" customWidth="1"/>
    <col min="14338" max="14338" width="8.5" style="6" customWidth="1"/>
    <col min="14339" max="14339" width="12.125" style="6" customWidth="1"/>
    <col min="14340" max="14340" width="11.625" style="6" bestFit="1" customWidth="1"/>
    <col min="14341" max="14341" width="10.875" style="6" customWidth="1"/>
    <col min="14342" max="14342" width="10.25" style="6" customWidth="1"/>
    <col min="14343" max="14343" width="11.25" style="6" customWidth="1"/>
    <col min="14344" max="14344" width="10.25" style="6" customWidth="1"/>
    <col min="14345" max="14345" width="10.375" style="6" customWidth="1"/>
    <col min="14346" max="14346" width="10.875" style="6" customWidth="1"/>
    <col min="14347" max="14347" width="11.125" style="6" bestFit="1" customWidth="1"/>
    <col min="14348" max="14348" width="11" style="6" customWidth="1"/>
    <col min="14349" max="14349" width="10.5" style="6" customWidth="1"/>
    <col min="14350" max="14350" width="10.875" style="6" bestFit="1" customWidth="1"/>
    <col min="14351" max="14351" width="1.75" style="6" customWidth="1"/>
    <col min="14352" max="14352" width="9.125" style="6" customWidth="1"/>
    <col min="14353" max="14353" width="11.5" style="6" customWidth="1"/>
    <col min="14354" max="14354" width="10.125" style="6" customWidth="1"/>
    <col min="14355" max="14357" width="10.375" style="6" customWidth="1"/>
    <col min="14358" max="14358" width="9.375" style="6" customWidth="1"/>
    <col min="14359" max="14359" width="8.75" style="6" customWidth="1"/>
    <col min="14360" max="14360" width="9.375" style="6" customWidth="1"/>
    <col min="14361" max="14361" width="9.75" style="6" customWidth="1"/>
    <col min="14362" max="14362" width="11.875" style="6" customWidth="1"/>
    <col min="14363" max="14363" width="10" style="6" customWidth="1"/>
    <col min="14364" max="14364" width="10.625" style="6" customWidth="1"/>
    <col min="14365" max="14365" width="11.125" style="6" bestFit="1" customWidth="1"/>
    <col min="14366" max="14366" width="1.125" style="6" customWidth="1"/>
    <col min="14367" max="14367" width="8.25" style="6" customWidth="1"/>
    <col min="14368" max="14368" width="11.75" style="6" customWidth="1"/>
    <col min="14369" max="14369" width="10.875" style="6" customWidth="1"/>
    <col min="14370" max="14371" width="11" style="6" customWidth="1"/>
    <col min="14372" max="14372" width="10" style="6" customWidth="1"/>
    <col min="14373" max="14373" width="11.625" style="6" customWidth="1"/>
    <col min="14374" max="14374" width="11.125" style="6" customWidth="1"/>
    <col min="14375" max="14375" width="12.5" style="6" customWidth="1"/>
    <col min="14376" max="14376" width="10.25" style="6" customWidth="1"/>
    <col min="14377" max="14377" width="9.875" style="6" customWidth="1"/>
    <col min="14378" max="14378" width="19.75" style="6" customWidth="1"/>
    <col min="14379" max="14379" width="9" style="6"/>
    <col min="14380" max="14390" width="10" style="6" customWidth="1"/>
    <col min="14391" max="14391" width="10.375" style="6" customWidth="1"/>
    <col min="14392" max="14392" width="3.625" style="6" customWidth="1"/>
    <col min="14393" max="14405" width="10" style="6" customWidth="1"/>
    <col min="14406" max="14406" width="9.625" style="6" bestFit="1" customWidth="1"/>
    <col min="14407" max="14407" width="1.875" style="6" customWidth="1"/>
    <col min="14408" max="14408" width="8.25" style="6" customWidth="1"/>
    <col min="14409" max="14418" width="10" style="6" customWidth="1"/>
    <col min="14419" max="14419" width="9.5" style="6" customWidth="1"/>
    <col min="14420" max="14429" width="10" style="6" customWidth="1"/>
    <col min="14430" max="14430" width="16" style="6" customWidth="1"/>
    <col min="14431" max="14432" width="11.125" style="6" customWidth="1"/>
    <col min="14433" max="14455" width="10" style="6" customWidth="1"/>
    <col min="14456" max="14457" width="9.875" style="6" customWidth="1"/>
    <col min="14458" max="14592" width="9" style="6"/>
    <col min="14593" max="14593" width="1.5" style="6" customWidth="1"/>
    <col min="14594" max="14594" width="8.5" style="6" customWidth="1"/>
    <col min="14595" max="14595" width="12.125" style="6" customWidth="1"/>
    <col min="14596" max="14596" width="11.625" style="6" bestFit="1" customWidth="1"/>
    <col min="14597" max="14597" width="10.875" style="6" customWidth="1"/>
    <col min="14598" max="14598" width="10.25" style="6" customWidth="1"/>
    <col min="14599" max="14599" width="11.25" style="6" customWidth="1"/>
    <col min="14600" max="14600" width="10.25" style="6" customWidth="1"/>
    <col min="14601" max="14601" width="10.375" style="6" customWidth="1"/>
    <col min="14602" max="14602" width="10.875" style="6" customWidth="1"/>
    <col min="14603" max="14603" width="11.125" style="6" bestFit="1" customWidth="1"/>
    <col min="14604" max="14604" width="11" style="6" customWidth="1"/>
    <col min="14605" max="14605" width="10.5" style="6" customWidth="1"/>
    <col min="14606" max="14606" width="10.875" style="6" bestFit="1" customWidth="1"/>
    <col min="14607" max="14607" width="1.75" style="6" customWidth="1"/>
    <col min="14608" max="14608" width="9.125" style="6" customWidth="1"/>
    <col min="14609" max="14609" width="11.5" style="6" customWidth="1"/>
    <col min="14610" max="14610" width="10.125" style="6" customWidth="1"/>
    <col min="14611" max="14613" width="10.375" style="6" customWidth="1"/>
    <col min="14614" max="14614" width="9.375" style="6" customWidth="1"/>
    <col min="14615" max="14615" width="8.75" style="6" customWidth="1"/>
    <col min="14616" max="14616" width="9.375" style="6" customWidth="1"/>
    <col min="14617" max="14617" width="9.75" style="6" customWidth="1"/>
    <col min="14618" max="14618" width="11.875" style="6" customWidth="1"/>
    <col min="14619" max="14619" width="10" style="6" customWidth="1"/>
    <col min="14620" max="14620" width="10.625" style="6" customWidth="1"/>
    <col min="14621" max="14621" width="11.125" style="6" bestFit="1" customWidth="1"/>
    <col min="14622" max="14622" width="1.125" style="6" customWidth="1"/>
    <col min="14623" max="14623" width="8.25" style="6" customWidth="1"/>
    <col min="14624" max="14624" width="11.75" style="6" customWidth="1"/>
    <col min="14625" max="14625" width="10.875" style="6" customWidth="1"/>
    <col min="14626" max="14627" width="11" style="6" customWidth="1"/>
    <col min="14628" max="14628" width="10" style="6" customWidth="1"/>
    <col min="14629" max="14629" width="11.625" style="6" customWidth="1"/>
    <col min="14630" max="14630" width="11.125" style="6" customWidth="1"/>
    <col min="14631" max="14631" width="12.5" style="6" customWidth="1"/>
    <col min="14632" max="14632" width="10.25" style="6" customWidth="1"/>
    <col min="14633" max="14633" width="9.875" style="6" customWidth="1"/>
    <col min="14634" max="14634" width="19.75" style="6" customWidth="1"/>
    <col min="14635" max="14635" width="9" style="6"/>
    <col min="14636" max="14646" width="10" style="6" customWidth="1"/>
    <col min="14647" max="14647" width="10.375" style="6" customWidth="1"/>
    <col min="14648" max="14648" width="3.625" style="6" customWidth="1"/>
    <col min="14649" max="14661" width="10" style="6" customWidth="1"/>
    <col min="14662" max="14662" width="9.625" style="6" bestFit="1" customWidth="1"/>
    <col min="14663" max="14663" width="1.875" style="6" customWidth="1"/>
    <col min="14664" max="14664" width="8.25" style="6" customWidth="1"/>
    <col min="14665" max="14674" width="10" style="6" customWidth="1"/>
    <col min="14675" max="14675" width="9.5" style="6" customWidth="1"/>
    <col min="14676" max="14685" width="10" style="6" customWidth="1"/>
    <col min="14686" max="14686" width="16" style="6" customWidth="1"/>
    <col min="14687" max="14688" width="11.125" style="6" customWidth="1"/>
    <col min="14689" max="14711" width="10" style="6" customWidth="1"/>
    <col min="14712" max="14713" width="9.875" style="6" customWidth="1"/>
    <col min="14714" max="14848" width="9" style="6"/>
    <col min="14849" max="14849" width="1.5" style="6" customWidth="1"/>
    <col min="14850" max="14850" width="8.5" style="6" customWidth="1"/>
    <col min="14851" max="14851" width="12.125" style="6" customWidth="1"/>
    <col min="14852" max="14852" width="11.625" style="6" bestFit="1" customWidth="1"/>
    <col min="14853" max="14853" width="10.875" style="6" customWidth="1"/>
    <col min="14854" max="14854" width="10.25" style="6" customWidth="1"/>
    <col min="14855" max="14855" width="11.25" style="6" customWidth="1"/>
    <col min="14856" max="14856" width="10.25" style="6" customWidth="1"/>
    <col min="14857" max="14857" width="10.375" style="6" customWidth="1"/>
    <col min="14858" max="14858" width="10.875" style="6" customWidth="1"/>
    <col min="14859" max="14859" width="11.125" style="6" bestFit="1" customWidth="1"/>
    <col min="14860" max="14860" width="11" style="6" customWidth="1"/>
    <col min="14861" max="14861" width="10.5" style="6" customWidth="1"/>
    <col min="14862" max="14862" width="10.875" style="6" bestFit="1" customWidth="1"/>
    <col min="14863" max="14863" width="1.75" style="6" customWidth="1"/>
    <col min="14864" max="14864" width="9.125" style="6" customWidth="1"/>
    <col min="14865" max="14865" width="11.5" style="6" customWidth="1"/>
    <col min="14866" max="14866" width="10.125" style="6" customWidth="1"/>
    <col min="14867" max="14869" width="10.375" style="6" customWidth="1"/>
    <col min="14870" max="14870" width="9.375" style="6" customWidth="1"/>
    <col min="14871" max="14871" width="8.75" style="6" customWidth="1"/>
    <col min="14872" max="14872" width="9.375" style="6" customWidth="1"/>
    <col min="14873" max="14873" width="9.75" style="6" customWidth="1"/>
    <col min="14874" max="14874" width="11.875" style="6" customWidth="1"/>
    <col min="14875" max="14875" width="10" style="6" customWidth="1"/>
    <col min="14876" max="14876" width="10.625" style="6" customWidth="1"/>
    <col min="14877" max="14877" width="11.125" style="6" bestFit="1" customWidth="1"/>
    <col min="14878" max="14878" width="1.125" style="6" customWidth="1"/>
    <col min="14879" max="14879" width="8.25" style="6" customWidth="1"/>
    <col min="14880" max="14880" width="11.75" style="6" customWidth="1"/>
    <col min="14881" max="14881" width="10.875" style="6" customWidth="1"/>
    <col min="14882" max="14883" width="11" style="6" customWidth="1"/>
    <col min="14884" max="14884" width="10" style="6" customWidth="1"/>
    <col min="14885" max="14885" width="11.625" style="6" customWidth="1"/>
    <col min="14886" max="14886" width="11.125" style="6" customWidth="1"/>
    <col min="14887" max="14887" width="12.5" style="6" customWidth="1"/>
    <col min="14888" max="14888" width="10.25" style="6" customWidth="1"/>
    <col min="14889" max="14889" width="9.875" style="6" customWidth="1"/>
    <col min="14890" max="14890" width="19.75" style="6" customWidth="1"/>
    <col min="14891" max="14891" width="9" style="6"/>
    <col min="14892" max="14902" width="10" style="6" customWidth="1"/>
    <col min="14903" max="14903" width="10.375" style="6" customWidth="1"/>
    <col min="14904" max="14904" width="3.625" style="6" customWidth="1"/>
    <col min="14905" max="14917" width="10" style="6" customWidth="1"/>
    <col min="14918" max="14918" width="9.625" style="6" bestFit="1" customWidth="1"/>
    <col min="14919" max="14919" width="1.875" style="6" customWidth="1"/>
    <col min="14920" max="14920" width="8.25" style="6" customWidth="1"/>
    <col min="14921" max="14930" width="10" style="6" customWidth="1"/>
    <col min="14931" max="14931" width="9.5" style="6" customWidth="1"/>
    <col min="14932" max="14941" width="10" style="6" customWidth="1"/>
    <col min="14942" max="14942" width="16" style="6" customWidth="1"/>
    <col min="14943" max="14944" width="11.125" style="6" customWidth="1"/>
    <col min="14945" max="14967" width="10" style="6" customWidth="1"/>
    <col min="14968" max="14969" width="9.875" style="6" customWidth="1"/>
    <col min="14970" max="15104" width="9" style="6"/>
    <col min="15105" max="15105" width="1.5" style="6" customWidth="1"/>
    <col min="15106" max="15106" width="8.5" style="6" customWidth="1"/>
    <col min="15107" max="15107" width="12.125" style="6" customWidth="1"/>
    <col min="15108" max="15108" width="11.625" style="6" bestFit="1" customWidth="1"/>
    <col min="15109" max="15109" width="10.875" style="6" customWidth="1"/>
    <col min="15110" max="15110" width="10.25" style="6" customWidth="1"/>
    <col min="15111" max="15111" width="11.25" style="6" customWidth="1"/>
    <col min="15112" max="15112" width="10.25" style="6" customWidth="1"/>
    <col min="15113" max="15113" width="10.375" style="6" customWidth="1"/>
    <col min="15114" max="15114" width="10.875" style="6" customWidth="1"/>
    <col min="15115" max="15115" width="11.125" style="6" bestFit="1" customWidth="1"/>
    <col min="15116" max="15116" width="11" style="6" customWidth="1"/>
    <col min="15117" max="15117" width="10.5" style="6" customWidth="1"/>
    <col min="15118" max="15118" width="10.875" style="6" bestFit="1" customWidth="1"/>
    <col min="15119" max="15119" width="1.75" style="6" customWidth="1"/>
    <col min="15120" max="15120" width="9.125" style="6" customWidth="1"/>
    <col min="15121" max="15121" width="11.5" style="6" customWidth="1"/>
    <col min="15122" max="15122" width="10.125" style="6" customWidth="1"/>
    <col min="15123" max="15125" width="10.375" style="6" customWidth="1"/>
    <col min="15126" max="15126" width="9.375" style="6" customWidth="1"/>
    <col min="15127" max="15127" width="8.75" style="6" customWidth="1"/>
    <col min="15128" max="15128" width="9.375" style="6" customWidth="1"/>
    <col min="15129" max="15129" width="9.75" style="6" customWidth="1"/>
    <col min="15130" max="15130" width="11.875" style="6" customWidth="1"/>
    <col min="15131" max="15131" width="10" style="6" customWidth="1"/>
    <col min="15132" max="15132" width="10.625" style="6" customWidth="1"/>
    <col min="15133" max="15133" width="11.125" style="6" bestFit="1" customWidth="1"/>
    <col min="15134" max="15134" width="1.125" style="6" customWidth="1"/>
    <col min="15135" max="15135" width="8.25" style="6" customWidth="1"/>
    <col min="15136" max="15136" width="11.75" style="6" customWidth="1"/>
    <col min="15137" max="15137" width="10.875" style="6" customWidth="1"/>
    <col min="15138" max="15139" width="11" style="6" customWidth="1"/>
    <col min="15140" max="15140" width="10" style="6" customWidth="1"/>
    <col min="15141" max="15141" width="11.625" style="6" customWidth="1"/>
    <col min="15142" max="15142" width="11.125" style="6" customWidth="1"/>
    <col min="15143" max="15143" width="12.5" style="6" customWidth="1"/>
    <col min="15144" max="15144" width="10.25" style="6" customWidth="1"/>
    <col min="15145" max="15145" width="9.875" style="6" customWidth="1"/>
    <col min="15146" max="15146" width="19.75" style="6" customWidth="1"/>
    <col min="15147" max="15147" width="9" style="6"/>
    <col min="15148" max="15158" width="10" style="6" customWidth="1"/>
    <col min="15159" max="15159" width="10.375" style="6" customWidth="1"/>
    <col min="15160" max="15160" width="3.625" style="6" customWidth="1"/>
    <col min="15161" max="15173" width="10" style="6" customWidth="1"/>
    <col min="15174" max="15174" width="9.625" style="6" bestFit="1" customWidth="1"/>
    <col min="15175" max="15175" width="1.875" style="6" customWidth="1"/>
    <col min="15176" max="15176" width="8.25" style="6" customWidth="1"/>
    <col min="15177" max="15186" width="10" style="6" customWidth="1"/>
    <col min="15187" max="15187" width="9.5" style="6" customWidth="1"/>
    <col min="15188" max="15197" width="10" style="6" customWidth="1"/>
    <col min="15198" max="15198" width="16" style="6" customWidth="1"/>
    <col min="15199" max="15200" width="11.125" style="6" customWidth="1"/>
    <col min="15201" max="15223" width="10" style="6" customWidth="1"/>
    <col min="15224" max="15225" width="9.875" style="6" customWidth="1"/>
    <col min="15226" max="15360" width="9" style="6"/>
    <col min="15361" max="15361" width="1.5" style="6" customWidth="1"/>
    <col min="15362" max="15362" width="8.5" style="6" customWidth="1"/>
    <col min="15363" max="15363" width="12.125" style="6" customWidth="1"/>
    <col min="15364" max="15364" width="11.625" style="6" bestFit="1" customWidth="1"/>
    <col min="15365" max="15365" width="10.875" style="6" customWidth="1"/>
    <col min="15366" max="15366" width="10.25" style="6" customWidth="1"/>
    <col min="15367" max="15367" width="11.25" style="6" customWidth="1"/>
    <col min="15368" max="15368" width="10.25" style="6" customWidth="1"/>
    <col min="15369" max="15369" width="10.375" style="6" customWidth="1"/>
    <col min="15370" max="15370" width="10.875" style="6" customWidth="1"/>
    <col min="15371" max="15371" width="11.125" style="6" bestFit="1" customWidth="1"/>
    <col min="15372" max="15372" width="11" style="6" customWidth="1"/>
    <col min="15373" max="15373" width="10.5" style="6" customWidth="1"/>
    <col min="15374" max="15374" width="10.875" style="6" bestFit="1" customWidth="1"/>
    <col min="15375" max="15375" width="1.75" style="6" customWidth="1"/>
    <col min="15376" max="15376" width="9.125" style="6" customWidth="1"/>
    <col min="15377" max="15377" width="11.5" style="6" customWidth="1"/>
    <col min="15378" max="15378" width="10.125" style="6" customWidth="1"/>
    <col min="15379" max="15381" width="10.375" style="6" customWidth="1"/>
    <col min="15382" max="15382" width="9.375" style="6" customWidth="1"/>
    <col min="15383" max="15383" width="8.75" style="6" customWidth="1"/>
    <col min="15384" max="15384" width="9.375" style="6" customWidth="1"/>
    <col min="15385" max="15385" width="9.75" style="6" customWidth="1"/>
    <col min="15386" max="15386" width="11.875" style="6" customWidth="1"/>
    <col min="15387" max="15387" width="10" style="6" customWidth="1"/>
    <col min="15388" max="15388" width="10.625" style="6" customWidth="1"/>
    <col min="15389" max="15389" width="11.125" style="6" bestFit="1" customWidth="1"/>
    <col min="15390" max="15390" width="1.125" style="6" customWidth="1"/>
    <col min="15391" max="15391" width="8.25" style="6" customWidth="1"/>
    <col min="15392" max="15392" width="11.75" style="6" customWidth="1"/>
    <col min="15393" max="15393" width="10.875" style="6" customWidth="1"/>
    <col min="15394" max="15395" width="11" style="6" customWidth="1"/>
    <col min="15396" max="15396" width="10" style="6" customWidth="1"/>
    <col min="15397" max="15397" width="11.625" style="6" customWidth="1"/>
    <col min="15398" max="15398" width="11.125" style="6" customWidth="1"/>
    <col min="15399" max="15399" width="12.5" style="6" customWidth="1"/>
    <col min="15400" max="15400" width="10.25" style="6" customWidth="1"/>
    <col min="15401" max="15401" width="9.875" style="6" customWidth="1"/>
    <col min="15402" max="15402" width="19.75" style="6" customWidth="1"/>
    <col min="15403" max="15403" width="9" style="6"/>
    <col min="15404" max="15414" width="10" style="6" customWidth="1"/>
    <col min="15415" max="15415" width="10.375" style="6" customWidth="1"/>
    <col min="15416" max="15416" width="3.625" style="6" customWidth="1"/>
    <col min="15417" max="15429" width="10" style="6" customWidth="1"/>
    <col min="15430" max="15430" width="9.625" style="6" bestFit="1" customWidth="1"/>
    <col min="15431" max="15431" width="1.875" style="6" customWidth="1"/>
    <col min="15432" max="15432" width="8.25" style="6" customWidth="1"/>
    <col min="15433" max="15442" width="10" style="6" customWidth="1"/>
    <col min="15443" max="15443" width="9.5" style="6" customWidth="1"/>
    <col min="15444" max="15453" width="10" style="6" customWidth="1"/>
    <col min="15454" max="15454" width="16" style="6" customWidth="1"/>
    <col min="15455" max="15456" width="11.125" style="6" customWidth="1"/>
    <col min="15457" max="15479" width="10" style="6" customWidth="1"/>
    <col min="15480" max="15481" width="9.875" style="6" customWidth="1"/>
    <col min="15482" max="15616" width="9" style="6"/>
    <col min="15617" max="15617" width="1.5" style="6" customWidth="1"/>
    <col min="15618" max="15618" width="8.5" style="6" customWidth="1"/>
    <col min="15619" max="15619" width="12.125" style="6" customWidth="1"/>
    <col min="15620" max="15620" width="11.625" style="6" bestFit="1" customWidth="1"/>
    <col min="15621" max="15621" width="10.875" style="6" customWidth="1"/>
    <col min="15622" max="15622" width="10.25" style="6" customWidth="1"/>
    <col min="15623" max="15623" width="11.25" style="6" customWidth="1"/>
    <col min="15624" max="15624" width="10.25" style="6" customWidth="1"/>
    <col min="15625" max="15625" width="10.375" style="6" customWidth="1"/>
    <col min="15626" max="15626" width="10.875" style="6" customWidth="1"/>
    <col min="15627" max="15627" width="11.125" style="6" bestFit="1" customWidth="1"/>
    <col min="15628" max="15628" width="11" style="6" customWidth="1"/>
    <col min="15629" max="15629" width="10.5" style="6" customWidth="1"/>
    <col min="15630" max="15630" width="10.875" style="6" bestFit="1" customWidth="1"/>
    <col min="15631" max="15631" width="1.75" style="6" customWidth="1"/>
    <col min="15632" max="15632" width="9.125" style="6" customWidth="1"/>
    <col min="15633" max="15633" width="11.5" style="6" customWidth="1"/>
    <col min="15634" max="15634" width="10.125" style="6" customWidth="1"/>
    <col min="15635" max="15637" width="10.375" style="6" customWidth="1"/>
    <col min="15638" max="15638" width="9.375" style="6" customWidth="1"/>
    <col min="15639" max="15639" width="8.75" style="6" customWidth="1"/>
    <col min="15640" max="15640" width="9.375" style="6" customWidth="1"/>
    <col min="15641" max="15641" width="9.75" style="6" customWidth="1"/>
    <col min="15642" max="15642" width="11.875" style="6" customWidth="1"/>
    <col min="15643" max="15643" width="10" style="6" customWidth="1"/>
    <col min="15644" max="15644" width="10.625" style="6" customWidth="1"/>
    <col min="15645" max="15645" width="11.125" style="6" bestFit="1" customWidth="1"/>
    <col min="15646" max="15646" width="1.125" style="6" customWidth="1"/>
    <col min="15647" max="15647" width="8.25" style="6" customWidth="1"/>
    <col min="15648" max="15648" width="11.75" style="6" customWidth="1"/>
    <col min="15649" max="15649" width="10.875" style="6" customWidth="1"/>
    <col min="15650" max="15651" width="11" style="6" customWidth="1"/>
    <col min="15652" max="15652" width="10" style="6" customWidth="1"/>
    <col min="15653" max="15653" width="11.625" style="6" customWidth="1"/>
    <col min="15654" max="15654" width="11.125" style="6" customWidth="1"/>
    <col min="15655" max="15655" width="12.5" style="6" customWidth="1"/>
    <col min="15656" max="15656" width="10.25" style="6" customWidth="1"/>
    <col min="15657" max="15657" width="9.875" style="6" customWidth="1"/>
    <col min="15658" max="15658" width="19.75" style="6" customWidth="1"/>
    <col min="15659" max="15659" width="9" style="6"/>
    <col min="15660" max="15670" width="10" style="6" customWidth="1"/>
    <col min="15671" max="15671" width="10.375" style="6" customWidth="1"/>
    <col min="15672" max="15672" width="3.625" style="6" customWidth="1"/>
    <col min="15673" max="15685" width="10" style="6" customWidth="1"/>
    <col min="15686" max="15686" width="9.625" style="6" bestFit="1" customWidth="1"/>
    <col min="15687" max="15687" width="1.875" style="6" customWidth="1"/>
    <col min="15688" max="15688" width="8.25" style="6" customWidth="1"/>
    <col min="15689" max="15698" width="10" style="6" customWidth="1"/>
    <col min="15699" max="15699" width="9.5" style="6" customWidth="1"/>
    <col min="15700" max="15709" width="10" style="6" customWidth="1"/>
    <col min="15710" max="15710" width="16" style="6" customWidth="1"/>
    <col min="15711" max="15712" width="11.125" style="6" customWidth="1"/>
    <col min="15713" max="15735" width="10" style="6" customWidth="1"/>
    <col min="15736" max="15737" width="9.875" style="6" customWidth="1"/>
    <col min="15738" max="15872" width="9" style="6"/>
    <col min="15873" max="15873" width="1.5" style="6" customWidth="1"/>
    <col min="15874" max="15874" width="8.5" style="6" customWidth="1"/>
    <col min="15875" max="15875" width="12.125" style="6" customWidth="1"/>
    <col min="15876" max="15876" width="11.625" style="6" bestFit="1" customWidth="1"/>
    <col min="15877" max="15877" width="10.875" style="6" customWidth="1"/>
    <col min="15878" max="15878" width="10.25" style="6" customWidth="1"/>
    <col min="15879" max="15879" width="11.25" style="6" customWidth="1"/>
    <col min="15880" max="15880" width="10.25" style="6" customWidth="1"/>
    <col min="15881" max="15881" width="10.375" style="6" customWidth="1"/>
    <col min="15882" max="15882" width="10.875" style="6" customWidth="1"/>
    <col min="15883" max="15883" width="11.125" style="6" bestFit="1" customWidth="1"/>
    <col min="15884" max="15884" width="11" style="6" customWidth="1"/>
    <col min="15885" max="15885" width="10.5" style="6" customWidth="1"/>
    <col min="15886" max="15886" width="10.875" style="6" bestFit="1" customWidth="1"/>
    <col min="15887" max="15887" width="1.75" style="6" customWidth="1"/>
    <col min="15888" max="15888" width="9.125" style="6" customWidth="1"/>
    <col min="15889" max="15889" width="11.5" style="6" customWidth="1"/>
    <col min="15890" max="15890" width="10.125" style="6" customWidth="1"/>
    <col min="15891" max="15893" width="10.375" style="6" customWidth="1"/>
    <col min="15894" max="15894" width="9.375" style="6" customWidth="1"/>
    <col min="15895" max="15895" width="8.75" style="6" customWidth="1"/>
    <col min="15896" max="15896" width="9.375" style="6" customWidth="1"/>
    <col min="15897" max="15897" width="9.75" style="6" customWidth="1"/>
    <col min="15898" max="15898" width="11.875" style="6" customWidth="1"/>
    <col min="15899" max="15899" width="10" style="6" customWidth="1"/>
    <col min="15900" max="15900" width="10.625" style="6" customWidth="1"/>
    <col min="15901" max="15901" width="11.125" style="6" bestFit="1" customWidth="1"/>
    <col min="15902" max="15902" width="1.125" style="6" customWidth="1"/>
    <col min="15903" max="15903" width="8.25" style="6" customWidth="1"/>
    <col min="15904" max="15904" width="11.75" style="6" customWidth="1"/>
    <col min="15905" max="15905" width="10.875" style="6" customWidth="1"/>
    <col min="15906" max="15907" width="11" style="6" customWidth="1"/>
    <col min="15908" max="15908" width="10" style="6" customWidth="1"/>
    <col min="15909" max="15909" width="11.625" style="6" customWidth="1"/>
    <col min="15910" max="15910" width="11.125" style="6" customWidth="1"/>
    <col min="15911" max="15911" width="12.5" style="6" customWidth="1"/>
    <col min="15912" max="15912" width="10.25" style="6" customWidth="1"/>
    <col min="15913" max="15913" width="9.875" style="6" customWidth="1"/>
    <col min="15914" max="15914" width="19.75" style="6" customWidth="1"/>
    <col min="15915" max="15915" width="9" style="6"/>
    <col min="15916" max="15926" width="10" style="6" customWidth="1"/>
    <col min="15927" max="15927" width="10.375" style="6" customWidth="1"/>
    <col min="15928" max="15928" width="3.625" style="6" customWidth="1"/>
    <col min="15929" max="15941" width="10" style="6" customWidth="1"/>
    <col min="15942" max="15942" width="9.625" style="6" bestFit="1" customWidth="1"/>
    <col min="15943" max="15943" width="1.875" style="6" customWidth="1"/>
    <col min="15944" max="15944" width="8.25" style="6" customWidth="1"/>
    <col min="15945" max="15954" width="10" style="6" customWidth="1"/>
    <col min="15955" max="15955" width="9.5" style="6" customWidth="1"/>
    <col min="15956" max="15965" width="10" style="6" customWidth="1"/>
    <col min="15966" max="15966" width="16" style="6" customWidth="1"/>
    <col min="15967" max="15968" width="11.125" style="6" customWidth="1"/>
    <col min="15969" max="15991" width="10" style="6" customWidth="1"/>
    <col min="15992" max="15993" width="9.875" style="6" customWidth="1"/>
    <col min="15994" max="16128" width="9" style="6"/>
    <col min="16129" max="16129" width="1.5" style="6" customWidth="1"/>
    <col min="16130" max="16130" width="8.5" style="6" customWidth="1"/>
    <col min="16131" max="16131" width="12.125" style="6" customWidth="1"/>
    <col min="16132" max="16132" width="11.625" style="6" bestFit="1" customWidth="1"/>
    <col min="16133" max="16133" width="10.875" style="6" customWidth="1"/>
    <col min="16134" max="16134" width="10.25" style="6" customWidth="1"/>
    <col min="16135" max="16135" width="11.25" style="6" customWidth="1"/>
    <col min="16136" max="16136" width="10.25" style="6" customWidth="1"/>
    <col min="16137" max="16137" width="10.375" style="6" customWidth="1"/>
    <col min="16138" max="16138" width="10.875" style="6" customWidth="1"/>
    <col min="16139" max="16139" width="11.125" style="6" bestFit="1" customWidth="1"/>
    <col min="16140" max="16140" width="11" style="6" customWidth="1"/>
    <col min="16141" max="16141" width="10.5" style="6" customWidth="1"/>
    <col min="16142" max="16142" width="10.875" style="6" bestFit="1" customWidth="1"/>
    <col min="16143" max="16143" width="1.75" style="6" customWidth="1"/>
    <col min="16144" max="16144" width="9.125" style="6" customWidth="1"/>
    <col min="16145" max="16145" width="11.5" style="6" customWidth="1"/>
    <col min="16146" max="16146" width="10.125" style="6" customWidth="1"/>
    <col min="16147" max="16149" width="10.375" style="6" customWidth="1"/>
    <col min="16150" max="16150" width="9.375" style="6" customWidth="1"/>
    <col min="16151" max="16151" width="8.75" style="6" customWidth="1"/>
    <col min="16152" max="16152" width="9.375" style="6" customWidth="1"/>
    <col min="16153" max="16153" width="9.75" style="6" customWidth="1"/>
    <col min="16154" max="16154" width="11.875" style="6" customWidth="1"/>
    <col min="16155" max="16155" width="10" style="6" customWidth="1"/>
    <col min="16156" max="16156" width="10.625" style="6" customWidth="1"/>
    <col min="16157" max="16157" width="11.125" style="6" bestFit="1" customWidth="1"/>
    <col min="16158" max="16158" width="1.125" style="6" customWidth="1"/>
    <col min="16159" max="16159" width="8.25" style="6" customWidth="1"/>
    <col min="16160" max="16160" width="11.75" style="6" customWidth="1"/>
    <col min="16161" max="16161" width="10.875" style="6" customWidth="1"/>
    <col min="16162" max="16163" width="11" style="6" customWidth="1"/>
    <col min="16164" max="16164" width="10" style="6" customWidth="1"/>
    <col min="16165" max="16165" width="11.625" style="6" customWidth="1"/>
    <col min="16166" max="16166" width="11.125" style="6" customWidth="1"/>
    <col min="16167" max="16167" width="12.5" style="6" customWidth="1"/>
    <col min="16168" max="16168" width="10.25" style="6" customWidth="1"/>
    <col min="16169" max="16169" width="9.875" style="6" customWidth="1"/>
    <col min="16170" max="16170" width="19.75" style="6" customWidth="1"/>
    <col min="16171" max="16171" width="9" style="6"/>
    <col min="16172" max="16182" width="10" style="6" customWidth="1"/>
    <col min="16183" max="16183" width="10.375" style="6" customWidth="1"/>
    <col min="16184" max="16184" width="3.625" style="6" customWidth="1"/>
    <col min="16185" max="16197" width="10" style="6" customWidth="1"/>
    <col min="16198" max="16198" width="9.625" style="6" bestFit="1" customWidth="1"/>
    <col min="16199" max="16199" width="1.875" style="6" customWidth="1"/>
    <col min="16200" max="16200" width="8.25" style="6" customWidth="1"/>
    <col min="16201" max="16210" width="10" style="6" customWidth="1"/>
    <col min="16211" max="16211" width="9.5" style="6" customWidth="1"/>
    <col min="16212" max="16221" width="10" style="6" customWidth="1"/>
    <col min="16222" max="16222" width="16" style="6" customWidth="1"/>
    <col min="16223" max="16224" width="11.125" style="6" customWidth="1"/>
    <col min="16225" max="16247" width="10" style="6" customWidth="1"/>
    <col min="16248" max="16249" width="9.875" style="6" customWidth="1"/>
    <col min="16250" max="16384" width="9" style="6"/>
  </cols>
  <sheetData>
    <row r="1" spans="2:121" ht="12">
      <c r="B1" s="1" t="s">
        <v>0</v>
      </c>
      <c r="C1" s="2"/>
      <c r="D1" s="3" t="s">
        <v>351</v>
      </c>
      <c r="E1" s="4" t="s">
        <v>186</v>
      </c>
      <c r="F1" s="4"/>
      <c r="G1" s="5"/>
      <c r="H1" s="5"/>
      <c r="I1" s="5"/>
      <c r="J1" s="5"/>
      <c r="K1" s="5"/>
      <c r="L1" s="5"/>
      <c r="N1" s="7" t="s">
        <v>2</v>
      </c>
      <c r="O1" s="7"/>
      <c r="P1" s="130" t="s">
        <v>0</v>
      </c>
      <c r="Q1" s="7"/>
      <c r="R1" s="8" t="str">
        <f>$D$1</f>
        <v>平成27年度</v>
      </c>
      <c r="S1" s="4" t="s">
        <v>3</v>
      </c>
      <c r="T1" s="5"/>
      <c r="U1" s="3"/>
      <c r="V1" s="4"/>
      <c r="W1" s="4"/>
      <c r="X1" s="5"/>
      <c r="Y1" s="5"/>
      <c r="Z1" s="5"/>
      <c r="AA1" s="5"/>
      <c r="AB1" s="5"/>
      <c r="AC1" s="7" t="s">
        <v>2</v>
      </c>
      <c r="AD1" s="7"/>
      <c r="AE1" s="1" t="s">
        <v>0</v>
      </c>
      <c r="AF1" s="7"/>
      <c r="AG1" s="8" t="str">
        <f>$D$1</f>
        <v>平成27年度</v>
      </c>
      <c r="AH1" s="4" t="s">
        <v>3</v>
      </c>
      <c r="AJ1" s="5"/>
      <c r="AK1" s="3"/>
      <c r="AL1" s="4"/>
      <c r="AM1" s="4"/>
      <c r="AN1" s="5"/>
      <c r="AO1" s="7" t="s">
        <v>2</v>
      </c>
      <c r="AP1" s="7"/>
      <c r="AQ1" s="1" t="str">
        <f>$B$1</f>
        <v>市町村民所得（2008SNA）</v>
      </c>
      <c r="AS1" s="8" t="str">
        <f>$D$1</f>
        <v>平成27年度</v>
      </c>
      <c r="AT1" s="9" t="s">
        <v>4</v>
      </c>
      <c r="AU1" s="3"/>
      <c r="AV1" s="9"/>
      <c r="AW1" s="4"/>
      <c r="AX1" s="5"/>
      <c r="AY1" s="5"/>
      <c r="AZ1" s="5"/>
      <c r="BA1" s="7"/>
      <c r="BB1" s="5"/>
      <c r="BC1" s="7" t="s">
        <v>5</v>
      </c>
      <c r="BE1" s="1" t="str">
        <f>$B$1</f>
        <v>市町村民所得（2008SNA）</v>
      </c>
      <c r="BG1" s="8" t="str">
        <f>$D$1</f>
        <v>平成27年度</v>
      </c>
      <c r="BH1" s="9" t="s">
        <v>4</v>
      </c>
      <c r="BI1" s="3"/>
      <c r="BJ1" s="9"/>
      <c r="BK1" s="4"/>
      <c r="BL1" s="7"/>
      <c r="BM1" s="5"/>
      <c r="BN1" s="5"/>
      <c r="BO1" s="5"/>
      <c r="BP1" s="5"/>
      <c r="BR1" s="7" t="s">
        <v>5</v>
      </c>
      <c r="BS1" s="5"/>
      <c r="BT1" s="1" t="str">
        <f>$B$1</f>
        <v>市町村民所得（2008SNA）</v>
      </c>
      <c r="BU1" s="6"/>
      <c r="BV1" s="8" t="str">
        <f>$D$1</f>
        <v>平成27年度</v>
      </c>
      <c r="BW1" s="9" t="s">
        <v>4</v>
      </c>
      <c r="BX1" s="3"/>
      <c r="BY1" s="5"/>
      <c r="BZ1" s="3"/>
      <c r="CA1" s="9"/>
      <c r="CB1" s="4"/>
      <c r="CC1" s="5"/>
      <c r="CD1" s="7" t="s">
        <v>5</v>
      </c>
      <c r="CE1" s="1" t="str">
        <f>$B$1</f>
        <v>市町村民所得（2008SNA）</v>
      </c>
      <c r="CG1" s="8" t="str">
        <f>$D$1</f>
        <v>平成27年度</v>
      </c>
      <c r="CH1" s="4" t="s">
        <v>6</v>
      </c>
      <c r="CI1" s="3"/>
      <c r="CJ1" s="4"/>
      <c r="CK1" s="10"/>
      <c r="CL1" s="11"/>
      <c r="CM1" s="11"/>
      <c r="CN1" s="11"/>
      <c r="CO1" s="11"/>
      <c r="CP1" s="11"/>
      <c r="CQ1" s="7" t="s">
        <v>5</v>
      </c>
      <c r="CS1" s="1" t="str">
        <f>$B$1</f>
        <v>市町村民所得（2008SNA）</v>
      </c>
      <c r="CT1" s="7"/>
      <c r="CU1" s="8" t="str">
        <f>$D$1</f>
        <v>平成27年度</v>
      </c>
      <c r="CV1" s="4" t="s">
        <v>6</v>
      </c>
      <c r="CW1" s="5"/>
      <c r="CX1" s="3"/>
      <c r="CY1" s="4"/>
      <c r="CZ1" s="10"/>
      <c r="DA1" s="11"/>
      <c r="DB1" s="11"/>
      <c r="DC1" s="11"/>
      <c r="DD1" s="11"/>
      <c r="DE1" s="11"/>
      <c r="DF1" s="7" t="s">
        <v>5</v>
      </c>
      <c r="DH1" s="1" t="str">
        <f>$B$1</f>
        <v>市町村民所得（2008SNA）</v>
      </c>
      <c r="DI1" s="7"/>
      <c r="DJ1" s="8" t="str">
        <f>$D$1</f>
        <v>平成27年度</v>
      </c>
      <c r="DK1" s="4" t="s">
        <v>6</v>
      </c>
      <c r="DM1" s="5"/>
      <c r="DN1" s="3"/>
      <c r="DO1" s="4"/>
      <c r="DP1" s="7" t="s">
        <v>5</v>
      </c>
    </row>
    <row r="2" spans="2:121" ht="18" customHeight="1">
      <c r="B2" s="12"/>
      <c r="C2" s="13" t="s">
        <v>7</v>
      </c>
      <c r="D2" s="14"/>
      <c r="E2" s="14"/>
      <c r="F2" s="14"/>
      <c r="G2" s="15"/>
      <c r="H2" s="14" t="s">
        <v>8</v>
      </c>
      <c r="I2" s="14"/>
      <c r="J2" s="14"/>
      <c r="K2" s="14"/>
      <c r="L2" s="14"/>
      <c r="M2" s="16"/>
      <c r="N2" s="17"/>
      <c r="O2" s="5"/>
      <c r="P2" s="12"/>
      <c r="Q2" s="14"/>
      <c r="R2" s="14"/>
      <c r="S2" s="14"/>
      <c r="T2" s="14"/>
      <c r="U2" s="14"/>
      <c r="V2" s="14"/>
      <c r="W2" s="18"/>
      <c r="X2" s="18"/>
      <c r="Y2" s="15"/>
      <c r="Z2" s="19" t="s">
        <v>9</v>
      </c>
      <c r="AA2" s="14"/>
      <c r="AB2" s="14"/>
      <c r="AC2" s="15"/>
      <c r="AD2" s="5"/>
      <c r="AE2" s="12"/>
      <c r="AF2" s="14"/>
      <c r="AG2" s="14"/>
      <c r="AH2" s="14"/>
      <c r="AI2" s="14"/>
      <c r="AJ2" s="14"/>
      <c r="AK2" s="14"/>
      <c r="AL2" s="14"/>
      <c r="AM2" s="20" t="s">
        <v>10</v>
      </c>
      <c r="AN2" s="20" t="s">
        <v>11</v>
      </c>
      <c r="AO2" s="20" t="s">
        <v>12</v>
      </c>
      <c r="AP2" s="21"/>
      <c r="AQ2" s="12"/>
      <c r="AR2" s="22" t="s">
        <v>7</v>
      </c>
      <c r="AS2" s="14"/>
      <c r="AT2" s="14"/>
      <c r="AU2" s="14"/>
      <c r="AV2" s="14"/>
      <c r="AW2" s="23" t="s">
        <v>8</v>
      </c>
      <c r="AX2" s="14"/>
      <c r="AY2" s="14"/>
      <c r="AZ2" s="14"/>
      <c r="BA2" s="14"/>
      <c r="BB2" s="14"/>
      <c r="BC2" s="15"/>
      <c r="BE2" s="12"/>
      <c r="BF2" s="14"/>
      <c r="BG2" s="14"/>
      <c r="BH2" s="14"/>
      <c r="BI2" s="14"/>
      <c r="BJ2" s="14"/>
      <c r="BK2" s="14"/>
      <c r="BL2" s="18"/>
      <c r="BM2" s="18"/>
      <c r="BN2" s="15"/>
      <c r="BO2" s="19" t="s">
        <v>9</v>
      </c>
      <c r="BP2" s="14"/>
      <c r="BQ2" s="14"/>
      <c r="BR2" s="15"/>
      <c r="BS2" s="5"/>
      <c r="BT2" s="12"/>
      <c r="BU2" s="14"/>
      <c r="BV2" s="14"/>
      <c r="BW2" s="14"/>
      <c r="BX2" s="14"/>
      <c r="BY2" s="14"/>
      <c r="BZ2" s="14"/>
      <c r="CA2" s="14"/>
      <c r="CB2" s="24" t="s">
        <v>10</v>
      </c>
      <c r="CC2" s="20" t="s">
        <v>11</v>
      </c>
      <c r="CD2" s="20" t="s">
        <v>12</v>
      </c>
      <c r="CE2" s="127"/>
      <c r="CF2" s="25" t="s">
        <v>7</v>
      </c>
      <c r="CG2" s="14"/>
      <c r="CH2" s="14"/>
      <c r="CI2" s="14"/>
      <c r="CJ2" s="15"/>
      <c r="CK2" s="14" t="s">
        <v>8</v>
      </c>
      <c r="CL2" s="14"/>
      <c r="CM2" s="14"/>
      <c r="CN2" s="14"/>
      <c r="CO2" s="14"/>
      <c r="CP2" s="16"/>
      <c r="CQ2" s="17"/>
      <c r="CS2" s="12"/>
      <c r="CT2" s="14"/>
      <c r="CU2" s="14"/>
      <c r="CV2" s="14"/>
      <c r="CW2" s="14"/>
      <c r="CX2" s="14"/>
      <c r="CY2" s="14"/>
      <c r="CZ2" s="18"/>
      <c r="DA2" s="18"/>
      <c r="DB2" s="15"/>
      <c r="DC2" s="19" t="s">
        <v>9</v>
      </c>
      <c r="DD2" s="14"/>
      <c r="DE2" s="14"/>
      <c r="DF2" s="15"/>
      <c r="DH2" s="12"/>
      <c r="DI2" s="14"/>
      <c r="DJ2" s="14"/>
      <c r="DK2" s="14"/>
      <c r="DL2" s="14"/>
      <c r="DM2" s="14"/>
      <c r="DN2" s="14"/>
      <c r="DO2" s="14"/>
      <c r="DP2" s="24" t="s">
        <v>10</v>
      </c>
      <c r="DQ2" s="21"/>
    </row>
    <row r="3" spans="2:121" ht="15.75" customHeight="1">
      <c r="B3" s="26"/>
      <c r="C3" s="27"/>
      <c r="D3" s="12" t="s">
        <v>15</v>
      </c>
      <c r="E3" s="23" t="s">
        <v>16</v>
      </c>
      <c r="F3" s="14"/>
      <c r="G3" s="15"/>
      <c r="H3" s="28"/>
      <c r="I3" s="28"/>
      <c r="J3" s="28"/>
      <c r="K3" s="23" t="s">
        <v>17</v>
      </c>
      <c r="L3" s="14"/>
      <c r="M3" s="15"/>
      <c r="N3" s="12" t="s">
        <v>18</v>
      </c>
      <c r="O3" s="5"/>
      <c r="P3" s="63"/>
      <c r="Q3" s="14"/>
      <c r="R3" s="14"/>
      <c r="S3" s="14"/>
      <c r="T3" s="14"/>
      <c r="U3" s="14"/>
      <c r="V3" s="15"/>
      <c r="W3" s="23" t="s">
        <v>19</v>
      </c>
      <c r="X3" s="14"/>
      <c r="Y3" s="15"/>
      <c r="Z3" s="28"/>
      <c r="AA3" s="23" t="s">
        <v>20</v>
      </c>
      <c r="AB3" s="14"/>
      <c r="AC3" s="15"/>
      <c r="AD3" s="5"/>
      <c r="AE3" s="63"/>
      <c r="AF3" s="14" t="s">
        <v>21</v>
      </c>
      <c r="AG3" s="14"/>
      <c r="AH3" s="15"/>
      <c r="AI3" s="23" t="s">
        <v>22</v>
      </c>
      <c r="AJ3" s="14"/>
      <c r="AK3" s="14"/>
      <c r="AL3" s="14"/>
      <c r="AM3" s="26"/>
      <c r="AN3" s="26" t="s">
        <v>23</v>
      </c>
      <c r="AO3" s="29" t="s">
        <v>10</v>
      </c>
      <c r="AP3" s="21"/>
      <c r="AQ3" s="26"/>
      <c r="AR3" s="27"/>
      <c r="AS3" s="30" t="s">
        <v>15</v>
      </c>
      <c r="AT3" s="23" t="s">
        <v>16</v>
      </c>
      <c r="AU3" s="14"/>
      <c r="AV3" s="14"/>
      <c r="AW3" s="27"/>
      <c r="AX3" s="28"/>
      <c r="AY3" s="28"/>
      <c r="AZ3" s="23" t="s">
        <v>17</v>
      </c>
      <c r="BA3" s="14"/>
      <c r="BB3" s="15"/>
      <c r="BC3" s="15" t="s">
        <v>18</v>
      </c>
      <c r="BE3" s="63"/>
      <c r="BF3" s="14"/>
      <c r="BG3" s="14"/>
      <c r="BH3" s="14"/>
      <c r="BI3" s="14"/>
      <c r="BJ3" s="14"/>
      <c r="BK3" s="15"/>
      <c r="BL3" s="23" t="s">
        <v>19</v>
      </c>
      <c r="BM3" s="14"/>
      <c r="BN3" s="15"/>
      <c r="BO3" s="28"/>
      <c r="BP3" s="23" t="s">
        <v>20</v>
      </c>
      <c r="BQ3" s="14"/>
      <c r="BR3" s="15"/>
      <c r="BS3" s="5"/>
      <c r="BT3" s="63"/>
      <c r="BU3" s="14" t="s">
        <v>21</v>
      </c>
      <c r="BV3" s="14"/>
      <c r="BW3" s="15"/>
      <c r="BX3" s="23" t="s">
        <v>22</v>
      </c>
      <c r="BY3" s="14"/>
      <c r="BZ3" s="14"/>
      <c r="CA3" s="14"/>
      <c r="CB3" s="26"/>
      <c r="CC3" s="26"/>
      <c r="CD3" s="29" t="s">
        <v>10</v>
      </c>
      <c r="CE3" s="128"/>
      <c r="CF3" s="28"/>
      <c r="CG3" s="30" t="s">
        <v>15</v>
      </c>
      <c r="CH3" s="23" t="s">
        <v>16</v>
      </c>
      <c r="CI3" s="14"/>
      <c r="CJ3" s="15"/>
      <c r="CK3" s="28"/>
      <c r="CL3" s="28"/>
      <c r="CM3" s="28"/>
      <c r="CN3" s="23" t="s">
        <v>17</v>
      </c>
      <c r="CO3" s="14"/>
      <c r="CP3" s="15"/>
      <c r="CQ3" s="12" t="s">
        <v>18</v>
      </c>
      <c r="CS3" s="63"/>
      <c r="CT3" s="14"/>
      <c r="CU3" s="14"/>
      <c r="CV3" s="14"/>
      <c r="CW3" s="14"/>
      <c r="CX3" s="14"/>
      <c r="CY3" s="15"/>
      <c r="CZ3" s="23" t="s">
        <v>19</v>
      </c>
      <c r="DA3" s="14"/>
      <c r="DB3" s="15"/>
      <c r="DC3" s="28"/>
      <c r="DD3" s="23" t="s">
        <v>20</v>
      </c>
      <c r="DE3" s="14"/>
      <c r="DF3" s="15"/>
      <c r="DH3" s="63"/>
      <c r="DI3" s="14" t="s">
        <v>21</v>
      </c>
      <c r="DJ3" s="14"/>
      <c r="DK3" s="15"/>
      <c r="DL3" s="23" t="s">
        <v>22</v>
      </c>
      <c r="DM3" s="14"/>
      <c r="DN3" s="14"/>
      <c r="DO3" s="14"/>
      <c r="DP3" s="26"/>
      <c r="DQ3" s="21"/>
    </row>
    <row r="4" spans="2:121" ht="11.25" customHeight="1">
      <c r="B4" s="26"/>
      <c r="C4" s="31"/>
      <c r="D4" s="32"/>
      <c r="E4" s="31"/>
      <c r="F4" s="331" t="s">
        <v>28</v>
      </c>
      <c r="G4" s="331" t="s">
        <v>29</v>
      </c>
      <c r="H4" s="33"/>
      <c r="I4" s="34"/>
      <c r="J4" s="35"/>
      <c r="K4" s="31"/>
      <c r="L4" s="34"/>
      <c r="M4" s="35"/>
      <c r="N4" s="32"/>
      <c r="O4" s="36"/>
      <c r="P4" s="32"/>
      <c r="Q4" s="18" t="s">
        <v>30</v>
      </c>
      <c r="R4" s="25"/>
      <c r="S4" s="37"/>
      <c r="T4" s="38" t="s">
        <v>31</v>
      </c>
      <c r="U4" s="38" t="s">
        <v>32</v>
      </c>
      <c r="V4" s="24" t="s">
        <v>33</v>
      </c>
      <c r="W4" s="31"/>
      <c r="X4" s="34"/>
      <c r="Y4" s="35"/>
      <c r="Z4" s="33"/>
      <c r="AA4" s="31"/>
      <c r="AB4" s="20" t="s">
        <v>34</v>
      </c>
      <c r="AC4" s="20" t="s">
        <v>35</v>
      </c>
      <c r="AD4" s="39"/>
      <c r="AE4" s="26"/>
      <c r="AF4" s="33"/>
      <c r="AG4" s="20" t="s">
        <v>34</v>
      </c>
      <c r="AH4" s="20" t="s">
        <v>35</v>
      </c>
      <c r="AI4" s="31"/>
      <c r="AJ4" s="24" t="s">
        <v>36</v>
      </c>
      <c r="AK4" s="30" t="s">
        <v>37</v>
      </c>
      <c r="AL4" s="20" t="s">
        <v>38</v>
      </c>
      <c r="AM4" s="32"/>
      <c r="AN4" s="32"/>
      <c r="AO4" s="32"/>
      <c r="AP4" s="21"/>
      <c r="AQ4" s="26"/>
      <c r="AR4" s="31"/>
      <c r="AS4" s="32"/>
      <c r="AT4" s="31"/>
      <c r="AU4" s="33"/>
      <c r="AV4" s="33"/>
      <c r="AW4" s="31"/>
      <c r="AX4" s="34"/>
      <c r="AY4" s="35"/>
      <c r="AZ4" s="31"/>
      <c r="BA4" s="34"/>
      <c r="BB4" s="35"/>
      <c r="BC4" s="40"/>
      <c r="BE4" s="32"/>
      <c r="BF4" s="22" t="s">
        <v>30</v>
      </c>
      <c r="BG4" s="25"/>
      <c r="BH4" s="37"/>
      <c r="BI4" s="38" t="s">
        <v>31</v>
      </c>
      <c r="BJ4" s="38" t="s">
        <v>32</v>
      </c>
      <c r="BK4" s="24" t="s">
        <v>33</v>
      </c>
      <c r="BL4" s="31"/>
      <c r="BM4" s="34"/>
      <c r="BN4" s="35"/>
      <c r="BO4" s="33"/>
      <c r="BP4" s="31"/>
      <c r="BQ4" s="20" t="s">
        <v>34</v>
      </c>
      <c r="BR4" s="20" t="s">
        <v>35</v>
      </c>
      <c r="BS4" s="39"/>
      <c r="BT4" s="26"/>
      <c r="BU4" s="33"/>
      <c r="BV4" s="20" t="s">
        <v>34</v>
      </c>
      <c r="BW4" s="20" t="s">
        <v>35</v>
      </c>
      <c r="BX4" s="31"/>
      <c r="BY4" s="24" t="s">
        <v>36</v>
      </c>
      <c r="BZ4" s="30" t="s">
        <v>37</v>
      </c>
      <c r="CA4" s="20" t="s">
        <v>38</v>
      </c>
      <c r="CB4" s="32"/>
      <c r="CC4" s="32"/>
      <c r="CD4" s="32"/>
      <c r="CE4" s="128"/>
      <c r="CF4" s="33"/>
      <c r="CG4" s="32"/>
      <c r="CH4" s="31"/>
      <c r="CI4" s="33"/>
      <c r="CJ4" s="40"/>
      <c r="CK4" s="33"/>
      <c r="CL4" s="34"/>
      <c r="CM4" s="35"/>
      <c r="CN4" s="31"/>
      <c r="CO4" s="34"/>
      <c r="CP4" s="35"/>
      <c r="CQ4" s="32"/>
      <c r="CS4" s="32"/>
      <c r="CT4" s="22" t="s">
        <v>30</v>
      </c>
      <c r="CU4" s="25"/>
      <c r="CV4" s="37"/>
      <c r="CW4" s="38" t="s">
        <v>31</v>
      </c>
      <c r="CX4" s="38" t="s">
        <v>32</v>
      </c>
      <c r="CY4" s="24" t="s">
        <v>33</v>
      </c>
      <c r="CZ4" s="31"/>
      <c r="DA4" s="34"/>
      <c r="DB4" s="35"/>
      <c r="DC4" s="33"/>
      <c r="DD4" s="31"/>
      <c r="DE4" s="20" t="s">
        <v>34</v>
      </c>
      <c r="DF4" s="20" t="s">
        <v>35</v>
      </c>
      <c r="DH4" s="26"/>
      <c r="DI4" s="33"/>
      <c r="DJ4" s="20" t="s">
        <v>34</v>
      </c>
      <c r="DK4" s="20" t="s">
        <v>35</v>
      </c>
      <c r="DL4" s="31"/>
      <c r="DM4" s="24" t="s">
        <v>36</v>
      </c>
      <c r="DN4" s="30" t="s">
        <v>37</v>
      </c>
      <c r="DO4" s="20" t="s">
        <v>38</v>
      </c>
      <c r="DP4" s="32"/>
      <c r="DQ4" s="21"/>
    </row>
    <row r="5" spans="2:121" ht="12.75" customHeight="1">
      <c r="B5" s="41"/>
      <c r="C5" s="42"/>
      <c r="D5" s="41"/>
      <c r="E5" s="43"/>
      <c r="F5" s="332"/>
      <c r="G5" s="332"/>
      <c r="H5" s="44"/>
      <c r="I5" s="45" t="s">
        <v>39</v>
      </c>
      <c r="J5" s="45" t="s">
        <v>40</v>
      </c>
      <c r="K5" s="43"/>
      <c r="L5" s="45" t="s">
        <v>39</v>
      </c>
      <c r="M5" s="45" t="s">
        <v>40</v>
      </c>
      <c r="N5" s="41"/>
      <c r="O5" s="39"/>
      <c r="P5" s="41"/>
      <c r="Q5" s="44"/>
      <c r="R5" s="45" t="s">
        <v>39</v>
      </c>
      <c r="S5" s="45" t="s">
        <v>40</v>
      </c>
      <c r="T5" s="41"/>
      <c r="U5" s="46" t="s">
        <v>41</v>
      </c>
      <c r="V5" s="41"/>
      <c r="W5" s="43"/>
      <c r="X5" s="45" t="s">
        <v>39</v>
      </c>
      <c r="Y5" s="45" t="s">
        <v>40</v>
      </c>
      <c r="Z5" s="44"/>
      <c r="AA5" s="43"/>
      <c r="AB5" s="41" t="s">
        <v>42</v>
      </c>
      <c r="AC5" s="41"/>
      <c r="AD5" s="39"/>
      <c r="AE5" s="41"/>
      <c r="AF5" s="44"/>
      <c r="AG5" s="41" t="s">
        <v>42</v>
      </c>
      <c r="AH5" s="41"/>
      <c r="AI5" s="43"/>
      <c r="AJ5" s="41"/>
      <c r="AK5" s="47" t="s">
        <v>44</v>
      </c>
      <c r="AL5" s="41"/>
      <c r="AM5" s="41"/>
      <c r="AN5" s="41"/>
      <c r="AO5" s="41"/>
      <c r="AP5" s="21"/>
      <c r="AQ5" s="41"/>
      <c r="AR5" s="42"/>
      <c r="AS5" s="41"/>
      <c r="AT5" s="43"/>
      <c r="AU5" s="48" t="s">
        <v>45</v>
      </c>
      <c r="AV5" s="49" t="s">
        <v>46</v>
      </c>
      <c r="AW5" s="43"/>
      <c r="AX5" s="45" t="s">
        <v>39</v>
      </c>
      <c r="AY5" s="45" t="s">
        <v>40</v>
      </c>
      <c r="AZ5" s="43"/>
      <c r="BA5" s="45" t="s">
        <v>39</v>
      </c>
      <c r="BB5" s="45" t="s">
        <v>40</v>
      </c>
      <c r="BC5" s="50"/>
      <c r="BE5" s="41"/>
      <c r="BF5" s="43"/>
      <c r="BG5" s="45" t="s">
        <v>39</v>
      </c>
      <c r="BH5" s="45" t="s">
        <v>40</v>
      </c>
      <c r="BI5" s="41"/>
      <c r="BJ5" s="46" t="s">
        <v>41</v>
      </c>
      <c r="BK5" s="41"/>
      <c r="BL5" s="43"/>
      <c r="BM5" s="45" t="s">
        <v>39</v>
      </c>
      <c r="BN5" s="45" t="s">
        <v>40</v>
      </c>
      <c r="BO5" s="44"/>
      <c r="BP5" s="43"/>
      <c r="BQ5" s="41" t="s">
        <v>42</v>
      </c>
      <c r="BR5" s="41"/>
      <c r="BS5" s="39"/>
      <c r="BT5" s="41"/>
      <c r="BU5" s="44"/>
      <c r="BV5" s="41" t="s">
        <v>42</v>
      </c>
      <c r="BW5" s="41"/>
      <c r="BX5" s="43"/>
      <c r="BY5" s="41"/>
      <c r="BZ5" s="47" t="s">
        <v>44</v>
      </c>
      <c r="CA5" s="41"/>
      <c r="CB5" s="41"/>
      <c r="CC5" s="41"/>
      <c r="CD5" s="41"/>
      <c r="CE5" s="129"/>
      <c r="CF5" s="51"/>
      <c r="CG5" s="41"/>
      <c r="CH5" s="43"/>
      <c r="CI5" s="48" t="s">
        <v>45</v>
      </c>
      <c r="CJ5" s="48" t="s">
        <v>46</v>
      </c>
      <c r="CK5" s="44"/>
      <c r="CL5" s="45" t="s">
        <v>39</v>
      </c>
      <c r="CM5" s="45" t="s">
        <v>40</v>
      </c>
      <c r="CN5" s="43"/>
      <c r="CO5" s="45" t="s">
        <v>39</v>
      </c>
      <c r="CP5" s="45" t="s">
        <v>40</v>
      </c>
      <c r="CQ5" s="41"/>
      <c r="CS5" s="41"/>
      <c r="CT5" s="43"/>
      <c r="CU5" s="45" t="s">
        <v>39</v>
      </c>
      <c r="CV5" s="45" t="s">
        <v>40</v>
      </c>
      <c r="CW5" s="41"/>
      <c r="CX5" s="46" t="s">
        <v>41</v>
      </c>
      <c r="CY5" s="41"/>
      <c r="CZ5" s="43"/>
      <c r="DA5" s="45" t="s">
        <v>39</v>
      </c>
      <c r="DB5" s="45" t="s">
        <v>40</v>
      </c>
      <c r="DC5" s="44"/>
      <c r="DD5" s="43"/>
      <c r="DE5" s="41" t="s">
        <v>42</v>
      </c>
      <c r="DF5" s="41"/>
      <c r="DH5" s="41"/>
      <c r="DI5" s="44"/>
      <c r="DJ5" s="41" t="s">
        <v>42</v>
      </c>
      <c r="DK5" s="41"/>
      <c r="DL5" s="43"/>
      <c r="DM5" s="41"/>
      <c r="DN5" s="47" t="s">
        <v>44</v>
      </c>
      <c r="DO5" s="41"/>
      <c r="DP5" s="41"/>
      <c r="DQ5" s="21"/>
    </row>
    <row r="6" spans="2:121" ht="12">
      <c r="B6" s="12" t="s">
        <v>48</v>
      </c>
      <c r="C6" s="5">
        <v>1486029289</v>
      </c>
      <c r="D6" s="5">
        <v>1263490858</v>
      </c>
      <c r="E6" s="5">
        <v>222538431</v>
      </c>
      <c r="F6" s="5">
        <v>200902005</v>
      </c>
      <c r="G6" s="5">
        <v>21636426</v>
      </c>
      <c r="H6" s="5">
        <v>128861054</v>
      </c>
      <c r="I6" s="5">
        <v>191512564</v>
      </c>
      <c r="J6" s="5">
        <v>62651510</v>
      </c>
      <c r="K6" s="5">
        <v>15701135</v>
      </c>
      <c r="L6" s="5">
        <v>76544686</v>
      </c>
      <c r="M6" s="5">
        <v>60843551</v>
      </c>
      <c r="N6" s="52">
        <v>110743299</v>
      </c>
      <c r="O6" s="5"/>
      <c r="P6" s="12" t="s">
        <v>48</v>
      </c>
      <c r="Q6" s="5">
        <v>31437321</v>
      </c>
      <c r="R6" s="5">
        <v>32850926</v>
      </c>
      <c r="S6" s="5">
        <v>1413605</v>
      </c>
      <c r="T6" s="5">
        <v>23765540</v>
      </c>
      <c r="U6" s="5">
        <v>51805354</v>
      </c>
      <c r="V6" s="5">
        <v>3735084</v>
      </c>
      <c r="W6" s="5">
        <v>2416620</v>
      </c>
      <c r="X6" s="5">
        <v>2810974</v>
      </c>
      <c r="Y6" s="5">
        <v>394354</v>
      </c>
      <c r="Z6" s="5">
        <v>378833671</v>
      </c>
      <c r="AA6" s="5">
        <v>142022859</v>
      </c>
      <c r="AB6" s="5">
        <v>159899811</v>
      </c>
      <c r="AC6" s="52">
        <v>-17876952</v>
      </c>
      <c r="AD6" s="5">
        <v>0</v>
      </c>
      <c r="AE6" s="12" t="s">
        <v>48</v>
      </c>
      <c r="AF6" s="5">
        <v>28527925</v>
      </c>
      <c r="AG6" s="53">
        <v>17186957</v>
      </c>
      <c r="AH6" s="5">
        <v>11340968</v>
      </c>
      <c r="AI6" s="5">
        <v>208282887</v>
      </c>
      <c r="AJ6" s="5">
        <v>10829601</v>
      </c>
      <c r="AK6" s="5">
        <v>70567313</v>
      </c>
      <c r="AL6" s="5">
        <v>126885973</v>
      </c>
      <c r="AM6" s="53">
        <v>1993724014</v>
      </c>
      <c r="AN6" s="53">
        <v>740822</v>
      </c>
      <c r="AO6" s="52">
        <v>2691.2321907286769</v>
      </c>
      <c r="AQ6" s="12" t="s">
        <v>48</v>
      </c>
      <c r="AR6" s="11">
        <v>1.4240101505878804</v>
      </c>
      <c r="AS6" s="11">
        <v>1.2067113695713281</v>
      </c>
      <c r="AT6" s="11">
        <v>2.6756591566340728</v>
      </c>
      <c r="AU6" s="11">
        <v>4.4461518889028033</v>
      </c>
      <c r="AV6" s="54">
        <v>-11.287543939702632</v>
      </c>
      <c r="AW6" s="11">
        <v>5.1325570291117142</v>
      </c>
      <c r="AX6" s="11">
        <v>2.3147139982482625</v>
      </c>
      <c r="AY6" s="11">
        <v>-3.0309638737522988</v>
      </c>
      <c r="AZ6" s="11">
        <v>48.434872148200277</v>
      </c>
      <c r="BA6" s="11">
        <v>4.4737196505124439</v>
      </c>
      <c r="BB6" s="11">
        <v>-2.9440253083728147</v>
      </c>
      <c r="BC6" s="55">
        <v>1.3165878610735708</v>
      </c>
      <c r="BD6" s="5"/>
      <c r="BE6" s="12" t="s">
        <v>48</v>
      </c>
      <c r="BF6" s="11">
        <v>37.76503459472265</v>
      </c>
      <c r="BG6" s="11">
        <v>35.306545534270533</v>
      </c>
      <c r="BH6" s="11">
        <v>-3.1358094736899806</v>
      </c>
      <c r="BI6" s="11">
        <v>-10.356478891552211</v>
      </c>
      <c r="BJ6" s="11">
        <v>-7.3845666145785511</v>
      </c>
      <c r="BK6" s="11">
        <v>-7.4912106242778718</v>
      </c>
      <c r="BL6" s="11">
        <v>-10.098256442917366</v>
      </c>
      <c r="BM6" s="11">
        <v>-10.745020837467752</v>
      </c>
      <c r="BN6" s="11">
        <v>-14.513761984968795</v>
      </c>
      <c r="BO6" s="11">
        <v>-1.0270170399451379</v>
      </c>
      <c r="BP6" s="56">
        <v>-4.432076775471022</v>
      </c>
      <c r="BQ6" s="57">
        <v>24.789018122633397</v>
      </c>
      <c r="BR6" s="55">
        <v>-187.31873328150951</v>
      </c>
      <c r="BS6" s="5"/>
      <c r="BT6" s="12" t="s">
        <v>48</v>
      </c>
      <c r="BU6" s="11">
        <v>-9.4630498591798897</v>
      </c>
      <c r="BV6" s="11">
        <v>11.490714435608876</v>
      </c>
      <c r="BW6" s="11">
        <v>-29.533421203994582</v>
      </c>
      <c r="BX6" s="11">
        <v>2.781801124639776</v>
      </c>
      <c r="BY6" s="11">
        <v>16.036565615416652</v>
      </c>
      <c r="BZ6" s="11">
        <v>7.3610803957440236</v>
      </c>
      <c r="CA6" s="11">
        <v>-0.54696671789416806</v>
      </c>
      <c r="CB6" s="11">
        <v>1.1785851856128375</v>
      </c>
      <c r="CC6" s="11">
        <v>3.2677090928731535E-2</v>
      </c>
      <c r="CD6" s="58">
        <v>1.1455337675732424</v>
      </c>
      <c r="CE6" s="12" t="s">
        <v>48</v>
      </c>
      <c r="CF6" s="11">
        <f>C6/$AM6*100</f>
        <v>74.535355874988213</v>
      </c>
      <c r="CG6" s="11">
        <f t="shared" ref="CG6:CQ29" si="0">D6/$AM6*100</f>
        <v>63.373408211353365</v>
      </c>
      <c r="CH6" s="11">
        <f t="shared" si="0"/>
        <v>11.161947663634852</v>
      </c>
      <c r="CI6" s="11">
        <f t="shared" si="0"/>
        <v>10.076720929740478</v>
      </c>
      <c r="CJ6" s="11">
        <f t="shared" si="0"/>
        <v>1.0852267338943735</v>
      </c>
      <c r="CK6" s="11">
        <f t="shared" si="0"/>
        <v>6.4633345987274646</v>
      </c>
      <c r="CL6" s="11">
        <f t="shared" si="0"/>
        <v>9.6057710422903089</v>
      </c>
      <c r="CM6" s="11">
        <f t="shared" si="0"/>
        <v>3.1424364435628451</v>
      </c>
      <c r="CN6" s="11">
        <f t="shared" si="0"/>
        <v>0.78752800737444495</v>
      </c>
      <c r="CO6" s="11">
        <f t="shared" si="0"/>
        <v>3.8392819398522828</v>
      </c>
      <c r="CP6" s="54">
        <f t="shared" si="0"/>
        <v>3.0517539324778378</v>
      </c>
      <c r="CQ6" s="55">
        <f t="shared" si="0"/>
        <v>5.5545952309525619</v>
      </c>
      <c r="CS6" s="12" t="s">
        <v>48</v>
      </c>
      <c r="CT6" s="59">
        <f t="shared" ref="CT6:DF25" si="1">Q6/$AM6*100</f>
        <v>1.5768140815502059</v>
      </c>
      <c r="CU6" s="59">
        <f t="shared" si="1"/>
        <v>1.6477168238592526</v>
      </c>
      <c r="CV6" s="59">
        <f t="shared" si="1"/>
        <v>7.0902742309046599E-2</v>
      </c>
      <c r="CW6" s="59">
        <f t="shared" si="1"/>
        <v>1.1920175427048851</v>
      </c>
      <c r="CX6" s="59">
        <f t="shared" si="1"/>
        <v>2.598421528567695</v>
      </c>
      <c r="CY6" s="59">
        <f t="shared" si="1"/>
        <v>0.18734207812977668</v>
      </c>
      <c r="CZ6" s="59">
        <f t="shared" si="1"/>
        <v>0.1212113604004571</v>
      </c>
      <c r="DA6" s="59">
        <f t="shared" si="1"/>
        <v>0.14099112917641768</v>
      </c>
      <c r="DB6" s="59">
        <f t="shared" si="1"/>
        <v>1.9779768775960584E-2</v>
      </c>
      <c r="DC6" s="59">
        <f t="shared" si="1"/>
        <v>19.001309526284313</v>
      </c>
      <c r="DD6" s="60">
        <f t="shared" si="1"/>
        <v>7.1234964319389498</v>
      </c>
      <c r="DE6" s="11">
        <f t="shared" si="1"/>
        <v>8.0201577488748654</v>
      </c>
      <c r="DF6" s="55">
        <f t="shared" si="1"/>
        <v>-0.89666131693591566</v>
      </c>
      <c r="DH6" s="12" t="s">
        <v>48</v>
      </c>
      <c r="DI6" s="11">
        <f t="shared" ref="DI6:DP37" si="2">AF6/$AM6*100</f>
        <v>1.4308863613858243</v>
      </c>
      <c r="DJ6" s="11">
        <f t="shared" si="2"/>
        <v>0.86205296617348159</v>
      </c>
      <c r="DK6" s="11">
        <f t="shared" si="2"/>
        <v>0.56883339521234255</v>
      </c>
      <c r="DL6" s="11">
        <f t="shared" si="2"/>
        <v>10.44692673295954</v>
      </c>
      <c r="DM6" s="11">
        <f t="shared" si="2"/>
        <v>0.54318455934493248</v>
      </c>
      <c r="DN6" s="11">
        <f t="shared" si="2"/>
        <v>3.5394724898969896</v>
      </c>
      <c r="DO6" s="11">
        <f t="shared" si="2"/>
        <v>6.3642696837176178</v>
      </c>
      <c r="DP6" s="61">
        <f t="shared" si="2"/>
        <v>100</v>
      </c>
      <c r="DQ6" s="62"/>
    </row>
    <row r="7" spans="2:121" ht="12">
      <c r="B7" s="63" t="s">
        <v>49</v>
      </c>
      <c r="C7" s="5">
        <v>205695347</v>
      </c>
      <c r="D7" s="5">
        <v>174883949</v>
      </c>
      <c r="E7" s="5">
        <v>30811398</v>
      </c>
      <c r="F7" s="5">
        <v>27828976</v>
      </c>
      <c r="G7" s="5">
        <v>2982422</v>
      </c>
      <c r="H7" s="5">
        <v>15494024</v>
      </c>
      <c r="I7" s="5">
        <v>19505343</v>
      </c>
      <c r="J7" s="5">
        <v>4011319</v>
      </c>
      <c r="K7" s="5">
        <v>-500357</v>
      </c>
      <c r="L7" s="5">
        <v>3247228</v>
      </c>
      <c r="M7" s="5">
        <v>3747585</v>
      </c>
      <c r="N7" s="64">
        <v>15695550</v>
      </c>
      <c r="O7" s="5"/>
      <c r="P7" s="63" t="s">
        <v>49</v>
      </c>
      <c r="Q7" s="5">
        <v>1892124</v>
      </c>
      <c r="R7" s="5">
        <v>2107094</v>
      </c>
      <c r="S7" s="5">
        <v>214970</v>
      </c>
      <c r="T7" s="5">
        <v>3046599</v>
      </c>
      <c r="U7" s="5">
        <v>8395185</v>
      </c>
      <c r="V7" s="5">
        <v>2361642</v>
      </c>
      <c r="W7" s="5">
        <v>298831</v>
      </c>
      <c r="X7" s="5">
        <v>347595</v>
      </c>
      <c r="Y7" s="5">
        <v>48764</v>
      </c>
      <c r="Z7" s="5">
        <v>66962112</v>
      </c>
      <c r="AA7" s="5">
        <v>21050030</v>
      </c>
      <c r="AB7" s="5">
        <v>22795298</v>
      </c>
      <c r="AC7" s="64">
        <v>-1745268</v>
      </c>
      <c r="AD7" s="5">
        <v>0</v>
      </c>
      <c r="AE7" s="63" t="s">
        <v>49</v>
      </c>
      <c r="AF7" s="5">
        <v>4365584</v>
      </c>
      <c r="AG7" s="5">
        <v>3477095</v>
      </c>
      <c r="AH7" s="5">
        <v>888489</v>
      </c>
      <c r="AI7" s="5">
        <v>41546498</v>
      </c>
      <c r="AJ7" s="5">
        <v>8229437</v>
      </c>
      <c r="AK7" s="5">
        <v>10052984</v>
      </c>
      <c r="AL7" s="5">
        <v>23264077</v>
      </c>
      <c r="AM7" s="5">
        <v>288151483</v>
      </c>
      <c r="AN7" s="5">
        <v>127472</v>
      </c>
      <c r="AO7" s="64">
        <v>2260.5080566712691</v>
      </c>
      <c r="AQ7" s="63" t="s">
        <v>49</v>
      </c>
      <c r="AR7" s="11">
        <v>1.9459670286596915</v>
      </c>
      <c r="AS7" s="11">
        <v>1.7262309606669763</v>
      </c>
      <c r="AT7" s="11">
        <v>3.211386623768052</v>
      </c>
      <c r="AU7" s="11">
        <v>4.9842889361463421</v>
      </c>
      <c r="AV7" s="11">
        <v>-10.838309228902357</v>
      </c>
      <c r="AW7" s="11">
        <v>-8.4310553815731222</v>
      </c>
      <c r="AX7" s="11">
        <v>-8.2354085221437163</v>
      </c>
      <c r="AY7" s="11">
        <v>-7.4717910592703189</v>
      </c>
      <c r="AZ7" s="11">
        <v>45.430859516011708</v>
      </c>
      <c r="BA7" s="11">
        <v>3.3901435070327106</v>
      </c>
      <c r="BB7" s="11">
        <v>-7.6420610324878169</v>
      </c>
      <c r="BC7" s="65">
        <v>-10.4212479403887</v>
      </c>
      <c r="BD7" s="5"/>
      <c r="BE7" s="63" t="s">
        <v>49</v>
      </c>
      <c r="BF7" s="11">
        <v>49.315458740103175</v>
      </c>
      <c r="BG7" s="11">
        <v>41.365420353833869</v>
      </c>
      <c r="BH7" s="11">
        <v>-3.7437704573032851</v>
      </c>
      <c r="BI7" s="11">
        <v>-37.26347926487913</v>
      </c>
      <c r="BJ7" s="11">
        <v>-6.9915652791820131</v>
      </c>
      <c r="BK7" s="11">
        <v>-0.43113697726854955</v>
      </c>
      <c r="BL7" s="11">
        <v>-5.4401103717134509</v>
      </c>
      <c r="BM7" s="11">
        <v>-6.1203599671578583</v>
      </c>
      <c r="BN7" s="11">
        <v>-10.084266037283571</v>
      </c>
      <c r="BO7" s="11">
        <v>5.1092784156977578</v>
      </c>
      <c r="BP7" s="57">
        <v>11.027739331291164</v>
      </c>
      <c r="BQ7" s="57">
        <v>35.337842952564692</v>
      </c>
      <c r="BR7" s="65">
        <v>-182.47966207907569</v>
      </c>
      <c r="BS7" s="5"/>
      <c r="BT7" s="63" t="s">
        <v>49</v>
      </c>
      <c r="BU7" s="11">
        <v>-10.951173298471931</v>
      </c>
      <c r="BV7" s="11">
        <v>-5.1232327399672677</v>
      </c>
      <c r="BW7" s="11">
        <v>-28.209116464273393</v>
      </c>
      <c r="BX7" s="11">
        <v>4.2691854469709103</v>
      </c>
      <c r="BY7" s="11">
        <v>17.625895475881467</v>
      </c>
      <c r="BZ7" s="11">
        <v>6.2749579519230059</v>
      </c>
      <c r="CA7" s="11">
        <v>-0.53722716715064678</v>
      </c>
      <c r="CB7" s="11">
        <v>2.0378234824923758</v>
      </c>
      <c r="CC7" s="11">
        <v>-0.87405518056549192</v>
      </c>
      <c r="CD7" s="66">
        <v>2.9375545104382916</v>
      </c>
      <c r="CE7" s="63" t="s">
        <v>49</v>
      </c>
      <c r="CF7" s="11">
        <f t="shared" ref="CF7:CH51" si="3">C7/$AM7*100</f>
        <v>71.384448505510562</v>
      </c>
      <c r="CG7" s="11">
        <f t="shared" si="0"/>
        <v>60.691670637697179</v>
      </c>
      <c r="CH7" s="11">
        <f t="shared" si="0"/>
        <v>10.692777867813367</v>
      </c>
      <c r="CI7" s="11">
        <f t="shared" si="0"/>
        <v>9.6577590752847176</v>
      </c>
      <c r="CJ7" s="11">
        <f t="shared" si="0"/>
        <v>1.0350187925286505</v>
      </c>
      <c r="CK7" s="11">
        <f t="shared" si="0"/>
        <v>5.377041214117229</v>
      </c>
      <c r="CL7" s="11">
        <f t="shared" si="0"/>
        <v>6.7691280978068047</v>
      </c>
      <c r="CM7" s="11">
        <f t="shared" si="0"/>
        <v>1.3920868836895766</v>
      </c>
      <c r="CN7" s="11">
        <f t="shared" si="0"/>
        <v>-0.17364373585403342</v>
      </c>
      <c r="CO7" s="11">
        <f t="shared" si="0"/>
        <v>1.1269169834534567</v>
      </c>
      <c r="CP7" s="11">
        <f t="shared" si="0"/>
        <v>1.30056071930749</v>
      </c>
      <c r="CQ7" s="65">
        <f t="shared" si="0"/>
        <v>5.4469787337516502</v>
      </c>
      <c r="CS7" s="63" t="s">
        <v>49</v>
      </c>
      <c r="CT7" s="59">
        <f t="shared" si="1"/>
        <v>0.65664211764615488</v>
      </c>
      <c r="CU7" s="59">
        <f t="shared" si="1"/>
        <v>0.73124523881072645</v>
      </c>
      <c r="CV7" s="59">
        <f t="shared" si="1"/>
        <v>7.4603121164571629E-2</v>
      </c>
      <c r="CW7" s="59">
        <f t="shared" si="1"/>
        <v>1.0572907584168152</v>
      </c>
      <c r="CX7" s="59">
        <f t="shared" si="1"/>
        <v>2.9134623610457004</v>
      </c>
      <c r="CY7" s="59">
        <f t="shared" si="1"/>
        <v>0.81958349664297925</v>
      </c>
      <c r="CZ7" s="59">
        <f t="shared" si="1"/>
        <v>0.10370621621961251</v>
      </c>
      <c r="DA7" s="59">
        <f t="shared" si="1"/>
        <v>0.12062925943712738</v>
      </c>
      <c r="DB7" s="59">
        <f t="shared" si="1"/>
        <v>1.6923043217514866E-2</v>
      </c>
      <c r="DC7" s="59">
        <f t="shared" si="1"/>
        <v>23.238510280372214</v>
      </c>
      <c r="DD7" s="59">
        <f t="shared" si="1"/>
        <v>7.3051957882861212</v>
      </c>
      <c r="DE7" s="11">
        <f t="shared" si="1"/>
        <v>7.9108730458971817</v>
      </c>
      <c r="DF7" s="65">
        <f t="shared" si="1"/>
        <v>-0.60567725761106006</v>
      </c>
      <c r="DH7" s="63" t="s">
        <v>49</v>
      </c>
      <c r="DI7" s="11">
        <f t="shared" si="2"/>
        <v>1.5150308978281399</v>
      </c>
      <c r="DJ7" s="11">
        <f t="shared" si="2"/>
        <v>1.2066899548110255</v>
      </c>
      <c r="DK7" s="11">
        <f t="shared" si="2"/>
        <v>0.30834094301711434</v>
      </c>
      <c r="DL7" s="11">
        <f t="shared" si="2"/>
        <v>14.418283594257955</v>
      </c>
      <c r="DM7" s="11">
        <f t="shared" si="2"/>
        <v>2.8559412272745446</v>
      </c>
      <c r="DN7" s="11">
        <f t="shared" si="2"/>
        <v>3.4887844044168945</v>
      </c>
      <c r="DO7" s="11">
        <f t="shared" si="2"/>
        <v>8.0735579625665164</v>
      </c>
      <c r="DP7" s="67">
        <f t="shared" si="2"/>
        <v>100</v>
      </c>
      <c r="DQ7" s="62"/>
    </row>
    <row r="8" spans="2:121" ht="12">
      <c r="B8" s="63" t="s">
        <v>50</v>
      </c>
      <c r="C8" s="5">
        <v>54042551</v>
      </c>
      <c r="D8" s="5">
        <v>45952069</v>
      </c>
      <c r="E8" s="5">
        <v>8090482</v>
      </c>
      <c r="F8" s="5">
        <v>7303944</v>
      </c>
      <c r="G8" s="5">
        <v>786538</v>
      </c>
      <c r="H8" s="5">
        <v>3749598</v>
      </c>
      <c r="I8" s="5">
        <v>4880809</v>
      </c>
      <c r="J8" s="5">
        <v>1131211</v>
      </c>
      <c r="K8" s="5">
        <v>16779</v>
      </c>
      <c r="L8" s="5">
        <v>1074574</v>
      </c>
      <c r="M8" s="5">
        <v>1057795</v>
      </c>
      <c r="N8" s="64">
        <v>3663221</v>
      </c>
      <c r="O8" s="5"/>
      <c r="P8" s="63" t="s">
        <v>50</v>
      </c>
      <c r="Q8" s="5">
        <v>584129</v>
      </c>
      <c r="R8" s="5">
        <v>646188</v>
      </c>
      <c r="S8" s="5">
        <v>62059</v>
      </c>
      <c r="T8" s="5">
        <v>722722</v>
      </c>
      <c r="U8" s="5">
        <v>2268699</v>
      </c>
      <c r="V8" s="5">
        <v>87671</v>
      </c>
      <c r="W8" s="5">
        <v>69598</v>
      </c>
      <c r="X8" s="5">
        <v>80955</v>
      </c>
      <c r="Y8" s="5">
        <v>11357</v>
      </c>
      <c r="Z8" s="5">
        <v>18058048</v>
      </c>
      <c r="AA8" s="5">
        <v>5403845</v>
      </c>
      <c r="AB8" s="5">
        <v>6019119</v>
      </c>
      <c r="AC8" s="64">
        <v>-615274</v>
      </c>
      <c r="AD8" s="5">
        <v>0</v>
      </c>
      <c r="AE8" s="63" t="s">
        <v>50</v>
      </c>
      <c r="AF8" s="5">
        <v>2703277</v>
      </c>
      <c r="AG8" s="5">
        <v>2517955</v>
      </c>
      <c r="AH8" s="5">
        <v>185322</v>
      </c>
      <c r="AI8" s="5">
        <v>9950926</v>
      </c>
      <c r="AJ8" s="5">
        <v>1511136</v>
      </c>
      <c r="AK8" s="5">
        <v>3265799</v>
      </c>
      <c r="AL8" s="5">
        <v>5173991</v>
      </c>
      <c r="AM8" s="5">
        <v>75850197</v>
      </c>
      <c r="AN8" s="5">
        <v>33880</v>
      </c>
      <c r="AO8" s="64">
        <v>2238.7897579693035</v>
      </c>
      <c r="AQ8" s="63" t="s">
        <v>50</v>
      </c>
      <c r="AR8" s="11">
        <v>2.2877726853548559</v>
      </c>
      <c r="AS8" s="11">
        <v>2.0640735400397214</v>
      </c>
      <c r="AT8" s="11">
        <v>3.5771681384886342</v>
      </c>
      <c r="AU8" s="11">
        <v>5.346171703172482</v>
      </c>
      <c r="AV8" s="11">
        <v>-10.395448559333232</v>
      </c>
      <c r="AW8" s="11">
        <v>0.50666149158226781</v>
      </c>
      <c r="AX8" s="11">
        <v>0.51646188802468673</v>
      </c>
      <c r="AY8" s="11">
        <v>0.5489606990004755</v>
      </c>
      <c r="AZ8" s="11">
        <v>113.23233677436653</v>
      </c>
      <c r="BA8" s="11">
        <v>16.784131058744514</v>
      </c>
      <c r="BB8" s="11">
        <v>1.036831146006457</v>
      </c>
      <c r="BC8" s="65">
        <v>-3.0830073197943464</v>
      </c>
      <c r="BD8" s="5"/>
      <c r="BE8" s="63" t="s">
        <v>50</v>
      </c>
      <c r="BF8" s="11">
        <v>87.011045301744844</v>
      </c>
      <c r="BG8" s="11">
        <v>71.356290870904957</v>
      </c>
      <c r="BH8" s="11">
        <v>-4.158944897454905</v>
      </c>
      <c r="BI8" s="11">
        <v>-20.478894594555936</v>
      </c>
      <c r="BJ8" s="11">
        <v>-7.7800247551415698</v>
      </c>
      <c r="BK8" s="11">
        <v>-10.960462305637652</v>
      </c>
      <c r="BL8" s="11">
        <v>-10.482584761022791</v>
      </c>
      <c r="BM8" s="11">
        <v>-11.127334204257282</v>
      </c>
      <c r="BN8" s="11">
        <v>-14.884208948512329</v>
      </c>
      <c r="BO8" s="11">
        <v>-1.8284337653838454</v>
      </c>
      <c r="BP8" s="57">
        <v>-5.4882405214876133</v>
      </c>
      <c r="BQ8" s="57">
        <v>18.198706182756055</v>
      </c>
      <c r="BR8" s="65">
        <v>-198.40133062516995</v>
      </c>
      <c r="BS8" s="5"/>
      <c r="BT8" s="63" t="s">
        <v>50</v>
      </c>
      <c r="BU8" s="11">
        <v>-10.649737579090678</v>
      </c>
      <c r="BV8" s="11">
        <v>-9.3872264654484958</v>
      </c>
      <c r="BW8" s="11">
        <v>-24.871997567649743</v>
      </c>
      <c r="BX8" s="11">
        <v>3.105037885762167</v>
      </c>
      <c r="BY8" s="11">
        <v>14.693573335802579</v>
      </c>
      <c r="BZ8" s="11">
        <v>7.2193673864967511</v>
      </c>
      <c r="CA8" s="11">
        <v>-2.1523864817254039</v>
      </c>
      <c r="CB8" s="11">
        <v>1.1890394985220301</v>
      </c>
      <c r="CC8" s="11">
        <v>-1.1293664458516939</v>
      </c>
      <c r="CD8" s="66">
        <v>2.3448883263239177</v>
      </c>
      <c r="CE8" s="63" t="s">
        <v>50</v>
      </c>
      <c r="CF8" s="11">
        <f t="shared" si="3"/>
        <v>71.249058192953669</v>
      </c>
      <c r="CG8" s="11">
        <f t="shared" si="0"/>
        <v>60.582662692359257</v>
      </c>
      <c r="CH8" s="11">
        <f t="shared" si="0"/>
        <v>10.666395500594415</v>
      </c>
      <c r="CI8" s="11">
        <f t="shared" si="0"/>
        <v>9.6294331312020205</v>
      </c>
      <c r="CJ8" s="11">
        <f t="shared" si="0"/>
        <v>1.0369623693923959</v>
      </c>
      <c r="CK8" s="11">
        <f t="shared" si="0"/>
        <v>4.9434255259745736</v>
      </c>
      <c r="CL8" s="11">
        <f t="shared" si="0"/>
        <v>6.4348006901023602</v>
      </c>
      <c r="CM8" s="11">
        <f t="shared" si="0"/>
        <v>1.4913751641277873</v>
      </c>
      <c r="CN8" s="11">
        <f t="shared" si="0"/>
        <v>2.2121234569766508E-2</v>
      </c>
      <c r="CO8" s="11">
        <f t="shared" si="0"/>
        <v>1.4167056151482376</v>
      </c>
      <c r="CP8" s="11">
        <f t="shared" si="0"/>
        <v>1.394584380578471</v>
      </c>
      <c r="CQ8" s="65">
        <f t="shared" si="0"/>
        <v>4.8295471137668899</v>
      </c>
      <c r="CS8" s="63" t="s">
        <v>50</v>
      </c>
      <c r="CT8" s="59">
        <f t="shared" si="1"/>
        <v>0.77010874474063662</v>
      </c>
      <c r="CU8" s="59">
        <f t="shared" si="1"/>
        <v>0.85192659420515404</v>
      </c>
      <c r="CV8" s="59">
        <f t="shared" si="1"/>
        <v>8.1817849464517547E-2</v>
      </c>
      <c r="CW8" s="59">
        <f t="shared" si="1"/>
        <v>0.95282811196917527</v>
      </c>
      <c r="CX8" s="59">
        <f t="shared" si="1"/>
        <v>2.9910258505986476</v>
      </c>
      <c r="CY8" s="59">
        <f t="shared" si="1"/>
        <v>0.11558440645843016</v>
      </c>
      <c r="CZ8" s="59">
        <f t="shared" si="1"/>
        <v>9.1757177637917006E-2</v>
      </c>
      <c r="DA8" s="59">
        <f t="shared" si="1"/>
        <v>0.10673011172271575</v>
      </c>
      <c r="DB8" s="59">
        <f t="shared" si="1"/>
        <v>1.497293408479875E-2</v>
      </c>
      <c r="DC8" s="59">
        <f t="shared" si="1"/>
        <v>23.807516281071756</v>
      </c>
      <c r="DD8" s="59">
        <f t="shared" si="1"/>
        <v>7.1243651483199182</v>
      </c>
      <c r="DE8" s="11">
        <f t="shared" si="1"/>
        <v>7.9355350916227678</v>
      </c>
      <c r="DF8" s="65">
        <f t="shared" si="1"/>
        <v>-0.81116994330284997</v>
      </c>
      <c r="DH8" s="63" t="s">
        <v>50</v>
      </c>
      <c r="DI8" s="11">
        <f t="shared" si="2"/>
        <v>3.5639683308930628</v>
      </c>
      <c r="DJ8" s="11">
        <f t="shared" si="2"/>
        <v>3.3196420043576156</v>
      </c>
      <c r="DK8" s="11">
        <f t="shared" si="2"/>
        <v>0.24432632653544722</v>
      </c>
      <c r="DL8" s="11">
        <f t="shared" si="2"/>
        <v>13.119182801858775</v>
      </c>
      <c r="DM8" s="11">
        <f t="shared" si="2"/>
        <v>1.9922637775087122</v>
      </c>
      <c r="DN8" s="11">
        <f t="shared" si="2"/>
        <v>4.3055906631330174</v>
      </c>
      <c r="DO8" s="11">
        <f t="shared" si="2"/>
        <v>6.821328361217045</v>
      </c>
      <c r="DP8" s="67">
        <f t="shared" si="2"/>
        <v>100</v>
      </c>
      <c r="DQ8" s="62"/>
    </row>
    <row r="9" spans="2:121" ht="12">
      <c r="B9" s="63" t="s">
        <v>51</v>
      </c>
      <c r="C9" s="5">
        <v>83737629</v>
      </c>
      <c r="D9" s="5">
        <v>71202105</v>
      </c>
      <c r="E9" s="5">
        <v>12535524</v>
      </c>
      <c r="F9" s="5">
        <v>11326062</v>
      </c>
      <c r="G9" s="5">
        <v>1209462</v>
      </c>
      <c r="H9" s="5">
        <v>6178961</v>
      </c>
      <c r="I9" s="5">
        <v>6862239</v>
      </c>
      <c r="J9" s="5">
        <v>683278</v>
      </c>
      <c r="K9" s="5">
        <v>-46952</v>
      </c>
      <c r="L9" s="5">
        <v>523147</v>
      </c>
      <c r="M9" s="5">
        <v>570099</v>
      </c>
      <c r="N9" s="64">
        <v>6106553</v>
      </c>
      <c r="O9" s="5"/>
      <c r="P9" s="63" t="s">
        <v>51</v>
      </c>
      <c r="Q9" s="5">
        <v>841958</v>
      </c>
      <c r="R9" s="5">
        <v>935659</v>
      </c>
      <c r="S9" s="5">
        <v>93701</v>
      </c>
      <c r="T9" s="5">
        <v>1730906</v>
      </c>
      <c r="U9" s="5">
        <v>3009855</v>
      </c>
      <c r="V9" s="5">
        <v>523834</v>
      </c>
      <c r="W9" s="5">
        <v>119360</v>
      </c>
      <c r="X9" s="5">
        <v>138838</v>
      </c>
      <c r="Y9" s="5">
        <v>19478</v>
      </c>
      <c r="Z9" s="5">
        <v>21133004</v>
      </c>
      <c r="AA9" s="5">
        <v>6108648</v>
      </c>
      <c r="AB9" s="5">
        <v>6525794</v>
      </c>
      <c r="AC9" s="64">
        <v>-417146</v>
      </c>
      <c r="AD9" s="5">
        <v>0</v>
      </c>
      <c r="AE9" s="63" t="s">
        <v>51</v>
      </c>
      <c r="AF9" s="5">
        <v>549173</v>
      </c>
      <c r="AG9" s="5">
        <v>311828</v>
      </c>
      <c r="AH9" s="5">
        <v>237345</v>
      </c>
      <c r="AI9" s="5">
        <v>14475183</v>
      </c>
      <c r="AJ9" s="5">
        <v>421161</v>
      </c>
      <c r="AK9" s="5">
        <v>3748493</v>
      </c>
      <c r="AL9" s="5">
        <v>10305529</v>
      </c>
      <c r="AM9" s="5">
        <v>111049594</v>
      </c>
      <c r="AN9" s="5">
        <v>53407</v>
      </c>
      <c r="AO9" s="64">
        <v>2079.3078435411089</v>
      </c>
      <c r="AQ9" s="63" t="s">
        <v>51</v>
      </c>
      <c r="AR9" s="11">
        <v>2.1810525022064908</v>
      </c>
      <c r="AS9" s="11">
        <v>1.9625988472752969</v>
      </c>
      <c r="AT9" s="11">
        <v>3.4398522608935314</v>
      </c>
      <c r="AU9" s="11">
        <v>5.2221232808944293</v>
      </c>
      <c r="AV9" s="11">
        <v>-10.721374764247567</v>
      </c>
      <c r="AW9" s="11">
        <v>11.469285949838325</v>
      </c>
      <c r="AX9" s="11">
        <v>8.8615998766426234</v>
      </c>
      <c r="AY9" s="11">
        <v>-10.14702014623113</v>
      </c>
      <c r="AZ9" s="11">
        <v>63.415356324705073</v>
      </c>
      <c r="BA9" s="11">
        <v>2.0824430460022443</v>
      </c>
      <c r="BB9" s="11">
        <v>-11.03504454497646</v>
      </c>
      <c r="BC9" s="65">
        <v>10.169674078120654</v>
      </c>
      <c r="BD9" s="5"/>
      <c r="BE9" s="63" t="s">
        <v>51</v>
      </c>
      <c r="BF9" s="11">
        <v>40.361891679225401</v>
      </c>
      <c r="BG9" s="11">
        <v>34.165241119426206</v>
      </c>
      <c r="BH9" s="11">
        <v>-3.9407452970423904</v>
      </c>
      <c r="BI9" s="11">
        <v>36.40243662182715</v>
      </c>
      <c r="BJ9" s="11">
        <v>-4.4824939076888315</v>
      </c>
      <c r="BK9" s="11">
        <v>0.17076496201292307</v>
      </c>
      <c r="BL9" s="11">
        <v>-7.2370057199701563</v>
      </c>
      <c r="BM9" s="11">
        <v>-7.9042678801225836</v>
      </c>
      <c r="BN9" s="11">
        <v>-11.792410107780093</v>
      </c>
      <c r="BO9" s="11">
        <v>4.7339093622918851</v>
      </c>
      <c r="BP9" s="57">
        <v>11.688493100292137</v>
      </c>
      <c r="BQ9" s="57">
        <v>28.726123469726311</v>
      </c>
      <c r="BR9" s="65">
        <v>-204.32718760316524</v>
      </c>
      <c r="BS9" s="5"/>
      <c r="BT9" s="63" t="s">
        <v>51</v>
      </c>
      <c r="BU9" s="11">
        <v>-22.941581739680721</v>
      </c>
      <c r="BV9" s="11">
        <v>-21.339579186878662</v>
      </c>
      <c r="BW9" s="11">
        <v>-24.949723002200805</v>
      </c>
      <c r="BX9" s="11">
        <v>3.4253987561386396</v>
      </c>
      <c r="BY9" s="11">
        <v>14.411413948510097</v>
      </c>
      <c r="BZ9" s="11">
        <v>13.656342117598832</v>
      </c>
      <c r="CA9" s="11">
        <v>-0.23271062572129114</v>
      </c>
      <c r="CB9" s="11">
        <v>3.1376453205912385</v>
      </c>
      <c r="CC9" s="11">
        <v>-0.83922835552089714</v>
      </c>
      <c r="CD9" s="66">
        <v>4.0105311910746524</v>
      </c>
      <c r="CE9" s="63" t="s">
        <v>51</v>
      </c>
      <c r="CF9" s="11">
        <f t="shared" si="3"/>
        <v>75.405614720212299</v>
      </c>
      <c r="CG9" s="11">
        <f t="shared" si="0"/>
        <v>64.117393351298517</v>
      </c>
      <c r="CH9" s="11">
        <f t="shared" si="0"/>
        <v>11.288221368913783</v>
      </c>
      <c r="CI9" s="11">
        <f t="shared" si="0"/>
        <v>10.199102573936472</v>
      </c>
      <c r="CJ9" s="11">
        <f t="shared" si="0"/>
        <v>1.0891187949773145</v>
      </c>
      <c r="CK9" s="11">
        <f t="shared" si="0"/>
        <v>5.5641455114189791</v>
      </c>
      <c r="CL9" s="11">
        <f t="shared" si="0"/>
        <v>6.1794363696638097</v>
      </c>
      <c r="CM9" s="11">
        <f t="shared" si="0"/>
        <v>0.61529085824483065</v>
      </c>
      <c r="CN9" s="11">
        <f t="shared" si="0"/>
        <v>-4.2280208606615889E-2</v>
      </c>
      <c r="CO9" s="11">
        <f t="shared" si="0"/>
        <v>0.47109312259169545</v>
      </c>
      <c r="CP9" s="11">
        <f t="shared" si="0"/>
        <v>0.5133733311983113</v>
      </c>
      <c r="CQ9" s="65">
        <f t="shared" si="0"/>
        <v>5.4989422113510837</v>
      </c>
      <c r="CS9" s="63" t="s">
        <v>51</v>
      </c>
      <c r="CT9" s="59">
        <f t="shared" si="1"/>
        <v>0.75818197048068448</v>
      </c>
      <c r="CU9" s="59">
        <f t="shared" si="1"/>
        <v>0.84255958648529594</v>
      </c>
      <c r="CV9" s="59">
        <f t="shared" si="1"/>
        <v>8.4377616004611411E-2</v>
      </c>
      <c r="CW9" s="59">
        <f t="shared" si="1"/>
        <v>1.5586783685134409</v>
      </c>
      <c r="CX9" s="59">
        <f t="shared" si="1"/>
        <v>2.71037010725136</v>
      </c>
      <c r="CY9" s="59">
        <f t="shared" si="1"/>
        <v>0.47171176510559781</v>
      </c>
      <c r="CZ9" s="59">
        <f t="shared" si="1"/>
        <v>0.10748350867451169</v>
      </c>
      <c r="DA9" s="59">
        <f t="shared" si="1"/>
        <v>0.12502341971641967</v>
      </c>
      <c r="DB9" s="59">
        <f t="shared" si="1"/>
        <v>1.7539911041907996E-2</v>
      </c>
      <c r="DC9" s="59">
        <f t="shared" si="1"/>
        <v>19.030239768368716</v>
      </c>
      <c r="DD9" s="59">
        <f t="shared" si="1"/>
        <v>5.5008287558439877</v>
      </c>
      <c r="DE9" s="11">
        <f t="shared" si="1"/>
        <v>5.8764681300860948</v>
      </c>
      <c r="DF9" s="65">
        <f t="shared" si="1"/>
        <v>-0.37563937424210664</v>
      </c>
      <c r="DH9" s="63" t="s">
        <v>51</v>
      </c>
      <c r="DI9" s="11">
        <f t="shared" si="2"/>
        <v>0.49452949823481573</v>
      </c>
      <c r="DJ9" s="11">
        <f t="shared" si="2"/>
        <v>0.28080066641216178</v>
      </c>
      <c r="DK9" s="11">
        <f t="shared" si="2"/>
        <v>0.21372883182265395</v>
      </c>
      <c r="DL9" s="11">
        <f t="shared" si="2"/>
        <v>13.034881514289912</v>
      </c>
      <c r="DM9" s="11">
        <f t="shared" si="2"/>
        <v>0.37925487597910534</v>
      </c>
      <c r="DN9" s="11">
        <f t="shared" si="2"/>
        <v>3.3755125660342356</v>
      </c>
      <c r="DO9" s="11">
        <f t="shared" si="2"/>
        <v>9.2801140722765734</v>
      </c>
      <c r="DP9" s="67">
        <f t="shared" si="2"/>
        <v>100</v>
      </c>
      <c r="DQ9" s="62"/>
    </row>
    <row r="10" spans="2:121" ht="12">
      <c r="B10" s="63" t="s">
        <v>52</v>
      </c>
      <c r="C10" s="5">
        <v>39445443</v>
      </c>
      <c r="D10" s="5">
        <v>33542244</v>
      </c>
      <c r="E10" s="5">
        <v>5903199</v>
      </c>
      <c r="F10" s="5">
        <v>5328522</v>
      </c>
      <c r="G10" s="5">
        <v>574677</v>
      </c>
      <c r="H10" s="5">
        <v>2470750</v>
      </c>
      <c r="I10" s="5">
        <v>3282179</v>
      </c>
      <c r="J10" s="5">
        <v>811429</v>
      </c>
      <c r="K10" s="5">
        <v>-58090</v>
      </c>
      <c r="L10" s="5">
        <v>694094</v>
      </c>
      <c r="M10" s="5">
        <v>752184</v>
      </c>
      <c r="N10" s="64">
        <v>2457935</v>
      </c>
      <c r="O10" s="5"/>
      <c r="P10" s="63" t="s">
        <v>52</v>
      </c>
      <c r="Q10" s="5">
        <v>415332</v>
      </c>
      <c r="R10" s="5">
        <v>463007</v>
      </c>
      <c r="S10" s="5">
        <v>47675</v>
      </c>
      <c r="T10" s="5">
        <v>487571</v>
      </c>
      <c r="U10" s="5">
        <v>1540265</v>
      </c>
      <c r="V10" s="5">
        <v>14767</v>
      </c>
      <c r="W10" s="5">
        <v>70905</v>
      </c>
      <c r="X10" s="5">
        <v>82475</v>
      </c>
      <c r="Y10" s="5">
        <v>11570</v>
      </c>
      <c r="Z10" s="5">
        <v>9374302</v>
      </c>
      <c r="AA10" s="5">
        <v>2937854</v>
      </c>
      <c r="AB10" s="5">
        <v>3266775</v>
      </c>
      <c r="AC10" s="64">
        <v>-328921</v>
      </c>
      <c r="AD10" s="5">
        <v>0</v>
      </c>
      <c r="AE10" s="63" t="s">
        <v>52</v>
      </c>
      <c r="AF10" s="5">
        <v>613342</v>
      </c>
      <c r="AG10" s="5">
        <v>437887</v>
      </c>
      <c r="AH10" s="5">
        <v>175455</v>
      </c>
      <c r="AI10" s="5">
        <v>5823106</v>
      </c>
      <c r="AJ10" s="5">
        <v>388746</v>
      </c>
      <c r="AK10" s="5">
        <v>1333768</v>
      </c>
      <c r="AL10" s="5">
        <v>4100592</v>
      </c>
      <c r="AM10" s="5">
        <v>51290495</v>
      </c>
      <c r="AN10" s="5">
        <v>25411</v>
      </c>
      <c r="AO10" s="64">
        <v>2018.4367006414545</v>
      </c>
      <c r="AQ10" s="63" t="s">
        <v>52</v>
      </c>
      <c r="AR10" s="11">
        <v>0.95296791098343925</v>
      </c>
      <c r="AS10" s="11">
        <v>0.73352464615361979</v>
      </c>
      <c r="AT10" s="11">
        <v>2.2182322919765465</v>
      </c>
      <c r="AU10" s="11">
        <v>3.9643449717247807</v>
      </c>
      <c r="AV10" s="11">
        <v>-11.555225176142503</v>
      </c>
      <c r="AW10" s="11">
        <v>4.9753850088819611</v>
      </c>
      <c r="AX10" s="11">
        <v>1.9781501513742996</v>
      </c>
      <c r="AY10" s="11">
        <v>-6.1785365346036665</v>
      </c>
      <c r="AZ10" s="11">
        <v>62.350363922717463</v>
      </c>
      <c r="BA10" s="11">
        <v>7.0896391691339726</v>
      </c>
      <c r="BB10" s="11">
        <v>-6.2621972648217801</v>
      </c>
      <c r="BC10" s="65">
        <v>0.95258553062295714</v>
      </c>
      <c r="BD10" s="5"/>
      <c r="BE10" s="63" t="s">
        <v>52</v>
      </c>
      <c r="BF10" s="11">
        <v>46.548110511273421</v>
      </c>
      <c r="BG10" s="11">
        <v>38.924744733391542</v>
      </c>
      <c r="BH10" s="11">
        <v>-4.3995267601114918</v>
      </c>
      <c r="BI10" s="11">
        <v>4.1468994375818369</v>
      </c>
      <c r="BJ10" s="11">
        <v>-7.1986961852573739</v>
      </c>
      <c r="BK10" s="11">
        <v>-36.973965002134015</v>
      </c>
      <c r="BL10" s="11">
        <v>-3.1299524564183834</v>
      </c>
      <c r="BM10" s="11">
        <v>-3.8282142773852001</v>
      </c>
      <c r="BN10" s="11">
        <v>-7.8968317146951126</v>
      </c>
      <c r="BO10" s="11">
        <v>2.1937110912368284E-2</v>
      </c>
      <c r="BP10" s="57">
        <v>0.71525785141532883</v>
      </c>
      <c r="BQ10" s="57">
        <v>25.963638074254646</v>
      </c>
      <c r="BR10" s="65">
        <v>-201.65593717452245</v>
      </c>
      <c r="BS10" s="5"/>
      <c r="BT10" s="63" t="s">
        <v>52</v>
      </c>
      <c r="BU10" s="11">
        <v>-22.837930492215758</v>
      </c>
      <c r="BV10" s="11">
        <v>-21.949450118531985</v>
      </c>
      <c r="BW10" s="11">
        <v>-24.969531099660031</v>
      </c>
      <c r="BX10" s="11">
        <v>2.8748064838744951</v>
      </c>
      <c r="BY10" s="11">
        <v>10.263784887678693</v>
      </c>
      <c r="BZ10" s="11">
        <v>16.435849623219987</v>
      </c>
      <c r="CA10" s="11">
        <v>-1.4831374292012276</v>
      </c>
      <c r="CB10" s="11">
        <v>0.96756466497694771</v>
      </c>
      <c r="CC10" s="11">
        <v>-1.3280006212868405</v>
      </c>
      <c r="CD10" s="66">
        <v>2.3264606987978151</v>
      </c>
      <c r="CE10" s="63" t="s">
        <v>52</v>
      </c>
      <c r="CF10" s="11">
        <f t="shared" si="3"/>
        <v>76.905951092887676</v>
      </c>
      <c r="CG10" s="11">
        <f t="shared" si="0"/>
        <v>65.396608084987278</v>
      </c>
      <c r="CH10" s="11">
        <f t="shared" si="0"/>
        <v>11.509343007900391</v>
      </c>
      <c r="CI10" s="11">
        <f t="shared" si="0"/>
        <v>10.38890734043413</v>
      </c>
      <c r="CJ10" s="11">
        <f t="shared" si="0"/>
        <v>1.1204356674662626</v>
      </c>
      <c r="CK10" s="11">
        <f t="shared" si="0"/>
        <v>4.8171693410250764</v>
      </c>
      <c r="CL10" s="11">
        <f t="shared" si="0"/>
        <v>6.3991954064783352</v>
      </c>
      <c r="CM10" s="11">
        <f t="shared" si="0"/>
        <v>1.5820260654532581</v>
      </c>
      <c r="CN10" s="11">
        <f t="shared" si="0"/>
        <v>-0.11325685197617998</v>
      </c>
      <c r="CO10" s="11">
        <f t="shared" si="0"/>
        <v>1.3532604822784418</v>
      </c>
      <c r="CP10" s="11">
        <f t="shared" si="0"/>
        <v>1.4665173342546218</v>
      </c>
      <c r="CQ10" s="65">
        <f t="shared" si="0"/>
        <v>4.7921842048902041</v>
      </c>
      <c r="CS10" s="63" t="s">
        <v>52</v>
      </c>
      <c r="CT10" s="59">
        <f t="shared" si="1"/>
        <v>0.80976407032141129</v>
      </c>
      <c r="CU10" s="59">
        <f t="shared" si="1"/>
        <v>0.90271501571587487</v>
      </c>
      <c r="CV10" s="59">
        <f t="shared" si="1"/>
        <v>9.2950945394463441E-2</v>
      </c>
      <c r="CW10" s="59">
        <f t="shared" si="1"/>
        <v>0.95060693019242659</v>
      </c>
      <c r="CX10" s="59">
        <f t="shared" si="1"/>
        <v>3.0030222948715939</v>
      </c>
      <c r="CY10" s="59">
        <f t="shared" si="1"/>
        <v>2.8790909504772765E-2</v>
      </c>
      <c r="CZ10" s="59">
        <f t="shared" si="1"/>
        <v>0.13824198811105254</v>
      </c>
      <c r="DA10" s="59">
        <f t="shared" si="1"/>
        <v>0.16079977391522543</v>
      </c>
      <c r="DB10" s="59">
        <f t="shared" si="1"/>
        <v>2.2557785804172878E-2</v>
      </c>
      <c r="DC10" s="59">
        <f t="shared" si="1"/>
        <v>18.276879566087246</v>
      </c>
      <c r="DD10" s="59">
        <f t="shared" si="1"/>
        <v>5.7278721915239856</v>
      </c>
      <c r="DE10" s="11">
        <f t="shared" si="1"/>
        <v>6.3691625514629955</v>
      </c>
      <c r="DF10" s="65">
        <f t="shared" si="1"/>
        <v>-0.64129035993901007</v>
      </c>
      <c r="DH10" s="63" t="s">
        <v>52</v>
      </c>
      <c r="DI10" s="11">
        <f t="shared" si="2"/>
        <v>1.1958200052465862</v>
      </c>
      <c r="DJ10" s="11">
        <f t="shared" si="2"/>
        <v>0.85373907972617535</v>
      </c>
      <c r="DK10" s="11">
        <f t="shared" si="2"/>
        <v>0.34208092552041075</v>
      </c>
      <c r="DL10" s="11">
        <f t="shared" si="2"/>
        <v>11.353187369316673</v>
      </c>
      <c r="DM10" s="11">
        <f t="shared" si="2"/>
        <v>0.75792990494632584</v>
      </c>
      <c r="DN10" s="11">
        <f t="shared" si="2"/>
        <v>2.600419434439071</v>
      </c>
      <c r="DO10" s="11">
        <f t="shared" si="2"/>
        <v>7.9948380299312767</v>
      </c>
      <c r="DP10" s="67">
        <f t="shared" si="2"/>
        <v>100</v>
      </c>
      <c r="DQ10" s="62"/>
    </row>
    <row r="11" spans="2:121" ht="12">
      <c r="B11" s="63" t="s">
        <v>53</v>
      </c>
      <c r="C11" s="5">
        <v>108817698</v>
      </c>
      <c r="D11" s="5">
        <v>92511849</v>
      </c>
      <c r="E11" s="5">
        <v>16305849</v>
      </c>
      <c r="F11" s="5">
        <v>14727920</v>
      </c>
      <c r="G11" s="5">
        <v>1577929</v>
      </c>
      <c r="H11" s="5">
        <v>8832280</v>
      </c>
      <c r="I11" s="5">
        <v>10503749</v>
      </c>
      <c r="J11" s="5">
        <v>1671469</v>
      </c>
      <c r="K11" s="5">
        <v>-143218</v>
      </c>
      <c r="L11" s="5">
        <v>1381960</v>
      </c>
      <c r="M11" s="5">
        <v>1525178</v>
      </c>
      <c r="N11" s="64">
        <v>8751094</v>
      </c>
      <c r="O11" s="5"/>
      <c r="P11" s="63" t="s">
        <v>53</v>
      </c>
      <c r="Q11" s="5">
        <v>929062</v>
      </c>
      <c r="R11" s="5">
        <v>1038734</v>
      </c>
      <c r="S11" s="5">
        <v>109672</v>
      </c>
      <c r="T11" s="5">
        <v>1079958</v>
      </c>
      <c r="U11" s="5">
        <v>4378561</v>
      </c>
      <c r="V11" s="5">
        <v>2363513</v>
      </c>
      <c r="W11" s="5">
        <v>224404</v>
      </c>
      <c r="X11" s="5">
        <v>261023</v>
      </c>
      <c r="Y11" s="5">
        <v>36619</v>
      </c>
      <c r="Z11" s="5">
        <v>32519499</v>
      </c>
      <c r="AA11" s="5">
        <v>9150836</v>
      </c>
      <c r="AB11" s="5">
        <v>10005219</v>
      </c>
      <c r="AC11" s="64">
        <v>-854383</v>
      </c>
      <c r="AD11" s="5">
        <v>0</v>
      </c>
      <c r="AE11" s="63" t="s">
        <v>53</v>
      </c>
      <c r="AF11" s="5">
        <v>471421</v>
      </c>
      <c r="AG11" s="5">
        <v>157648</v>
      </c>
      <c r="AH11" s="5">
        <v>313773</v>
      </c>
      <c r="AI11" s="5">
        <v>22897242</v>
      </c>
      <c r="AJ11" s="5">
        <v>4738251</v>
      </c>
      <c r="AK11" s="5">
        <v>4967763</v>
      </c>
      <c r="AL11" s="5">
        <v>13191228</v>
      </c>
      <c r="AM11" s="5">
        <v>150169477</v>
      </c>
      <c r="AN11" s="5">
        <v>66782</v>
      </c>
      <c r="AO11" s="64">
        <v>2248.651987062382</v>
      </c>
      <c r="AQ11" s="63" t="s">
        <v>53</v>
      </c>
      <c r="AR11" s="11">
        <v>2.1280349441814184</v>
      </c>
      <c r="AS11" s="11">
        <v>1.9076126758859839</v>
      </c>
      <c r="AT11" s="11">
        <v>3.3968848118487105</v>
      </c>
      <c r="AU11" s="11">
        <v>5.1670296143766565</v>
      </c>
      <c r="AV11" s="11">
        <v>-10.641552301961331</v>
      </c>
      <c r="AW11" s="11">
        <v>-0.33111319801273403</v>
      </c>
      <c r="AX11" s="11">
        <v>-1.6472144353578098</v>
      </c>
      <c r="AY11" s="11">
        <v>-8.0622361174977062</v>
      </c>
      <c r="AZ11" s="11">
        <v>57.994427335386419</v>
      </c>
      <c r="BA11" s="11">
        <v>4.5206884346250309</v>
      </c>
      <c r="BB11" s="11">
        <v>-8.295162518083286</v>
      </c>
      <c r="BC11" s="65">
        <v>-2.3812973900468366</v>
      </c>
      <c r="BD11" s="5"/>
      <c r="BE11" s="63" t="s">
        <v>53</v>
      </c>
      <c r="BF11" s="11">
        <v>41.500197995674554</v>
      </c>
      <c r="BG11" s="11">
        <v>34.788312586535106</v>
      </c>
      <c r="BH11" s="11">
        <v>-3.8479410140188146</v>
      </c>
      <c r="BI11" s="11">
        <v>-0.37811664884780044</v>
      </c>
      <c r="BJ11" s="11">
        <v>-5.0306897233077272</v>
      </c>
      <c r="BK11" s="11">
        <v>-9.5627621794967457</v>
      </c>
      <c r="BL11" s="11">
        <v>-5.7145858280288229</v>
      </c>
      <c r="BM11" s="11">
        <v>-6.3930428545813154</v>
      </c>
      <c r="BN11" s="11">
        <v>-10.346431631778676</v>
      </c>
      <c r="BO11" s="11">
        <v>7.2032460799088565</v>
      </c>
      <c r="BP11" s="57">
        <v>7.0791203791682147</v>
      </c>
      <c r="BQ11" s="57">
        <v>31.055866694540807</v>
      </c>
      <c r="BR11" s="65">
        <v>-193.72879979990083</v>
      </c>
      <c r="BS11" s="5"/>
      <c r="BT11" s="63" t="s">
        <v>53</v>
      </c>
      <c r="BU11" s="11">
        <v>83.398042388970154</v>
      </c>
      <c r="BV11" s="11">
        <v>197.25054748465502</v>
      </c>
      <c r="BW11" s="11">
        <v>-25.141177565232741</v>
      </c>
      <c r="BX11" s="11">
        <v>6.3428815509241971</v>
      </c>
      <c r="BY11" s="11">
        <v>20.288753876555447</v>
      </c>
      <c r="BZ11" s="11">
        <v>11.884160136213302</v>
      </c>
      <c r="CA11" s="11">
        <v>0.29549060533908578</v>
      </c>
      <c r="CB11" s="11">
        <v>3.0348270592450195</v>
      </c>
      <c r="CC11" s="11">
        <v>-0.94483750871416061</v>
      </c>
      <c r="CD11" s="66">
        <v>4.0176245920643154</v>
      </c>
      <c r="CE11" s="63" t="s">
        <v>53</v>
      </c>
      <c r="CF11" s="11">
        <f t="shared" si="3"/>
        <v>72.463259627653898</v>
      </c>
      <c r="CG11" s="11">
        <f t="shared" si="0"/>
        <v>61.604961839215832</v>
      </c>
      <c r="CH11" s="11">
        <f t="shared" si="0"/>
        <v>10.85829778843806</v>
      </c>
      <c r="CI11" s="11">
        <f t="shared" si="0"/>
        <v>9.8075323256269975</v>
      </c>
      <c r="CJ11" s="11">
        <f t="shared" si="0"/>
        <v>1.0507654628110612</v>
      </c>
      <c r="CK11" s="11">
        <f t="shared" si="0"/>
        <v>5.8815414266908581</v>
      </c>
      <c r="CL11" s="11">
        <f t="shared" si="0"/>
        <v>6.9945965117798199</v>
      </c>
      <c r="CM11" s="11">
        <f t="shared" si="0"/>
        <v>1.1130550850889627</v>
      </c>
      <c r="CN11" s="11">
        <f t="shared" si="0"/>
        <v>-9.5370912159466331E-2</v>
      </c>
      <c r="CO11" s="11">
        <f t="shared" si="0"/>
        <v>0.9202669061702865</v>
      </c>
      <c r="CP11" s="11">
        <f t="shared" si="0"/>
        <v>1.015637818329753</v>
      </c>
      <c r="CQ11" s="65">
        <f t="shared" si="0"/>
        <v>5.8274785094976389</v>
      </c>
      <c r="CS11" s="63" t="s">
        <v>53</v>
      </c>
      <c r="CT11" s="59">
        <f t="shared" si="1"/>
        <v>0.61867565803668612</v>
      </c>
      <c r="CU11" s="59">
        <f t="shared" si="1"/>
        <v>0.69170780957038291</v>
      </c>
      <c r="CV11" s="59">
        <f t="shared" si="1"/>
        <v>7.3032151533696826E-2</v>
      </c>
      <c r="CW11" s="59">
        <f t="shared" si="1"/>
        <v>0.71915946008122544</v>
      </c>
      <c r="CX11" s="59">
        <f t="shared" si="1"/>
        <v>2.9157463204057108</v>
      </c>
      <c r="CY11" s="59">
        <f t="shared" si="1"/>
        <v>1.5738970709740168</v>
      </c>
      <c r="CZ11" s="59">
        <f t="shared" si="1"/>
        <v>0.14943382935268529</v>
      </c>
      <c r="DA11" s="59">
        <f t="shared" si="1"/>
        <v>0.17381894457819813</v>
      </c>
      <c r="DB11" s="59">
        <f t="shared" si="1"/>
        <v>2.4385115225512836E-2</v>
      </c>
      <c r="DC11" s="59">
        <f t="shared" si="1"/>
        <v>21.65519894565525</v>
      </c>
      <c r="DD11" s="59">
        <f t="shared" si="1"/>
        <v>6.0936724178642505</v>
      </c>
      <c r="DE11" s="11">
        <f t="shared" si="1"/>
        <v>6.662618262964318</v>
      </c>
      <c r="DF11" s="65">
        <f t="shared" si="1"/>
        <v>-0.56894584510006652</v>
      </c>
      <c r="DH11" s="63" t="s">
        <v>53</v>
      </c>
      <c r="DI11" s="11">
        <f t="shared" si="2"/>
        <v>0.31392597844633896</v>
      </c>
      <c r="DJ11" s="11">
        <f t="shared" si="2"/>
        <v>0.10498005530111823</v>
      </c>
      <c r="DK11" s="11">
        <f t="shared" si="2"/>
        <v>0.20894592314522079</v>
      </c>
      <c r="DL11" s="11">
        <f t="shared" si="2"/>
        <v>15.247600549344659</v>
      </c>
      <c r="DM11" s="11">
        <f t="shared" si="2"/>
        <v>3.1552690298042392</v>
      </c>
      <c r="DN11" s="11">
        <f t="shared" si="2"/>
        <v>3.3081043493279263</v>
      </c>
      <c r="DO11" s="11">
        <f t="shared" si="2"/>
        <v>8.7842271702124926</v>
      </c>
      <c r="DP11" s="67">
        <f t="shared" si="2"/>
        <v>100</v>
      </c>
      <c r="DQ11" s="62"/>
    </row>
    <row r="12" spans="2:121" ht="12">
      <c r="B12" s="63" t="s">
        <v>54</v>
      </c>
      <c r="C12" s="5">
        <v>78303089</v>
      </c>
      <c r="D12" s="5">
        <v>66566341</v>
      </c>
      <c r="E12" s="5">
        <v>11736748</v>
      </c>
      <c r="F12" s="5">
        <v>10601095</v>
      </c>
      <c r="G12" s="5">
        <v>1135653</v>
      </c>
      <c r="H12" s="5">
        <v>6111002</v>
      </c>
      <c r="I12" s="5">
        <v>7454035</v>
      </c>
      <c r="J12" s="5">
        <v>1343033</v>
      </c>
      <c r="K12" s="5">
        <v>-384514</v>
      </c>
      <c r="L12" s="5">
        <v>851352</v>
      </c>
      <c r="M12" s="5">
        <v>1235866</v>
      </c>
      <c r="N12" s="64">
        <v>6364531</v>
      </c>
      <c r="O12" s="5"/>
      <c r="P12" s="63" t="s">
        <v>54</v>
      </c>
      <c r="Q12" s="5">
        <v>621120</v>
      </c>
      <c r="R12" s="5">
        <v>706912</v>
      </c>
      <c r="S12" s="5">
        <v>85792</v>
      </c>
      <c r="T12" s="5">
        <v>757750</v>
      </c>
      <c r="U12" s="5">
        <v>3430620</v>
      </c>
      <c r="V12" s="5">
        <v>1555041</v>
      </c>
      <c r="W12" s="5">
        <v>130985</v>
      </c>
      <c r="X12" s="5">
        <v>152360</v>
      </c>
      <c r="Y12" s="5">
        <v>21375</v>
      </c>
      <c r="Z12" s="5">
        <v>24049401</v>
      </c>
      <c r="AA12" s="5">
        <v>7052038</v>
      </c>
      <c r="AB12" s="5">
        <v>7698535</v>
      </c>
      <c r="AC12" s="64">
        <v>-646497</v>
      </c>
      <c r="AD12" s="5">
        <v>0</v>
      </c>
      <c r="AE12" s="63" t="s">
        <v>54</v>
      </c>
      <c r="AF12" s="5">
        <v>909569</v>
      </c>
      <c r="AG12" s="5">
        <v>635674</v>
      </c>
      <c r="AH12" s="5">
        <v>273895</v>
      </c>
      <c r="AI12" s="5">
        <v>16087794</v>
      </c>
      <c r="AJ12" s="5">
        <v>3505598</v>
      </c>
      <c r="AK12" s="5">
        <v>3843869</v>
      </c>
      <c r="AL12" s="5">
        <v>8738327</v>
      </c>
      <c r="AM12" s="5">
        <v>108463492</v>
      </c>
      <c r="AN12" s="5">
        <v>52264</v>
      </c>
      <c r="AO12" s="64">
        <v>2075.3002449104547</v>
      </c>
      <c r="AQ12" s="63" t="s">
        <v>54</v>
      </c>
      <c r="AR12" s="11">
        <v>1.5804107869107114</v>
      </c>
      <c r="AS12" s="11">
        <v>1.3641529578846634</v>
      </c>
      <c r="AT12" s="11">
        <v>2.8246143424712273</v>
      </c>
      <c r="AU12" s="11">
        <v>4.6073082168842046</v>
      </c>
      <c r="AV12" s="11">
        <v>-11.287851861688623</v>
      </c>
      <c r="AW12" s="11">
        <v>-0.55225943695444935</v>
      </c>
      <c r="AX12" s="11">
        <v>-2.4538103817762487</v>
      </c>
      <c r="AY12" s="11">
        <v>-10.26141816884337</v>
      </c>
      <c r="AZ12" s="11">
        <v>29.60146174633282</v>
      </c>
      <c r="BA12" s="11">
        <v>1.5188137583992654</v>
      </c>
      <c r="BB12" s="11">
        <v>-10.755619358887241</v>
      </c>
      <c r="BC12" s="65">
        <v>-2.995118763147683</v>
      </c>
      <c r="BD12" s="5"/>
      <c r="BE12" s="63" t="s">
        <v>54</v>
      </c>
      <c r="BF12" s="11">
        <v>48.499867308368181</v>
      </c>
      <c r="BG12" s="11">
        <v>39.229357219950685</v>
      </c>
      <c r="BH12" s="11">
        <v>-4.1098033955895339</v>
      </c>
      <c r="BI12" s="11">
        <v>-21.899800871547718</v>
      </c>
      <c r="BJ12" s="11">
        <v>-6.8104116605556566</v>
      </c>
      <c r="BK12" s="11">
        <v>4.2799941256034497</v>
      </c>
      <c r="BL12" s="11">
        <v>0.68643729053285363</v>
      </c>
      <c r="BM12" s="11">
        <v>-3.8053248304006089E-2</v>
      </c>
      <c r="BN12" s="11">
        <v>-4.259607632356893</v>
      </c>
      <c r="BO12" s="11">
        <v>6.6328953427710005</v>
      </c>
      <c r="BP12" s="57">
        <v>12.252362070175812</v>
      </c>
      <c r="BQ12" s="57">
        <v>35.351241776286876</v>
      </c>
      <c r="BR12" s="65">
        <v>-208.74871948419394</v>
      </c>
      <c r="BS12" s="5"/>
      <c r="BT12" s="63" t="s">
        <v>54</v>
      </c>
      <c r="BU12" s="11">
        <v>-5.4582665510840034</v>
      </c>
      <c r="BV12" s="11">
        <v>6.5699891866518021</v>
      </c>
      <c r="BW12" s="11">
        <v>-25.08280976047396</v>
      </c>
      <c r="BX12" s="11">
        <v>5.0867182287095911</v>
      </c>
      <c r="BY12" s="11">
        <v>16.837026320008185</v>
      </c>
      <c r="BZ12" s="11">
        <v>8.9029803999119466</v>
      </c>
      <c r="CA12" s="11">
        <v>-0.46353687956777867</v>
      </c>
      <c r="CB12" s="11">
        <v>2.5337363512384536</v>
      </c>
      <c r="CC12" s="11">
        <v>-1.2936977091163195</v>
      </c>
      <c r="CD12" s="66">
        <v>3.8775984628372346</v>
      </c>
      <c r="CE12" s="63" t="s">
        <v>54</v>
      </c>
      <c r="CF12" s="11">
        <f t="shared" si="3"/>
        <v>72.19303708200728</v>
      </c>
      <c r="CG12" s="11">
        <f t="shared" si="0"/>
        <v>61.37211680405791</v>
      </c>
      <c r="CH12" s="11">
        <f t="shared" si="0"/>
        <v>10.820920277949376</v>
      </c>
      <c r="CI12" s="11">
        <f t="shared" si="0"/>
        <v>9.7738831790516212</v>
      </c>
      <c r="CJ12" s="11">
        <f t="shared" si="0"/>
        <v>1.0470370988977562</v>
      </c>
      <c r="CK12" s="11">
        <f t="shared" si="0"/>
        <v>5.6341556843845666</v>
      </c>
      <c r="CL12" s="11">
        <f t="shared" si="0"/>
        <v>6.8723907579888719</v>
      </c>
      <c r="CM12" s="11">
        <f t="shared" si="0"/>
        <v>1.2382350736043055</v>
      </c>
      <c r="CN12" s="11">
        <f t="shared" si="0"/>
        <v>-0.35451006869666341</v>
      </c>
      <c r="CO12" s="11">
        <f t="shared" si="0"/>
        <v>0.78492033061225797</v>
      </c>
      <c r="CP12" s="11">
        <f t="shared" si="0"/>
        <v>1.1394303993089212</v>
      </c>
      <c r="CQ12" s="65">
        <f t="shared" si="0"/>
        <v>5.8679016161493305</v>
      </c>
      <c r="CS12" s="63" t="s">
        <v>54</v>
      </c>
      <c r="CT12" s="59">
        <f t="shared" si="1"/>
        <v>0.57265351552575872</v>
      </c>
      <c r="CU12" s="59">
        <f t="shared" si="1"/>
        <v>0.65175109796391217</v>
      </c>
      <c r="CV12" s="59">
        <f t="shared" si="1"/>
        <v>7.9097582438153485E-2</v>
      </c>
      <c r="CW12" s="59">
        <f t="shared" si="1"/>
        <v>0.6986221686463866</v>
      </c>
      <c r="CX12" s="59">
        <f t="shared" si="1"/>
        <v>3.1629260101638619</v>
      </c>
      <c r="CY12" s="59">
        <f t="shared" si="1"/>
        <v>1.4336999218133231</v>
      </c>
      <c r="CZ12" s="59">
        <f t="shared" si="1"/>
        <v>0.12076413693189963</v>
      </c>
      <c r="DA12" s="59">
        <f t="shared" si="1"/>
        <v>0.14047122878913026</v>
      </c>
      <c r="DB12" s="59">
        <f t="shared" si="1"/>
        <v>1.9707091857230633E-2</v>
      </c>
      <c r="DC12" s="59">
        <f t="shared" si="1"/>
        <v>22.172807233608154</v>
      </c>
      <c r="DD12" s="59">
        <f t="shared" si="1"/>
        <v>6.501761901599111</v>
      </c>
      <c r="DE12" s="11">
        <f t="shared" si="1"/>
        <v>7.0978122297592998</v>
      </c>
      <c r="DF12" s="65">
        <f t="shared" si="1"/>
        <v>-0.59605032816018866</v>
      </c>
      <c r="DH12" s="63" t="s">
        <v>54</v>
      </c>
      <c r="DI12" s="11">
        <f t="shared" si="2"/>
        <v>0.83859461209307185</v>
      </c>
      <c r="DJ12" s="11">
        <f t="shared" si="2"/>
        <v>0.58607185540365969</v>
      </c>
      <c r="DK12" s="11">
        <f t="shared" si="2"/>
        <v>0.25252275668941215</v>
      </c>
      <c r="DL12" s="11">
        <f t="shared" si="2"/>
        <v>14.832450719915968</v>
      </c>
      <c r="DM12" s="11">
        <f t="shared" si="2"/>
        <v>3.2320534175683742</v>
      </c>
      <c r="DN12" s="11">
        <f t="shared" si="2"/>
        <v>3.5439288641011117</v>
      </c>
      <c r="DO12" s="11">
        <f t="shared" si="2"/>
        <v>8.0564684382464833</v>
      </c>
      <c r="DP12" s="67">
        <f t="shared" si="2"/>
        <v>100</v>
      </c>
      <c r="DQ12" s="62"/>
    </row>
    <row r="13" spans="2:121" ht="12">
      <c r="B13" s="63" t="s">
        <v>55</v>
      </c>
      <c r="C13" s="5">
        <v>75415419</v>
      </c>
      <c r="D13" s="5">
        <v>64112866</v>
      </c>
      <c r="E13" s="5">
        <v>11302553</v>
      </c>
      <c r="F13" s="5">
        <v>10206136</v>
      </c>
      <c r="G13" s="5">
        <v>1096417</v>
      </c>
      <c r="H13" s="5">
        <v>8419977</v>
      </c>
      <c r="I13" s="5">
        <v>9773302</v>
      </c>
      <c r="J13" s="5">
        <v>1353325</v>
      </c>
      <c r="K13" s="5">
        <v>-115904</v>
      </c>
      <c r="L13" s="5">
        <v>1144822</v>
      </c>
      <c r="M13" s="5">
        <v>1260726</v>
      </c>
      <c r="N13" s="64">
        <v>8433862</v>
      </c>
      <c r="O13" s="5"/>
      <c r="P13" s="63" t="s">
        <v>55</v>
      </c>
      <c r="Q13" s="5">
        <v>558065</v>
      </c>
      <c r="R13" s="5">
        <v>634016</v>
      </c>
      <c r="S13" s="5">
        <v>75951</v>
      </c>
      <c r="T13" s="5">
        <v>1383013</v>
      </c>
      <c r="U13" s="5">
        <v>3152897</v>
      </c>
      <c r="V13" s="5">
        <v>3339887</v>
      </c>
      <c r="W13" s="5">
        <v>102019</v>
      </c>
      <c r="X13" s="5">
        <v>118667</v>
      </c>
      <c r="Y13" s="5">
        <v>16648</v>
      </c>
      <c r="Z13" s="5">
        <v>26054624</v>
      </c>
      <c r="AA13" s="5">
        <v>8751800</v>
      </c>
      <c r="AB13" s="5">
        <v>9311948</v>
      </c>
      <c r="AC13" s="64">
        <v>-560148</v>
      </c>
      <c r="AD13" s="5">
        <v>0</v>
      </c>
      <c r="AE13" s="63" t="s">
        <v>55</v>
      </c>
      <c r="AF13" s="5">
        <v>245102</v>
      </c>
      <c r="AG13" s="5">
        <v>39336</v>
      </c>
      <c r="AH13" s="5">
        <v>205766</v>
      </c>
      <c r="AI13" s="5">
        <v>17057722</v>
      </c>
      <c r="AJ13" s="5">
        <v>5359946</v>
      </c>
      <c r="AK13" s="5">
        <v>3433407</v>
      </c>
      <c r="AL13" s="5">
        <v>8264369</v>
      </c>
      <c r="AM13" s="5">
        <v>109890020</v>
      </c>
      <c r="AN13" s="5">
        <v>48167</v>
      </c>
      <c r="AO13" s="64">
        <v>2281.4379139244711</v>
      </c>
      <c r="AQ13" s="63" t="s">
        <v>55</v>
      </c>
      <c r="AR13" s="11">
        <v>1.8138300011579294</v>
      </c>
      <c r="AS13" s="11">
        <v>1.595702232774364</v>
      </c>
      <c r="AT13" s="11">
        <v>3.0690871062612914</v>
      </c>
      <c r="AU13" s="11">
        <v>4.8421297440534268</v>
      </c>
      <c r="AV13" s="11">
        <v>-10.9495293734482</v>
      </c>
      <c r="AW13" s="11">
        <v>33.849481872327274</v>
      </c>
      <c r="AX13" s="11">
        <v>25.390777205063976</v>
      </c>
      <c r="AY13" s="11">
        <v>-9.9969806682964837</v>
      </c>
      <c r="AZ13" s="11">
        <v>52.69842306311012</v>
      </c>
      <c r="BA13" s="11">
        <v>-1.5941645291945454</v>
      </c>
      <c r="BB13" s="11">
        <v>-10.485231468332861</v>
      </c>
      <c r="BC13" s="65">
        <v>30.958332861032982</v>
      </c>
      <c r="BD13" s="5"/>
      <c r="BE13" s="63" t="s">
        <v>55</v>
      </c>
      <c r="BF13" s="11">
        <v>77.726008987175277</v>
      </c>
      <c r="BG13" s="11">
        <v>61.38923606780213</v>
      </c>
      <c r="BH13" s="11">
        <v>-3.6717144813941101</v>
      </c>
      <c r="BI13" s="11">
        <v>55.6801910919799</v>
      </c>
      <c r="BJ13" s="11">
        <v>-6.2292797263340161</v>
      </c>
      <c r="BK13" s="11">
        <v>78.089979007066788</v>
      </c>
      <c r="BL13" s="11">
        <v>6.7680425318151372</v>
      </c>
      <c r="BM13" s="11">
        <v>6</v>
      </c>
      <c r="BN13" s="11">
        <v>1.5245761678253444</v>
      </c>
      <c r="BO13" s="11">
        <v>11.670921980952022</v>
      </c>
      <c r="BP13" s="57">
        <v>26.839776773123496</v>
      </c>
      <c r="BQ13" s="57">
        <v>46.084782044272785</v>
      </c>
      <c r="BR13" s="65">
        <v>-206.58502381355595</v>
      </c>
      <c r="BS13" s="5"/>
      <c r="BT13" s="63" t="s">
        <v>55</v>
      </c>
      <c r="BU13" s="11">
        <v>-24.508508508508509</v>
      </c>
      <c r="BV13" s="11">
        <v>-19.073384491945607</v>
      </c>
      <c r="BW13" s="11">
        <v>-25.465465030354839</v>
      </c>
      <c r="BX13" s="11">
        <v>5.9022170976198058</v>
      </c>
      <c r="BY13" s="11">
        <v>11.786270839172973</v>
      </c>
      <c r="BZ13" s="11">
        <v>13.743208682285593</v>
      </c>
      <c r="CA13" s="11">
        <v>-0.35332958027161188</v>
      </c>
      <c r="CB13" s="11">
        <v>5.9751680042191788</v>
      </c>
      <c r="CC13" s="11">
        <v>-0.96023358144507953</v>
      </c>
      <c r="CD13" s="66">
        <v>7.0026433183963235</v>
      </c>
      <c r="CE13" s="63" t="s">
        <v>55</v>
      </c>
      <c r="CF13" s="11">
        <f t="shared" si="3"/>
        <v>68.628087427775526</v>
      </c>
      <c r="CG13" s="11">
        <f t="shared" si="0"/>
        <v>58.342755784374233</v>
      </c>
      <c r="CH13" s="11">
        <f t="shared" si="0"/>
        <v>10.285331643401284</v>
      </c>
      <c r="CI13" s="11">
        <f t="shared" si="0"/>
        <v>9.2875913572497311</v>
      </c>
      <c r="CJ13" s="11">
        <f t="shared" si="0"/>
        <v>0.99774028615155408</v>
      </c>
      <c r="CK13" s="11">
        <f t="shared" si="0"/>
        <v>7.6621853376676068</v>
      </c>
      <c r="CL13" s="11">
        <f t="shared" si="0"/>
        <v>8.8937120950564932</v>
      </c>
      <c r="CM13" s="11">
        <f t="shared" si="0"/>
        <v>1.2315267573888875</v>
      </c>
      <c r="CN13" s="11">
        <f t="shared" si="0"/>
        <v>-0.1054727262766901</v>
      </c>
      <c r="CO13" s="11">
        <f t="shared" si="0"/>
        <v>1.0417888721832973</v>
      </c>
      <c r="CP13" s="11">
        <f t="shared" si="0"/>
        <v>1.1472615984599877</v>
      </c>
      <c r="CQ13" s="65">
        <f t="shared" si="0"/>
        <v>7.6748206980033302</v>
      </c>
      <c r="CS13" s="63" t="s">
        <v>55</v>
      </c>
      <c r="CT13" s="59">
        <f t="shared" si="1"/>
        <v>0.50783956541276443</v>
      </c>
      <c r="CU13" s="59">
        <f t="shared" si="1"/>
        <v>0.57695503194921616</v>
      </c>
      <c r="CV13" s="59">
        <f t="shared" si="1"/>
        <v>6.911546653645162E-2</v>
      </c>
      <c r="CW13" s="59">
        <f t="shared" si="1"/>
        <v>1.258542859488059</v>
      </c>
      <c r="CX13" s="59">
        <f t="shared" si="1"/>
        <v>2.869138616955389</v>
      </c>
      <c r="CY13" s="59">
        <f t="shared" si="1"/>
        <v>3.0392996561471186</v>
      </c>
      <c r="CZ13" s="59">
        <f t="shared" si="1"/>
        <v>9.2837365940965338E-2</v>
      </c>
      <c r="DA13" s="59">
        <f t="shared" si="1"/>
        <v>0.10798705833341372</v>
      </c>
      <c r="DB13" s="59">
        <f t="shared" si="1"/>
        <v>1.5149692392448379E-2</v>
      </c>
      <c r="DC13" s="59">
        <f t="shared" si="1"/>
        <v>23.709727234556876</v>
      </c>
      <c r="DD13" s="59">
        <f t="shared" si="1"/>
        <v>7.9641445146702132</v>
      </c>
      <c r="DE13" s="11">
        <f t="shared" si="1"/>
        <v>8.4738796116335227</v>
      </c>
      <c r="DF13" s="65">
        <f t="shared" si="1"/>
        <v>-0.50973509696330932</v>
      </c>
      <c r="DH13" s="63" t="s">
        <v>55</v>
      </c>
      <c r="DI13" s="11">
        <f t="shared" si="2"/>
        <v>0.22304300244917599</v>
      </c>
      <c r="DJ13" s="11">
        <f t="shared" si="2"/>
        <v>3.5795789280955635E-2</v>
      </c>
      <c r="DK13" s="11">
        <f t="shared" si="2"/>
        <v>0.18724721316822038</v>
      </c>
      <c r="DL13" s="11">
        <f t="shared" si="2"/>
        <v>15.522539717437489</v>
      </c>
      <c r="DM13" s="11">
        <f t="shared" si="2"/>
        <v>4.8775548498398669</v>
      </c>
      <c r="DN13" s="11">
        <f t="shared" si="2"/>
        <v>3.1244029257615931</v>
      </c>
      <c r="DO13" s="11">
        <f t="shared" si="2"/>
        <v>7.5205819418360287</v>
      </c>
      <c r="DP13" s="67">
        <f t="shared" si="2"/>
        <v>100</v>
      </c>
      <c r="DQ13" s="62"/>
    </row>
    <row r="14" spans="2:121" ht="12">
      <c r="B14" s="63" t="s">
        <v>56</v>
      </c>
      <c r="C14" s="5">
        <v>62927379</v>
      </c>
      <c r="D14" s="5">
        <v>53498227</v>
      </c>
      <c r="E14" s="5">
        <v>9429152</v>
      </c>
      <c r="F14" s="5">
        <v>8515812</v>
      </c>
      <c r="G14" s="5">
        <v>913340</v>
      </c>
      <c r="H14" s="5">
        <v>3269419</v>
      </c>
      <c r="I14" s="5">
        <v>3873483</v>
      </c>
      <c r="J14" s="5">
        <v>604064</v>
      </c>
      <c r="K14" s="5">
        <v>-120773</v>
      </c>
      <c r="L14" s="5">
        <v>415971</v>
      </c>
      <c r="M14" s="5">
        <v>536744</v>
      </c>
      <c r="N14" s="64">
        <v>3342470</v>
      </c>
      <c r="O14" s="5"/>
      <c r="P14" s="63" t="s">
        <v>56</v>
      </c>
      <c r="Q14" s="5">
        <v>409538</v>
      </c>
      <c r="R14" s="5">
        <v>469070</v>
      </c>
      <c r="S14" s="5">
        <v>59532</v>
      </c>
      <c r="T14" s="5">
        <v>300671</v>
      </c>
      <c r="U14" s="5">
        <v>2321339</v>
      </c>
      <c r="V14" s="5">
        <v>310922</v>
      </c>
      <c r="W14" s="5">
        <v>47722</v>
      </c>
      <c r="X14" s="5">
        <v>55510</v>
      </c>
      <c r="Y14" s="5">
        <v>7788</v>
      </c>
      <c r="Z14" s="5">
        <v>16376654</v>
      </c>
      <c r="AA14" s="5">
        <v>5546817</v>
      </c>
      <c r="AB14" s="5">
        <v>5921594</v>
      </c>
      <c r="AC14" s="64">
        <v>-374777</v>
      </c>
      <c r="AD14" s="5">
        <v>0</v>
      </c>
      <c r="AE14" s="63" t="s">
        <v>56</v>
      </c>
      <c r="AF14" s="5">
        <v>158923</v>
      </c>
      <c r="AG14" s="5">
        <v>28707</v>
      </c>
      <c r="AH14" s="5">
        <v>130216</v>
      </c>
      <c r="AI14" s="5">
        <v>10670914</v>
      </c>
      <c r="AJ14" s="5">
        <v>1257272</v>
      </c>
      <c r="AK14" s="5">
        <v>3081618</v>
      </c>
      <c r="AL14" s="5">
        <v>6332024</v>
      </c>
      <c r="AM14" s="5">
        <v>82573452</v>
      </c>
      <c r="AN14" s="5">
        <v>37026</v>
      </c>
      <c r="AO14" s="64">
        <v>2230.1477880408361</v>
      </c>
      <c r="AQ14" s="63" t="s">
        <v>56</v>
      </c>
      <c r="AR14" s="11">
        <v>1.6754790701203539</v>
      </c>
      <c r="AS14" s="11">
        <v>1.454909725084494</v>
      </c>
      <c r="AT14" s="11">
        <v>2.9453085252495259</v>
      </c>
      <c r="AU14" s="11">
        <v>4.6970112744794301</v>
      </c>
      <c r="AV14" s="11">
        <v>-10.946829795283207</v>
      </c>
      <c r="AW14" s="11">
        <v>4.574692393414014</v>
      </c>
      <c r="AX14" s="11">
        <v>2.4048253545255545</v>
      </c>
      <c r="AY14" s="11">
        <v>-7.93447580030604</v>
      </c>
      <c r="AZ14" s="11">
        <v>32.961616385889933</v>
      </c>
      <c r="BA14" s="11">
        <v>2.4591920430949759</v>
      </c>
      <c r="BB14" s="11">
        <v>-8.427650637558818</v>
      </c>
      <c r="BC14" s="65">
        <v>2.6151203086739643</v>
      </c>
      <c r="BD14" s="5"/>
      <c r="BE14" s="63" t="s">
        <v>56</v>
      </c>
      <c r="BF14" s="11">
        <v>69.886959948561582</v>
      </c>
      <c r="BG14" s="11">
        <v>55.016804750936075</v>
      </c>
      <c r="BH14" s="11">
        <v>-3.244051488753088</v>
      </c>
      <c r="BI14" s="11">
        <v>-10.406591278177565</v>
      </c>
      <c r="BJ14" s="11">
        <v>-6.2057208983218084</v>
      </c>
      <c r="BK14" s="11">
        <v>51.151666002275128</v>
      </c>
      <c r="BL14" s="11">
        <v>-3.1281083165864851</v>
      </c>
      <c r="BM14" s="11">
        <v>-3.8238300673978203</v>
      </c>
      <c r="BN14" s="11">
        <v>-7.8779276082327891</v>
      </c>
      <c r="BO14" s="11">
        <v>10.672151035773195</v>
      </c>
      <c r="BP14" s="57">
        <v>25.663868984467868</v>
      </c>
      <c r="BQ14" s="57">
        <v>45.109295228218514</v>
      </c>
      <c r="BR14" s="65">
        <v>-212.46830257870712</v>
      </c>
      <c r="BS14" s="5"/>
      <c r="BT14" s="63" t="s">
        <v>56</v>
      </c>
      <c r="BU14" s="11">
        <v>4.3130382272631804</v>
      </c>
      <c r="BV14" s="11">
        <v>237.07205271451079</v>
      </c>
      <c r="BW14" s="11">
        <v>-24.85876684266713</v>
      </c>
      <c r="BX14" s="11">
        <v>4.2989477655595669</v>
      </c>
      <c r="BY14" s="11">
        <v>16.953032632790183</v>
      </c>
      <c r="BZ14" s="11">
        <v>12.422225878485039</v>
      </c>
      <c r="CA14" s="11">
        <v>-1.2927144727995583</v>
      </c>
      <c r="CB14" s="11">
        <v>3.4570137352143906</v>
      </c>
      <c r="CC14" s="11">
        <v>-0.5132063304403901</v>
      </c>
      <c r="CD14" s="66">
        <v>3.9907005937307312</v>
      </c>
      <c r="CE14" s="63" t="s">
        <v>56</v>
      </c>
      <c r="CF14" s="11">
        <f t="shared" si="3"/>
        <v>76.207761061024797</v>
      </c>
      <c r="CG14" s="11">
        <f t="shared" si="0"/>
        <v>64.788652653155395</v>
      </c>
      <c r="CH14" s="11">
        <f t="shared" si="0"/>
        <v>11.419108407869397</v>
      </c>
      <c r="CI14" s="11">
        <f t="shared" si="0"/>
        <v>10.313014405646987</v>
      </c>
      <c r="CJ14" s="11">
        <f t="shared" si="0"/>
        <v>1.1060940022224093</v>
      </c>
      <c r="CK14" s="11">
        <f t="shared" si="0"/>
        <v>3.9594069532178455</v>
      </c>
      <c r="CL14" s="11">
        <f t="shared" si="0"/>
        <v>4.690954424431717</v>
      </c>
      <c r="CM14" s="11">
        <f t="shared" si="0"/>
        <v>0.73154747121387154</v>
      </c>
      <c r="CN14" s="11">
        <f t="shared" si="0"/>
        <v>-0.14626129473187097</v>
      </c>
      <c r="CO14" s="11">
        <f t="shared" si="0"/>
        <v>0.5037587625620884</v>
      </c>
      <c r="CP14" s="11">
        <f t="shared" si="0"/>
        <v>0.6500200572939594</v>
      </c>
      <c r="CQ14" s="65">
        <f t="shared" si="0"/>
        <v>4.0478748544992404</v>
      </c>
      <c r="CS14" s="63" t="s">
        <v>56</v>
      </c>
      <c r="CT14" s="59">
        <f t="shared" si="1"/>
        <v>0.4959681230233659</v>
      </c>
      <c r="CU14" s="59">
        <f t="shared" si="1"/>
        <v>0.56806393415646472</v>
      </c>
      <c r="CV14" s="59">
        <f t="shared" si="1"/>
        <v>7.2095811133098806E-2</v>
      </c>
      <c r="CW14" s="59">
        <f t="shared" si="1"/>
        <v>0.3641255061009197</v>
      </c>
      <c r="CX14" s="59">
        <f t="shared" si="1"/>
        <v>2.8112413176089572</v>
      </c>
      <c r="CY14" s="59">
        <f t="shared" si="1"/>
        <v>0.37653990776599722</v>
      </c>
      <c r="CZ14" s="59">
        <f t="shared" si="1"/>
        <v>5.7793393450476065E-2</v>
      </c>
      <c r="DA14" s="59">
        <f t="shared" si="1"/>
        <v>6.7224996237289433E-2</v>
      </c>
      <c r="DB14" s="59">
        <f t="shared" si="1"/>
        <v>9.4316027868133704E-3</v>
      </c>
      <c r="DC14" s="59">
        <f t="shared" si="1"/>
        <v>19.832831985757359</v>
      </c>
      <c r="DD14" s="59">
        <f t="shared" si="1"/>
        <v>6.7174338309121433</v>
      </c>
      <c r="DE14" s="11">
        <f t="shared" si="1"/>
        <v>7.1713048886462936</v>
      </c>
      <c r="DF14" s="65">
        <f t="shared" si="1"/>
        <v>-0.45387105773414921</v>
      </c>
      <c r="DH14" s="63" t="s">
        <v>56</v>
      </c>
      <c r="DI14" s="11">
        <f t="shared" si="2"/>
        <v>0.19246258470579622</v>
      </c>
      <c r="DJ14" s="11">
        <f t="shared" si="2"/>
        <v>3.4765411042764691E-2</v>
      </c>
      <c r="DK14" s="11">
        <f t="shared" si="2"/>
        <v>0.15769717366303154</v>
      </c>
      <c r="DL14" s="11">
        <f t="shared" si="2"/>
        <v>12.922935570139419</v>
      </c>
      <c r="DM14" s="11">
        <f t="shared" si="2"/>
        <v>1.5226104390064739</v>
      </c>
      <c r="DN14" s="11">
        <f t="shared" si="2"/>
        <v>3.7319718691184183</v>
      </c>
      <c r="DO14" s="11">
        <f t="shared" si="2"/>
        <v>7.6683532620145272</v>
      </c>
      <c r="DP14" s="67">
        <f t="shared" si="2"/>
        <v>100</v>
      </c>
      <c r="DQ14" s="62"/>
    </row>
    <row r="15" spans="2:121" s="68" customFormat="1" ht="12">
      <c r="B15" s="63" t="s">
        <v>57</v>
      </c>
      <c r="C15" s="5">
        <v>39281744</v>
      </c>
      <c r="D15" s="5">
        <v>33396845</v>
      </c>
      <c r="E15" s="5">
        <v>5884899</v>
      </c>
      <c r="F15" s="5">
        <v>5316226</v>
      </c>
      <c r="G15" s="5">
        <v>568673</v>
      </c>
      <c r="H15" s="5">
        <v>2684645</v>
      </c>
      <c r="I15" s="5">
        <v>3141501</v>
      </c>
      <c r="J15" s="5">
        <v>456856</v>
      </c>
      <c r="K15" s="5">
        <v>-265380</v>
      </c>
      <c r="L15" s="5">
        <v>135808</v>
      </c>
      <c r="M15" s="5">
        <v>401188</v>
      </c>
      <c r="N15" s="64">
        <v>2896597</v>
      </c>
      <c r="O15" s="5"/>
      <c r="P15" s="63" t="s">
        <v>57</v>
      </c>
      <c r="Q15" s="5">
        <v>538975</v>
      </c>
      <c r="R15" s="5">
        <v>585924</v>
      </c>
      <c r="S15" s="5">
        <v>46949</v>
      </c>
      <c r="T15" s="5">
        <v>264501</v>
      </c>
      <c r="U15" s="5">
        <v>1894926</v>
      </c>
      <c r="V15" s="5">
        <v>198195</v>
      </c>
      <c r="W15" s="5">
        <v>53428</v>
      </c>
      <c r="X15" s="5">
        <v>62147</v>
      </c>
      <c r="Y15" s="5">
        <v>8719</v>
      </c>
      <c r="Z15" s="5">
        <v>14802060</v>
      </c>
      <c r="AA15" s="5">
        <v>4286337</v>
      </c>
      <c r="AB15" s="5">
        <v>4619694</v>
      </c>
      <c r="AC15" s="64">
        <v>-333357</v>
      </c>
      <c r="AD15" s="5">
        <v>0</v>
      </c>
      <c r="AE15" s="63" t="s">
        <v>57</v>
      </c>
      <c r="AF15" s="5">
        <v>385208</v>
      </c>
      <c r="AG15" s="5">
        <v>208540</v>
      </c>
      <c r="AH15" s="5">
        <v>176668</v>
      </c>
      <c r="AI15" s="5">
        <v>10130515</v>
      </c>
      <c r="AJ15" s="5">
        <v>2130201</v>
      </c>
      <c r="AK15" s="5">
        <v>2385318</v>
      </c>
      <c r="AL15" s="5">
        <v>5614996</v>
      </c>
      <c r="AM15" s="5">
        <v>56768449</v>
      </c>
      <c r="AN15" s="5">
        <v>27006</v>
      </c>
      <c r="AO15" s="64">
        <v>2102.0680219210544</v>
      </c>
      <c r="AQ15" s="63" t="s">
        <v>57</v>
      </c>
      <c r="AR15" s="11">
        <v>1.0012720761417047</v>
      </c>
      <c r="AS15" s="11">
        <v>0.78389818488554996</v>
      </c>
      <c r="AT15" s="11">
        <v>2.2528505317413239</v>
      </c>
      <c r="AU15" s="11">
        <v>4.0093346170257762</v>
      </c>
      <c r="AV15" s="11">
        <v>-11.689197058755017</v>
      </c>
      <c r="AW15" s="11">
        <v>6.8833201353795532</v>
      </c>
      <c r="AX15" s="11">
        <v>3.048685280919516</v>
      </c>
      <c r="AY15" s="11">
        <v>-14.893807271514717</v>
      </c>
      <c r="AZ15" s="11">
        <v>23.062427340119271</v>
      </c>
      <c r="BA15" s="11">
        <v>1.8753563177003632</v>
      </c>
      <c r="BB15" s="11">
        <v>-16.111049542381707</v>
      </c>
      <c r="BC15" s="65">
        <v>3.3404626886172322</v>
      </c>
      <c r="BD15" s="5"/>
      <c r="BE15" s="63" t="s">
        <v>57</v>
      </c>
      <c r="BF15" s="11">
        <v>68.076726374613315</v>
      </c>
      <c r="BG15" s="11">
        <v>58.347994584120443</v>
      </c>
      <c r="BH15" s="11">
        <v>-4.8671759437498734</v>
      </c>
      <c r="BI15" s="11">
        <v>-20.453697911654316</v>
      </c>
      <c r="BJ15" s="11">
        <v>-5.9638142566409762</v>
      </c>
      <c r="BK15" s="11">
        <v>47.162120019602312</v>
      </c>
      <c r="BL15" s="11">
        <v>-0.5380047284844649</v>
      </c>
      <c r="BM15" s="11">
        <v>-1.2536545061649929</v>
      </c>
      <c r="BN15" s="11">
        <v>-5.4235817333767224</v>
      </c>
      <c r="BO15" s="11">
        <v>6.024201670078547</v>
      </c>
      <c r="BP15" s="57">
        <v>6.9013806302745051</v>
      </c>
      <c r="BQ15" s="57">
        <v>25.208939317885896</v>
      </c>
      <c r="BR15" s="65">
        <v>-204.16429709714717</v>
      </c>
      <c r="BS15" s="5"/>
      <c r="BT15" s="63" t="s">
        <v>57</v>
      </c>
      <c r="BU15" s="11">
        <v>17.060659379396899</v>
      </c>
      <c r="BV15" s="11">
        <v>122.98735043466174</v>
      </c>
      <c r="BW15" s="11">
        <v>-24.996391363045859</v>
      </c>
      <c r="BX15" s="11">
        <v>5.2812544979986669</v>
      </c>
      <c r="BY15" s="11">
        <v>25.0488554413133</v>
      </c>
      <c r="BZ15" s="11">
        <v>7.6830774564720414</v>
      </c>
      <c r="CA15" s="11">
        <v>-1.5554081271985682</v>
      </c>
      <c r="CB15" s="11">
        <v>2.534719571259143</v>
      </c>
      <c r="CC15" s="11">
        <v>-2.1557189956885621</v>
      </c>
      <c r="CD15" s="69">
        <v>4.7937789708332765</v>
      </c>
      <c r="CE15" s="63" t="s">
        <v>57</v>
      </c>
      <c r="CF15" s="11">
        <f t="shared" si="3"/>
        <v>69.19643691516039</v>
      </c>
      <c r="CG15" s="11">
        <f t="shared" si="0"/>
        <v>58.82994090608323</v>
      </c>
      <c r="CH15" s="11">
        <f t="shared" si="0"/>
        <v>10.366496009077155</v>
      </c>
      <c r="CI15" s="11">
        <f t="shared" si="0"/>
        <v>9.3647547073199053</v>
      </c>
      <c r="CJ15" s="11">
        <f t="shared" si="0"/>
        <v>1.001741301757249</v>
      </c>
      <c r="CK15" s="11">
        <f t="shared" si="0"/>
        <v>4.7291145826443133</v>
      </c>
      <c r="CL15" s="11">
        <f t="shared" si="0"/>
        <v>5.5338855567464948</v>
      </c>
      <c r="CM15" s="11">
        <f t="shared" si="0"/>
        <v>0.80477097410218135</v>
      </c>
      <c r="CN15" s="11">
        <f t="shared" si="0"/>
        <v>-0.46747798235600901</v>
      </c>
      <c r="CO15" s="11">
        <f t="shared" si="0"/>
        <v>0.23923147873918488</v>
      </c>
      <c r="CP15" s="11">
        <f t="shared" si="0"/>
        <v>0.70670946109519395</v>
      </c>
      <c r="CQ15" s="65">
        <f t="shared" si="0"/>
        <v>5.1024769057896933</v>
      </c>
      <c r="CS15" s="63" t="s">
        <v>57</v>
      </c>
      <c r="CT15" s="59">
        <f t="shared" si="1"/>
        <v>0.94942703120178606</v>
      </c>
      <c r="CU15" s="59">
        <f t="shared" si="1"/>
        <v>1.0321296606148249</v>
      </c>
      <c r="CV15" s="59">
        <f t="shared" si="1"/>
        <v>8.2702629413038922E-2</v>
      </c>
      <c r="CW15" s="59">
        <f t="shared" si="1"/>
        <v>0.46592958704931325</v>
      </c>
      <c r="CX15" s="59">
        <f t="shared" si="1"/>
        <v>3.3379914959452215</v>
      </c>
      <c r="CY15" s="59">
        <f t="shared" si="1"/>
        <v>0.34912879159337257</v>
      </c>
      <c r="CZ15" s="59">
        <f t="shared" si="1"/>
        <v>9.4115659210629476E-2</v>
      </c>
      <c r="DA15" s="59">
        <f t="shared" si="1"/>
        <v>0.10947454280457794</v>
      </c>
      <c r="DB15" s="59">
        <f t="shared" si="1"/>
        <v>1.5358883593948462E-2</v>
      </c>
      <c r="DC15" s="59">
        <f t="shared" si="1"/>
        <v>26.074448502195295</v>
      </c>
      <c r="DD15" s="59">
        <f t="shared" si="1"/>
        <v>7.5505621088925636</v>
      </c>
      <c r="DE15" s="11">
        <f t="shared" si="1"/>
        <v>8.1377844231749226</v>
      </c>
      <c r="DF15" s="65">
        <f t="shared" si="1"/>
        <v>-0.58722231428235783</v>
      </c>
      <c r="DH15" s="63" t="s">
        <v>57</v>
      </c>
      <c r="DI15" s="11">
        <f t="shared" si="2"/>
        <v>0.67856002195867637</v>
      </c>
      <c r="DJ15" s="11">
        <f t="shared" si="2"/>
        <v>0.36735194227342727</v>
      </c>
      <c r="DK15" s="11">
        <f t="shared" si="2"/>
        <v>0.31120807968524911</v>
      </c>
      <c r="DL15" s="11">
        <f t="shared" si="2"/>
        <v>17.845326371344054</v>
      </c>
      <c r="DM15" s="11">
        <f t="shared" si="2"/>
        <v>3.7524382602033044</v>
      </c>
      <c r="DN15" s="11">
        <f t="shared" si="2"/>
        <v>4.2018375383128754</v>
      </c>
      <c r="DO15" s="11">
        <f t="shared" si="2"/>
        <v>9.8910505728278757</v>
      </c>
      <c r="DP15" s="70">
        <f t="shared" si="2"/>
        <v>100</v>
      </c>
      <c r="DQ15" s="71"/>
    </row>
    <row r="16" spans="2:121" ht="12">
      <c r="B16" s="63" t="s">
        <v>58</v>
      </c>
      <c r="C16" s="5">
        <v>91994026</v>
      </c>
      <c r="D16" s="5">
        <v>78203901</v>
      </c>
      <c r="E16" s="5">
        <v>13790125</v>
      </c>
      <c r="F16" s="5">
        <v>12450056</v>
      </c>
      <c r="G16" s="5">
        <v>1340069</v>
      </c>
      <c r="H16" s="5">
        <v>5017342</v>
      </c>
      <c r="I16" s="5">
        <v>6405336</v>
      </c>
      <c r="J16" s="5">
        <v>1387994</v>
      </c>
      <c r="K16" s="5">
        <v>-524782</v>
      </c>
      <c r="L16" s="5">
        <v>748850</v>
      </c>
      <c r="M16" s="5">
        <v>1273632</v>
      </c>
      <c r="N16" s="64">
        <v>5429847</v>
      </c>
      <c r="O16" s="5"/>
      <c r="P16" s="63" t="s">
        <v>58</v>
      </c>
      <c r="Q16" s="5">
        <v>649456</v>
      </c>
      <c r="R16" s="5">
        <v>745496</v>
      </c>
      <c r="S16" s="5">
        <v>96040</v>
      </c>
      <c r="T16" s="5">
        <v>723974</v>
      </c>
      <c r="U16" s="5">
        <v>3872197</v>
      </c>
      <c r="V16" s="5">
        <v>184220</v>
      </c>
      <c r="W16" s="5">
        <v>112277</v>
      </c>
      <c r="X16" s="5">
        <v>130599</v>
      </c>
      <c r="Y16" s="5">
        <v>18322</v>
      </c>
      <c r="Z16" s="5">
        <v>31243783</v>
      </c>
      <c r="AA16" s="5">
        <v>9625852</v>
      </c>
      <c r="AB16" s="5">
        <v>10118722</v>
      </c>
      <c r="AC16" s="64">
        <v>-492870</v>
      </c>
      <c r="AD16" s="5">
        <v>0</v>
      </c>
      <c r="AE16" s="63" t="s">
        <v>58</v>
      </c>
      <c r="AF16" s="72">
        <v>1863224</v>
      </c>
      <c r="AG16" s="5">
        <v>1597136</v>
      </c>
      <c r="AH16" s="5">
        <v>266088</v>
      </c>
      <c r="AI16" s="5">
        <v>19754707</v>
      </c>
      <c r="AJ16" s="5">
        <v>3958708</v>
      </c>
      <c r="AK16" s="5">
        <v>4539370</v>
      </c>
      <c r="AL16" s="5">
        <v>11256629</v>
      </c>
      <c r="AM16" s="5">
        <v>128255151</v>
      </c>
      <c r="AN16" s="5">
        <v>59756</v>
      </c>
      <c r="AO16" s="64">
        <v>2146.3141943905216</v>
      </c>
      <c r="AQ16" s="63" t="s">
        <v>58</v>
      </c>
      <c r="AR16" s="11">
        <v>1.4318531983777214</v>
      </c>
      <c r="AS16" s="11">
        <v>1.213937199056438</v>
      </c>
      <c r="AT16" s="11">
        <v>2.6856254830797366</v>
      </c>
      <c r="AU16" s="11">
        <v>4.4486361670190782</v>
      </c>
      <c r="AV16" s="11">
        <v>-11.23442708084935</v>
      </c>
      <c r="AW16" s="11">
        <v>-5.0663704883819713</v>
      </c>
      <c r="AX16" s="11">
        <v>-5.4443483929482461</v>
      </c>
      <c r="AY16" s="11">
        <v>-6.7859203150488341</v>
      </c>
      <c r="AZ16" s="11">
        <v>24.055802376231892</v>
      </c>
      <c r="BA16" s="11">
        <v>10.327158292989802</v>
      </c>
      <c r="BB16" s="11">
        <v>-7.0181432713956564</v>
      </c>
      <c r="BC16" s="65">
        <v>-7.3691377342023241</v>
      </c>
      <c r="BD16" s="5"/>
      <c r="BE16" s="63" t="s">
        <v>58</v>
      </c>
      <c r="BF16" s="11">
        <v>68.228443541869581</v>
      </c>
      <c r="BG16" s="11">
        <v>53.484244876110473</v>
      </c>
      <c r="BH16" s="11">
        <v>-3.6313830160848495</v>
      </c>
      <c r="BI16" s="11">
        <v>-32.082314687820727</v>
      </c>
      <c r="BJ16" s="11">
        <v>-6.9374236484682346</v>
      </c>
      <c r="BK16" s="11">
        <v>-25.999718813392512</v>
      </c>
      <c r="BL16" s="11">
        <v>-1.7724819121107931</v>
      </c>
      <c r="BM16" s="11">
        <v>-2.4791105070975741</v>
      </c>
      <c r="BN16" s="11">
        <v>-6.5966557911908641</v>
      </c>
      <c r="BO16" s="11">
        <v>8.555934073249567</v>
      </c>
      <c r="BP16" s="57">
        <v>24.540963234233377</v>
      </c>
      <c r="BQ16" s="57">
        <v>39.735413757446132</v>
      </c>
      <c r="BR16" s="65">
        <v>-201.0557265321772</v>
      </c>
      <c r="BS16" s="5"/>
      <c r="BT16" s="63" t="s">
        <v>58</v>
      </c>
      <c r="BU16" s="11">
        <v>-16.585791921121046</v>
      </c>
      <c r="BV16" s="11">
        <v>-14.862368106544643</v>
      </c>
      <c r="BW16" s="11">
        <v>-25.622842448044054</v>
      </c>
      <c r="BX16" s="11">
        <v>4.9748731435166764</v>
      </c>
      <c r="BY16" s="11">
        <v>13.906346481533379</v>
      </c>
      <c r="BZ16" s="11">
        <v>9.9054270551596026</v>
      </c>
      <c r="CA16" s="11">
        <v>0.39040911354139751</v>
      </c>
      <c r="CB16" s="11">
        <v>2.8000313429316042</v>
      </c>
      <c r="CC16" s="11">
        <v>-0.83308440373062509</v>
      </c>
      <c r="CD16" s="66">
        <v>3.6636369345734829</v>
      </c>
      <c r="CE16" s="63" t="s">
        <v>58</v>
      </c>
      <c r="CF16" s="11">
        <f t="shared" si="3"/>
        <v>71.727353858871524</v>
      </c>
      <c r="CG16" s="11">
        <f t="shared" si="0"/>
        <v>60.975251590479985</v>
      </c>
      <c r="CH16" s="11">
        <f t="shared" si="0"/>
        <v>10.752102268391544</v>
      </c>
      <c r="CI16" s="11">
        <f t="shared" si="0"/>
        <v>9.7072561241614377</v>
      </c>
      <c r="CJ16" s="11">
        <f t="shared" si="0"/>
        <v>1.0448461442301058</v>
      </c>
      <c r="CK16" s="11">
        <f t="shared" si="0"/>
        <v>3.9120003842964559</v>
      </c>
      <c r="CL16" s="11">
        <f t="shared" si="0"/>
        <v>4.9942134487838237</v>
      </c>
      <c r="CM16" s="11">
        <f t="shared" si="0"/>
        <v>1.0822130644873671</v>
      </c>
      <c r="CN16" s="11">
        <f t="shared" si="0"/>
        <v>-0.40917031082829569</v>
      </c>
      <c r="CO16" s="11">
        <f t="shared" si="0"/>
        <v>0.58387518486489487</v>
      </c>
      <c r="CP16" s="11">
        <f t="shared" si="0"/>
        <v>0.99304549569319056</v>
      </c>
      <c r="CQ16" s="65">
        <f t="shared" si="0"/>
        <v>4.2336287920319089</v>
      </c>
      <c r="CS16" s="63" t="s">
        <v>58</v>
      </c>
      <c r="CT16" s="59">
        <f t="shared" si="1"/>
        <v>0.50637810250599602</v>
      </c>
      <c r="CU16" s="59">
        <f t="shared" si="1"/>
        <v>0.58126008521872152</v>
      </c>
      <c r="CV16" s="59">
        <f t="shared" si="1"/>
        <v>7.4881982712725503E-2</v>
      </c>
      <c r="CW16" s="59">
        <f t="shared" si="1"/>
        <v>0.56447947264121967</v>
      </c>
      <c r="CX16" s="59">
        <f t="shared" si="1"/>
        <v>3.0191356602901664</v>
      </c>
      <c r="CY16" s="59">
        <f t="shared" si="1"/>
        <v>0.14363555659452618</v>
      </c>
      <c r="CZ16" s="59">
        <f t="shared" si="1"/>
        <v>8.7541903092843418E-2</v>
      </c>
      <c r="DA16" s="59">
        <f t="shared" si="1"/>
        <v>0.10182748917429445</v>
      </c>
      <c r="DB16" s="59">
        <f t="shared" si="1"/>
        <v>1.4285586081451028E-2</v>
      </c>
      <c r="DC16" s="59">
        <f t="shared" si="1"/>
        <v>24.360645756832021</v>
      </c>
      <c r="DD16" s="59">
        <f t="shared" si="1"/>
        <v>7.505236183457459</v>
      </c>
      <c r="DE16" s="11">
        <f t="shared" si="1"/>
        <v>7.8895248425538869</v>
      </c>
      <c r="DF16" s="65">
        <f t="shared" si="1"/>
        <v>-0.38428865909642884</v>
      </c>
      <c r="DH16" s="63" t="s">
        <v>58</v>
      </c>
      <c r="DI16" s="11">
        <f t="shared" si="2"/>
        <v>1.4527478900243156</v>
      </c>
      <c r="DJ16" s="11">
        <f t="shared" si="2"/>
        <v>1.2452801993114491</v>
      </c>
      <c r="DK16" s="11">
        <f t="shared" si="2"/>
        <v>0.20746769071286658</v>
      </c>
      <c r="DL16" s="11">
        <f t="shared" si="2"/>
        <v>15.402661683350246</v>
      </c>
      <c r="DM16" s="11">
        <f t="shared" si="2"/>
        <v>3.0865879219151204</v>
      </c>
      <c r="DN16" s="11">
        <f t="shared" si="2"/>
        <v>3.539327632930704</v>
      </c>
      <c r="DO16" s="11">
        <f t="shared" si="2"/>
        <v>8.7767461285044224</v>
      </c>
      <c r="DP16" s="67">
        <f t="shared" si="2"/>
        <v>100</v>
      </c>
      <c r="DQ16" s="62"/>
    </row>
    <row r="17" spans="2:121" ht="12">
      <c r="B17" s="63" t="s">
        <v>59</v>
      </c>
      <c r="C17" s="5">
        <v>40920794</v>
      </c>
      <c r="D17" s="5">
        <v>34796701</v>
      </c>
      <c r="E17" s="5">
        <v>6124093</v>
      </c>
      <c r="F17" s="5">
        <v>5529476</v>
      </c>
      <c r="G17" s="5">
        <v>594617</v>
      </c>
      <c r="H17" s="5">
        <v>3058828</v>
      </c>
      <c r="I17" s="5">
        <v>3860162</v>
      </c>
      <c r="J17" s="5">
        <v>801334</v>
      </c>
      <c r="K17" s="5">
        <v>-77126</v>
      </c>
      <c r="L17" s="5">
        <v>669686</v>
      </c>
      <c r="M17" s="5">
        <v>746812</v>
      </c>
      <c r="N17" s="64">
        <v>3078591</v>
      </c>
      <c r="O17" s="5"/>
      <c r="P17" s="63" t="s">
        <v>59</v>
      </c>
      <c r="Q17" s="5">
        <v>304712</v>
      </c>
      <c r="R17" s="5">
        <v>349873</v>
      </c>
      <c r="S17" s="5">
        <v>45161</v>
      </c>
      <c r="T17" s="5">
        <v>250675</v>
      </c>
      <c r="U17" s="5">
        <v>1811400</v>
      </c>
      <c r="V17" s="5">
        <v>711804</v>
      </c>
      <c r="W17" s="5">
        <v>57363</v>
      </c>
      <c r="X17" s="5">
        <v>66724</v>
      </c>
      <c r="Y17" s="5">
        <v>9361</v>
      </c>
      <c r="Z17" s="5">
        <v>12391238</v>
      </c>
      <c r="AA17" s="5">
        <v>3524688</v>
      </c>
      <c r="AB17" s="5">
        <v>3789678</v>
      </c>
      <c r="AC17" s="64">
        <v>-264990</v>
      </c>
      <c r="AD17" s="5">
        <v>0</v>
      </c>
      <c r="AE17" s="63" t="s">
        <v>59</v>
      </c>
      <c r="AF17" s="5">
        <v>77674</v>
      </c>
      <c r="AG17" s="5">
        <v>-42913</v>
      </c>
      <c r="AH17" s="5">
        <v>120587</v>
      </c>
      <c r="AI17" s="5">
        <v>8788876</v>
      </c>
      <c r="AJ17" s="5">
        <v>2689328</v>
      </c>
      <c r="AK17" s="5">
        <v>1622484</v>
      </c>
      <c r="AL17" s="5">
        <v>4477064</v>
      </c>
      <c r="AM17" s="5">
        <v>56370860</v>
      </c>
      <c r="AN17" s="5">
        <v>27018</v>
      </c>
      <c r="AO17" s="64">
        <v>2086.4186838404025</v>
      </c>
      <c r="AQ17" s="63" t="s">
        <v>59</v>
      </c>
      <c r="AR17" s="11">
        <v>-6.0236229376161819E-2</v>
      </c>
      <c r="AS17" s="11">
        <v>-0.2705017861011017</v>
      </c>
      <c r="AT17" s="11">
        <v>1.1515142105478748</v>
      </c>
      <c r="AU17" s="11">
        <v>2.9035125804486759</v>
      </c>
      <c r="AV17" s="11">
        <v>-12.674341588353389</v>
      </c>
      <c r="AW17" s="11">
        <v>17.681448913607188</v>
      </c>
      <c r="AX17" s="11">
        <v>10.844979464388524</v>
      </c>
      <c r="AY17" s="11">
        <v>-9.2736653446446784</v>
      </c>
      <c r="AZ17" s="11">
        <v>55.72280683625258</v>
      </c>
      <c r="BA17" s="11">
        <v>2.726126452262108</v>
      </c>
      <c r="BB17" s="11">
        <v>-9.5981978034216073</v>
      </c>
      <c r="BC17" s="65">
        <v>13.410355052146592</v>
      </c>
      <c r="BD17" s="5"/>
      <c r="BE17" s="63" t="s">
        <v>59</v>
      </c>
      <c r="BF17" s="11">
        <v>100.01837969831038</v>
      </c>
      <c r="BG17" s="11">
        <v>75.481369652771861</v>
      </c>
      <c r="BH17" s="11">
        <v>-3.9883495971256671</v>
      </c>
      <c r="BI17" s="11">
        <v>10.949560937610652</v>
      </c>
      <c r="BJ17" s="11">
        <v>-9.4649465306391729</v>
      </c>
      <c r="BK17" s="11">
        <v>112.15645481939383</v>
      </c>
      <c r="BL17" s="11">
        <v>-2.5664979447633929</v>
      </c>
      <c r="BM17" s="11">
        <v>-3.2663061600243557</v>
      </c>
      <c r="BN17" s="11">
        <v>-7.3443531624270015</v>
      </c>
      <c r="BO17" s="11">
        <v>10.945482503299605</v>
      </c>
      <c r="BP17" s="57">
        <v>32.85348563019965</v>
      </c>
      <c r="BQ17" s="57">
        <v>57.709595758874407</v>
      </c>
      <c r="BR17" s="65">
        <v>-205.94641707680807</v>
      </c>
      <c r="BS17" s="5"/>
      <c r="BT17" s="63" t="s">
        <v>59</v>
      </c>
      <c r="BU17" s="11">
        <v>1492.0065587210495</v>
      </c>
      <c r="BV17" s="11">
        <v>72.650852728987687</v>
      </c>
      <c r="BW17" s="11">
        <v>-25.465581288978719</v>
      </c>
      <c r="BX17" s="11">
        <v>3.267088247665912</v>
      </c>
      <c r="BY17" s="11">
        <v>6.9598549755124015</v>
      </c>
      <c r="BZ17" s="11">
        <v>8.1202615703148471</v>
      </c>
      <c r="CA17" s="11">
        <v>-0.41800706739560445</v>
      </c>
      <c r="CB17" s="11">
        <v>3.0292269005445003</v>
      </c>
      <c r="CC17" s="11">
        <v>-1.1596853850374977</v>
      </c>
      <c r="CD17" s="66">
        <v>4.238060453267587</v>
      </c>
      <c r="CE17" s="63" t="s">
        <v>59</v>
      </c>
      <c r="CF17" s="11">
        <f t="shared" si="3"/>
        <v>72.592105211806242</v>
      </c>
      <c r="CG17" s="11">
        <f t="shared" si="0"/>
        <v>61.728171257277253</v>
      </c>
      <c r="CH17" s="11">
        <f t="shared" si="0"/>
        <v>10.863933954528989</v>
      </c>
      <c r="CI17" s="11">
        <f t="shared" si="0"/>
        <v>9.8091034978001055</v>
      </c>
      <c r="CJ17" s="11">
        <f t="shared" si="0"/>
        <v>1.0548304567288844</v>
      </c>
      <c r="CK17" s="11">
        <f t="shared" si="0"/>
        <v>5.426257467067205</v>
      </c>
      <c r="CL17" s="11">
        <f t="shared" si="0"/>
        <v>6.8477968936432765</v>
      </c>
      <c r="CM17" s="11">
        <f t="shared" si="0"/>
        <v>1.4215394265760715</v>
      </c>
      <c r="CN17" s="11">
        <f t="shared" si="0"/>
        <v>-0.13681891672399532</v>
      </c>
      <c r="CO17" s="11">
        <f t="shared" si="0"/>
        <v>1.1880003249906068</v>
      </c>
      <c r="CP17" s="11">
        <f t="shared" si="0"/>
        <v>1.3248192417146021</v>
      </c>
      <c r="CQ17" s="65">
        <f t="shared" si="0"/>
        <v>5.4613163609708995</v>
      </c>
      <c r="CS17" s="63" t="s">
        <v>59</v>
      </c>
      <c r="CT17" s="59">
        <f t="shared" si="1"/>
        <v>0.54054878708609377</v>
      </c>
      <c r="CU17" s="59">
        <f t="shared" si="1"/>
        <v>0.62066287440000023</v>
      </c>
      <c r="CV17" s="59">
        <f t="shared" si="1"/>
        <v>8.0114087313906512E-2</v>
      </c>
      <c r="CW17" s="59">
        <f t="shared" si="1"/>
        <v>0.44468897582900108</v>
      </c>
      <c r="CX17" s="59">
        <f t="shared" si="1"/>
        <v>3.21336236488143</v>
      </c>
      <c r="CY17" s="59">
        <f t="shared" si="1"/>
        <v>1.2627162331743742</v>
      </c>
      <c r="CZ17" s="59">
        <f t="shared" si="1"/>
        <v>0.10176002282030112</v>
      </c>
      <c r="DA17" s="59">
        <f t="shared" si="1"/>
        <v>0.11836612036786383</v>
      </c>
      <c r="DB17" s="59">
        <f t="shared" si="1"/>
        <v>1.6606097547562693E-2</v>
      </c>
      <c r="DC17" s="59">
        <f t="shared" si="1"/>
        <v>21.981637321126556</v>
      </c>
      <c r="DD17" s="59">
        <f t="shared" si="1"/>
        <v>6.2526773584791862</v>
      </c>
      <c r="DE17" s="11">
        <f t="shared" si="1"/>
        <v>6.7227606603837513</v>
      </c>
      <c r="DF17" s="65">
        <f t="shared" si="1"/>
        <v>-0.47008330190456554</v>
      </c>
      <c r="DH17" s="63" t="s">
        <v>59</v>
      </c>
      <c r="DI17" s="11">
        <f t="shared" si="2"/>
        <v>0.137791050198631</v>
      </c>
      <c r="DJ17" s="11">
        <f t="shared" si="2"/>
        <v>-7.6126211308466821E-2</v>
      </c>
      <c r="DK17" s="11">
        <f t="shared" si="2"/>
        <v>0.21391726150709781</v>
      </c>
      <c r="DL17" s="11">
        <f t="shared" si="2"/>
        <v>15.591168912448735</v>
      </c>
      <c r="DM17" s="11">
        <f t="shared" si="2"/>
        <v>4.7707769581659747</v>
      </c>
      <c r="DN17" s="11">
        <f t="shared" si="2"/>
        <v>2.8782317672641504</v>
      </c>
      <c r="DO17" s="11">
        <f t="shared" si="2"/>
        <v>7.9421601870186125</v>
      </c>
      <c r="DP17" s="67">
        <f t="shared" si="2"/>
        <v>100</v>
      </c>
      <c r="DQ17" s="62"/>
    </row>
    <row r="18" spans="2:121" ht="12">
      <c r="B18" s="63" t="s">
        <v>60</v>
      </c>
      <c r="C18" s="5">
        <v>116773223</v>
      </c>
      <c r="D18" s="5">
        <v>99287098</v>
      </c>
      <c r="E18" s="5">
        <v>17486125</v>
      </c>
      <c r="F18" s="5">
        <v>15787581</v>
      </c>
      <c r="G18" s="5">
        <v>1698544</v>
      </c>
      <c r="H18" s="5">
        <v>9715720</v>
      </c>
      <c r="I18" s="5">
        <v>11476972</v>
      </c>
      <c r="J18" s="5">
        <v>1761252</v>
      </c>
      <c r="K18" s="5">
        <v>-220637</v>
      </c>
      <c r="L18" s="5">
        <v>1359153</v>
      </c>
      <c r="M18" s="5">
        <v>1579790</v>
      </c>
      <c r="N18" s="64">
        <v>9736703</v>
      </c>
      <c r="O18" s="5"/>
      <c r="P18" s="63" t="s">
        <v>60</v>
      </c>
      <c r="Q18" s="5">
        <v>1676504</v>
      </c>
      <c r="R18" s="5">
        <v>1825386</v>
      </c>
      <c r="S18" s="5">
        <v>148882</v>
      </c>
      <c r="T18" s="5">
        <v>1924189</v>
      </c>
      <c r="U18" s="5">
        <v>5214852</v>
      </c>
      <c r="V18" s="5">
        <v>921158</v>
      </c>
      <c r="W18" s="5">
        <v>199654</v>
      </c>
      <c r="X18" s="5">
        <v>232234</v>
      </c>
      <c r="Y18" s="5">
        <v>32580</v>
      </c>
      <c r="Z18" s="5">
        <v>40141012</v>
      </c>
      <c r="AA18" s="5">
        <v>11292798</v>
      </c>
      <c r="AB18" s="5">
        <v>12261514</v>
      </c>
      <c r="AC18" s="64">
        <v>-968716</v>
      </c>
      <c r="AD18" s="5">
        <v>0</v>
      </c>
      <c r="AE18" s="63" t="s">
        <v>60</v>
      </c>
      <c r="AF18" s="5">
        <v>1155827</v>
      </c>
      <c r="AG18" s="5">
        <v>625289</v>
      </c>
      <c r="AH18" s="5">
        <v>530538</v>
      </c>
      <c r="AI18" s="5">
        <v>27692387</v>
      </c>
      <c r="AJ18" s="5">
        <v>4824476</v>
      </c>
      <c r="AK18" s="5">
        <v>7435482</v>
      </c>
      <c r="AL18" s="5">
        <v>15432429</v>
      </c>
      <c r="AM18" s="5">
        <v>166629955</v>
      </c>
      <c r="AN18" s="5">
        <v>82739</v>
      </c>
      <c r="AO18" s="64">
        <v>2013.9227571036633</v>
      </c>
      <c r="AQ18" s="63" t="s">
        <v>60</v>
      </c>
      <c r="AR18" s="11">
        <v>1.6374934986700018</v>
      </c>
      <c r="AS18" s="11">
        <v>1.4163059612539164</v>
      </c>
      <c r="AT18" s="11">
        <v>2.9119288880476764</v>
      </c>
      <c r="AU18" s="11">
        <v>4.6706020622140967</v>
      </c>
      <c r="AV18" s="11">
        <v>-10.988974133232716</v>
      </c>
      <c r="AW18" s="11">
        <v>12.412159560446071</v>
      </c>
      <c r="AX18" s="11">
        <v>7.5486558821630441</v>
      </c>
      <c r="AY18" s="11">
        <v>-13.173762212968438</v>
      </c>
      <c r="AZ18" s="11">
        <v>54.728684397352303</v>
      </c>
      <c r="BA18" s="11">
        <v>0.60072374035648168</v>
      </c>
      <c r="BB18" s="11">
        <v>-14.067263815387596</v>
      </c>
      <c r="BC18" s="65">
        <v>9.0143645389426155</v>
      </c>
      <c r="BD18" s="5"/>
      <c r="BE18" s="63" t="s">
        <v>60</v>
      </c>
      <c r="BF18" s="11">
        <v>68.679004569867047</v>
      </c>
      <c r="BG18" s="11">
        <v>58.74674855397074</v>
      </c>
      <c r="BH18" s="11">
        <v>-4.5450756871469693</v>
      </c>
      <c r="BI18" s="11">
        <v>21.619158318811891</v>
      </c>
      <c r="BJ18" s="11">
        <v>-6.6317174701221964</v>
      </c>
      <c r="BK18" s="11">
        <v>19.586957001517625</v>
      </c>
      <c r="BL18" s="11">
        <v>0.46394138840247168</v>
      </c>
      <c r="BM18" s="11">
        <v>-0.25897945773223324</v>
      </c>
      <c r="BN18" s="11">
        <v>-4.4714851194839467</v>
      </c>
      <c r="BO18" s="11">
        <v>3.072280220530089</v>
      </c>
      <c r="BP18" s="57">
        <v>2.6902732121179054</v>
      </c>
      <c r="BQ18" s="57">
        <v>24.963032936942327</v>
      </c>
      <c r="BR18" s="65">
        <v>-181.75943188809939</v>
      </c>
      <c r="BS18" s="5"/>
      <c r="BT18" s="63" t="s">
        <v>60</v>
      </c>
      <c r="BU18" s="11">
        <v>-13.643525993378844</v>
      </c>
      <c r="BV18" s="11">
        <v>-0.67304606958251123</v>
      </c>
      <c r="BW18" s="11">
        <v>-25.161550603672396</v>
      </c>
      <c r="BX18" s="11">
        <v>4.0709583248462744</v>
      </c>
      <c r="BY18" s="11">
        <v>22.234935473213326</v>
      </c>
      <c r="BZ18" s="11">
        <v>7.2026422476752519</v>
      </c>
      <c r="CA18" s="11">
        <v>-1.8689028641694676</v>
      </c>
      <c r="CB18" s="11">
        <v>2.5545449785688761</v>
      </c>
      <c r="CC18" s="11">
        <v>-1.5995908853051708</v>
      </c>
      <c r="CD18" s="69">
        <v>4.2216652362004092</v>
      </c>
      <c r="CE18" s="63" t="s">
        <v>60</v>
      </c>
      <c r="CF18" s="11">
        <f t="shared" si="3"/>
        <v>70.079370182870178</v>
      </c>
      <c r="CG18" s="11">
        <f t="shared" si="0"/>
        <v>59.585383672461532</v>
      </c>
      <c r="CH18" s="11">
        <f t="shared" si="0"/>
        <v>10.493986510408648</v>
      </c>
      <c r="CI18" s="11">
        <f t="shared" si="0"/>
        <v>9.474635577978761</v>
      </c>
      <c r="CJ18" s="11">
        <f t="shared" si="0"/>
        <v>1.0193509324298864</v>
      </c>
      <c r="CK18" s="11">
        <f t="shared" si="0"/>
        <v>5.8307163318864248</v>
      </c>
      <c r="CL18" s="11">
        <f t="shared" si="0"/>
        <v>6.8877003537569221</v>
      </c>
      <c r="CM18" s="11">
        <f t="shared" si="0"/>
        <v>1.0569840218704976</v>
      </c>
      <c r="CN18" s="11">
        <f t="shared" si="0"/>
        <v>-0.13241136625164426</v>
      </c>
      <c r="CO18" s="11">
        <f t="shared" si="0"/>
        <v>0.81567146795424628</v>
      </c>
      <c r="CP18" s="11">
        <f t="shared" si="0"/>
        <v>0.94808283420589057</v>
      </c>
      <c r="CQ18" s="65">
        <f t="shared" si="0"/>
        <v>5.8433089056526475</v>
      </c>
      <c r="CS18" s="63" t="s">
        <v>60</v>
      </c>
      <c r="CT18" s="59">
        <f t="shared" si="1"/>
        <v>1.0061240189376512</v>
      </c>
      <c r="CU18" s="59">
        <f t="shared" si="1"/>
        <v>1.0954728998156424</v>
      </c>
      <c r="CV18" s="59">
        <f t="shared" si="1"/>
        <v>8.9348880877990991E-2</v>
      </c>
      <c r="CW18" s="59">
        <f t="shared" si="1"/>
        <v>1.1547677606946483</v>
      </c>
      <c r="CX18" s="59">
        <f t="shared" si="1"/>
        <v>3.1296005571147161</v>
      </c>
      <c r="CY18" s="59">
        <f t="shared" si="1"/>
        <v>0.5528165689056328</v>
      </c>
      <c r="CZ18" s="59">
        <f t="shared" si="1"/>
        <v>0.11981879248542077</v>
      </c>
      <c r="DA18" s="59">
        <f t="shared" si="1"/>
        <v>0.13937109927203664</v>
      </c>
      <c r="DB18" s="59">
        <f t="shared" si="1"/>
        <v>1.9552306786615889E-2</v>
      </c>
      <c r="DC18" s="59">
        <f t="shared" si="1"/>
        <v>24.089913485243393</v>
      </c>
      <c r="DD18" s="59">
        <f t="shared" si="1"/>
        <v>6.7771716075900033</v>
      </c>
      <c r="DE18" s="11">
        <f t="shared" si="1"/>
        <v>7.3585292632408139</v>
      </c>
      <c r="DF18" s="65">
        <f t="shared" si="1"/>
        <v>-0.58135765565081021</v>
      </c>
      <c r="DH18" s="63" t="s">
        <v>60</v>
      </c>
      <c r="DI18" s="11">
        <f t="shared" si="2"/>
        <v>0.69364899006304115</v>
      </c>
      <c r="DJ18" s="11">
        <f t="shared" si="2"/>
        <v>0.37525605765181896</v>
      </c>
      <c r="DK18" s="11">
        <f t="shared" si="2"/>
        <v>0.31839293241122224</v>
      </c>
      <c r="DL18" s="11">
        <f t="shared" si="2"/>
        <v>16.619092887590352</v>
      </c>
      <c r="DM18" s="11">
        <f t="shared" si="2"/>
        <v>2.8953233528749376</v>
      </c>
      <c r="DN18" s="11">
        <f t="shared" si="2"/>
        <v>4.4622721046764973</v>
      </c>
      <c r="DO18" s="11">
        <f t="shared" si="2"/>
        <v>9.261497430038915</v>
      </c>
      <c r="DP18" s="70">
        <f t="shared" si="2"/>
        <v>100</v>
      </c>
      <c r="DQ18" s="73"/>
    </row>
    <row r="19" spans="2:121" ht="12">
      <c r="B19" s="74" t="s">
        <v>61</v>
      </c>
      <c r="C19" s="75">
        <v>114281737</v>
      </c>
      <c r="D19" s="75">
        <v>97159979</v>
      </c>
      <c r="E19" s="75">
        <v>17121758</v>
      </c>
      <c r="F19" s="75">
        <v>15460905</v>
      </c>
      <c r="G19" s="75">
        <v>1660853</v>
      </c>
      <c r="H19" s="75">
        <v>8136203</v>
      </c>
      <c r="I19" s="75">
        <v>12468213</v>
      </c>
      <c r="J19" s="75">
        <v>4332010</v>
      </c>
      <c r="K19" s="75">
        <v>950950</v>
      </c>
      <c r="L19" s="75">
        <v>5167298</v>
      </c>
      <c r="M19" s="75">
        <v>4216348</v>
      </c>
      <c r="N19" s="76">
        <v>7041059</v>
      </c>
      <c r="O19" s="5"/>
      <c r="P19" s="74" t="s">
        <v>61</v>
      </c>
      <c r="Q19" s="75">
        <v>680005</v>
      </c>
      <c r="R19" s="75">
        <v>772137</v>
      </c>
      <c r="S19" s="75">
        <v>92132</v>
      </c>
      <c r="T19" s="75">
        <v>1736260</v>
      </c>
      <c r="U19" s="75">
        <v>3918517</v>
      </c>
      <c r="V19" s="75">
        <v>706277</v>
      </c>
      <c r="W19" s="75">
        <v>144194</v>
      </c>
      <c r="X19" s="75">
        <v>167724</v>
      </c>
      <c r="Y19" s="75">
        <v>23530</v>
      </c>
      <c r="Z19" s="75">
        <v>33503901</v>
      </c>
      <c r="AA19" s="75">
        <v>9073624</v>
      </c>
      <c r="AB19" s="75">
        <v>9308784</v>
      </c>
      <c r="AC19" s="76">
        <v>-235160</v>
      </c>
      <c r="AD19" s="5">
        <v>0</v>
      </c>
      <c r="AE19" s="74" t="s">
        <v>61</v>
      </c>
      <c r="AF19" s="77">
        <v>5735804</v>
      </c>
      <c r="AG19" s="75">
        <v>5593918</v>
      </c>
      <c r="AH19" s="75">
        <v>141886</v>
      </c>
      <c r="AI19" s="75">
        <v>18694473</v>
      </c>
      <c r="AJ19" s="75">
        <v>1285338</v>
      </c>
      <c r="AK19" s="75">
        <v>4655483</v>
      </c>
      <c r="AL19" s="75">
        <v>12753652</v>
      </c>
      <c r="AM19" s="75">
        <v>155921841</v>
      </c>
      <c r="AN19" s="75">
        <v>58370</v>
      </c>
      <c r="AO19" s="76">
        <v>2671.266763748501</v>
      </c>
      <c r="AQ19" s="74" t="s">
        <v>61</v>
      </c>
      <c r="AR19" s="78">
        <v>3.4902526169717971</v>
      </c>
      <c r="AS19" s="78">
        <v>3.2700375164949369</v>
      </c>
      <c r="AT19" s="78">
        <v>4.7579004095723469</v>
      </c>
      <c r="AU19" s="78">
        <v>6.5731005938793396</v>
      </c>
      <c r="AV19" s="78">
        <v>-9.5788483975093595</v>
      </c>
      <c r="AW19" s="78">
        <v>11.711143828490876</v>
      </c>
      <c r="AX19" s="78">
        <v>6.2907934461950408</v>
      </c>
      <c r="AY19" s="78">
        <v>-2.586532956572853</v>
      </c>
      <c r="AZ19" s="78">
        <v>76.676705502904824</v>
      </c>
      <c r="BA19" s="78">
        <v>6.2107398003386134</v>
      </c>
      <c r="BB19" s="78">
        <v>-2.5548580575350357</v>
      </c>
      <c r="BC19" s="79">
        <v>6.7693894528315566</v>
      </c>
      <c r="BD19" s="68"/>
      <c r="BE19" s="74" t="s">
        <v>61</v>
      </c>
      <c r="BF19" s="78">
        <v>79.623691134051128</v>
      </c>
      <c r="BG19" s="78">
        <v>63.274597330976277</v>
      </c>
      <c r="BH19" s="78">
        <v>-2.3352944294270417</v>
      </c>
      <c r="BI19" s="78">
        <v>28.67428270753588</v>
      </c>
      <c r="BJ19" s="78">
        <v>-4.0428669521002485</v>
      </c>
      <c r="BK19" s="78">
        <v>-9.8116108403257254</v>
      </c>
      <c r="BL19" s="78">
        <v>-4.1046513174520838</v>
      </c>
      <c r="BM19" s="78">
        <v>-4.7947732600711808</v>
      </c>
      <c r="BN19" s="78">
        <v>-8.8161209068010074</v>
      </c>
      <c r="BO19" s="78">
        <v>57.991503498915719</v>
      </c>
      <c r="BP19" s="80">
        <v>53.458922076371387</v>
      </c>
      <c r="BQ19" s="80">
        <v>63.721677594303081</v>
      </c>
      <c r="BR19" s="65">
        <v>-203.59425729402071</v>
      </c>
      <c r="BS19" s="5"/>
      <c r="BT19" s="74" t="s">
        <v>61</v>
      </c>
      <c r="BU19" s="78">
        <v>329.15744605367087</v>
      </c>
      <c r="BV19" s="78">
        <v>307.81390241147903</v>
      </c>
      <c r="BW19" s="78">
        <v>-24.846526655896607</v>
      </c>
      <c r="BX19" s="78">
        <v>5.0463745476613244</v>
      </c>
      <c r="BY19" s="78">
        <v>19.505961174959996</v>
      </c>
      <c r="BZ19" s="78">
        <v>11.305266117506084</v>
      </c>
      <c r="CA19" s="78">
        <v>1.7181131851853744</v>
      </c>
      <c r="CB19" s="78">
        <v>12.241065306014647</v>
      </c>
      <c r="CC19" s="78">
        <v>1.054344626997455</v>
      </c>
      <c r="CD19" s="81">
        <v>11.070004679470822</v>
      </c>
      <c r="CE19" s="74" t="s">
        <v>61</v>
      </c>
      <c r="CF19" s="78">
        <f t="shared" si="3"/>
        <v>73.29424554447121</v>
      </c>
      <c r="CG19" s="78">
        <f t="shared" si="0"/>
        <v>62.313257961083202</v>
      </c>
      <c r="CH19" s="78">
        <f t="shared" si="0"/>
        <v>10.980987583388014</v>
      </c>
      <c r="CI19" s="78">
        <f t="shared" si="0"/>
        <v>9.9158045472282499</v>
      </c>
      <c r="CJ19" s="78">
        <f t="shared" si="0"/>
        <v>1.0651830361597643</v>
      </c>
      <c r="CK19" s="78">
        <f t="shared" si="0"/>
        <v>5.2181291266308234</v>
      </c>
      <c r="CL19" s="78">
        <f t="shared" si="0"/>
        <v>7.9964506063008836</v>
      </c>
      <c r="CM19" s="78">
        <f t="shared" si="0"/>
        <v>2.778321479670061</v>
      </c>
      <c r="CN19" s="78">
        <f t="shared" si="0"/>
        <v>0.60988889940056568</v>
      </c>
      <c r="CO19" s="78">
        <f t="shared" si="0"/>
        <v>3.3140309060358004</v>
      </c>
      <c r="CP19" s="78">
        <f t="shared" si="0"/>
        <v>2.7041420066352346</v>
      </c>
      <c r="CQ19" s="65">
        <f t="shared" si="0"/>
        <v>4.5157618424990247</v>
      </c>
      <c r="CS19" s="74" t="s">
        <v>61</v>
      </c>
      <c r="CT19" s="82">
        <f t="shared" si="1"/>
        <v>0.43611914510424488</v>
      </c>
      <c r="CU19" s="82">
        <f t="shared" si="1"/>
        <v>0.49520772397755364</v>
      </c>
      <c r="CV19" s="82">
        <f t="shared" si="1"/>
        <v>5.9088578873308706E-2</v>
      </c>
      <c r="CW19" s="82">
        <f t="shared" si="1"/>
        <v>1.11354508699009</v>
      </c>
      <c r="CX19" s="82">
        <f t="shared" si="1"/>
        <v>2.5131289977521494</v>
      </c>
      <c r="CY19" s="82">
        <f t="shared" si="1"/>
        <v>0.45296861265254046</v>
      </c>
      <c r="CZ19" s="82">
        <f t="shared" si="1"/>
        <v>9.2478384731232113E-2</v>
      </c>
      <c r="DA19" s="82">
        <f t="shared" si="1"/>
        <v>0.10756927889274986</v>
      </c>
      <c r="DB19" s="82">
        <f t="shared" si="1"/>
        <v>1.5090894161517756E-2</v>
      </c>
      <c r="DC19" s="82">
        <f t="shared" si="1"/>
        <v>21.487625328897959</v>
      </c>
      <c r="DD19" s="82">
        <f t="shared" si="1"/>
        <v>5.8193412428987417</v>
      </c>
      <c r="DE19" s="78">
        <f t="shared" si="1"/>
        <v>5.9701603959383727</v>
      </c>
      <c r="DF19" s="65">
        <f t="shared" si="1"/>
        <v>-0.15081915303963092</v>
      </c>
      <c r="DH19" s="74" t="s">
        <v>61</v>
      </c>
      <c r="DI19" s="78">
        <f t="shared" si="2"/>
        <v>3.678640505533795</v>
      </c>
      <c r="DJ19" s="78">
        <f t="shared" si="2"/>
        <v>3.5876423496051459</v>
      </c>
      <c r="DK19" s="78">
        <f t="shared" si="2"/>
        <v>9.0998155928648891E-2</v>
      </c>
      <c r="DL19" s="78">
        <f t="shared" si="2"/>
        <v>11.989643580465421</v>
      </c>
      <c r="DM19" s="78">
        <f t="shared" si="2"/>
        <v>0.82434762939978379</v>
      </c>
      <c r="DN19" s="78">
        <f t="shared" si="2"/>
        <v>2.9857799075114819</v>
      </c>
      <c r="DO19" s="78">
        <f t="shared" si="2"/>
        <v>8.1795160435541554</v>
      </c>
      <c r="DP19" s="67">
        <f t="shared" si="2"/>
        <v>100</v>
      </c>
      <c r="DQ19" s="62"/>
    </row>
    <row r="20" spans="2:121" ht="12">
      <c r="B20" s="74" t="s">
        <v>62</v>
      </c>
      <c r="C20" s="75">
        <v>13522592</v>
      </c>
      <c r="D20" s="75">
        <v>11495004</v>
      </c>
      <c r="E20" s="75">
        <v>2027588</v>
      </c>
      <c r="F20" s="75">
        <v>1831297</v>
      </c>
      <c r="G20" s="75">
        <v>196291</v>
      </c>
      <c r="H20" s="75">
        <v>929246</v>
      </c>
      <c r="I20" s="75">
        <v>1085907</v>
      </c>
      <c r="J20" s="75">
        <v>156661</v>
      </c>
      <c r="K20" s="75">
        <v>-21450</v>
      </c>
      <c r="L20" s="75">
        <v>114342</v>
      </c>
      <c r="M20" s="75">
        <v>135792</v>
      </c>
      <c r="N20" s="76">
        <v>921965</v>
      </c>
      <c r="O20" s="5"/>
      <c r="P20" s="74" t="s">
        <v>62</v>
      </c>
      <c r="Q20" s="75">
        <v>118036</v>
      </c>
      <c r="R20" s="75">
        <v>134217</v>
      </c>
      <c r="S20" s="75">
        <v>16181</v>
      </c>
      <c r="T20" s="75">
        <v>137618</v>
      </c>
      <c r="U20" s="75">
        <v>612814</v>
      </c>
      <c r="V20" s="75">
        <v>53497</v>
      </c>
      <c r="W20" s="75">
        <v>28731</v>
      </c>
      <c r="X20" s="75">
        <v>33419</v>
      </c>
      <c r="Y20" s="75">
        <v>4688</v>
      </c>
      <c r="Z20" s="75">
        <v>4011934</v>
      </c>
      <c r="AA20" s="75">
        <v>847984</v>
      </c>
      <c r="AB20" s="75">
        <v>899674</v>
      </c>
      <c r="AC20" s="76">
        <v>-51690</v>
      </c>
      <c r="AD20" s="5">
        <v>0</v>
      </c>
      <c r="AE20" s="74" t="s">
        <v>62</v>
      </c>
      <c r="AF20" s="75">
        <v>192724</v>
      </c>
      <c r="AG20" s="75">
        <v>126388</v>
      </c>
      <c r="AH20" s="75">
        <v>66336</v>
      </c>
      <c r="AI20" s="75">
        <v>2971226</v>
      </c>
      <c r="AJ20" s="75">
        <v>333892</v>
      </c>
      <c r="AK20" s="75">
        <v>851994</v>
      </c>
      <c r="AL20" s="75">
        <v>1785340</v>
      </c>
      <c r="AM20" s="75">
        <v>18463772</v>
      </c>
      <c r="AN20" s="75">
        <v>10333</v>
      </c>
      <c r="AO20" s="76">
        <v>1786.8742862672989</v>
      </c>
      <c r="AQ20" s="74" t="s">
        <v>62</v>
      </c>
      <c r="AR20" s="78">
        <v>-0.40211566636626078</v>
      </c>
      <c r="AS20" s="78">
        <v>-0.61534598816410879</v>
      </c>
      <c r="AT20" s="78">
        <v>0.82426161554481037</v>
      </c>
      <c r="AU20" s="78">
        <v>2.5586788597055681</v>
      </c>
      <c r="AV20" s="78">
        <v>-12.915533511089027</v>
      </c>
      <c r="AW20" s="78">
        <v>2.5683874976958574</v>
      </c>
      <c r="AX20" s="78">
        <v>0.13970962530155145</v>
      </c>
      <c r="AY20" s="78">
        <v>-12.192920998794945</v>
      </c>
      <c r="AZ20" s="78">
        <v>54.086219444325522</v>
      </c>
      <c r="BA20" s="78">
        <v>4.2058928066929742</v>
      </c>
      <c r="BB20" s="78">
        <v>-13.201444597142768</v>
      </c>
      <c r="BC20" s="79">
        <v>-0.19777179278452295</v>
      </c>
      <c r="BD20" s="68"/>
      <c r="BE20" s="74" t="s">
        <v>62</v>
      </c>
      <c r="BF20" s="78">
        <v>62.615380376381125</v>
      </c>
      <c r="BG20" s="78">
        <v>49.802446537791866</v>
      </c>
      <c r="BH20" s="78">
        <v>-4.8736037624926514</v>
      </c>
      <c r="BI20" s="78">
        <v>10.100565631675373</v>
      </c>
      <c r="BJ20" s="78">
        <v>-8.2987166902099752</v>
      </c>
      <c r="BK20" s="78">
        <v>-7.6698710757494695</v>
      </c>
      <c r="BL20" s="78">
        <v>-0.59509393488565199</v>
      </c>
      <c r="BM20" s="78">
        <v>-1.3111655789504768</v>
      </c>
      <c r="BN20" s="78">
        <v>-5.4838709677419359</v>
      </c>
      <c r="BO20" s="78">
        <v>3.5076566482059492</v>
      </c>
      <c r="BP20" s="80">
        <v>13.888172597558878</v>
      </c>
      <c r="BQ20" s="80">
        <v>30.205437323163981</v>
      </c>
      <c r="BR20" s="83">
        <v>-196.41678013840442</v>
      </c>
      <c r="BS20" s="5"/>
      <c r="BT20" s="74" t="s">
        <v>62</v>
      </c>
      <c r="BU20" s="78">
        <v>23.936669624827978</v>
      </c>
      <c r="BV20" s="78">
        <v>88.47002684163435</v>
      </c>
      <c r="BW20" s="78">
        <v>-24.99491191967617</v>
      </c>
      <c r="BX20" s="78">
        <v>-0.15706172922477235</v>
      </c>
      <c r="BY20" s="78">
        <v>2.4570017030547584</v>
      </c>
      <c r="BZ20" s="78">
        <v>3.3420220488791799</v>
      </c>
      <c r="CA20" s="78">
        <v>-2.2039095648820588</v>
      </c>
      <c r="CB20" s="78">
        <v>0.56990132927228687</v>
      </c>
      <c r="CC20" s="78">
        <v>-2.0661548668372665</v>
      </c>
      <c r="CD20" s="81">
        <v>2.6916702724428379</v>
      </c>
      <c r="CE20" s="74" t="s">
        <v>62</v>
      </c>
      <c r="CF20" s="78">
        <f t="shared" si="3"/>
        <v>73.238512693939242</v>
      </c>
      <c r="CG20" s="78">
        <f t="shared" si="0"/>
        <v>62.257072931793132</v>
      </c>
      <c r="CH20" s="78">
        <f t="shared" si="0"/>
        <v>10.98143976214611</v>
      </c>
      <c r="CI20" s="78">
        <f t="shared" si="0"/>
        <v>9.9183254645908754</v>
      </c>
      <c r="CJ20" s="78">
        <f t="shared" si="0"/>
        <v>1.0631142975552341</v>
      </c>
      <c r="CK20" s="78">
        <f t="shared" si="0"/>
        <v>5.0328069475727926</v>
      </c>
      <c r="CL20" s="78">
        <f t="shared" si="0"/>
        <v>5.8812847125711905</v>
      </c>
      <c r="CM20" s="78">
        <f t="shared" si="0"/>
        <v>0.84847776499839789</v>
      </c>
      <c r="CN20" s="78">
        <f t="shared" si="0"/>
        <v>-0.11617344494938521</v>
      </c>
      <c r="CO20" s="78">
        <f t="shared" si="0"/>
        <v>0.61927757773438707</v>
      </c>
      <c r="CP20" s="78">
        <f t="shared" si="0"/>
        <v>0.73545102268377227</v>
      </c>
      <c r="CQ20" s="83">
        <f t="shared" si="0"/>
        <v>4.9933729684270363</v>
      </c>
      <c r="CS20" s="74" t="s">
        <v>62</v>
      </c>
      <c r="CT20" s="82">
        <f t="shared" si="1"/>
        <v>0.63928432391821133</v>
      </c>
      <c r="CU20" s="82">
        <f t="shared" si="1"/>
        <v>0.72692080469797826</v>
      </c>
      <c r="CV20" s="82">
        <f t="shared" si="1"/>
        <v>8.763648077976699E-2</v>
      </c>
      <c r="CW20" s="82">
        <f t="shared" si="1"/>
        <v>0.74534065953587381</v>
      </c>
      <c r="CX20" s="82">
        <f t="shared" si="1"/>
        <v>3.319007622061191</v>
      </c>
      <c r="CY20" s="82">
        <f t="shared" si="1"/>
        <v>0.28974036291176036</v>
      </c>
      <c r="CZ20" s="82">
        <f t="shared" si="1"/>
        <v>0.15560742409514156</v>
      </c>
      <c r="DA20" s="82">
        <f t="shared" si="1"/>
        <v>0.18099768563000021</v>
      </c>
      <c r="DB20" s="82">
        <f t="shared" si="1"/>
        <v>2.5390261534858641E-2</v>
      </c>
      <c r="DC20" s="82">
        <f t="shared" si="1"/>
        <v>21.728680358487964</v>
      </c>
      <c r="DD20" s="82">
        <f t="shared" si="1"/>
        <v>4.5926910275971782</v>
      </c>
      <c r="DE20" s="78">
        <f t="shared" si="1"/>
        <v>4.8726446578738081</v>
      </c>
      <c r="DF20" s="83">
        <f t="shared" si="1"/>
        <v>-0.27995363027663039</v>
      </c>
      <c r="DH20" s="74" t="s">
        <v>62</v>
      </c>
      <c r="DI20" s="78">
        <f t="shared" si="2"/>
        <v>1.043795384821693</v>
      </c>
      <c r="DJ20" s="78">
        <f t="shared" si="2"/>
        <v>0.68451885129430756</v>
      </c>
      <c r="DK20" s="78">
        <f t="shared" si="2"/>
        <v>0.35927653352738542</v>
      </c>
      <c r="DL20" s="78">
        <f t="shared" si="2"/>
        <v>16.092193946069091</v>
      </c>
      <c r="DM20" s="78">
        <f t="shared" si="2"/>
        <v>1.8083628848969757</v>
      </c>
      <c r="DN20" s="78">
        <f t="shared" si="2"/>
        <v>4.6144092333895808</v>
      </c>
      <c r="DO20" s="78">
        <f t="shared" si="2"/>
        <v>9.6694218277825357</v>
      </c>
      <c r="DP20" s="84">
        <f t="shared" si="2"/>
        <v>100</v>
      </c>
      <c r="DQ20" s="62"/>
    </row>
    <row r="21" spans="2:121" ht="12">
      <c r="B21" s="63" t="s">
        <v>63</v>
      </c>
      <c r="C21" s="5">
        <v>7718729</v>
      </c>
      <c r="D21" s="5">
        <v>6561300</v>
      </c>
      <c r="E21" s="5">
        <v>1157429</v>
      </c>
      <c r="F21" s="5">
        <v>1045333</v>
      </c>
      <c r="G21" s="5">
        <v>112096</v>
      </c>
      <c r="H21" s="5">
        <v>632454</v>
      </c>
      <c r="I21" s="5">
        <v>690602</v>
      </c>
      <c r="J21" s="5">
        <v>58148</v>
      </c>
      <c r="K21" s="5">
        <v>-3187</v>
      </c>
      <c r="L21" s="5">
        <v>45140</v>
      </c>
      <c r="M21" s="5">
        <v>48327</v>
      </c>
      <c r="N21" s="64">
        <v>625574</v>
      </c>
      <c r="O21" s="5"/>
      <c r="P21" s="63" t="s">
        <v>63</v>
      </c>
      <c r="Q21" s="5">
        <v>68485</v>
      </c>
      <c r="R21" s="5">
        <v>76663</v>
      </c>
      <c r="S21" s="5">
        <v>8178</v>
      </c>
      <c r="T21" s="5">
        <v>21036</v>
      </c>
      <c r="U21" s="5">
        <v>345190</v>
      </c>
      <c r="V21" s="5">
        <v>190863</v>
      </c>
      <c r="W21" s="5">
        <v>10067</v>
      </c>
      <c r="X21" s="5">
        <v>11710</v>
      </c>
      <c r="Y21" s="5">
        <v>1643</v>
      </c>
      <c r="Z21" s="5">
        <v>2447029</v>
      </c>
      <c r="AA21" s="5">
        <v>514282</v>
      </c>
      <c r="AB21" s="5">
        <v>548862</v>
      </c>
      <c r="AC21" s="64">
        <v>-34580</v>
      </c>
      <c r="AD21" s="5">
        <v>0</v>
      </c>
      <c r="AE21" s="63" t="s">
        <v>63</v>
      </c>
      <c r="AF21" s="72">
        <v>63291</v>
      </c>
      <c r="AG21" s="5">
        <v>31141</v>
      </c>
      <c r="AH21" s="5">
        <v>32150</v>
      </c>
      <c r="AI21" s="5">
        <v>1869456</v>
      </c>
      <c r="AJ21" s="5">
        <v>470806</v>
      </c>
      <c r="AK21" s="5">
        <v>244078</v>
      </c>
      <c r="AL21" s="5">
        <v>1154572</v>
      </c>
      <c r="AM21" s="5">
        <v>10798212</v>
      </c>
      <c r="AN21" s="5">
        <v>5265</v>
      </c>
      <c r="AO21" s="64">
        <v>2050.9424501424501</v>
      </c>
      <c r="AQ21" s="63" t="s">
        <v>63</v>
      </c>
      <c r="AR21" s="11">
        <v>1.9701983977209871</v>
      </c>
      <c r="AS21" s="11">
        <v>1.7513426267456551</v>
      </c>
      <c r="AT21" s="11">
        <v>3.2288762479642816</v>
      </c>
      <c r="AU21" s="11">
        <v>5.0041385572908919</v>
      </c>
      <c r="AV21" s="11">
        <v>-10.829687375705991</v>
      </c>
      <c r="AW21" s="11">
        <v>-1.6612297827215934</v>
      </c>
      <c r="AX21" s="11">
        <v>-2.7484125900025207</v>
      </c>
      <c r="AY21" s="11">
        <v>-13.187321777817591</v>
      </c>
      <c r="AZ21" s="11">
        <v>72.563705234159784</v>
      </c>
      <c r="BA21" s="11">
        <v>0.14864774920684223</v>
      </c>
      <c r="BB21" s="11">
        <v>-14.750657093968847</v>
      </c>
      <c r="BC21" s="65">
        <v>-2.9207240900379428</v>
      </c>
      <c r="BD21" s="68"/>
      <c r="BE21" s="63" t="s">
        <v>63</v>
      </c>
      <c r="BF21" s="11">
        <v>40.404288906656824</v>
      </c>
      <c r="BG21" s="11">
        <v>33.813338918852878</v>
      </c>
      <c r="BH21" s="11">
        <v>-3.9464411557434813</v>
      </c>
      <c r="BI21" s="11">
        <v>63.513408472600076</v>
      </c>
      <c r="BJ21" s="11">
        <v>-4.9492791135685259</v>
      </c>
      <c r="BK21" s="11">
        <v>-13.081711743302261</v>
      </c>
      <c r="BL21" s="11">
        <v>-2.8188049039482577</v>
      </c>
      <c r="BM21" s="11">
        <v>-3.5181675867182993</v>
      </c>
      <c r="BN21" s="11">
        <v>-7.5928008998875143</v>
      </c>
      <c r="BO21" s="11">
        <v>-1.0159998640856971</v>
      </c>
      <c r="BP21" s="57">
        <v>5.7460156229116848</v>
      </c>
      <c r="BQ21" s="57">
        <v>21.817737926136363</v>
      </c>
      <c r="BR21" s="65">
        <v>-196.65427509293681</v>
      </c>
      <c r="BS21" s="5"/>
      <c r="BT21" s="63" t="s">
        <v>63</v>
      </c>
      <c r="BU21" s="11">
        <v>-46.16830537883169</v>
      </c>
      <c r="BV21" s="11">
        <v>-58.304658106497783</v>
      </c>
      <c r="BW21" s="11">
        <v>-25.03206249271307</v>
      </c>
      <c r="BX21" s="11">
        <v>6.5248680975700621E-2</v>
      </c>
      <c r="BY21" s="11">
        <v>6.1799171861327373</v>
      </c>
      <c r="BZ21" s="11">
        <v>-4.6462294556805261</v>
      </c>
      <c r="CA21" s="11">
        <v>-1.2225566405615034</v>
      </c>
      <c r="CB21" s="11">
        <v>1.0607047699285637</v>
      </c>
      <c r="CC21" s="11">
        <v>-1.2009757928316758</v>
      </c>
      <c r="CD21" s="66">
        <v>2.2891729760587447</v>
      </c>
      <c r="CE21" s="63" t="s">
        <v>63</v>
      </c>
      <c r="CF21" s="11">
        <f t="shared" si="3"/>
        <v>71.481547130210075</v>
      </c>
      <c r="CG21" s="11">
        <f t="shared" si="0"/>
        <v>60.762837403081171</v>
      </c>
      <c r="CH21" s="11">
        <f t="shared" si="0"/>
        <v>10.718709727128898</v>
      </c>
      <c r="CI21" s="11">
        <f t="shared" si="0"/>
        <v>9.6806119383468303</v>
      </c>
      <c r="CJ21" s="11">
        <f t="shared" si="0"/>
        <v>1.0380977887820688</v>
      </c>
      <c r="CK21" s="11">
        <f t="shared" si="0"/>
        <v>5.8570252186195271</v>
      </c>
      <c r="CL21" s="11">
        <f t="shared" si="0"/>
        <v>6.3955217771238431</v>
      </c>
      <c r="CM21" s="11">
        <f t="shared" si="0"/>
        <v>0.53849655850431533</v>
      </c>
      <c r="CN21" s="11">
        <f t="shared" si="0"/>
        <v>-2.9514145490012605E-2</v>
      </c>
      <c r="CO21" s="11">
        <f t="shared" si="0"/>
        <v>0.41803217051119201</v>
      </c>
      <c r="CP21" s="11">
        <f t="shared" si="0"/>
        <v>0.4475463160012047</v>
      </c>
      <c r="CQ21" s="65">
        <f t="shared" si="0"/>
        <v>5.7933109666674447</v>
      </c>
      <c r="CS21" s="63" t="s">
        <v>63</v>
      </c>
      <c r="CT21" s="59">
        <f t="shared" si="1"/>
        <v>0.63422536990383216</v>
      </c>
      <c r="CU21" s="59">
        <f t="shared" si="1"/>
        <v>0.70996013043640926</v>
      </c>
      <c r="CV21" s="59">
        <f t="shared" si="1"/>
        <v>7.5734760532577064E-2</v>
      </c>
      <c r="CW21" s="59">
        <f t="shared" si="1"/>
        <v>0.19481002966046601</v>
      </c>
      <c r="CX21" s="59">
        <f t="shared" si="1"/>
        <v>3.196732940601648</v>
      </c>
      <c r="CY21" s="59">
        <f t="shared" si="1"/>
        <v>1.7675426265014986</v>
      </c>
      <c r="CZ21" s="59">
        <f t="shared" si="1"/>
        <v>9.3228397442095046E-2</v>
      </c>
      <c r="DA21" s="59">
        <f t="shared" si="1"/>
        <v>0.10844387941262869</v>
      </c>
      <c r="DB21" s="59">
        <f t="shared" si="1"/>
        <v>1.5215481970533639E-2</v>
      </c>
      <c r="DC21" s="59">
        <f t="shared" si="1"/>
        <v>22.661427651170399</v>
      </c>
      <c r="DD21" s="59">
        <f t="shared" si="1"/>
        <v>4.762658855003032</v>
      </c>
      <c r="DE21" s="11">
        <f t="shared" si="1"/>
        <v>5.0828970574017251</v>
      </c>
      <c r="DF21" s="65">
        <f t="shared" si="1"/>
        <v>-0.32023820239869338</v>
      </c>
      <c r="DH21" s="63" t="s">
        <v>63</v>
      </c>
      <c r="DI21" s="11">
        <f t="shared" si="2"/>
        <v>0.58612481399698402</v>
      </c>
      <c r="DJ21" s="11">
        <f t="shared" si="2"/>
        <v>0.28839033721508711</v>
      </c>
      <c r="DK21" s="11">
        <f t="shared" si="2"/>
        <v>0.29773447678189685</v>
      </c>
      <c r="DL21" s="11">
        <f t="shared" si="2"/>
        <v>17.312643982170382</v>
      </c>
      <c r="DM21" s="11">
        <f t="shared" si="2"/>
        <v>4.3600366431035065</v>
      </c>
      <c r="DN21" s="11">
        <f t="shared" si="2"/>
        <v>2.2603556959244733</v>
      </c>
      <c r="DO21" s="11">
        <f t="shared" si="2"/>
        <v>10.692251643142402</v>
      </c>
      <c r="DP21" s="67">
        <f t="shared" si="2"/>
        <v>100</v>
      </c>
      <c r="DQ21" s="62"/>
    </row>
    <row r="22" spans="2:121" ht="12">
      <c r="B22" s="63" t="s">
        <v>64</v>
      </c>
      <c r="C22" s="5">
        <v>13850222</v>
      </c>
      <c r="D22" s="5">
        <v>11776718</v>
      </c>
      <c r="E22" s="5">
        <v>2073504</v>
      </c>
      <c r="F22" s="5">
        <v>1874007</v>
      </c>
      <c r="G22" s="5">
        <v>199497</v>
      </c>
      <c r="H22" s="5">
        <v>1045793</v>
      </c>
      <c r="I22" s="5">
        <v>1169177</v>
      </c>
      <c r="J22" s="5">
        <v>123384</v>
      </c>
      <c r="K22" s="5">
        <v>-3198</v>
      </c>
      <c r="L22" s="5">
        <v>101262</v>
      </c>
      <c r="M22" s="5">
        <v>104460</v>
      </c>
      <c r="N22" s="64">
        <v>1030786</v>
      </c>
      <c r="O22" s="5"/>
      <c r="P22" s="63" t="s">
        <v>64</v>
      </c>
      <c r="Q22" s="5">
        <v>145043</v>
      </c>
      <c r="R22" s="5">
        <v>160996</v>
      </c>
      <c r="S22" s="5">
        <v>15953</v>
      </c>
      <c r="T22" s="5">
        <v>189015</v>
      </c>
      <c r="U22" s="5">
        <v>602131</v>
      </c>
      <c r="V22" s="5">
        <v>94597</v>
      </c>
      <c r="W22" s="5">
        <v>18205</v>
      </c>
      <c r="X22" s="5">
        <v>21176</v>
      </c>
      <c r="Y22" s="5">
        <v>2971</v>
      </c>
      <c r="Z22" s="5">
        <v>6185717</v>
      </c>
      <c r="AA22" s="5">
        <v>1511889</v>
      </c>
      <c r="AB22" s="5">
        <v>1585110</v>
      </c>
      <c r="AC22" s="64">
        <v>-73221</v>
      </c>
      <c r="AD22" s="5">
        <v>0</v>
      </c>
      <c r="AE22" s="63" t="s">
        <v>64</v>
      </c>
      <c r="AF22" s="72">
        <v>1558286</v>
      </c>
      <c r="AG22" s="5">
        <v>1517339</v>
      </c>
      <c r="AH22" s="5">
        <v>40947</v>
      </c>
      <c r="AI22" s="5">
        <v>3115542</v>
      </c>
      <c r="AJ22" s="5">
        <v>380115</v>
      </c>
      <c r="AK22" s="5">
        <v>977866</v>
      </c>
      <c r="AL22" s="5">
        <v>1757561</v>
      </c>
      <c r="AM22" s="5">
        <v>21081732</v>
      </c>
      <c r="AN22" s="5">
        <v>9786</v>
      </c>
      <c r="AO22" s="64">
        <v>2154.2746781115879</v>
      </c>
      <c r="AQ22" s="63" t="s">
        <v>64</v>
      </c>
      <c r="AR22" s="11">
        <v>0.52209687039447428</v>
      </c>
      <c r="AS22" s="11">
        <v>0.3091883099903257</v>
      </c>
      <c r="AT22" s="11">
        <v>1.7486902978995695</v>
      </c>
      <c r="AU22" s="11">
        <v>3.5005020363123029</v>
      </c>
      <c r="AV22" s="11">
        <v>-12.209450717737038</v>
      </c>
      <c r="AW22" s="11">
        <v>13.964504908200096</v>
      </c>
      <c r="AX22" s="11">
        <v>10.328444009949761</v>
      </c>
      <c r="AY22" s="11">
        <v>-13.156338860891353</v>
      </c>
      <c r="AZ22" s="11">
        <v>81.38424821002387</v>
      </c>
      <c r="BA22" s="11">
        <v>-3.3501317145802312</v>
      </c>
      <c r="BB22" s="11">
        <v>-14.34264581676247</v>
      </c>
      <c r="BC22" s="65">
        <v>12.654823250400277</v>
      </c>
      <c r="BD22" s="68"/>
      <c r="BE22" s="63" t="s">
        <v>64</v>
      </c>
      <c r="BF22" s="11">
        <v>39.612089710270475</v>
      </c>
      <c r="BG22" s="11">
        <v>33.483678934757194</v>
      </c>
      <c r="BH22" s="11">
        <v>-4.5930267328509053</v>
      </c>
      <c r="BI22" s="11">
        <v>99.023912562782328</v>
      </c>
      <c r="BJ22" s="11">
        <v>-7.1735246191011361</v>
      </c>
      <c r="BK22" s="11">
        <v>40.203939470290941</v>
      </c>
      <c r="BL22" s="11">
        <v>-8.2039128680919724</v>
      </c>
      <c r="BM22" s="11">
        <v>-8.8655534515407126</v>
      </c>
      <c r="BN22" s="11">
        <v>-12.720329024676852</v>
      </c>
      <c r="BO22" s="11">
        <v>9.4049977697055631</v>
      </c>
      <c r="BP22" s="57">
        <v>55.803648257746183</v>
      </c>
      <c r="BQ22" s="57">
        <v>77.181302577837002</v>
      </c>
      <c r="BR22" s="65">
        <v>-196.65500627021319</v>
      </c>
      <c r="BS22" s="5"/>
      <c r="BT22" s="63" t="s">
        <v>64</v>
      </c>
      <c r="BU22" s="11">
        <v>-10.391576744038943</v>
      </c>
      <c r="BV22" s="11">
        <v>-9.9226766637874491</v>
      </c>
      <c r="BW22" s="11">
        <v>-24.881673087506879</v>
      </c>
      <c r="BX22" s="11">
        <v>5.8057737148787636</v>
      </c>
      <c r="BY22" s="11">
        <v>18.841644520869156</v>
      </c>
      <c r="BZ22" s="11">
        <v>15.466344859508505</v>
      </c>
      <c r="CA22" s="11">
        <v>-1.1413210998440815</v>
      </c>
      <c r="CB22" s="11">
        <v>3.5962640791874319</v>
      </c>
      <c r="CC22" s="11">
        <v>-1.658124811576726</v>
      </c>
      <c r="CD22" s="66">
        <v>5.3429822043729978</v>
      </c>
      <c r="CE22" s="63" t="s">
        <v>64</v>
      </c>
      <c r="CF22" s="11">
        <f t="shared" si="3"/>
        <v>65.6977424815001</v>
      </c>
      <c r="CG22" s="11">
        <f t="shared" si="0"/>
        <v>55.862193865285839</v>
      </c>
      <c r="CH22" s="11">
        <f t="shared" si="0"/>
        <v>9.8355486162142647</v>
      </c>
      <c r="CI22" s="11">
        <f t="shared" si="0"/>
        <v>8.8892459120531466</v>
      </c>
      <c r="CJ22" s="11">
        <f t="shared" si="0"/>
        <v>0.94630270416111928</v>
      </c>
      <c r="CK22" s="11">
        <f t="shared" si="0"/>
        <v>4.9606597788075479</v>
      </c>
      <c r="CL22" s="11">
        <f t="shared" si="0"/>
        <v>5.5459247845480624</v>
      </c>
      <c r="CM22" s="11">
        <f t="shared" si="0"/>
        <v>0.5852650057405151</v>
      </c>
      <c r="CN22" s="11">
        <f t="shared" si="0"/>
        <v>-1.5169531611539317E-2</v>
      </c>
      <c r="CO22" s="11">
        <f t="shared" si="0"/>
        <v>0.48033055348583309</v>
      </c>
      <c r="CP22" s="11">
        <f t="shared" si="0"/>
        <v>0.49550008509737248</v>
      </c>
      <c r="CQ22" s="65">
        <f t="shared" si="0"/>
        <v>4.8894749254947367</v>
      </c>
      <c r="CS22" s="63" t="s">
        <v>64</v>
      </c>
      <c r="CT22" s="59">
        <f t="shared" si="1"/>
        <v>0.6880032437562531</v>
      </c>
      <c r="CU22" s="59">
        <f t="shared" si="1"/>
        <v>0.76367539441256527</v>
      </c>
      <c r="CV22" s="59">
        <f t="shared" si="1"/>
        <v>7.567215065631229E-2</v>
      </c>
      <c r="CW22" s="59">
        <f t="shared" si="1"/>
        <v>0.89658193169327838</v>
      </c>
      <c r="CX22" s="59">
        <f t="shared" si="1"/>
        <v>2.8561742460249473</v>
      </c>
      <c r="CY22" s="59">
        <f t="shared" si="1"/>
        <v>0.44871550402025795</v>
      </c>
      <c r="CZ22" s="59">
        <f t="shared" si="1"/>
        <v>8.6354384924350616E-2</v>
      </c>
      <c r="DA22" s="59">
        <f t="shared" si="1"/>
        <v>0.10044715491118092</v>
      </c>
      <c r="DB22" s="59">
        <f t="shared" si="1"/>
        <v>1.4092769986830305E-2</v>
      </c>
      <c r="DC22" s="59">
        <f t="shared" si="1"/>
        <v>29.341597739692354</v>
      </c>
      <c r="DD22" s="59">
        <f t="shared" si="1"/>
        <v>7.1715597181483943</v>
      </c>
      <c r="DE22" s="11">
        <f t="shared" si="1"/>
        <v>7.5188793786013415</v>
      </c>
      <c r="DF22" s="65">
        <f t="shared" si="1"/>
        <v>-0.34731966045294571</v>
      </c>
      <c r="DH22" s="63" t="s">
        <v>64</v>
      </c>
      <c r="DI22" s="11">
        <f t="shared" si="2"/>
        <v>7.3916412560410123</v>
      </c>
      <c r="DJ22" s="11">
        <f t="shared" si="2"/>
        <v>7.197411484027973</v>
      </c>
      <c r="DK22" s="11">
        <f t="shared" si="2"/>
        <v>0.19422977201303954</v>
      </c>
      <c r="DL22" s="11">
        <f t="shared" si="2"/>
        <v>14.778396765502949</v>
      </c>
      <c r="DM22" s="11">
        <f t="shared" si="2"/>
        <v>1.8030539426267251</v>
      </c>
      <c r="DN22" s="11">
        <f t="shared" si="2"/>
        <v>4.6384519070823966</v>
      </c>
      <c r="DO22" s="11">
        <f t="shared" si="2"/>
        <v>8.3368909157938251</v>
      </c>
      <c r="DP22" s="67">
        <f t="shared" si="2"/>
        <v>100</v>
      </c>
      <c r="DQ22" s="62"/>
    </row>
    <row r="23" spans="2:121" s="68" customFormat="1" ht="12">
      <c r="B23" s="63" t="s">
        <v>65</v>
      </c>
      <c r="C23" s="5">
        <v>26553356</v>
      </c>
      <c r="D23" s="5">
        <v>22598071</v>
      </c>
      <c r="E23" s="5">
        <v>3955285</v>
      </c>
      <c r="F23" s="5">
        <v>3573917</v>
      </c>
      <c r="G23" s="5">
        <v>381368</v>
      </c>
      <c r="H23" s="5">
        <v>1657125</v>
      </c>
      <c r="I23" s="5">
        <v>1957874</v>
      </c>
      <c r="J23" s="5">
        <v>300749</v>
      </c>
      <c r="K23" s="5">
        <v>-240850</v>
      </c>
      <c r="L23" s="5">
        <v>27248</v>
      </c>
      <c r="M23" s="5">
        <v>268098</v>
      </c>
      <c r="N23" s="64">
        <v>1866472</v>
      </c>
      <c r="O23" s="5"/>
      <c r="P23" s="63" t="s">
        <v>65</v>
      </c>
      <c r="Q23" s="5">
        <v>240189</v>
      </c>
      <c r="R23" s="5">
        <v>267699</v>
      </c>
      <c r="S23" s="5">
        <v>27510</v>
      </c>
      <c r="T23" s="5">
        <v>172508</v>
      </c>
      <c r="U23" s="5">
        <v>976901</v>
      </c>
      <c r="V23" s="5">
        <v>476874</v>
      </c>
      <c r="W23" s="5">
        <v>31503</v>
      </c>
      <c r="X23" s="5">
        <v>36644</v>
      </c>
      <c r="Y23" s="5">
        <v>5141</v>
      </c>
      <c r="Z23" s="5">
        <v>7540243</v>
      </c>
      <c r="AA23" s="5">
        <v>2826599</v>
      </c>
      <c r="AB23" s="5">
        <v>2979880</v>
      </c>
      <c r="AC23" s="64">
        <v>-153281</v>
      </c>
      <c r="AD23" s="5">
        <v>0</v>
      </c>
      <c r="AE23" s="63" t="s">
        <v>65</v>
      </c>
      <c r="AF23" s="72">
        <v>180007</v>
      </c>
      <c r="AG23" s="5">
        <v>98695</v>
      </c>
      <c r="AH23" s="5">
        <v>81312</v>
      </c>
      <c r="AI23" s="5">
        <v>4533637</v>
      </c>
      <c r="AJ23" s="5">
        <v>205594</v>
      </c>
      <c r="AK23" s="5">
        <v>1054021</v>
      </c>
      <c r="AL23" s="5">
        <v>3274022</v>
      </c>
      <c r="AM23" s="5">
        <v>35750724</v>
      </c>
      <c r="AN23" s="5">
        <v>15889</v>
      </c>
      <c r="AO23" s="64">
        <v>2250.0298319592171</v>
      </c>
      <c r="AQ23" s="63" t="s">
        <v>65</v>
      </c>
      <c r="AR23" s="11">
        <v>1.5106779176999632</v>
      </c>
      <c r="AS23" s="11">
        <v>1.3033565160003258</v>
      </c>
      <c r="AT23" s="11">
        <v>2.7116519076373269</v>
      </c>
      <c r="AU23" s="11">
        <v>4.4818919671906379</v>
      </c>
      <c r="AV23" s="11">
        <v>-11.362125628117345</v>
      </c>
      <c r="AW23" s="11">
        <v>3.6522348054958589E-2</v>
      </c>
      <c r="AX23" s="11">
        <v>-1.0090846947566832</v>
      </c>
      <c r="AY23" s="11">
        <v>-6.399698735185738</v>
      </c>
      <c r="AZ23" s="11">
        <v>6.9376557639921952</v>
      </c>
      <c r="BA23" s="11">
        <v>-3.4956614131397203</v>
      </c>
      <c r="BB23" s="11">
        <v>-6.5990802675585281</v>
      </c>
      <c r="BC23" s="65">
        <v>-0.8261863177934784</v>
      </c>
      <c r="BE23" s="63" t="s">
        <v>65</v>
      </c>
      <c r="BF23" s="11">
        <v>42.967089873395118</v>
      </c>
      <c r="BG23" s="11">
        <v>36.19200244200244</v>
      </c>
      <c r="BH23" s="11">
        <v>-3.6663515075112931</v>
      </c>
      <c r="BI23" s="11">
        <v>-7.4110650722428559</v>
      </c>
      <c r="BJ23" s="11">
        <v>-4.9929928878541121</v>
      </c>
      <c r="BK23" s="11">
        <v>-4.5222750124634361</v>
      </c>
      <c r="BL23" s="11">
        <v>-5.4077588277684363</v>
      </c>
      <c r="BM23" s="11">
        <v>-6.0867782362438811</v>
      </c>
      <c r="BN23" s="11">
        <v>-10.043744531933509</v>
      </c>
      <c r="BO23" s="11">
        <v>21.906704927539796</v>
      </c>
      <c r="BP23" s="57">
        <v>67.000518147266078</v>
      </c>
      <c r="BQ23" s="57">
        <v>92.452708331987836</v>
      </c>
      <c r="BR23" s="65">
        <v>-206.29824062580187</v>
      </c>
      <c r="BS23" s="5"/>
      <c r="BT23" s="63" t="s">
        <v>65</v>
      </c>
      <c r="BU23" s="11">
        <v>24.095687842542485</v>
      </c>
      <c r="BV23" s="11">
        <v>167.93082853730047</v>
      </c>
      <c r="BW23" s="11">
        <v>-24.863471294319854</v>
      </c>
      <c r="BX23" s="11">
        <v>4.2782819985035534</v>
      </c>
      <c r="BY23" s="11">
        <v>29.574961554944917</v>
      </c>
      <c r="BZ23" s="11">
        <v>18.624856927092186</v>
      </c>
      <c r="CA23" s="11">
        <v>-0.80019827707403146</v>
      </c>
      <c r="CB23" s="11">
        <v>5.1492902919582244</v>
      </c>
      <c r="CC23" s="11">
        <v>-1.0031152647975077</v>
      </c>
      <c r="CD23" s="66">
        <v>6.2147466288583013</v>
      </c>
      <c r="CE23" s="63" t="s">
        <v>65</v>
      </c>
      <c r="CF23" s="11">
        <f t="shared" si="3"/>
        <v>74.273617507718171</v>
      </c>
      <c r="CG23" s="11">
        <f t="shared" si="0"/>
        <v>63.210107297407461</v>
      </c>
      <c r="CH23" s="11">
        <f t="shared" si="0"/>
        <v>11.063510210310707</v>
      </c>
      <c r="CI23" s="11">
        <f t="shared" si="0"/>
        <v>9.9967681773381702</v>
      </c>
      <c r="CJ23" s="11">
        <f t="shared" si="0"/>
        <v>1.066742032972535</v>
      </c>
      <c r="CK23" s="11">
        <f t="shared" si="0"/>
        <v>4.6352208139896689</v>
      </c>
      <c r="CL23" s="11">
        <f t="shared" si="0"/>
        <v>5.4764597214870392</v>
      </c>
      <c r="CM23" s="11">
        <f t="shared" si="0"/>
        <v>0.84123890749736985</v>
      </c>
      <c r="CN23" s="11">
        <f t="shared" si="0"/>
        <v>-0.67369265025234182</v>
      </c>
      <c r="CO23" s="11">
        <f t="shared" si="0"/>
        <v>7.6216638298010411E-2</v>
      </c>
      <c r="CP23" s="11">
        <f t="shared" si="0"/>
        <v>0.74990928855035222</v>
      </c>
      <c r="CQ23" s="65">
        <f t="shared" si="0"/>
        <v>5.2207949690753122</v>
      </c>
      <c r="CS23" s="63" t="s">
        <v>65</v>
      </c>
      <c r="CT23" s="59">
        <f t="shared" si="1"/>
        <v>0.6718437366471236</v>
      </c>
      <c r="CU23" s="59">
        <f t="shared" si="1"/>
        <v>0.74879322723646102</v>
      </c>
      <c r="CV23" s="59">
        <f t="shared" si="1"/>
        <v>7.6949490589337435E-2</v>
      </c>
      <c r="CW23" s="59">
        <f t="shared" si="1"/>
        <v>0.48253008806199277</v>
      </c>
      <c r="CX23" s="59">
        <f t="shared" si="1"/>
        <v>2.7325348711819095</v>
      </c>
      <c r="CY23" s="59">
        <f t="shared" si="1"/>
        <v>1.3338862731842858</v>
      </c>
      <c r="CZ23" s="59">
        <f t="shared" si="1"/>
        <v>8.8118495166699284E-2</v>
      </c>
      <c r="DA23" s="59">
        <f t="shared" si="1"/>
        <v>0.10249862352437955</v>
      </c>
      <c r="DB23" s="59">
        <f t="shared" si="1"/>
        <v>1.4380128357680252E-2</v>
      </c>
      <c r="DC23" s="59">
        <f t="shared" si="1"/>
        <v>21.091161678292167</v>
      </c>
      <c r="DD23" s="59">
        <f t="shared" si="1"/>
        <v>7.906410510735391</v>
      </c>
      <c r="DE23" s="11">
        <f t="shared" si="1"/>
        <v>8.3351598697693507</v>
      </c>
      <c r="DF23" s="65">
        <f t="shared" si="1"/>
        <v>-0.42874935903395972</v>
      </c>
      <c r="DH23" s="63" t="s">
        <v>65</v>
      </c>
      <c r="DI23" s="11">
        <f t="shared" si="2"/>
        <v>0.50350588704161625</v>
      </c>
      <c r="DJ23" s="11">
        <f t="shared" si="2"/>
        <v>0.27606433928442958</v>
      </c>
      <c r="DK23" s="11">
        <f t="shared" si="2"/>
        <v>0.22744154775718667</v>
      </c>
      <c r="DL23" s="11">
        <f t="shared" si="2"/>
        <v>12.681245280515158</v>
      </c>
      <c r="DM23" s="11">
        <f t="shared" si="2"/>
        <v>0.57507646558430536</v>
      </c>
      <c r="DN23" s="11">
        <f t="shared" si="2"/>
        <v>2.9482507822778636</v>
      </c>
      <c r="DO23" s="11">
        <f t="shared" si="2"/>
        <v>9.1579180326529901</v>
      </c>
      <c r="DP23" s="67">
        <f t="shared" si="2"/>
        <v>100</v>
      </c>
      <c r="DQ23" s="85"/>
    </row>
    <row r="24" spans="2:121" ht="12">
      <c r="B24" s="74" t="s">
        <v>66</v>
      </c>
      <c r="C24" s="75">
        <v>13959983</v>
      </c>
      <c r="D24" s="75">
        <v>11870802</v>
      </c>
      <c r="E24" s="75">
        <v>2089181</v>
      </c>
      <c r="F24" s="75">
        <v>1886355</v>
      </c>
      <c r="G24" s="75">
        <v>202826</v>
      </c>
      <c r="H24" s="75">
        <v>1540408</v>
      </c>
      <c r="I24" s="75">
        <v>1669822</v>
      </c>
      <c r="J24" s="75">
        <v>129414</v>
      </c>
      <c r="K24" s="75">
        <v>-81309</v>
      </c>
      <c r="L24" s="75">
        <v>28857</v>
      </c>
      <c r="M24" s="75">
        <v>110166</v>
      </c>
      <c r="N24" s="76">
        <v>1600209</v>
      </c>
      <c r="O24" s="5"/>
      <c r="P24" s="74" t="s">
        <v>66</v>
      </c>
      <c r="Q24" s="75">
        <v>134601</v>
      </c>
      <c r="R24" s="75">
        <v>150339</v>
      </c>
      <c r="S24" s="75">
        <v>15738</v>
      </c>
      <c r="T24" s="75">
        <v>212213</v>
      </c>
      <c r="U24" s="75">
        <v>648753</v>
      </c>
      <c r="V24" s="75">
        <v>604642</v>
      </c>
      <c r="W24" s="75">
        <v>21508</v>
      </c>
      <c r="X24" s="75">
        <v>25018</v>
      </c>
      <c r="Y24" s="75">
        <v>3510</v>
      </c>
      <c r="Z24" s="75">
        <v>5913356</v>
      </c>
      <c r="AA24" s="75">
        <v>1290673</v>
      </c>
      <c r="AB24" s="75">
        <v>1353211</v>
      </c>
      <c r="AC24" s="76">
        <v>-62538</v>
      </c>
      <c r="AD24" s="5">
        <v>0</v>
      </c>
      <c r="AE24" s="74" t="s">
        <v>66</v>
      </c>
      <c r="AF24" s="77">
        <v>976785</v>
      </c>
      <c r="AG24" s="75">
        <v>904373</v>
      </c>
      <c r="AH24" s="75">
        <v>72412</v>
      </c>
      <c r="AI24" s="75">
        <v>3645898</v>
      </c>
      <c r="AJ24" s="75">
        <v>764807</v>
      </c>
      <c r="AK24" s="75">
        <v>918857</v>
      </c>
      <c r="AL24" s="75">
        <v>1962234</v>
      </c>
      <c r="AM24" s="75">
        <v>21413747</v>
      </c>
      <c r="AN24" s="75">
        <v>10191</v>
      </c>
      <c r="AO24" s="76">
        <v>2101.2409969581004</v>
      </c>
      <c r="AQ24" s="74" t="s">
        <v>66</v>
      </c>
      <c r="AR24" s="78">
        <v>1.5755285917634514</v>
      </c>
      <c r="AS24" s="78">
        <v>1.364883718765693</v>
      </c>
      <c r="AT24" s="78">
        <v>2.7892388154431265</v>
      </c>
      <c r="AU24" s="78">
        <v>4.5553961715316973</v>
      </c>
      <c r="AV24" s="78">
        <v>-11.166685645710881</v>
      </c>
      <c r="AW24" s="78">
        <v>3.12492886934051</v>
      </c>
      <c r="AX24" s="78">
        <v>1.7610189374895255</v>
      </c>
      <c r="AY24" s="78">
        <v>-12.079894018139203</v>
      </c>
      <c r="AZ24" s="78">
        <v>16.493098348533401</v>
      </c>
      <c r="BA24" s="78">
        <v>-3.4172300689470512</v>
      </c>
      <c r="BB24" s="78">
        <v>-13.422818791946309</v>
      </c>
      <c r="BC24" s="79">
        <v>1.8636058953500882</v>
      </c>
      <c r="BD24" s="68"/>
      <c r="BE24" s="74" t="s">
        <v>66</v>
      </c>
      <c r="BF24" s="78">
        <v>40.612170279446332</v>
      </c>
      <c r="BG24" s="78">
        <v>33.976455490896775</v>
      </c>
      <c r="BH24" s="78">
        <v>-4.5487627365356627</v>
      </c>
      <c r="BI24" s="78">
        <v>50.36171041910228</v>
      </c>
      <c r="BJ24" s="78">
        <v>-6.2953355153118853</v>
      </c>
      <c r="BK24" s="78">
        <v>-5.780111728361395</v>
      </c>
      <c r="BL24" s="78">
        <v>6.6600545499628074</v>
      </c>
      <c r="BM24" s="78">
        <v>5.8918141031067472</v>
      </c>
      <c r="BN24" s="78">
        <v>1.4157757873446981</v>
      </c>
      <c r="BO24" s="78">
        <v>7.0140955844548811</v>
      </c>
      <c r="BP24" s="80">
        <v>27.624126378907317</v>
      </c>
      <c r="BQ24" s="80">
        <v>43.076565217621152</v>
      </c>
      <c r="BR24" s="65">
        <v>-195.45891655091356</v>
      </c>
      <c r="BS24" s="5"/>
      <c r="BT24" s="74" t="s">
        <v>66</v>
      </c>
      <c r="BU24" s="78">
        <v>-12.95515892076285</v>
      </c>
      <c r="BV24" s="78">
        <v>-11.820019325291854</v>
      </c>
      <c r="BW24" s="78">
        <v>-25.011391408806595</v>
      </c>
      <c r="BX24" s="78">
        <v>7.4756315917627614</v>
      </c>
      <c r="BY24" s="78">
        <v>16.435740938937261</v>
      </c>
      <c r="BZ24" s="78">
        <v>24.566626403287227</v>
      </c>
      <c r="CA24" s="78">
        <v>-1.7807499211636744</v>
      </c>
      <c r="CB24" s="78">
        <v>3.1343950383938628</v>
      </c>
      <c r="CC24" s="78">
        <v>-2.0943414352963781</v>
      </c>
      <c r="CD24" s="81">
        <v>5.3405865915652804</v>
      </c>
      <c r="CE24" s="74" t="s">
        <v>66</v>
      </c>
      <c r="CF24" s="78">
        <f t="shared" si="3"/>
        <v>65.191687377272174</v>
      </c>
      <c r="CG24" s="78">
        <f t="shared" si="0"/>
        <v>55.435426597689798</v>
      </c>
      <c r="CH24" s="78">
        <f t="shared" si="0"/>
        <v>9.7562607795823872</v>
      </c>
      <c r="CI24" s="78">
        <f t="shared" si="0"/>
        <v>8.8090841831651421</v>
      </c>
      <c r="CJ24" s="78">
        <f t="shared" si="0"/>
        <v>0.94717659641724539</v>
      </c>
      <c r="CK24" s="78">
        <f t="shared" si="0"/>
        <v>7.1935472105839295</v>
      </c>
      <c r="CL24" s="78">
        <f t="shared" si="0"/>
        <v>7.7978973040075612</v>
      </c>
      <c r="CM24" s="78">
        <f t="shared" si="0"/>
        <v>0.60435009342363111</v>
      </c>
      <c r="CN24" s="78">
        <f t="shared" si="0"/>
        <v>-0.37970468223053166</v>
      </c>
      <c r="CO24" s="78">
        <f t="shared" si="0"/>
        <v>0.13475922733186305</v>
      </c>
      <c r="CP24" s="78">
        <f t="shared" si="0"/>
        <v>0.51446390956239463</v>
      </c>
      <c r="CQ24" s="65">
        <f t="shared" si="0"/>
        <v>7.4728117409811556</v>
      </c>
      <c r="CS24" s="74" t="s">
        <v>66</v>
      </c>
      <c r="CT24" s="59">
        <f t="shared" si="1"/>
        <v>0.62857285088873049</v>
      </c>
      <c r="CU24" s="59">
        <f t="shared" si="1"/>
        <v>0.70206769511192968</v>
      </c>
      <c r="CV24" s="59">
        <f t="shared" si="1"/>
        <v>7.349484422319924E-2</v>
      </c>
      <c r="CW24" s="59">
        <f t="shared" si="1"/>
        <v>0.99101292267999608</v>
      </c>
      <c r="CX24" s="59">
        <f t="shared" si="1"/>
        <v>3.0296099043292144</v>
      </c>
      <c r="CY24" s="59">
        <f t="shared" si="1"/>
        <v>2.8236160630832146</v>
      </c>
      <c r="CZ24" s="59">
        <f t="shared" si="1"/>
        <v>0.10044015183330597</v>
      </c>
      <c r="DA24" s="59">
        <f t="shared" si="1"/>
        <v>0.11683149147134314</v>
      </c>
      <c r="DB24" s="59">
        <f t="shared" si="1"/>
        <v>1.6391339638037194E-2</v>
      </c>
      <c r="DC24" s="59">
        <f t="shared" si="1"/>
        <v>27.614765412143889</v>
      </c>
      <c r="DD24" s="59">
        <f t="shared" si="1"/>
        <v>6.0273104001835831</v>
      </c>
      <c r="DE24" s="11">
        <f t="shared" si="1"/>
        <v>6.3193564395806119</v>
      </c>
      <c r="DF24" s="65">
        <f t="shared" si="1"/>
        <v>-0.29204603939702845</v>
      </c>
      <c r="DH24" s="74" t="s">
        <v>66</v>
      </c>
      <c r="DI24" s="11">
        <f t="shared" si="2"/>
        <v>4.5614856661937768</v>
      </c>
      <c r="DJ24" s="11">
        <f t="shared" si="2"/>
        <v>4.2233290605329366</v>
      </c>
      <c r="DK24" s="11">
        <f t="shared" si="2"/>
        <v>0.33815660566084021</v>
      </c>
      <c r="DL24" s="11">
        <f t="shared" si="2"/>
        <v>17.02596934576653</v>
      </c>
      <c r="DM24" s="11">
        <f t="shared" si="2"/>
        <v>3.571570169386983</v>
      </c>
      <c r="DN24" s="11">
        <f t="shared" si="2"/>
        <v>4.2909678535008382</v>
      </c>
      <c r="DO24" s="11">
        <f t="shared" si="2"/>
        <v>9.1634313228787097</v>
      </c>
      <c r="DP24" s="67">
        <f t="shared" si="2"/>
        <v>100</v>
      </c>
      <c r="DQ24" s="62"/>
    </row>
    <row r="25" spans="2:121" ht="12">
      <c r="B25" s="63" t="s">
        <v>67</v>
      </c>
      <c r="C25" s="5">
        <v>67530503</v>
      </c>
      <c r="D25" s="5">
        <v>57424335</v>
      </c>
      <c r="E25" s="5">
        <v>10106168</v>
      </c>
      <c r="F25" s="5">
        <v>9127511</v>
      </c>
      <c r="G25" s="5">
        <v>978657</v>
      </c>
      <c r="H25" s="5">
        <v>3927450</v>
      </c>
      <c r="I25" s="5">
        <v>4489639</v>
      </c>
      <c r="J25" s="5">
        <v>562189</v>
      </c>
      <c r="K25" s="5">
        <v>-194288</v>
      </c>
      <c r="L25" s="5">
        <v>301199</v>
      </c>
      <c r="M25" s="5">
        <v>495487</v>
      </c>
      <c r="N25" s="64">
        <v>4061876</v>
      </c>
      <c r="O25" s="5"/>
      <c r="P25" s="63" t="s">
        <v>67</v>
      </c>
      <c r="Q25" s="5">
        <v>402307</v>
      </c>
      <c r="R25" s="5">
        <v>459240</v>
      </c>
      <c r="S25" s="5">
        <v>56933</v>
      </c>
      <c r="T25" s="5">
        <v>345387</v>
      </c>
      <c r="U25" s="5">
        <v>2271098</v>
      </c>
      <c r="V25" s="5">
        <v>1043084</v>
      </c>
      <c r="W25" s="5">
        <v>59862</v>
      </c>
      <c r="X25" s="5">
        <v>69631</v>
      </c>
      <c r="Y25" s="5">
        <v>9769</v>
      </c>
      <c r="Z25" s="5">
        <v>16356866</v>
      </c>
      <c r="AA25" s="5">
        <v>6875789</v>
      </c>
      <c r="AB25" s="5">
        <v>7172673</v>
      </c>
      <c r="AC25" s="64">
        <v>-296884</v>
      </c>
      <c r="AD25" s="5">
        <v>0</v>
      </c>
      <c r="AE25" s="63" t="s">
        <v>67</v>
      </c>
      <c r="AF25" s="72">
        <v>397714</v>
      </c>
      <c r="AG25" s="5">
        <v>312561</v>
      </c>
      <c r="AH25" s="5">
        <v>85153</v>
      </c>
      <c r="AI25" s="5">
        <v>9083363</v>
      </c>
      <c r="AJ25" s="5">
        <v>1049710</v>
      </c>
      <c r="AK25" s="5">
        <v>1961335</v>
      </c>
      <c r="AL25" s="5">
        <v>6072318</v>
      </c>
      <c r="AM25" s="5">
        <v>87814819</v>
      </c>
      <c r="AN25" s="5">
        <v>33452</v>
      </c>
      <c r="AO25" s="64">
        <v>2625.0992167882337</v>
      </c>
      <c r="AQ25" s="63" t="s">
        <v>67</v>
      </c>
      <c r="AR25" s="11">
        <v>2.5891404195452901</v>
      </c>
      <c r="AS25" s="11">
        <v>2.3710935126067296</v>
      </c>
      <c r="AT25" s="11">
        <v>3.845956240333321</v>
      </c>
      <c r="AU25" s="11">
        <v>5.6298348519592851</v>
      </c>
      <c r="AV25" s="11">
        <v>-10.284833189561525</v>
      </c>
      <c r="AW25" s="11">
        <v>2.1500817731243158</v>
      </c>
      <c r="AX25" s="11">
        <v>0.61074963276364547</v>
      </c>
      <c r="AY25" s="11">
        <v>-8.9721357316455119</v>
      </c>
      <c r="AZ25" s="11">
        <v>22.323948729840161</v>
      </c>
      <c r="BA25" s="11">
        <v>0.4984901820123121</v>
      </c>
      <c r="BB25" s="11">
        <v>-9.8837642839345179</v>
      </c>
      <c r="BC25" s="65">
        <v>0.5795510231471267</v>
      </c>
      <c r="BD25" s="68"/>
      <c r="BE25" s="63" t="s">
        <v>67</v>
      </c>
      <c r="BF25" s="11">
        <v>80.138538140526222</v>
      </c>
      <c r="BG25" s="11">
        <v>63.18843566664416</v>
      </c>
      <c r="BH25" s="11">
        <v>-1.9833003357149006</v>
      </c>
      <c r="BI25" s="11">
        <v>-20.937839786656902</v>
      </c>
      <c r="BJ25" s="11">
        <v>-3.9933411200631728</v>
      </c>
      <c r="BK25" s="11">
        <v>2.9981604015321102</v>
      </c>
      <c r="BL25" s="11">
        <v>6.0649550842502524</v>
      </c>
      <c r="BM25" s="11">
        <v>5.3036718891779087</v>
      </c>
      <c r="BN25" s="11">
        <v>0.86732059886422308</v>
      </c>
      <c r="BO25" s="11">
        <v>12.875729614694986</v>
      </c>
      <c r="BP25" s="57">
        <v>30.839859352349464</v>
      </c>
      <c r="BQ25" s="57">
        <v>45.265089990286867</v>
      </c>
      <c r="BR25" s="86">
        <v>-193.51442952808733</v>
      </c>
      <c r="BS25" s="5"/>
      <c r="BT25" s="63" t="s">
        <v>67</v>
      </c>
      <c r="BU25" s="11">
        <v>3.4076254264081869</v>
      </c>
      <c r="BV25" s="11">
        <v>15.321268470861696</v>
      </c>
      <c r="BW25" s="11">
        <v>-25.02355313322709</v>
      </c>
      <c r="BX25" s="11">
        <v>2.6216449469135257</v>
      </c>
      <c r="BY25" s="11">
        <v>13.101285939781167</v>
      </c>
      <c r="BZ25" s="11">
        <v>5.2426122753848396</v>
      </c>
      <c r="CA25" s="11">
        <v>0.2104441143144575</v>
      </c>
      <c r="CB25" s="11">
        <v>4.3402310548868419</v>
      </c>
      <c r="CC25" s="11">
        <v>1.2408449851703891</v>
      </c>
      <c r="CD25" s="66">
        <v>3.0613988555413996</v>
      </c>
      <c r="CE25" s="63" t="s">
        <v>67</v>
      </c>
      <c r="CF25" s="11">
        <f t="shared" si="3"/>
        <v>76.901033070511701</v>
      </c>
      <c r="CG25" s="11">
        <f t="shared" si="0"/>
        <v>65.392533576821464</v>
      </c>
      <c r="CH25" s="11">
        <f t="shared" si="0"/>
        <v>11.508499493690239</v>
      </c>
      <c r="CI25" s="11">
        <f t="shared" si="0"/>
        <v>10.394044084973858</v>
      </c>
      <c r="CJ25" s="11">
        <f t="shared" si="0"/>
        <v>1.1144554087163809</v>
      </c>
      <c r="CK25" s="11">
        <f t="shared" si="0"/>
        <v>4.472422815105956</v>
      </c>
      <c r="CL25" s="11">
        <f t="shared" si="0"/>
        <v>5.1126211397190264</v>
      </c>
      <c r="CM25" s="11">
        <f t="shared" si="0"/>
        <v>0.64019832461307014</v>
      </c>
      <c r="CN25" s="11">
        <f t="shared" si="0"/>
        <v>-0.22124739561326207</v>
      </c>
      <c r="CO25" s="11">
        <f t="shared" si="0"/>
        <v>0.34299336197458885</v>
      </c>
      <c r="CP25" s="11">
        <f t="shared" si="0"/>
        <v>0.56424075758785086</v>
      </c>
      <c r="CQ25" s="86">
        <f t="shared" si="0"/>
        <v>4.6255017618381702</v>
      </c>
      <c r="CS25" s="63" t="s">
        <v>67</v>
      </c>
      <c r="CT25" s="59">
        <f t="shared" si="1"/>
        <v>0.45813110427295872</v>
      </c>
      <c r="CU25" s="59">
        <f t="shared" si="1"/>
        <v>0.52296412522355706</v>
      </c>
      <c r="CV25" s="59">
        <f t="shared" si="1"/>
        <v>6.4833020950598327E-2</v>
      </c>
      <c r="CW25" s="59">
        <f t="shared" si="1"/>
        <v>0.39331288720187418</v>
      </c>
      <c r="CX25" s="59">
        <f t="shared" si="1"/>
        <v>2.5862354735366475</v>
      </c>
      <c r="CY25" s="59">
        <f t="shared" si="1"/>
        <v>1.1878222968266894</v>
      </c>
      <c r="CZ25" s="59">
        <f t="shared" si="1"/>
        <v>6.8168448881048199E-2</v>
      </c>
      <c r="DA25" s="59">
        <f t="shared" si="1"/>
        <v>7.929299495566916E-2</v>
      </c>
      <c r="DB25" s="59">
        <f t="shared" ref="DB25:DF51" si="4">Y25/$AM25*100</f>
        <v>1.1124546074620959E-2</v>
      </c>
      <c r="DC25" s="59">
        <f t="shared" si="4"/>
        <v>18.626544114382334</v>
      </c>
      <c r="DD25" s="59">
        <f t="shared" si="4"/>
        <v>7.8298732244725127</v>
      </c>
      <c r="DE25" s="11">
        <f t="shared" si="4"/>
        <v>8.1679528372084889</v>
      </c>
      <c r="DF25" s="65">
        <f t="shared" si="4"/>
        <v>-0.33807961273597797</v>
      </c>
      <c r="DH25" s="63" t="s">
        <v>67</v>
      </c>
      <c r="DI25" s="11">
        <f t="shared" si="2"/>
        <v>0.45290077976474563</v>
      </c>
      <c r="DJ25" s="11">
        <f t="shared" si="2"/>
        <v>0.35593195266962857</v>
      </c>
      <c r="DK25" s="11">
        <f t="shared" si="2"/>
        <v>9.6968827095117061E-2</v>
      </c>
      <c r="DL25" s="11">
        <f t="shared" si="2"/>
        <v>10.343770110145076</v>
      </c>
      <c r="DM25" s="11">
        <f t="shared" si="2"/>
        <v>1.1953677203388644</v>
      </c>
      <c r="DN25" s="11">
        <f t="shared" si="2"/>
        <v>2.2334897712423687</v>
      </c>
      <c r="DO25" s="11">
        <f t="shared" si="2"/>
        <v>6.9149126185638439</v>
      </c>
      <c r="DP25" s="67">
        <f t="shared" si="2"/>
        <v>100</v>
      </c>
      <c r="DQ25" s="62"/>
    </row>
    <row r="26" spans="2:121" ht="12">
      <c r="B26" s="74" t="s">
        <v>68</v>
      </c>
      <c r="C26" s="75">
        <v>90251248</v>
      </c>
      <c r="D26" s="75">
        <v>76783273</v>
      </c>
      <c r="E26" s="75">
        <v>13467975</v>
      </c>
      <c r="F26" s="75">
        <v>12164423</v>
      </c>
      <c r="G26" s="75">
        <v>1303552</v>
      </c>
      <c r="H26" s="75">
        <v>4017067</v>
      </c>
      <c r="I26" s="75">
        <v>4594491</v>
      </c>
      <c r="J26" s="75">
        <v>577424</v>
      </c>
      <c r="K26" s="75">
        <v>-407128</v>
      </c>
      <c r="L26" s="75">
        <v>90529</v>
      </c>
      <c r="M26" s="75">
        <v>497657</v>
      </c>
      <c r="N26" s="76">
        <v>4373373</v>
      </c>
      <c r="O26" s="5"/>
      <c r="P26" s="74" t="s">
        <v>68</v>
      </c>
      <c r="Q26" s="75">
        <v>477198</v>
      </c>
      <c r="R26" s="75">
        <v>548672</v>
      </c>
      <c r="S26" s="75">
        <v>71474</v>
      </c>
      <c r="T26" s="75">
        <v>500431</v>
      </c>
      <c r="U26" s="75">
        <v>2853314</v>
      </c>
      <c r="V26" s="75">
        <v>542430</v>
      </c>
      <c r="W26" s="75">
        <v>50822</v>
      </c>
      <c r="X26" s="75">
        <v>59115</v>
      </c>
      <c r="Y26" s="75">
        <v>8293</v>
      </c>
      <c r="Z26" s="75">
        <v>22484578</v>
      </c>
      <c r="AA26" s="75">
        <v>10415447</v>
      </c>
      <c r="AB26" s="75">
        <v>10592980</v>
      </c>
      <c r="AC26" s="76">
        <v>-177533</v>
      </c>
      <c r="AD26" s="5">
        <v>0</v>
      </c>
      <c r="AE26" s="74" t="s">
        <v>68</v>
      </c>
      <c r="AF26" s="77">
        <v>239485</v>
      </c>
      <c r="AG26" s="75">
        <v>202048</v>
      </c>
      <c r="AH26" s="75">
        <v>37437</v>
      </c>
      <c r="AI26" s="75">
        <v>11829646</v>
      </c>
      <c r="AJ26" s="75">
        <v>842796</v>
      </c>
      <c r="AK26" s="75">
        <v>3688979</v>
      </c>
      <c r="AL26" s="75">
        <v>7297871</v>
      </c>
      <c r="AM26" s="75">
        <v>116752893</v>
      </c>
      <c r="AN26" s="75">
        <v>40984</v>
      </c>
      <c r="AO26" s="76">
        <v>2848.7432412648836</v>
      </c>
      <c r="AQ26" s="74" t="s">
        <v>68</v>
      </c>
      <c r="AR26" s="78">
        <v>4.6007914710818278</v>
      </c>
      <c r="AS26" s="78">
        <v>4.3898819002145695</v>
      </c>
      <c r="AT26" s="78">
        <v>5.8196932166056454</v>
      </c>
      <c r="AU26" s="78">
        <v>7.6374160981183046</v>
      </c>
      <c r="AV26" s="78">
        <v>-8.5861752186200455</v>
      </c>
      <c r="AW26" s="78">
        <v>0.23380011013806684</v>
      </c>
      <c r="AX26" s="78">
        <v>-0.53341213605159421</v>
      </c>
      <c r="AY26" s="78">
        <v>-5.5621793393552528</v>
      </c>
      <c r="AZ26" s="78">
        <v>8.827922579604925</v>
      </c>
      <c r="BA26" s="78">
        <v>6.5749199472593709</v>
      </c>
      <c r="BB26" s="78">
        <v>-6.3662174290159985</v>
      </c>
      <c r="BC26" s="79">
        <v>-0.86725255704633641</v>
      </c>
      <c r="BE26" s="74" t="s">
        <v>68</v>
      </c>
      <c r="BF26" s="78">
        <v>83.712926175736854</v>
      </c>
      <c r="BG26" s="78">
        <v>65.074207455946379</v>
      </c>
      <c r="BH26" s="78">
        <v>-1.5875638536632382</v>
      </c>
      <c r="BI26" s="78">
        <v>-21.467142689003101</v>
      </c>
      <c r="BJ26" s="78">
        <v>-2.9343397386897609</v>
      </c>
      <c r="BK26" s="78">
        <v>-5.6782910352382689</v>
      </c>
      <c r="BL26" s="78">
        <v>19.264074343510195</v>
      </c>
      <c r="BM26" s="78">
        <v>18.405239754837158</v>
      </c>
      <c r="BN26" s="78">
        <v>13.400793108163544</v>
      </c>
      <c r="BO26" s="78">
        <v>23.50660084724317</v>
      </c>
      <c r="BP26" s="80">
        <v>53.288128399163703</v>
      </c>
      <c r="BQ26" s="80">
        <v>60.306115191200924</v>
      </c>
      <c r="BR26" s="79">
        <v>-195.08183551489964</v>
      </c>
      <c r="BS26" s="5"/>
      <c r="BT26" s="74" t="s">
        <v>68</v>
      </c>
      <c r="BU26" s="78">
        <v>56.927179917305004</v>
      </c>
      <c r="BV26" s="78">
        <v>95.155121121971959</v>
      </c>
      <c r="BW26" s="78">
        <v>-23.717831163274038</v>
      </c>
      <c r="BX26" s="78">
        <v>5.0789190280077898</v>
      </c>
      <c r="BY26" s="78">
        <v>2.1774025382015334</v>
      </c>
      <c r="BZ26" s="78">
        <v>13.968073310712597</v>
      </c>
      <c r="CA26" s="78">
        <v>1.4131388338172244</v>
      </c>
      <c r="CB26" s="78">
        <v>7.6118367359015</v>
      </c>
      <c r="CC26" s="78">
        <v>1.5259611573523584</v>
      </c>
      <c r="CD26" s="81">
        <v>5.9944033123870595</v>
      </c>
      <c r="CE26" s="74" t="s">
        <v>68</v>
      </c>
      <c r="CF26" s="78">
        <f t="shared" si="3"/>
        <v>77.301080667868334</v>
      </c>
      <c r="CG26" s="78">
        <f t="shared" si="0"/>
        <v>65.765627751939306</v>
      </c>
      <c r="CH26" s="78">
        <f t="shared" si="0"/>
        <v>11.53545291592903</v>
      </c>
      <c r="CI26" s="78">
        <f t="shared" si="0"/>
        <v>10.418947819991065</v>
      </c>
      <c r="CJ26" s="78">
        <f t="shared" si="0"/>
        <v>1.1165050959379652</v>
      </c>
      <c r="CK26" s="78">
        <f t="shared" si="0"/>
        <v>3.4406573548460164</v>
      </c>
      <c r="CL26" s="78">
        <f t="shared" si="0"/>
        <v>3.9352266842758237</v>
      </c>
      <c r="CM26" s="78">
        <f t="shared" si="0"/>
        <v>0.49456932942980697</v>
      </c>
      <c r="CN26" s="78">
        <f t="shared" si="0"/>
        <v>-0.34870913220111815</v>
      </c>
      <c r="CO26" s="78">
        <f t="shared" si="0"/>
        <v>7.7538977984896701E-2</v>
      </c>
      <c r="CP26" s="78">
        <f t="shared" si="0"/>
        <v>0.42624811018601483</v>
      </c>
      <c r="CQ26" s="79">
        <f t="shared" si="0"/>
        <v>3.7458369446999482</v>
      </c>
      <c r="CS26" s="74" t="s">
        <v>68</v>
      </c>
      <c r="CT26" s="82">
        <f t="shared" ref="CT26:DA51" si="5">Q26/$AM26*100</f>
        <v>0.40872477566787146</v>
      </c>
      <c r="CU26" s="82">
        <f t="shared" si="5"/>
        <v>0.46994295892950594</v>
      </c>
      <c r="CV26" s="82">
        <f t="shared" si="5"/>
        <v>6.121818326163446E-2</v>
      </c>
      <c r="CW26" s="82">
        <f t="shared" si="5"/>
        <v>0.42862406844171308</v>
      </c>
      <c r="CX26" s="82">
        <f t="shared" si="5"/>
        <v>2.4438914759910917</v>
      </c>
      <c r="CY26" s="82">
        <f t="shared" si="5"/>
        <v>0.46459662459927226</v>
      </c>
      <c r="CZ26" s="82">
        <f t="shared" si="5"/>
        <v>4.3529542347186208E-2</v>
      </c>
      <c r="DA26" s="82">
        <f t="shared" si="5"/>
        <v>5.0632578329343841E-2</v>
      </c>
      <c r="DB26" s="82">
        <f t="shared" si="4"/>
        <v>7.1030359821576336E-3</v>
      </c>
      <c r="DC26" s="82">
        <f t="shared" si="4"/>
        <v>19.258261977285652</v>
      </c>
      <c r="DD26" s="82">
        <f t="shared" si="4"/>
        <v>8.9209326915779297</v>
      </c>
      <c r="DE26" s="78">
        <f t="shared" si="4"/>
        <v>9.0729914504131379</v>
      </c>
      <c r="DF26" s="65">
        <f t="shared" si="4"/>
        <v>-0.15205875883520933</v>
      </c>
      <c r="DH26" s="74" t="s">
        <v>68</v>
      </c>
      <c r="DI26" s="78">
        <f t="shared" si="2"/>
        <v>0.20512125553925248</v>
      </c>
      <c r="DJ26" s="78">
        <f t="shared" si="2"/>
        <v>0.17305609720523157</v>
      </c>
      <c r="DK26" s="78">
        <f t="shared" si="2"/>
        <v>3.2065158334020898E-2</v>
      </c>
      <c r="DL26" s="78">
        <f t="shared" si="2"/>
        <v>10.132208030168469</v>
      </c>
      <c r="DM26" s="78">
        <f t="shared" si="2"/>
        <v>0.72186305481954949</v>
      </c>
      <c r="DN26" s="78">
        <f t="shared" si="2"/>
        <v>3.1596467592456143</v>
      </c>
      <c r="DO26" s="78">
        <f t="shared" si="2"/>
        <v>6.2506982161033049</v>
      </c>
      <c r="DP26" s="67">
        <f t="shared" si="2"/>
        <v>100</v>
      </c>
      <c r="DQ26" s="62"/>
    </row>
    <row r="27" spans="2:121" ht="12">
      <c r="B27" s="63" t="s">
        <v>69</v>
      </c>
      <c r="C27" s="5">
        <v>5639732</v>
      </c>
      <c r="D27" s="5">
        <v>4796442</v>
      </c>
      <c r="E27" s="5">
        <v>843290</v>
      </c>
      <c r="F27" s="5">
        <v>761937</v>
      </c>
      <c r="G27" s="5">
        <v>81353</v>
      </c>
      <c r="H27" s="5">
        <v>812559</v>
      </c>
      <c r="I27" s="5">
        <v>876647</v>
      </c>
      <c r="J27" s="5">
        <v>64088</v>
      </c>
      <c r="K27" s="5">
        <v>2915</v>
      </c>
      <c r="L27" s="5">
        <v>58830</v>
      </c>
      <c r="M27" s="5">
        <v>55915</v>
      </c>
      <c r="N27" s="64">
        <v>804651</v>
      </c>
      <c r="O27" s="5"/>
      <c r="P27" s="63" t="s">
        <v>69</v>
      </c>
      <c r="Q27" s="5">
        <v>47119</v>
      </c>
      <c r="R27" s="5">
        <v>54477</v>
      </c>
      <c r="S27" s="5">
        <v>7358</v>
      </c>
      <c r="T27" s="5">
        <v>211721</v>
      </c>
      <c r="U27" s="5">
        <v>311028</v>
      </c>
      <c r="V27" s="5">
        <v>234783</v>
      </c>
      <c r="W27" s="5">
        <v>4993</v>
      </c>
      <c r="X27" s="5">
        <v>5808</v>
      </c>
      <c r="Y27" s="5">
        <v>815</v>
      </c>
      <c r="Z27" s="5">
        <v>2136993</v>
      </c>
      <c r="AA27" s="5">
        <v>666677</v>
      </c>
      <c r="AB27" s="5">
        <v>699186</v>
      </c>
      <c r="AC27" s="64">
        <v>-32509</v>
      </c>
      <c r="AD27" s="5">
        <v>0</v>
      </c>
      <c r="AE27" s="63" t="s">
        <v>69</v>
      </c>
      <c r="AF27" s="5">
        <v>78974</v>
      </c>
      <c r="AG27" s="5">
        <v>56623</v>
      </c>
      <c r="AH27" s="5">
        <v>22351</v>
      </c>
      <c r="AI27" s="5">
        <v>1391342</v>
      </c>
      <c r="AJ27" s="5">
        <v>344424</v>
      </c>
      <c r="AK27" s="5">
        <v>319324</v>
      </c>
      <c r="AL27" s="5">
        <v>727594</v>
      </c>
      <c r="AM27" s="5">
        <v>8589284</v>
      </c>
      <c r="AN27" s="5">
        <v>4048</v>
      </c>
      <c r="AO27" s="64">
        <v>2121.858695652174</v>
      </c>
      <c r="AQ27" s="63" t="s">
        <v>69</v>
      </c>
      <c r="AR27" s="11">
        <v>1.5723388808753791</v>
      </c>
      <c r="AS27" s="11">
        <v>1.352881338884266</v>
      </c>
      <c r="AT27" s="11">
        <v>2.8388643566976541</v>
      </c>
      <c r="AU27" s="11">
        <v>4.5928571722726392</v>
      </c>
      <c r="AV27" s="11">
        <v>-11.120700957042345</v>
      </c>
      <c r="AW27" s="11">
        <v>-6.5618165133816753</v>
      </c>
      <c r="AX27" s="11">
        <v>-7.3660440679828731</v>
      </c>
      <c r="AY27" s="11">
        <v>-16.480308598535199</v>
      </c>
      <c r="AZ27" s="11">
        <v>125.70546737213404</v>
      </c>
      <c r="BA27" s="11">
        <v>3.7419764407138323</v>
      </c>
      <c r="BB27" s="11">
        <v>-17.830061133317656</v>
      </c>
      <c r="BC27" s="65">
        <v>-8.0728744199224511</v>
      </c>
      <c r="BE27" s="63" t="s">
        <v>69</v>
      </c>
      <c r="BF27" s="11">
        <v>100.43814871533094</v>
      </c>
      <c r="BG27" s="11">
        <v>74.465972778222579</v>
      </c>
      <c r="BH27" s="11">
        <v>-4.6520668653621877</v>
      </c>
      <c r="BI27" s="11">
        <v>-12.894240975553561</v>
      </c>
      <c r="BJ27" s="11">
        <v>-12.987478039009433</v>
      </c>
      <c r="BK27" s="11">
        <v>-6.5696480588319561</v>
      </c>
      <c r="BL27" s="11">
        <v>-11.597025495750708</v>
      </c>
      <c r="BM27" s="11">
        <v>-12.226084328245429</v>
      </c>
      <c r="BN27" s="11">
        <v>-15.892672858617132</v>
      </c>
      <c r="BO27" s="11">
        <v>2.9134176035012831</v>
      </c>
      <c r="BP27" s="57">
        <v>-4.5631469623636285</v>
      </c>
      <c r="BQ27" s="57">
        <v>4.8031753359854417</v>
      </c>
      <c r="BR27" s="65">
        <v>-203.49559071662796</v>
      </c>
      <c r="BS27" s="5"/>
      <c r="BT27" s="63" t="s">
        <v>69</v>
      </c>
      <c r="BU27" s="11">
        <v>-6.8461157375734274</v>
      </c>
      <c r="BV27" s="11">
        <v>2.9658859470468433</v>
      </c>
      <c r="BW27" s="11">
        <v>-24.961391257637818</v>
      </c>
      <c r="BX27" s="11">
        <v>7.5919932877861678</v>
      </c>
      <c r="BY27" s="11">
        <v>34.855639345032536</v>
      </c>
      <c r="BZ27" s="11">
        <v>12.480010144631446</v>
      </c>
      <c r="CA27" s="11">
        <v>-3.4853535561218196</v>
      </c>
      <c r="CB27" s="11">
        <v>1.0676766275458616</v>
      </c>
      <c r="CC27" s="11">
        <v>-1.9142234068330506</v>
      </c>
      <c r="CD27" s="66">
        <v>3.0400942297138891</v>
      </c>
      <c r="CE27" s="63" t="s">
        <v>69</v>
      </c>
      <c r="CF27" s="11">
        <f t="shared" si="3"/>
        <v>65.660094601598914</v>
      </c>
      <c r="CG27" s="11">
        <f t="shared" si="0"/>
        <v>55.842163328165654</v>
      </c>
      <c r="CH27" s="11">
        <f t="shared" si="0"/>
        <v>9.8179312734332687</v>
      </c>
      <c r="CI27" s="11">
        <f t="shared" si="0"/>
        <v>8.8707859700529177</v>
      </c>
      <c r="CJ27" s="11">
        <f t="shared" si="0"/>
        <v>0.94714530338035163</v>
      </c>
      <c r="CK27" s="11">
        <f t="shared" si="0"/>
        <v>9.4601482498424794</v>
      </c>
      <c r="CL27" s="11">
        <f t="shared" si="0"/>
        <v>10.206287276098916</v>
      </c>
      <c r="CM27" s="11">
        <f t="shared" si="0"/>
        <v>0.74613902625643769</v>
      </c>
      <c r="CN27" s="11">
        <f t="shared" si="0"/>
        <v>3.3937636711046E-2</v>
      </c>
      <c r="CO27" s="11">
        <f t="shared" si="0"/>
        <v>0.6849232136229283</v>
      </c>
      <c r="CP27" s="11">
        <f t="shared" si="0"/>
        <v>0.6509855769118823</v>
      </c>
      <c r="CQ27" s="65">
        <f t="shared" si="0"/>
        <v>9.3680800401989277</v>
      </c>
      <c r="CS27" s="63" t="s">
        <v>69</v>
      </c>
      <c r="CT27" s="59">
        <f t="shared" si="5"/>
        <v>0.54857890366647555</v>
      </c>
      <c r="CU27" s="59">
        <f t="shared" si="5"/>
        <v>0.63424378562869732</v>
      </c>
      <c r="CV27" s="59">
        <f t="shared" si="5"/>
        <v>8.5664881962221759E-2</v>
      </c>
      <c r="CW27" s="59">
        <f t="shared" si="5"/>
        <v>2.4649435273068163</v>
      </c>
      <c r="CX27" s="59">
        <f t="shared" si="5"/>
        <v>3.6211167310336925</v>
      </c>
      <c r="CY27" s="59">
        <f t="shared" si="5"/>
        <v>2.7334408781919421</v>
      </c>
      <c r="CZ27" s="59">
        <f t="shared" si="5"/>
        <v>5.8130572932505203E-2</v>
      </c>
      <c r="DA27" s="59">
        <f t="shared" si="5"/>
        <v>6.7619140314838816E-2</v>
      </c>
      <c r="DB27" s="59">
        <f t="shared" si="4"/>
        <v>9.4885673823336143E-3</v>
      </c>
      <c r="DC27" s="59">
        <f t="shared" si="4"/>
        <v>24.8797571485586</v>
      </c>
      <c r="DD27" s="59">
        <f t="shared" si="4"/>
        <v>7.7617296156466589</v>
      </c>
      <c r="DE27" s="11">
        <f t="shared" si="4"/>
        <v>8.1402128512690943</v>
      </c>
      <c r="DF27" s="86">
        <f t="shared" si="4"/>
        <v>-0.37848323562243369</v>
      </c>
      <c r="DH27" s="63" t="s">
        <v>69</v>
      </c>
      <c r="DI27" s="11">
        <f t="shared" si="2"/>
        <v>0.91944800055511022</v>
      </c>
      <c r="DJ27" s="11">
        <f t="shared" si="2"/>
        <v>0.65922840599984822</v>
      </c>
      <c r="DK27" s="11">
        <f t="shared" si="2"/>
        <v>0.26021959455526211</v>
      </c>
      <c r="DL27" s="11">
        <f t="shared" si="2"/>
        <v>16.198579532356831</v>
      </c>
      <c r="DM27" s="11">
        <f t="shared" si="2"/>
        <v>4.0099267878440159</v>
      </c>
      <c r="DN27" s="11">
        <f t="shared" si="2"/>
        <v>3.7177021972960724</v>
      </c>
      <c r="DO27" s="11">
        <f t="shared" si="2"/>
        <v>8.4709505472167415</v>
      </c>
      <c r="DP27" s="87">
        <f t="shared" si="2"/>
        <v>100</v>
      </c>
      <c r="DQ27" s="62"/>
    </row>
    <row r="28" spans="2:121" ht="12">
      <c r="B28" s="63" t="s">
        <v>70</v>
      </c>
      <c r="C28" s="5">
        <v>9366023</v>
      </c>
      <c r="D28" s="5">
        <v>7965993</v>
      </c>
      <c r="E28" s="5">
        <v>1400030</v>
      </c>
      <c r="F28" s="5">
        <v>1264309</v>
      </c>
      <c r="G28" s="5">
        <v>135721</v>
      </c>
      <c r="H28" s="5">
        <v>993181</v>
      </c>
      <c r="I28" s="5">
        <v>1154323</v>
      </c>
      <c r="J28" s="5">
        <v>161142</v>
      </c>
      <c r="K28" s="5">
        <v>-34244</v>
      </c>
      <c r="L28" s="5">
        <v>112279</v>
      </c>
      <c r="M28" s="5">
        <v>146523</v>
      </c>
      <c r="N28" s="64">
        <v>1014870</v>
      </c>
      <c r="O28" s="5"/>
      <c r="P28" s="63" t="s">
        <v>70</v>
      </c>
      <c r="Q28" s="5">
        <v>83201</v>
      </c>
      <c r="R28" s="5">
        <v>95771</v>
      </c>
      <c r="S28" s="5">
        <v>12570</v>
      </c>
      <c r="T28" s="5">
        <v>108547</v>
      </c>
      <c r="U28" s="5">
        <v>458041</v>
      </c>
      <c r="V28" s="5">
        <v>365081</v>
      </c>
      <c r="W28" s="5">
        <v>12555</v>
      </c>
      <c r="X28" s="5">
        <v>14604</v>
      </c>
      <c r="Y28" s="5">
        <v>2049</v>
      </c>
      <c r="Z28" s="5">
        <v>3434532</v>
      </c>
      <c r="AA28" s="5">
        <v>1037928</v>
      </c>
      <c r="AB28" s="5">
        <v>1111273</v>
      </c>
      <c r="AC28" s="64">
        <v>-73345</v>
      </c>
      <c r="AD28" s="5">
        <v>0</v>
      </c>
      <c r="AE28" s="63" t="s">
        <v>70</v>
      </c>
      <c r="AF28" s="5">
        <v>-93428</v>
      </c>
      <c r="AG28" s="5">
        <v>-144486</v>
      </c>
      <c r="AH28" s="5">
        <v>51058</v>
      </c>
      <c r="AI28" s="5">
        <v>2490032</v>
      </c>
      <c r="AJ28" s="5">
        <v>826745</v>
      </c>
      <c r="AK28" s="5">
        <v>747934</v>
      </c>
      <c r="AL28" s="5">
        <v>915353</v>
      </c>
      <c r="AM28" s="5">
        <v>13793736</v>
      </c>
      <c r="AN28" s="5">
        <v>7187</v>
      </c>
      <c r="AO28" s="64">
        <v>1919.2620008348406</v>
      </c>
      <c r="AQ28" s="63" t="s">
        <v>70</v>
      </c>
      <c r="AR28" s="11">
        <v>1.4915955391053222</v>
      </c>
      <c r="AS28" s="11">
        <v>1.2711150651149943</v>
      </c>
      <c r="AT28" s="11">
        <v>2.7646021700482839</v>
      </c>
      <c r="AU28" s="11">
        <v>4.5235050136698876</v>
      </c>
      <c r="AV28" s="11">
        <v>-11.161658146400216</v>
      </c>
      <c r="AW28" s="11">
        <v>-8.3312873922650503</v>
      </c>
      <c r="AX28" s="11">
        <v>-8.6155970268004385</v>
      </c>
      <c r="AY28" s="11">
        <v>-10.329707019838068</v>
      </c>
      <c r="AZ28" s="11">
        <v>38.332432919142803</v>
      </c>
      <c r="BA28" s="11">
        <v>3.4934417314197752</v>
      </c>
      <c r="BB28" s="11">
        <v>-10.667056865363159</v>
      </c>
      <c r="BC28" s="65">
        <v>-9.7258605828631506</v>
      </c>
      <c r="BE28" s="63" t="s">
        <v>70</v>
      </c>
      <c r="BF28" s="11">
        <v>98.475667938931295</v>
      </c>
      <c r="BG28" s="11">
        <v>73.901438117373615</v>
      </c>
      <c r="BH28" s="11">
        <v>-4.4251824817518246</v>
      </c>
      <c r="BI28" s="11">
        <v>-40.823102252654991</v>
      </c>
      <c r="BJ28" s="11">
        <v>-10.572751730789506</v>
      </c>
      <c r="BK28" s="11">
        <v>-5.5825813943263842</v>
      </c>
      <c r="BL28" s="11">
        <v>-14.979345838694385</v>
      </c>
      <c r="BM28" s="11">
        <v>-15.58869429512745</v>
      </c>
      <c r="BN28" s="11">
        <v>-19.139700078926598</v>
      </c>
      <c r="BO28" s="11">
        <v>-5.7878301922205624E-2</v>
      </c>
      <c r="BP28" s="57">
        <v>10.515808157654602</v>
      </c>
      <c r="BQ28" s="57">
        <v>28.588454876077428</v>
      </c>
      <c r="BR28" s="65">
        <v>-197.84812828517303</v>
      </c>
      <c r="BS28" s="5"/>
      <c r="BT28" s="63" t="s">
        <v>70</v>
      </c>
      <c r="BU28" s="11">
        <v>-5319.441340782123</v>
      </c>
      <c r="BV28" s="11">
        <v>-115.99892363810321</v>
      </c>
      <c r="BW28" s="11">
        <v>-25.660289449928658</v>
      </c>
      <c r="BX28" s="11">
        <v>-0.22167333716947352</v>
      </c>
      <c r="BY28" s="11">
        <v>0.96625319204282201</v>
      </c>
      <c r="BZ28" s="11">
        <v>0.94379984371225234</v>
      </c>
      <c r="CA28" s="11">
        <v>-2.1839301552698789</v>
      </c>
      <c r="CB28" s="11">
        <v>0.33019259052365596</v>
      </c>
      <c r="CC28" s="11">
        <v>-1.9508867667121419</v>
      </c>
      <c r="CD28" s="66">
        <v>2.3264660760454157</v>
      </c>
      <c r="CE28" s="63" t="s">
        <v>70</v>
      </c>
      <c r="CF28" s="11">
        <f t="shared" si="3"/>
        <v>67.900552830647186</v>
      </c>
      <c r="CG28" s="11">
        <f t="shared" si="0"/>
        <v>57.750800798275392</v>
      </c>
      <c r="CH28" s="11">
        <f t="shared" si="0"/>
        <v>10.149752032371795</v>
      </c>
      <c r="CI28" s="11">
        <f t="shared" si="0"/>
        <v>9.1658199054991343</v>
      </c>
      <c r="CJ28" s="11">
        <f t="shared" si="0"/>
        <v>0.98393212687266152</v>
      </c>
      <c r="CK28" s="11">
        <f t="shared" si="0"/>
        <v>7.2002320473583081</v>
      </c>
      <c r="CL28" s="11">
        <f t="shared" si="0"/>
        <v>8.3684579725173798</v>
      </c>
      <c r="CM28" s="11">
        <f t="shared" si="0"/>
        <v>1.1682259251590723</v>
      </c>
      <c r="CN28" s="11">
        <f t="shared" si="0"/>
        <v>-0.24825761490578041</v>
      </c>
      <c r="CO28" s="11">
        <f t="shared" si="0"/>
        <v>0.8139854206286099</v>
      </c>
      <c r="CP28" s="11">
        <f t="shared" si="0"/>
        <v>1.0622430355343904</v>
      </c>
      <c r="CQ28" s="65">
        <f t="shared" si="0"/>
        <v>7.357470086421837</v>
      </c>
      <c r="CS28" s="63" t="s">
        <v>70</v>
      </c>
      <c r="CT28" s="59">
        <f t="shared" si="5"/>
        <v>0.6031795881840859</v>
      </c>
      <c r="CU28" s="59">
        <f t="shared" si="5"/>
        <v>0.69430790903929152</v>
      </c>
      <c r="CV28" s="59">
        <f t="shared" si="5"/>
        <v>9.1128320855205572E-2</v>
      </c>
      <c r="CW28" s="59">
        <f t="shared" si="5"/>
        <v>0.78692966140572784</v>
      </c>
      <c r="CX28" s="59">
        <f t="shared" si="5"/>
        <v>3.320644965221895</v>
      </c>
      <c r="CY28" s="59">
        <f t="shared" si="5"/>
        <v>2.646715871610128</v>
      </c>
      <c r="CZ28" s="59">
        <f t="shared" si="5"/>
        <v>9.1019575842251871E-2</v>
      </c>
      <c r="DA28" s="59">
        <f t="shared" si="5"/>
        <v>0.10587414461172812</v>
      </c>
      <c r="DB28" s="59">
        <f t="shared" si="4"/>
        <v>1.4854568769476231E-2</v>
      </c>
      <c r="DC28" s="59">
        <f t="shared" si="4"/>
        <v>24.899215121994505</v>
      </c>
      <c r="DD28" s="59">
        <f t="shared" si="4"/>
        <v>7.5246329203342732</v>
      </c>
      <c r="DE28" s="11">
        <f t="shared" si="4"/>
        <v>8.0563597853402449</v>
      </c>
      <c r="DF28" s="65">
        <f t="shared" si="4"/>
        <v>-0.53172686500597088</v>
      </c>
      <c r="DH28" s="63" t="s">
        <v>70</v>
      </c>
      <c r="DI28" s="11">
        <f t="shared" si="2"/>
        <v>-0.67732193801592255</v>
      </c>
      <c r="DJ28" s="11">
        <f t="shared" si="2"/>
        <v>-1.0474754627752771</v>
      </c>
      <c r="DK28" s="11">
        <f t="shared" si="2"/>
        <v>0.37015352475935454</v>
      </c>
      <c r="DL28" s="11">
        <f t="shared" si="2"/>
        <v>18.051904139676154</v>
      </c>
      <c r="DM28" s="11">
        <f t="shared" si="2"/>
        <v>5.9936263822941083</v>
      </c>
      <c r="DN28" s="11">
        <f t="shared" si="2"/>
        <v>5.4222728345678064</v>
      </c>
      <c r="DO28" s="11">
        <f t="shared" si="2"/>
        <v>6.6360049228142399</v>
      </c>
      <c r="DP28" s="67">
        <f t="shared" si="2"/>
        <v>100</v>
      </c>
      <c r="DQ28" s="62"/>
    </row>
    <row r="29" spans="2:121" ht="12">
      <c r="B29" s="63" t="s">
        <v>71</v>
      </c>
      <c r="C29" s="5">
        <v>1626515</v>
      </c>
      <c r="D29" s="5">
        <v>1382769</v>
      </c>
      <c r="E29" s="5">
        <v>243746</v>
      </c>
      <c r="F29" s="5">
        <v>220044</v>
      </c>
      <c r="G29" s="5">
        <v>23702</v>
      </c>
      <c r="H29" s="5">
        <v>182918</v>
      </c>
      <c r="I29" s="5">
        <v>227245</v>
      </c>
      <c r="J29" s="5">
        <v>44327</v>
      </c>
      <c r="K29" s="5">
        <v>3316</v>
      </c>
      <c r="L29" s="5">
        <v>44578</v>
      </c>
      <c r="M29" s="5">
        <v>41262</v>
      </c>
      <c r="N29" s="64">
        <v>175264</v>
      </c>
      <c r="O29" s="5"/>
      <c r="P29" s="63" t="s">
        <v>71</v>
      </c>
      <c r="Q29" s="5">
        <v>16889</v>
      </c>
      <c r="R29" s="5">
        <v>19246</v>
      </c>
      <c r="S29" s="5">
        <v>2357</v>
      </c>
      <c r="T29" s="5">
        <v>501</v>
      </c>
      <c r="U29" s="5">
        <v>81187</v>
      </c>
      <c r="V29" s="5">
        <v>76687</v>
      </c>
      <c r="W29" s="5">
        <v>4338</v>
      </c>
      <c r="X29" s="5">
        <v>5046</v>
      </c>
      <c r="Y29" s="5">
        <v>708</v>
      </c>
      <c r="Z29" s="5">
        <v>668898</v>
      </c>
      <c r="AA29" s="5">
        <v>60562</v>
      </c>
      <c r="AB29" s="5">
        <v>67400</v>
      </c>
      <c r="AC29" s="64">
        <v>-6838</v>
      </c>
      <c r="AD29" s="5">
        <v>0</v>
      </c>
      <c r="AE29" s="63" t="s">
        <v>71</v>
      </c>
      <c r="AF29" s="5">
        <v>16319</v>
      </c>
      <c r="AG29" s="5">
        <v>3048</v>
      </c>
      <c r="AH29" s="5">
        <v>13271</v>
      </c>
      <c r="AI29" s="5">
        <v>592017</v>
      </c>
      <c r="AJ29" s="5">
        <v>225500</v>
      </c>
      <c r="AK29" s="5">
        <v>137871</v>
      </c>
      <c r="AL29" s="5">
        <v>228646</v>
      </c>
      <c r="AM29" s="5">
        <v>2478331</v>
      </c>
      <c r="AN29" s="5">
        <v>1510</v>
      </c>
      <c r="AO29" s="64">
        <v>1641.2788079470199</v>
      </c>
      <c r="AQ29" s="63" t="s">
        <v>71</v>
      </c>
      <c r="AR29" s="11">
        <v>-0.77427683019899263</v>
      </c>
      <c r="AS29" s="11">
        <v>-0.98927025565934046</v>
      </c>
      <c r="AT29" s="11">
        <v>0.46327208579601187</v>
      </c>
      <c r="AU29" s="11">
        <v>2.1925200744927391</v>
      </c>
      <c r="AV29" s="11">
        <v>-13.176306824425804</v>
      </c>
      <c r="AW29" s="11">
        <v>-14.926608747418749</v>
      </c>
      <c r="AX29" s="11">
        <v>-11.110546100317231</v>
      </c>
      <c r="AY29" s="11">
        <v>9.0803947141767356</v>
      </c>
      <c r="AZ29" s="11">
        <v>-92.07816718029575</v>
      </c>
      <c r="BA29" s="11">
        <v>-43.745188849488279</v>
      </c>
      <c r="BB29" s="11">
        <v>10.373421784720737</v>
      </c>
      <c r="BC29" s="65">
        <v>3.8669187324803391</v>
      </c>
      <c r="BE29" s="63" t="s">
        <v>71</v>
      </c>
      <c r="BF29" s="11">
        <v>103.43290773307636</v>
      </c>
      <c r="BG29" s="11">
        <v>78.236710501944799</v>
      </c>
      <c r="BH29" s="11">
        <v>-5.5689102564102564</v>
      </c>
      <c r="BI29" s="11">
        <v>-95.72817189631651</v>
      </c>
      <c r="BJ29" s="11">
        <v>-6.3468260102204441</v>
      </c>
      <c r="BK29" s="11">
        <v>23.648822960335377</v>
      </c>
      <c r="BL29" s="11">
        <v>-1.7217942908926143</v>
      </c>
      <c r="BM29" s="11">
        <v>-2.4173274028234384</v>
      </c>
      <c r="BN29" s="11">
        <v>-6.4729194187582566</v>
      </c>
      <c r="BO29" s="11">
        <v>6.8453764358039306</v>
      </c>
      <c r="BP29" s="57">
        <v>34.707949641887986</v>
      </c>
      <c r="BQ29" s="57">
        <v>78.368221875248096</v>
      </c>
      <c r="BR29" s="65">
        <v>-195.35629619299959</v>
      </c>
      <c r="BS29" s="5"/>
      <c r="BT29" s="63" t="s">
        <v>71</v>
      </c>
      <c r="BU29" s="11">
        <v>-56.25050266748881</v>
      </c>
      <c r="BV29" s="11">
        <v>-84.443423671719486</v>
      </c>
      <c r="BW29" s="11">
        <v>-25.056471651231082</v>
      </c>
      <c r="BX29" s="11">
        <v>8.8698821590925814</v>
      </c>
      <c r="BY29" s="11">
        <v>13.525378334021365</v>
      </c>
      <c r="BZ29" s="11">
        <v>16.628318134907879</v>
      </c>
      <c r="CA29" s="11">
        <v>0.75351640991292701</v>
      </c>
      <c r="CB29" s="11">
        <v>-7.785467825576492E-2</v>
      </c>
      <c r="CC29" s="11">
        <v>-1.3716525146962768</v>
      </c>
      <c r="CD29" s="66">
        <v>1.3117910513843916</v>
      </c>
      <c r="CE29" s="63" t="s">
        <v>71</v>
      </c>
      <c r="CF29" s="11">
        <f t="shared" si="3"/>
        <v>65.629449819253367</v>
      </c>
      <c r="CG29" s="11">
        <f t="shared" si="0"/>
        <v>55.794363222668807</v>
      </c>
      <c r="CH29" s="11">
        <f t="shared" si="0"/>
        <v>9.8350865965845564</v>
      </c>
      <c r="CI29" s="11">
        <f t="shared" ref="CI29:CQ51" si="6">F29/$AM29*100</f>
        <v>8.8787171689334485</v>
      </c>
      <c r="CJ29" s="11">
        <f t="shared" si="6"/>
        <v>0.95636942765110877</v>
      </c>
      <c r="CK29" s="11">
        <f t="shared" si="6"/>
        <v>7.3806928937256568</v>
      </c>
      <c r="CL29" s="11">
        <f t="shared" si="6"/>
        <v>9.1692756133058904</v>
      </c>
      <c r="CM29" s="11">
        <f t="shared" si="6"/>
        <v>1.7885827195802335</v>
      </c>
      <c r="CN29" s="11">
        <f t="shared" si="6"/>
        <v>0.13379972247452016</v>
      </c>
      <c r="CO29" s="11">
        <f t="shared" si="6"/>
        <v>1.7987105031571651</v>
      </c>
      <c r="CP29" s="11">
        <f t="shared" si="6"/>
        <v>1.6649107806826449</v>
      </c>
      <c r="CQ29" s="65">
        <f t="shared" si="6"/>
        <v>7.0718560192322979</v>
      </c>
      <c r="CS29" s="63" t="s">
        <v>71</v>
      </c>
      <c r="CT29" s="59">
        <f t="shared" si="5"/>
        <v>0.68146668060077531</v>
      </c>
      <c r="CU29" s="59">
        <f t="shared" si="5"/>
        <v>0.77657100685905156</v>
      </c>
      <c r="CV29" s="59">
        <f t="shared" si="5"/>
        <v>9.5104326258276237E-2</v>
      </c>
      <c r="CW29" s="59">
        <f t="shared" si="5"/>
        <v>2.0215217418496561E-2</v>
      </c>
      <c r="CX29" s="59">
        <f t="shared" si="5"/>
        <v>3.2758739651805993</v>
      </c>
      <c r="CY29" s="59">
        <f t="shared" si="5"/>
        <v>3.0943001560324266</v>
      </c>
      <c r="CZ29" s="59">
        <f t="shared" si="5"/>
        <v>0.17503715201883849</v>
      </c>
      <c r="DA29" s="59">
        <f t="shared" si="5"/>
        <v>0.20360476465815097</v>
      </c>
      <c r="DB29" s="59">
        <f t="shared" si="4"/>
        <v>2.8567612639312505E-2</v>
      </c>
      <c r="DC29" s="59">
        <f t="shared" si="4"/>
        <v>26.989857287020985</v>
      </c>
      <c r="DD29" s="59">
        <f t="shared" si="4"/>
        <v>2.4436606732514745</v>
      </c>
      <c r="DE29" s="11">
        <f t="shared" si="4"/>
        <v>2.7195721636859642</v>
      </c>
      <c r="DF29" s="65">
        <f t="shared" si="4"/>
        <v>-0.27591149043448998</v>
      </c>
      <c r="DH29" s="63" t="s">
        <v>71</v>
      </c>
      <c r="DI29" s="11">
        <f t="shared" si="2"/>
        <v>0.65846733144200675</v>
      </c>
      <c r="DJ29" s="11">
        <f t="shared" si="2"/>
        <v>0.12298599339636231</v>
      </c>
      <c r="DK29" s="11">
        <f t="shared" si="2"/>
        <v>0.53548133804564446</v>
      </c>
      <c r="DL29" s="11">
        <f t="shared" si="2"/>
        <v>23.887729282327502</v>
      </c>
      <c r="DM29" s="11">
        <f t="shared" si="2"/>
        <v>9.098865325091765</v>
      </c>
      <c r="DN29" s="11">
        <f t="shared" si="2"/>
        <v>5.5630583646817149</v>
      </c>
      <c r="DO29" s="11">
        <f t="shared" si="2"/>
        <v>9.2258055925540212</v>
      </c>
      <c r="DP29" s="67">
        <f t="shared" si="2"/>
        <v>100</v>
      </c>
      <c r="DQ29" s="62"/>
    </row>
    <row r="30" spans="2:121" ht="12">
      <c r="B30" s="63" t="s">
        <v>72</v>
      </c>
      <c r="C30" s="5">
        <v>8405134</v>
      </c>
      <c r="D30" s="5">
        <v>7146887</v>
      </c>
      <c r="E30" s="5">
        <v>1258247</v>
      </c>
      <c r="F30" s="5">
        <v>1136372</v>
      </c>
      <c r="G30" s="5">
        <v>121875</v>
      </c>
      <c r="H30" s="5">
        <v>952823</v>
      </c>
      <c r="I30" s="5">
        <v>1158762</v>
      </c>
      <c r="J30" s="5">
        <v>205939</v>
      </c>
      <c r="K30" s="5">
        <v>-93016</v>
      </c>
      <c r="L30" s="5">
        <v>98806</v>
      </c>
      <c r="M30" s="5">
        <v>191822</v>
      </c>
      <c r="N30" s="64">
        <v>1026965</v>
      </c>
      <c r="O30" s="5"/>
      <c r="P30" s="63" t="s">
        <v>72</v>
      </c>
      <c r="Q30" s="5">
        <v>77384</v>
      </c>
      <c r="R30" s="5">
        <v>88421</v>
      </c>
      <c r="S30" s="5">
        <v>11037</v>
      </c>
      <c r="T30" s="5">
        <v>94164</v>
      </c>
      <c r="U30" s="5">
        <v>385313</v>
      </c>
      <c r="V30" s="5">
        <v>470104</v>
      </c>
      <c r="W30" s="5">
        <v>18874</v>
      </c>
      <c r="X30" s="5">
        <v>21954</v>
      </c>
      <c r="Y30" s="5">
        <v>3080</v>
      </c>
      <c r="Z30" s="5">
        <v>3313611</v>
      </c>
      <c r="AA30" s="5">
        <v>785887</v>
      </c>
      <c r="AB30" s="5">
        <v>838980</v>
      </c>
      <c r="AC30" s="64">
        <v>-53093</v>
      </c>
      <c r="AD30" s="5">
        <v>0</v>
      </c>
      <c r="AE30" s="63" t="s">
        <v>72</v>
      </c>
      <c r="AF30" s="5">
        <v>50233</v>
      </c>
      <c r="AG30" s="5">
        <v>11779</v>
      </c>
      <c r="AH30" s="5">
        <v>38454</v>
      </c>
      <c r="AI30" s="5">
        <v>2477491</v>
      </c>
      <c r="AJ30" s="5">
        <v>1015540</v>
      </c>
      <c r="AK30" s="5">
        <v>386046</v>
      </c>
      <c r="AL30" s="5">
        <v>1075905</v>
      </c>
      <c r="AM30" s="5">
        <v>12671568</v>
      </c>
      <c r="AN30" s="5">
        <v>6325</v>
      </c>
      <c r="AO30" s="64">
        <v>2003.4099604743083</v>
      </c>
      <c r="AP30" s="68"/>
      <c r="AQ30" s="63" t="s">
        <v>72</v>
      </c>
      <c r="AR30" s="11">
        <v>-0.11790771208177342</v>
      </c>
      <c r="AS30" s="11">
        <v>-0.33243500482866095</v>
      </c>
      <c r="AT30" s="11">
        <v>1.1183519497625631</v>
      </c>
      <c r="AU30" s="11">
        <v>2.8479371529679023</v>
      </c>
      <c r="AV30" s="11">
        <v>-12.588039533515987</v>
      </c>
      <c r="AW30" s="11">
        <v>-5.5023142844958306</v>
      </c>
      <c r="AX30" s="11">
        <v>0.66824780421694596</v>
      </c>
      <c r="AY30" s="11">
        <v>44.248320690355612</v>
      </c>
      <c r="AZ30" s="11">
        <v>-156.86512758201701</v>
      </c>
      <c r="BA30" s="11">
        <v>7.8632795869130927</v>
      </c>
      <c r="BB30" s="11">
        <v>50.077846888080423</v>
      </c>
      <c r="BC30" s="65">
        <v>0.22377892632959617</v>
      </c>
      <c r="BD30" s="68"/>
      <c r="BE30" s="63" t="s">
        <v>72</v>
      </c>
      <c r="BF30" s="11">
        <v>97.382986863920422</v>
      </c>
      <c r="BG30" s="11">
        <v>74.221705548549807</v>
      </c>
      <c r="BH30" s="11">
        <v>-4.4167316186022338</v>
      </c>
      <c r="BI30" s="11">
        <v>19.438349040449523</v>
      </c>
      <c r="BJ30" s="11">
        <v>-7.110966466575058</v>
      </c>
      <c r="BK30" s="11">
        <v>-4.4150478429012363</v>
      </c>
      <c r="BL30" s="11">
        <v>-4.8833341732600921</v>
      </c>
      <c r="BM30" s="11">
        <v>-5.5660701995870614</v>
      </c>
      <c r="BN30" s="11">
        <v>-9.5447870778267259</v>
      </c>
      <c r="BO30" s="11">
        <v>19.782002972851046</v>
      </c>
      <c r="BP30" s="57">
        <v>21.686357090875308</v>
      </c>
      <c r="BQ30" s="57">
        <v>41.984376269258888</v>
      </c>
      <c r="BR30" s="65">
        <v>-196.64870571959079</v>
      </c>
      <c r="BS30" s="5"/>
      <c r="BT30" s="63" t="s">
        <v>72</v>
      </c>
      <c r="BU30" s="88">
        <v>-30.348031059345537</v>
      </c>
      <c r="BV30" s="11">
        <v>-43.552019935783775</v>
      </c>
      <c r="BW30" s="11">
        <v>-24.972196749458568</v>
      </c>
      <c r="BX30" s="11">
        <v>20.946554853550399</v>
      </c>
      <c r="BY30" s="11">
        <v>71.250594421042337</v>
      </c>
      <c r="BZ30" s="11">
        <v>6.6649351797614971</v>
      </c>
      <c r="CA30" s="11">
        <v>-1.6072539049639682</v>
      </c>
      <c r="CB30" s="11">
        <v>3.9528448832365157</v>
      </c>
      <c r="CC30" s="11">
        <v>-1.326053042121685</v>
      </c>
      <c r="CD30" s="66">
        <v>5.3498396366080714</v>
      </c>
      <c r="CE30" s="63" t="s">
        <v>72</v>
      </c>
      <c r="CF30" s="11">
        <f t="shared" si="3"/>
        <v>66.330654580396057</v>
      </c>
      <c r="CG30" s="11">
        <f t="shared" si="3"/>
        <v>56.400967899158182</v>
      </c>
      <c r="CH30" s="11">
        <f t="shared" si="3"/>
        <v>9.9296866812378699</v>
      </c>
      <c r="CI30" s="11">
        <f t="shared" si="6"/>
        <v>8.9678877941545991</v>
      </c>
      <c r="CJ30" s="11">
        <f t="shared" si="6"/>
        <v>0.96179888708327177</v>
      </c>
      <c r="CK30" s="11">
        <f t="shared" si="6"/>
        <v>7.5193772388705167</v>
      </c>
      <c r="CL30" s="11">
        <f t="shared" si="6"/>
        <v>9.1445825804667571</v>
      </c>
      <c r="CM30" s="11">
        <f t="shared" si="6"/>
        <v>1.6252053415962413</v>
      </c>
      <c r="CN30" s="11">
        <f t="shared" si="6"/>
        <v>-0.73405280230512904</v>
      </c>
      <c r="CO30" s="11">
        <f t="shared" si="6"/>
        <v>0.77974564789456202</v>
      </c>
      <c r="CP30" s="11">
        <f t="shared" si="6"/>
        <v>1.5137984501996911</v>
      </c>
      <c r="CQ30" s="65">
        <f t="shared" si="6"/>
        <v>8.1044824129105404</v>
      </c>
      <c r="CS30" s="63" t="s">
        <v>72</v>
      </c>
      <c r="CT30" s="59">
        <f t="shared" si="5"/>
        <v>0.61069001089683617</v>
      </c>
      <c r="CU30" s="59">
        <f t="shared" si="5"/>
        <v>0.69779051811109716</v>
      </c>
      <c r="CV30" s="59">
        <f t="shared" si="5"/>
        <v>8.7100507214261089E-2</v>
      </c>
      <c r="CW30" s="59">
        <f t="shared" si="5"/>
        <v>0.74311245459125508</v>
      </c>
      <c r="CX30" s="59">
        <f t="shared" si="5"/>
        <v>3.0407681196202399</v>
      </c>
      <c r="CY30" s="59">
        <f t="shared" si="5"/>
        <v>3.7099118278022107</v>
      </c>
      <c r="CZ30" s="59">
        <f t="shared" si="5"/>
        <v>0.14894762826510499</v>
      </c>
      <c r="DA30" s="59">
        <f t="shared" si="5"/>
        <v>0.17325401244739402</v>
      </c>
      <c r="DB30" s="59">
        <f t="shared" si="4"/>
        <v>2.4306384182289045E-2</v>
      </c>
      <c r="DC30" s="59">
        <f t="shared" si="4"/>
        <v>26.149968180733435</v>
      </c>
      <c r="DD30" s="59">
        <f t="shared" si="4"/>
        <v>6.2019712161904508</v>
      </c>
      <c r="DE30" s="11">
        <f t="shared" si="4"/>
        <v>6.6209643510574221</v>
      </c>
      <c r="DF30" s="65">
        <f t="shared" si="4"/>
        <v>-0.41899313486697148</v>
      </c>
      <c r="DH30" s="63" t="s">
        <v>72</v>
      </c>
      <c r="DI30" s="11">
        <f t="shared" si="2"/>
        <v>0.39642292098341742</v>
      </c>
      <c r="DJ30" s="11">
        <f t="shared" si="2"/>
        <v>9.295613613090345E-2</v>
      </c>
      <c r="DK30" s="11">
        <f t="shared" si="2"/>
        <v>0.30346678485251388</v>
      </c>
      <c r="DL30" s="11">
        <f t="shared" si="2"/>
        <v>19.551574043559565</v>
      </c>
      <c r="DM30" s="11">
        <f t="shared" si="2"/>
        <v>8.014319932623966</v>
      </c>
      <c r="DN30" s="11">
        <f t="shared" si="2"/>
        <v>3.0465527233882974</v>
      </c>
      <c r="DO30" s="11">
        <f t="shared" si="2"/>
        <v>8.4907013875473023</v>
      </c>
      <c r="DP30" s="67">
        <f t="shared" si="2"/>
        <v>100</v>
      </c>
      <c r="DQ30" s="62"/>
    </row>
    <row r="31" spans="2:121" s="68" customFormat="1" ht="12">
      <c r="B31" s="63" t="s">
        <v>73</v>
      </c>
      <c r="C31" s="5">
        <v>10954986</v>
      </c>
      <c r="D31" s="5">
        <v>9312422</v>
      </c>
      <c r="E31" s="5">
        <v>1642564</v>
      </c>
      <c r="F31" s="5">
        <v>1483277</v>
      </c>
      <c r="G31" s="5">
        <v>159287</v>
      </c>
      <c r="H31" s="5">
        <v>989972</v>
      </c>
      <c r="I31" s="5">
        <v>1049842</v>
      </c>
      <c r="J31" s="5">
        <v>59870</v>
      </c>
      <c r="K31" s="5">
        <v>-7872</v>
      </c>
      <c r="L31" s="5">
        <v>40059</v>
      </c>
      <c r="M31" s="5">
        <v>47931</v>
      </c>
      <c r="N31" s="64">
        <v>988967</v>
      </c>
      <c r="O31" s="5"/>
      <c r="P31" s="63" t="s">
        <v>73</v>
      </c>
      <c r="Q31" s="5">
        <v>70582</v>
      </c>
      <c r="R31" s="5">
        <v>81072</v>
      </c>
      <c r="S31" s="5">
        <v>10490</v>
      </c>
      <c r="T31" s="5">
        <v>292672</v>
      </c>
      <c r="U31" s="5">
        <v>467182</v>
      </c>
      <c r="V31" s="5">
        <v>158531</v>
      </c>
      <c r="W31" s="5">
        <v>8877</v>
      </c>
      <c r="X31" s="5">
        <v>10326</v>
      </c>
      <c r="Y31" s="5">
        <v>1449</v>
      </c>
      <c r="Z31" s="5">
        <v>4220099</v>
      </c>
      <c r="AA31" s="5">
        <v>1380367</v>
      </c>
      <c r="AB31" s="5">
        <v>1394501</v>
      </c>
      <c r="AC31" s="64">
        <v>-14134</v>
      </c>
      <c r="AD31" s="5">
        <v>0</v>
      </c>
      <c r="AE31" s="63" t="s">
        <v>73</v>
      </c>
      <c r="AF31" s="5">
        <v>52738</v>
      </c>
      <c r="AG31" s="5">
        <v>31345</v>
      </c>
      <c r="AH31" s="5">
        <v>21393</v>
      </c>
      <c r="AI31" s="5">
        <v>2786994</v>
      </c>
      <c r="AJ31" s="5">
        <v>515363</v>
      </c>
      <c r="AK31" s="5">
        <v>711104</v>
      </c>
      <c r="AL31" s="5">
        <v>1560527</v>
      </c>
      <c r="AM31" s="5">
        <v>16165057</v>
      </c>
      <c r="AN31" s="5">
        <v>6802</v>
      </c>
      <c r="AO31" s="64">
        <v>2376.5152896206996</v>
      </c>
      <c r="AP31" s="6"/>
      <c r="AQ31" s="63" t="s">
        <v>73</v>
      </c>
      <c r="AR31" s="11">
        <v>-5.0421018114661615</v>
      </c>
      <c r="AS31" s="11">
        <v>-5.2456643105326801</v>
      </c>
      <c r="AT31" s="11">
        <v>-3.8712762178317832</v>
      </c>
      <c r="AU31" s="11">
        <v>-2.2221680212157389</v>
      </c>
      <c r="AV31" s="11">
        <v>-16.91945797648728</v>
      </c>
      <c r="AW31" s="11">
        <v>8.9793847004027949</v>
      </c>
      <c r="AX31" s="11">
        <v>6.6476906792143868</v>
      </c>
      <c r="AY31" s="11">
        <v>-21.222647666416663</v>
      </c>
      <c r="AZ31" s="11">
        <v>67.535466842626192</v>
      </c>
      <c r="BA31" s="11">
        <v>1.6210045662100456</v>
      </c>
      <c r="BB31" s="11">
        <v>-24.717283407677325</v>
      </c>
      <c r="BC31" s="65">
        <v>7.0589839990733507</v>
      </c>
      <c r="BD31" s="6"/>
      <c r="BE31" s="63" t="s">
        <v>73</v>
      </c>
      <c r="BF31" s="11">
        <v>100.98524972948346</v>
      </c>
      <c r="BG31" s="11">
        <v>76.538989177536308</v>
      </c>
      <c r="BH31" s="11">
        <v>-2.9153169828782972</v>
      </c>
      <c r="BI31" s="11">
        <v>81.660863142344624</v>
      </c>
      <c r="BJ31" s="11">
        <v>-15.368799375386081</v>
      </c>
      <c r="BK31" s="11">
        <v>-9.6746072895715933</v>
      </c>
      <c r="BL31" s="11">
        <v>-0.16869095816464239</v>
      </c>
      <c r="BM31" s="11">
        <v>-0.8830869648684968</v>
      </c>
      <c r="BN31" s="11">
        <v>-5.0458715596330279</v>
      </c>
      <c r="BO31" s="11">
        <v>13.486292414506757</v>
      </c>
      <c r="BP31" s="57">
        <v>54.110760546523494</v>
      </c>
      <c r="BQ31" s="57">
        <v>58.27160045444176</v>
      </c>
      <c r="BR31" s="65">
        <v>-196.69562837791611</v>
      </c>
      <c r="BS31" s="5"/>
      <c r="BT31" s="63" t="s">
        <v>73</v>
      </c>
      <c r="BU31" s="11">
        <v>-10.198034975394622</v>
      </c>
      <c r="BV31" s="11">
        <v>3.5308495177698505</v>
      </c>
      <c r="BW31" s="11">
        <v>-24.807563881761624</v>
      </c>
      <c r="BX31" s="11">
        <v>0.82559955545474184</v>
      </c>
      <c r="BY31" s="11">
        <v>10.578206333062983</v>
      </c>
      <c r="BZ31" s="11">
        <v>4.5584338819765273</v>
      </c>
      <c r="CA31" s="11">
        <v>-3.5526378407042238</v>
      </c>
      <c r="CB31" s="11">
        <v>8.5314740865290676E-3</v>
      </c>
      <c r="CC31" s="11">
        <v>-0.11747430249632893</v>
      </c>
      <c r="CD31" s="66">
        <v>0.12615397508514412</v>
      </c>
      <c r="CE31" s="63" t="s">
        <v>73</v>
      </c>
      <c r="CF31" s="11">
        <f t="shared" si="3"/>
        <v>67.769547611245656</v>
      </c>
      <c r="CG31" s="11">
        <f t="shared" si="3"/>
        <v>57.608346200078351</v>
      </c>
      <c r="CH31" s="11">
        <f t="shared" si="3"/>
        <v>10.16120141116731</v>
      </c>
      <c r="CI31" s="11">
        <f t="shared" si="6"/>
        <v>9.1758228876025605</v>
      </c>
      <c r="CJ31" s="11">
        <f t="shared" si="6"/>
        <v>0.98537852356474831</v>
      </c>
      <c r="CK31" s="11">
        <f t="shared" si="6"/>
        <v>6.1241479074277319</v>
      </c>
      <c r="CL31" s="11">
        <f t="shared" si="6"/>
        <v>6.4945146806472742</v>
      </c>
      <c r="CM31" s="11">
        <f t="shared" si="6"/>
        <v>0.37036677321954387</v>
      </c>
      <c r="CN31" s="11">
        <f t="shared" si="6"/>
        <v>-4.8697632182800217E-2</v>
      </c>
      <c r="CO31" s="11">
        <f t="shared" si="6"/>
        <v>0.24781230279608663</v>
      </c>
      <c r="CP31" s="11">
        <f t="shared" si="6"/>
        <v>0.29650993497888684</v>
      </c>
      <c r="CQ31" s="65">
        <f t="shared" si="6"/>
        <v>6.1179307935629303</v>
      </c>
      <c r="CS31" s="63" t="s">
        <v>73</v>
      </c>
      <c r="CT31" s="59">
        <f t="shared" si="5"/>
        <v>0.43663316498048843</v>
      </c>
      <c r="CU31" s="59">
        <f t="shared" si="5"/>
        <v>0.50152622412652181</v>
      </c>
      <c r="CV31" s="59">
        <f t="shared" si="5"/>
        <v>6.4893059146033327E-2</v>
      </c>
      <c r="CW31" s="59">
        <f t="shared" si="5"/>
        <v>1.8105225363572799</v>
      </c>
      <c r="CX31" s="59">
        <f t="shared" si="5"/>
        <v>2.8900733229706521</v>
      </c>
      <c r="CY31" s="59">
        <f t="shared" si="5"/>
        <v>0.98070176925450991</v>
      </c>
      <c r="CZ31" s="59">
        <f t="shared" si="5"/>
        <v>5.4914746047601319E-2</v>
      </c>
      <c r="DA31" s="59">
        <f t="shared" si="5"/>
        <v>6.3878525142224987E-2</v>
      </c>
      <c r="DB31" s="59">
        <f t="shared" si="4"/>
        <v>8.9637790946236681E-3</v>
      </c>
      <c r="DC31" s="59">
        <f t="shared" si="4"/>
        <v>26.106304481326603</v>
      </c>
      <c r="DD31" s="59">
        <f t="shared" si="4"/>
        <v>8.5392028002128288</v>
      </c>
      <c r="DE31" s="11">
        <f t="shared" si="4"/>
        <v>8.6266383100288468</v>
      </c>
      <c r="DF31" s="65">
        <f t="shared" si="4"/>
        <v>-8.7435509816018581E-2</v>
      </c>
      <c r="DH31" s="63" t="s">
        <v>73</v>
      </c>
      <c r="DI31" s="11">
        <f t="shared" si="2"/>
        <v>0.32624691641978126</v>
      </c>
      <c r="DJ31" s="11">
        <f t="shared" si="2"/>
        <v>0.19390590456934362</v>
      </c>
      <c r="DK31" s="11">
        <f t="shared" si="2"/>
        <v>0.13234101185043765</v>
      </c>
      <c r="DL31" s="11">
        <f t="shared" si="2"/>
        <v>17.240854764693996</v>
      </c>
      <c r="DM31" s="11">
        <f t="shared" si="2"/>
        <v>3.1881298036870516</v>
      </c>
      <c r="DN31" s="11">
        <f t="shared" si="2"/>
        <v>4.3990194405129532</v>
      </c>
      <c r="DO31" s="11">
        <f t="shared" si="2"/>
        <v>9.6537055204939897</v>
      </c>
      <c r="DP31" s="67">
        <f t="shared" si="2"/>
        <v>100</v>
      </c>
      <c r="DQ31" s="85"/>
    </row>
    <row r="32" spans="2:121" ht="12">
      <c r="B32" s="74" t="s">
        <v>74</v>
      </c>
      <c r="C32" s="77">
        <v>14474795</v>
      </c>
      <c r="D32" s="75">
        <v>12305036</v>
      </c>
      <c r="E32" s="75">
        <v>2169759</v>
      </c>
      <c r="F32" s="75">
        <v>1959372</v>
      </c>
      <c r="G32" s="75">
        <v>210387</v>
      </c>
      <c r="H32" s="75">
        <v>1907249</v>
      </c>
      <c r="I32" s="75">
        <v>2157070</v>
      </c>
      <c r="J32" s="75">
        <v>249821</v>
      </c>
      <c r="K32" s="75">
        <v>-48453</v>
      </c>
      <c r="L32" s="75">
        <v>173214</v>
      </c>
      <c r="M32" s="75">
        <v>221667</v>
      </c>
      <c r="N32" s="76">
        <v>1911582</v>
      </c>
      <c r="O32" s="5"/>
      <c r="P32" s="74" t="s">
        <v>74</v>
      </c>
      <c r="Q32" s="75">
        <v>125940</v>
      </c>
      <c r="R32" s="75">
        <v>146894</v>
      </c>
      <c r="S32" s="75">
        <v>20954</v>
      </c>
      <c r="T32" s="75">
        <v>244801</v>
      </c>
      <c r="U32" s="75">
        <v>667481</v>
      </c>
      <c r="V32" s="75">
        <v>873360</v>
      </c>
      <c r="W32" s="75">
        <v>44120</v>
      </c>
      <c r="X32" s="75">
        <v>51320</v>
      </c>
      <c r="Y32" s="75">
        <v>7200</v>
      </c>
      <c r="Z32" s="75">
        <v>5652979</v>
      </c>
      <c r="AA32" s="75">
        <v>1491635</v>
      </c>
      <c r="AB32" s="75">
        <v>1537035</v>
      </c>
      <c r="AC32" s="76">
        <v>-45400</v>
      </c>
      <c r="AD32" s="5">
        <v>0</v>
      </c>
      <c r="AE32" s="74" t="s">
        <v>74</v>
      </c>
      <c r="AF32" s="75">
        <v>95041</v>
      </c>
      <c r="AG32" s="75">
        <v>39104</v>
      </c>
      <c r="AH32" s="75">
        <v>55937</v>
      </c>
      <c r="AI32" s="75">
        <v>4066303</v>
      </c>
      <c r="AJ32" s="75">
        <v>920509</v>
      </c>
      <c r="AK32" s="75">
        <v>717332</v>
      </c>
      <c r="AL32" s="75">
        <v>2428462</v>
      </c>
      <c r="AM32" s="75">
        <v>22035023</v>
      </c>
      <c r="AN32" s="75">
        <v>11503</v>
      </c>
      <c r="AO32" s="76">
        <v>1915.5892375901938</v>
      </c>
      <c r="AQ32" s="74" t="s">
        <v>74</v>
      </c>
      <c r="AR32" s="78">
        <v>-4.0186931132785109</v>
      </c>
      <c r="AS32" s="78">
        <v>-4.2255590840954724</v>
      </c>
      <c r="AT32" s="78">
        <v>-2.8284103962757201</v>
      </c>
      <c r="AU32" s="78">
        <v>-1.1706457390643812</v>
      </c>
      <c r="AV32" s="78">
        <v>-15.957480805643659</v>
      </c>
      <c r="AW32" s="78">
        <v>-7.1651640776576171</v>
      </c>
      <c r="AX32" s="78">
        <v>-6.5584969445143555</v>
      </c>
      <c r="AY32" s="78">
        <v>-1.6518579465153906</v>
      </c>
      <c r="AZ32" s="78">
        <v>12.583892617449665</v>
      </c>
      <c r="BA32" s="78">
        <v>2.7878658406323433</v>
      </c>
      <c r="BB32" s="78">
        <v>-1.0167720501553961</v>
      </c>
      <c r="BC32" s="79">
        <v>-7.2682740123148655</v>
      </c>
      <c r="BE32" s="74" t="s">
        <v>74</v>
      </c>
      <c r="BF32" s="78">
        <v>101.69116940520804</v>
      </c>
      <c r="BG32" s="78">
        <v>74.464648384146699</v>
      </c>
      <c r="BH32" s="78">
        <v>-3.6819122040910131</v>
      </c>
      <c r="BI32" s="78">
        <v>-41.704886958426798</v>
      </c>
      <c r="BJ32" s="78">
        <v>-12.538130529581954</v>
      </c>
      <c r="BK32" s="78">
        <v>7.046859353301457</v>
      </c>
      <c r="BL32" s="78">
        <v>-8.97650141321615</v>
      </c>
      <c r="BM32" s="78">
        <v>-9.630386166335029</v>
      </c>
      <c r="BN32" s="78">
        <v>-13.440730944938686</v>
      </c>
      <c r="BO32" s="78">
        <v>4.3707948272659696</v>
      </c>
      <c r="BP32" s="80">
        <v>7.7938408061946047</v>
      </c>
      <c r="BQ32" s="80">
        <v>15.304894607574692</v>
      </c>
      <c r="BR32" s="65">
        <v>-189.42817184391436</v>
      </c>
      <c r="BS32" s="5"/>
      <c r="BT32" s="74" t="s">
        <v>74</v>
      </c>
      <c r="BU32" s="78">
        <v>-15.156357403654738</v>
      </c>
      <c r="BV32" s="78">
        <v>9.1894004970262184</v>
      </c>
      <c r="BW32" s="78">
        <v>-26.597643230191849</v>
      </c>
      <c r="BX32" s="78">
        <v>3.7205243694460979</v>
      </c>
      <c r="BY32" s="78">
        <v>26.68141964375414</v>
      </c>
      <c r="BZ32" s="78">
        <v>-1.0128720303806411</v>
      </c>
      <c r="CA32" s="78">
        <v>-1.6473367010416999</v>
      </c>
      <c r="CB32" s="78">
        <v>-2.2904192652318147</v>
      </c>
      <c r="CC32" s="78">
        <v>-0.93015244165015942</v>
      </c>
      <c r="CD32" s="81">
        <v>-1.3730381716601503</v>
      </c>
      <c r="CE32" s="74" t="s">
        <v>74</v>
      </c>
      <c r="CF32" s="78">
        <f t="shared" si="3"/>
        <v>65.689947317050681</v>
      </c>
      <c r="CG32" s="78">
        <f t="shared" si="3"/>
        <v>55.84308216968958</v>
      </c>
      <c r="CH32" s="78">
        <f t="shared" si="3"/>
        <v>9.8468651473610898</v>
      </c>
      <c r="CI32" s="78">
        <f t="shared" si="6"/>
        <v>8.8920805755455756</v>
      </c>
      <c r="CJ32" s="78">
        <f t="shared" si="6"/>
        <v>0.9547845718155139</v>
      </c>
      <c r="CK32" s="78">
        <f t="shared" si="6"/>
        <v>8.6555344190019667</v>
      </c>
      <c r="CL32" s="78">
        <f t="shared" si="6"/>
        <v>9.7892795482900112</v>
      </c>
      <c r="CM32" s="78">
        <f t="shared" si="6"/>
        <v>1.1337451292880429</v>
      </c>
      <c r="CN32" s="78">
        <f t="shared" si="6"/>
        <v>-0.2198908528482135</v>
      </c>
      <c r="CO32" s="78">
        <f t="shared" si="6"/>
        <v>0.78608495212371698</v>
      </c>
      <c r="CP32" s="78">
        <f t="shared" si="6"/>
        <v>1.0059758049719303</v>
      </c>
      <c r="CQ32" s="65">
        <f t="shared" si="6"/>
        <v>8.6751985691142686</v>
      </c>
      <c r="CS32" s="74" t="s">
        <v>74</v>
      </c>
      <c r="CT32" s="82">
        <f t="shared" si="5"/>
        <v>0.57154467231552242</v>
      </c>
      <c r="CU32" s="82">
        <f t="shared" si="5"/>
        <v>0.66663874142541168</v>
      </c>
      <c r="CV32" s="82">
        <f t="shared" si="5"/>
        <v>9.5094069109889295E-2</v>
      </c>
      <c r="CW32" s="82">
        <f t="shared" si="5"/>
        <v>1.1109632152414817</v>
      </c>
      <c r="CX32" s="82">
        <f t="shared" si="5"/>
        <v>3.0291822250423794</v>
      </c>
      <c r="CY32" s="82">
        <f t="shared" si="5"/>
        <v>3.963508456514885</v>
      </c>
      <c r="CZ32" s="82">
        <f t="shared" si="5"/>
        <v>0.20022670273591275</v>
      </c>
      <c r="DA32" s="82">
        <f t="shared" si="5"/>
        <v>0.23290195794213603</v>
      </c>
      <c r="DB32" s="82">
        <f t="shared" si="4"/>
        <v>3.2675255206223296E-2</v>
      </c>
      <c r="DC32" s="82">
        <f t="shared" si="4"/>
        <v>25.654518263947352</v>
      </c>
      <c r="DD32" s="82">
        <f t="shared" si="4"/>
        <v>6.7693825416020674</v>
      </c>
      <c r="DE32" s="78">
        <f t="shared" si="4"/>
        <v>6.9754181785968639</v>
      </c>
      <c r="DF32" s="79">
        <f t="shared" si="4"/>
        <v>-0.20603563699479688</v>
      </c>
      <c r="DH32" s="74" t="s">
        <v>74</v>
      </c>
      <c r="DI32" s="78">
        <f t="shared" si="2"/>
        <v>0.43131790695203726</v>
      </c>
      <c r="DJ32" s="78">
        <f t="shared" si="2"/>
        <v>0.17746294160891049</v>
      </c>
      <c r="DK32" s="78">
        <f t="shared" si="2"/>
        <v>0.25385496534312674</v>
      </c>
      <c r="DL32" s="78">
        <f t="shared" si="2"/>
        <v>18.453817815393251</v>
      </c>
      <c r="DM32" s="78">
        <f t="shared" si="2"/>
        <v>4.1774814575868611</v>
      </c>
      <c r="DN32" s="78">
        <f t="shared" si="2"/>
        <v>3.2554175232764675</v>
      </c>
      <c r="DO32" s="78">
        <f t="shared" si="2"/>
        <v>11.020918834529921</v>
      </c>
      <c r="DP32" s="89">
        <f t="shared" si="2"/>
        <v>100</v>
      </c>
      <c r="DQ32" s="62"/>
    </row>
    <row r="33" spans="2:121" ht="12">
      <c r="B33" s="63" t="s">
        <v>75</v>
      </c>
      <c r="C33" s="5">
        <v>25533873</v>
      </c>
      <c r="D33" s="5">
        <v>21706010</v>
      </c>
      <c r="E33" s="5">
        <v>3827863</v>
      </c>
      <c r="F33" s="5">
        <v>3455924</v>
      </c>
      <c r="G33" s="5">
        <v>371939</v>
      </c>
      <c r="H33" s="5">
        <v>1737322</v>
      </c>
      <c r="I33" s="5">
        <v>2242721</v>
      </c>
      <c r="J33" s="5">
        <v>505399</v>
      </c>
      <c r="K33" s="5">
        <v>-186431</v>
      </c>
      <c r="L33" s="5">
        <v>281933</v>
      </c>
      <c r="M33" s="5">
        <v>468364</v>
      </c>
      <c r="N33" s="64">
        <v>1870267</v>
      </c>
      <c r="O33" s="5"/>
      <c r="P33" s="63" t="s">
        <v>75</v>
      </c>
      <c r="Q33" s="5">
        <v>264839</v>
      </c>
      <c r="R33" s="5">
        <v>293146</v>
      </c>
      <c r="S33" s="5">
        <v>28307</v>
      </c>
      <c r="T33" s="5">
        <v>223849</v>
      </c>
      <c r="U33" s="5">
        <v>1129529</v>
      </c>
      <c r="V33" s="5">
        <v>252050</v>
      </c>
      <c r="W33" s="5">
        <v>53486</v>
      </c>
      <c r="X33" s="5">
        <v>62214</v>
      </c>
      <c r="Y33" s="5">
        <v>8728</v>
      </c>
      <c r="Z33" s="5">
        <v>7310645</v>
      </c>
      <c r="AA33" s="5">
        <v>1781615</v>
      </c>
      <c r="AB33" s="5">
        <v>1930106</v>
      </c>
      <c r="AC33" s="64">
        <v>-148491</v>
      </c>
      <c r="AD33" s="5">
        <v>0</v>
      </c>
      <c r="AE33" s="63" t="s">
        <v>75</v>
      </c>
      <c r="AF33" s="5">
        <v>589686</v>
      </c>
      <c r="AG33" s="5">
        <v>524933</v>
      </c>
      <c r="AH33" s="5">
        <v>64753</v>
      </c>
      <c r="AI33" s="5">
        <v>4939344</v>
      </c>
      <c r="AJ33" s="5">
        <v>602266</v>
      </c>
      <c r="AK33" s="5">
        <v>1498691</v>
      </c>
      <c r="AL33" s="5">
        <v>2838387</v>
      </c>
      <c r="AM33" s="5">
        <v>34581840</v>
      </c>
      <c r="AN33" s="5">
        <v>17237</v>
      </c>
      <c r="AO33" s="64">
        <v>2006.256309102512</v>
      </c>
      <c r="AQ33" s="63" t="s">
        <v>75</v>
      </c>
      <c r="AR33" s="11">
        <v>-0.35873608950853519</v>
      </c>
      <c r="AS33" s="11">
        <v>-0.57383246107592834</v>
      </c>
      <c r="AT33" s="11">
        <v>0.87879432349360931</v>
      </c>
      <c r="AU33" s="11">
        <v>2.6028931326990974</v>
      </c>
      <c r="AV33" s="11">
        <v>-12.744654147068138</v>
      </c>
      <c r="AW33" s="11">
        <v>3.8360829554508022</v>
      </c>
      <c r="AX33" s="11">
        <v>2.618351798240858</v>
      </c>
      <c r="AY33" s="11">
        <v>-1.3582299876258399</v>
      </c>
      <c r="AZ33" s="11">
        <v>8.840154515671605</v>
      </c>
      <c r="BA33" s="11">
        <v>4.8311891128132665</v>
      </c>
      <c r="BB33" s="11">
        <v>-1.0742422642306473</v>
      </c>
      <c r="BC33" s="65">
        <v>2.6409533818658777</v>
      </c>
      <c r="BE33" s="63" t="s">
        <v>75</v>
      </c>
      <c r="BF33" s="11">
        <v>47.145039864433144</v>
      </c>
      <c r="BG33" s="11">
        <v>40.014710939589619</v>
      </c>
      <c r="BH33" s="11">
        <v>-3.6619814178266346</v>
      </c>
      <c r="BI33" s="11">
        <v>17.977948539565084</v>
      </c>
      <c r="BJ33" s="11">
        <v>-8.0899141543594126</v>
      </c>
      <c r="BK33" s="11">
        <v>12.788179279730794</v>
      </c>
      <c r="BL33" s="11">
        <v>-3.6357739982703947</v>
      </c>
      <c r="BM33" s="11">
        <v>-4.3288379030893909</v>
      </c>
      <c r="BN33" s="11">
        <v>-8.3674540682414698</v>
      </c>
      <c r="BO33" s="11">
        <v>1.9220581141482105</v>
      </c>
      <c r="BP33" s="57">
        <v>9.5433355345111472</v>
      </c>
      <c r="BQ33" s="57">
        <v>30.597521895874159</v>
      </c>
      <c r="BR33" s="86">
        <v>-199.99528613179976</v>
      </c>
      <c r="BS33" s="5"/>
      <c r="BT33" s="63" t="s">
        <v>75</v>
      </c>
      <c r="BU33" s="11">
        <v>-11.828455398822356</v>
      </c>
      <c r="BV33" s="11">
        <v>-9.7324299692191296</v>
      </c>
      <c r="BW33" s="11">
        <v>-25.79643381004767</v>
      </c>
      <c r="BX33" s="11">
        <v>1.2662006435973219</v>
      </c>
      <c r="BY33" s="11">
        <v>17.375153962487722</v>
      </c>
      <c r="BZ33" s="11">
        <v>1.3991776786505647</v>
      </c>
      <c r="CA33" s="11">
        <v>-1.6654997244029974</v>
      </c>
      <c r="CB33" s="11">
        <v>0.31944735222242027</v>
      </c>
      <c r="CC33" s="11">
        <v>-0.87411582034619584</v>
      </c>
      <c r="CD33" s="69">
        <v>1.204088298880065</v>
      </c>
      <c r="CE33" s="63" t="s">
        <v>75</v>
      </c>
      <c r="CF33" s="11">
        <f t="shared" si="3"/>
        <v>73.836074078186698</v>
      </c>
      <c r="CG33" s="11">
        <f t="shared" si="3"/>
        <v>62.76707659280131</v>
      </c>
      <c r="CH33" s="11">
        <f t="shared" si="3"/>
        <v>11.068997485385394</v>
      </c>
      <c r="CI33" s="11">
        <f t="shared" si="6"/>
        <v>9.9934647780453556</v>
      </c>
      <c r="CJ33" s="11">
        <f t="shared" si="6"/>
        <v>1.0755327073400374</v>
      </c>
      <c r="CK33" s="11">
        <f t="shared" si="6"/>
        <v>5.0237986180029743</v>
      </c>
      <c r="CL33" s="11">
        <f t="shared" si="6"/>
        <v>6.4852564236026771</v>
      </c>
      <c r="CM33" s="11">
        <f t="shared" si="6"/>
        <v>1.4614578055997021</v>
      </c>
      <c r="CN33" s="11">
        <f t="shared" si="6"/>
        <v>-0.5391008691266862</v>
      </c>
      <c r="CO33" s="11">
        <f t="shared" si="6"/>
        <v>0.81526315545962857</v>
      </c>
      <c r="CP33" s="11">
        <f t="shared" si="6"/>
        <v>1.3543640245863147</v>
      </c>
      <c r="CQ33" s="86">
        <f t="shared" si="6"/>
        <v>5.4082344953304977</v>
      </c>
      <c r="CS33" s="63" t="s">
        <v>75</v>
      </c>
      <c r="CT33" s="59">
        <f t="shared" si="5"/>
        <v>0.76583258727702164</v>
      </c>
      <c r="CU33" s="59">
        <f t="shared" si="5"/>
        <v>0.84768768810450801</v>
      </c>
      <c r="CV33" s="59">
        <f t="shared" si="5"/>
        <v>8.1855100827486343E-2</v>
      </c>
      <c r="CW33" s="59">
        <f t="shared" si="5"/>
        <v>0.64730216784300665</v>
      </c>
      <c r="CX33" s="59">
        <f t="shared" si="5"/>
        <v>3.2662489907997956</v>
      </c>
      <c r="CY33" s="59">
        <f t="shared" si="5"/>
        <v>0.72885074941067329</v>
      </c>
      <c r="CZ33" s="59">
        <f t="shared" si="5"/>
        <v>0.15466499179916396</v>
      </c>
      <c r="DA33" s="59">
        <f t="shared" si="5"/>
        <v>0.17990367198506499</v>
      </c>
      <c r="DB33" s="59">
        <f t="shared" si="4"/>
        <v>2.5238680185901041E-2</v>
      </c>
      <c r="DC33" s="59">
        <f t="shared" si="4"/>
        <v>21.140127303810324</v>
      </c>
      <c r="DD33" s="59">
        <f t="shared" si="4"/>
        <v>5.1518802932406143</v>
      </c>
      <c r="DE33" s="11">
        <f t="shared" si="4"/>
        <v>5.5812704008809249</v>
      </c>
      <c r="DF33" s="65">
        <f t="shared" si="4"/>
        <v>-0.4293901076403106</v>
      </c>
      <c r="DH33" s="63" t="s">
        <v>75</v>
      </c>
      <c r="DI33" s="11">
        <f t="shared" si="2"/>
        <v>1.7051897759055041</v>
      </c>
      <c r="DJ33" s="11">
        <f t="shared" si="2"/>
        <v>1.5179441001404206</v>
      </c>
      <c r="DK33" s="11">
        <f t="shared" si="2"/>
        <v>0.18724567576508364</v>
      </c>
      <c r="DL33" s="11">
        <f t="shared" si="2"/>
        <v>14.283057234664206</v>
      </c>
      <c r="DM33" s="11">
        <f t="shared" si="2"/>
        <v>1.7415672503256046</v>
      </c>
      <c r="DN33" s="11">
        <f t="shared" si="2"/>
        <v>4.3337514718707855</v>
      </c>
      <c r="DO33" s="11">
        <f t="shared" si="2"/>
        <v>8.2077385124678166</v>
      </c>
      <c r="DP33" s="67">
        <f t="shared" si="2"/>
        <v>100</v>
      </c>
      <c r="DQ33" s="62"/>
    </row>
    <row r="34" spans="2:121" ht="12">
      <c r="B34" s="63" t="s">
        <v>76</v>
      </c>
      <c r="C34" s="5">
        <v>16182632</v>
      </c>
      <c r="D34" s="5">
        <v>13756047</v>
      </c>
      <c r="E34" s="5">
        <v>2426585</v>
      </c>
      <c r="F34" s="5">
        <v>2191501</v>
      </c>
      <c r="G34" s="5">
        <v>235084</v>
      </c>
      <c r="H34" s="5">
        <v>1346881</v>
      </c>
      <c r="I34" s="5">
        <v>1500202</v>
      </c>
      <c r="J34" s="5">
        <v>153321</v>
      </c>
      <c r="K34" s="5">
        <v>-129626</v>
      </c>
      <c r="L34" s="5">
        <v>7173</v>
      </c>
      <c r="M34" s="5">
        <v>136799</v>
      </c>
      <c r="N34" s="64">
        <v>1462308</v>
      </c>
      <c r="O34" s="5"/>
      <c r="P34" s="63" t="s">
        <v>76</v>
      </c>
      <c r="Q34" s="5">
        <v>125616</v>
      </c>
      <c r="R34" s="5">
        <v>139821</v>
      </c>
      <c r="S34" s="5">
        <v>14205</v>
      </c>
      <c r="T34" s="5">
        <v>109902</v>
      </c>
      <c r="U34" s="5">
        <v>686345</v>
      </c>
      <c r="V34" s="5">
        <v>540445</v>
      </c>
      <c r="W34" s="5">
        <v>14199</v>
      </c>
      <c r="X34" s="5">
        <v>16516</v>
      </c>
      <c r="Y34" s="5">
        <v>2317</v>
      </c>
      <c r="Z34" s="5">
        <v>6596702</v>
      </c>
      <c r="AA34" s="5">
        <v>3218420</v>
      </c>
      <c r="AB34" s="5">
        <v>3290513</v>
      </c>
      <c r="AC34" s="64">
        <v>-72093</v>
      </c>
      <c r="AD34" s="5">
        <v>0</v>
      </c>
      <c r="AE34" s="63" t="s">
        <v>76</v>
      </c>
      <c r="AF34" s="5">
        <v>311599</v>
      </c>
      <c r="AG34" s="5">
        <v>285936</v>
      </c>
      <c r="AH34" s="5">
        <v>25663</v>
      </c>
      <c r="AI34" s="5">
        <v>3066683</v>
      </c>
      <c r="AJ34" s="5">
        <v>162532</v>
      </c>
      <c r="AK34" s="5">
        <v>837581</v>
      </c>
      <c r="AL34" s="5">
        <v>2066570</v>
      </c>
      <c r="AM34" s="5">
        <v>24126215</v>
      </c>
      <c r="AN34" s="5">
        <v>9054</v>
      </c>
      <c r="AO34" s="64">
        <v>2664.7023415065164</v>
      </c>
      <c r="AQ34" s="63" t="s">
        <v>76</v>
      </c>
      <c r="AR34" s="11">
        <v>0.11230798792265362</v>
      </c>
      <c r="AS34" s="11">
        <v>-0.10278717064478579</v>
      </c>
      <c r="AT34" s="11">
        <v>1.3493843861842219</v>
      </c>
      <c r="AU34" s="11">
        <v>3.0874961486265589</v>
      </c>
      <c r="AV34" s="11">
        <v>-12.416732485879917</v>
      </c>
      <c r="AW34" s="11">
        <v>-7.9289287982330636</v>
      </c>
      <c r="AX34" s="11">
        <v>-8.0795188917108067</v>
      </c>
      <c r="AY34" s="11">
        <v>-9.3815383524238438</v>
      </c>
      <c r="AZ34" s="11">
        <v>9.6393268922442044</v>
      </c>
      <c r="BA34" s="11">
        <v>-19.458791825735457</v>
      </c>
      <c r="BB34" s="11">
        <v>-10.213310580204778</v>
      </c>
      <c r="BC34" s="65">
        <v>-8.2071395032930496</v>
      </c>
      <c r="BE34" s="63" t="s">
        <v>76</v>
      </c>
      <c r="BF34" s="11">
        <v>48.571834084377109</v>
      </c>
      <c r="BG34" s="11">
        <v>41.083699107007718</v>
      </c>
      <c r="BH34" s="11">
        <v>-2.4113767518549052</v>
      </c>
      <c r="BI34" s="11">
        <v>-16.578489938744372</v>
      </c>
      <c r="BJ34" s="11">
        <v>-8.5397705315619046</v>
      </c>
      <c r="BK34" s="11">
        <v>-13.712419970303195</v>
      </c>
      <c r="BL34" s="11">
        <v>6.9765689746101103</v>
      </c>
      <c r="BM34" s="11">
        <v>6.2053887209825733</v>
      </c>
      <c r="BN34" s="11">
        <v>1.7120280948200177</v>
      </c>
      <c r="BO34" s="11">
        <v>8.7641806242953599</v>
      </c>
      <c r="BP34" s="57">
        <v>17.344823701290295</v>
      </c>
      <c r="BQ34" s="57">
        <v>23.139323707509991</v>
      </c>
      <c r="BR34" s="65">
        <v>-202.23637188723126</v>
      </c>
      <c r="BS34" s="5"/>
      <c r="BT34" s="63" t="s">
        <v>76</v>
      </c>
      <c r="BU34" s="11">
        <v>-11.565488860508017</v>
      </c>
      <c r="BV34" s="11">
        <v>-10.167201804598207</v>
      </c>
      <c r="BW34" s="11">
        <v>-24.635851051333255</v>
      </c>
      <c r="BX34" s="11">
        <v>3.2522257750525321</v>
      </c>
      <c r="BY34" s="11">
        <v>40.176630903508467</v>
      </c>
      <c r="BZ34" s="11">
        <v>8.7979476521400279</v>
      </c>
      <c r="CA34" s="11">
        <v>-0.8502171721702968</v>
      </c>
      <c r="CB34" s="11">
        <v>1.8306390830748864</v>
      </c>
      <c r="CC34" s="11">
        <v>0.71190211345939935</v>
      </c>
      <c r="CD34" s="69">
        <v>1.1108289548092776</v>
      </c>
      <c r="CE34" s="63" t="s">
        <v>76</v>
      </c>
      <c r="CF34" s="11">
        <f t="shared" si="3"/>
        <v>67.074889285368627</v>
      </c>
      <c r="CG34" s="11">
        <f t="shared" si="3"/>
        <v>57.017012407458026</v>
      </c>
      <c r="CH34" s="11">
        <f t="shared" si="3"/>
        <v>10.057876877910605</v>
      </c>
      <c r="CI34" s="11">
        <f t="shared" si="6"/>
        <v>9.0834845001588516</v>
      </c>
      <c r="CJ34" s="11">
        <f t="shared" si="6"/>
        <v>0.97439237775175258</v>
      </c>
      <c r="CK34" s="11">
        <f t="shared" si="6"/>
        <v>5.5826452678134553</v>
      </c>
      <c r="CL34" s="11">
        <f t="shared" si="6"/>
        <v>6.2181407236899782</v>
      </c>
      <c r="CM34" s="11">
        <f t="shared" si="6"/>
        <v>0.63549545587652267</v>
      </c>
      <c r="CN34" s="11">
        <f t="shared" si="6"/>
        <v>-0.53728278555090392</v>
      </c>
      <c r="CO34" s="11">
        <f t="shared" si="6"/>
        <v>2.9731145146472415E-2</v>
      </c>
      <c r="CP34" s="11">
        <f t="shared" si="6"/>
        <v>0.56701393069737627</v>
      </c>
      <c r="CQ34" s="65">
        <f t="shared" si="6"/>
        <v>6.06107505881051</v>
      </c>
      <c r="CS34" s="63" t="s">
        <v>76</v>
      </c>
      <c r="CT34" s="59">
        <f t="shared" si="5"/>
        <v>0.52066186096741662</v>
      </c>
      <c r="CU34" s="59">
        <f t="shared" si="5"/>
        <v>0.57953972473510662</v>
      </c>
      <c r="CV34" s="59">
        <f t="shared" si="5"/>
        <v>5.8877863767690039E-2</v>
      </c>
      <c r="CW34" s="59">
        <f t="shared" si="5"/>
        <v>0.45552938991880826</v>
      </c>
      <c r="CX34" s="59">
        <f t="shared" si="5"/>
        <v>2.8448100955744611</v>
      </c>
      <c r="CY34" s="59">
        <f t="shared" si="5"/>
        <v>2.2400737123498238</v>
      </c>
      <c r="CZ34" s="59">
        <f t="shared" si="5"/>
        <v>5.8852994553849416E-2</v>
      </c>
      <c r="DA34" s="59">
        <f t="shared" si="5"/>
        <v>6.8456655965305785E-2</v>
      </c>
      <c r="DB34" s="59">
        <f t="shared" si="4"/>
        <v>9.6036614114563771E-3</v>
      </c>
      <c r="DC34" s="59">
        <f t="shared" si="4"/>
        <v>27.342465446817911</v>
      </c>
      <c r="DD34" s="59">
        <f t="shared" si="4"/>
        <v>13.339929201493064</v>
      </c>
      <c r="DE34" s="11">
        <f t="shared" si="4"/>
        <v>13.638745240395147</v>
      </c>
      <c r="DF34" s="65">
        <f t="shared" si="4"/>
        <v>-0.29881603890208219</v>
      </c>
      <c r="DH34" s="63" t="s">
        <v>76</v>
      </c>
      <c r="DI34" s="11">
        <f t="shared" si="2"/>
        <v>1.2915370272543787</v>
      </c>
      <c r="DJ34" s="11">
        <f t="shared" si="2"/>
        <v>1.1851672547890335</v>
      </c>
      <c r="DK34" s="11">
        <f t="shared" si="2"/>
        <v>0.10636977246534526</v>
      </c>
      <c r="DL34" s="11">
        <f t="shared" si="2"/>
        <v>12.710999218070468</v>
      </c>
      <c r="DM34" s="11">
        <f t="shared" si="2"/>
        <v>0.67367384399086228</v>
      </c>
      <c r="DN34" s="11">
        <f t="shared" si="2"/>
        <v>3.4716634996413651</v>
      </c>
      <c r="DO34" s="11">
        <f t="shared" si="2"/>
        <v>8.5656618744382413</v>
      </c>
      <c r="DP34" s="70">
        <f t="shared" si="2"/>
        <v>100</v>
      </c>
      <c r="DQ34" s="73"/>
    </row>
    <row r="35" spans="2:121" ht="12">
      <c r="B35" s="63" t="s">
        <v>77</v>
      </c>
      <c r="C35" s="5">
        <v>53471192</v>
      </c>
      <c r="D35" s="5">
        <v>45449749</v>
      </c>
      <c r="E35" s="5">
        <v>8021443</v>
      </c>
      <c r="F35" s="5">
        <v>7239943</v>
      </c>
      <c r="G35" s="5">
        <v>781500</v>
      </c>
      <c r="H35" s="5">
        <v>4436190</v>
      </c>
      <c r="I35" s="5">
        <v>7080374</v>
      </c>
      <c r="J35" s="5">
        <v>2644184</v>
      </c>
      <c r="K35" s="5">
        <v>619798</v>
      </c>
      <c r="L35" s="5">
        <v>3203440</v>
      </c>
      <c r="M35" s="5">
        <v>2583642</v>
      </c>
      <c r="N35" s="64">
        <v>3760556</v>
      </c>
      <c r="O35" s="5"/>
      <c r="P35" s="63" t="s">
        <v>77</v>
      </c>
      <c r="Q35" s="5">
        <v>499677</v>
      </c>
      <c r="R35" s="5">
        <v>551107</v>
      </c>
      <c r="S35" s="5">
        <v>51430</v>
      </c>
      <c r="T35" s="5">
        <v>489575</v>
      </c>
      <c r="U35" s="5">
        <v>2089225</v>
      </c>
      <c r="V35" s="5">
        <v>682079</v>
      </c>
      <c r="W35" s="5">
        <v>55836</v>
      </c>
      <c r="X35" s="5">
        <v>64948</v>
      </c>
      <c r="Y35" s="5">
        <v>9112</v>
      </c>
      <c r="Z35" s="5">
        <v>17642430</v>
      </c>
      <c r="AA35" s="5">
        <v>6975293</v>
      </c>
      <c r="AB35" s="5">
        <v>7113292</v>
      </c>
      <c r="AC35" s="64">
        <v>-137999</v>
      </c>
      <c r="AD35" s="5">
        <v>0</v>
      </c>
      <c r="AE35" s="63" t="s">
        <v>77</v>
      </c>
      <c r="AF35" s="5">
        <v>781927</v>
      </c>
      <c r="AG35" s="5">
        <v>700679</v>
      </c>
      <c r="AH35" s="5">
        <v>81248</v>
      </c>
      <c r="AI35" s="5">
        <v>9885210</v>
      </c>
      <c r="AJ35" s="5">
        <v>1292463</v>
      </c>
      <c r="AK35" s="5">
        <v>2712690</v>
      </c>
      <c r="AL35" s="5">
        <v>5880057</v>
      </c>
      <c r="AM35" s="5">
        <v>75549812</v>
      </c>
      <c r="AN35" s="5">
        <v>33611</v>
      </c>
      <c r="AO35" s="64">
        <v>2247.7704322989498</v>
      </c>
      <c r="AQ35" s="63" t="s">
        <v>77</v>
      </c>
      <c r="AR35" s="11">
        <v>-4.4674624627760595</v>
      </c>
      <c r="AS35" s="11">
        <v>-4.6703081481663569</v>
      </c>
      <c r="AT35" s="11">
        <v>-3.3016311358061481</v>
      </c>
      <c r="AU35" s="11">
        <v>-1.6278276957074747</v>
      </c>
      <c r="AV35" s="11">
        <v>-16.468660516451344</v>
      </c>
      <c r="AW35" s="11">
        <v>-0.12002645039841081</v>
      </c>
      <c r="AX35" s="11">
        <v>-1.3235602362757801</v>
      </c>
      <c r="AY35" s="11">
        <v>-3.2788882089294002</v>
      </c>
      <c r="AZ35" s="11">
        <v>53.907163733614091</v>
      </c>
      <c r="BA35" s="11">
        <v>4.2212766345088042</v>
      </c>
      <c r="BB35" s="11">
        <v>-3.2699583898356486</v>
      </c>
      <c r="BC35" s="65">
        <v>-5.5524203260320579</v>
      </c>
      <c r="BE35" s="63" t="s">
        <v>77</v>
      </c>
      <c r="BF35" s="11">
        <v>48.429785944712783</v>
      </c>
      <c r="BG35" s="11">
        <v>41.429158005491828</v>
      </c>
      <c r="BH35" s="11">
        <v>-3.0135023006713437</v>
      </c>
      <c r="BI35" s="11">
        <v>-12.630966551441681</v>
      </c>
      <c r="BJ35" s="11">
        <v>-10.815897563303649</v>
      </c>
      <c r="BK35" s="11">
        <v>-8.0805616947873435</v>
      </c>
      <c r="BL35" s="11">
        <v>-2.3487644065128808</v>
      </c>
      <c r="BM35" s="11">
        <v>-3.0511105803678049</v>
      </c>
      <c r="BN35" s="11">
        <v>-7.1435850402527254</v>
      </c>
      <c r="BO35" s="11">
        <v>9.7080829977820748</v>
      </c>
      <c r="BP35" s="57">
        <v>32.782573718835238</v>
      </c>
      <c r="BQ35" s="57">
        <v>39.192061701446946</v>
      </c>
      <c r="BR35" s="65">
        <v>-196.66909508665256</v>
      </c>
      <c r="BS35" s="5"/>
      <c r="BT35" s="63" t="s">
        <v>77</v>
      </c>
      <c r="BU35" s="11">
        <v>-12.546205526656326</v>
      </c>
      <c r="BV35" s="11">
        <v>-10.860759493670887</v>
      </c>
      <c r="BW35" s="11">
        <v>-24.807270506140505</v>
      </c>
      <c r="BX35" s="11">
        <v>-0.4909111426370325</v>
      </c>
      <c r="BY35" s="11">
        <v>17.319909917515162</v>
      </c>
      <c r="BZ35" s="11">
        <v>0.60828049218759561</v>
      </c>
      <c r="CA35" s="11">
        <v>-4.1716542827114136</v>
      </c>
      <c r="CB35" s="11">
        <v>-1.2349453673629274</v>
      </c>
      <c r="CC35" s="11">
        <v>0.42427320804326385</v>
      </c>
      <c r="CD35" s="69">
        <v>-1.6522086965657039</v>
      </c>
      <c r="CE35" s="63" t="s">
        <v>77</v>
      </c>
      <c r="CF35" s="11">
        <f t="shared" si="3"/>
        <v>70.776075524847101</v>
      </c>
      <c r="CG35" s="11">
        <f t="shared" si="3"/>
        <v>60.158652678050338</v>
      </c>
      <c r="CH35" s="11">
        <f t="shared" si="3"/>
        <v>10.617422846796758</v>
      </c>
      <c r="CI35" s="11">
        <f t="shared" si="6"/>
        <v>9.5830059775661649</v>
      </c>
      <c r="CJ35" s="11">
        <f t="shared" si="6"/>
        <v>1.0344168692305944</v>
      </c>
      <c r="CK35" s="11">
        <f t="shared" si="6"/>
        <v>5.8718743072451325</v>
      </c>
      <c r="CL35" s="11">
        <f t="shared" si="6"/>
        <v>9.3717956571486898</v>
      </c>
      <c r="CM35" s="11">
        <f t="shared" si="6"/>
        <v>3.4999213499035577</v>
      </c>
      <c r="CN35" s="11">
        <f t="shared" si="6"/>
        <v>0.82038324595698542</v>
      </c>
      <c r="CO35" s="11">
        <f t="shared" si="6"/>
        <v>4.2401693865234238</v>
      </c>
      <c r="CP35" s="11">
        <f t="shared" si="6"/>
        <v>3.4197861405664387</v>
      </c>
      <c r="CQ35" s="65">
        <f t="shared" si="6"/>
        <v>4.9775848548769392</v>
      </c>
      <c r="CS35" s="63" t="s">
        <v>77</v>
      </c>
      <c r="CT35" s="59">
        <f t="shared" si="5"/>
        <v>0.66138748300260497</v>
      </c>
      <c r="CU35" s="59">
        <f t="shared" si="5"/>
        <v>0.72946177549720437</v>
      </c>
      <c r="CV35" s="59">
        <f t="shared" si="5"/>
        <v>6.8074292494599453E-2</v>
      </c>
      <c r="CW35" s="59">
        <f t="shared" si="5"/>
        <v>0.64801617242939002</v>
      </c>
      <c r="CX35" s="59">
        <f t="shared" si="5"/>
        <v>2.7653609515269211</v>
      </c>
      <c r="CY35" s="59">
        <f t="shared" si="5"/>
        <v>0.90282024791802262</v>
      </c>
      <c r="CZ35" s="59">
        <f t="shared" si="5"/>
        <v>7.3906206411208542E-2</v>
      </c>
      <c r="DA35" s="59">
        <f t="shared" si="5"/>
        <v>8.5967123253728281E-2</v>
      </c>
      <c r="DB35" s="59">
        <f t="shared" si="4"/>
        <v>1.2060916842519741E-2</v>
      </c>
      <c r="DC35" s="59">
        <f t="shared" si="4"/>
        <v>23.352050167907766</v>
      </c>
      <c r="DD35" s="59">
        <f t="shared" si="4"/>
        <v>9.2327072898606275</v>
      </c>
      <c r="DE35" s="11">
        <f t="shared" si="4"/>
        <v>9.4153669105093201</v>
      </c>
      <c r="DF35" s="65">
        <f t="shared" si="4"/>
        <v>-0.18265962064869201</v>
      </c>
      <c r="DH35" s="63" t="s">
        <v>77</v>
      </c>
      <c r="DI35" s="11">
        <f t="shared" si="2"/>
        <v>1.0349820592538337</v>
      </c>
      <c r="DJ35" s="11">
        <f t="shared" si="2"/>
        <v>0.92743976649472004</v>
      </c>
      <c r="DK35" s="11">
        <f t="shared" si="2"/>
        <v>0.10754229275911369</v>
      </c>
      <c r="DL35" s="11">
        <f t="shared" si="2"/>
        <v>13.0843608187933</v>
      </c>
      <c r="DM35" s="11">
        <f t="shared" si="2"/>
        <v>1.7107428407631247</v>
      </c>
      <c r="DN35" s="11">
        <f t="shared" si="2"/>
        <v>3.590597948807603</v>
      </c>
      <c r="DO35" s="11">
        <f t="shared" si="2"/>
        <v>7.7830200292225742</v>
      </c>
      <c r="DP35" s="70">
        <f t="shared" si="2"/>
        <v>100</v>
      </c>
      <c r="DQ35" s="73"/>
    </row>
    <row r="36" spans="2:121" ht="12">
      <c r="B36" s="63" t="s">
        <v>78</v>
      </c>
      <c r="C36" s="5">
        <v>13653457</v>
      </c>
      <c r="D36" s="5">
        <v>11606259</v>
      </c>
      <c r="E36" s="5">
        <v>2047198</v>
      </c>
      <c r="F36" s="5">
        <v>1849272</v>
      </c>
      <c r="G36" s="5">
        <v>197926</v>
      </c>
      <c r="H36" s="5">
        <v>1549145</v>
      </c>
      <c r="I36" s="5">
        <v>1710207</v>
      </c>
      <c r="J36" s="5">
        <v>161062</v>
      </c>
      <c r="K36" s="5">
        <v>-107623</v>
      </c>
      <c r="L36" s="5">
        <v>32987</v>
      </c>
      <c r="M36" s="5">
        <v>140610</v>
      </c>
      <c r="N36" s="64">
        <v>1633316</v>
      </c>
      <c r="O36" s="5"/>
      <c r="P36" s="63" t="s">
        <v>78</v>
      </c>
      <c r="Q36" s="5">
        <v>159942</v>
      </c>
      <c r="R36" s="5">
        <v>176567</v>
      </c>
      <c r="S36" s="5">
        <v>16625</v>
      </c>
      <c r="T36" s="5">
        <v>121222</v>
      </c>
      <c r="U36" s="5">
        <v>653083</v>
      </c>
      <c r="V36" s="5">
        <v>699069</v>
      </c>
      <c r="W36" s="5">
        <v>23452</v>
      </c>
      <c r="X36" s="5">
        <v>27279</v>
      </c>
      <c r="Y36" s="5">
        <v>3827</v>
      </c>
      <c r="Z36" s="5">
        <v>5526635</v>
      </c>
      <c r="AA36" s="5">
        <v>1493230</v>
      </c>
      <c r="AB36" s="5">
        <v>1638227</v>
      </c>
      <c r="AC36" s="64">
        <v>-144997</v>
      </c>
      <c r="AD36" s="5">
        <v>0</v>
      </c>
      <c r="AE36" s="63" t="s">
        <v>78</v>
      </c>
      <c r="AF36" s="5">
        <v>272966</v>
      </c>
      <c r="AG36" s="5">
        <v>230842</v>
      </c>
      <c r="AH36" s="5">
        <v>42124</v>
      </c>
      <c r="AI36" s="5">
        <v>3760439</v>
      </c>
      <c r="AJ36" s="5">
        <v>655197</v>
      </c>
      <c r="AK36" s="5">
        <v>941912</v>
      </c>
      <c r="AL36" s="5">
        <v>2163330</v>
      </c>
      <c r="AM36" s="5">
        <v>20729237</v>
      </c>
      <c r="AN36" s="5">
        <v>10717</v>
      </c>
      <c r="AO36" s="64">
        <v>1934.2387795091911</v>
      </c>
      <c r="AQ36" s="63" t="s">
        <v>78</v>
      </c>
      <c r="AR36" s="11">
        <v>-2.1805351727047189</v>
      </c>
      <c r="AS36" s="11">
        <v>-2.3905292500192377</v>
      </c>
      <c r="AT36" s="11">
        <v>-0.97271474435098415</v>
      </c>
      <c r="AU36" s="11">
        <v>0.7277037243615162</v>
      </c>
      <c r="AV36" s="11">
        <v>-14.464011754791589</v>
      </c>
      <c r="AW36" s="11">
        <v>6.0785757082941023</v>
      </c>
      <c r="AX36" s="11">
        <v>4.7462690955060101</v>
      </c>
      <c r="AY36" s="11">
        <v>-6.5434985696795271</v>
      </c>
      <c r="AZ36" s="11">
        <v>10.834299917149959</v>
      </c>
      <c r="BA36" s="11">
        <v>8.817707989707726</v>
      </c>
      <c r="BB36" s="11">
        <v>-6.8894274703007667</v>
      </c>
      <c r="BC36" s="65">
        <v>4.8618088597184492</v>
      </c>
      <c r="BE36" s="63" t="s">
        <v>78</v>
      </c>
      <c r="BF36" s="11">
        <v>46.112456036175949</v>
      </c>
      <c r="BG36" s="11">
        <v>39.292363521615655</v>
      </c>
      <c r="BH36" s="11">
        <v>-3.8739520092512287</v>
      </c>
      <c r="BI36" s="11">
        <v>-43.897404568847421</v>
      </c>
      <c r="BJ36" s="11">
        <v>-9.5695893347216945</v>
      </c>
      <c r="BK36" s="11">
        <v>37.110528813905049</v>
      </c>
      <c r="BL36" s="11">
        <v>-0.14476709529081155</v>
      </c>
      <c r="BM36" s="11">
        <v>-0.86131705189707808</v>
      </c>
      <c r="BN36" s="11">
        <v>-5.0372208436724568</v>
      </c>
      <c r="BO36" s="11">
        <v>5.1868717657468606</v>
      </c>
      <c r="BP36" s="57">
        <v>10.518349659355421</v>
      </c>
      <c r="BQ36" s="57">
        <v>34.174551810163585</v>
      </c>
      <c r="BR36" s="65">
        <v>-211.40931862187662</v>
      </c>
      <c r="BS36" s="5"/>
      <c r="BT36" s="63" t="s">
        <v>78</v>
      </c>
      <c r="BU36" s="11">
        <v>-14.630095857636555</v>
      </c>
      <c r="BV36" s="11">
        <v>-12.435467045993361</v>
      </c>
      <c r="BW36" s="11">
        <v>-24.939415538132572</v>
      </c>
      <c r="BX36" s="11">
        <v>4.944895012936577</v>
      </c>
      <c r="BY36" s="11">
        <v>20.063660419125245</v>
      </c>
      <c r="BZ36" s="11">
        <v>13.036674347158216</v>
      </c>
      <c r="CA36" s="11">
        <v>-1.8569925639544829</v>
      </c>
      <c r="CB36" s="11">
        <v>0.27543623839013931</v>
      </c>
      <c r="CC36" s="11">
        <v>-0.97939573131294466</v>
      </c>
      <c r="CD36" s="69">
        <v>1.267243296453906</v>
      </c>
      <c r="CE36" s="63" t="s">
        <v>78</v>
      </c>
      <c r="CF36" s="11">
        <f t="shared" si="3"/>
        <v>65.865699736078071</v>
      </c>
      <c r="CG36" s="11">
        <f t="shared" si="3"/>
        <v>55.989803194396394</v>
      </c>
      <c r="CH36" s="11">
        <f t="shared" si="3"/>
        <v>9.8758965416816835</v>
      </c>
      <c r="CI36" s="11">
        <f t="shared" si="6"/>
        <v>8.9210808868652531</v>
      </c>
      <c r="CJ36" s="11">
        <f t="shared" si="6"/>
        <v>0.95481565481643149</v>
      </c>
      <c r="CK36" s="11">
        <f t="shared" si="6"/>
        <v>7.4732369551276783</v>
      </c>
      <c r="CL36" s="11">
        <f t="shared" si="6"/>
        <v>8.250216831425103</v>
      </c>
      <c r="CM36" s="11">
        <f t="shared" si="6"/>
        <v>0.77697987629742471</v>
      </c>
      <c r="CN36" s="11">
        <f t="shared" si="6"/>
        <v>-0.51918457008330798</v>
      </c>
      <c r="CO36" s="11">
        <f t="shared" si="6"/>
        <v>0.15913272639991524</v>
      </c>
      <c r="CP36" s="11">
        <f t="shared" si="6"/>
        <v>0.67831729648322314</v>
      </c>
      <c r="CQ36" s="65">
        <f t="shared" si="6"/>
        <v>7.8792866326917874</v>
      </c>
      <c r="CS36" s="63" t="s">
        <v>78</v>
      </c>
      <c r="CT36" s="59">
        <f t="shared" si="5"/>
        <v>0.77157687955422571</v>
      </c>
      <c r="CU36" s="59">
        <f t="shared" si="5"/>
        <v>0.85177761246108574</v>
      </c>
      <c r="CV36" s="59">
        <f t="shared" si="5"/>
        <v>8.0200732906860001E-2</v>
      </c>
      <c r="CW36" s="59">
        <f t="shared" si="5"/>
        <v>0.58478756357506068</v>
      </c>
      <c r="CX36" s="59">
        <f t="shared" si="5"/>
        <v>3.150540466105916</v>
      </c>
      <c r="CY36" s="59">
        <f t="shared" si="5"/>
        <v>3.3723817234565843</v>
      </c>
      <c r="CZ36" s="59">
        <f t="shared" si="5"/>
        <v>0.11313489251919885</v>
      </c>
      <c r="DA36" s="59">
        <f t="shared" si="5"/>
        <v>0.13159673942654038</v>
      </c>
      <c r="DB36" s="59">
        <f t="shared" si="4"/>
        <v>1.8461846907341546E-2</v>
      </c>
      <c r="DC36" s="59">
        <f t="shared" si="4"/>
        <v>26.66106330879424</v>
      </c>
      <c r="DD36" s="59">
        <f t="shared" si="4"/>
        <v>7.2034971668277032</v>
      </c>
      <c r="DE36" s="11">
        <f t="shared" si="4"/>
        <v>7.902977808589867</v>
      </c>
      <c r="DF36" s="65">
        <f t="shared" si="4"/>
        <v>-0.69948064176216418</v>
      </c>
      <c r="DH36" s="63" t="s">
        <v>78</v>
      </c>
      <c r="DI36" s="11">
        <f t="shared" si="2"/>
        <v>1.3168164366107638</v>
      </c>
      <c r="DJ36" s="11">
        <f t="shared" si="2"/>
        <v>1.1136058698156619</v>
      </c>
      <c r="DK36" s="11">
        <f t="shared" si="2"/>
        <v>0.20321056679510202</v>
      </c>
      <c r="DL36" s="11">
        <f t="shared" si="2"/>
        <v>18.140749705355773</v>
      </c>
      <c r="DM36" s="11">
        <f t="shared" si="2"/>
        <v>3.160738622458704</v>
      </c>
      <c r="DN36" s="11">
        <f t="shared" si="2"/>
        <v>4.5438816681964704</v>
      </c>
      <c r="DO36" s="11">
        <f t="shared" si="2"/>
        <v>10.436129414700599</v>
      </c>
      <c r="DP36" s="70">
        <f t="shared" si="2"/>
        <v>100</v>
      </c>
      <c r="DQ36" s="73"/>
    </row>
    <row r="37" spans="2:121" ht="12">
      <c r="B37" s="74" t="s">
        <v>79</v>
      </c>
      <c r="C37" s="75">
        <v>17747419</v>
      </c>
      <c r="D37" s="75">
        <v>15092156</v>
      </c>
      <c r="E37" s="75">
        <v>2655263</v>
      </c>
      <c r="F37" s="75">
        <v>2397632</v>
      </c>
      <c r="G37" s="75">
        <v>257631</v>
      </c>
      <c r="H37" s="75">
        <v>2105388</v>
      </c>
      <c r="I37" s="75">
        <v>2340369</v>
      </c>
      <c r="J37" s="75">
        <v>234981</v>
      </c>
      <c r="K37" s="75">
        <v>-51003</v>
      </c>
      <c r="L37" s="75">
        <v>152723</v>
      </c>
      <c r="M37" s="75">
        <v>203726</v>
      </c>
      <c r="N37" s="76">
        <v>2118480</v>
      </c>
      <c r="O37" s="5"/>
      <c r="P37" s="74" t="s">
        <v>79</v>
      </c>
      <c r="Q37" s="75">
        <v>248235</v>
      </c>
      <c r="R37" s="75">
        <v>273303</v>
      </c>
      <c r="S37" s="75">
        <v>25068</v>
      </c>
      <c r="T37" s="75">
        <v>468595</v>
      </c>
      <c r="U37" s="75">
        <v>872689</v>
      </c>
      <c r="V37" s="75">
        <v>528961</v>
      </c>
      <c r="W37" s="75">
        <v>37911</v>
      </c>
      <c r="X37" s="75">
        <v>44098</v>
      </c>
      <c r="Y37" s="75">
        <v>6187</v>
      </c>
      <c r="Z37" s="75">
        <v>7164033</v>
      </c>
      <c r="AA37" s="75">
        <v>1889691</v>
      </c>
      <c r="AB37" s="75">
        <v>1998198</v>
      </c>
      <c r="AC37" s="76">
        <v>-108507</v>
      </c>
      <c r="AD37" s="5">
        <v>0</v>
      </c>
      <c r="AE37" s="74" t="s">
        <v>79</v>
      </c>
      <c r="AF37" s="75">
        <v>76744</v>
      </c>
      <c r="AG37" s="75">
        <v>-11541</v>
      </c>
      <c r="AH37" s="75">
        <v>88285</v>
      </c>
      <c r="AI37" s="75">
        <v>5197598</v>
      </c>
      <c r="AJ37" s="75">
        <v>2217603</v>
      </c>
      <c r="AK37" s="75">
        <v>928024</v>
      </c>
      <c r="AL37" s="75">
        <v>2051971</v>
      </c>
      <c r="AM37" s="75">
        <v>27016840</v>
      </c>
      <c r="AN37" s="75">
        <v>15149</v>
      </c>
      <c r="AO37" s="76">
        <v>1783.4074856426166</v>
      </c>
      <c r="AQ37" s="74" t="s">
        <v>79</v>
      </c>
      <c r="AR37" s="78">
        <v>0.94006211759481328</v>
      </c>
      <c r="AS37" s="78">
        <v>0.7241156147661415</v>
      </c>
      <c r="AT37" s="78">
        <v>2.1852783878568962</v>
      </c>
      <c r="AU37" s="78">
        <v>3.9373055211404862</v>
      </c>
      <c r="AV37" s="78">
        <v>-11.671289423429663</v>
      </c>
      <c r="AW37" s="78">
        <v>5.9465041077526477</v>
      </c>
      <c r="AX37" s="78">
        <v>3.6681211875304256</v>
      </c>
      <c r="AY37" s="78">
        <v>-13.07977702235325</v>
      </c>
      <c r="AZ37" s="78">
        <v>46.625574264575071</v>
      </c>
      <c r="BA37" s="78">
        <v>7.7806320484410509</v>
      </c>
      <c r="BB37" s="78">
        <v>-14.132052011548756</v>
      </c>
      <c r="BC37" s="79">
        <v>3.658288949290875</v>
      </c>
      <c r="BE37" s="74" t="s">
        <v>79</v>
      </c>
      <c r="BF37" s="78">
        <v>44.97421551507648</v>
      </c>
      <c r="BG37" s="78">
        <v>38.304235615606494</v>
      </c>
      <c r="BH37" s="78">
        <v>-4.9842701739756663</v>
      </c>
      <c r="BI37" s="78">
        <v>-2.6561081554942967</v>
      </c>
      <c r="BJ37" s="78">
        <v>-8.2304457509645541</v>
      </c>
      <c r="BK37" s="78">
        <v>20.177439509258207</v>
      </c>
      <c r="BL37" s="78">
        <v>-2.9416282642089091</v>
      </c>
      <c r="BM37" s="78">
        <v>-3.6383104254528766</v>
      </c>
      <c r="BN37" s="78">
        <v>-7.698045651200955</v>
      </c>
      <c r="BO37" s="78">
        <v>9.905569704494372</v>
      </c>
      <c r="BP37" s="80">
        <v>26.49948153508458</v>
      </c>
      <c r="BQ37" s="80">
        <v>44.388379260137079</v>
      </c>
      <c r="BR37" s="79">
        <v>-198.70733571064696</v>
      </c>
      <c r="BS37" s="5"/>
      <c r="BT37" s="74" t="s">
        <v>79</v>
      </c>
      <c r="BU37" s="11">
        <v>-41.864569839935157</v>
      </c>
      <c r="BV37" s="11">
        <v>-181.45246665255135</v>
      </c>
      <c r="BW37" s="11">
        <v>-25.080617786829603</v>
      </c>
      <c r="BX37" s="11">
        <v>6.2357958929474044</v>
      </c>
      <c r="BY37" s="11">
        <v>19.047396646965037</v>
      </c>
      <c r="BZ37" s="11">
        <v>-0.88189336321040368</v>
      </c>
      <c r="CA37" s="11">
        <v>-1.9809022470192603</v>
      </c>
      <c r="CB37" s="11">
        <v>3.5615740394508419</v>
      </c>
      <c r="CC37" s="11">
        <v>-2.3967527865472587</v>
      </c>
      <c r="CD37" s="66">
        <v>6.1046399542092837</v>
      </c>
      <c r="CE37" s="74" t="s">
        <v>79</v>
      </c>
      <c r="CF37" s="11">
        <f t="shared" si="3"/>
        <v>65.690210254048949</v>
      </c>
      <c r="CG37" s="11">
        <f t="shared" si="3"/>
        <v>55.862032717371832</v>
      </c>
      <c r="CH37" s="11">
        <f t="shared" si="3"/>
        <v>9.8281775366771242</v>
      </c>
      <c r="CI37" s="11">
        <f t="shared" si="6"/>
        <v>8.8745834079781361</v>
      </c>
      <c r="CJ37" s="11">
        <f t="shared" si="6"/>
        <v>0.9535941286989893</v>
      </c>
      <c r="CK37" s="11">
        <f t="shared" si="6"/>
        <v>7.7928728896495674</v>
      </c>
      <c r="CL37" s="11">
        <f t="shared" si="6"/>
        <v>8.6626304186574004</v>
      </c>
      <c r="CM37" s="11">
        <f t="shared" si="6"/>
        <v>0.86975752900783376</v>
      </c>
      <c r="CN37" s="11">
        <f t="shared" si="6"/>
        <v>-0.18878225580785912</v>
      </c>
      <c r="CO37" s="11">
        <f t="shared" si="6"/>
        <v>0.56528816841643958</v>
      </c>
      <c r="CP37" s="11">
        <f t="shared" si="6"/>
        <v>0.75407042422429871</v>
      </c>
      <c r="CQ37" s="79">
        <f t="shared" si="6"/>
        <v>7.8413315546895941</v>
      </c>
      <c r="CS37" s="74" t="s">
        <v>79</v>
      </c>
      <c r="CT37" s="82">
        <f t="shared" si="5"/>
        <v>0.91881582005889662</v>
      </c>
      <c r="CU37" s="82">
        <f t="shared" si="5"/>
        <v>1.0116023931740352</v>
      </c>
      <c r="CV37" s="82">
        <f t="shared" si="5"/>
        <v>9.2786573115138563E-2</v>
      </c>
      <c r="CW37" s="82">
        <f t="shared" si="5"/>
        <v>1.734455250873159</v>
      </c>
      <c r="CX37" s="82">
        <f t="shared" si="5"/>
        <v>3.2301668144757123</v>
      </c>
      <c r="CY37" s="82">
        <f t="shared" si="5"/>
        <v>1.9578936692818256</v>
      </c>
      <c r="CZ37" s="82">
        <f t="shared" si="5"/>
        <v>0.14032359076783221</v>
      </c>
      <c r="DA37" s="82">
        <f t="shared" si="5"/>
        <v>0.16322412243622866</v>
      </c>
      <c r="DB37" s="82">
        <f t="shared" si="4"/>
        <v>2.2900531668396451E-2</v>
      </c>
      <c r="DC37" s="82">
        <f t="shared" si="4"/>
        <v>26.516916856301474</v>
      </c>
      <c r="DD37" s="82">
        <f t="shared" si="4"/>
        <v>6.9944930643258063</v>
      </c>
      <c r="DE37" s="78">
        <f t="shared" si="4"/>
        <v>7.3961203456806945</v>
      </c>
      <c r="DF37" s="65">
        <f t="shared" si="4"/>
        <v>-0.40162728135488834</v>
      </c>
      <c r="DH37" s="74" t="s">
        <v>79</v>
      </c>
      <c r="DI37" s="78">
        <f t="shared" si="2"/>
        <v>0.28405986784538828</v>
      </c>
      <c r="DJ37" s="78">
        <f t="shared" si="2"/>
        <v>-4.27178011936259E-2</v>
      </c>
      <c r="DK37" s="78">
        <f t="shared" si="2"/>
        <v>0.32677766903901417</v>
      </c>
      <c r="DL37" s="78">
        <f t="shared" si="2"/>
        <v>19.238363924130283</v>
      </c>
      <c r="DM37" s="78">
        <f t="shared" si="2"/>
        <v>8.2082249441459467</v>
      </c>
      <c r="DN37" s="78">
        <f t="shared" si="2"/>
        <v>3.4349835139860918</v>
      </c>
      <c r="DO37" s="78">
        <f t="shared" si="2"/>
        <v>7.5951554659982436</v>
      </c>
      <c r="DP37" s="67">
        <f t="shared" ref="DP37:DP51" si="7">AM37/$AM37*100</f>
        <v>100</v>
      </c>
      <c r="DQ37" s="62"/>
    </row>
    <row r="38" spans="2:121" ht="12">
      <c r="B38" s="90" t="s">
        <v>80</v>
      </c>
      <c r="C38" s="91">
        <v>16267974</v>
      </c>
      <c r="D38" s="91">
        <v>13828695</v>
      </c>
      <c r="E38" s="91">
        <v>2439279</v>
      </c>
      <c r="F38" s="91">
        <v>2202861</v>
      </c>
      <c r="G38" s="91">
        <v>236418</v>
      </c>
      <c r="H38" s="91">
        <v>1567709</v>
      </c>
      <c r="I38" s="91">
        <v>1776681</v>
      </c>
      <c r="J38" s="91">
        <v>208972</v>
      </c>
      <c r="K38" s="91">
        <v>-132467</v>
      </c>
      <c r="L38" s="91">
        <v>53837</v>
      </c>
      <c r="M38" s="91">
        <v>186304</v>
      </c>
      <c r="N38" s="92">
        <v>1667761</v>
      </c>
      <c r="O38" s="5"/>
      <c r="P38" s="90" t="s">
        <v>80</v>
      </c>
      <c r="Q38" s="75">
        <v>156571</v>
      </c>
      <c r="R38" s="75">
        <v>173949</v>
      </c>
      <c r="S38" s="75">
        <v>17378</v>
      </c>
      <c r="T38" s="75">
        <v>67923</v>
      </c>
      <c r="U38" s="75">
        <v>744147</v>
      </c>
      <c r="V38" s="75">
        <v>699120</v>
      </c>
      <c r="W38" s="75">
        <v>32415</v>
      </c>
      <c r="X38" s="75">
        <v>37705</v>
      </c>
      <c r="Y38" s="75">
        <v>5290</v>
      </c>
      <c r="Z38" s="75">
        <v>7174083</v>
      </c>
      <c r="AA38" s="75">
        <v>1493023</v>
      </c>
      <c r="AB38" s="75">
        <v>1559075</v>
      </c>
      <c r="AC38" s="76">
        <v>-66052</v>
      </c>
      <c r="AD38" s="5">
        <v>0</v>
      </c>
      <c r="AE38" s="90" t="s">
        <v>80</v>
      </c>
      <c r="AF38" s="75">
        <v>995795</v>
      </c>
      <c r="AG38" s="75">
        <v>929159</v>
      </c>
      <c r="AH38" s="75">
        <v>66636</v>
      </c>
      <c r="AI38" s="75">
        <v>4685265</v>
      </c>
      <c r="AJ38" s="75">
        <v>1386356</v>
      </c>
      <c r="AK38" s="75">
        <v>952952</v>
      </c>
      <c r="AL38" s="75">
        <v>2345957</v>
      </c>
      <c r="AM38" s="75">
        <v>25009766</v>
      </c>
      <c r="AN38" s="75">
        <v>11994</v>
      </c>
      <c r="AO38" s="76">
        <v>2085.1897615474404</v>
      </c>
      <c r="AQ38" s="90" t="s">
        <v>80</v>
      </c>
      <c r="AR38" s="78">
        <v>1.9862205537670046</v>
      </c>
      <c r="AS38" s="78">
        <v>1.7663986859636323</v>
      </c>
      <c r="AT38" s="78">
        <v>3.2506040252547739</v>
      </c>
      <c r="AU38" s="78">
        <v>5.0200160853333129</v>
      </c>
      <c r="AV38" s="78">
        <v>-10.759056473439252</v>
      </c>
      <c r="AW38" s="78">
        <v>-6.6158398926835895</v>
      </c>
      <c r="AX38" s="78">
        <v>-5.9012172011893425</v>
      </c>
      <c r="AY38" s="78">
        <v>-0.17006802721088435</v>
      </c>
      <c r="AZ38" s="78">
        <v>-1.718511237896321</v>
      </c>
      <c r="BA38" s="78">
        <v>-2.0718131548311991</v>
      </c>
      <c r="BB38" s="78">
        <v>0.59339650657379661</v>
      </c>
      <c r="BC38" s="79">
        <v>-6.0088560461366525</v>
      </c>
      <c r="BE38" s="90" t="s">
        <v>80</v>
      </c>
      <c r="BF38" s="78">
        <v>48.464820785131799</v>
      </c>
      <c r="BG38" s="78">
        <v>40.688768288836229</v>
      </c>
      <c r="BH38" s="78">
        <v>-4.416698751443815</v>
      </c>
      <c r="BI38" s="78">
        <v>-39.218248038013762</v>
      </c>
      <c r="BJ38" s="78">
        <v>-7.3137892079260958</v>
      </c>
      <c r="BK38" s="78">
        <v>-7.3160061248433994</v>
      </c>
      <c r="BL38" s="78">
        <v>-6.3745595286234193</v>
      </c>
      <c r="BM38" s="78">
        <v>-7.0481214870328364</v>
      </c>
      <c r="BN38" s="78">
        <v>-10.972736452372938</v>
      </c>
      <c r="BO38" s="78">
        <v>4.262353834198616</v>
      </c>
      <c r="BP38" s="80">
        <v>18.427625812541397</v>
      </c>
      <c r="BQ38" s="80">
        <v>30.706721305428218</v>
      </c>
      <c r="BR38" s="65">
        <v>-197.27691786571626</v>
      </c>
      <c r="BS38" s="5"/>
      <c r="BT38" s="90" t="s">
        <v>80</v>
      </c>
      <c r="BU38" s="11">
        <v>-10.750904326066459</v>
      </c>
      <c r="BV38" s="11">
        <v>-9.5179759645301054</v>
      </c>
      <c r="BW38" s="11">
        <v>-25.0008441288028</v>
      </c>
      <c r="BX38" s="11">
        <v>4.0165431341198037</v>
      </c>
      <c r="BY38" s="11">
        <v>14.092951178945793</v>
      </c>
      <c r="BZ38" s="11">
        <v>2.211219989360059</v>
      </c>
      <c r="CA38" s="11">
        <v>-0.46425408980189642</v>
      </c>
      <c r="CB38" s="11">
        <v>2.0360232554553064</v>
      </c>
      <c r="CC38" s="11">
        <v>-1.3001974983541804</v>
      </c>
      <c r="CD38" s="69">
        <v>3.380169634841832</v>
      </c>
      <c r="CE38" s="90" t="s">
        <v>80</v>
      </c>
      <c r="CF38" s="93">
        <f t="shared" si="3"/>
        <v>65.046486240614968</v>
      </c>
      <c r="CG38" s="93">
        <f t="shared" si="3"/>
        <v>55.293180272058528</v>
      </c>
      <c r="CH38" s="93">
        <f t="shared" si="3"/>
        <v>9.7533059685564432</v>
      </c>
      <c r="CI38" s="93">
        <f t="shared" si="6"/>
        <v>8.8080032416136955</v>
      </c>
      <c r="CJ38" s="93">
        <f t="shared" si="6"/>
        <v>0.94530272694274708</v>
      </c>
      <c r="CK38" s="93">
        <f t="shared" si="6"/>
        <v>6.2683873171784175</v>
      </c>
      <c r="CL38" s="93">
        <f t="shared" si="6"/>
        <v>7.1039489133964713</v>
      </c>
      <c r="CM38" s="93">
        <f t="shared" si="6"/>
        <v>0.83556159621805337</v>
      </c>
      <c r="CN38" s="93">
        <f t="shared" si="6"/>
        <v>-0.5296610931905561</v>
      </c>
      <c r="CO38" s="93">
        <f t="shared" si="6"/>
        <v>0.21526390930646852</v>
      </c>
      <c r="CP38" s="93">
        <f t="shared" si="6"/>
        <v>0.74492500249702454</v>
      </c>
      <c r="CQ38" s="65">
        <f t="shared" si="6"/>
        <v>6.6684390409730341</v>
      </c>
      <c r="CS38" s="90" t="s">
        <v>80</v>
      </c>
      <c r="CT38" s="82">
        <f t="shared" si="5"/>
        <v>0.6260394439516147</v>
      </c>
      <c r="CU38" s="82">
        <f t="shared" si="5"/>
        <v>0.69552430038729673</v>
      </c>
      <c r="CV38" s="82">
        <f t="shared" si="5"/>
        <v>6.948485643568196E-2</v>
      </c>
      <c r="CW38" s="82">
        <f t="shared" si="5"/>
        <v>0.27158590768102348</v>
      </c>
      <c r="CX38" s="82">
        <f t="shared" si="5"/>
        <v>2.9754256797124774</v>
      </c>
      <c r="CY38" s="82">
        <f t="shared" si="5"/>
        <v>2.7953880096279189</v>
      </c>
      <c r="CZ38" s="82">
        <f t="shared" si="5"/>
        <v>0.12960936939593917</v>
      </c>
      <c r="DA38" s="82">
        <f t="shared" si="5"/>
        <v>0.15076110668128603</v>
      </c>
      <c r="DB38" s="82">
        <f t="shared" si="4"/>
        <v>2.1151737285346851E-2</v>
      </c>
      <c r="DC38" s="82">
        <f t="shared" si="4"/>
        <v>28.685126442206617</v>
      </c>
      <c r="DD38" s="82">
        <f t="shared" si="4"/>
        <v>5.9697599729641615</v>
      </c>
      <c r="DE38" s="78">
        <f t="shared" si="4"/>
        <v>6.2338648030533346</v>
      </c>
      <c r="DF38" s="83">
        <f t="shared" si="4"/>
        <v>-0.26410483008917396</v>
      </c>
      <c r="DH38" s="90" t="s">
        <v>80</v>
      </c>
      <c r="DI38" s="78">
        <f t="shared" ref="DI38:DO51" si="8">AF38/$AM38*100</f>
        <v>3.9816246181591621</v>
      </c>
      <c r="DJ38" s="78">
        <f t="shared" si="8"/>
        <v>3.7151847002486948</v>
      </c>
      <c r="DK38" s="78">
        <f t="shared" si="8"/>
        <v>0.26643991791046745</v>
      </c>
      <c r="DL38" s="78">
        <f t="shared" si="8"/>
        <v>18.733741851083295</v>
      </c>
      <c r="DM38" s="78">
        <f t="shared" si="8"/>
        <v>5.5432585814677351</v>
      </c>
      <c r="DN38" s="78">
        <f t="shared" si="8"/>
        <v>3.8103195367761535</v>
      </c>
      <c r="DO38" s="78">
        <f t="shared" si="8"/>
        <v>9.3801637328394047</v>
      </c>
      <c r="DP38" s="94">
        <f t="shared" si="7"/>
        <v>100</v>
      </c>
      <c r="DQ38" s="73"/>
    </row>
    <row r="39" spans="2:121" ht="12">
      <c r="B39" s="63" t="s">
        <v>81</v>
      </c>
      <c r="C39" s="5">
        <v>23316937</v>
      </c>
      <c r="D39" s="5">
        <v>19824287</v>
      </c>
      <c r="E39" s="5">
        <v>3492650</v>
      </c>
      <c r="F39" s="5">
        <v>3154313</v>
      </c>
      <c r="G39" s="5">
        <v>338337</v>
      </c>
      <c r="H39" s="5">
        <v>1788553</v>
      </c>
      <c r="I39" s="5">
        <v>2112010</v>
      </c>
      <c r="J39" s="5">
        <v>323457</v>
      </c>
      <c r="K39" s="5">
        <v>-20983</v>
      </c>
      <c r="L39" s="5">
        <v>265752</v>
      </c>
      <c r="M39" s="5">
        <v>286735</v>
      </c>
      <c r="N39" s="64">
        <v>1762470</v>
      </c>
      <c r="O39" s="5"/>
      <c r="P39" s="63" t="s">
        <v>81</v>
      </c>
      <c r="Q39" s="5">
        <v>257122</v>
      </c>
      <c r="R39" s="5">
        <v>286164</v>
      </c>
      <c r="S39" s="5">
        <v>29042</v>
      </c>
      <c r="T39" s="5">
        <v>251733</v>
      </c>
      <c r="U39" s="5">
        <v>1025438</v>
      </c>
      <c r="V39" s="5">
        <v>228177</v>
      </c>
      <c r="W39" s="5">
        <v>47066</v>
      </c>
      <c r="X39" s="5">
        <v>54746</v>
      </c>
      <c r="Y39" s="5">
        <v>7680</v>
      </c>
      <c r="Z39" s="5">
        <v>6631851</v>
      </c>
      <c r="AA39" s="5">
        <v>1562950</v>
      </c>
      <c r="AB39" s="5">
        <v>1671930</v>
      </c>
      <c r="AC39" s="64">
        <v>-108980</v>
      </c>
      <c r="AD39" s="5">
        <v>0</v>
      </c>
      <c r="AE39" s="63" t="s">
        <v>81</v>
      </c>
      <c r="AF39" s="5">
        <v>89399</v>
      </c>
      <c r="AG39" s="5">
        <v>6853</v>
      </c>
      <c r="AH39" s="5">
        <v>82546</v>
      </c>
      <c r="AI39" s="5">
        <v>4979502</v>
      </c>
      <c r="AJ39" s="5">
        <v>663635</v>
      </c>
      <c r="AK39" s="5">
        <v>1198914</v>
      </c>
      <c r="AL39" s="5">
        <v>3116953</v>
      </c>
      <c r="AM39" s="5">
        <v>31737341</v>
      </c>
      <c r="AN39" s="5">
        <v>17661</v>
      </c>
      <c r="AO39" s="64">
        <v>1797.029669894117</v>
      </c>
      <c r="AQ39" s="63" t="s">
        <v>81</v>
      </c>
      <c r="AR39" s="11">
        <v>0.43810031440135144</v>
      </c>
      <c r="AS39" s="11">
        <v>0.2211871418037985</v>
      </c>
      <c r="AT39" s="11">
        <v>1.6873109002951061</v>
      </c>
      <c r="AU39" s="11">
        <v>3.425456138383562</v>
      </c>
      <c r="AV39" s="11">
        <v>-12.086921274041584</v>
      </c>
      <c r="AW39" s="11">
        <v>-4.4907508027398624</v>
      </c>
      <c r="AX39" s="11">
        <v>-5.1711984022859383</v>
      </c>
      <c r="AY39" s="11">
        <v>-8.7653335514606532</v>
      </c>
      <c r="AZ39" s="11">
        <v>38.719663561227769</v>
      </c>
      <c r="BA39" s="11">
        <v>-5.0288752930413407</v>
      </c>
      <c r="BB39" s="11">
        <v>-8.7020202824256128</v>
      </c>
      <c r="BC39" s="65">
        <v>-4.6776101337132232</v>
      </c>
      <c r="BE39" s="63" t="s">
        <v>81</v>
      </c>
      <c r="BF39" s="11">
        <v>46.723958868307825</v>
      </c>
      <c r="BG39" s="11">
        <v>39.071186967847282</v>
      </c>
      <c r="BH39" s="11">
        <v>-4.861429600995872</v>
      </c>
      <c r="BI39" s="11">
        <v>-18.800783177805229</v>
      </c>
      <c r="BJ39" s="11">
        <v>-7.7003531991344643</v>
      </c>
      <c r="BK39" s="11">
        <v>-9.7072510565553927</v>
      </c>
      <c r="BL39" s="11">
        <v>-18.757875476843942</v>
      </c>
      <c r="BM39" s="11">
        <v>-19.342909760589318</v>
      </c>
      <c r="BN39" s="11">
        <v>-22.751961375980688</v>
      </c>
      <c r="BO39" s="11">
        <v>9.6721717314287794</v>
      </c>
      <c r="BP39" s="57">
        <v>40.033723851471699</v>
      </c>
      <c r="BQ39" s="57">
        <v>67.145196473808483</v>
      </c>
      <c r="BR39" s="86">
        <v>-194.07966297760666</v>
      </c>
      <c r="BS39" s="5"/>
      <c r="BT39" s="63" t="s">
        <v>81</v>
      </c>
      <c r="BU39" s="11">
        <v>-14.45235497885208</v>
      </c>
      <c r="BV39" s="11">
        <v>208.00630417651695</v>
      </c>
      <c r="BW39" s="11">
        <v>-25.531588586069088</v>
      </c>
      <c r="BX39" s="11">
        <v>3.1732254865010856</v>
      </c>
      <c r="BY39" s="11">
        <v>12.60762148459108</v>
      </c>
      <c r="BZ39" s="11">
        <v>5.911785673586321</v>
      </c>
      <c r="CA39" s="11">
        <v>0.38418382595432432</v>
      </c>
      <c r="CB39" s="11">
        <v>1.9350787447008349</v>
      </c>
      <c r="CC39" s="11">
        <v>-1.9105803943349069</v>
      </c>
      <c r="CD39" s="69">
        <v>3.9205646791426636</v>
      </c>
      <c r="CE39" s="63" t="s">
        <v>81</v>
      </c>
      <c r="CF39" s="11">
        <f t="shared" si="3"/>
        <v>73.468464166547548</v>
      </c>
      <c r="CG39" s="11">
        <f t="shared" si="3"/>
        <v>62.463603992533592</v>
      </c>
      <c r="CH39" s="11">
        <f t="shared" si="3"/>
        <v>11.004860174013947</v>
      </c>
      <c r="CI39" s="11">
        <f t="shared" si="6"/>
        <v>9.9388067828366591</v>
      </c>
      <c r="CJ39" s="11">
        <f t="shared" si="6"/>
        <v>1.0660533911772887</v>
      </c>
      <c r="CK39" s="11">
        <f t="shared" si="6"/>
        <v>5.635484711841487</v>
      </c>
      <c r="CL39" s="11">
        <f t="shared" si="6"/>
        <v>6.6546532678966388</v>
      </c>
      <c r="CM39" s="11">
        <f t="shared" si="6"/>
        <v>1.0191685560551527</v>
      </c>
      <c r="CN39" s="11">
        <f t="shared" si="6"/>
        <v>-6.6114549419877364E-2</v>
      </c>
      <c r="CO39" s="11">
        <f t="shared" si="6"/>
        <v>0.83734803114098311</v>
      </c>
      <c r="CP39" s="11">
        <f t="shared" si="6"/>
        <v>0.90346258056086048</v>
      </c>
      <c r="CQ39" s="86">
        <f t="shared" si="6"/>
        <v>5.5533007632870062</v>
      </c>
      <c r="CS39" s="63" t="s">
        <v>81</v>
      </c>
      <c r="CT39" s="59">
        <f t="shared" si="5"/>
        <v>0.81015608711517451</v>
      </c>
      <c r="CU39" s="59">
        <f t="shared" si="5"/>
        <v>0.90166343803030002</v>
      </c>
      <c r="CV39" s="59">
        <f t="shared" si="5"/>
        <v>9.1507350915125504E-2</v>
      </c>
      <c r="CW39" s="59">
        <f t="shared" si="5"/>
        <v>0.79317608869627731</v>
      </c>
      <c r="CX39" s="59">
        <f t="shared" si="5"/>
        <v>3.2310142176056904</v>
      </c>
      <c r="CY39" s="59">
        <f t="shared" si="5"/>
        <v>0.71895436986986405</v>
      </c>
      <c r="CZ39" s="59">
        <f t="shared" si="5"/>
        <v>0.14829849797435771</v>
      </c>
      <c r="DA39" s="59">
        <f t="shared" si="5"/>
        <v>0.17249712255352456</v>
      </c>
      <c r="DB39" s="59">
        <f t="shared" si="4"/>
        <v>2.4198624579166855E-2</v>
      </c>
      <c r="DC39" s="59">
        <f t="shared" si="4"/>
        <v>20.896051121610977</v>
      </c>
      <c r="DD39" s="59">
        <f t="shared" si="4"/>
        <v>4.9246406622407344</v>
      </c>
      <c r="DE39" s="11">
        <f t="shared" si="4"/>
        <v>5.2680216657091723</v>
      </c>
      <c r="DF39" s="65">
        <f t="shared" si="4"/>
        <v>-0.34338100346843803</v>
      </c>
      <c r="DH39" s="63" t="s">
        <v>81</v>
      </c>
      <c r="DI39" s="11">
        <f t="shared" si="8"/>
        <v>0.2816839633792888</v>
      </c>
      <c r="DJ39" s="11">
        <f t="shared" si="8"/>
        <v>2.1592861229300844E-2</v>
      </c>
      <c r="DK39" s="11">
        <f t="shared" si="8"/>
        <v>0.26009110214998793</v>
      </c>
      <c r="DL39" s="11">
        <f t="shared" si="8"/>
        <v>15.689726495990952</v>
      </c>
      <c r="DM39" s="11">
        <f t="shared" si="8"/>
        <v>2.0910226852337757</v>
      </c>
      <c r="DN39" s="11">
        <f t="shared" si="8"/>
        <v>3.7776132537379237</v>
      </c>
      <c r="DO39" s="11">
        <f t="shared" si="8"/>
        <v>9.8210905570192537</v>
      </c>
      <c r="DP39" s="70">
        <f t="shared" si="7"/>
        <v>100</v>
      </c>
      <c r="DQ39" s="73"/>
    </row>
    <row r="40" spans="2:121" ht="12">
      <c r="B40" s="74" t="s">
        <v>82</v>
      </c>
      <c r="C40" s="75">
        <v>5649200</v>
      </c>
      <c r="D40" s="75">
        <v>4802110</v>
      </c>
      <c r="E40" s="75">
        <v>847090</v>
      </c>
      <c r="F40" s="75">
        <v>765123</v>
      </c>
      <c r="G40" s="75">
        <v>81967</v>
      </c>
      <c r="H40" s="75">
        <v>436183</v>
      </c>
      <c r="I40" s="75">
        <v>498673</v>
      </c>
      <c r="J40" s="75">
        <v>62490</v>
      </c>
      <c r="K40" s="75">
        <v>13627</v>
      </c>
      <c r="L40" s="75">
        <v>66720</v>
      </c>
      <c r="M40" s="75">
        <v>53093</v>
      </c>
      <c r="N40" s="64">
        <v>412859</v>
      </c>
      <c r="O40" s="5"/>
      <c r="P40" s="74" t="s">
        <v>82</v>
      </c>
      <c r="Q40" s="75">
        <v>68342</v>
      </c>
      <c r="R40" s="75">
        <v>76157</v>
      </c>
      <c r="S40" s="75">
        <v>7815</v>
      </c>
      <c r="T40" s="75">
        <v>53225</v>
      </c>
      <c r="U40" s="75">
        <v>264156</v>
      </c>
      <c r="V40" s="75">
        <v>27136</v>
      </c>
      <c r="W40" s="75">
        <v>9697</v>
      </c>
      <c r="X40" s="75">
        <v>11279</v>
      </c>
      <c r="Y40" s="75">
        <v>1582</v>
      </c>
      <c r="Z40" s="75">
        <v>1728207</v>
      </c>
      <c r="AA40" s="75">
        <v>273413</v>
      </c>
      <c r="AB40" s="75">
        <v>291232</v>
      </c>
      <c r="AC40" s="76">
        <v>-17819</v>
      </c>
      <c r="AD40" s="5">
        <v>0</v>
      </c>
      <c r="AE40" s="74" t="s">
        <v>82</v>
      </c>
      <c r="AF40" s="75">
        <v>38792</v>
      </c>
      <c r="AG40" s="75">
        <v>19125</v>
      </c>
      <c r="AH40" s="75">
        <v>19667</v>
      </c>
      <c r="AI40" s="75">
        <v>1416002</v>
      </c>
      <c r="AJ40" s="75">
        <v>238947</v>
      </c>
      <c r="AK40" s="75">
        <v>173670</v>
      </c>
      <c r="AL40" s="75">
        <v>1003385</v>
      </c>
      <c r="AM40" s="75">
        <v>7813590</v>
      </c>
      <c r="AN40" s="5">
        <v>4673</v>
      </c>
      <c r="AO40" s="64">
        <v>1672.0714744275626</v>
      </c>
      <c r="AQ40" s="74" t="s">
        <v>82</v>
      </c>
      <c r="AR40" s="78">
        <v>1.885950570921672</v>
      </c>
      <c r="AS40" s="78">
        <v>1.6667502931691121</v>
      </c>
      <c r="AT40" s="78">
        <v>3.1466743298004989</v>
      </c>
      <c r="AU40" s="78">
        <v>4.9135527890863573</v>
      </c>
      <c r="AV40" s="78">
        <v>-10.865711893343773</v>
      </c>
      <c r="AW40" s="78">
        <v>5.2732942039618487E-3</v>
      </c>
      <c r="AX40" s="78">
        <v>-2</v>
      </c>
      <c r="AY40" s="78">
        <v>-14.032191498142799</v>
      </c>
      <c r="AZ40" s="78">
        <v>959.64230171073086</v>
      </c>
      <c r="BA40" s="78">
        <v>4.2728096771168689</v>
      </c>
      <c r="BB40" s="78">
        <v>-15.322169059011165</v>
      </c>
      <c r="BC40" s="79">
        <v>-2.744576099502956</v>
      </c>
      <c r="BE40" s="74" t="s">
        <v>82</v>
      </c>
      <c r="BF40" s="78">
        <v>45.839824160816029</v>
      </c>
      <c r="BG40" s="78">
        <v>38.286243463102849</v>
      </c>
      <c r="BH40" s="78">
        <v>-4.8227986846912678</v>
      </c>
      <c r="BI40" s="78">
        <v>2.0691903501706745</v>
      </c>
      <c r="BJ40" s="78">
        <v>-10.352574653584966</v>
      </c>
      <c r="BK40" s="78">
        <v>-12.016081966150056</v>
      </c>
      <c r="BL40" s="78">
        <v>-6.4357390968737942</v>
      </c>
      <c r="BM40" s="78">
        <v>-7.1152104092893023</v>
      </c>
      <c r="BN40" s="78">
        <v>-11.073636874648679</v>
      </c>
      <c r="BO40" s="78">
        <v>6.8152712708753098</v>
      </c>
      <c r="BP40" s="57">
        <v>42.705109268083909</v>
      </c>
      <c r="BQ40" s="57">
        <v>68.524358699866326</v>
      </c>
      <c r="BR40" s="79">
        <v>-194.8828541001065</v>
      </c>
      <c r="BS40" s="5"/>
      <c r="BT40" s="74" t="s">
        <v>82</v>
      </c>
      <c r="BU40" s="78">
        <v>-8.7332956898174281</v>
      </c>
      <c r="BV40" s="78">
        <v>17.482646354198661</v>
      </c>
      <c r="BW40" s="78">
        <v>-25.006673021925646</v>
      </c>
      <c r="BX40" s="78">
        <v>2.3238907881891224</v>
      </c>
      <c r="BY40" s="78">
        <v>16.242538638541731</v>
      </c>
      <c r="BZ40" s="78">
        <v>16.091124212890549</v>
      </c>
      <c r="CA40" s="78">
        <v>-2.459545478406433</v>
      </c>
      <c r="CB40" s="78">
        <v>2.8275642340806644</v>
      </c>
      <c r="CC40" s="78">
        <v>-1.7245005257623556</v>
      </c>
      <c r="CD40" s="69">
        <v>4.6319426349354949</v>
      </c>
      <c r="CE40" s="74" t="s">
        <v>82</v>
      </c>
      <c r="CF40" s="78">
        <f t="shared" si="3"/>
        <v>72.299672749657972</v>
      </c>
      <c r="CG40" s="78">
        <f t="shared" si="3"/>
        <v>61.458433319383275</v>
      </c>
      <c r="CH40" s="78">
        <f t="shared" si="3"/>
        <v>10.841239430274689</v>
      </c>
      <c r="CI40" s="78">
        <f t="shared" si="6"/>
        <v>9.7922081911131755</v>
      </c>
      <c r="CJ40" s="78">
        <f t="shared" si="6"/>
        <v>1.0490312391615122</v>
      </c>
      <c r="CK40" s="78">
        <f t="shared" si="6"/>
        <v>5.5823635486376944</v>
      </c>
      <c r="CL40" s="78">
        <f t="shared" si="6"/>
        <v>6.3821239660642544</v>
      </c>
      <c r="CM40" s="78">
        <f t="shared" si="6"/>
        <v>0.79976041742656068</v>
      </c>
      <c r="CN40" s="78">
        <f t="shared" si="6"/>
        <v>0.1744012675351535</v>
      </c>
      <c r="CO40" s="78">
        <f t="shared" si="6"/>
        <v>0.85389686430949152</v>
      </c>
      <c r="CP40" s="78">
        <f t="shared" si="6"/>
        <v>0.67949559677433802</v>
      </c>
      <c r="CQ40" s="79">
        <f t="shared" si="6"/>
        <v>5.2838579961323795</v>
      </c>
      <c r="CS40" s="74" t="s">
        <v>82</v>
      </c>
      <c r="CT40" s="82">
        <f t="shared" si="5"/>
        <v>0.87465556805514499</v>
      </c>
      <c r="CU40" s="82">
        <f t="shared" si="5"/>
        <v>0.97467361353743931</v>
      </c>
      <c r="CV40" s="82">
        <f t="shared" si="5"/>
        <v>0.1000180454822943</v>
      </c>
      <c r="CW40" s="82">
        <f t="shared" si="5"/>
        <v>0.68118496107423088</v>
      </c>
      <c r="CX40" s="82">
        <f t="shared" si="5"/>
        <v>3.380725121231086</v>
      </c>
      <c r="CY40" s="82">
        <f t="shared" si="5"/>
        <v>0.34729234577191792</v>
      </c>
      <c r="CZ40" s="82">
        <f t="shared" si="5"/>
        <v>0.12410428497016096</v>
      </c>
      <c r="DA40" s="82">
        <f t="shared" si="5"/>
        <v>0.14435106014008925</v>
      </c>
      <c r="DB40" s="82">
        <f t="shared" si="4"/>
        <v>2.0246775169928292E-2</v>
      </c>
      <c r="DC40" s="82">
        <f t="shared" si="4"/>
        <v>22.117963701704337</v>
      </c>
      <c r="DD40" s="59">
        <f t="shared" si="4"/>
        <v>3.4991981918682704</v>
      </c>
      <c r="DE40" s="11">
        <f t="shared" si="4"/>
        <v>3.7272495741394165</v>
      </c>
      <c r="DF40" s="65">
        <f t="shared" si="4"/>
        <v>-0.22805138227114555</v>
      </c>
      <c r="DH40" s="74" t="s">
        <v>82</v>
      </c>
      <c r="DI40" s="11">
        <f t="shared" si="8"/>
        <v>0.49646833273821639</v>
      </c>
      <c r="DJ40" s="78">
        <f t="shared" si="8"/>
        <v>0.24476585026857053</v>
      </c>
      <c r="DK40" s="78">
        <f t="shared" si="8"/>
        <v>0.25170248246964583</v>
      </c>
      <c r="DL40" s="78">
        <f t="shared" si="8"/>
        <v>18.122297177097852</v>
      </c>
      <c r="DM40" s="78">
        <f t="shared" si="8"/>
        <v>3.0580949345947253</v>
      </c>
      <c r="DN40" s="78">
        <f t="shared" si="8"/>
        <v>2.2226658936545176</v>
      </c>
      <c r="DO40" s="78">
        <f t="shared" si="8"/>
        <v>12.841536348848608</v>
      </c>
      <c r="DP40" s="70">
        <f t="shared" si="7"/>
        <v>100</v>
      </c>
      <c r="DQ40" s="73"/>
    </row>
    <row r="41" spans="2:121" ht="12">
      <c r="B41" s="63" t="s">
        <v>83</v>
      </c>
      <c r="C41" s="5">
        <v>15554369</v>
      </c>
      <c r="D41" s="5">
        <v>13223856</v>
      </c>
      <c r="E41" s="5">
        <v>2330513</v>
      </c>
      <c r="F41" s="5">
        <v>2104605</v>
      </c>
      <c r="G41" s="5">
        <v>225908</v>
      </c>
      <c r="H41" s="5">
        <v>1908226</v>
      </c>
      <c r="I41" s="5">
        <v>2309048</v>
      </c>
      <c r="J41" s="5">
        <v>400822</v>
      </c>
      <c r="K41" s="5">
        <v>29616</v>
      </c>
      <c r="L41" s="5">
        <v>410480</v>
      </c>
      <c r="M41" s="5">
        <v>380864</v>
      </c>
      <c r="N41" s="95">
        <v>1856289</v>
      </c>
      <c r="O41" s="5"/>
      <c r="P41" s="63" t="s">
        <v>83</v>
      </c>
      <c r="Q41" s="5">
        <v>141189</v>
      </c>
      <c r="R41" s="5">
        <v>157505</v>
      </c>
      <c r="S41" s="5">
        <v>16316</v>
      </c>
      <c r="T41" s="5">
        <v>62662</v>
      </c>
      <c r="U41" s="5">
        <v>734135</v>
      </c>
      <c r="V41" s="5">
        <v>918303</v>
      </c>
      <c r="W41" s="5">
        <v>22321</v>
      </c>
      <c r="X41" s="5">
        <v>25963</v>
      </c>
      <c r="Y41" s="5">
        <v>3642</v>
      </c>
      <c r="Z41" s="5">
        <v>6451378</v>
      </c>
      <c r="AA41" s="5">
        <v>2259883</v>
      </c>
      <c r="AB41" s="5">
        <v>2286427</v>
      </c>
      <c r="AC41" s="64">
        <v>-26544</v>
      </c>
      <c r="AD41" s="5">
        <v>0</v>
      </c>
      <c r="AE41" s="63" t="s">
        <v>83</v>
      </c>
      <c r="AF41" s="5">
        <v>59173</v>
      </c>
      <c r="AG41" s="5">
        <v>25562</v>
      </c>
      <c r="AH41" s="5">
        <v>33611</v>
      </c>
      <c r="AI41" s="5">
        <v>4132322</v>
      </c>
      <c r="AJ41" s="5">
        <v>1192911</v>
      </c>
      <c r="AK41" s="5">
        <v>1095417</v>
      </c>
      <c r="AL41" s="5">
        <v>1843994</v>
      </c>
      <c r="AM41" s="5">
        <v>23913973</v>
      </c>
      <c r="AN41" s="96">
        <v>10766</v>
      </c>
      <c r="AO41" s="95">
        <v>2221.2495820174622</v>
      </c>
      <c r="AQ41" s="63" t="s">
        <v>83</v>
      </c>
      <c r="AR41" s="11">
        <v>2.232673389342855</v>
      </c>
      <c r="AS41" s="11">
        <v>2.0119578386096784</v>
      </c>
      <c r="AT41" s="11">
        <v>3.503373111923362</v>
      </c>
      <c r="AU41" s="11">
        <v>5.2771509707574724</v>
      </c>
      <c r="AV41" s="11">
        <v>-10.538925475505009</v>
      </c>
      <c r="AW41" s="11">
        <v>-1.5013077404711994</v>
      </c>
      <c r="AX41" s="11">
        <v>-3.038782840782829</v>
      </c>
      <c r="AY41" s="11">
        <v>-9.7457121433541314</v>
      </c>
      <c r="AZ41" s="11">
        <v>425.12899330332641</v>
      </c>
      <c r="BA41" s="11">
        <v>-0.94714108179196677</v>
      </c>
      <c r="BB41" s="11">
        <v>-10.070505343388884</v>
      </c>
      <c r="BC41" s="65">
        <v>-3.5802216478566558</v>
      </c>
      <c r="BE41" s="63" t="s">
        <v>83</v>
      </c>
      <c r="BF41" s="11">
        <v>88.588945582774556</v>
      </c>
      <c r="BG41" s="11">
        <v>71.544175307136015</v>
      </c>
      <c r="BH41" s="11">
        <v>-3.7404129793510323</v>
      </c>
      <c r="BI41" s="11">
        <v>-40.54161764147721</v>
      </c>
      <c r="BJ41" s="11">
        <v>-5.5363045752424531</v>
      </c>
      <c r="BK41" s="11">
        <v>-5.1144811794986778</v>
      </c>
      <c r="BL41" s="11">
        <v>5.2678739860403692</v>
      </c>
      <c r="BM41" s="11">
        <v>4.5083122006198924</v>
      </c>
      <c r="BN41" s="11">
        <v>8.244023083264633E-2</v>
      </c>
      <c r="BO41" s="11">
        <v>12.211167966153905</v>
      </c>
      <c r="BP41" s="97">
        <v>26.128475758916935</v>
      </c>
      <c r="BQ41" s="97">
        <v>29.601642901355628</v>
      </c>
      <c r="BR41" s="65">
        <v>-196.40094425276919</v>
      </c>
      <c r="BS41" s="5"/>
      <c r="BT41" s="63" t="s">
        <v>83</v>
      </c>
      <c r="BU41" s="11">
        <v>-24.560799612432749</v>
      </c>
      <c r="BV41" s="11">
        <v>-24.265228727186535</v>
      </c>
      <c r="BW41" s="11">
        <v>-24.784048695340825</v>
      </c>
      <c r="BX41" s="11">
        <v>6.5264813167833156</v>
      </c>
      <c r="BY41" s="11">
        <v>3.784998512275036</v>
      </c>
      <c r="BZ41" s="11">
        <v>26.579123435262957</v>
      </c>
      <c r="CA41" s="11">
        <v>-1.0914837023015613</v>
      </c>
      <c r="CB41" s="11">
        <v>4.4218790151914922</v>
      </c>
      <c r="CC41" s="11">
        <v>-0.7009776793949456</v>
      </c>
      <c r="CD41" s="98">
        <v>5.1590202751909882</v>
      </c>
      <c r="CE41" s="63" t="s">
        <v>83</v>
      </c>
      <c r="CF41" s="11">
        <f t="shared" si="3"/>
        <v>65.043014809793419</v>
      </c>
      <c r="CG41" s="11">
        <f t="shared" si="3"/>
        <v>55.297611986096996</v>
      </c>
      <c r="CH41" s="11">
        <f t="shared" si="3"/>
        <v>9.7454028236964216</v>
      </c>
      <c r="CI41" s="11">
        <f t="shared" si="6"/>
        <v>8.800733362039006</v>
      </c>
      <c r="CJ41" s="11">
        <f t="shared" si="6"/>
        <v>0.94466946165741672</v>
      </c>
      <c r="CK41" s="11">
        <f t="shared" si="6"/>
        <v>7.9795440096883938</v>
      </c>
      <c r="CL41" s="11">
        <f t="shared" si="6"/>
        <v>9.6556435854468852</v>
      </c>
      <c r="CM41" s="11">
        <f t="shared" si="6"/>
        <v>1.6760995757584904</v>
      </c>
      <c r="CN41" s="11">
        <f t="shared" si="6"/>
        <v>0.12384391334723009</v>
      </c>
      <c r="CO41" s="11">
        <f t="shared" si="6"/>
        <v>1.7164860059012361</v>
      </c>
      <c r="CP41" s="11">
        <f t="shared" si="6"/>
        <v>1.5926420925540061</v>
      </c>
      <c r="CQ41" s="65">
        <f t="shared" si="6"/>
        <v>7.7623613608663016</v>
      </c>
      <c r="CS41" s="63" t="s">
        <v>83</v>
      </c>
      <c r="CT41" s="59">
        <f t="shared" si="5"/>
        <v>0.59040377774115582</v>
      </c>
      <c r="CU41" s="59">
        <f t="shared" si="5"/>
        <v>0.65863167111546039</v>
      </c>
      <c r="CV41" s="59">
        <f t="shared" si="5"/>
        <v>6.8227893374304641E-2</v>
      </c>
      <c r="CW41" s="59">
        <f t="shared" si="5"/>
        <v>0.26203090552958308</v>
      </c>
      <c r="CX41" s="59">
        <f t="shared" si="5"/>
        <v>3.0698997611145584</v>
      </c>
      <c r="CY41" s="59">
        <f t="shared" si="5"/>
        <v>3.8400269164810048</v>
      </c>
      <c r="CZ41" s="59">
        <f t="shared" si="5"/>
        <v>9.3338735474862336E-2</v>
      </c>
      <c r="DA41" s="59">
        <f t="shared" si="5"/>
        <v>0.10856832530504237</v>
      </c>
      <c r="DB41" s="59">
        <f t="shared" si="4"/>
        <v>1.5229589830180038E-2</v>
      </c>
      <c r="DC41" s="59">
        <f t="shared" si="4"/>
        <v>26.977441180518184</v>
      </c>
      <c r="DD41" s="99">
        <f t="shared" si="4"/>
        <v>9.450052486050728</v>
      </c>
      <c r="DE41" s="100">
        <f t="shared" si="4"/>
        <v>9.5610503532809048</v>
      </c>
      <c r="DF41" s="86">
        <f t="shared" si="4"/>
        <v>-0.11099786723017543</v>
      </c>
      <c r="DH41" s="63" t="s">
        <v>83</v>
      </c>
      <c r="DI41" s="100">
        <f t="shared" si="8"/>
        <v>0.24744110901187352</v>
      </c>
      <c r="DJ41" s="11">
        <f t="shared" si="8"/>
        <v>0.10689148139458049</v>
      </c>
      <c r="DK41" s="11">
        <f t="shared" si="8"/>
        <v>0.14054962761729303</v>
      </c>
      <c r="DL41" s="11">
        <f t="shared" si="8"/>
        <v>17.279947585455581</v>
      </c>
      <c r="DM41" s="11">
        <f t="shared" si="8"/>
        <v>4.9883430076633442</v>
      </c>
      <c r="DN41" s="11">
        <f t="shared" si="8"/>
        <v>4.5806566729836149</v>
      </c>
      <c r="DO41" s="11">
        <f t="shared" si="8"/>
        <v>7.7109479048086236</v>
      </c>
      <c r="DP41" s="101">
        <f t="shared" si="7"/>
        <v>100</v>
      </c>
      <c r="DQ41" s="73"/>
    </row>
    <row r="42" spans="2:121" ht="12">
      <c r="B42" s="63" t="s">
        <v>84</v>
      </c>
      <c r="C42" s="5">
        <v>13130595</v>
      </c>
      <c r="D42" s="5">
        <v>11165082</v>
      </c>
      <c r="E42" s="5">
        <v>1965513</v>
      </c>
      <c r="F42" s="5">
        <v>1774882</v>
      </c>
      <c r="G42" s="5">
        <v>190631</v>
      </c>
      <c r="H42" s="5">
        <v>5496128</v>
      </c>
      <c r="I42" s="5">
        <v>5708948</v>
      </c>
      <c r="J42" s="5">
        <v>212820</v>
      </c>
      <c r="K42" s="5">
        <v>-83120</v>
      </c>
      <c r="L42" s="5">
        <v>111582</v>
      </c>
      <c r="M42" s="5">
        <v>194702</v>
      </c>
      <c r="N42" s="64">
        <v>5565347</v>
      </c>
      <c r="O42" s="5"/>
      <c r="P42" s="63" t="s">
        <v>84</v>
      </c>
      <c r="Q42" s="5">
        <v>141747</v>
      </c>
      <c r="R42" s="5">
        <v>157597</v>
      </c>
      <c r="S42" s="5">
        <v>15850</v>
      </c>
      <c r="T42" s="5">
        <v>3430661</v>
      </c>
      <c r="U42" s="5">
        <v>649014</v>
      </c>
      <c r="V42" s="5">
        <v>1343925</v>
      </c>
      <c r="W42" s="5">
        <v>13901</v>
      </c>
      <c r="X42" s="5">
        <v>16169</v>
      </c>
      <c r="Y42" s="5">
        <v>2268</v>
      </c>
      <c r="Z42" s="5">
        <v>4003040</v>
      </c>
      <c r="AA42" s="5">
        <v>1206300</v>
      </c>
      <c r="AB42" s="5">
        <v>1293910</v>
      </c>
      <c r="AC42" s="64">
        <v>-87610</v>
      </c>
      <c r="AD42" s="5">
        <v>0</v>
      </c>
      <c r="AE42" s="63" t="s">
        <v>84</v>
      </c>
      <c r="AF42" s="5">
        <v>-225716</v>
      </c>
      <c r="AG42" s="5">
        <v>-265630</v>
      </c>
      <c r="AH42" s="5">
        <v>39914</v>
      </c>
      <c r="AI42" s="5">
        <v>3022456</v>
      </c>
      <c r="AJ42" s="5">
        <v>791469</v>
      </c>
      <c r="AK42" s="5">
        <v>649834</v>
      </c>
      <c r="AL42" s="5">
        <v>1581153</v>
      </c>
      <c r="AM42" s="5">
        <v>22629763</v>
      </c>
      <c r="AN42" s="5">
        <v>9791</v>
      </c>
      <c r="AO42" s="64">
        <v>2311.2820958022676</v>
      </c>
      <c r="AQ42" s="63" t="s">
        <v>84</v>
      </c>
      <c r="AR42" s="11">
        <v>1.7357833009789978</v>
      </c>
      <c r="AS42" s="11">
        <v>1.5154744270168654</v>
      </c>
      <c r="AT42" s="11">
        <v>3.0056164023895255</v>
      </c>
      <c r="AU42" s="11">
        <v>4.771029091093693</v>
      </c>
      <c r="AV42" s="11">
        <v>-10.962947740106397</v>
      </c>
      <c r="AW42" s="11">
        <v>-6.6845800029508444</v>
      </c>
      <c r="AX42" s="11">
        <v>-7.1081540062881965</v>
      </c>
      <c r="AY42" s="11">
        <v>-16.854845641149858</v>
      </c>
      <c r="AZ42" s="11">
        <v>35.433755903554562</v>
      </c>
      <c r="BA42" s="11">
        <v>2.8917617984987922</v>
      </c>
      <c r="BB42" s="11">
        <v>-17.910296734153519</v>
      </c>
      <c r="BC42" s="65">
        <v>-7.3324207575089781</v>
      </c>
      <c r="BE42" s="63" t="s">
        <v>84</v>
      </c>
      <c r="BF42" s="11">
        <v>88.083169683137839</v>
      </c>
      <c r="BG42" s="11">
        <v>71.420335885833623</v>
      </c>
      <c r="BH42" s="11">
        <v>-4.3567463190924451</v>
      </c>
      <c r="BI42" s="11">
        <v>-8.2375072586730287</v>
      </c>
      <c r="BJ42" s="11">
        <v>-6.2696861907464614</v>
      </c>
      <c r="BK42" s="11">
        <v>-10.362511830607708</v>
      </c>
      <c r="BL42" s="11">
        <v>8.0612562189054735</v>
      </c>
      <c r="BM42" s="11">
        <v>7.2783970276008496</v>
      </c>
      <c r="BN42" s="11">
        <v>2.7173913043478262</v>
      </c>
      <c r="BO42" s="11">
        <v>4.1329954702729674</v>
      </c>
      <c r="BP42" s="57">
        <v>12.471644334880756</v>
      </c>
      <c r="BQ42" s="57">
        <v>31.872443774504859</v>
      </c>
      <c r="BR42" s="65">
        <v>-195.90165728922653</v>
      </c>
      <c r="BS42" s="5"/>
      <c r="BT42" s="63" t="s">
        <v>84</v>
      </c>
      <c r="BU42" s="11">
        <v>17.52618001914631</v>
      </c>
      <c r="BV42" s="11">
        <v>18.723341757898794</v>
      </c>
      <c r="BW42" s="11">
        <v>-24.888972525404593</v>
      </c>
      <c r="BX42" s="11">
        <v>-0.75033510589740415</v>
      </c>
      <c r="BY42" s="11">
        <v>9.8141756661561455E-2</v>
      </c>
      <c r="BZ42" s="11">
        <v>-1.3886507280135361</v>
      </c>
      <c r="CA42" s="11">
        <v>-0.90716633200219587</v>
      </c>
      <c r="CB42" s="11">
        <v>-4.7710823471057366E-2</v>
      </c>
      <c r="CC42" s="11">
        <v>-1.6276499547875012</v>
      </c>
      <c r="CD42" s="69">
        <v>1.6060804998460534</v>
      </c>
      <c r="CE42" s="63" t="s">
        <v>84</v>
      </c>
      <c r="CF42" s="11">
        <f t="shared" si="3"/>
        <v>58.023563923316388</v>
      </c>
      <c r="CG42" s="11">
        <f t="shared" si="3"/>
        <v>49.338042117365525</v>
      </c>
      <c r="CH42" s="11">
        <f t="shared" si="3"/>
        <v>8.6855218059508612</v>
      </c>
      <c r="CI42" s="11">
        <f t="shared" si="6"/>
        <v>7.843131189663807</v>
      </c>
      <c r="CJ42" s="11">
        <f t="shared" si="6"/>
        <v>0.84239061628705525</v>
      </c>
      <c r="CK42" s="11">
        <f t="shared" si="6"/>
        <v>24.287165535052225</v>
      </c>
      <c r="CL42" s="11">
        <f t="shared" si="6"/>
        <v>25.227608437613775</v>
      </c>
      <c r="CM42" s="11">
        <f t="shared" si="6"/>
        <v>0.94044290256155139</v>
      </c>
      <c r="CN42" s="11">
        <f t="shared" si="6"/>
        <v>-0.36730389089801779</v>
      </c>
      <c r="CO42" s="11">
        <f t="shared" si="6"/>
        <v>0.49307630839969468</v>
      </c>
      <c r="CP42" s="11">
        <f t="shared" si="6"/>
        <v>0.86038019929771248</v>
      </c>
      <c r="CQ42" s="65">
        <f t="shared" si="6"/>
        <v>24.593041473744112</v>
      </c>
      <c r="CS42" s="63" t="s">
        <v>84</v>
      </c>
      <c r="CT42" s="59">
        <f t="shared" si="5"/>
        <v>0.62637421346392352</v>
      </c>
      <c r="CU42" s="59">
        <f t="shared" si="5"/>
        <v>0.69641471720229686</v>
      </c>
      <c r="CV42" s="59">
        <f t="shared" si="5"/>
        <v>7.0040503738373228E-2</v>
      </c>
      <c r="CW42" s="59">
        <f t="shared" si="5"/>
        <v>15.159951078586195</v>
      </c>
      <c r="CX42" s="59">
        <f t="shared" si="5"/>
        <v>2.8679664033600352</v>
      </c>
      <c r="CY42" s="59">
        <f t="shared" si="5"/>
        <v>5.9387497783339578</v>
      </c>
      <c r="CZ42" s="59">
        <f t="shared" si="5"/>
        <v>6.1427952206127831E-2</v>
      </c>
      <c r="DA42" s="59">
        <f t="shared" si="5"/>
        <v>7.145015173159347E-2</v>
      </c>
      <c r="DB42" s="59">
        <f t="shared" si="4"/>
        <v>1.0022199525465644E-2</v>
      </c>
      <c r="DC42" s="59">
        <f t="shared" si="4"/>
        <v>17.689270541631391</v>
      </c>
      <c r="DD42" s="59">
        <f t="shared" si="4"/>
        <v>5.3305905148012371</v>
      </c>
      <c r="DE42" s="11">
        <f t="shared" si="4"/>
        <v>5.7177355326257731</v>
      </c>
      <c r="DF42" s="65">
        <f t="shared" si="4"/>
        <v>-0.38714501782453487</v>
      </c>
      <c r="DH42" s="63" t="s">
        <v>84</v>
      </c>
      <c r="DI42" s="11">
        <f t="shared" si="8"/>
        <v>-0.99742980074515142</v>
      </c>
      <c r="DJ42" s="11">
        <f t="shared" si="8"/>
        <v>-1.1738081393075128</v>
      </c>
      <c r="DK42" s="11">
        <f t="shared" si="8"/>
        <v>0.17637833856236143</v>
      </c>
      <c r="DL42" s="11">
        <f t="shared" si="8"/>
        <v>13.356109827575304</v>
      </c>
      <c r="DM42" s="11">
        <f t="shared" si="8"/>
        <v>3.4974692399562466</v>
      </c>
      <c r="DN42" s="11">
        <f t="shared" si="8"/>
        <v>2.8715899499256801</v>
      </c>
      <c r="DO42" s="11">
        <f t="shared" si="8"/>
        <v>6.9870506376933772</v>
      </c>
      <c r="DP42" s="70">
        <f t="shared" si="7"/>
        <v>100</v>
      </c>
      <c r="DQ42" s="73"/>
    </row>
    <row r="43" spans="2:121" ht="12">
      <c r="B43" s="63" t="s">
        <v>85</v>
      </c>
      <c r="C43" s="5">
        <v>4729509</v>
      </c>
      <c r="D43" s="5">
        <v>4020697</v>
      </c>
      <c r="E43" s="5">
        <v>708812</v>
      </c>
      <c r="F43" s="5">
        <v>640129</v>
      </c>
      <c r="G43" s="5">
        <v>68683</v>
      </c>
      <c r="H43" s="5">
        <v>556988</v>
      </c>
      <c r="I43" s="5">
        <v>628746</v>
      </c>
      <c r="J43" s="5">
        <v>71758</v>
      </c>
      <c r="K43" s="5">
        <v>-16262</v>
      </c>
      <c r="L43" s="5">
        <v>48335</v>
      </c>
      <c r="M43" s="5">
        <v>64597</v>
      </c>
      <c r="N43" s="64">
        <v>569982</v>
      </c>
      <c r="O43" s="5"/>
      <c r="P43" s="63" t="s">
        <v>85</v>
      </c>
      <c r="Q43" s="5">
        <v>60526</v>
      </c>
      <c r="R43" s="5">
        <v>67154</v>
      </c>
      <c r="S43" s="5">
        <v>6628</v>
      </c>
      <c r="T43" s="5">
        <v>25304</v>
      </c>
      <c r="U43" s="5">
        <v>227995</v>
      </c>
      <c r="V43" s="5">
        <v>256157</v>
      </c>
      <c r="W43" s="5">
        <v>3268</v>
      </c>
      <c r="X43" s="5">
        <v>3801</v>
      </c>
      <c r="Y43" s="5">
        <v>533</v>
      </c>
      <c r="Z43" s="5">
        <v>1684607</v>
      </c>
      <c r="AA43" s="5">
        <v>360619</v>
      </c>
      <c r="AB43" s="5">
        <v>386020</v>
      </c>
      <c r="AC43" s="64">
        <v>-25401</v>
      </c>
      <c r="AD43" s="5">
        <v>0</v>
      </c>
      <c r="AE43" s="63" t="s">
        <v>85</v>
      </c>
      <c r="AF43" s="5">
        <v>55953</v>
      </c>
      <c r="AG43" s="5">
        <v>38621</v>
      </c>
      <c r="AH43" s="5">
        <v>17332</v>
      </c>
      <c r="AI43" s="5">
        <v>1268035</v>
      </c>
      <c r="AJ43" s="5">
        <v>354862</v>
      </c>
      <c r="AK43" s="5">
        <v>297430</v>
      </c>
      <c r="AL43" s="5">
        <v>615743</v>
      </c>
      <c r="AM43" s="5">
        <v>6971104</v>
      </c>
      <c r="AN43" s="5">
        <v>3985</v>
      </c>
      <c r="AO43" s="64">
        <v>1749.3360100376412</v>
      </c>
      <c r="AQ43" s="63" t="s">
        <v>85</v>
      </c>
      <c r="AR43" s="11">
        <v>-5.4711462019594689E-2</v>
      </c>
      <c r="AS43" s="11">
        <v>-0.26932535956969456</v>
      </c>
      <c r="AT43" s="11">
        <v>1.1803700843488552</v>
      </c>
      <c r="AU43" s="11">
        <v>2.9171121490068086</v>
      </c>
      <c r="AV43" s="11">
        <v>-12.57033020188905</v>
      </c>
      <c r="AW43" s="11">
        <v>-8.5906908198131067</v>
      </c>
      <c r="AX43" s="11">
        <v>-8.0267049726601698</v>
      </c>
      <c r="AY43" s="11">
        <v>-3.4004630876097139</v>
      </c>
      <c r="AZ43" s="11">
        <v>6.4111418047882136</v>
      </c>
      <c r="BA43" s="11">
        <v>-1.8578680203045685</v>
      </c>
      <c r="BB43" s="11">
        <v>-3.045357668177588</v>
      </c>
      <c r="BC43" s="65">
        <v>-8.4341259118722931</v>
      </c>
      <c r="BE43" s="63" t="s">
        <v>85</v>
      </c>
      <c r="BF43" s="11">
        <v>86.687640726689494</v>
      </c>
      <c r="BG43" s="11">
        <v>70.640849723026889</v>
      </c>
      <c r="BH43" s="11">
        <v>-4.3992499639405738</v>
      </c>
      <c r="BI43" s="11">
        <v>-55.861780250832915</v>
      </c>
      <c r="BJ43" s="11">
        <v>-3.4827408116094181</v>
      </c>
      <c r="BK43" s="11">
        <v>-13.609613134082716</v>
      </c>
      <c r="BL43" s="11">
        <v>-22.687485214099834</v>
      </c>
      <c r="BM43" s="11">
        <v>-23.243134087237479</v>
      </c>
      <c r="BN43" s="11">
        <v>-26.482758620689655</v>
      </c>
      <c r="BO43" s="11">
        <v>-1.1313563599399958</v>
      </c>
      <c r="BP43" s="57">
        <v>7.6307558229767309</v>
      </c>
      <c r="BQ43" s="57">
        <v>25.097220781914341</v>
      </c>
      <c r="BR43" s="65">
        <v>-195.93971899078412</v>
      </c>
      <c r="BS43" s="5"/>
      <c r="BT43" s="63" t="s">
        <v>85</v>
      </c>
      <c r="BU43" s="11">
        <v>-23.255335491304109</v>
      </c>
      <c r="BV43" s="11">
        <v>-22.455576749322358</v>
      </c>
      <c r="BW43" s="11">
        <v>-24.979439899580143</v>
      </c>
      <c r="BX43" s="11">
        <v>-2.1520552131143496</v>
      </c>
      <c r="BY43" s="11">
        <v>-10.838693467336684</v>
      </c>
      <c r="BZ43" s="11">
        <v>9.0781733632589603</v>
      </c>
      <c r="CA43" s="11">
        <v>-1.5201967859153489</v>
      </c>
      <c r="CB43" s="11">
        <v>-1.053352326567041</v>
      </c>
      <c r="CC43" s="11">
        <v>-1.9921298573536645</v>
      </c>
      <c r="CD43" s="69">
        <v>0.9578593325416398</v>
      </c>
      <c r="CE43" s="63" t="s">
        <v>85</v>
      </c>
      <c r="CF43" s="11">
        <f t="shared" si="3"/>
        <v>67.844476283813876</v>
      </c>
      <c r="CG43" s="11">
        <f t="shared" si="3"/>
        <v>57.676617649083994</v>
      </c>
      <c r="CH43" s="11">
        <f t="shared" si="3"/>
        <v>10.167858634729878</v>
      </c>
      <c r="CI43" s="11">
        <f t="shared" si="6"/>
        <v>9.1826057967288968</v>
      </c>
      <c r="CJ43" s="11">
        <f t="shared" si="6"/>
        <v>0.98525283800098229</v>
      </c>
      <c r="CK43" s="11">
        <f t="shared" si="6"/>
        <v>7.9899539585121664</v>
      </c>
      <c r="CL43" s="11">
        <f t="shared" si="6"/>
        <v>9.0193174567471672</v>
      </c>
      <c r="CM43" s="11">
        <f t="shared" si="6"/>
        <v>1.0293634982349997</v>
      </c>
      <c r="CN43" s="11">
        <f t="shared" si="6"/>
        <v>-0.23327725421970466</v>
      </c>
      <c r="CO43" s="11">
        <f t="shared" si="6"/>
        <v>0.6933621991581248</v>
      </c>
      <c r="CP43" s="11">
        <f t="shared" si="6"/>
        <v>0.92663945337782927</v>
      </c>
      <c r="CQ43" s="65">
        <f t="shared" si="6"/>
        <v>8.1763519809774756</v>
      </c>
      <c r="CS43" s="63" t="s">
        <v>85</v>
      </c>
      <c r="CT43" s="59">
        <f t="shared" si="5"/>
        <v>0.8682412427070374</v>
      </c>
      <c r="CU43" s="59">
        <f t="shared" si="5"/>
        <v>0.96331943979031165</v>
      </c>
      <c r="CV43" s="59">
        <f t="shared" si="5"/>
        <v>9.5078197083274044E-2</v>
      </c>
      <c r="CW43" s="59">
        <f t="shared" si="5"/>
        <v>0.36298411270295206</v>
      </c>
      <c r="CX43" s="59">
        <f t="shared" si="5"/>
        <v>3.2705723512373366</v>
      </c>
      <c r="CY43" s="59">
        <f t="shared" si="5"/>
        <v>3.6745542743301489</v>
      </c>
      <c r="CZ43" s="59">
        <f t="shared" si="5"/>
        <v>4.6879231754396435E-2</v>
      </c>
      <c r="DA43" s="59">
        <f t="shared" si="5"/>
        <v>5.4525079528292789E-2</v>
      </c>
      <c r="DB43" s="59">
        <f t="shared" si="4"/>
        <v>7.6458477738963592E-3</v>
      </c>
      <c r="DC43" s="59">
        <f t="shared" si="4"/>
        <v>24.165569757673964</v>
      </c>
      <c r="DD43" s="59">
        <f t="shared" si="4"/>
        <v>5.1730543684328909</v>
      </c>
      <c r="DE43" s="11">
        <f t="shared" si="4"/>
        <v>5.5374299393611111</v>
      </c>
      <c r="DF43" s="65">
        <f t="shared" si="4"/>
        <v>-0.36437557092822026</v>
      </c>
      <c r="DH43" s="63" t="s">
        <v>85</v>
      </c>
      <c r="DI43" s="11">
        <f t="shared" si="8"/>
        <v>0.80264187709722878</v>
      </c>
      <c r="DJ43" s="11">
        <f t="shared" si="8"/>
        <v>0.55401554760910177</v>
      </c>
      <c r="DK43" s="11">
        <f t="shared" si="8"/>
        <v>0.24862632948812699</v>
      </c>
      <c r="DL43" s="11">
        <f t="shared" si="8"/>
        <v>18.189873512143844</v>
      </c>
      <c r="DM43" s="11">
        <f t="shared" si="8"/>
        <v>5.0904706055167157</v>
      </c>
      <c r="DN43" s="11">
        <f t="shared" si="8"/>
        <v>4.2666125767166863</v>
      </c>
      <c r="DO43" s="11">
        <f t="shared" si="8"/>
        <v>8.8327903299104413</v>
      </c>
      <c r="DP43" s="70">
        <f t="shared" si="7"/>
        <v>100</v>
      </c>
      <c r="DQ43" s="73"/>
    </row>
    <row r="44" spans="2:121" ht="12">
      <c r="B44" s="63" t="s">
        <v>86</v>
      </c>
      <c r="C44" s="5">
        <v>2506799</v>
      </c>
      <c r="D44" s="5">
        <v>2130776</v>
      </c>
      <c r="E44" s="5">
        <v>376023</v>
      </c>
      <c r="F44" s="5">
        <v>339511</v>
      </c>
      <c r="G44" s="5">
        <v>36512</v>
      </c>
      <c r="H44" s="5">
        <v>224833</v>
      </c>
      <c r="I44" s="5">
        <v>310224</v>
      </c>
      <c r="J44" s="5">
        <v>85391</v>
      </c>
      <c r="K44" s="5">
        <v>-27037</v>
      </c>
      <c r="L44" s="5">
        <v>53663</v>
      </c>
      <c r="M44" s="5">
        <v>80700</v>
      </c>
      <c r="N44" s="64">
        <v>245702</v>
      </c>
      <c r="O44" s="5"/>
      <c r="P44" s="63" t="s">
        <v>86</v>
      </c>
      <c r="Q44" s="5">
        <v>33843</v>
      </c>
      <c r="R44" s="5">
        <v>37527</v>
      </c>
      <c r="S44" s="5">
        <v>3684</v>
      </c>
      <c r="T44" s="5">
        <v>55062</v>
      </c>
      <c r="U44" s="5">
        <v>107631</v>
      </c>
      <c r="V44" s="5">
        <v>49166</v>
      </c>
      <c r="W44" s="5">
        <v>6168</v>
      </c>
      <c r="X44" s="5">
        <v>7175</v>
      </c>
      <c r="Y44" s="5">
        <v>1007</v>
      </c>
      <c r="Z44" s="5">
        <v>930848</v>
      </c>
      <c r="AA44" s="5">
        <v>137739</v>
      </c>
      <c r="AB44" s="5">
        <v>145730</v>
      </c>
      <c r="AC44" s="64">
        <v>-7991</v>
      </c>
      <c r="AD44" s="5">
        <v>0</v>
      </c>
      <c r="AE44" s="63" t="s">
        <v>86</v>
      </c>
      <c r="AF44" s="5">
        <v>66309</v>
      </c>
      <c r="AG44" s="5">
        <v>51896</v>
      </c>
      <c r="AH44" s="5">
        <v>14413</v>
      </c>
      <c r="AI44" s="5">
        <v>726800</v>
      </c>
      <c r="AJ44" s="5">
        <v>276762</v>
      </c>
      <c r="AK44" s="5">
        <v>132801</v>
      </c>
      <c r="AL44" s="5">
        <v>317237</v>
      </c>
      <c r="AM44" s="5">
        <v>3662480</v>
      </c>
      <c r="AN44" s="5">
        <v>2232</v>
      </c>
      <c r="AO44" s="64">
        <v>1640.8960573476702</v>
      </c>
      <c r="AQ44" s="63" t="s">
        <v>86</v>
      </c>
      <c r="AR44" s="11">
        <v>-1.4935900861676008</v>
      </c>
      <c r="AS44" s="11">
        <v>-1.7060022382572224</v>
      </c>
      <c r="AT44" s="11">
        <v>-0.27237766874419839</v>
      </c>
      <c r="AU44" s="11">
        <v>1.4364974320516997</v>
      </c>
      <c r="AV44" s="11">
        <v>-13.779016223109075</v>
      </c>
      <c r="AW44" s="11">
        <v>-2.1878344397943112</v>
      </c>
      <c r="AX44" s="11">
        <v>-3.1926479536908454</v>
      </c>
      <c r="AY44" s="11">
        <v>-5.7421655094764494</v>
      </c>
      <c r="AZ44" s="11">
        <v>14.070048309178743</v>
      </c>
      <c r="BA44" s="11">
        <v>-1.1512673150604185</v>
      </c>
      <c r="BB44" s="11">
        <v>-5.8914077805765466</v>
      </c>
      <c r="BC44" s="65">
        <v>-3.8818581907090461</v>
      </c>
      <c r="BE44" s="63" t="s">
        <v>86</v>
      </c>
      <c r="BF44" s="11">
        <v>83.989344351418936</v>
      </c>
      <c r="BG44" s="11">
        <v>68.607629060520281</v>
      </c>
      <c r="BH44" s="11">
        <v>-4.6337043748382083</v>
      </c>
      <c r="BI44" s="11">
        <v>-3.54045863041536</v>
      </c>
      <c r="BJ44" s="11">
        <v>-5.9629901446844196</v>
      </c>
      <c r="BK44" s="11">
        <v>-25.156792303476834</v>
      </c>
      <c r="BL44" s="11">
        <v>8.1915453429222946</v>
      </c>
      <c r="BM44" s="11">
        <v>7.4262614163796981</v>
      </c>
      <c r="BN44" s="11">
        <v>2.9652351738241309</v>
      </c>
      <c r="BO44" s="11">
        <v>2.0244920685199208</v>
      </c>
      <c r="BP44" s="57">
        <v>24.309811106197486</v>
      </c>
      <c r="BQ44" s="57">
        <v>42.247774480712167</v>
      </c>
      <c r="BR44" s="65">
        <v>-195.64332734889288</v>
      </c>
      <c r="BS44" s="5"/>
      <c r="BT44" s="63" t="s">
        <v>86</v>
      </c>
      <c r="BU44" s="11">
        <v>16.207216838120608</v>
      </c>
      <c r="BV44" s="11">
        <v>37.167627002167364</v>
      </c>
      <c r="BW44" s="11">
        <v>-25.037707390648567</v>
      </c>
      <c r="BX44" s="11">
        <v>-2.3791391150994006</v>
      </c>
      <c r="BY44" s="11">
        <v>-5.1792009702650761</v>
      </c>
      <c r="BZ44" s="11">
        <v>3.4880187025131502</v>
      </c>
      <c r="CA44" s="11">
        <v>-2.1806363684017405</v>
      </c>
      <c r="CB44" s="11">
        <v>-0.66630558276040419</v>
      </c>
      <c r="CC44" s="11">
        <v>-1.6306743058616131</v>
      </c>
      <c r="CD44" s="69">
        <v>0.98035512218487175</v>
      </c>
      <c r="CE44" s="63" t="s">
        <v>86</v>
      </c>
      <c r="CF44" s="11">
        <f t="shared" si="3"/>
        <v>68.44539765404862</v>
      </c>
      <c r="CG44" s="11">
        <f t="shared" si="3"/>
        <v>58.178501998645729</v>
      </c>
      <c r="CH44" s="11">
        <f t="shared" si="3"/>
        <v>10.266895655402896</v>
      </c>
      <c r="CI44" s="11">
        <f t="shared" si="6"/>
        <v>9.2699755357025833</v>
      </c>
      <c r="CJ44" s="11">
        <f t="shared" si="6"/>
        <v>0.99692011970031247</v>
      </c>
      <c r="CK44" s="11">
        <f t="shared" si="6"/>
        <v>6.1388185054935454</v>
      </c>
      <c r="CL44" s="11">
        <f t="shared" si="6"/>
        <v>8.4703261178218039</v>
      </c>
      <c r="CM44" s="11">
        <f t="shared" si="6"/>
        <v>2.3315076123282585</v>
      </c>
      <c r="CN44" s="11">
        <f t="shared" si="6"/>
        <v>-0.73821563530722356</v>
      </c>
      <c r="CO44" s="11">
        <f t="shared" si="6"/>
        <v>1.4652093663310106</v>
      </c>
      <c r="CP44" s="11">
        <f t="shared" si="6"/>
        <v>2.2034250016382342</v>
      </c>
      <c r="CQ44" s="65">
        <f t="shared" si="6"/>
        <v>6.7086236648391253</v>
      </c>
      <c r="CS44" s="63" t="s">
        <v>86</v>
      </c>
      <c r="CT44" s="59">
        <f t="shared" si="5"/>
        <v>0.92404600161639117</v>
      </c>
      <c r="CU44" s="59">
        <f t="shared" si="5"/>
        <v>1.0246335816168279</v>
      </c>
      <c r="CV44" s="59">
        <f t="shared" si="5"/>
        <v>0.10058758000043685</v>
      </c>
      <c r="CW44" s="59">
        <f t="shared" si="5"/>
        <v>1.50340752714008</v>
      </c>
      <c r="CX44" s="59">
        <f t="shared" si="5"/>
        <v>2.9387464231886593</v>
      </c>
      <c r="CY44" s="59">
        <f t="shared" si="5"/>
        <v>1.3424237128939953</v>
      </c>
      <c r="CZ44" s="59">
        <f t="shared" si="5"/>
        <v>0.16841047596164346</v>
      </c>
      <c r="DA44" s="59">
        <f t="shared" si="5"/>
        <v>0.19590550665123085</v>
      </c>
      <c r="DB44" s="59">
        <f t="shared" si="4"/>
        <v>2.7495030689587384E-2</v>
      </c>
      <c r="DC44" s="59">
        <f t="shared" si="4"/>
        <v>25.415783840457834</v>
      </c>
      <c r="DD44" s="59">
        <f t="shared" si="4"/>
        <v>3.7608123457329459</v>
      </c>
      <c r="DE44" s="11">
        <f t="shared" si="4"/>
        <v>3.9789978375308532</v>
      </c>
      <c r="DF44" s="65">
        <f t="shared" si="4"/>
        <v>-0.21818549179790742</v>
      </c>
      <c r="DH44" s="63" t="s">
        <v>86</v>
      </c>
      <c r="DI44" s="11">
        <f t="shared" si="8"/>
        <v>1.8104945282977656</v>
      </c>
      <c r="DJ44" s="11">
        <f t="shared" si="8"/>
        <v>1.4169633690832442</v>
      </c>
      <c r="DK44" s="11">
        <f t="shared" si="8"/>
        <v>0.39353115921452136</v>
      </c>
      <c r="DL44" s="11">
        <f t="shared" si="8"/>
        <v>19.84447696642712</v>
      </c>
      <c r="DM44" s="11">
        <f t="shared" si="8"/>
        <v>7.556682903387868</v>
      </c>
      <c r="DN44" s="11">
        <f t="shared" si="8"/>
        <v>3.6259856709115135</v>
      </c>
      <c r="DO44" s="11">
        <f t="shared" si="8"/>
        <v>8.6618083921277389</v>
      </c>
      <c r="DP44" s="70">
        <f t="shared" si="7"/>
        <v>100</v>
      </c>
      <c r="DQ44" s="73"/>
    </row>
    <row r="45" spans="2:121" ht="12">
      <c r="B45" s="63" t="s">
        <v>87</v>
      </c>
      <c r="C45" s="5">
        <v>5791997</v>
      </c>
      <c r="D45" s="5">
        <v>4923544</v>
      </c>
      <c r="E45" s="5">
        <v>868453</v>
      </c>
      <c r="F45" s="5">
        <v>784117</v>
      </c>
      <c r="G45" s="5">
        <v>84336</v>
      </c>
      <c r="H45" s="5">
        <v>427998</v>
      </c>
      <c r="I45" s="5">
        <v>677901</v>
      </c>
      <c r="J45" s="5">
        <v>249903</v>
      </c>
      <c r="K45" s="5">
        <v>26586</v>
      </c>
      <c r="L45" s="5">
        <v>268209</v>
      </c>
      <c r="M45" s="5">
        <v>241623</v>
      </c>
      <c r="N45" s="64">
        <v>391972</v>
      </c>
      <c r="O45" s="5"/>
      <c r="P45" s="63" t="s">
        <v>87</v>
      </c>
      <c r="Q45" s="5">
        <v>61609</v>
      </c>
      <c r="R45" s="5">
        <v>68349</v>
      </c>
      <c r="S45" s="5">
        <v>6740</v>
      </c>
      <c r="T45" s="5">
        <v>3897</v>
      </c>
      <c r="U45" s="5">
        <v>280549</v>
      </c>
      <c r="V45" s="5">
        <v>45917</v>
      </c>
      <c r="W45" s="5">
        <v>9440</v>
      </c>
      <c r="X45" s="5">
        <v>10980</v>
      </c>
      <c r="Y45" s="5">
        <v>1540</v>
      </c>
      <c r="Z45" s="5">
        <v>1992534</v>
      </c>
      <c r="AA45" s="5">
        <v>517714</v>
      </c>
      <c r="AB45" s="5">
        <v>530149</v>
      </c>
      <c r="AC45" s="64">
        <v>-12435</v>
      </c>
      <c r="AD45" s="5">
        <v>0</v>
      </c>
      <c r="AE45" s="63" t="s">
        <v>87</v>
      </c>
      <c r="AF45" s="5">
        <v>42592</v>
      </c>
      <c r="AG45" s="5">
        <v>26022</v>
      </c>
      <c r="AH45" s="5">
        <v>16570</v>
      </c>
      <c r="AI45" s="5">
        <v>1432228</v>
      </c>
      <c r="AJ45" s="5">
        <v>450105</v>
      </c>
      <c r="AK45" s="5">
        <v>237708</v>
      </c>
      <c r="AL45" s="5">
        <v>744415</v>
      </c>
      <c r="AM45" s="5">
        <v>8212529</v>
      </c>
      <c r="AN45" s="5">
        <v>4468</v>
      </c>
      <c r="AO45" s="64">
        <v>1838.0772157564907</v>
      </c>
      <c r="AQ45" s="63" t="s">
        <v>87</v>
      </c>
      <c r="AR45" s="11">
        <v>1.1952648558552026</v>
      </c>
      <c r="AS45" s="11">
        <v>0.97912057170468703</v>
      </c>
      <c r="AT45" s="11">
        <v>2.4383655684663847</v>
      </c>
      <c r="AU45" s="11">
        <v>4.203810313574774</v>
      </c>
      <c r="AV45" s="11">
        <v>-11.501936052551496</v>
      </c>
      <c r="AW45" s="11">
        <v>8.7277272242291222</v>
      </c>
      <c r="AX45" s="11">
        <v>6.1913258153097628</v>
      </c>
      <c r="AY45" s="11">
        <v>2.111671808282428</v>
      </c>
      <c r="AZ45" s="11">
        <v>453.75963340970634</v>
      </c>
      <c r="BA45" s="11">
        <v>11.369525138272959</v>
      </c>
      <c r="BB45" s="11">
        <v>2.3709151919060107</v>
      </c>
      <c r="BC45" s="65">
        <v>3.3902283979436536</v>
      </c>
      <c r="BE45" s="63" t="s">
        <v>87</v>
      </c>
      <c r="BF45" s="11">
        <v>88.556650547836199</v>
      </c>
      <c r="BG45" s="11">
        <v>72.103036712494344</v>
      </c>
      <c r="BH45" s="11">
        <v>-4.2613636363636358</v>
      </c>
      <c r="BI45" s="11">
        <v>50.987989151491675</v>
      </c>
      <c r="BJ45" s="11">
        <v>-6.130718166974491</v>
      </c>
      <c r="BK45" s="11">
        <v>2.0559210526315792</v>
      </c>
      <c r="BL45" s="11">
        <v>-2.9006377288623741</v>
      </c>
      <c r="BM45" s="11">
        <v>-3.5996488147497807</v>
      </c>
      <c r="BN45" s="11">
        <v>-7.6738609112709826</v>
      </c>
      <c r="BO45" s="11">
        <v>8.6882573955846869</v>
      </c>
      <c r="BP45" s="57">
        <v>25.879638297303277</v>
      </c>
      <c r="BQ45" s="57">
        <v>33.091576415771691</v>
      </c>
      <c r="BR45" s="65">
        <v>-196.07509850884648</v>
      </c>
      <c r="BS45" s="5"/>
      <c r="BT45" s="63" t="s">
        <v>87</v>
      </c>
      <c r="BU45" s="11">
        <v>-16.126110159311555</v>
      </c>
      <c r="BV45" s="11">
        <v>-9.3752176638573523</v>
      </c>
      <c r="BW45" s="11">
        <v>-24.910499841392124</v>
      </c>
      <c r="BX45" s="11">
        <v>4.4508524662375528</v>
      </c>
      <c r="BY45" s="11">
        <v>12.32126369375889</v>
      </c>
      <c r="BZ45" s="11">
        <v>14.051846982789643</v>
      </c>
      <c r="CA45" s="11">
        <v>-2.3137680484274594</v>
      </c>
      <c r="CB45" s="11">
        <v>3.2959758545487112</v>
      </c>
      <c r="CC45" s="11">
        <v>-2.1034180543382996</v>
      </c>
      <c r="CD45" s="69">
        <v>5.5154059534826159</v>
      </c>
      <c r="CE45" s="63" t="s">
        <v>87</v>
      </c>
      <c r="CF45" s="11">
        <f t="shared" si="3"/>
        <v>70.526350652764819</v>
      </c>
      <c r="CG45" s="11">
        <f t="shared" si="3"/>
        <v>59.951617826859426</v>
      </c>
      <c r="CH45" s="11">
        <f t="shared" si="3"/>
        <v>10.574732825905395</v>
      </c>
      <c r="CI45" s="11">
        <f t="shared" si="6"/>
        <v>9.547814077734154</v>
      </c>
      <c r="CJ45" s="11">
        <f t="shared" si="6"/>
        <v>1.0269187481712394</v>
      </c>
      <c r="CK45" s="11">
        <f t="shared" si="6"/>
        <v>5.2115249760457472</v>
      </c>
      <c r="CL45" s="11">
        <f t="shared" si="6"/>
        <v>8.2544731348893876</v>
      </c>
      <c r="CM45" s="11">
        <f t="shared" si="6"/>
        <v>3.04294815884364</v>
      </c>
      <c r="CN45" s="11">
        <f t="shared" si="6"/>
        <v>0.32372488425916063</v>
      </c>
      <c r="CO45" s="11">
        <f t="shared" si="6"/>
        <v>3.2658514813159263</v>
      </c>
      <c r="CP45" s="11">
        <f t="shared" si="6"/>
        <v>2.9421265970567654</v>
      </c>
      <c r="CQ45" s="65">
        <f t="shared" si="6"/>
        <v>4.7728537701358498</v>
      </c>
      <c r="CS45" s="63" t="s">
        <v>87</v>
      </c>
      <c r="CT45" s="59">
        <f t="shared" si="5"/>
        <v>0.75018304349366682</v>
      </c>
      <c r="CU45" s="59">
        <f t="shared" si="5"/>
        <v>0.83225276890955269</v>
      </c>
      <c r="CV45" s="59">
        <f t="shared" si="5"/>
        <v>8.2069725415885905E-2</v>
      </c>
      <c r="CW45" s="59">
        <f t="shared" si="5"/>
        <v>4.7451887232300795E-2</v>
      </c>
      <c r="CX45" s="59">
        <f t="shared" si="5"/>
        <v>3.4161097026263167</v>
      </c>
      <c r="CY45" s="59">
        <f t="shared" si="5"/>
        <v>0.55910913678356566</v>
      </c>
      <c r="CZ45" s="59">
        <f t="shared" si="5"/>
        <v>0.11494632165073633</v>
      </c>
      <c r="DA45" s="59">
        <f t="shared" si="5"/>
        <v>0.13369815802172511</v>
      </c>
      <c r="DB45" s="59">
        <f t="shared" si="4"/>
        <v>1.8751836370988765E-2</v>
      </c>
      <c r="DC45" s="59">
        <f t="shared" si="4"/>
        <v>24.262124371189437</v>
      </c>
      <c r="DD45" s="59">
        <f t="shared" si="4"/>
        <v>6.3039533863442063</v>
      </c>
      <c r="DE45" s="11">
        <f t="shared" si="4"/>
        <v>6.4553683767813785</v>
      </c>
      <c r="DF45" s="65">
        <f t="shared" si="4"/>
        <v>-0.15141499043717227</v>
      </c>
      <c r="DH45" s="63" t="s">
        <v>87</v>
      </c>
      <c r="DI45" s="11">
        <f t="shared" si="8"/>
        <v>0.51862221734620362</v>
      </c>
      <c r="DJ45" s="11">
        <f t="shared" si="8"/>
        <v>0.31685732860121407</v>
      </c>
      <c r="DK45" s="11">
        <f t="shared" si="8"/>
        <v>0.20176488874498952</v>
      </c>
      <c r="DL45" s="11">
        <f t="shared" si="8"/>
        <v>17.439548767499026</v>
      </c>
      <c r="DM45" s="11">
        <f t="shared" si="8"/>
        <v>5.4807112401064275</v>
      </c>
      <c r="DN45" s="11">
        <f t="shared" si="8"/>
        <v>2.8944555325162322</v>
      </c>
      <c r="DO45" s="11">
        <f t="shared" si="8"/>
        <v>9.0643819948763653</v>
      </c>
      <c r="DP45" s="70">
        <f t="shared" si="7"/>
        <v>100</v>
      </c>
      <c r="DQ45" s="73"/>
    </row>
    <row r="46" spans="2:121" ht="12">
      <c r="B46" s="63" t="s">
        <v>88</v>
      </c>
      <c r="C46" s="5">
        <v>1747270</v>
      </c>
      <c r="D46" s="5">
        <v>1485643</v>
      </c>
      <c r="E46" s="5">
        <v>261627</v>
      </c>
      <c r="F46" s="5">
        <v>236110</v>
      </c>
      <c r="G46" s="5">
        <v>25517</v>
      </c>
      <c r="H46" s="5">
        <v>61458</v>
      </c>
      <c r="I46" s="5">
        <v>165197</v>
      </c>
      <c r="J46" s="5">
        <v>103739</v>
      </c>
      <c r="K46" s="5">
        <v>-35312</v>
      </c>
      <c r="L46" s="5">
        <v>66295</v>
      </c>
      <c r="M46" s="5">
        <v>101607</v>
      </c>
      <c r="N46" s="64">
        <v>96362</v>
      </c>
      <c r="O46" s="5"/>
      <c r="P46" s="63" t="s">
        <v>88</v>
      </c>
      <c r="Q46" s="5">
        <v>19063</v>
      </c>
      <c r="R46" s="5">
        <v>21129</v>
      </c>
      <c r="S46" s="5">
        <v>2066</v>
      </c>
      <c r="T46" s="5">
        <v>19</v>
      </c>
      <c r="U46" s="5">
        <v>77268</v>
      </c>
      <c r="V46" s="5">
        <v>12</v>
      </c>
      <c r="W46" s="5">
        <v>408</v>
      </c>
      <c r="X46" s="5">
        <v>474</v>
      </c>
      <c r="Y46" s="5">
        <v>66</v>
      </c>
      <c r="Z46" s="5">
        <v>694823</v>
      </c>
      <c r="AA46" s="5">
        <v>-24995</v>
      </c>
      <c r="AB46" s="5">
        <v>-18029</v>
      </c>
      <c r="AC46" s="64">
        <v>-6966</v>
      </c>
      <c r="AD46" s="5">
        <v>0</v>
      </c>
      <c r="AE46" s="63" t="s">
        <v>88</v>
      </c>
      <c r="AF46" s="5">
        <v>17863</v>
      </c>
      <c r="AG46" s="5">
        <v>2219</v>
      </c>
      <c r="AH46" s="5">
        <v>15644</v>
      </c>
      <c r="AI46" s="5">
        <v>701955</v>
      </c>
      <c r="AJ46" s="5">
        <v>435397</v>
      </c>
      <c r="AK46" s="5">
        <v>32597</v>
      </c>
      <c r="AL46" s="5">
        <v>233961</v>
      </c>
      <c r="AM46" s="5">
        <v>2503551</v>
      </c>
      <c r="AN46" s="5">
        <v>1055</v>
      </c>
      <c r="AO46" s="64">
        <v>2373.0341232227488</v>
      </c>
      <c r="AQ46" s="63" t="s">
        <v>88</v>
      </c>
      <c r="AR46" s="11">
        <v>0.26022315498340248</v>
      </c>
      <c r="AS46" s="11">
        <v>4.3367032570392303E-2</v>
      </c>
      <c r="AT46" s="11">
        <v>1.5096843281497347</v>
      </c>
      <c r="AU46" s="11">
        <v>3.2463727556562274</v>
      </c>
      <c r="AV46" s="11">
        <v>-12.161790017211704</v>
      </c>
      <c r="AW46" s="11">
        <v>-71.684212951231302</v>
      </c>
      <c r="AX46" s="11">
        <v>-48.81215392576388</v>
      </c>
      <c r="AY46" s="11">
        <v>-1.8385344713385439</v>
      </c>
      <c r="AZ46" s="11">
        <v>15.017327685791299</v>
      </c>
      <c r="BA46" s="11">
        <v>7.2613134434610966</v>
      </c>
      <c r="BB46" s="11">
        <v>-1.6950628392302558</v>
      </c>
      <c r="BC46" s="65">
        <v>-62.622716817488921</v>
      </c>
      <c r="BE46" s="63" t="s">
        <v>88</v>
      </c>
      <c r="BF46" s="11">
        <v>85.257531584062193</v>
      </c>
      <c r="BG46" s="11">
        <v>69.330020836672546</v>
      </c>
      <c r="BH46" s="11">
        <v>-5.5758683729433276</v>
      </c>
      <c r="BI46" s="11">
        <v>-99.988201469227562</v>
      </c>
      <c r="BJ46" s="11">
        <v>-10.642874489713314</v>
      </c>
      <c r="BK46" s="11">
        <v>9.0909090909090917</v>
      </c>
      <c r="BL46" s="11">
        <v>-48.223350253807105</v>
      </c>
      <c r="BM46" s="11">
        <v>-48.645720476706394</v>
      </c>
      <c r="BN46" s="11">
        <v>-51.111111111111107</v>
      </c>
      <c r="BO46" s="11">
        <v>22.497505350714192</v>
      </c>
      <c r="BP46" s="57">
        <v>56.622470584151884</v>
      </c>
      <c r="BQ46" s="57">
        <v>72.084417193112841</v>
      </c>
      <c r="BR46" s="65">
        <v>-200.05745475438093</v>
      </c>
      <c r="BS46" s="5"/>
      <c r="BT46" s="63" t="s">
        <v>88</v>
      </c>
      <c r="BU46" s="11">
        <v>80.964441292675517</v>
      </c>
      <c r="BV46" s="11">
        <v>120.02165478661013</v>
      </c>
      <c r="BW46" s="11">
        <v>-25.341223632719291</v>
      </c>
      <c r="BX46" s="11">
        <v>14.145520476775101</v>
      </c>
      <c r="BY46" s="11">
        <v>34.630690690504977</v>
      </c>
      <c r="BZ46" s="11">
        <v>-30.397369376294492</v>
      </c>
      <c r="CA46" s="11">
        <v>-4.4007502114566606</v>
      </c>
      <c r="CB46" s="11">
        <v>-0.92770303372307172</v>
      </c>
      <c r="CC46" s="11">
        <v>-2.7649769585253456</v>
      </c>
      <c r="CD46" s="69">
        <v>1.8895186809577951</v>
      </c>
      <c r="CE46" s="63" t="s">
        <v>88</v>
      </c>
      <c r="CF46" s="11">
        <f t="shared" si="3"/>
        <v>69.791667914893679</v>
      </c>
      <c r="CG46" s="11">
        <f t="shared" si="3"/>
        <v>59.341431430795701</v>
      </c>
      <c r="CH46" s="11">
        <f t="shared" si="3"/>
        <v>10.450236484097987</v>
      </c>
      <c r="CI46" s="11">
        <f t="shared" si="6"/>
        <v>9.4310042016320033</v>
      </c>
      <c r="CJ46" s="11">
        <f t="shared" si="6"/>
        <v>1.0192322824659852</v>
      </c>
      <c r="CK46" s="11">
        <f t="shared" si="6"/>
        <v>2.4548331549866567</v>
      </c>
      <c r="CL46" s="11">
        <f t="shared" si="6"/>
        <v>6.5985074799754431</v>
      </c>
      <c r="CM46" s="11">
        <f t="shared" si="6"/>
        <v>4.143674324988786</v>
      </c>
      <c r="CN46" s="11">
        <f t="shared" si="6"/>
        <v>-1.4104765590954609</v>
      </c>
      <c r="CO46" s="11">
        <f t="shared" si="6"/>
        <v>2.6480387257938824</v>
      </c>
      <c r="CP46" s="11">
        <f t="shared" si="6"/>
        <v>4.0585152848893431</v>
      </c>
      <c r="CQ46" s="65">
        <f t="shared" si="6"/>
        <v>3.8490128621306297</v>
      </c>
      <c r="CS46" s="63" t="s">
        <v>88</v>
      </c>
      <c r="CT46" s="59">
        <f t="shared" si="5"/>
        <v>0.76143845282161216</v>
      </c>
      <c r="CU46" s="59">
        <f t="shared" si="5"/>
        <v>0.84396123745831408</v>
      </c>
      <c r="CV46" s="59">
        <f t="shared" si="5"/>
        <v>8.2522784636702026E-2</v>
      </c>
      <c r="CW46" s="59">
        <f t="shared" si="5"/>
        <v>7.5892202715263234E-4</v>
      </c>
      <c r="CX46" s="59">
        <f t="shared" si="5"/>
        <v>3.0863361681068211</v>
      </c>
      <c r="CY46" s="59">
        <f t="shared" si="5"/>
        <v>4.7931917504376781E-4</v>
      </c>
      <c r="CZ46" s="59">
        <f t="shared" si="5"/>
        <v>1.6296851951488105E-2</v>
      </c>
      <c r="DA46" s="59">
        <f t="shared" si="5"/>
        <v>1.8933107414228829E-2</v>
      </c>
      <c r="DB46" s="59">
        <f t="shared" si="4"/>
        <v>2.636255462740723E-3</v>
      </c>
      <c r="DC46" s="59">
        <f t="shared" si="4"/>
        <v>27.753498930119658</v>
      </c>
      <c r="DD46" s="59">
        <f t="shared" si="4"/>
        <v>-0.99838189835158142</v>
      </c>
      <c r="DE46" s="11">
        <f t="shared" si="4"/>
        <v>-0.72013711723867413</v>
      </c>
      <c r="DF46" s="65">
        <f t="shared" si="4"/>
        <v>-0.27824478111290724</v>
      </c>
      <c r="DH46" s="63" t="s">
        <v>88</v>
      </c>
      <c r="DI46" s="11">
        <f t="shared" si="8"/>
        <v>0.7135065353172354</v>
      </c>
      <c r="DJ46" s="11">
        <f t="shared" si="8"/>
        <v>8.8634104118510068E-2</v>
      </c>
      <c r="DK46" s="11">
        <f t="shared" si="8"/>
        <v>0.62487243119872538</v>
      </c>
      <c r="DL46" s="11">
        <f t="shared" si="8"/>
        <v>28.038374293154007</v>
      </c>
      <c r="DM46" s="11">
        <f t="shared" si="8"/>
        <v>17.391177571377614</v>
      </c>
      <c r="DN46" s="11">
        <f t="shared" si="8"/>
        <v>1.3020305957418083</v>
      </c>
      <c r="DO46" s="11">
        <f t="shared" si="8"/>
        <v>9.3451661260345809</v>
      </c>
      <c r="DP46" s="70">
        <f t="shared" si="7"/>
        <v>100</v>
      </c>
      <c r="DQ46" s="73"/>
    </row>
    <row r="47" spans="2:121" ht="12">
      <c r="B47" s="63" t="s">
        <v>89</v>
      </c>
      <c r="C47" s="5">
        <v>4413756</v>
      </c>
      <c r="D47" s="5">
        <v>3751842</v>
      </c>
      <c r="E47" s="5">
        <v>661914</v>
      </c>
      <c r="F47" s="5">
        <v>597881</v>
      </c>
      <c r="G47" s="5">
        <v>64033</v>
      </c>
      <c r="H47" s="5">
        <v>338778</v>
      </c>
      <c r="I47" s="5">
        <v>461303</v>
      </c>
      <c r="J47" s="5">
        <v>122525</v>
      </c>
      <c r="K47" s="5">
        <v>-1603</v>
      </c>
      <c r="L47" s="5">
        <v>115189</v>
      </c>
      <c r="M47" s="5">
        <v>116792</v>
      </c>
      <c r="N47" s="64">
        <v>336801</v>
      </c>
      <c r="O47" s="5"/>
      <c r="P47" s="63" t="s">
        <v>89</v>
      </c>
      <c r="Q47" s="5">
        <v>44872</v>
      </c>
      <c r="R47" s="5">
        <v>50021</v>
      </c>
      <c r="S47" s="5">
        <v>5149</v>
      </c>
      <c r="T47" s="5">
        <v>11218</v>
      </c>
      <c r="U47" s="5">
        <v>190184</v>
      </c>
      <c r="V47" s="5">
        <v>90527</v>
      </c>
      <c r="W47" s="5">
        <v>3580</v>
      </c>
      <c r="X47" s="5">
        <v>4164</v>
      </c>
      <c r="Y47" s="5">
        <v>584</v>
      </c>
      <c r="Z47" s="5">
        <v>4406099</v>
      </c>
      <c r="AA47" s="5">
        <v>663020</v>
      </c>
      <c r="AB47" s="5">
        <v>671781</v>
      </c>
      <c r="AC47" s="64">
        <v>-8761</v>
      </c>
      <c r="AD47" s="5">
        <v>0</v>
      </c>
      <c r="AE47" s="63" t="s">
        <v>89</v>
      </c>
      <c r="AF47" s="5">
        <v>2911546</v>
      </c>
      <c r="AG47" s="5">
        <v>2899596</v>
      </c>
      <c r="AH47" s="5">
        <v>11950</v>
      </c>
      <c r="AI47" s="5">
        <v>831533</v>
      </c>
      <c r="AJ47" s="5">
        <v>118349</v>
      </c>
      <c r="AK47" s="5">
        <v>254941</v>
      </c>
      <c r="AL47" s="5">
        <v>458243</v>
      </c>
      <c r="AM47" s="5">
        <v>9158633</v>
      </c>
      <c r="AN47" s="5">
        <v>3422</v>
      </c>
      <c r="AO47" s="64">
        <v>2676.3977206312097</v>
      </c>
      <c r="AQ47" s="63" t="s">
        <v>89</v>
      </c>
      <c r="AR47" s="11">
        <v>3.0043267009255503</v>
      </c>
      <c r="AS47" s="11">
        <v>2.7838276314945976</v>
      </c>
      <c r="AT47" s="11">
        <v>4.2722521006814809</v>
      </c>
      <c r="AU47" s="11">
        <v>6.0651916294714132</v>
      </c>
      <c r="AV47" s="11">
        <v>-9.9420550758065875</v>
      </c>
      <c r="AW47" s="11">
        <v>11.216235735952623</v>
      </c>
      <c r="AX47" s="11">
        <v>6.4728026422994089</v>
      </c>
      <c r="AY47" s="11">
        <v>-4.7587584630811444</v>
      </c>
      <c r="AZ47" s="11">
        <v>94.432674608411773</v>
      </c>
      <c r="BA47" s="11">
        <v>22.764816847669696</v>
      </c>
      <c r="BB47" s="11">
        <v>-4.7544486307514147</v>
      </c>
      <c r="BC47" s="65">
        <v>2.1788792514994584</v>
      </c>
      <c r="BE47" s="63" t="s">
        <v>89</v>
      </c>
      <c r="BF47" s="11">
        <v>84.052502050861364</v>
      </c>
      <c r="BG47" s="11">
        <v>68.109561418249029</v>
      </c>
      <c r="BH47" s="11">
        <v>-4.2046511627906975</v>
      </c>
      <c r="BI47" s="11">
        <v>-7.6555811656239721</v>
      </c>
      <c r="BJ47" s="11">
        <v>-3.5049621496559982</v>
      </c>
      <c r="BK47" s="11">
        <v>-5.7000593756184958</v>
      </c>
      <c r="BL47" s="11">
        <v>-5.4410987849973589</v>
      </c>
      <c r="BM47" s="11">
        <v>-6.1316501352569883</v>
      </c>
      <c r="BN47" s="11">
        <v>-10.153846153846153</v>
      </c>
      <c r="BO47" s="11">
        <v>-4.0963394399621968</v>
      </c>
      <c r="BP47" s="57">
        <v>15.983962158531122</v>
      </c>
      <c r="BQ47" s="57">
        <v>19.436014230319969</v>
      </c>
      <c r="BR47" s="65">
        <v>-195.3630129530859</v>
      </c>
      <c r="BS47" s="5"/>
      <c r="BT47" s="63" t="s">
        <v>89</v>
      </c>
      <c r="BU47" s="11">
        <v>-10.72163620753097</v>
      </c>
      <c r="BV47" s="11">
        <v>-10.651322436822454</v>
      </c>
      <c r="BW47" s="11">
        <v>-25.036070510005647</v>
      </c>
      <c r="BX47" s="11">
        <v>9.204030736135973</v>
      </c>
      <c r="BY47" s="11">
        <v>10.108481262327416</v>
      </c>
      <c r="BZ47" s="11">
        <v>33.413399898477685</v>
      </c>
      <c r="CA47" s="11">
        <v>-1.0004882538228546</v>
      </c>
      <c r="CB47" s="11">
        <v>-0.27543766943320225</v>
      </c>
      <c r="CC47" s="11">
        <v>-1.5818234109864826</v>
      </c>
      <c r="CD47" s="69">
        <v>1.327382590117101</v>
      </c>
      <c r="CE47" s="63" t="s">
        <v>89</v>
      </c>
      <c r="CF47" s="11">
        <f t="shared" si="3"/>
        <v>48.192301187306008</v>
      </c>
      <c r="CG47" s="11">
        <f t="shared" si="3"/>
        <v>40.965087257017508</v>
      </c>
      <c r="CH47" s="11">
        <f t="shared" si="3"/>
        <v>7.2272139302885048</v>
      </c>
      <c r="CI47" s="11">
        <f t="shared" si="6"/>
        <v>6.5280593730527245</v>
      </c>
      <c r="CJ47" s="11">
        <f t="shared" si="6"/>
        <v>0.69915455723577957</v>
      </c>
      <c r="CK47" s="11">
        <f t="shared" si="6"/>
        <v>3.6990018051820615</v>
      </c>
      <c r="CL47" s="11">
        <f t="shared" si="6"/>
        <v>5.0368106244676465</v>
      </c>
      <c r="CM47" s="11">
        <f t="shared" si="6"/>
        <v>1.3378088192855857</v>
      </c>
      <c r="CN47" s="11">
        <f t="shared" si="6"/>
        <v>-1.7502612016443937E-2</v>
      </c>
      <c r="CO47" s="11">
        <f t="shared" si="6"/>
        <v>1.2577095293588028</v>
      </c>
      <c r="CP47" s="11">
        <f t="shared" si="6"/>
        <v>1.2752121413752469</v>
      </c>
      <c r="CQ47" s="65">
        <f t="shared" si="6"/>
        <v>3.6774156143171153</v>
      </c>
      <c r="CS47" s="63" t="s">
        <v>89</v>
      </c>
      <c r="CT47" s="59">
        <f t="shared" si="5"/>
        <v>0.48994211254015746</v>
      </c>
      <c r="CU47" s="59">
        <f t="shared" si="5"/>
        <v>0.54616229299721919</v>
      </c>
      <c r="CV47" s="59">
        <f t="shared" si="5"/>
        <v>5.6220180457061661E-2</v>
      </c>
      <c r="CW47" s="59">
        <f t="shared" si="5"/>
        <v>0.12248552813503936</v>
      </c>
      <c r="CX47" s="59">
        <f t="shared" si="5"/>
        <v>2.0765544377638014</v>
      </c>
      <c r="CY47" s="59">
        <f t="shared" si="5"/>
        <v>0.98843353587811633</v>
      </c>
      <c r="CZ47" s="59">
        <f t="shared" si="5"/>
        <v>3.9088802881390702E-2</v>
      </c>
      <c r="DA47" s="59">
        <f t="shared" si="5"/>
        <v>4.5465300334667849E-2</v>
      </c>
      <c r="DB47" s="59">
        <f t="shared" si="4"/>
        <v>6.3764974532771425E-3</v>
      </c>
      <c r="DC47" s="59">
        <f t="shared" si="4"/>
        <v>48.108697007511928</v>
      </c>
      <c r="DD47" s="59">
        <f t="shared" si="4"/>
        <v>7.2392899682736491</v>
      </c>
      <c r="DE47" s="11">
        <f t="shared" si="4"/>
        <v>7.33494834873283</v>
      </c>
      <c r="DF47" s="65">
        <f t="shared" si="4"/>
        <v>-9.5658380459179876E-2</v>
      </c>
      <c r="DH47" s="63" t="s">
        <v>89</v>
      </c>
      <c r="DI47" s="11">
        <f t="shared" si="8"/>
        <v>31.790180914553517</v>
      </c>
      <c r="DJ47" s="11">
        <f t="shared" si="8"/>
        <v>31.659702927281835</v>
      </c>
      <c r="DK47" s="11">
        <f t="shared" si="8"/>
        <v>0.13047798727168128</v>
      </c>
      <c r="DL47" s="11">
        <f t="shared" si="8"/>
        <v>9.0792261246847659</v>
      </c>
      <c r="DM47" s="11">
        <f t="shared" si="8"/>
        <v>1.2922124950306448</v>
      </c>
      <c r="DN47" s="11">
        <f t="shared" si="8"/>
        <v>2.7836141048560412</v>
      </c>
      <c r="DO47" s="11">
        <f t="shared" si="8"/>
        <v>5.0033995247980787</v>
      </c>
      <c r="DP47" s="70">
        <f t="shared" si="7"/>
        <v>100</v>
      </c>
      <c r="DQ47" s="73"/>
    </row>
    <row r="48" spans="2:121" ht="12">
      <c r="B48" s="63" t="s">
        <v>90</v>
      </c>
      <c r="C48" s="5">
        <v>4361455</v>
      </c>
      <c r="D48" s="5">
        <v>3707590</v>
      </c>
      <c r="E48" s="5">
        <v>653865</v>
      </c>
      <c r="F48" s="5">
        <v>590622</v>
      </c>
      <c r="G48" s="5">
        <v>63243</v>
      </c>
      <c r="H48" s="5">
        <v>278712</v>
      </c>
      <c r="I48" s="5">
        <v>361031</v>
      </c>
      <c r="J48" s="5">
        <v>82319</v>
      </c>
      <c r="K48" s="5">
        <v>-31739</v>
      </c>
      <c r="L48" s="5">
        <v>42167</v>
      </c>
      <c r="M48" s="5">
        <v>73906</v>
      </c>
      <c r="N48" s="64">
        <v>296461</v>
      </c>
      <c r="O48" s="5"/>
      <c r="P48" s="63" t="s">
        <v>90</v>
      </c>
      <c r="Q48" s="5">
        <v>56798</v>
      </c>
      <c r="R48" s="5">
        <v>62928</v>
      </c>
      <c r="S48" s="5">
        <v>6130</v>
      </c>
      <c r="T48" s="5">
        <v>11302</v>
      </c>
      <c r="U48" s="5">
        <v>191805</v>
      </c>
      <c r="V48" s="5">
        <v>36556</v>
      </c>
      <c r="W48" s="5">
        <v>13990</v>
      </c>
      <c r="X48" s="5">
        <v>16273</v>
      </c>
      <c r="Y48" s="5">
        <v>2283</v>
      </c>
      <c r="Z48" s="5">
        <v>1268553</v>
      </c>
      <c r="AA48" s="5">
        <v>209328</v>
      </c>
      <c r="AB48" s="5">
        <v>221704</v>
      </c>
      <c r="AC48" s="64">
        <v>-12376</v>
      </c>
      <c r="AD48" s="5">
        <v>0</v>
      </c>
      <c r="AE48" s="63" t="s">
        <v>90</v>
      </c>
      <c r="AF48" s="5">
        <v>29341</v>
      </c>
      <c r="AG48" s="5">
        <v>7710</v>
      </c>
      <c r="AH48" s="5">
        <v>21631</v>
      </c>
      <c r="AI48" s="5">
        <v>1029884</v>
      </c>
      <c r="AJ48" s="5">
        <v>168961</v>
      </c>
      <c r="AK48" s="5">
        <v>211992</v>
      </c>
      <c r="AL48" s="5">
        <v>648931</v>
      </c>
      <c r="AM48" s="5">
        <v>5908720</v>
      </c>
      <c r="AN48" s="5">
        <v>3698</v>
      </c>
      <c r="AO48" s="64">
        <v>1597.8150351541374</v>
      </c>
      <c r="AP48" s="68"/>
      <c r="AQ48" s="63" t="s">
        <v>90</v>
      </c>
      <c r="AR48" s="11">
        <v>1.3712900927501177E-2</v>
      </c>
      <c r="AS48" s="11">
        <v>-0.20131523802115114</v>
      </c>
      <c r="AT48" s="11">
        <v>1.2507200505429026</v>
      </c>
      <c r="AU48" s="11">
        <v>2.9873232314425713</v>
      </c>
      <c r="AV48" s="11">
        <v>-12.52455116324103</v>
      </c>
      <c r="AW48" s="11">
        <v>13.964205249406078</v>
      </c>
      <c r="AX48" s="11">
        <v>6.1350180208253713</v>
      </c>
      <c r="AY48" s="11">
        <v>-13.893160113387934</v>
      </c>
      <c r="AZ48" s="11">
        <v>39.925803948289897</v>
      </c>
      <c r="BA48" s="11">
        <v>22.689051179842302</v>
      </c>
      <c r="BB48" s="11">
        <v>-15.24735671200202</v>
      </c>
      <c r="BC48" s="65">
        <v>3.5599259440388442</v>
      </c>
      <c r="BE48" s="63" t="s">
        <v>90</v>
      </c>
      <c r="BF48" s="11">
        <v>83.018624734162529</v>
      </c>
      <c r="BG48" s="11">
        <v>67.70067157019507</v>
      </c>
      <c r="BH48" s="11">
        <v>-5.5469953775038521</v>
      </c>
      <c r="BI48" s="11">
        <v>-11.868371802869619</v>
      </c>
      <c r="BJ48" s="11">
        <v>-3.1625342683610258</v>
      </c>
      <c r="BK48" s="11">
        <v>-17.560832600410436</v>
      </c>
      <c r="BL48" s="11">
        <v>25.7641136281913</v>
      </c>
      <c r="BM48" s="11">
        <v>24.859970843244071</v>
      </c>
      <c r="BN48" s="11">
        <v>19.591409114719749</v>
      </c>
      <c r="BO48" s="11">
        <v>5.4642937014217337</v>
      </c>
      <c r="BP48" s="57">
        <v>36.779926816518561</v>
      </c>
      <c r="BQ48" s="57">
        <v>58.362262318033117</v>
      </c>
      <c r="BR48" s="65">
        <v>-194.89342125440882</v>
      </c>
      <c r="BS48" s="5"/>
      <c r="BT48" s="63" t="s">
        <v>90</v>
      </c>
      <c r="BU48" s="11">
        <v>-15.253307145745479</v>
      </c>
      <c r="BV48" s="11">
        <v>33.714880332986475</v>
      </c>
      <c r="BW48" s="11">
        <v>-25.038120321596896</v>
      </c>
      <c r="BX48" s="11">
        <v>1.4499120832574015</v>
      </c>
      <c r="BY48" s="11">
        <v>-2.5442401310476894</v>
      </c>
      <c r="BZ48" s="11">
        <v>19.53514860696826</v>
      </c>
      <c r="CA48" s="11">
        <v>-2.3350279781953689</v>
      </c>
      <c r="CB48" s="11">
        <v>1.7298684886742897</v>
      </c>
      <c r="CC48" s="11">
        <v>-2.8631468347780404</v>
      </c>
      <c r="CD48" s="69">
        <v>4.7283962510500377</v>
      </c>
      <c r="CE48" s="63" t="s">
        <v>90</v>
      </c>
      <c r="CF48" s="11">
        <f t="shared" si="3"/>
        <v>73.813871701485269</v>
      </c>
      <c r="CG48" s="11">
        <f t="shared" si="3"/>
        <v>62.747769398448398</v>
      </c>
      <c r="CH48" s="11">
        <f t="shared" si="3"/>
        <v>11.066102303036867</v>
      </c>
      <c r="CI48" s="11">
        <f t="shared" si="6"/>
        <v>9.9957689651904307</v>
      </c>
      <c r="CJ48" s="11">
        <f t="shared" si="6"/>
        <v>1.0703333378464372</v>
      </c>
      <c r="CK48" s="11">
        <f t="shared" si="6"/>
        <v>4.7169606953790328</v>
      </c>
      <c r="CL48" s="11">
        <f t="shared" si="6"/>
        <v>6.1101389133348682</v>
      </c>
      <c r="CM48" s="11">
        <f t="shared" si="6"/>
        <v>1.3931782179558347</v>
      </c>
      <c r="CN48" s="11">
        <f t="shared" si="6"/>
        <v>-0.53715525528371633</v>
      </c>
      <c r="CO48" s="11">
        <f t="shared" si="6"/>
        <v>0.71364017926048273</v>
      </c>
      <c r="CP48" s="11">
        <f t="shared" si="6"/>
        <v>1.2507954345441992</v>
      </c>
      <c r="CQ48" s="65">
        <f t="shared" si="6"/>
        <v>5.0173472427192358</v>
      </c>
      <c r="CS48" s="63" t="s">
        <v>90</v>
      </c>
      <c r="CT48" s="59">
        <f t="shared" si="5"/>
        <v>0.96125726045573323</v>
      </c>
      <c r="CU48" s="59">
        <f t="shared" si="5"/>
        <v>1.0650022339863794</v>
      </c>
      <c r="CV48" s="59">
        <f t="shared" si="5"/>
        <v>0.10374497353064624</v>
      </c>
      <c r="CW48" s="59">
        <f t="shared" si="5"/>
        <v>0.1912766216710218</v>
      </c>
      <c r="CX48" s="59">
        <f t="shared" si="5"/>
        <v>3.2461345265979777</v>
      </c>
      <c r="CY48" s="59">
        <f t="shared" si="5"/>
        <v>0.61867883399450307</v>
      </c>
      <c r="CZ48" s="59">
        <f t="shared" si="5"/>
        <v>0.23676870794351398</v>
      </c>
      <c r="DA48" s="59">
        <f t="shared" si="5"/>
        <v>0.27540651782450348</v>
      </c>
      <c r="DB48" s="59">
        <f t="shared" si="4"/>
        <v>3.863780988098945E-2</v>
      </c>
      <c r="DC48" s="59">
        <f t="shared" si="4"/>
        <v>21.469167603135705</v>
      </c>
      <c r="DD48" s="59">
        <f t="shared" si="4"/>
        <v>3.5426962184703288</v>
      </c>
      <c r="DE48" s="11">
        <f t="shared" si="4"/>
        <v>3.7521493656832612</v>
      </c>
      <c r="DF48" s="65">
        <f t="shared" si="4"/>
        <v>-0.20945314721293276</v>
      </c>
      <c r="DH48" s="63" t="s">
        <v>90</v>
      </c>
      <c r="DI48" s="11">
        <f t="shared" si="8"/>
        <v>0.49657116939032486</v>
      </c>
      <c r="DJ48" s="11">
        <f t="shared" si="8"/>
        <v>0.130485113527126</v>
      </c>
      <c r="DK48" s="11">
        <f t="shared" si="8"/>
        <v>0.36608605586319881</v>
      </c>
      <c r="DL48" s="11">
        <f t="shared" si="8"/>
        <v>17.429900215275051</v>
      </c>
      <c r="DM48" s="11">
        <f t="shared" si="8"/>
        <v>2.859519489838747</v>
      </c>
      <c r="DN48" s="11">
        <f t="shared" si="8"/>
        <v>3.5877821254011018</v>
      </c>
      <c r="DO48" s="11">
        <f t="shared" si="8"/>
        <v>10.982598600035203</v>
      </c>
      <c r="DP48" s="70">
        <f t="shared" si="7"/>
        <v>100</v>
      </c>
      <c r="DQ48" s="73"/>
    </row>
    <row r="49" spans="2:121" ht="12">
      <c r="B49" s="74" t="s">
        <v>91</v>
      </c>
      <c r="C49" s="75">
        <v>20412684</v>
      </c>
      <c r="D49" s="75">
        <v>17352120</v>
      </c>
      <c r="E49" s="75">
        <v>3060564</v>
      </c>
      <c r="F49" s="75">
        <v>2764218</v>
      </c>
      <c r="G49" s="75">
        <v>296346</v>
      </c>
      <c r="H49" s="75">
        <v>3012878</v>
      </c>
      <c r="I49" s="75">
        <v>3315315</v>
      </c>
      <c r="J49" s="75">
        <v>302437</v>
      </c>
      <c r="K49" s="75">
        <v>-79638</v>
      </c>
      <c r="L49" s="75">
        <v>192217</v>
      </c>
      <c r="M49" s="75">
        <v>271855</v>
      </c>
      <c r="N49" s="76">
        <v>3050595</v>
      </c>
      <c r="O49" s="5"/>
      <c r="P49" s="74" t="s">
        <v>91</v>
      </c>
      <c r="Q49" s="75">
        <v>219567</v>
      </c>
      <c r="R49" s="75">
        <v>243308</v>
      </c>
      <c r="S49" s="75">
        <v>23741</v>
      </c>
      <c r="T49" s="75">
        <v>245655</v>
      </c>
      <c r="U49" s="75">
        <v>1058550</v>
      </c>
      <c r="V49" s="75">
        <v>1526823</v>
      </c>
      <c r="W49" s="75">
        <v>41921</v>
      </c>
      <c r="X49" s="75">
        <v>48762</v>
      </c>
      <c r="Y49" s="75">
        <v>6841</v>
      </c>
      <c r="Z49" s="75">
        <v>7662381</v>
      </c>
      <c r="AA49" s="75">
        <v>2228951</v>
      </c>
      <c r="AB49" s="75">
        <v>2354101</v>
      </c>
      <c r="AC49" s="76">
        <v>-125150</v>
      </c>
      <c r="AD49" s="72">
        <v>0</v>
      </c>
      <c r="AE49" s="74" t="s">
        <v>91</v>
      </c>
      <c r="AF49" s="75">
        <v>100835</v>
      </c>
      <c r="AG49" s="75">
        <v>35149</v>
      </c>
      <c r="AH49" s="75">
        <v>65686</v>
      </c>
      <c r="AI49" s="75">
        <v>5332595</v>
      </c>
      <c r="AJ49" s="75">
        <v>1715705</v>
      </c>
      <c r="AK49" s="75">
        <v>1004064</v>
      </c>
      <c r="AL49" s="75">
        <v>2612826</v>
      </c>
      <c r="AM49" s="75">
        <v>31087943</v>
      </c>
      <c r="AN49" s="75">
        <v>15523</v>
      </c>
      <c r="AO49" s="76">
        <v>2002.7019905946015</v>
      </c>
      <c r="AP49" s="102"/>
      <c r="AQ49" s="74" t="s">
        <v>91</v>
      </c>
      <c r="AR49" s="78">
        <v>1.217414484514086</v>
      </c>
      <c r="AS49" s="78">
        <v>1.0000989505421907</v>
      </c>
      <c r="AT49" s="78">
        <v>2.46740228721342</v>
      </c>
      <c r="AU49" s="78">
        <v>4.2310942383679695</v>
      </c>
      <c r="AV49" s="78">
        <v>-11.500730162427544</v>
      </c>
      <c r="AW49" s="78">
        <v>-4.5488602583716382</v>
      </c>
      <c r="AX49" s="78">
        <v>-5.0389317708685404</v>
      </c>
      <c r="AY49" s="78">
        <v>-9.6596221342692861</v>
      </c>
      <c r="AZ49" s="78">
        <v>-37.786774628879897</v>
      </c>
      <c r="BA49" s="78">
        <v>-21.699404446689424</v>
      </c>
      <c r="BB49" s="78">
        <v>-10.362894184988328</v>
      </c>
      <c r="BC49" s="79">
        <v>-3.9308247898306203</v>
      </c>
      <c r="BE49" s="74" t="s">
        <v>91</v>
      </c>
      <c r="BF49" s="78">
        <v>88.206200766309792</v>
      </c>
      <c r="BG49" s="78">
        <v>71.963700101775416</v>
      </c>
      <c r="BH49" s="78">
        <v>-4.3665659617321255</v>
      </c>
      <c r="BI49" s="78">
        <v>5.8907965463879757</v>
      </c>
      <c r="BJ49" s="78">
        <v>-7.4493421650847385</v>
      </c>
      <c r="BK49" s="78">
        <v>-9.2802720837831725</v>
      </c>
      <c r="BL49" s="78">
        <v>7.9214293069714756</v>
      </c>
      <c r="BM49" s="78">
        <v>7.1456822676334868</v>
      </c>
      <c r="BN49" s="78">
        <v>2.6252625262526252</v>
      </c>
      <c r="BO49" s="78">
        <v>9.2852002221536978</v>
      </c>
      <c r="BP49" s="80">
        <v>15.337419820878964</v>
      </c>
      <c r="BQ49" s="80">
        <v>29.746641144675628</v>
      </c>
      <c r="BR49" s="65">
        <v>-205.91122582829095</v>
      </c>
      <c r="BS49" s="64"/>
      <c r="BT49" s="74" t="s">
        <v>91</v>
      </c>
      <c r="BU49" s="78">
        <v>-10.25161766931012</v>
      </c>
      <c r="BV49" s="78">
        <v>52.054853780930955</v>
      </c>
      <c r="BW49" s="78">
        <v>-26.391519212882546</v>
      </c>
      <c r="BX49" s="78">
        <v>7.372130778838291</v>
      </c>
      <c r="BY49" s="78">
        <v>24.766477133484543</v>
      </c>
      <c r="BZ49" s="78">
        <v>5.3915245003930936</v>
      </c>
      <c r="CA49" s="78">
        <v>-0.97789420187529197</v>
      </c>
      <c r="CB49" s="78">
        <v>2.4821304533850332</v>
      </c>
      <c r="CC49" s="78">
        <v>-1.5163050374317981</v>
      </c>
      <c r="CD49" s="103">
        <v>4.0599974364655536</v>
      </c>
      <c r="CE49" s="74" t="s">
        <v>91</v>
      </c>
      <c r="CF49" s="78">
        <f t="shared" si="3"/>
        <v>65.661095685874102</v>
      </c>
      <c r="CG49" s="78">
        <f t="shared" si="3"/>
        <v>55.816237182370031</v>
      </c>
      <c r="CH49" s="78">
        <f t="shared" si="3"/>
        <v>9.8448585035040761</v>
      </c>
      <c r="CI49" s="78">
        <f t="shared" si="6"/>
        <v>8.8916079137175466</v>
      </c>
      <c r="CJ49" s="78">
        <f t="shared" si="6"/>
        <v>0.9532505897865291</v>
      </c>
      <c r="CK49" s="78">
        <f t="shared" si="6"/>
        <v>9.6914678465538877</v>
      </c>
      <c r="CL49" s="78">
        <f t="shared" si="6"/>
        <v>10.66431124117797</v>
      </c>
      <c r="CM49" s="78">
        <f t="shared" si="6"/>
        <v>0.97284339462408309</v>
      </c>
      <c r="CN49" s="78">
        <f t="shared" si="6"/>
        <v>-0.25617005280793265</v>
      </c>
      <c r="CO49" s="78">
        <f t="shared" si="6"/>
        <v>0.61830079912331282</v>
      </c>
      <c r="CP49" s="78">
        <f t="shared" si="6"/>
        <v>0.87447085193124541</v>
      </c>
      <c r="CQ49" s="65">
        <f t="shared" si="6"/>
        <v>9.8127914091968069</v>
      </c>
      <c r="CS49" s="74" t="s">
        <v>91</v>
      </c>
      <c r="CT49" s="82">
        <f t="shared" si="5"/>
        <v>0.70627702836434048</v>
      </c>
      <c r="CU49" s="82">
        <f t="shared" si="5"/>
        <v>0.78264425536292326</v>
      </c>
      <c r="CV49" s="82">
        <f t="shared" si="5"/>
        <v>7.6367226998582699E-2</v>
      </c>
      <c r="CW49" s="82">
        <f t="shared" si="5"/>
        <v>0.79019380600382594</v>
      </c>
      <c r="CX49" s="82">
        <f t="shared" si="5"/>
        <v>3.4050178231477073</v>
      </c>
      <c r="CY49" s="82">
        <f t="shared" si="5"/>
        <v>4.9113027516809327</v>
      </c>
      <c r="CZ49" s="82">
        <f t="shared" si="5"/>
        <v>0.13484649016501349</v>
      </c>
      <c r="DA49" s="82">
        <f t="shared" si="5"/>
        <v>0.15685180585926833</v>
      </c>
      <c r="DB49" s="82">
        <f t="shared" si="4"/>
        <v>2.2005315694254842E-2</v>
      </c>
      <c r="DC49" s="82">
        <f t="shared" si="4"/>
        <v>24.64743646757201</v>
      </c>
      <c r="DD49" s="82">
        <f t="shared" si="4"/>
        <v>7.1698246487392234</v>
      </c>
      <c r="DE49" s="78">
        <f t="shared" si="4"/>
        <v>7.5723922936940538</v>
      </c>
      <c r="DF49" s="79">
        <f t="shared" si="4"/>
        <v>-0.40256764495483022</v>
      </c>
      <c r="DH49" s="74" t="s">
        <v>91</v>
      </c>
      <c r="DI49" s="78">
        <f t="shared" si="8"/>
        <v>0.32435404298058579</v>
      </c>
      <c r="DJ49" s="78">
        <f t="shared" si="8"/>
        <v>0.11306312546957513</v>
      </c>
      <c r="DK49" s="78">
        <f t="shared" si="8"/>
        <v>0.21129091751101062</v>
      </c>
      <c r="DL49" s="78">
        <f t="shared" si="8"/>
        <v>17.1532577758522</v>
      </c>
      <c r="DM49" s="78">
        <f t="shared" si="8"/>
        <v>5.518875919194782</v>
      </c>
      <c r="DN49" s="78">
        <f t="shared" si="8"/>
        <v>3.2297537344300973</v>
      </c>
      <c r="DO49" s="78">
        <f t="shared" si="8"/>
        <v>8.4046281222273223</v>
      </c>
      <c r="DP49" s="104">
        <f t="shared" si="7"/>
        <v>100</v>
      </c>
      <c r="DQ49" s="71"/>
    </row>
    <row r="50" spans="2:121" ht="12">
      <c r="B50" s="90" t="s">
        <v>92</v>
      </c>
      <c r="C50" s="91">
        <v>10583041</v>
      </c>
      <c r="D50" s="91">
        <v>9001459</v>
      </c>
      <c r="E50" s="91">
        <v>1581582</v>
      </c>
      <c r="F50" s="91">
        <v>1428489</v>
      </c>
      <c r="G50" s="91">
        <v>153093</v>
      </c>
      <c r="H50" s="91">
        <v>1022104</v>
      </c>
      <c r="I50" s="91">
        <v>1243527</v>
      </c>
      <c r="J50" s="91">
        <v>221423</v>
      </c>
      <c r="K50" s="91">
        <v>-141627</v>
      </c>
      <c r="L50" s="91">
        <v>61090</v>
      </c>
      <c r="M50" s="91">
        <v>202717</v>
      </c>
      <c r="N50" s="92">
        <v>1128602</v>
      </c>
      <c r="O50" s="5"/>
      <c r="P50" s="90" t="s">
        <v>92</v>
      </c>
      <c r="Q50" s="75">
        <v>144165</v>
      </c>
      <c r="R50" s="75">
        <v>157138</v>
      </c>
      <c r="S50" s="75">
        <v>12973</v>
      </c>
      <c r="T50" s="75">
        <v>226252</v>
      </c>
      <c r="U50" s="75">
        <v>503157</v>
      </c>
      <c r="V50" s="75">
        <v>255028</v>
      </c>
      <c r="W50" s="75">
        <v>35129</v>
      </c>
      <c r="X50" s="75">
        <v>40862</v>
      </c>
      <c r="Y50" s="75">
        <v>5733</v>
      </c>
      <c r="Z50" s="75">
        <v>6907017</v>
      </c>
      <c r="AA50" s="75">
        <v>4138065</v>
      </c>
      <c r="AB50" s="75">
        <v>4186386</v>
      </c>
      <c r="AC50" s="76">
        <v>-48321</v>
      </c>
      <c r="AD50" s="5">
        <v>0</v>
      </c>
      <c r="AE50" s="90" t="s">
        <v>92</v>
      </c>
      <c r="AF50" s="75">
        <v>197970</v>
      </c>
      <c r="AG50" s="75">
        <v>153850</v>
      </c>
      <c r="AH50" s="75">
        <v>44120</v>
      </c>
      <c r="AI50" s="75">
        <v>2570982</v>
      </c>
      <c r="AJ50" s="75">
        <v>336481</v>
      </c>
      <c r="AK50" s="75">
        <v>576893</v>
      </c>
      <c r="AL50" s="75">
        <v>1657608</v>
      </c>
      <c r="AM50" s="75">
        <v>18512162</v>
      </c>
      <c r="AN50" s="75">
        <v>7739</v>
      </c>
      <c r="AO50" s="76">
        <v>2392.0612482232846</v>
      </c>
      <c r="AQ50" s="90" t="s">
        <v>92</v>
      </c>
      <c r="AR50" s="93">
        <v>0.84231545560911403</v>
      </c>
      <c r="AS50" s="93">
        <v>0.62485733149018474</v>
      </c>
      <c r="AT50" s="93">
        <v>2.0980826696602697</v>
      </c>
      <c r="AU50" s="93">
        <v>3.8436626527044271</v>
      </c>
      <c r="AV50" s="93">
        <v>-11.744664660509841</v>
      </c>
      <c r="AW50" s="93">
        <v>2.9259411428249189</v>
      </c>
      <c r="AX50" s="93">
        <v>0.24854003888930093</v>
      </c>
      <c r="AY50" s="93">
        <v>-10.498552927290659</v>
      </c>
      <c r="AZ50" s="93">
        <v>13.522375483138246</v>
      </c>
      <c r="BA50" s="93">
        <v>-4.2941517444501889</v>
      </c>
      <c r="BB50" s="93">
        <v>-10.934342102950739</v>
      </c>
      <c r="BC50" s="83">
        <v>0.69952407379978976</v>
      </c>
      <c r="BE50" s="90" t="s">
        <v>92</v>
      </c>
      <c r="BF50" s="93">
        <v>69.325002055413961</v>
      </c>
      <c r="BG50" s="93">
        <v>59.135146083345994</v>
      </c>
      <c r="BH50" s="93">
        <v>-4.6383416642164068</v>
      </c>
      <c r="BI50" s="93">
        <v>13.766505425545821</v>
      </c>
      <c r="BJ50" s="93">
        <v>-8.9797882405295244</v>
      </c>
      <c r="BK50" s="93">
        <v>-10.185596055643598</v>
      </c>
      <c r="BL50" s="93">
        <v>-2.5791064644055575</v>
      </c>
      <c r="BM50" s="93">
        <v>-3.2783392903638129</v>
      </c>
      <c r="BN50" s="93">
        <v>-7.3529411764705888</v>
      </c>
      <c r="BO50" s="93">
        <v>57.644099521636818</v>
      </c>
      <c r="BP50" s="105">
        <v>149.68894965751275</v>
      </c>
      <c r="BQ50" s="105">
        <v>160.67566431606969</v>
      </c>
      <c r="BR50" s="83">
        <v>-194.16911893672167</v>
      </c>
      <c r="BS50" s="5"/>
      <c r="BT50" s="90" t="s">
        <v>92</v>
      </c>
      <c r="BU50" s="93">
        <v>-26.134731265041133</v>
      </c>
      <c r="BV50" s="93">
        <v>-26.466019510283285</v>
      </c>
      <c r="BW50" s="93">
        <v>-24.955776296094704</v>
      </c>
      <c r="BX50" s="93">
        <v>4.6775858924081142</v>
      </c>
      <c r="BY50" s="93">
        <v>12.875588311265721</v>
      </c>
      <c r="BZ50" s="93">
        <v>-2.8938619894459547</v>
      </c>
      <c r="CA50" s="93">
        <v>5.991129935699707</v>
      </c>
      <c r="CB50" s="93">
        <v>16.655472998136627</v>
      </c>
      <c r="CC50" s="93">
        <v>-1.5644874077842787</v>
      </c>
      <c r="CD50" s="106">
        <v>18.509539825733324</v>
      </c>
      <c r="CE50" s="90" t="s">
        <v>92</v>
      </c>
      <c r="CF50" s="93">
        <f t="shared" si="3"/>
        <v>57.168044445592038</v>
      </c>
      <c r="CG50" s="93">
        <f t="shared" si="3"/>
        <v>48.624569080586049</v>
      </c>
      <c r="CH50" s="93">
        <f t="shared" si="3"/>
        <v>8.5434753650059889</v>
      </c>
      <c r="CI50" s="93">
        <f t="shared" si="6"/>
        <v>7.7164893003853363</v>
      </c>
      <c r="CJ50" s="93">
        <f t="shared" si="6"/>
        <v>0.82698606462065316</v>
      </c>
      <c r="CK50" s="93">
        <f t="shared" si="6"/>
        <v>5.5212567824330838</v>
      </c>
      <c r="CL50" s="93">
        <f t="shared" si="6"/>
        <v>6.7173515443523026</v>
      </c>
      <c r="CM50" s="93">
        <f t="shared" si="6"/>
        <v>1.1960947619192184</v>
      </c>
      <c r="CN50" s="93">
        <f t="shared" si="6"/>
        <v>-0.7650484043949054</v>
      </c>
      <c r="CO50" s="93">
        <f t="shared" si="6"/>
        <v>0.32999927291042502</v>
      </c>
      <c r="CP50" s="93">
        <f t="shared" si="6"/>
        <v>1.0950476773053304</v>
      </c>
      <c r="CQ50" s="83">
        <f t="shared" si="6"/>
        <v>6.0965434507325504</v>
      </c>
      <c r="CS50" s="90" t="s">
        <v>92</v>
      </c>
      <c r="CT50" s="107">
        <f t="shared" si="5"/>
        <v>0.77875831034754339</v>
      </c>
      <c r="CU50" s="107">
        <f t="shared" si="5"/>
        <v>0.84883656484855741</v>
      </c>
      <c r="CV50" s="107">
        <f t="shared" si="5"/>
        <v>7.0078254501013987E-2</v>
      </c>
      <c r="CW50" s="107">
        <f t="shared" si="5"/>
        <v>1.222180315837772</v>
      </c>
      <c r="CX50" s="107">
        <f t="shared" si="5"/>
        <v>2.7179807523291988</v>
      </c>
      <c r="CY50" s="107">
        <f t="shared" si="5"/>
        <v>1.3776240722180371</v>
      </c>
      <c r="CZ50" s="107">
        <f t="shared" si="5"/>
        <v>0.18976173609543823</v>
      </c>
      <c r="DA50" s="107">
        <f t="shared" si="5"/>
        <v>0.22073056620831216</v>
      </c>
      <c r="DB50" s="107">
        <f t="shared" si="4"/>
        <v>3.0968830112873904E-2</v>
      </c>
      <c r="DC50" s="107">
        <f t="shared" si="4"/>
        <v>37.310698771974877</v>
      </c>
      <c r="DD50" s="107">
        <f t="shared" si="4"/>
        <v>22.353223788771945</v>
      </c>
      <c r="DE50" s="93">
        <f t="shared" si="4"/>
        <v>22.614246785437594</v>
      </c>
      <c r="DF50" s="83">
        <f t="shared" si="4"/>
        <v>-0.26102299666565149</v>
      </c>
      <c r="DH50" s="90" t="s">
        <v>92</v>
      </c>
      <c r="DI50" s="93">
        <f t="shared" si="8"/>
        <v>1.0694050754309519</v>
      </c>
      <c r="DJ50" s="93">
        <f t="shared" si="8"/>
        <v>0.83107526824797662</v>
      </c>
      <c r="DK50" s="93">
        <f t="shared" si="8"/>
        <v>0.23832980718297517</v>
      </c>
      <c r="DL50" s="93">
        <f t="shared" si="8"/>
        <v>13.888069907771982</v>
      </c>
      <c r="DM50" s="93">
        <f t="shared" si="8"/>
        <v>1.8176213021472047</v>
      </c>
      <c r="DN50" s="93">
        <f t="shared" si="8"/>
        <v>3.1162918734181346</v>
      </c>
      <c r="DO50" s="93">
        <f t="shared" si="8"/>
        <v>8.9541567322066431</v>
      </c>
      <c r="DP50" s="94">
        <f t="shared" si="7"/>
        <v>100</v>
      </c>
      <c r="DQ50" s="73"/>
    </row>
    <row r="51" spans="2:121" ht="12">
      <c r="B51" s="108" t="s">
        <v>93</v>
      </c>
      <c r="C51" s="109">
        <v>3136573345</v>
      </c>
      <c r="D51" s="109">
        <v>2666852006</v>
      </c>
      <c r="E51" s="109">
        <v>469721339</v>
      </c>
      <c r="F51" s="109">
        <v>424130003</v>
      </c>
      <c r="G51" s="109">
        <v>45591336</v>
      </c>
      <c r="H51" s="109">
        <v>259883522</v>
      </c>
      <c r="I51" s="109">
        <v>351723765</v>
      </c>
      <c r="J51" s="109">
        <v>91840243</v>
      </c>
      <c r="K51" s="109">
        <v>12727523</v>
      </c>
      <c r="L51" s="109">
        <v>100628764</v>
      </c>
      <c r="M51" s="109">
        <v>87901241</v>
      </c>
      <c r="N51" s="110">
        <v>242369996</v>
      </c>
      <c r="O51" s="5"/>
      <c r="P51" s="108" t="s">
        <v>93</v>
      </c>
      <c r="Q51" s="109">
        <v>46248998</v>
      </c>
      <c r="R51" s="109">
        <v>49406999</v>
      </c>
      <c r="S51" s="109">
        <v>3158001</v>
      </c>
      <c r="T51" s="109">
        <v>46562999</v>
      </c>
      <c r="U51" s="109">
        <v>119180000</v>
      </c>
      <c r="V51" s="109">
        <v>30377999</v>
      </c>
      <c r="W51" s="109">
        <v>4786003</v>
      </c>
      <c r="X51" s="109">
        <v>5567004</v>
      </c>
      <c r="Y51" s="109">
        <v>781001</v>
      </c>
      <c r="Z51" s="109">
        <v>905586010</v>
      </c>
      <c r="AA51" s="109">
        <v>305918004</v>
      </c>
      <c r="AB51" s="109">
        <v>333874002</v>
      </c>
      <c r="AC51" s="110">
        <v>-27955998</v>
      </c>
      <c r="AD51" s="5">
        <v>0</v>
      </c>
      <c r="AE51" s="108" t="s">
        <v>93</v>
      </c>
      <c r="AF51" s="109">
        <v>57982996</v>
      </c>
      <c r="AG51" s="109">
        <v>41625996</v>
      </c>
      <c r="AH51" s="109">
        <v>16357000</v>
      </c>
      <c r="AI51" s="109">
        <v>541685010</v>
      </c>
      <c r="AJ51" s="109">
        <v>72085001</v>
      </c>
      <c r="AK51" s="109">
        <v>151388003</v>
      </c>
      <c r="AL51" s="109">
        <v>318212006</v>
      </c>
      <c r="AM51" s="109">
        <v>4302042877</v>
      </c>
      <c r="AN51" s="109">
        <v>1786170</v>
      </c>
      <c r="AO51" s="110">
        <v>2408.5293544287497</v>
      </c>
      <c r="AQ51" s="108" t="s">
        <v>93</v>
      </c>
      <c r="AR51" s="111">
        <v>1.4805104411979912</v>
      </c>
      <c r="AS51" s="111">
        <v>1.2633370679453804</v>
      </c>
      <c r="AT51" s="111">
        <v>2.7313918548056404</v>
      </c>
      <c r="AU51" s="111">
        <v>4.4994931849763962</v>
      </c>
      <c r="AV51" s="111">
        <v>-11.239645991483577</v>
      </c>
      <c r="AW51" s="111">
        <v>3.7619621691280773</v>
      </c>
      <c r="AX51" s="111">
        <v>1.5407151809703536</v>
      </c>
      <c r="AY51" s="111">
        <v>-4.2589457159353552</v>
      </c>
      <c r="AZ51" s="111">
        <v>173.16583770920141</v>
      </c>
      <c r="BA51" s="111">
        <v>4.3499554114412282</v>
      </c>
      <c r="BB51" s="111">
        <v>-4.220580919581673</v>
      </c>
      <c r="BC51" s="112">
        <v>0.70217675796298107</v>
      </c>
      <c r="BE51" s="108" t="s">
        <v>93</v>
      </c>
      <c r="BF51" s="111">
        <v>44.361196605137913</v>
      </c>
      <c r="BG51" s="111">
        <v>39.927494406525248</v>
      </c>
      <c r="BH51" s="111">
        <v>-3.4840475195744252</v>
      </c>
      <c r="BI51" s="111">
        <v>-9.0761787686985471</v>
      </c>
      <c r="BJ51" s="111">
        <v>-6.9640340113824406</v>
      </c>
      <c r="BK51" s="111">
        <v>3.5696057802056376</v>
      </c>
      <c r="BL51" s="111">
        <v>-6.5598971964277251</v>
      </c>
      <c r="BM51" s="111">
        <v>-7.2320922405958203</v>
      </c>
      <c r="BN51" s="111">
        <v>-11.14902030828179</v>
      </c>
      <c r="BO51" s="111">
        <v>5.1317538202672885</v>
      </c>
      <c r="BP51" s="113">
        <v>7.8341735056263389</v>
      </c>
      <c r="BQ51" s="113">
        <v>32.155098613568441</v>
      </c>
      <c r="BR51" s="112">
        <v>-190.02092706555877</v>
      </c>
      <c r="BS51" s="5"/>
      <c r="BT51" s="108" t="s">
        <v>93</v>
      </c>
      <c r="BU51" s="111">
        <v>4.4193071083453166</v>
      </c>
      <c r="BV51" s="111">
        <v>27.362840845786518</v>
      </c>
      <c r="BW51" s="111">
        <v>-28.403221570515626</v>
      </c>
      <c r="BX51" s="111">
        <v>3.7392762396652728</v>
      </c>
      <c r="BY51" s="111">
        <v>16.142493214602307</v>
      </c>
      <c r="BZ51" s="111">
        <v>8.1659642597763327</v>
      </c>
      <c r="CA51" s="111">
        <v>-0.60068314366736086</v>
      </c>
      <c r="CB51" s="111">
        <v>2.364839285646565</v>
      </c>
      <c r="CC51" s="111">
        <v>-0.47101814698686023</v>
      </c>
      <c r="CD51" s="114">
        <v>2.8492780493037619</v>
      </c>
      <c r="CE51" s="108" t="s">
        <v>93</v>
      </c>
      <c r="CF51" s="111">
        <f t="shared" si="3"/>
        <v>72.908928029728699</v>
      </c>
      <c r="CG51" s="111">
        <f t="shared" si="3"/>
        <v>61.990363235517329</v>
      </c>
      <c r="CH51" s="111">
        <f t="shared" si="3"/>
        <v>10.918564794211372</v>
      </c>
      <c r="CI51" s="111">
        <f t="shared" si="6"/>
        <v>9.8588046452889877</v>
      </c>
      <c r="CJ51" s="111">
        <f t="shared" si="6"/>
        <v>1.0597601489223836</v>
      </c>
      <c r="CK51" s="111">
        <f t="shared" si="6"/>
        <v>6.0409328644634055</v>
      </c>
      <c r="CL51" s="111">
        <f t="shared" si="6"/>
        <v>8.1757382493889068</v>
      </c>
      <c r="CM51" s="111">
        <f t="shared" si="6"/>
        <v>2.1348053849255022</v>
      </c>
      <c r="CN51" s="111">
        <f t="shared" si="6"/>
        <v>0.29584835307070328</v>
      </c>
      <c r="CO51" s="111">
        <f t="shared" si="6"/>
        <v>2.3390925399184486</v>
      </c>
      <c r="CP51" s="111">
        <f t="shared" si="6"/>
        <v>2.0432441868477453</v>
      </c>
      <c r="CQ51" s="112">
        <f t="shared" si="6"/>
        <v>5.633834969330084</v>
      </c>
      <c r="CS51" s="108" t="s">
        <v>93</v>
      </c>
      <c r="CT51" s="115">
        <f t="shared" si="5"/>
        <v>1.0750473512772476</v>
      </c>
      <c r="CU51" s="115">
        <f t="shared" si="5"/>
        <v>1.1484543602330071</v>
      </c>
      <c r="CV51" s="115">
        <f t="shared" si="5"/>
        <v>7.3407008955759412E-2</v>
      </c>
      <c r="CW51" s="115">
        <f t="shared" si="5"/>
        <v>1.0823462325059481</v>
      </c>
      <c r="CX51" s="115">
        <f t="shared" si="5"/>
        <v>2.7703117660024192</v>
      </c>
      <c r="CY51" s="115">
        <f t="shared" si="5"/>
        <v>0.7061296195444684</v>
      </c>
      <c r="CZ51" s="115">
        <f t="shared" si="5"/>
        <v>0.11124954206261854</v>
      </c>
      <c r="DA51" s="115">
        <f t="shared" si="5"/>
        <v>0.12940373118461598</v>
      </c>
      <c r="DB51" s="115">
        <f t="shared" si="4"/>
        <v>1.8154189121997448E-2</v>
      </c>
      <c r="DC51" s="115">
        <f t="shared" si="4"/>
        <v>21.050139105807894</v>
      </c>
      <c r="DD51" s="115">
        <f t="shared" si="4"/>
        <v>7.1109938405200133</v>
      </c>
      <c r="DE51" s="111">
        <f t="shared" si="4"/>
        <v>7.7608246023067231</v>
      </c>
      <c r="DF51" s="112">
        <f t="shared" si="4"/>
        <v>-0.64983076178671018</v>
      </c>
      <c r="DH51" s="108" t="s">
        <v>93</v>
      </c>
      <c r="DI51" s="111">
        <f t="shared" si="8"/>
        <v>1.347801443588448</v>
      </c>
      <c r="DJ51" s="111">
        <f t="shared" si="8"/>
        <v>0.9675867300752613</v>
      </c>
      <c r="DK51" s="111">
        <f t="shared" si="8"/>
        <v>0.38021471351318659</v>
      </c>
      <c r="DL51" s="111">
        <f t="shared" si="8"/>
        <v>12.591343821699432</v>
      </c>
      <c r="DM51" s="111">
        <f t="shared" si="8"/>
        <v>1.6755993155109599</v>
      </c>
      <c r="DN51" s="111">
        <f t="shared" si="8"/>
        <v>3.5189794088144786</v>
      </c>
      <c r="DO51" s="111">
        <f t="shared" si="8"/>
        <v>7.3967650973739936</v>
      </c>
      <c r="DP51" s="116">
        <f t="shared" si="7"/>
        <v>100</v>
      </c>
      <c r="DQ51" s="73"/>
    </row>
    <row r="52" spans="2:121" s="73" customFormat="1" ht="12">
      <c r="C52" s="117"/>
      <c r="D52" s="118"/>
      <c r="E52" s="118"/>
      <c r="F52" s="118"/>
      <c r="G52" s="118"/>
      <c r="H52" s="118"/>
      <c r="I52" s="118"/>
      <c r="J52" s="118"/>
      <c r="K52" s="118"/>
      <c r="L52" s="118"/>
      <c r="M52" s="118"/>
      <c r="N52" s="119"/>
      <c r="O52" s="119"/>
      <c r="P52" s="120"/>
      <c r="Q52" s="119"/>
      <c r="R52" s="118"/>
      <c r="S52" s="118"/>
      <c r="T52" s="118"/>
      <c r="U52" s="118"/>
      <c r="V52" s="118"/>
      <c r="W52" s="118"/>
      <c r="X52" s="118"/>
      <c r="Y52" s="118"/>
      <c r="Z52" s="118"/>
      <c r="AA52" s="118"/>
      <c r="AB52" s="118"/>
      <c r="AC52" s="118"/>
      <c r="AD52" s="119"/>
      <c r="AE52" s="118"/>
      <c r="AF52" s="121"/>
      <c r="AG52" s="120"/>
      <c r="AH52" s="118"/>
      <c r="AI52" s="118"/>
      <c r="AJ52" s="118"/>
      <c r="AK52" s="118"/>
      <c r="AL52" s="118"/>
      <c r="AM52" s="118"/>
      <c r="AN52" s="118"/>
      <c r="AO52" s="118"/>
      <c r="BC52" s="85"/>
      <c r="BE52" s="62"/>
      <c r="BU52" s="85"/>
      <c r="BV52" s="85"/>
      <c r="CP52" s="85"/>
      <c r="CQ52" s="85"/>
      <c r="CS52" s="85"/>
      <c r="DF52" s="62"/>
      <c r="DH52" s="85"/>
      <c r="DI52" s="85"/>
    </row>
    <row r="53" spans="2:121" s="73" customFormat="1" ht="12">
      <c r="C53" s="117" t="s">
        <v>292</v>
      </c>
      <c r="D53" s="117"/>
      <c r="E53" s="117"/>
      <c r="F53" s="117"/>
      <c r="G53" s="117"/>
      <c r="H53" s="117"/>
      <c r="I53" s="117"/>
      <c r="J53" s="117"/>
      <c r="K53" s="117"/>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c r="AM53" s="117"/>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7"/>
      <c r="BR53" s="117"/>
      <c r="BU53" s="85"/>
      <c r="BV53" s="85"/>
      <c r="CP53" s="85"/>
      <c r="CQ53" s="85"/>
      <c r="CS53" s="85"/>
      <c r="DF53" s="62"/>
      <c r="DH53" s="85"/>
      <c r="DI53" s="85"/>
    </row>
    <row r="54" spans="2:121" s="73" customFormat="1" ht="9" customHeight="1">
      <c r="N54" s="62"/>
      <c r="O54" s="62"/>
      <c r="P54" s="85"/>
      <c r="Q54" s="62"/>
      <c r="AD54" s="62"/>
      <c r="AF54" s="71"/>
      <c r="AG54" s="85"/>
      <c r="BC54" s="85"/>
      <c r="BE54" s="62"/>
      <c r="BU54" s="85"/>
      <c r="BV54" s="85"/>
      <c r="CP54" s="85"/>
      <c r="CQ54" s="85"/>
      <c r="CS54" s="85"/>
      <c r="DF54" s="62"/>
      <c r="DH54" s="85"/>
      <c r="DI54" s="85"/>
    </row>
    <row r="55" spans="2:121" s="73" customFormat="1" ht="9" customHeight="1">
      <c r="N55" s="62"/>
      <c r="O55" s="62"/>
      <c r="P55" s="85"/>
      <c r="Q55" s="62"/>
      <c r="AD55" s="62"/>
      <c r="AF55" s="71"/>
      <c r="AG55" s="85"/>
      <c r="BC55" s="85"/>
      <c r="BE55" s="62"/>
      <c r="BU55" s="85"/>
      <c r="BV55" s="85"/>
      <c r="CP55" s="85"/>
      <c r="CQ55" s="85"/>
      <c r="CS55" s="85"/>
      <c r="DF55" s="62"/>
      <c r="DH55" s="85"/>
      <c r="DI55" s="85"/>
    </row>
    <row r="56" spans="2:121" s="73" customFormat="1" ht="9" customHeight="1">
      <c r="N56" s="62"/>
      <c r="O56" s="62"/>
      <c r="P56" s="85"/>
      <c r="Q56" s="62"/>
      <c r="AD56" s="62"/>
      <c r="AF56" s="71"/>
      <c r="AG56" s="85"/>
      <c r="BC56" s="85"/>
      <c r="BE56" s="62"/>
      <c r="BU56" s="85"/>
      <c r="BV56" s="85"/>
      <c r="CP56" s="85"/>
      <c r="CQ56" s="85"/>
      <c r="CS56" s="85"/>
      <c r="DF56" s="62"/>
      <c r="DH56" s="85"/>
      <c r="DI56" s="85"/>
    </row>
    <row r="57" spans="2:121" s="73" customFormat="1" ht="9" customHeight="1">
      <c r="N57" s="62"/>
      <c r="O57" s="62"/>
      <c r="P57" s="85"/>
      <c r="Q57" s="62"/>
      <c r="AD57" s="62"/>
      <c r="AF57" s="71"/>
      <c r="AG57" s="85"/>
      <c r="BC57" s="85"/>
      <c r="BE57" s="62"/>
      <c r="BU57" s="85"/>
      <c r="BV57" s="85"/>
      <c r="CP57" s="85"/>
      <c r="CQ57" s="85"/>
      <c r="CS57" s="85"/>
      <c r="DF57" s="62"/>
      <c r="DH57" s="85"/>
      <c r="DI57" s="85"/>
    </row>
    <row r="58" spans="2:121" s="73" customFormat="1" ht="9" customHeight="1">
      <c r="N58" s="62"/>
      <c r="O58" s="62"/>
      <c r="P58" s="85"/>
      <c r="Q58" s="62"/>
      <c r="AD58" s="62"/>
      <c r="AF58" s="71"/>
      <c r="AG58" s="85"/>
      <c r="BC58" s="85"/>
      <c r="BE58" s="62"/>
      <c r="BU58" s="85"/>
      <c r="BV58" s="85"/>
      <c r="CP58" s="85"/>
      <c r="CQ58" s="85"/>
      <c r="CS58" s="85"/>
      <c r="DF58" s="62"/>
      <c r="DH58" s="85"/>
      <c r="DI58" s="85"/>
    </row>
    <row r="59" spans="2:121" s="73" customFormat="1" ht="9" customHeight="1">
      <c r="N59" s="62"/>
      <c r="O59" s="62"/>
      <c r="P59" s="85"/>
      <c r="Q59" s="62"/>
      <c r="AD59" s="62"/>
      <c r="AF59" s="71"/>
      <c r="AG59" s="85"/>
      <c r="BC59" s="85"/>
      <c r="BE59" s="62"/>
      <c r="BU59" s="85"/>
      <c r="BV59" s="85"/>
      <c r="CP59" s="85"/>
      <c r="CQ59" s="85"/>
      <c r="CS59" s="85"/>
      <c r="DF59" s="62"/>
      <c r="DH59" s="85"/>
      <c r="DI59" s="85"/>
    </row>
    <row r="60" spans="2:121" s="73" customFormat="1" ht="9" customHeight="1">
      <c r="N60" s="62"/>
      <c r="O60" s="62"/>
      <c r="P60" s="85"/>
      <c r="Q60" s="62"/>
      <c r="AD60" s="62"/>
      <c r="AF60" s="71"/>
      <c r="AG60" s="85"/>
      <c r="BC60" s="85"/>
      <c r="BE60" s="62"/>
      <c r="BU60" s="85"/>
      <c r="BV60" s="85"/>
      <c r="CP60" s="85"/>
      <c r="CQ60" s="85"/>
      <c r="CS60" s="85"/>
      <c r="DF60" s="62"/>
      <c r="DH60" s="85"/>
      <c r="DI60" s="85"/>
    </row>
    <row r="61" spans="2:121" s="73" customFormat="1" ht="9" customHeight="1">
      <c r="N61" s="62"/>
      <c r="O61" s="62"/>
      <c r="P61" s="85"/>
      <c r="Q61" s="62"/>
      <c r="AD61" s="62"/>
      <c r="AF61" s="71"/>
      <c r="AG61" s="85"/>
      <c r="BC61" s="85"/>
      <c r="BE61" s="62"/>
      <c r="BU61" s="85"/>
      <c r="BV61" s="85"/>
      <c r="CP61" s="85"/>
      <c r="CQ61" s="85"/>
      <c r="CS61" s="85"/>
      <c r="DF61" s="62"/>
      <c r="DH61" s="85"/>
      <c r="DI61" s="85"/>
    </row>
    <row r="62" spans="2:121" s="73" customFormat="1" ht="9" customHeight="1">
      <c r="N62" s="62"/>
      <c r="O62" s="62"/>
      <c r="P62" s="85"/>
      <c r="Q62" s="62"/>
      <c r="AD62" s="62"/>
      <c r="AF62" s="71"/>
      <c r="AG62" s="85"/>
      <c r="BC62" s="85"/>
      <c r="BE62" s="62"/>
      <c r="BU62" s="85"/>
      <c r="BV62" s="85"/>
      <c r="CP62" s="85"/>
      <c r="CQ62" s="85"/>
      <c r="CS62" s="85"/>
      <c r="DF62" s="62"/>
      <c r="DH62" s="85"/>
      <c r="DI62" s="85"/>
    </row>
    <row r="63" spans="2:121" s="73" customFormat="1" ht="9" customHeight="1">
      <c r="N63" s="62"/>
      <c r="O63" s="62"/>
      <c r="P63" s="85"/>
      <c r="Q63" s="62"/>
      <c r="AD63" s="62"/>
      <c r="AF63" s="71"/>
      <c r="AG63" s="85"/>
      <c r="BC63" s="85"/>
      <c r="BE63" s="62"/>
      <c r="BU63" s="85"/>
      <c r="BV63" s="85"/>
      <c r="CP63" s="85"/>
      <c r="CQ63" s="85"/>
      <c r="CS63" s="85"/>
      <c r="DF63" s="62"/>
      <c r="DH63" s="85"/>
      <c r="DI63" s="85"/>
    </row>
    <row r="64" spans="2:121" s="73" customFormat="1" ht="9" customHeight="1">
      <c r="N64" s="62"/>
      <c r="O64" s="62"/>
      <c r="P64" s="85"/>
      <c r="Q64" s="62"/>
      <c r="AD64" s="62"/>
      <c r="AF64" s="71"/>
      <c r="AG64" s="85"/>
      <c r="BC64" s="85"/>
      <c r="BE64" s="62"/>
      <c r="BU64" s="85"/>
      <c r="BV64" s="85"/>
      <c r="CP64" s="85"/>
      <c r="CQ64" s="85"/>
      <c r="CS64" s="85"/>
      <c r="DF64" s="62"/>
      <c r="DH64" s="85"/>
      <c r="DI64" s="85"/>
    </row>
    <row r="65" spans="14:113" s="73" customFormat="1" ht="9" customHeight="1">
      <c r="N65" s="62"/>
      <c r="O65" s="62"/>
      <c r="P65" s="85"/>
      <c r="Q65" s="62"/>
      <c r="AD65" s="62"/>
      <c r="AF65" s="71"/>
      <c r="AG65" s="85"/>
      <c r="BC65" s="85"/>
      <c r="BE65" s="62"/>
      <c r="BU65" s="85"/>
      <c r="BV65" s="85"/>
      <c r="CP65" s="85"/>
      <c r="CQ65" s="85"/>
      <c r="CS65" s="85"/>
      <c r="DF65" s="62"/>
      <c r="DH65" s="85"/>
      <c r="DI65" s="85"/>
    </row>
    <row r="66" spans="14:113" s="73" customFormat="1" ht="9" customHeight="1">
      <c r="N66" s="62"/>
      <c r="O66" s="62"/>
      <c r="P66" s="85"/>
      <c r="Q66" s="62"/>
      <c r="AD66" s="62"/>
      <c r="AF66" s="71"/>
      <c r="AG66" s="85"/>
      <c r="BC66" s="85"/>
      <c r="BE66" s="62"/>
      <c r="BU66" s="85"/>
      <c r="BV66" s="85"/>
      <c r="CP66" s="85"/>
      <c r="CQ66" s="85"/>
      <c r="CS66" s="85"/>
      <c r="DF66" s="62"/>
      <c r="DH66" s="85"/>
      <c r="DI66" s="85"/>
    </row>
    <row r="67" spans="14:113" s="73" customFormat="1" ht="9" customHeight="1">
      <c r="N67" s="62"/>
      <c r="O67" s="62"/>
      <c r="P67" s="85"/>
      <c r="Q67" s="62"/>
      <c r="AD67" s="62"/>
      <c r="AF67" s="71"/>
      <c r="AG67" s="85"/>
      <c r="BC67" s="85"/>
      <c r="BE67" s="62"/>
      <c r="BU67" s="85"/>
      <c r="BV67" s="85"/>
      <c r="CP67" s="85"/>
      <c r="CQ67" s="85"/>
      <c r="CS67" s="85"/>
      <c r="DF67" s="62"/>
      <c r="DH67" s="85"/>
      <c r="DI67" s="85"/>
    </row>
    <row r="68" spans="14:113" s="73" customFormat="1" ht="9" customHeight="1">
      <c r="N68" s="62"/>
      <c r="O68" s="62"/>
      <c r="P68" s="85"/>
      <c r="Q68" s="62"/>
      <c r="AD68" s="62"/>
      <c r="AF68" s="71"/>
      <c r="AG68" s="85"/>
      <c r="BC68" s="85"/>
      <c r="BE68" s="62"/>
      <c r="BU68" s="85"/>
      <c r="BV68" s="85"/>
      <c r="CP68" s="85"/>
      <c r="CQ68" s="85"/>
      <c r="CS68" s="85"/>
      <c r="DF68" s="62"/>
      <c r="DH68" s="85"/>
      <c r="DI68" s="85"/>
    </row>
    <row r="69" spans="14:113" s="73" customFormat="1" ht="9" customHeight="1">
      <c r="N69" s="62"/>
      <c r="O69" s="62"/>
      <c r="P69" s="85"/>
      <c r="Q69" s="62"/>
      <c r="AD69" s="62"/>
      <c r="AF69" s="71"/>
      <c r="AG69" s="85"/>
      <c r="BC69" s="85"/>
      <c r="BE69" s="62"/>
      <c r="BU69" s="85"/>
      <c r="BV69" s="85"/>
      <c r="CP69" s="85"/>
      <c r="CQ69" s="85"/>
      <c r="CS69" s="85"/>
      <c r="DF69" s="62"/>
      <c r="DH69" s="85"/>
      <c r="DI69" s="85"/>
    </row>
    <row r="70" spans="14:113" s="73" customFormat="1" ht="9" customHeight="1">
      <c r="N70" s="62"/>
      <c r="O70" s="62"/>
      <c r="P70" s="85"/>
      <c r="Q70" s="62"/>
      <c r="AD70" s="62"/>
      <c r="AF70" s="71"/>
      <c r="AG70" s="85"/>
      <c r="BC70" s="85"/>
      <c r="BE70" s="62"/>
      <c r="BU70" s="85"/>
      <c r="BV70" s="85"/>
      <c r="CP70" s="85"/>
      <c r="CQ70" s="85"/>
      <c r="CS70" s="85"/>
      <c r="DF70" s="62"/>
      <c r="DH70" s="85"/>
      <c r="DI70" s="85"/>
    </row>
    <row r="71" spans="14:113" s="73" customFormat="1" ht="9" customHeight="1">
      <c r="N71" s="62"/>
      <c r="O71" s="62"/>
      <c r="P71" s="85"/>
      <c r="Q71" s="62"/>
      <c r="AD71" s="62"/>
      <c r="AF71" s="71"/>
      <c r="AG71" s="85"/>
      <c r="BC71" s="85"/>
      <c r="BE71" s="62"/>
      <c r="BU71" s="85"/>
      <c r="BV71" s="85"/>
      <c r="CP71" s="85"/>
      <c r="CQ71" s="85"/>
      <c r="CS71" s="85"/>
      <c r="DF71" s="62"/>
      <c r="DH71" s="85"/>
      <c r="DI71" s="85"/>
    </row>
    <row r="72" spans="14:113" s="73" customFormat="1" ht="9" customHeight="1">
      <c r="N72" s="62"/>
      <c r="O72" s="62"/>
      <c r="P72" s="85"/>
      <c r="Q72" s="62"/>
      <c r="AD72" s="62"/>
      <c r="AF72" s="71"/>
      <c r="AG72" s="85"/>
      <c r="BC72" s="85"/>
      <c r="BE72" s="62"/>
      <c r="BU72" s="85"/>
      <c r="BV72" s="85"/>
      <c r="CP72" s="85"/>
      <c r="CQ72" s="85"/>
      <c r="CS72" s="85"/>
      <c r="DF72" s="62"/>
      <c r="DH72" s="85"/>
      <c r="DI72" s="85"/>
    </row>
    <row r="73" spans="14:113" s="73" customFormat="1" ht="9" customHeight="1">
      <c r="N73" s="62"/>
      <c r="O73" s="62"/>
      <c r="P73" s="85"/>
      <c r="Q73" s="62"/>
      <c r="AD73" s="62"/>
      <c r="AF73" s="71"/>
      <c r="AG73" s="85"/>
      <c r="BC73" s="85"/>
      <c r="BE73" s="62"/>
      <c r="BU73" s="85"/>
      <c r="BV73" s="85"/>
      <c r="CP73" s="85"/>
      <c r="CQ73" s="85"/>
      <c r="CS73" s="85"/>
      <c r="DF73" s="62"/>
      <c r="DH73" s="85"/>
      <c r="DI73" s="85"/>
    </row>
    <row r="74" spans="14:113" s="73" customFormat="1" ht="9" customHeight="1">
      <c r="N74" s="62"/>
      <c r="O74" s="62"/>
      <c r="P74" s="85"/>
      <c r="Q74" s="62"/>
      <c r="AD74" s="62"/>
      <c r="AF74" s="71"/>
      <c r="AG74" s="85"/>
      <c r="BC74" s="85"/>
      <c r="BE74" s="62"/>
      <c r="BU74" s="85"/>
      <c r="BV74" s="85"/>
      <c r="CP74" s="85"/>
      <c r="CQ74" s="85"/>
      <c r="CS74" s="85"/>
      <c r="DF74" s="62"/>
      <c r="DH74" s="85"/>
      <c r="DI74" s="85"/>
    </row>
    <row r="75" spans="14:113" s="73" customFormat="1" ht="9" customHeight="1">
      <c r="N75" s="62"/>
      <c r="O75" s="62"/>
      <c r="P75" s="85"/>
      <c r="Q75" s="62"/>
      <c r="AD75" s="62"/>
      <c r="AF75" s="71"/>
      <c r="AG75" s="85"/>
      <c r="BC75" s="85"/>
      <c r="BE75" s="62"/>
      <c r="BU75" s="85"/>
      <c r="BV75" s="85"/>
      <c r="CP75" s="85"/>
      <c r="CQ75" s="85"/>
      <c r="CS75" s="85"/>
      <c r="DF75" s="62"/>
      <c r="DH75" s="85"/>
      <c r="DI75" s="85"/>
    </row>
    <row r="76" spans="14:113" s="73" customFormat="1" ht="9" customHeight="1">
      <c r="N76" s="62"/>
      <c r="O76" s="62"/>
      <c r="P76" s="85"/>
      <c r="Q76" s="62"/>
      <c r="AD76" s="62"/>
      <c r="AF76" s="71"/>
      <c r="AG76" s="85"/>
      <c r="BC76" s="85"/>
      <c r="BE76" s="62"/>
      <c r="BU76" s="85"/>
      <c r="BV76" s="85"/>
      <c r="CP76" s="85"/>
      <c r="CQ76" s="85"/>
      <c r="CS76" s="85"/>
      <c r="DF76" s="62"/>
      <c r="DH76" s="85"/>
      <c r="DI76" s="85"/>
    </row>
    <row r="77" spans="14:113" s="73" customFormat="1" ht="9" customHeight="1">
      <c r="N77" s="62"/>
      <c r="O77" s="62"/>
      <c r="P77" s="85"/>
      <c r="Q77" s="62"/>
      <c r="AD77" s="62"/>
      <c r="AF77" s="71"/>
      <c r="AG77" s="85"/>
      <c r="BC77" s="85"/>
      <c r="BE77" s="62"/>
      <c r="BU77" s="85"/>
      <c r="BV77" s="85"/>
      <c r="CP77" s="85"/>
      <c r="CQ77" s="85"/>
      <c r="CS77" s="85"/>
      <c r="DF77" s="62"/>
      <c r="DH77" s="85"/>
      <c r="DI77" s="85"/>
    </row>
    <row r="78" spans="14:113" s="73" customFormat="1" ht="9" customHeight="1">
      <c r="N78" s="62"/>
      <c r="O78" s="62"/>
      <c r="P78" s="85"/>
      <c r="Q78" s="62"/>
      <c r="AD78" s="62"/>
      <c r="AF78" s="71"/>
      <c r="AG78" s="85"/>
      <c r="BC78" s="85"/>
      <c r="BE78" s="62"/>
      <c r="BU78" s="85"/>
      <c r="BV78" s="85"/>
      <c r="CP78" s="85"/>
      <c r="CQ78" s="85"/>
      <c r="CS78" s="85"/>
      <c r="DF78" s="62"/>
      <c r="DH78" s="85"/>
      <c r="DI78" s="85"/>
    </row>
    <row r="79" spans="14:113" s="73" customFormat="1" ht="9" customHeight="1">
      <c r="N79" s="62"/>
      <c r="O79" s="62"/>
      <c r="P79" s="85"/>
      <c r="Q79" s="62"/>
      <c r="AD79" s="62"/>
      <c r="AF79" s="71"/>
      <c r="AG79" s="85"/>
      <c r="BC79" s="85"/>
      <c r="BE79" s="62"/>
      <c r="BU79" s="85"/>
      <c r="BV79" s="85"/>
      <c r="CP79" s="85"/>
      <c r="CQ79" s="85"/>
      <c r="CS79" s="85"/>
      <c r="DF79" s="62"/>
      <c r="DH79" s="85"/>
      <c r="DI79" s="85"/>
    </row>
    <row r="80" spans="14:113" s="73" customFormat="1" ht="9" customHeight="1">
      <c r="N80" s="62"/>
      <c r="O80" s="62"/>
      <c r="P80" s="85"/>
      <c r="Q80" s="62"/>
      <c r="AD80" s="62"/>
      <c r="AF80" s="71"/>
      <c r="AG80" s="85"/>
      <c r="BC80" s="85"/>
      <c r="BE80" s="62"/>
      <c r="BU80" s="85"/>
      <c r="BV80" s="85"/>
      <c r="CP80" s="85"/>
      <c r="CQ80" s="85"/>
      <c r="CS80" s="85"/>
      <c r="DF80" s="62"/>
      <c r="DH80" s="85"/>
      <c r="DI80" s="85"/>
    </row>
    <row r="81" spans="14:113" s="73" customFormat="1" ht="9" customHeight="1">
      <c r="N81" s="62"/>
      <c r="O81" s="62"/>
      <c r="P81" s="85"/>
      <c r="Q81" s="62"/>
      <c r="AD81" s="62"/>
      <c r="AF81" s="71"/>
      <c r="AG81" s="85"/>
      <c r="BC81" s="85"/>
      <c r="BE81" s="62"/>
      <c r="BU81" s="85"/>
      <c r="BV81" s="85"/>
      <c r="CP81" s="85"/>
      <c r="CQ81" s="85"/>
      <c r="CS81" s="85"/>
      <c r="DF81" s="62"/>
      <c r="DH81" s="85"/>
      <c r="DI81" s="85"/>
    </row>
    <row r="82" spans="14:113" s="73" customFormat="1" ht="9" customHeight="1">
      <c r="N82" s="62"/>
      <c r="O82" s="62"/>
      <c r="P82" s="85"/>
      <c r="Q82" s="62"/>
      <c r="AD82" s="62"/>
      <c r="AF82" s="71"/>
      <c r="AG82" s="85"/>
      <c r="BC82" s="85"/>
      <c r="BE82" s="62"/>
      <c r="BU82" s="85"/>
      <c r="BV82" s="85"/>
      <c r="CP82" s="85"/>
      <c r="CQ82" s="85"/>
      <c r="CS82" s="85"/>
      <c r="DF82" s="62"/>
      <c r="DH82" s="85"/>
      <c r="DI82" s="85"/>
    </row>
    <row r="83" spans="14:113" s="73" customFormat="1" ht="9" customHeight="1">
      <c r="N83" s="62"/>
      <c r="O83" s="62"/>
      <c r="P83" s="85"/>
      <c r="Q83" s="62"/>
      <c r="AD83" s="62"/>
      <c r="AF83" s="71"/>
      <c r="AG83" s="85"/>
      <c r="BC83" s="85"/>
      <c r="BE83" s="62"/>
      <c r="BU83" s="85"/>
      <c r="BV83" s="85"/>
      <c r="CP83" s="85"/>
      <c r="CQ83" s="85"/>
      <c r="CS83" s="85"/>
      <c r="DF83" s="62"/>
      <c r="DH83" s="85"/>
      <c r="DI83" s="85"/>
    </row>
    <row r="84" spans="14:113" s="73" customFormat="1" ht="9" customHeight="1">
      <c r="N84" s="62"/>
      <c r="O84" s="62"/>
      <c r="P84" s="85"/>
      <c r="Q84" s="62"/>
      <c r="AD84" s="62"/>
      <c r="AF84" s="71"/>
      <c r="AG84" s="85"/>
      <c r="BC84" s="85"/>
      <c r="BE84" s="62"/>
      <c r="BU84" s="85"/>
      <c r="BV84" s="85"/>
      <c r="CP84" s="85"/>
      <c r="CQ84" s="85"/>
      <c r="CS84" s="85"/>
      <c r="DF84" s="62"/>
      <c r="DH84" s="85"/>
      <c r="DI84" s="85"/>
    </row>
    <row r="85" spans="14:113" s="73" customFormat="1" ht="9" customHeight="1">
      <c r="N85" s="62"/>
      <c r="O85" s="62"/>
      <c r="P85" s="85"/>
      <c r="Q85" s="62"/>
      <c r="AD85" s="62"/>
      <c r="AF85" s="71"/>
      <c r="AG85" s="85"/>
      <c r="BC85" s="85"/>
      <c r="BE85" s="62"/>
      <c r="BU85" s="85"/>
      <c r="BV85" s="85"/>
      <c r="CP85" s="85"/>
      <c r="CQ85" s="85"/>
      <c r="CS85" s="85"/>
      <c r="DF85" s="62"/>
      <c r="DH85" s="85"/>
      <c r="DI85" s="85"/>
    </row>
    <row r="86" spans="14:113" s="73" customFormat="1" ht="9" customHeight="1">
      <c r="N86" s="62"/>
      <c r="O86" s="62"/>
      <c r="P86" s="85"/>
      <c r="Q86" s="62"/>
      <c r="AD86" s="62"/>
      <c r="AF86" s="71"/>
      <c r="AG86" s="85"/>
      <c r="BC86" s="85"/>
      <c r="BE86" s="62"/>
      <c r="BU86" s="85"/>
      <c r="BV86" s="85"/>
      <c r="CP86" s="85"/>
      <c r="CQ86" s="85"/>
      <c r="CS86" s="85"/>
      <c r="DF86" s="62"/>
      <c r="DH86" s="85"/>
      <c r="DI86" s="85"/>
    </row>
    <row r="87" spans="14:113" s="73" customFormat="1" ht="9" customHeight="1">
      <c r="N87" s="62"/>
      <c r="O87" s="62"/>
      <c r="P87" s="85"/>
      <c r="Q87" s="62"/>
      <c r="AD87" s="62"/>
      <c r="AF87" s="71"/>
      <c r="AG87" s="85"/>
      <c r="BC87" s="85"/>
      <c r="BE87" s="62"/>
      <c r="BU87" s="85"/>
      <c r="BV87" s="85"/>
      <c r="CP87" s="85"/>
      <c r="CQ87" s="85"/>
      <c r="CS87" s="85"/>
      <c r="DF87" s="62"/>
      <c r="DH87" s="85"/>
      <c r="DI87" s="85"/>
    </row>
    <row r="88" spans="14:113" s="73" customFormat="1" ht="9" customHeight="1">
      <c r="N88" s="62"/>
      <c r="O88" s="62"/>
      <c r="P88" s="85"/>
      <c r="Q88" s="62"/>
      <c r="AD88" s="62"/>
      <c r="AF88" s="71"/>
      <c r="AG88" s="85"/>
      <c r="BC88" s="85"/>
      <c r="BE88" s="62"/>
      <c r="BU88" s="85"/>
      <c r="BV88" s="85"/>
      <c r="CP88" s="85"/>
      <c r="CQ88" s="85"/>
      <c r="CS88" s="85"/>
      <c r="DF88" s="62"/>
      <c r="DH88" s="85"/>
      <c r="DI88" s="85"/>
    </row>
    <row r="89" spans="14:113" s="73" customFormat="1" ht="9" customHeight="1">
      <c r="N89" s="62"/>
      <c r="O89" s="62"/>
      <c r="P89" s="85"/>
      <c r="Q89" s="62"/>
      <c r="AD89" s="62"/>
      <c r="AF89" s="71"/>
      <c r="AG89" s="85"/>
      <c r="BC89" s="85"/>
      <c r="BE89" s="62"/>
      <c r="BU89" s="85"/>
      <c r="BV89" s="85"/>
      <c r="CP89" s="85"/>
      <c r="CQ89" s="85"/>
      <c r="CS89" s="85"/>
      <c r="DF89" s="62"/>
      <c r="DH89" s="85"/>
      <c r="DI89" s="85"/>
    </row>
    <row r="90" spans="14:113" s="73" customFormat="1" ht="9" customHeight="1">
      <c r="N90" s="62"/>
      <c r="O90" s="62"/>
      <c r="P90" s="85"/>
      <c r="Q90" s="62"/>
      <c r="AD90" s="62"/>
      <c r="AF90" s="71"/>
      <c r="AG90" s="85"/>
      <c r="BC90" s="85"/>
      <c r="BE90" s="62"/>
      <c r="BU90" s="85"/>
      <c r="BV90" s="85"/>
      <c r="CP90" s="85"/>
      <c r="CQ90" s="85"/>
      <c r="CS90" s="85"/>
      <c r="DF90" s="62"/>
      <c r="DH90" s="85"/>
      <c r="DI90" s="85"/>
    </row>
    <row r="91" spans="14:113" s="73" customFormat="1" ht="9" customHeight="1">
      <c r="N91" s="62"/>
      <c r="O91" s="62"/>
      <c r="P91" s="85"/>
      <c r="Q91" s="62"/>
      <c r="AD91" s="62"/>
      <c r="AF91" s="71"/>
      <c r="AG91" s="85"/>
      <c r="BC91" s="85"/>
      <c r="BE91" s="62"/>
      <c r="BU91" s="85"/>
      <c r="BV91" s="85"/>
      <c r="CP91" s="85"/>
      <c r="CQ91" s="85"/>
      <c r="CS91" s="85"/>
      <c r="DF91" s="62"/>
      <c r="DH91" s="85"/>
      <c r="DI91" s="85"/>
    </row>
    <row r="92" spans="14:113" s="73" customFormat="1" ht="9" customHeight="1">
      <c r="N92" s="62"/>
      <c r="O92" s="62"/>
      <c r="P92" s="85"/>
      <c r="Q92" s="62"/>
      <c r="AD92" s="62"/>
      <c r="AF92" s="71"/>
      <c r="AG92" s="85"/>
      <c r="BC92" s="85"/>
      <c r="BE92" s="62"/>
      <c r="BU92" s="85"/>
      <c r="BV92" s="85"/>
      <c r="CP92" s="85"/>
      <c r="CQ92" s="85"/>
      <c r="CS92" s="85"/>
      <c r="DF92" s="62"/>
      <c r="DH92" s="85"/>
      <c r="DI92" s="85"/>
    </row>
    <row r="93" spans="14:113" s="73" customFormat="1" ht="9" customHeight="1">
      <c r="N93" s="62"/>
      <c r="O93" s="62"/>
      <c r="P93" s="85"/>
      <c r="Q93" s="62"/>
      <c r="AD93" s="62"/>
      <c r="AF93" s="71"/>
      <c r="AG93" s="85"/>
      <c r="BC93" s="85"/>
      <c r="BE93" s="62"/>
      <c r="BU93" s="85"/>
      <c r="BV93" s="85"/>
      <c r="CP93" s="85"/>
      <c r="CQ93" s="85"/>
      <c r="CS93" s="85"/>
      <c r="DF93" s="62"/>
      <c r="DH93" s="85"/>
      <c r="DI93" s="85"/>
    </row>
    <row r="94" spans="14:113" s="73" customFormat="1" ht="9" customHeight="1">
      <c r="N94" s="62"/>
      <c r="O94" s="62"/>
      <c r="P94" s="85"/>
      <c r="Q94" s="62"/>
      <c r="AD94" s="62"/>
      <c r="AF94" s="71"/>
      <c r="AG94" s="85"/>
      <c r="BC94" s="85"/>
      <c r="BE94" s="62"/>
      <c r="BU94" s="85"/>
      <c r="BV94" s="85"/>
      <c r="CP94" s="85"/>
      <c r="CQ94" s="85"/>
      <c r="CS94" s="85"/>
      <c r="DF94" s="62"/>
      <c r="DH94" s="85"/>
      <c r="DI94" s="85"/>
    </row>
    <row r="95" spans="14:113" s="73" customFormat="1" ht="9" customHeight="1">
      <c r="N95" s="62"/>
      <c r="O95" s="62"/>
      <c r="P95" s="85"/>
      <c r="Q95" s="62"/>
      <c r="AD95" s="62"/>
      <c r="AF95" s="71"/>
      <c r="AG95" s="85"/>
      <c r="BC95" s="85"/>
      <c r="BE95" s="62"/>
      <c r="BU95" s="85"/>
      <c r="BV95" s="85"/>
      <c r="CP95" s="85"/>
      <c r="CQ95" s="85"/>
      <c r="CS95" s="85"/>
      <c r="DF95" s="62"/>
      <c r="DH95" s="85"/>
      <c r="DI95" s="85"/>
    </row>
    <row r="96" spans="14:113" s="73" customFormat="1" ht="9" customHeight="1">
      <c r="N96" s="62"/>
      <c r="O96" s="62"/>
      <c r="P96" s="85"/>
      <c r="Q96" s="62"/>
      <c r="AD96" s="62"/>
      <c r="AF96" s="71"/>
      <c r="AG96" s="85"/>
      <c r="BC96" s="85"/>
      <c r="BE96" s="62"/>
      <c r="BU96" s="85"/>
      <c r="BV96" s="85"/>
      <c r="CP96" s="85"/>
      <c r="CQ96" s="85"/>
      <c r="CS96" s="85"/>
      <c r="DF96" s="62"/>
      <c r="DH96" s="85"/>
      <c r="DI96" s="85"/>
    </row>
    <row r="97" spans="14:113" s="73" customFormat="1" ht="9" customHeight="1">
      <c r="N97" s="62"/>
      <c r="O97" s="62"/>
      <c r="P97" s="85"/>
      <c r="Q97" s="62"/>
      <c r="AD97" s="62"/>
      <c r="AF97" s="71"/>
      <c r="AG97" s="85"/>
      <c r="BC97" s="85"/>
      <c r="BE97" s="62"/>
      <c r="BU97" s="85"/>
      <c r="BV97" s="85"/>
      <c r="CP97" s="85"/>
      <c r="CQ97" s="85"/>
      <c r="CS97" s="85"/>
      <c r="DF97" s="62"/>
      <c r="DH97" s="85"/>
      <c r="DI97" s="85"/>
    </row>
    <row r="98" spans="14:113" s="73" customFormat="1" ht="9" customHeight="1">
      <c r="N98" s="62"/>
      <c r="O98" s="62"/>
      <c r="P98" s="85"/>
      <c r="Q98" s="62"/>
      <c r="AD98" s="62"/>
      <c r="AF98" s="71"/>
      <c r="AG98" s="85"/>
      <c r="BC98" s="85"/>
      <c r="BE98" s="62"/>
      <c r="BU98" s="85"/>
      <c r="BV98" s="85"/>
      <c r="CP98" s="85"/>
      <c r="CQ98" s="85"/>
      <c r="CS98" s="85"/>
      <c r="DF98" s="62"/>
      <c r="DH98" s="85"/>
      <c r="DI98" s="85"/>
    </row>
    <row r="99" spans="14:113" s="73" customFormat="1" ht="9" customHeight="1">
      <c r="N99" s="62"/>
      <c r="O99" s="62"/>
      <c r="P99" s="85"/>
      <c r="Q99" s="62"/>
      <c r="AD99" s="62"/>
      <c r="AF99" s="71"/>
      <c r="AG99" s="85"/>
      <c r="BC99" s="85"/>
      <c r="BE99" s="62"/>
      <c r="BU99" s="85"/>
      <c r="BV99" s="85"/>
      <c r="CP99" s="85"/>
      <c r="CQ99" s="85"/>
      <c r="CS99" s="85"/>
      <c r="DF99" s="62"/>
      <c r="DH99" s="85"/>
      <c r="DI99" s="85"/>
    </row>
    <row r="100" spans="14:113" s="73" customFormat="1" ht="9" customHeight="1">
      <c r="N100" s="62"/>
      <c r="O100" s="62"/>
      <c r="P100" s="85"/>
      <c r="Q100" s="62"/>
      <c r="AD100" s="62"/>
      <c r="AF100" s="71"/>
      <c r="AG100" s="85"/>
      <c r="BC100" s="85"/>
      <c r="BE100" s="62"/>
      <c r="BU100" s="85"/>
      <c r="BV100" s="85"/>
      <c r="CP100" s="85"/>
      <c r="CQ100" s="85"/>
      <c r="CS100" s="85"/>
      <c r="DF100" s="62"/>
      <c r="DH100" s="85"/>
      <c r="DI100" s="85"/>
    </row>
    <row r="101" spans="14:113" s="73" customFormat="1" ht="9" customHeight="1">
      <c r="N101" s="62"/>
      <c r="O101" s="62"/>
      <c r="P101" s="85"/>
      <c r="Q101" s="62"/>
      <c r="AD101" s="62"/>
      <c r="AF101" s="71"/>
      <c r="AG101" s="85"/>
      <c r="BC101" s="85"/>
      <c r="BE101" s="62"/>
      <c r="BU101" s="85"/>
      <c r="BV101" s="85"/>
      <c r="CP101" s="85"/>
      <c r="CQ101" s="85"/>
      <c r="CS101" s="85"/>
      <c r="DF101" s="62"/>
      <c r="DH101" s="85"/>
      <c r="DI101" s="85"/>
    </row>
    <row r="102" spans="14:113" s="73" customFormat="1" ht="9" customHeight="1">
      <c r="N102" s="62"/>
      <c r="O102" s="62"/>
      <c r="P102" s="85"/>
      <c r="Q102" s="62"/>
      <c r="AD102" s="62"/>
      <c r="AF102" s="71"/>
      <c r="AG102" s="85"/>
      <c r="BC102" s="85"/>
      <c r="BE102" s="62"/>
      <c r="BU102" s="85"/>
      <c r="BV102" s="85"/>
      <c r="CP102" s="85"/>
      <c r="CQ102" s="85"/>
      <c r="CS102" s="85"/>
      <c r="DF102" s="62"/>
      <c r="DH102" s="85"/>
      <c r="DI102" s="85"/>
    </row>
    <row r="103" spans="14:113" s="73" customFormat="1" ht="9" customHeight="1">
      <c r="N103" s="62"/>
      <c r="O103" s="62"/>
      <c r="P103" s="85"/>
      <c r="Q103" s="62"/>
      <c r="AD103" s="62"/>
      <c r="AF103" s="71"/>
      <c r="AG103" s="85"/>
      <c r="BC103" s="85"/>
      <c r="BE103" s="62"/>
      <c r="BU103" s="85"/>
      <c r="BV103" s="85"/>
      <c r="CP103" s="85"/>
      <c r="CQ103" s="85"/>
      <c r="CS103" s="85"/>
      <c r="DF103" s="62"/>
      <c r="DH103" s="85"/>
      <c r="DI103" s="85"/>
    </row>
    <row r="104" spans="14:113" s="73" customFormat="1" ht="9" customHeight="1">
      <c r="N104" s="62"/>
      <c r="O104" s="62"/>
      <c r="P104" s="85"/>
      <c r="Q104" s="62"/>
      <c r="AD104" s="62"/>
      <c r="AF104" s="71"/>
      <c r="AG104" s="85"/>
      <c r="BC104" s="85"/>
      <c r="BE104" s="62"/>
      <c r="BU104" s="85"/>
      <c r="BV104" s="85"/>
      <c r="CP104" s="85"/>
      <c r="CQ104" s="85"/>
      <c r="CS104" s="85"/>
      <c r="DF104" s="62"/>
      <c r="DH104" s="85"/>
      <c r="DI104" s="85"/>
    </row>
    <row r="105" spans="14:113" s="73" customFormat="1" ht="9" customHeight="1">
      <c r="N105" s="62"/>
      <c r="O105" s="62"/>
      <c r="P105" s="85"/>
      <c r="Q105" s="62"/>
      <c r="AD105" s="62"/>
      <c r="AF105" s="71"/>
      <c r="AG105" s="85"/>
      <c r="BC105" s="85"/>
      <c r="BE105" s="62"/>
      <c r="BU105" s="85"/>
      <c r="BV105" s="85"/>
      <c r="CP105" s="85"/>
      <c r="CQ105" s="85"/>
      <c r="CS105" s="85"/>
      <c r="DF105" s="62"/>
      <c r="DH105" s="85"/>
      <c r="DI105" s="85"/>
    </row>
    <row r="106" spans="14:113" s="73" customFormat="1" ht="9" customHeight="1">
      <c r="N106" s="62"/>
      <c r="O106" s="62"/>
      <c r="P106" s="85"/>
      <c r="Q106" s="62"/>
      <c r="AD106" s="62"/>
      <c r="AF106" s="71"/>
      <c r="AG106" s="85"/>
      <c r="BC106" s="85"/>
      <c r="BE106" s="62"/>
      <c r="BU106" s="85"/>
      <c r="BV106" s="85"/>
      <c r="CP106" s="85"/>
      <c r="CQ106" s="85"/>
      <c r="CS106" s="85"/>
      <c r="DF106" s="62"/>
      <c r="DH106" s="85"/>
      <c r="DI106" s="85"/>
    </row>
    <row r="107" spans="14:113" s="73" customFormat="1" ht="9" customHeight="1">
      <c r="N107" s="62"/>
      <c r="O107" s="62"/>
      <c r="P107" s="85"/>
      <c r="Q107" s="62"/>
      <c r="AD107" s="62"/>
      <c r="AF107" s="71"/>
      <c r="AG107" s="85"/>
      <c r="BC107" s="85"/>
      <c r="BE107" s="62"/>
      <c r="BU107" s="85"/>
      <c r="BV107" s="85"/>
      <c r="CP107" s="85"/>
      <c r="CQ107" s="85"/>
      <c r="CS107" s="85"/>
      <c r="DF107" s="62"/>
      <c r="DH107" s="85"/>
      <c r="DI107" s="85"/>
    </row>
    <row r="108" spans="14:113" s="73" customFormat="1" ht="9" customHeight="1">
      <c r="N108" s="62"/>
      <c r="O108" s="62"/>
      <c r="P108" s="85"/>
      <c r="Q108" s="62"/>
      <c r="AD108" s="62"/>
      <c r="AF108" s="71"/>
      <c r="AG108" s="85"/>
      <c r="BC108" s="85"/>
      <c r="BE108" s="62"/>
      <c r="BU108" s="85"/>
      <c r="BV108" s="85"/>
      <c r="CP108" s="85"/>
      <c r="CQ108" s="85"/>
      <c r="CS108" s="85"/>
      <c r="DF108" s="62"/>
      <c r="DH108" s="85"/>
      <c r="DI108" s="85"/>
    </row>
    <row r="109" spans="14:113" s="73" customFormat="1" ht="9" customHeight="1">
      <c r="N109" s="62"/>
      <c r="O109" s="62"/>
      <c r="P109" s="85"/>
      <c r="Q109" s="62"/>
      <c r="AD109" s="62"/>
      <c r="AF109" s="71"/>
      <c r="AG109" s="85"/>
      <c r="BC109" s="85"/>
      <c r="BE109" s="62"/>
      <c r="BU109" s="85"/>
      <c r="BV109" s="85"/>
      <c r="CP109" s="85"/>
      <c r="CQ109" s="85"/>
      <c r="CS109" s="85"/>
      <c r="DF109" s="62"/>
      <c r="DH109" s="85"/>
      <c r="DI109" s="85"/>
    </row>
    <row r="110" spans="14:113" s="73" customFormat="1" ht="9" customHeight="1">
      <c r="N110" s="62"/>
      <c r="O110" s="62"/>
      <c r="P110" s="85"/>
      <c r="Q110" s="62"/>
      <c r="AD110" s="62"/>
      <c r="AF110" s="71"/>
      <c r="AG110" s="85"/>
      <c r="BC110" s="85"/>
      <c r="BE110" s="62"/>
      <c r="BU110" s="85"/>
      <c r="BV110" s="85"/>
      <c r="CP110" s="85"/>
      <c r="CQ110" s="85"/>
      <c r="CS110" s="85"/>
      <c r="DF110" s="62"/>
      <c r="DH110" s="85"/>
      <c r="DI110" s="85"/>
    </row>
    <row r="111" spans="14:113" s="73" customFormat="1" ht="9" customHeight="1">
      <c r="N111" s="62"/>
      <c r="O111" s="62"/>
      <c r="P111" s="85"/>
      <c r="Q111" s="62"/>
      <c r="AD111" s="62"/>
      <c r="AF111" s="71"/>
      <c r="AG111" s="85"/>
      <c r="BC111" s="85"/>
      <c r="BE111" s="62"/>
      <c r="BU111" s="85"/>
      <c r="BV111" s="85"/>
      <c r="CP111" s="85"/>
      <c r="CQ111" s="85"/>
      <c r="CS111" s="85"/>
      <c r="DF111" s="62"/>
      <c r="DH111" s="85"/>
      <c r="DI111" s="85"/>
    </row>
    <row r="112" spans="14:113" s="73" customFormat="1" ht="9" customHeight="1">
      <c r="N112" s="62"/>
      <c r="O112" s="62"/>
      <c r="P112" s="85"/>
      <c r="Q112" s="62"/>
      <c r="AD112" s="62"/>
      <c r="AF112" s="71"/>
      <c r="AG112" s="85"/>
      <c r="BC112" s="85"/>
      <c r="BE112" s="62"/>
      <c r="BU112" s="85"/>
      <c r="BV112" s="85"/>
      <c r="CP112" s="85"/>
      <c r="CQ112" s="85"/>
      <c r="CS112" s="85"/>
      <c r="DF112" s="62"/>
      <c r="DH112" s="85"/>
      <c r="DI112" s="85"/>
    </row>
    <row r="113" spans="14:113" s="73" customFormat="1" ht="9" customHeight="1">
      <c r="N113" s="62"/>
      <c r="O113" s="62"/>
      <c r="P113" s="85"/>
      <c r="Q113" s="62"/>
      <c r="AD113" s="62"/>
      <c r="AF113" s="71"/>
      <c r="AG113" s="85"/>
      <c r="BC113" s="85"/>
      <c r="BE113" s="62"/>
      <c r="BU113" s="85"/>
      <c r="BV113" s="85"/>
      <c r="CP113" s="85"/>
      <c r="CQ113" s="85"/>
      <c r="CS113" s="85"/>
      <c r="DF113" s="62"/>
      <c r="DH113" s="85"/>
      <c r="DI113" s="85"/>
    </row>
    <row r="114" spans="14:113" s="73" customFormat="1" ht="9" customHeight="1">
      <c r="N114" s="62"/>
      <c r="O114" s="62"/>
      <c r="P114" s="85"/>
      <c r="Q114" s="62"/>
      <c r="AD114" s="62"/>
      <c r="AF114" s="71"/>
      <c r="AG114" s="85"/>
      <c r="BC114" s="85"/>
      <c r="BE114" s="62"/>
      <c r="BU114" s="85"/>
      <c r="BV114" s="85"/>
      <c r="CP114" s="85"/>
      <c r="CQ114" s="85"/>
      <c r="CS114" s="85"/>
      <c r="DF114" s="62"/>
      <c r="DH114" s="85"/>
      <c r="DI114" s="85"/>
    </row>
    <row r="115" spans="14:113" s="73" customFormat="1" ht="9" customHeight="1">
      <c r="N115" s="62"/>
      <c r="O115" s="62"/>
      <c r="P115" s="85"/>
      <c r="Q115" s="62"/>
      <c r="AD115" s="62"/>
      <c r="AF115" s="71"/>
      <c r="AG115" s="85"/>
      <c r="BC115" s="85"/>
      <c r="BE115" s="62"/>
      <c r="BU115" s="85"/>
      <c r="BV115" s="85"/>
      <c r="CP115" s="85"/>
      <c r="CQ115" s="85"/>
      <c r="CS115" s="85"/>
      <c r="DF115" s="62"/>
      <c r="DH115" s="85"/>
      <c r="DI115" s="85"/>
    </row>
    <row r="116" spans="14:113" s="73" customFormat="1" ht="9" customHeight="1">
      <c r="N116" s="62"/>
      <c r="O116" s="62"/>
      <c r="P116" s="85"/>
      <c r="Q116" s="62"/>
      <c r="AD116" s="62"/>
      <c r="AF116" s="71"/>
      <c r="AG116" s="85"/>
      <c r="BC116" s="85"/>
      <c r="BE116" s="62"/>
      <c r="BU116" s="85"/>
      <c r="BV116" s="85"/>
      <c r="CP116" s="85"/>
      <c r="CQ116" s="85"/>
      <c r="CS116" s="85"/>
      <c r="DF116" s="62"/>
      <c r="DH116" s="85"/>
      <c r="DI116" s="85"/>
    </row>
    <row r="117" spans="14:113" s="73" customFormat="1" ht="9" customHeight="1">
      <c r="N117" s="62"/>
      <c r="O117" s="62"/>
      <c r="P117" s="85"/>
      <c r="Q117" s="62"/>
      <c r="AD117" s="62"/>
      <c r="AF117" s="71"/>
      <c r="AG117" s="85"/>
      <c r="BC117" s="85"/>
      <c r="BE117" s="62"/>
      <c r="BU117" s="85"/>
      <c r="BV117" s="85"/>
      <c r="CP117" s="85"/>
      <c r="CQ117" s="85"/>
      <c r="CS117" s="85"/>
      <c r="DF117" s="62"/>
      <c r="DH117" s="85"/>
      <c r="DI117" s="85"/>
    </row>
    <row r="118" spans="14:113" s="73" customFormat="1" ht="9" customHeight="1">
      <c r="N118" s="62"/>
      <c r="O118" s="62"/>
      <c r="P118" s="85"/>
      <c r="Q118" s="62"/>
      <c r="AD118" s="62"/>
      <c r="AF118" s="71"/>
      <c r="AG118" s="85"/>
      <c r="BC118" s="85"/>
      <c r="BE118" s="62"/>
      <c r="BU118" s="85"/>
      <c r="BV118" s="85"/>
      <c r="CP118" s="85"/>
      <c r="CQ118" s="85"/>
      <c r="CS118" s="85"/>
      <c r="DF118" s="62"/>
      <c r="DH118" s="85"/>
      <c r="DI118" s="85"/>
    </row>
    <row r="119" spans="14:113" s="73" customFormat="1" ht="9" customHeight="1">
      <c r="N119" s="62"/>
      <c r="O119" s="62"/>
      <c r="P119" s="85"/>
      <c r="Q119" s="62"/>
      <c r="AD119" s="62"/>
      <c r="AF119" s="71"/>
      <c r="AG119" s="85"/>
      <c r="BC119" s="85"/>
      <c r="BE119" s="62"/>
      <c r="BU119" s="85"/>
      <c r="BV119" s="85"/>
      <c r="CP119" s="85"/>
      <c r="CQ119" s="85"/>
      <c r="CS119" s="85"/>
      <c r="DF119" s="62"/>
      <c r="DH119" s="85"/>
      <c r="DI119" s="85"/>
    </row>
    <row r="120" spans="14:113" s="73" customFormat="1" ht="9" customHeight="1">
      <c r="N120" s="62"/>
      <c r="O120" s="62"/>
      <c r="P120" s="85"/>
      <c r="Q120" s="62"/>
      <c r="AD120" s="62"/>
      <c r="AF120" s="71"/>
      <c r="AG120" s="85"/>
      <c r="BC120" s="85"/>
      <c r="BE120" s="62"/>
      <c r="BU120" s="85"/>
      <c r="BV120" s="85"/>
      <c r="CP120" s="85"/>
      <c r="CQ120" s="85"/>
      <c r="CS120" s="85"/>
      <c r="DF120" s="62"/>
      <c r="DH120" s="85"/>
      <c r="DI120" s="85"/>
    </row>
    <row r="121" spans="14:113" s="73" customFormat="1" ht="9" customHeight="1">
      <c r="N121" s="62"/>
      <c r="O121" s="62"/>
      <c r="P121" s="85"/>
      <c r="Q121" s="62"/>
      <c r="AD121" s="62"/>
      <c r="AF121" s="71"/>
      <c r="AG121" s="85"/>
      <c r="BC121" s="85"/>
      <c r="BE121" s="62"/>
      <c r="BU121" s="85"/>
      <c r="BV121" s="85"/>
      <c r="CP121" s="85"/>
      <c r="CQ121" s="85"/>
      <c r="CS121" s="85"/>
      <c r="DF121" s="62"/>
      <c r="DH121" s="85"/>
      <c r="DI121" s="85"/>
    </row>
    <row r="122" spans="14:113" s="73" customFormat="1" ht="9" customHeight="1">
      <c r="N122" s="62"/>
      <c r="O122" s="62"/>
      <c r="P122" s="85"/>
      <c r="Q122" s="62"/>
      <c r="AD122" s="62"/>
      <c r="AF122" s="71"/>
      <c r="AG122" s="85"/>
      <c r="BC122" s="85"/>
      <c r="BE122" s="62"/>
      <c r="BU122" s="85"/>
      <c r="BV122" s="85"/>
      <c r="CP122" s="85"/>
      <c r="CQ122" s="85"/>
      <c r="CS122" s="85"/>
      <c r="DF122" s="62"/>
      <c r="DH122" s="85"/>
      <c r="DI122" s="85"/>
    </row>
    <row r="123" spans="14:113" s="73" customFormat="1" ht="9" customHeight="1">
      <c r="N123" s="62"/>
      <c r="O123" s="62"/>
      <c r="P123" s="85"/>
      <c r="Q123" s="62"/>
      <c r="AD123" s="62"/>
      <c r="AF123" s="71"/>
      <c r="AG123" s="85"/>
      <c r="BC123" s="85"/>
      <c r="BE123" s="62"/>
      <c r="BU123" s="85"/>
      <c r="BV123" s="85"/>
      <c r="CP123" s="85"/>
      <c r="CQ123" s="85"/>
      <c r="CS123" s="85"/>
      <c r="DF123" s="62"/>
      <c r="DH123" s="85"/>
      <c r="DI123" s="85"/>
    </row>
    <row r="124" spans="14:113" s="73" customFormat="1" ht="9" customHeight="1">
      <c r="N124" s="62"/>
      <c r="O124" s="62"/>
      <c r="P124" s="85"/>
      <c r="Q124" s="62"/>
      <c r="AD124" s="62"/>
      <c r="AF124" s="71"/>
      <c r="AG124" s="85"/>
      <c r="BC124" s="85"/>
      <c r="BE124" s="62"/>
      <c r="BU124" s="85"/>
      <c r="BV124" s="85"/>
      <c r="CP124" s="85"/>
      <c r="CQ124" s="85"/>
      <c r="CS124" s="85"/>
      <c r="DF124" s="62"/>
      <c r="DH124" s="85"/>
      <c r="DI124" s="85"/>
    </row>
    <row r="125" spans="14:113" s="73" customFormat="1" ht="9" customHeight="1">
      <c r="N125" s="62"/>
      <c r="O125" s="62"/>
      <c r="P125" s="85"/>
      <c r="Q125" s="62"/>
      <c r="AD125" s="62"/>
      <c r="AF125" s="71"/>
      <c r="AG125" s="85"/>
      <c r="BC125" s="85"/>
      <c r="BE125" s="62"/>
      <c r="BU125" s="85"/>
      <c r="BV125" s="85"/>
      <c r="CP125" s="85"/>
      <c r="CQ125" s="85"/>
      <c r="CS125" s="85"/>
      <c r="DF125" s="62"/>
      <c r="DH125" s="85"/>
      <c r="DI125" s="85"/>
    </row>
    <row r="126" spans="14:113" s="73" customFormat="1" ht="9" customHeight="1">
      <c r="N126" s="62"/>
      <c r="O126" s="62"/>
      <c r="P126" s="85"/>
      <c r="Q126" s="62"/>
      <c r="AD126" s="62"/>
      <c r="AF126" s="71"/>
      <c r="AG126" s="85"/>
      <c r="BC126" s="85"/>
      <c r="BE126" s="62"/>
      <c r="BU126" s="85"/>
      <c r="BV126" s="85"/>
      <c r="CP126" s="85"/>
      <c r="CQ126" s="85"/>
      <c r="CS126" s="85"/>
      <c r="DF126" s="62"/>
      <c r="DH126" s="85"/>
      <c r="DI126" s="85"/>
    </row>
    <row r="127" spans="14:113" s="73" customFormat="1" ht="9" customHeight="1">
      <c r="N127" s="62"/>
      <c r="O127" s="62"/>
      <c r="P127" s="85"/>
      <c r="Q127" s="62"/>
      <c r="AD127" s="62"/>
      <c r="AF127" s="71"/>
      <c r="AG127" s="85"/>
      <c r="BC127" s="85"/>
      <c r="BE127" s="62"/>
      <c r="BU127" s="85"/>
      <c r="BV127" s="85"/>
      <c r="CP127" s="85"/>
      <c r="CQ127" s="85"/>
      <c r="CS127" s="85"/>
      <c r="DF127" s="62"/>
      <c r="DH127" s="85"/>
      <c r="DI127" s="85"/>
    </row>
    <row r="128" spans="14:113" s="73" customFormat="1" ht="9" customHeight="1">
      <c r="N128" s="62"/>
      <c r="O128" s="62"/>
      <c r="P128" s="85"/>
      <c r="Q128" s="62"/>
      <c r="AD128" s="62"/>
      <c r="AF128" s="71"/>
      <c r="AG128" s="85"/>
      <c r="BC128" s="85"/>
      <c r="BE128" s="62"/>
      <c r="BU128" s="85"/>
      <c r="BV128" s="85"/>
      <c r="CP128" s="85"/>
      <c r="CQ128" s="85"/>
      <c r="CS128" s="85"/>
      <c r="DF128" s="62"/>
      <c r="DH128" s="85"/>
      <c r="DI128" s="85"/>
    </row>
    <row r="129" spans="14:113" s="73" customFormat="1" ht="9" customHeight="1">
      <c r="N129" s="62"/>
      <c r="O129" s="62"/>
      <c r="P129" s="85"/>
      <c r="Q129" s="62"/>
      <c r="AD129" s="62"/>
      <c r="AF129" s="71"/>
      <c r="AG129" s="85"/>
      <c r="BC129" s="85"/>
      <c r="BE129" s="62"/>
      <c r="BU129" s="85"/>
      <c r="BV129" s="85"/>
      <c r="CP129" s="85"/>
      <c r="CQ129" s="85"/>
      <c r="CS129" s="85"/>
      <c r="DF129" s="62"/>
      <c r="DH129" s="85"/>
      <c r="DI129" s="85"/>
    </row>
    <row r="130" spans="14:113" s="73" customFormat="1" ht="9" customHeight="1">
      <c r="N130" s="62"/>
      <c r="O130" s="62"/>
      <c r="P130" s="85"/>
      <c r="Q130" s="62"/>
      <c r="AD130" s="62"/>
      <c r="AF130" s="71"/>
      <c r="AG130" s="85"/>
      <c r="BC130" s="85"/>
      <c r="BE130" s="62"/>
      <c r="BU130" s="85"/>
      <c r="BV130" s="85"/>
      <c r="CP130" s="85"/>
      <c r="CQ130" s="85"/>
      <c r="CS130" s="85"/>
      <c r="DF130" s="62"/>
      <c r="DH130" s="85"/>
      <c r="DI130" s="85"/>
    </row>
    <row r="131" spans="14:113" s="73" customFormat="1" ht="9" customHeight="1">
      <c r="N131" s="62"/>
      <c r="O131" s="62"/>
      <c r="P131" s="85"/>
      <c r="Q131" s="62"/>
      <c r="AD131" s="62"/>
      <c r="AF131" s="71"/>
      <c r="AG131" s="85"/>
      <c r="BC131" s="85"/>
      <c r="BE131" s="62"/>
      <c r="BU131" s="85"/>
      <c r="BV131" s="85"/>
      <c r="CP131" s="85"/>
      <c r="CQ131" s="85"/>
      <c r="CS131" s="85"/>
      <c r="DF131" s="62"/>
      <c r="DH131" s="85"/>
      <c r="DI131" s="85"/>
    </row>
    <row r="132" spans="14:113" s="73" customFormat="1" ht="9" customHeight="1">
      <c r="N132" s="62"/>
      <c r="O132" s="62"/>
      <c r="P132" s="85"/>
      <c r="Q132" s="62"/>
      <c r="AD132" s="62"/>
      <c r="AF132" s="71"/>
      <c r="AG132" s="85"/>
      <c r="BC132" s="85"/>
      <c r="BE132" s="62"/>
      <c r="BU132" s="85"/>
      <c r="BV132" s="85"/>
      <c r="CP132" s="85"/>
      <c r="CQ132" s="85"/>
      <c r="CS132" s="85"/>
      <c r="DF132" s="62"/>
      <c r="DH132" s="85"/>
      <c r="DI132" s="85"/>
    </row>
    <row r="133" spans="14:113" s="73" customFormat="1" ht="9" customHeight="1">
      <c r="N133" s="62"/>
      <c r="O133" s="62"/>
      <c r="P133" s="85"/>
      <c r="Q133" s="62"/>
      <c r="AD133" s="62"/>
      <c r="AF133" s="71"/>
      <c r="AG133" s="85"/>
      <c r="BC133" s="85"/>
      <c r="BE133" s="62"/>
      <c r="BU133" s="85"/>
      <c r="BV133" s="85"/>
      <c r="CP133" s="85"/>
      <c r="CQ133" s="85"/>
      <c r="CS133" s="85"/>
      <c r="DF133" s="62"/>
      <c r="DH133" s="85"/>
      <c r="DI133" s="85"/>
    </row>
    <row r="134" spans="14:113" s="73" customFormat="1" ht="9" customHeight="1">
      <c r="N134" s="62"/>
      <c r="O134" s="62"/>
      <c r="P134" s="85"/>
      <c r="Q134" s="62"/>
      <c r="AD134" s="62"/>
      <c r="AF134" s="71"/>
      <c r="AG134" s="85"/>
      <c r="BC134" s="85"/>
      <c r="BE134" s="62"/>
      <c r="BU134" s="85"/>
      <c r="BV134" s="85"/>
      <c r="CP134" s="85"/>
      <c r="CQ134" s="85"/>
      <c r="CS134" s="85"/>
      <c r="DF134" s="62"/>
      <c r="DH134" s="85"/>
      <c r="DI134" s="85"/>
    </row>
    <row r="135" spans="14:113" s="73" customFormat="1" ht="9" customHeight="1">
      <c r="N135" s="62"/>
      <c r="O135" s="62"/>
      <c r="P135" s="85"/>
      <c r="Q135" s="62"/>
      <c r="AD135" s="62"/>
      <c r="AF135" s="71"/>
      <c r="AG135" s="85"/>
      <c r="BC135" s="85"/>
      <c r="BE135" s="62"/>
      <c r="BU135" s="85"/>
      <c r="BV135" s="85"/>
      <c r="CP135" s="85"/>
      <c r="CQ135" s="85"/>
      <c r="CS135" s="85"/>
      <c r="DF135" s="62"/>
      <c r="DH135" s="85"/>
      <c r="DI135" s="85"/>
    </row>
    <row r="136" spans="14:113" s="73" customFormat="1" ht="9" customHeight="1">
      <c r="N136" s="62"/>
      <c r="O136" s="62"/>
      <c r="P136" s="85"/>
      <c r="Q136" s="62"/>
      <c r="AD136" s="62"/>
      <c r="AF136" s="71"/>
      <c r="AG136" s="85"/>
      <c r="BC136" s="85"/>
      <c r="BE136" s="62"/>
      <c r="BU136" s="85"/>
      <c r="BV136" s="85"/>
      <c r="CP136" s="85"/>
      <c r="CQ136" s="85"/>
      <c r="CS136" s="85"/>
      <c r="DF136" s="62"/>
      <c r="DH136" s="85"/>
      <c r="DI136" s="85"/>
    </row>
    <row r="137" spans="14:113" s="73" customFormat="1" ht="9" customHeight="1">
      <c r="N137" s="62"/>
      <c r="O137" s="62"/>
      <c r="P137" s="85"/>
      <c r="Q137" s="62"/>
      <c r="AD137" s="62"/>
      <c r="AF137" s="71"/>
      <c r="AG137" s="85"/>
      <c r="BC137" s="85"/>
      <c r="BE137" s="62"/>
      <c r="BU137" s="85"/>
      <c r="BV137" s="85"/>
      <c r="CP137" s="85"/>
      <c r="CQ137" s="85"/>
      <c r="CS137" s="85"/>
      <c r="DF137" s="62"/>
      <c r="DH137" s="85"/>
      <c r="DI137" s="85"/>
    </row>
    <row r="138" spans="14:113" s="73" customFormat="1" ht="9" customHeight="1">
      <c r="N138" s="62"/>
      <c r="O138" s="62"/>
      <c r="P138" s="85"/>
      <c r="Q138" s="62"/>
      <c r="AD138" s="62"/>
      <c r="AF138" s="71"/>
      <c r="AG138" s="85"/>
      <c r="BC138" s="85"/>
      <c r="BE138" s="62"/>
      <c r="BU138" s="85"/>
      <c r="BV138" s="85"/>
      <c r="CP138" s="85"/>
      <c r="CQ138" s="85"/>
      <c r="CS138" s="85"/>
      <c r="DF138" s="62"/>
      <c r="DH138" s="85"/>
      <c r="DI138" s="85"/>
    </row>
    <row r="139" spans="14:113" s="73" customFormat="1" ht="9" customHeight="1">
      <c r="N139" s="62"/>
      <c r="O139" s="62"/>
      <c r="P139" s="85"/>
      <c r="Q139" s="62"/>
      <c r="AD139" s="62"/>
      <c r="AF139" s="71"/>
      <c r="AG139" s="85"/>
      <c r="BC139" s="85"/>
      <c r="BE139" s="62"/>
      <c r="BU139" s="85"/>
      <c r="BV139" s="85"/>
      <c r="CP139" s="85"/>
      <c r="CQ139" s="85"/>
      <c r="CS139" s="85"/>
      <c r="DF139" s="62"/>
      <c r="DH139" s="85"/>
      <c r="DI139" s="85"/>
    </row>
    <row r="140" spans="14:113" s="73" customFormat="1" ht="9" customHeight="1">
      <c r="N140" s="62"/>
      <c r="O140" s="62"/>
      <c r="P140" s="85"/>
      <c r="Q140" s="62"/>
      <c r="AD140" s="62"/>
      <c r="AF140" s="71"/>
      <c r="AG140" s="85"/>
      <c r="BC140" s="85"/>
      <c r="BE140" s="62"/>
      <c r="BU140" s="85"/>
      <c r="BV140" s="85"/>
      <c r="CP140" s="85"/>
      <c r="CQ140" s="85"/>
      <c r="CS140" s="85"/>
      <c r="DF140" s="62"/>
      <c r="DH140" s="85"/>
      <c r="DI140" s="85"/>
    </row>
    <row r="141" spans="14:113" s="73" customFormat="1" ht="9" customHeight="1">
      <c r="N141" s="62"/>
      <c r="O141" s="62"/>
      <c r="P141" s="85"/>
      <c r="Q141" s="62"/>
      <c r="AD141" s="62"/>
      <c r="AF141" s="71"/>
      <c r="AG141" s="85"/>
      <c r="BC141" s="85"/>
      <c r="BE141" s="62"/>
      <c r="BU141" s="85"/>
      <c r="BV141" s="85"/>
      <c r="CP141" s="85"/>
      <c r="CQ141" s="85"/>
      <c r="CS141" s="85"/>
      <c r="DF141" s="62"/>
      <c r="DH141" s="85"/>
      <c r="DI141" s="85"/>
    </row>
    <row r="142" spans="14:113" s="73" customFormat="1" ht="9" customHeight="1">
      <c r="N142" s="62"/>
      <c r="O142" s="62"/>
      <c r="P142" s="85"/>
      <c r="Q142" s="62"/>
      <c r="AD142" s="62"/>
      <c r="AF142" s="71"/>
      <c r="AG142" s="85"/>
      <c r="BC142" s="85"/>
      <c r="BE142" s="62"/>
      <c r="BU142" s="85"/>
      <c r="BV142" s="85"/>
      <c r="CP142" s="85"/>
      <c r="CQ142" s="85"/>
      <c r="CS142" s="85"/>
      <c r="DF142" s="62"/>
      <c r="DH142" s="85"/>
      <c r="DI142" s="85"/>
    </row>
    <row r="143" spans="14:113" s="73" customFormat="1" ht="9" customHeight="1">
      <c r="N143" s="62"/>
      <c r="O143" s="62"/>
      <c r="P143" s="85"/>
      <c r="Q143" s="62"/>
      <c r="AD143" s="62"/>
      <c r="AF143" s="71"/>
      <c r="AG143" s="85"/>
      <c r="BC143" s="85"/>
      <c r="BE143" s="62"/>
      <c r="BU143" s="85"/>
      <c r="BV143" s="85"/>
      <c r="CP143" s="85"/>
      <c r="CQ143" s="85"/>
      <c r="CS143" s="85"/>
      <c r="DF143" s="62"/>
      <c r="DH143" s="85"/>
      <c r="DI143" s="85"/>
    </row>
    <row r="144" spans="14:113" s="73" customFormat="1" ht="9" customHeight="1">
      <c r="N144" s="62"/>
      <c r="O144" s="62"/>
      <c r="P144" s="85"/>
      <c r="Q144" s="62"/>
      <c r="AD144" s="62"/>
      <c r="AF144" s="71"/>
      <c r="AG144" s="85"/>
      <c r="BC144" s="85"/>
      <c r="BE144" s="62"/>
      <c r="BU144" s="85"/>
      <c r="BV144" s="85"/>
      <c r="CP144" s="85"/>
      <c r="CQ144" s="85"/>
      <c r="CS144" s="85"/>
      <c r="DF144" s="62"/>
      <c r="DH144" s="85"/>
      <c r="DI144" s="85"/>
    </row>
    <row r="145" spans="14:113" s="73" customFormat="1" ht="9" customHeight="1">
      <c r="N145" s="62"/>
      <c r="O145" s="62"/>
      <c r="P145" s="85"/>
      <c r="Q145" s="62"/>
      <c r="AD145" s="62"/>
      <c r="AF145" s="71"/>
      <c r="AG145" s="85"/>
      <c r="BC145" s="85"/>
      <c r="BE145" s="62"/>
      <c r="BU145" s="85"/>
      <c r="BV145" s="85"/>
      <c r="CP145" s="85"/>
      <c r="CQ145" s="85"/>
      <c r="CS145" s="85"/>
      <c r="DF145" s="62"/>
      <c r="DH145" s="85"/>
      <c r="DI145" s="85"/>
    </row>
    <row r="146" spans="14:113" s="73" customFormat="1" ht="9" customHeight="1">
      <c r="N146" s="62"/>
      <c r="O146" s="62"/>
      <c r="P146" s="85"/>
      <c r="Q146" s="62"/>
      <c r="AD146" s="62"/>
      <c r="AF146" s="71"/>
      <c r="AG146" s="85"/>
      <c r="BC146" s="85"/>
      <c r="BE146" s="62"/>
      <c r="BU146" s="85"/>
      <c r="BV146" s="85"/>
      <c r="CP146" s="85"/>
      <c r="CQ146" s="85"/>
      <c r="CS146" s="85"/>
      <c r="DF146" s="62"/>
      <c r="DH146" s="85"/>
      <c r="DI146" s="85"/>
    </row>
    <row r="147" spans="14:113" s="73" customFormat="1" ht="9" customHeight="1">
      <c r="N147" s="62"/>
      <c r="O147" s="62"/>
      <c r="P147" s="85"/>
      <c r="Q147" s="62"/>
      <c r="AD147" s="62"/>
      <c r="AF147" s="71"/>
      <c r="AG147" s="85"/>
      <c r="BC147" s="85"/>
      <c r="BE147" s="62"/>
      <c r="BU147" s="85"/>
      <c r="BV147" s="85"/>
      <c r="CP147" s="85"/>
      <c r="CQ147" s="85"/>
      <c r="CS147" s="85"/>
      <c r="DF147" s="62"/>
      <c r="DH147" s="85"/>
      <c r="DI147" s="85"/>
    </row>
    <row r="148" spans="14:113" s="73" customFormat="1" ht="9" customHeight="1">
      <c r="N148" s="62"/>
      <c r="O148" s="62"/>
      <c r="P148" s="85"/>
      <c r="Q148" s="62"/>
      <c r="AD148" s="62"/>
      <c r="AF148" s="71"/>
      <c r="AG148" s="85"/>
      <c r="BC148" s="85"/>
      <c r="BE148" s="62"/>
      <c r="BU148" s="85"/>
      <c r="BV148" s="85"/>
      <c r="CP148" s="85"/>
      <c r="CQ148" s="85"/>
      <c r="CS148" s="85"/>
      <c r="DF148" s="62"/>
      <c r="DH148" s="85"/>
      <c r="DI148" s="85"/>
    </row>
    <row r="149" spans="14:113" s="73" customFormat="1" ht="9" customHeight="1">
      <c r="N149" s="62"/>
      <c r="O149" s="62"/>
      <c r="P149" s="85"/>
      <c r="Q149" s="62"/>
      <c r="AD149" s="62"/>
      <c r="AF149" s="71"/>
      <c r="AG149" s="85"/>
      <c r="BC149" s="85"/>
      <c r="BE149" s="62"/>
      <c r="BU149" s="85"/>
      <c r="BV149" s="85"/>
      <c r="CP149" s="85"/>
      <c r="CQ149" s="85"/>
      <c r="CS149" s="85"/>
      <c r="DF149" s="62"/>
      <c r="DH149" s="85"/>
      <c r="DI149" s="85"/>
    </row>
    <row r="150" spans="14:113" s="73" customFormat="1" ht="9" customHeight="1">
      <c r="N150" s="62"/>
      <c r="O150" s="62"/>
      <c r="P150" s="85"/>
      <c r="Q150" s="62"/>
      <c r="AD150" s="62"/>
      <c r="AF150" s="71"/>
      <c r="AG150" s="85"/>
      <c r="BC150" s="85"/>
      <c r="BE150" s="62"/>
      <c r="BU150" s="85"/>
      <c r="BV150" s="85"/>
      <c r="CP150" s="85"/>
      <c r="CQ150" s="85"/>
      <c r="CS150" s="85"/>
      <c r="DF150" s="62"/>
      <c r="DH150" s="85"/>
      <c r="DI150" s="85"/>
    </row>
    <row r="151" spans="14:113" s="73" customFormat="1" ht="9" customHeight="1">
      <c r="N151" s="62"/>
      <c r="O151" s="62"/>
      <c r="P151" s="85"/>
      <c r="Q151" s="62"/>
      <c r="AD151" s="62"/>
      <c r="AF151" s="71"/>
      <c r="AG151" s="85"/>
      <c r="BC151" s="85"/>
      <c r="BE151" s="62"/>
      <c r="BU151" s="85"/>
      <c r="BV151" s="85"/>
      <c r="CP151" s="85"/>
      <c r="CQ151" s="85"/>
      <c r="CS151" s="85"/>
      <c r="DF151" s="62"/>
      <c r="DH151" s="85"/>
      <c r="DI151" s="85"/>
    </row>
    <row r="152" spans="14:113" s="73" customFormat="1" ht="9" customHeight="1">
      <c r="N152" s="62"/>
      <c r="O152" s="62"/>
      <c r="P152" s="85"/>
      <c r="Q152" s="62"/>
      <c r="AD152" s="62"/>
      <c r="AF152" s="71"/>
      <c r="AG152" s="85"/>
      <c r="BC152" s="85"/>
      <c r="BE152" s="62"/>
      <c r="BU152" s="85"/>
      <c r="BV152" s="85"/>
      <c r="CP152" s="85"/>
      <c r="CQ152" s="85"/>
      <c r="CS152" s="85"/>
      <c r="DF152" s="62"/>
      <c r="DH152" s="85"/>
      <c r="DI152" s="85"/>
    </row>
    <row r="153" spans="14:113" s="73" customFormat="1" ht="9" customHeight="1">
      <c r="N153" s="62"/>
      <c r="O153" s="62"/>
      <c r="P153" s="85"/>
      <c r="Q153" s="62"/>
      <c r="AD153" s="62"/>
      <c r="AF153" s="71"/>
      <c r="AG153" s="85"/>
      <c r="BC153" s="85"/>
      <c r="BE153" s="62"/>
      <c r="BU153" s="85"/>
      <c r="BV153" s="85"/>
      <c r="CP153" s="85"/>
      <c r="CQ153" s="85"/>
      <c r="CS153" s="85"/>
      <c r="DF153" s="62"/>
      <c r="DH153" s="85"/>
      <c r="DI153" s="85"/>
    </row>
    <row r="154" spans="14:113" s="73" customFormat="1" ht="9" customHeight="1">
      <c r="N154" s="62"/>
      <c r="O154" s="62"/>
      <c r="P154" s="85"/>
      <c r="Q154" s="62"/>
      <c r="AD154" s="62"/>
      <c r="AF154" s="71"/>
      <c r="AG154" s="85"/>
      <c r="BC154" s="85"/>
      <c r="BE154" s="62"/>
      <c r="BU154" s="85"/>
      <c r="BV154" s="85"/>
      <c r="CP154" s="85"/>
      <c r="CQ154" s="85"/>
      <c r="CS154" s="85"/>
      <c r="DF154" s="62"/>
      <c r="DH154" s="85"/>
      <c r="DI154" s="85"/>
    </row>
    <row r="155" spans="14:113" s="73" customFormat="1" ht="9" customHeight="1">
      <c r="N155" s="62"/>
      <c r="O155" s="62"/>
      <c r="P155" s="85"/>
      <c r="Q155" s="62"/>
      <c r="AD155" s="62"/>
      <c r="AF155" s="71"/>
      <c r="AG155" s="85"/>
      <c r="BC155" s="85"/>
      <c r="BE155" s="62"/>
      <c r="BU155" s="85"/>
      <c r="BV155" s="85"/>
      <c r="CP155" s="85"/>
      <c r="CQ155" s="85"/>
      <c r="CS155" s="85"/>
      <c r="DF155" s="62"/>
      <c r="DH155" s="85"/>
      <c r="DI155" s="85"/>
    </row>
    <row r="156" spans="14:113" s="73" customFormat="1" ht="9" customHeight="1">
      <c r="N156" s="62"/>
      <c r="O156" s="62"/>
      <c r="P156" s="85"/>
      <c r="Q156" s="62"/>
      <c r="AD156" s="62"/>
      <c r="AF156" s="71"/>
      <c r="AG156" s="85"/>
      <c r="BC156" s="85"/>
      <c r="BE156" s="62"/>
      <c r="BU156" s="85"/>
      <c r="BV156" s="85"/>
      <c r="CP156" s="85"/>
      <c r="CQ156" s="85"/>
      <c r="CS156" s="85"/>
      <c r="DF156" s="62"/>
      <c r="DH156" s="85"/>
      <c r="DI156" s="85"/>
    </row>
    <row r="157" spans="14:113" s="73" customFormat="1" ht="9" customHeight="1">
      <c r="N157" s="62"/>
      <c r="O157" s="62"/>
      <c r="P157" s="85"/>
      <c r="Q157" s="62"/>
      <c r="AD157" s="62"/>
      <c r="AF157" s="71"/>
      <c r="AG157" s="85"/>
      <c r="BC157" s="85"/>
      <c r="BE157" s="62"/>
      <c r="BU157" s="85"/>
      <c r="BV157" s="85"/>
      <c r="CP157" s="85"/>
      <c r="CQ157" s="85"/>
      <c r="CS157" s="85"/>
      <c r="DF157" s="62"/>
      <c r="DH157" s="85"/>
      <c r="DI157" s="85"/>
    </row>
    <row r="158" spans="14:113" s="73" customFormat="1" ht="9" customHeight="1">
      <c r="N158" s="62"/>
      <c r="O158" s="62"/>
      <c r="P158" s="85"/>
      <c r="Q158" s="62"/>
      <c r="AD158" s="62"/>
      <c r="AF158" s="71"/>
      <c r="AG158" s="85"/>
      <c r="BC158" s="85"/>
      <c r="BE158" s="62"/>
      <c r="BU158" s="85"/>
      <c r="BV158" s="85"/>
      <c r="CP158" s="85"/>
      <c r="CQ158" s="85"/>
      <c r="CS158" s="85"/>
      <c r="DF158" s="62"/>
      <c r="DH158" s="85"/>
      <c r="DI158" s="85"/>
    </row>
    <row r="159" spans="14:113" s="73" customFormat="1" ht="9" customHeight="1">
      <c r="N159" s="62"/>
      <c r="O159" s="62"/>
      <c r="P159" s="85"/>
      <c r="Q159" s="62"/>
      <c r="AD159" s="62"/>
      <c r="AF159" s="71"/>
      <c r="AG159" s="85"/>
      <c r="BC159" s="85"/>
      <c r="BE159" s="62"/>
      <c r="BU159" s="85"/>
      <c r="BV159" s="85"/>
      <c r="CP159" s="85"/>
      <c r="CQ159" s="85"/>
      <c r="CS159" s="85"/>
      <c r="DF159" s="62"/>
      <c r="DH159" s="85"/>
      <c r="DI159" s="85"/>
    </row>
    <row r="160" spans="14:113" s="73" customFormat="1" ht="9" customHeight="1">
      <c r="N160" s="62"/>
      <c r="O160" s="62"/>
      <c r="P160" s="85"/>
      <c r="Q160" s="62"/>
      <c r="AD160" s="62"/>
      <c r="AF160" s="71"/>
      <c r="AG160" s="85"/>
      <c r="BC160" s="85"/>
      <c r="BE160" s="62"/>
      <c r="BU160" s="85"/>
      <c r="BV160" s="85"/>
      <c r="CP160" s="85"/>
      <c r="CQ160" s="85"/>
      <c r="CS160" s="85"/>
      <c r="DF160" s="62"/>
      <c r="DH160" s="85"/>
      <c r="DI160" s="85"/>
    </row>
    <row r="161" spans="14:122" s="73" customFormat="1" ht="12" customHeight="1">
      <c r="N161" s="62"/>
      <c r="O161" s="62"/>
      <c r="P161" s="85"/>
      <c r="Q161" s="62"/>
      <c r="AD161" s="62"/>
      <c r="AF161" s="71"/>
      <c r="AG161" s="85"/>
      <c r="BC161" s="85"/>
      <c r="BE161" s="62"/>
      <c r="BU161" s="85"/>
      <c r="BV161" s="85"/>
      <c r="CP161" s="85"/>
      <c r="CQ161" s="85"/>
      <c r="CS161" s="85"/>
      <c r="DF161" s="62"/>
      <c r="DH161" s="85"/>
      <c r="DI161" s="85"/>
    </row>
    <row r="162" spans="14:122" s="62" customFormat="1" ht="9" customHeight="1">
      <c r="P162" s="85"/>
      <c r="AF162" s="85"/>
      <c r="AG162" s="85"/>
      <c r="AQ162" s="73"/>
      <c r="AR162" s="73"/>
      <c r="AS162" s="73"/>
      <c r="AT162" s="73"/>
      <c r="AU162" s="73"/>
      <c r="AV162" s="73"/>
      <c r="AW162" s="73"/>
      <c r="AX162" s="73"/>
      <c r="AY162" s="73"/>
      <c r="AZ162" s="73"/>
      <c r="BA162" s="73"/>
      <c r="BB162" s="73"/>
      <c r="BC162" s="85"/>
      <c r="BD162" s="73"/>
      <c r="BF162" s="73"/>
      <c r="BG162" s="73"/>
      <c r="BH162" s="73"/>
      <c r="BI162" s="73"/>
      <c r="BJ162" s="73"/>
      <c r="BK162" s="73"/>
      <c r="BL162" s="73"/>
      <c r="BM162" s="73"/>
      <c r="BN162" s="73"/>
      <c r="BO162" s="73"/>
      <c r="BP162" s="73"/>
      <c r="BQ162" s="73"/>
      <c r="BR162" s="73"/>
      <c r="BS162" s="73"/>
      <c r="BT162" s="73"/>
      <c r="BU162" s="85"/>
      <c r="BV162" s="85"/>
      <c r="BW162" s="73"/>
      <c r="BX162" s="73"/>
      <c r="BY162" s="73"/>
      <c r="BZ162" s="73"/>
      <c r="CA162" s="73"/>
      <c r="CB162" s="73"/>
      <c r="CC162" s="73"/>
      <c r="CD162" s="73"/>
      <c r="CE162" s="73"/>
      <c r="CF162" s="73"/>
      <c r="CG162" s="73"/>
      <c r="CH162" s="73"/>
      <c r="CI162" s="73"/>
      <c r="CJ162" s="73"/>
      <c r="CK162" s="73"/>
      <c r="CL162" s="73"/>
      <c r="CM162" s="73"/>
      <c r="CN162" s="73"/>
      <c r="CO162" s="73"/>
      <c r="CP162" s="85"/>
      <c r="CQ162" s="85"/>
      <c r="CR162" s="73"/>
      <c r="CS162" s="85"/>
      <c r="CT162" s="73"/>
      <c r="CU162" s="73"/>
      <c r="CV162" s="73"/>
      <c r="CW162" s="73"/>
      <c r="CX162" s="73"/>
      <c r="CY162" s="73"/>
      <c r="CZ162" s="73"/>
      <c r="DA162" s="73"/>
      <c r="DB162" s="73"/>
      <c r="DC162" s="73"/>
      <c r="DD162" s="73"/>
      <c r="DE162" s="73"/>
      <c r="DG162" s="73"/>
      <c r="DH162" s="85"/>
      <c r="DI162" s="85"/>
      <c r="DJ162" s="73"/>
      <c r="DK162" s="73"/>
      <c r="DL162" s="73"/>
      <c r="DM162" s="73"/>
      <c r="DN162" s="73"/>
      <c r="DO162" s="73"/>
      <c r="DP162" s="73"/>
      <c r="DQ162" s="73"/>
      <c r="DR162" s="73"/>
    </row>
    <row r="163" spans="14:122" s="62" customFormat="1" ht="9" customHeight="1">
      <c r="P163" s="85"/>
      <c r="AF163" s="85"/>
      <c r="AG163" s="85"/>
      <c r="AQ163" s="73"/>
      <c r="AR163" s="73"/>
      <c r="AS163" s="73"/>
      <c r="AT163" s="73"/>
      <c r="AU163" s="73"/>
      <c r="AV163" s="73"/>
      <c r="AW163" s="73"/>
      <c r="AX163" s="73"/>
      <c r="AY163" s="73"/>
      <c r="AZ163" s="73"/>
      <c r="BA163" s="73"/>
      <c r="BB163" s="73"/>
      <c r="BC163" s="85"/>
      <c r="BD163" s="73"/>
      <c r="BF163" s="73"/>
      <c r="BG163" s="73"/>
      <c r="BH163" s="73"/>
      <c r="BI163" s="73"/>
      <c r="BJ163" s="73"/>
      <c r="BK163" s="73"/>
      <c r="BL163" s="73"/>
      <c r="BM163" s="73"/>
      <c r="BN163" s="73"/>
      <c r="BO163" s="73"/>
      <c r="BP163" s="73"/>
      <c r="BQ163" s="73"/>
      <c r="BR163" s="73"/>
      <c r="BS163" s="73"/>
      <c r="BT163" s="73"/>
      <c r="BU163" s="85"/>
      <c r="BV163" s="85"/>
      <c r="BW163" s="73"/>
      <c r="BX163" s="73"/>
      <c r="BY163" s="73"/>
      <c r="BZ163" s="73"/>
      <c r="CA163" s="73"/>
      <c r="CB163" s="73"/>
      <c r="CC163" s="73"/>
      <c r="CD163" s="73"/>
      <c r="CE163" s="73"/>
      <c r="CF163" s="73"/>
      <c r="CG163" s="73"/>
      <c r="CH163" s="73"/>
      <c r="CI163" s="73"/>
      <c r="CJ163" s="73"/>
      <c r="CK163" s="73"/>
      <c r="CL163" s="73"/>
      <c r="CM163" s="73"/>
      <c r="CN163" s="73"/>
      <c r="CO163" s="73"/>
      <c r="CP163" s="85"/>
      <c r="CQ163" s="85"/>
      <c r="CR163" s="73"/>
      <c r="CS163" s="85"/>
      <c r="CT163" s="73"/>
      <c r="CU163" s="73"/>
      <c r="CV163" s="73"/>
      <c r="CW163" s="73"/>
      <c r="CX163" s="73"/>
      <c r="CY163" s="73"/>
      <c r="CZ163" s="73"/>
      <c r="DA163" s="73"/>
      <c r="DB163" s="73"/>
      <c r="DC163" s="73"/>
      <c r="DD163" s="73"/>
      <c r="DE163" s="73"/>
      <c r="DG163" s="73"/>
      <c r="DH163" s="85"/>
      <c r="DI163" s="85"/>
      <c r="DJ163" s="73"/>
      <c r="DK163" s="73"/>
      <c r="DL163" s="73"/>
      <c r="DM163" s="73"/>
      <c r="DN163" s="73"/>
      <c r="DO163" s="73"/>
      <c r="DP163" s="73"/>
      <c r="DQ163" s="73"/>
      <c r="DR163" s="73"/>
    </row>
    <row r="164" spans="14:122" s="62" customFormat="1" ht="9" customHeight="1">
      <c r="P164" s="85"/>
      <c r="AF164" s="85"/>
      <c r="AG164" s="85"/>
      <c r="BC164" s="85"/>
      <c r="BU164" s="85"/>
      <c r="BV164" s="85"/>
      <c r="CP164" s="85"/>
      <c r="CQ164" s="85"/>
      <c r="CS164" s="85"/>
      <c r="DH164" s="85"/>
      <c r="DI164" s="85"/>
    </row>
    <row r="165" spans="14:122" s="62" customFormat="1" ht="9" customHeight="1">
      <c r="P165" s="85"/>
      <c r="AF165" s="85"/>
      <c r="AG165" s="85"/>
      <c r="BC165" s="85"/>
      <c r="BU165" s="85"/>
      <c r="BV165" s="85"/>
      <c r="CP165" s="85"/>
      <c r="CQ165" s="85"/>
      <c r="CS165" s="85"/>
      <c r="DH165" s="85"/>
      <c r="DI165" s="85"/>
    </row>
    <row r="166" spans="14:122" s="62" customFormat="1" ht="9" customHeight="1">
      <c r="P166" s="85"/>
      <c r="AF166" s="85"/>
      <c r="AG166" s="85"/>
      <c r="BC166" s="85"/>
      <c r="BU166" s="85"/>
      <c r="BV166" s="85"/>
      <c r="CP166" s="85"/>
      <c r="CQ166" s="85"/>
      <c r="CS166" s="85"/>
      <c r="DH166" s="85"/>
      <c r="DI166" s="85"/>
    </row>
    <row r="167" spans="14:122" s="62" customFormat="1" ht="9" customHeight="1">
      <c r="P167" s="85"/>
      <c r="AF167" s="85"/>
      <c r="AG167" s="85"/>
      <c r="BC167" s="85"/>
      <c r="BU167" s="85"/>
      <c r="BV167" s="85"/>
      <c r="CP167" s="85"/>
      <c r="CQ167" s="85"/>
      <c r="CS167" s="85"/>
      <c r="DH167" s="85"/>
      <c r="DI167" s="85"/>
    </row>
    <row r="168" spans="14:122" s="62" customFormat="1" ht="9" customHeight="1">
      <c r="P168" s="85"/>
      <c r="AF168" s="85"/>
      <c r="AG168" s="85"/>
      <c r="BC168" s="85"/>
      <c r="BU168" s="85"/>
      <c r="BV168" s="85"/>
      <c r="CP168" s="85"/>
      <c r="CQ168" s="85"/>
      <c r="CS168" s="85"/>
      <c r="DH168" s="85"/>
      <c r="DI168" s="85"/>
    </row>
    <row r="169" spans="14:122" s="62" customFormat="1" ht="9" customHeight="1">
      <c r="P169" s="85"/>
      <c r="AF169" s="85"/>
      <c r="AG169" s="85"/>
      <c r="BC169" s="85"/>
      <c r="BU169" s="85"/>
      <c r="BV169" s="85"/>
      <c r="CP169" s="85"/>
      <c r="CQ169" s="85"/>
      <c r="CS169" s="85"/>
      <c r="DH169" s="85"/>
      <c r="DI169" s="85"/>
    </row>
    <row r="170" spans="14:122" s="62" customFormat="1" ht="9" customHeight="1">
      <c r="P170" s="85"/>
      <c r="AF170" s="85"/>
      <c r="AG170" s="85"/>
      <c r="BC170" s="85"/>
      <c r="BU170" s="85"/>
      <c r="BV170" s="85"/>
      <c r="CP170" s="85"/>
      <c r="CQ170" s="85"/>
      <c r="CS170" s="85"/>
      <c r="DH170" s="85"/>
      <c r="DI170" s="85"/>
    </row>
    <row r="171" spans="14:122" s="62" customFormat="1" ht="9" customHeight="1">
      <c r="P171" s="85"/>
      <c r="AF171" s="85"/>
      <c r="AG171" s="85"/>
      <c r="BC171" s="85"/>
      <c r="BU171" s="85"/>
      <c r="BV171" s="85"/>
      <c r="CP171" s="85"/>
      <c r="CQ171" s="85"/>
      <c r="CS171" s="85"/>
      <c r="DH171" s="85"/>
      <c r="DI171" s="85"/>
    </row>
    <row r="172" spans="14:122" s="62" customFormat="1" ht="9" customHeight="1">
      <c r="P172" s="85"/>
      <c r="AF172" s="85"/>
      <c r="AG172" s="85"/>
      <c r="BC172" s="85"/>
      <c r="BU172" s="85"/>
      <c r="BV172" s="85"/>
      <c r="CP172" s="85"/>
      <c r="CQ172" s="85"/>
      <c r="CS172" s="85"/>
      <c r="DH172" s="85"/>
      <c r="DI172" s="85"/>
    </row>
    <row r="173" spans="14:122" s="62" customFormat="1" ht="9" customHeight="1">
      <c r="P173" s="85"/>
      <c r="AF173" s="85"/>
      <c r="AG173" s="85"/>
      <c r="BC173" s="85"/>
      <c r="BU173" s="85"/>
      <c r="BV173" s="85"/>
      <c r="CP173" s="85"/>
      <c r="CQ173" s="85"/>
      <c r="CS173" s="85"/>
      <c r="DH173" s="85"/>
      <c r="DI173" s="85"/>
    </row>
    <row r="174" spans="14:122" s="62" customFormat="1" ht="9" customHeight="1">
      <c r="P174" s="85"/>
      <c r="AF174" s="85"/>
      <c r="AG174" s="85"/>
      <c r="BC174" s="85"/>
      <c r="BU174" s="85"/>
      <c r="BV174" s="85"/>
      <c r="CP174" s="85"/>
      <c r="CQ174" s="85"/>
      <c r="CS174" s="85"/>
      <c r="DH174" s="85"/>
      <c r="DI174" s="85"/>
    </row>
    <row r="175" spans="14:122" s="62" customFormat="1" ht="9" customHeight="1">
      <c r="P175" s="85"/>
      <c r="AF175" s="85"/>
      <c r="AG175" s="85"/>
      <c r="BC175" s="85"/>
      <c r="BU175" s="85"/>
      <c r="BV175" s="85"/>
      <c r="CP175" s="85"/>
      <c r="CQ175" s="85"/>
      <c r="CS175" s="85"/>
      <c r="DH175" s="85"/>
      <c r="DI175" s="85"/>
    </row>
    <row r="176" spans="14:122" s="62" customFormat="1" ht="9" customHeight="1">
      <c r="P176" s="85"/>
      <c r="AF176" s="85"/>
      <c r="AG176" s="85"/>
      <c r="BC176" s="85"/>
      <c r="BU176" s="85"/>
      <c r="BV176" s="85"/>
      <c r="CP176" s="85"/>
      <c r="CQ176" s="85"/>
      <c r="CS176" s="85"/>
      <c r="DH176" s="85"/>
      <c r="DI176" s="85"/>
    </row>
    <row r="177" spans="16:113" s="62" customFormat="1" ht="9" customHeight="1">
      <c r="P177" s="85"/>
      <c r="AF177" s="85"/>
      <c r="AG177" s="85"/>
      <c r="BC177" s="85"/>
      <c r="BU177" s="85"/>
      <c r="BV177" s="85"/>
      <c r="CP177" s="85"/>
      <c r="CQ177" s="85"/>
      <c r="CS177" s="85"/>
      <c r="DH177" s="85"/>
      <c r="DI177" s="85"/>
    </row>
    <row r="178" spans="16:113" s="62" customFormat="1" ht="9" customHeight="1">
      <c r="P178" s="85"/>
      <c r="AF178" s="85"/>
      <c r="AG178" s="85"/>
      <c r="BC178" s="85"/>
      <c r="BU178" s="85"/>
      <c r="BV178" s="85"/>
      <c r="CP178" s="85"/>
      <c r="CQ178" s="85"/>
      <c r="CS178" s="85"/>
      <c r="DH178" s="85"/>
      <c r="DI178" s="85"/>
    </row>
    <row r="179" spans="16:113" s="62" customFormat="1" ht="9" customHeight="1">
      <c r="P179" s="85"/>
      <c r="AF179" s="85"/>
      <c r="AG179" s="85"/>
      <c r="BC179" s="85"/>
      <c r="BU179" s="85"/>
      <c r="BV179" s="85"/>
      <c r="CP179" s="85"/>
      <c r="CQ179" s="85"/>
      <c r="CS179" s="85"/>
      <c r="DH179" s="85"/>
      <c r="DI179" s="85"/>
    </row>
    <row r="180" spans="16:113" s="62" customFormat="1" ht="9" customHeight="1">
      <c r="P180" s="85"/>
      <c r="AF180" s="85"/>
      <c r="AG180" s="85"/>
      <c r="BC180" s="85"/>
      <c r="BU180" s="85"/>
      <c r="BV180" s="85"/>
      <c r="CP180" s="85"/>
      <c r="CQ180" s="85"/>
      <c r="CS180" s="85"/>
      <c r="DH180" s="85"/>
      <c r="DI180" s="85"/>
    </row>
    <row r="181" spans="16:113" s="62" customFormat="1" ht="9" customHeight="1">
      <c r="P181" s="85"/>
      <c r="AF181" s="85"/>
      <c r="AG181" s="85"/>
      <c r="BC181" s="85"/>
      <c r="BU181" s="85"/>
      <c r="BV181" s="85"/>
      <c r="CP181" s="85"/>
      <c r="CQ181" s="85"/>
      <c r="CS181" s="85"/>
      <c r="DH181" s="85"/>
      <c r="DI181" s="85"/>
    </row>
    <row r="182" spans="16:113" s="62" customFormat="1" ht="9" customHeight="1">
      <c r="P182" s="85"/>
      <c r="AF182" s="85"/>
      <c r="AG182" s="85"/>
      <c r="BC182" s="85"/>
      <c r="BU182" s="85"/>
      <c r="BV182" s="85"/>
      <c r="CP182" s="85"/>
      <c r="CQ182" s="85"/>
      <c r="CS182" s="85"/>
      <c r="DH182" s="85"/>
      <c r="DI182" s="85"/>
    </row>
    <row r="183" spans="16:113" s="62" customFormat="1" ht="9" customHeight="1">
      <c r="P183" s="85"/>
      <c r="AF183" s="85"/>
      <c r="AG183" s="85"/>
      <c r="BC183" s="85"/>
      <c r="BU183" s="85"/>
      <c r="BV183" s="85"/>
      <c r="CP183" s="85"/>
      <c r="CQ183" s="85"/>
      <c r="CS183" s="85"/>
      <c r="DH183" s="85"/>
      <c r="DI183" s="85"/>
    </row>
    <row r="184" spans="16:113" s="62" customFormat="1" ht="9" customHeight="1">
      <c r="P184" s="85"/>
      <c r="AF184" s="85"/>
      <c r="AG184" s="85"/>
      <c r="BC184" s="85"/>
      <c r="BU184" s="85"/>
      <c r="BV184" s="85"/>
      <c r="CP184" s="85"/>
      <c r="CQ184" s="85"/>
      <c r="CS184" s="85"/>
      <c r="DH184" s="85"/>
      <c r="DI184" s="85"/>
    </row>
    <row r="185" spans="16:113" s="62" customFormat="1" ht="9" customHeight="1">
      <c r="P185" s="85"/>
      <c r="AF185" s="85"/>
      <c r="AG185" s="85"/>
      <c r="BC185" s="85"/>
      <c r="BU185" s="85"/>
      <c r="BV185" s="85"/>
      <c r="CP185" s="85"/>
      <c r="CQ185" s="85"/>
      <c r="CS185" s="85"/>
      <c r="DH185" s="85"/>
      <c r="DI185" s="85"/>
    </row>
    <row r="186" spans="16:113" s="62" customFormat="1" ht="9" customHeight="1">
      <c r="P186" s="85"/>
      <c r="AF186" s="85"/>
      <c r="AG186" s="85"/>
      <c r="BC186" s="85"/>
      <c r="BU186" s="85"/>
      <c r="BV186" s="85"/>
      <c r="CP186" s="85"/>
      <c r="CQ186" s="85"/>
      <c r="CS186" s="85"/>
      <c r="DH186" s="85"/>
      <c r="DI186" s="85"/>
    </row>
    <row r="187" spans="16:113" s="62" customFormat="1" ht="9" customHeight="1">
      <c r="P187" s="85"/>
      <c r="AF187" s="85"/>
      <c r="AG187" s="85"/>
      <c r="BC187" s="85"/>
      <c r="BU187" s="85"/>
      <c r="BV187" s="85"/>
      <c r="CP187" s="85"/>
      <c r="CQ187" s="85"/>
      <c r="CS187" s="85"/>
      <c r="DH187" s="85"/>
      <c r="DI187" s="85"/>
    </row>
    <row r="188" spans="16:113" s="62" customFormat="1" ht="9" customHeight="1">
      <c r="P188" s="85"/>
      <c r="AF188" s="85"/>
      <c r="AG188" s="85"/>
      <c r="BC188" s="85"/>
      <c r="BU188" s="85"/>
      <c r="BV188" s="85"/>
      <c r="CP188" s="85"/>
      <c r="CQ188" s="85"/>
      <c r="CS188" s="85"/>
      <c r="DH188" s="85"/>
      <c r="DI188" s="85"/>
    </row>
    <row r="189" spans="16:113" s="62" customFormat="1" ht="9" customHeight="1">
      <c r="P189" s="85"/>
      <c r="AF189" s="85"/>
      <c r="AG189" s="85"/>
      <c r="BC189" s="85"/>
      <c r="BU189" s="85"/>
      <c r="BV189" s="85"/>
      <c r="CP189" s="85"/>
      <c r="CQ189" s="85"/>
      <c r="CS189" s="85"/>
      <c r="DH189" s="85"/>
      <c r="DI189" s="85"/>
    </row>
    <row r="190" spans="16:113" s="62" customFormat="1" ht="9" customHeight="1">
      <c r="P190" s="85"/>
      <c r="AF190" s="85"/>
      <c r="AG190" s="85"/>
      <c r="BC190" s="85"/>
      <c r="BU190" s="85"/>
      <c r="BV190" s="85"/>
      <c r="CP190" s="85"/>
      <c r="CQ190" s="85"/>
      <c r="CS190" s="85"/>
      <c r="DH190" s="85"/>
      <c r="DI190" s="85"/>
    </row>
    <row r="191" spans="16:113" s="62" customFormat="1" ht="9" customHeight="1">
      <c r="P191" s="85"/>
      <c r="AF191" s="85"/>
      <c r="AG191" s="85"/>
      <c r="BC191" s="85"/>
      <c r="BU191" s="85"/>
      <c r="BV191" s="85"/>
      <c r="CP191" s="85"/>
      <c r="CQ191" s="85"/>
      <c r="CS191" s="85"/>
      <c r="DH191" s="85"/>
      <c r="DI191" s="85"/>
    </row>
    <row r="192" spans="16:113" s="62" customFormat="1" ht="9" customHeight="1">
      <c r="P192" s="85"/>
      <c r="AF192" s="85"/>
      <c r="AG192" s="85"/>
      <c r="BC192" s="85"/>
      <c r="BU192" s="85"/>
      <c r="BV192" s="85"/>
      <c r="CP192" s="85"/>
      <c r="CQ192" s="85"/>
      <c r="CS192" s="85"/>
      <c r="DH192" s="85"/>
      <c r="DI192" s="85"/>
    </row>
    <row r="193" spans="16:113" s="62" customFormat="1" ht="9" customHeight="1">
      <c r="P193" s="85"/>
      <c r="AF193" s="85"/>
      <c r="AG193" s="85"/>
      <c r="BC193" s="85"/>
      <c r="BU193" s="85"/>
      <c r="BV193" s="85"/>
      <c r="CP193" s="85"/>
      <c r="CQ193" s="85"/>
      <c r="CS193" s="85"/>
      <c r="DH193" s="85"/>
      <c r="DI193" s="85"/>
    </row>
    <row r="194" spans="16:113" s="62" customFormat="1" ht="9" customHeight="1">
      <c r="P194" s="85"/>
      <c r="AF194" s="85"/>
      <c r="AG194" s="85"/>
      <c r="BC194" s="85"/>
      <c r="BU194" s="85"/>
      <c r="BV194" s="85"/>
      <c r="CP194" s="85"/>
      <c r="CQ194" s="85"/>
      <c r="CS194" s="85"/>
      <c r="DH194" s="85"/>
      <c r="DI194" s="85"/>
    </row>
    <row r="195" spans="16:113" s="62" customFormat="1" ht="9" customHeight="1">
      <c r="P195" s="85"/>
      <c r="AF195" s="85"/>
      <c r="AG195" s="85"/>
      <c r="BC195" s="85"/>
      <c r="BU195" s="85"/>
      <c r="BV195" s="85"/>
      <c r="CP195" s="85"/>
      <c r="CQ195" s="85"/>
      <c r="CS195" s="85"/>
      <c r="DH195" s="85"/>
      <c r="DI195" s="85"/>
    </row>
    <row r="196" spans="16:113" s="62" customFormat="1" ht="9" customHeight="1">
      <c r="P196" s="85"/>
      <c r="AF196" s="85"/>
      <c r="AG196" s="85"/>
      <c r="BC196" s="85"/>
      <c r="BU196" s="85"/>
      <c r="BV196" s="85"/>
      <c r="CP196" s="85"/>
      <c r="CQ196" s="85"/>
      <c r="CS196" s="85"/>
      <c r="DH196" s="85"/>
      <c r="DI196" s="85"/>
    </row>
    <row r="197" spans="16:113" s="62" customFormat="1" ht="9" customHeight="1">
      <c r="P197" s="85"/>
      <c r="AF197" s="85"/>
      <c r="AG197" s="85"/>
      <c r="BC197" s="85"/>
      <c r="BU197" s="85"/>
      <c r="BV197" s="85"/>
      <c r="CP197" s="85"/>
      <c r="CQ197" s="85"/>
      <c r="CS197" s="85"/>
      <c r="DH197" s="85"/>
      <c r="DI197" s="85"/>
    </row>
    <row r="198" spans="16:113" s="62" customFormat="1" ht="9" customHeight="1">
      <c r="P198" s="85"/>
      <c r="AF198" s="85"/>
      <c r="AG198" s="85"/>
      <c r="BC198" s="85"/>
      <c r="BU198" s="85"/>
      <c r="BV198" s="85"/>
      <c r="CP198" s="85"/>
      <c r="CQ198" s="85"/>
      <c r="CS198" s="85"/>
      <c r="DH198" s="85"/>
      <c r="DI198" s="85"/>
    </row>
    <row r="199" spans="16:113" s="62" customFormat="1" ht="9" customHeight="1">
      <c r="P199" s="85"/>
      <c r="AF199" s="85"/>
      <c r="AG199" s="85"/>
      <c r="BC199" s="85"/>
      <c r="BU199" s="85"/>
      <c r="BV199" s="85"/>
      <c r="CP199" s="85"/>
      <c r="CQ199" s="85"/>
      <c r="CS199" s="85"/>
      <c r="DH199" s="85"/>
      <c r="DI199" s="85"/>
    </row>
    <row r="200" spans="16:113" s="62" customFormat="1" ht="9" customHeight="1">
      <c r="P200" s="85"/>
      <c r="AF200" s="85"/>
      <c r="AG200" s="85"/>
      <c r="BC200" s="85"/>
      <c r="BU200" s="85"/>
      <c r="BV200" s="85"/>
      <c r="CP200" s="85"/>
      <c r="CQ200" s="85"/>
      <c r="CS200" s="85"/>
      <c r="DH200" s="85"/>
      <c r="DI200" s="85"/>
    </row>
    <row r="201" spans="16:113" s="62" customFormat="1" ht="9" customHeight="1">
      <c r="P201" s="85"/>
      <c r="AF201" s="85"/>
      <c r="AG201" s="85"/>
      <c r="BC201" s="85"/>
      <c r="BU201" s="85"/>
      <c r="BV201" s="85"/>
      <c r="CP201" s="85"/>
      <c r="CQ201" s="85"/>
      <c r="CS201" s="85"/>
      <c r="DH201" s="85"/>
      <c r="DI201" s="85"/>
    </row>
    <row r="202" spans="16:113" s="62" customFormat="1" ht="9" customHeight="1">
      <c r="P202" s="85"/>
      <c r="AF202" s="85"/>
      <c r="AG202" s="85"/>
      <c r="BC202" s="85"/>
      <c r="BU202" s="85"/>
      <c r="BV202" s="85"/>
      <c r="CP202" s="85"/>
      <c r="CQ202" s="85"/>
      <c r="CS202" s="85"/>
      <c r="DH202" s="85"/>
      <c r="DI202" s="85"/>
    </row>
    <row r="203" spans="16:113" s="62" customFormat="1" ht="9" customHeight="1">
      <c r="P203" s="85"/>
      <c r="AF203" s="85"/>
      <c r="AG203" s="85"/>
      <c r="BC203" s="85"/>
      <c r="BU203" s="85"/>
      <c r="BV203" s="85"/>
      <c r="CP203" s="85"/>
      <c r="CQ203" s="85"/>
      <c r="CS203" s="85"/>
      <c r="DH203" s="85"/>
      <c r="DI203" s="85"/>
    </row>
    <row r="204" spans="16:113" s="62" customFormat="1" ht="9" customHeight="1">
      <c r="P204" s="85"/>
      <c r="AF204" s="85"/>
      <c r="AG204" s="85"/>
      <c r="BC204" s="85"/>
      <c r="BU204" s="85"/>
      <c r="BV204" s="85"/>
      <c r="CP204" s="85"/>
      <c r="CQ204" s="85"/>
      <c r="CS204" s="85"/>
      <c r="DH204" s="85"/>
      <c r="DI204" s="85"/>
    </row>
    <row r="205" spans="16:113" s="62" customFormat="1" ht="9" customHeight="1">
      <c r="P205" s="85"/>
      <c r="AF205" s="85"/>
      <c r="AG205" s="85"/>
      <c r="BC205" s="85"/>
      <c r="BU205" s="85"/>
      <c r="BV205" s="85"/>
      <c r="CP205" s="85"/>
      <c r="CQ205" s="85"/>
      <c r="CS205" s="85"/>
      <c r="DH205" s="85"/>
      <c r="DI205" s="85"/>
    </row>
    <row r="206" spans="16:113" s="62" customFormat="1" ht="9" customHeight="1">
      <c r="P206" s="85"/>
      <c r="AF206" s="85"/>
      <c r="AG206" s="85"/>
      <c r="BC206" s="85"/>
      <c r="BU206" s="85"/>
      <c r="BV206" s="85"/>
      <c r="CP206" s="85"/>
      <c r="CQ206" s="85"/>
      <c r="CS206" s="85"/>
      <c r="DH206" s="85"/>
      <c r="DI206" s="85"/>
    </row>
    <row r="207" spans="16:113" s="62" customFormat="1" ht="9" customHeight="1">
      <c r="P207" s="85"/>
      <c r="AF207" s="85"/>
      <c r="AG207" s="85"/>
      <c r="BC207" s="85"/>
      <c r="BU207" s="85"/>
      <c r="BV207" s="85"/>
      <c r="CP207" s="85"/>
      <c r="CQ207" s="85"/>
      <c r="CS207" s="85"/>
      <c r="DH207" s="85"/>
      <c r="DI207" s="85"/>
    </row>
    <row r="208" spans="16:113" s="62" customFormat="1" ht="9" customHeight="1">
      <c r="P208" s="85"/>
      <c r="AF208" s="85"/>
      <c r="AG208" s="85"/>
      <c r="BC208" s="85"/>
      <c r="BU208" s="85"/>
      <c r="BV208" s="85"/>
      <c r="CP208" s="85"/>
      <c r="CQ208" s="85"/>
      <c r="CS208" s="85"/>
      <c r="DH208" s="85"/>
      <c r="DI208" s="85"/>
    </row>
    <row r="209" spans="16:113" s="62" customFormat="1" ht="9" customHeight="1">
      <c r="P209" s="85"/>
      <c r="AF209" s="85"/>
      <c r="AG209" s="85"/>
      <c r="BC209" s="85"/>
      <c r="BU209" s="85"/>
      <c r="BV209" s="85"/>
      <c r="CP209" s="85"/>
      <c r="CQ209" s="85"/>
      <c r="CS209" s="85"/>
      <c r="DH209" s="85"/>
      <c r="DI209" s="85"/>
    </row>
    <row r="210" spans="16:113" s="62" customFormat="1" ht="9" customHeight="1">
      <c r="P210" s="85"/>
      <c r="AF210" s="85"/>
      <c r="AG210" s="85"/>
      <c r="BC210" s="85"/>
      <c r="BU210" s="85"/>
      <c r="BV210" s="85"/>
      <c r="CP210" s="85"/>
      <c r="CQ210" s="85"/>
      <c r="CS210" s="85"/>
      <c r="DH210" s="85"/>
      <c r="DI210" s="85"/>
    </row>
    <row r="211" spans="16:113" s="62" customFormat="1" ht="9" customHeight="1">
      <c r="P211" s="85"/>
      <c r="AF211" s="85"/>
      <c r="AG211" s="85"/>
      <c r="BC211" s="85"/>
      <c r="BU211" s="85"/>
      <c r="BV211" s="85"/>
      <c r="CP211" s="85"/>
      <c r="CQ211" s="85"/>
      <c r="CS211" s="85"/>
      <c r="DH211" s="85"/>
      <c r="DI211" s="85"/>
    </row>
    <row r="212" spans="16:113" s="62" customFormat="1" ht="9" customHeight="1">
      <c r="P212" s="85"/>
      <c r="AF212" s="85"/>
      <c r="AG212" s="85"/>
      <c r="BC212" s="85"/>
      <c r="BU212" s="85"/>
      <c r="BV212" s="85"/>
      <c r="CP212" s="85"/>
      <c r="CQ212" s="85"/>
      <c r="CS212" s="85"/>
      <c r="DH212" s="85"/>
      <c r="DI212" s="85"/>
    </row>
    <row r="213" spans="16:113" s="62" customFormat="1" ht="9" customHeight="1">
      <c r="P213" s="85"/>
      <c r="AF213" s="85"/>
      <c r="AG213" s="85"/>
      <c r="BC213" s="85"/>
      <c r="BU213" s="85"/>
      <c r="BV213" s="85"/>
      <c r="CP213" s="85"/>
      <c r="CQ213" s="85"/>
      <c r="CS213" s="85"/>
      <c r="DH213" s="85"/>
      <c r="DI213" s="85"/>
    </row>
    <row r="214" spans="16:113" s="62" customFormat="1" ht="9" customHeight="1">
      <c r="P214" s="85"/>
      <c r="AF214" s="85"/>
      <c r="AG214" s="85"/>
      <c r="BC214" s="85"/>
      <c r="BU214" s="85"/>
      <c r="BV214" s="85"/>
      <c r="CP214" s="85"/>
      <c r="CQ214" s="85"/>
      <c r="CS214" s="85"/>
      <c r="DH214" s="85"/>
      <c r="DI214" s="85"/>
    </row>
    <row r="215" spans="16:113" s="62" customFormat="1" ht="9" customHeight="1">
      <c r="P215" s="85"/>
      <c r="AF215" s="85"/>
      <c r="AG215" s="85"/>
      <c r="BC215" s="85"/>
      <c r="BU215" s="85"/>
      <c r="BV215" s="85"/>
      <c r="CP215" s="85"/>
      <c r="CQ215" s="85"/>
      <c r="CS215" s="85"/>
      <c r="DH215" s="85"/>
      <c r="DI215" s="85"/>
    </row>
    <row r="216" spans="16:113" s="62" customFormat="1" ht="9" customHeight="1">
      <c r="P216" s="85"/>
      <c r="AF216" s="85"/>
      <c r="AG216" s="85"/>
      <c r="BC216" s="85"/>
      <c r="BU216" s="85"/>
      <c r="BV216" s="85"/>
      <c r="CP216" s="85"/>
      <c r="CQ216" s="85"/>
      <c r="CS216" s="85"/>
      <c r="DH216" s="85"/>
      <c r="DI216" s="85"/>
    </row>
    <row r="217" spans="16:113" s="62" customFormat="1" ht="9" customHeight="1">
      <c r="P217" s="85"/>
      <c r="AF217" s="85"/>
      <c r="AG217" s="85"/>
      <c r="BC217" s="85"/>
      <c r="BU217" s="85"/>
      <c r="BV217" s="85"/>
      <c r="CP217" s="85"/>
      <c r="CQ217" s="85"/>
      <c r="CS217" s="85"/>
      <c r="DH217" s="85"/>
      <c r="DI217" s="85"/>
    </row>
    <row r="218" spans="16:113" s="62" customFormat="1" ht="9" customHeight="1">
      <c r="P218" s="85"/>
      <c r="AF218" s="85"/>
      <c r="AG218" s="85"/>
      <c r="BC218" s="85"/>
      <c r="BU218" s="85"/>
      <c r="BV218" s="85"/>
      <c r="CP218" s="85"/>
      <c r="CQ218" s="85"/>
      <c r="CS218" s="85"/>
      <c r="DH218" s="85"/>
      <c r="DI218" s="85"/>
    </row>
    <row r="219" spans="16:113" s="62" customFormat="1" ht="9" customHeight="1">
      <c r="P219" s="85"/>
      <c r="AF219" s="85"/>
      <c r="AG219" s="85"/>
      <c r="BC219" s="85"/>
      <c r="BU219" s="85"/>
      <c r="BV219" s="85"/>
      <c r="CP219" s="85"/>
      <c r="CQ219" s="85"/>
      <c r="CS219" s="85"/>
      <c r="DH219" s="85"/>
      <c r="DI219" s="85"/>
    </row>
    <row r="220" spans="16:113" s="62" customFormat="1" ht="9" customHeight="1">
      <c r="P220" s="85"/>
      <c r="AF220" s="85"/>
      <c r="AG220" s="85"/>
      <c r="BC220" s="85"/>
      <c r="BU220" s="85"/>
      <c r="BV220" s="85"/>
      <c r="CP220" s="85"/>
      <c r="CQ220" s="85"/>
      <c r="CS220" s="85"/>
      <c r="DH220" s="85"/>
      <c r="DI220" s="85"/>
    </row>
    <row r="221" spans="16:113" s="62" customFormat="1" ht="9" customHeight="1">
      <c r="P221" s="85"/>
      <c r="AF221" s="85"/>
      <c r="AG221" s="85"/>
      <c r="BC221" s="85"/>
      <c r="BU221" s="85"/>
      <c r="BV221" s="85"/>
      <c r="CP221" s="85"/>
      <c r="CQ221" s="85"/>
      <c r="CS221" s="85"/>
      <c r="DH221" s="85"/>
      <c r="DI221" s="85"/>
    </row>
    <row r="222" spans="16:113" s="62" customFormat="1" ht="9" customHeight="1">
      <c r="P222" s="85"/>
      <c r="AF222" s="85"/>
      <c r="AG222" s="85"/>
      <c r="BC222" s="85"/>
      <c r="BU222" s="85"/>
      <c r="BV222" s="85"/>
      <c r="CP222" s="85"/>
      <c r="CQ222" s="85"/>
      <c r="CS222" s="85"/>
      <c r="DH222" s="85"/>
      <c r="DI222" s="85"/>
    </row>
    <row r="223" spans="16:113" s="62" customFormat="1" ht="9" customHeight="1">
      <c r="P223" s="85"/>
      <c r="AF223" s="85"/>
      <c r="AG223" s="85"/>
      <c r="BC223" s="85"/>
      <c r="BU223" s="85"/>
      <c r="BV223" s="85"/>
      <c r="CP223" s="85"/>
      <c r="CQ223" s="85"/>
      <c r="CS223" s="85"/>
      <c r="DH223" s="85"/>
      <c r="DI223" s="85"/>
    </row>
    <row r="224" spans="16:113" s="62" customFormat="1" ht="9" customHeight="1">
      <c r="P224" s="85"/>
      <c r="AF224" s="85"/>
      <c r="AG224" s="85"/>
      <c r="BC224" s="85"/>
      <c r="BU224" s="85"/>
      <c r="BV224" s="85"/>
      <c r="CP224" s="85"/>
      <c r="CQ224" s="85"/>
      <c r="CS224" s="85"/>
      <c r="DH224" s="85"/>
      <c r="DI224" s="85"/>
    </row>
    <row r="225" spans="16:113" s="62" customFormat="1" ht="9" customHeight="1">
      <c r="P225" s="85"/>
      <c r="AF225" s="85"/>
      <c r="AG225" s="85"/>
      <c r="BC225" s="85"/>
      <c r="BU225" s="85"/>
      <c r="BV225" s="85"/>
      <c r="CP225" s="85"/>
      <c r="CQ225" s="85"/>
      <c r="CS225" s="85"/>
      <c r="DH225" s="85"/>
      <c r="DI225" s="85"/>
    </row>
    <row r="226" spans="16:113" s="62" customFormat="1" ht="9" customHeight="1">
      <c r="P226" s="85"/>
      <c r="AF226" s="85"/>
      <c r="AG226" s="85"/>
      <c r="BC226" s="85"/>
      <c r="BU226" s="85"/>
      <c r="BV226" s="85"/>
      <c r="CP226" s="85"/>
      <c r="CQ226" s="85"/>
      <c r="CS226" s="85"/>
      <c r="DH226" s="85"/>
      <c r="DI226" s="85"/>
    </row>
    <row r="227" spans="16:113" s="62" customFormat="1" ht="9" customHeight="1">
      <c r="P227" s="85"/>
      <c r="AF227" s="85"/>
      <c r="AG227" s="85"/>
      <c r="BC227" s="85"/>
      <c r="BU227" s="85"/>
      <c r="BV227" s="85"/>
      <c r="CP227" s="85"/>
      <c r="CQ227" s="85"/>
      <c r="CS227" s="85"/>
      <c r="DH227" s="85"/>
      <c r="DI227" s="85"/>
    </row>
    <row r="228" spans="16:113" s="62" customFormat="1" ht="9" customHeight="1">
      <c r="P228" s="85"/>
      <c r="AF228" s="85"/>
      <c r="AG228" s="85"/>
      <c r="BC228" s="85"/>
      <c r="BU228" s="85"/>
      <c r="BV228" s="85"/>
      <c r="CP228" s="85"/>
      <c r="CQ228" s="85"/>
      <c r="CS228" s="85"/>
      <c r="DH228" s="85"/>
      <c r="DI228" s="85"/>
    </row>
    <row r="229" spans="16:113" s="62" customFormat="1" ht="9" customHeight="1">
      <c r="P229" s="85"/>
      <c r="AF229" s="85"/>
      <c r="AG229" s="85"/>
      <c r="BC229" s="85"/>
      <c r="BU229" s="85"/>
      <c r="BV229" s="85"/>
      <c r="CP229" s="85"/>
      <c r="CQ229" s="85"/>
      <c r="CS229" s="85"/>
      <c r="DH229" s="85"/>
      <c r="DI229" s="85"/>
    </row>
    <row r="230" spans="16:113" s="62" customFormat="1" ht="9" customHeight="1">
      <c r="P230" s="85"/>
      <c r="AF230" s="85"/>
      <c r="AG230" s="85"/>
      <c r="BC230" s="85"/>
      <c r="BU230" s="85"/>
      <c r="BV230" s="85"/>
      <c r="CP230" s="85"/>
      <c r="CQ230" s="85"/>
      <c r="CS230" s="85"/>
      <c r="DH230" s="85"/>
      <c r="DI230" s="85"/>
    </row>
    <row r="231" spans="16:113" s="62" customFormat="1" ht="9" customHeight="1">
      <c r="P231" s="85"/>
      <c r="AF231" s="85"/>
      <c r="AG231" s="85"/>
      <c r="BC231" s="85"/>
      <c r="BU231" s="85"/>
      <c r="BV231" s="85"/>
      <c r="CP231" s="85"/>
      <c r="CQ231" s="85"/>
      <c r="CS231" s="85"/>
      <c r="DH231" s="85"/>
      <c r="DI231" s="85"/>
    </row>
    <row r="232" spans="16:113" s="62" customFormat="1" ht="9" customHeight="1">
      <c r="P232" s="85"/>
      <c r="AF232" s="85"/>
      <c r="AG232" s="85"/>
      <c r="BC232" s="85"/>
      <c r="BU232" s="85"/>
      <c r="BV232" s="85"/>
      <c r="CP232" s="85"/>
      <c r="CQ232" s="85"/>
      <c r="CS232" s="85"/>
      <c r="DH232" s="85"/>
      <c r="DI232" s="85"/>
    </row>
    <row r="233" spans="16:113" s="62" customFormat="1" ht="9" customHeight="1">
      <c r="P233" s="85"/>
      <c r="AF233" s="85"/>
      <c r="AG233" s="85"/>
      <c r="BC233" s="85"/>
      <c r="BU233" s="85"/>
      <c r="BV233" s="85"/>
      <c r="CP233" s="85"/>
      <c r="CQ233" s="85"/>
      <c r="CS233" s="85"/>
      <c r="DH233" s="85"/>
      <c r="DI233" s="85"/>
    </row>
    <row r="234" spans="16:113" s="62" customFormat="1" ht="9" customHeight="1">
      <c r="P234" s="85"/>
      <c r="AF234" s="85"/>
      <c r="AG234" s="85"/>
      <c r="BC234" s="85"/>
      <c r="BU234" s="85"/>
      <c r="BV234" s="85"/>
      <c r="CP234" s="85"/>
      <c r="CQ234" s="85"/>
      <c r="CS234" s="85"/>
      <c r="DH234" s="85"/>
      <c r="DI234" s="85"/>
    </row>
    <row r="235" spans="16:113" s="62" customFormat="1" ht="9" customHeight="1">
      <c r="P235" s="85"/>
      <c r="AF235" s="85"/>
      <c r="AG235" s="85"/>
      <c r="BC235" s="85"/>
      <c r="BU235" s="85"/>
      <c r="BV235" s="85"/>
      <c r="CP235" s="85"/>
      <c r="CQ235" s="85"/>
      <c r="CS235" s="85"/>
      <c r="DH235" s="85"/>
      <c r="DI235" s="85"/>
    </row>
    <row r="236" spans="16:113" s="62" customFormat="1" ht="9" customHeight="1">
      <c r="P236" s="85"/>
      <c r="AF236" s="85"/>
      <c r="AG236" s="85"/>
      <c r="BC236" s="85"/>
      <c r="BU236" s="85"/>
      <c r="BV236" s="85"/>
      <c r="CP236" s="85"/>
      <c r="CQ236" s="85"/>
      <c r="CS236" s="85"/>
      <c r="DH236" s="85"/>
      <c r="DI236" s="85"/>
    </row>
    <row r="237" spans="16:113" s="62" customFormat="1" ht="9" customHeight="1">
      <c r="P237" s="85"/>
      <c r="AF237" s="85"/>
      <c r="AG237" s="85"/>
      <c r="BC237" s="85"/>
      <c r="BU237" s="85"/>
      <c r="BV237" s="85"/>
      <c r="CP237" s="85"/>
      <c r="CQ237" s="85"/>
      <c r="CS237" s="85"/>
      <c r="DH237" s="85"/>
      <c r="DI237" s="85"/>
    </row>
    <row r="238" spans="16:113" s="62" customFormat="1" ht="9" customHeight="1">
      <c r="P238" s="85"/>
      <c r="AF238" s="85"/>
      <c r="AG238" s="85"/>
      <c r="BC238" s="85"/>
      <c r="BU238" s="85"/>
      <c r="BV238" s="85"/>
      <c r="CP238" s="85"/>
      <c r="CQ238" s="85"/>
      <c r="CS238" s="85"/>
      <c r="DH238" s="85"/>
      <c r="DI238" s="85"/>
    </row>
    <row r="239" spans="16:113" s="62" customFormat="1" ht="9" customHeight="1">
      <c r="P239" s="85"/>
      <c r="AF239" s="85"/>
      <c r="AG239" s="85"/>
      <c r="BC239" s="85"/>
      <c r="BU239" s="85"/>
      <c r="BV239" s="85"/>
      <c r="CP239" s="85"/>
      <c r="CQ239" s="85"/>
      <c r="CS239" s="85"/>
      <c r="DH239" s="85"/>
      <c r="DI239" s="85"/>
    </row>
    <row r="240" spans="16:113" s="62" customFormat="1" ht="9" customHeight="1">
      <c r="P240" s="85"/>
      <c r="AF240" s="85"/>
      <c r="AG240" s="85"/>
      <c r="BC240" s="85"/>
      <c r="BU240" s="85"/>
      <c r="BV240" s="85"/>
      <c r="CP240" s="85"/>
      <c r="CQ240" s="85"/>
      <c r="CS240" s="85"/>
      <c r="DH240" s="85"/>
      <c r="DI240" s="85"/>
    </row>
    <row r="241" spans="16:113" s="62" customFormat="1" ht="9" customHeight="1">
      <c r="P241" s="85"/>
      <c r="AF241" s="85"/>
      <c r="AG241" s="85"/>
      <c r="BC241" s="85"/>
      <c r="BU241" s="85"/>
      <c r="BV241" s="85"/>
      <c r="CP241" s="85"/>
      <c r="CQ241" s="85"/>
      <c r="CS241" s="85"/>
      <c r="DH241" s="85"/>
      <c r="DI241" s="85"/>
    </row>
    <row r="242" spans="16:113" s="62" customFormat="1" ht="9" customHeight="1">
      <c r="P242" s="85"/>
      <c r="AF242" s="85"/>
      <c r="AG242" s="85"/>
      <c r="BC242" s="85"/>
      <c r="BU242" s="85"/>
      <c r="BV242" s="85"/>
      <c r="CP242" s="85"/>
      <c r="CQ242" s="85"/>
      <c r="CS242" s="85"/>
      <c r="DH242" s="85"/>
      <c r="DI242" s="85"/>
    </row>
    <row r="243" spans="16:113" s="62" customFormat="1" ht="9" customHeight="1">
      <c r="P243" s="85"/>
      <c r="AF243" s="85"/>
      <c r="AG243" s="85"/>
      <c r="BC243" s="85"/>
      <c r="BU243" s="85"/>
      <c r="BV243" s="85"/>
      <c r="CP243" s="85"/>
      <c r="CQ243" s="85"/>
      <c r="CS243" s="85"/>
      <c r="DH243" s="85"/>
      <c r="DI243" s="85"/>
    </row>
    <row r="244" spans="16:113" s="62" customFormat="1" ht="9" customHeight="1">
      <c r="P244" s="85"/>
      <c r="AF244" s="85"/>
      <c r="AG244" s="85"/>
      <c r="BC244" s="85"/>
      <c r="BU244" s="85"/>
      <c r="BV244" s="85"/>
      <c r="CP244" s="85"/>
      <c r="CQ244" s="85"/>
      <c r="CS244" s="85"/>
      <c r="DH244" s="85"/>
      <c r="DI244" s="85"/>
    </row>
    <row r="245" spans="16:113" s="62" customFormat="1" ht="9" customHeight="1">
      <c r="P245" s="85"/>
      <c r="AF245" s="85"/>
      <c r="AG245" s="85"/>
      <c r="BC245" s="85"/>
      <c r="BU245" s="85"/>
      <c r="BV245" s="85"/>
      <c r="CP245" s="85"/>
      <c r="CQ245" s="85"/>
      <c r="CS245" s="85"/>
      <c r="DH245" s="85"/>
      <c r="DI245" s="85"/>
    </row>
    <row r="246" spans="16:113" s="62" customFormat="1" ht="9" customHeight="1">
      <c r="P246" s="85"/>
      <c r="AF246" s="85"/>
      <c r="AG246" s="85"/>
      <c r="BC246" s="85"/>
      <c r="BU246" s="85"/>
      <c r="BV246" s="85"/>
      <c r="CP246" s="85"/>
      <c r="CQ246" s="85"/>
      <c r="CS246" s="85"/>
      <c r="DH246" s="85"/>
      <c r="DI246" s="85"/>
    </row>
    <row r="247" spans="16:113" s="62" customFormat="1" ht="9" customHeight="1">
      <c r="P247" s="85"/>
      <c r="AF247" s="85"/>
      <c r="AG247" s="85"/>
      <c r="BC247" s="85"/>
      <c r="BU247" s="85"/>
      <c r="BV247" s="85"/>
      <c r="CP247" s="85"/>
      <c r="CQ247" s="85"/>
      <c r="CS247" s="85"/>
      <c r="DH247" s="85"/>
      <c r="DI247" s="85"/>
    </row>
    <row r="248" spans="16:113" s="62" customFormat="1" ht="9" customHeight="1">
      <c r="P248" s="85"/>
      <c r="AF248" s="85"/>
      <c r="AG248" s="85"/>
      <c r="BC248" s="85"/>
      <c r="BU248" s="85"/>
      <c r="BV248" s="85"/>
      <c r="CP248" s="85"/>
      <c r="CQ248" s="85"/>
      <c r="CS248" s="85"/>
      <c r="DH248" s="85"/>
      <c r="DI248" s="85"/>
    </row>
    <row r="249" spans="16:113" s="62" customFormat="1" ht="9" customHeight="1">
      <c r="P249" s="85"/>
      <c r="AF249" s="85"/>
      <c r="AG249" s="85"/>
      <c r="BC249" s="85"/>
      <c r="BU249" s="85"/>
      <c r="BV249" s="85"/>
      <c r="CP249" s="85"/>
      <c r="CQ249" s="85"/>
      <c r="CS249" s="85"/>
      <c r="DH249" s="85"/>
      <c r="DI249" s="85"/>
    </row>
    <row r="250" spans="16:113" s="62" customFormat="1" ht="9" customHeight="1">
      <c r="P250" s="85"/>
      <c r="AF250" s="85"/>
      <c r="AG250" s="85"/>
      <c r="BC250" s="85"/>
      <c r="BU250" s="85"/>
      <c r="BV250" s="85"/>
      <c r="CP250" s="85"/>
      <c r="CQ250" s="85"/>
      <c r="CS250" s="85"/>
      <c r="DH250" s="85"/>
      <c r="DI250" s="85"/>
    </row>
    <row r="251" spans="16:113" s="62" customFormat="1" ht="9" customHeight="1">
      <c r="P251" s="85"/>
      <c r="AF251" s="85"/>
      <c r="AG251" s="85"/>
      <c r="BC251" s="85"/>
      <c r="BU251" s="85"/>
      <c r="BV251" s="85"/>
      <c r="CP251" s="85"/>
      <c r="CQ251" s="85"/>
      <c r="CS251" s="85"/>
      <c r="DH251" s="85"/>
      <c r="DI251" s="85"/>
    </row>
    <row r="252" spans="16:113" s="62" customFormat="1" ht="9" customHeight="1">
      <c r="P252" s="85"/>
      <c r="AF252" s="85"/>
      <c r="AG252" s="85"/>
      <c r="BC252" s="85"/>
      <c r="BU252" s="85"/>
      <c r="BV252" s="85"/>
      <c r="CP252" s="85"/>
      <c r="CQ252" s="85"/>
      <c r="CS252" s="85"/>
      <c r="DH252" s="85"/>
      <c r="DI252" s="85"/>
    </row>
    <row r="253" spans="16:113" s="62" customFormat="1" ht="9" customHeight="1">
      <c r="P253" s="85"/>
      <c r="AF253" s="85"/>
      <c r="AG253" s="85"/>
      <c r="BC253" s="85"/>
      <c r="BU253" s="85"/>
      <c r="BV253" s="85"/>
      <c r="CP253" s="85"/>
      <c r="CQ253" s="85"/>
      <c r="CS253" s="85"/>
      <c r="DH253" s="85"/>
      <c r="DI253" s="85"/>
    </row>
    <row r="254" spans="16:113" s="62" customFormat="1" ht="9" customHeight="1">
      <c r="P254" s="85"/>
      <c r="AF254" s="85"/>
      <c r="AG254" s="85"/>
      <c r="BC254" s="85"/>
      <c r="BU254" s="85"/>
      <c r="BV254" s="85"/>
      <c r="CP254" s="85"/>
      <c r="CQ254" s="85"/>
      <c r="CS254" s="85"/>
      <c r="DH254" s="85"/>
      <c r="DI254" s="85"/>
    </row>
    <row r="255" spans="16:113" s="62" customFormat="1" ht="9" customHeight="1">
      <c r="P255" s="85"/>
      <c r="AF255" s="85"/>
      <c r="AG255" s="85"/>
      <c r="BC255" s="85"/>
      <c r="BU255" s="85"/>
      <c r="BV255" s="85"/>
      <c r="CP255" s="85"/>
      <c r="CQ255" s="85"/>
      <c r="CS255" s="85"/>
      <c r="DH255" s="85"/>
      <c r="DI255" s="85"/>
    </row>
    <row r="256" spans="16:113" s="62" customFormat="1" ht="9" customHeight="1">
      <c r="P256" s="85"/>
      <c r="AF256" s="85"/>
      <c r="AG256" s="85"/>
      <c r="BC256" s="85"/>
      <c r="BU256" s="85"/>
      <c r="BV256" s="85"/>
      <c r="CP256" s="85"/>
      <c r="CQ256" s="85"/>
      <c r="CS256" s="85"/>
      <c r="DH256" s="85"/>
      <c r="DI256" s="85"/>
    </row>
    <row r="257" spans="16:113" s="62" customFormat="1" ht="9" customHeight="1">
      <c r="P257" s="85"/>
      <c r="AF257" s="85"/>
      <c r="AG257" s="85"/>
      <c r="BC257" s="85"/>
      <c r="BU257" s="85"/>
      <c r="BV257" s="85"/>
      <c r="CP257" s="85"/>
      <c r="CQ257" s="85"/>
      <c r="CS257" s="85"/>
      <c r="DH257" s="85"/>
      <c r="DI257" s="85"/>
    </row>
    <row r="258" spans="16:113" s="62" customFormat="1" ht="9" customHeight="1">
      <c r="P258" s="85"/>
      <c r="AF258" s="85"/>
      <c r="AG258" s="85"/>
      <c r="BC258" s="85"/>
      <c r="BU258" s="85"/>
      <c r="BV258" s="85"/>
      <c r="CP258" s="85"/>
      <c r="CQ258" s="85"/>
      <c r="CS258" s="85"/>
      <c r="DH258" s="85"/>
      <c r="DI258" s="85"/>
    </row>
    <row r="259" spans="16:113" s="62" customFormat="1" ht="9" customHeight="1">
      <c r="P259" s="85"/>
      <c r="AF259" s="85"/>
      <c r="AG259" s="85"/>
      <c r="BC259" s="85"/>
      <c r="BU259" s="85"/>
      <c r="BV259" s="85"/>
      <c r="CP259" s="85"/>
      <c r="CQ259" s="85"/>
      <c r="CS259" s="85"/>
      <c r="DH259" s="85"/>
      <c r="DI259" s="85"/>
    </row>
    <row r="260" spans="16:113" s="62" customFormat="1" ht="9" customHeight="1">
      <c r="P260" s="85"/>
      <c r="AF260" s="85"/>
      <c r="AG260" s="85"/>
      <c r="BC260" s="85"/>
      <c r="BU260" s="85"/>
      <c r="BV260" s="85"/>
      <c r="CP260" s="85"/>
      <c r="CQ260" s="85"/>
      <c r="CS260" s="85"/>
      <c r="DH260" s="85"/>
      <c r="DI260" s="85"/>
    </row>
    <row r="261" spans="16:113" s="62" customFormat="1" ht="9" customHeight="1">
      <c r="P261" s="85"/>
      <c r="AF261" s="85"/>
      <c r="AG261" s="85"/>
      <c r="BC261" s="85"/>
      <c r="BU261" s="85"/>
      <c r="BV261" s="85"/>
      <c r="CP261" s="85"/>
      <c r="CQ261" s="85"/>
      <c r="CS261" s="85"/>
      <c r="DH261" s="85"/>
      <c r="DI261" s="85"/>
    </row>
    <row r="262" spans="16:113" s="62" customFormat="1" ht="9" customHeight="1">
      <c r="P262" s="85"/>
      <c r="AF262" s="85"/>
      <c r="AG262" s="85"/>
      <c r="BC262" s="85"/>
      <c r="BU262" s="85"/>
      <c r="BV262" s="85"/>
      <c r="CP262" s="85"/>
      <c r="CQ262" s="85"/>
      <c r="CS262" s="85"/>
      <c r="DH262" s="85"/>
      <c r="DI262" s="85"/>
    </row>
    <row r="263" spans="16:113" s="62" customFormat="1" ht="9" customHeight="1">
      <c r="P263" s="85"/>
      <c r="AF263" s="85"/>
      <c r="AG263" s="85"/>
      <c r="BC263" s="85"/>
      <c r="BU263" s="85"/>
      <c r="BV263" s="85"/>
      <c r="CP263" s="85"/>
      <c r="CQ263" s="85"/>
      <c r="CS263" s="85"/>
      <c r="DH263" s="85"/>
      <c r="DI263" s="85"/>
    </row>
    <row r="264" spans="16:113" s="62" customFormat="1" ht="9" customHeight="1">
      <c r="P264" s="85"/>
      <c r="AF264" s="85"/>
      <c r="AG264" s="85"/>
      <c r="BC264" s="85"/>
      <c r="BU264" s="85"/>
      <c r="BV264" s="85"/>
      <c r="CP264" s="85"/>
      <c r="CQ264" s="85"/>
      <c r="CS264" s="85"/>
      <c r="DH264" s="85"/>
      <c r="DI264" s="85"/>
    </row>
    <row r="265" spans="16:113" s="62" customFormat="1" ht="9" customHeight="1">
      <c r="P265" s="85"/>
      <c r="AF265" s="85"/>
      <c r="AG265" s="85"/>
      <c r="BC265" s="85"/>
      <c r="BU265" s="85"/>
      <c r="BV265" s="85"/>
      <c r="CP265" s="85"/>
      <c r="CQ265" s="85"/>
      <c r="CS265" s="85"/>
      <c r="DH265" s="85"/>
      <c r="DI265" s="85"/>
    </row>
    <row r="266" spans="16:113" s="62" customFormat="1" ht="9" customHeight="1">
      <c r="P266" s="85"/>
      <c r="AF266" s="85"/>
      <c r="AG266" s="85"/>
      <c r="BC266" s="85"/>
      <c r="BU266" s="85"/>
      <c r="BV266" s="85"/>
      <c r="CP266" s="85"/>
      <c r="CQ266" s="85"/>
      <c r="CS266" s="85"/>
      <c r="DH266" s="85"/>
      <c r="DI266" s="85"/>
    </row>
    <row r="267" spans="16:113" s="62" customFormat="1" ht="9" customHeight="1">
      <c r="P267" s="85"/>
      <c r="AF267" s="85"/>
      <c r="AG267" s="85"/>
      <c r="BC267" s="85"/>
      <c r="BU267" s="85"/>
      <c r="BV267" s="85"/>
      <c r="CP267" s="85"/>
      <c r="CQ267" s="85"/>
      <c r="CS267" s="85"/>
      <c r="DH267" s="85"/>
      <c r="DI267" s="85"/>
    </row>
    <row r="268" spans="16:113" s="62" customFormat="1" ht="9" customHeight="1">
      <c r="P268" s="85"/>
      <c r="AF268" s="85"/>
      <c r="AG268" s="85"/>
      <c r="BC268" s="85"/>
      <c r="BU268" s="85"/>
      <c r="BV268" s="85"/>
      <c r="CP268" s="85"/>
      <c r="CQ268" s="85"/>
      <c r="CS268" s="85"/>
      <c r="DH268" s="85"/>
      <c r="DI268" s="85"/>
    </row>
    <row r="269" spans="16:113" s="62" customFormat="1" ht="9" customHeight="1">
      <c r="P269" s="85"/>
      <c r="AF269" s="85"/>
      <c r="AG269" s="85"/>
      <c r="BC269" s="85"/>
      <c r="BU269" s="85"/>
      <c r="BV269" s="85"/>
      <c r="CP269" s="85"/>
      <c r="CQ269" s="85"/>
      <c r="CS269" s="85"/>
      <c r="DH269" s="85"/>
      <c r="DI269" s="85"/>
    </row>
    <row r="270" spans="16:113" s="62" customFormat="1" ht="9" customHeight="1">
      <c r="P270" s="85"/>
      <c r="AF270" s="85"/>
      <c r="AG270" s="85"/>
      <c r="BC270" s="85"/>
      <c r="BU270" s="85"/>
      <c r="BV270" s="85"/>
      <c r="CP270" s="85"/>
      <c r="CQ270" s="85"/>
      <c r="CS270" s="85"/>
      <c r="DH270" s="85"/>
      <c r="DI270" s="85"/>
    </row>
    <row r="271" spans="16:113" s="62" customFormat="1" ht="9" customHeight="1">
      <c r="P271" s="85"/>
      <c r="AF271" s="85"/>
      <c r="AG271" s="85"/>
      <c r="BC271" s="85"/>
      <c r="BU271" s="85"/>
      <c r="BV271" s="85"/>
      <c r="CP271" s="85"/>
      <c r="CQ271" s="85"/>
      <c r="CS271" s="85"/>
      <c r="DH271" s="85"/>
      <c r="DI271" s="85"/>
    </row>
    <row r="272" spans="16:113" s="62" customFormat="1" ht="9" customHeight="1">
      <c r="P272" s="85"/>
      <c r="AF272" s="85"/>
      <c r="AG272" s="85"/>
      <c r="BC272" s="85"/>
      <c r="BU272" s="85"/>
      <c r="BV272" s="85"/>
      <c r="CP272" s="85"/>
      <c r="CQ272" s="85"/>
      <c r="CS272" s="85"/>
      <c r="DH272" s="85"/>
      <c r="DI272" s="85"/>
    </row>
    <row r="273" spans="14:113" s="62" customFormat="1" ht="9" customHeight="1">
      <c r="P273" s="85"/>
      <c r="AF273" s="85"/>
      <c r="AG273" s="85"/>
      <c r="BC273" s="85"/>
      <c r="BU273" s="85"/>
      <c r="BV273" s="85"/>
      <c r="CP273" s="85"/>
      <c r="CQ273" s="85"/>
      <c r="CS273" s="85"/>
      <c r="DH273" s="85"/>
      <c r="DI273" s="85"/>
    </row>
    <row r="274" spans="14:113" s="62" customFormat="1" ht="9" customHeight="1">
      <c r="P274" s="85"/>
      <c r="AF274" s="85"/>
      <c r="AG274" s="85"/>
      <c r="BC274" s="85"/>
      <c r="BU274" s="85"/>
      <c r="BV274" s="85"/>
      <c r="CP274" s="85"/>
      <c r="CQ274" s="85"/>
      <c r="CS274" s="85"/>
      <c r="DH274" s="85"/>
      <c r="DI274" s="85"/>
    </row>
    <row r="275" spans="14:113" s="62" customFormat="1" ht="9" customHeight="1">
      <c r="P275" s="85"/>
      <c r="AF275" s="85"/>
      <c r="AG275" s="85"/>
      <c r="BC275" s="85"/>
      <c r="BU275" s="85"/>
      <c r="BV275" s="85"/>
      <c r="CP275" s="85"/>
      <c r="CQ275" s="85"/>
      <c r="CS275" s="85"/>
      <c r="DH275" s="85"/>
      <c r="DI275" s="85"/>
    </row>
    <row r="276" spans="14:113" s="62" customFormat="1" ht="9" customHeight="1">
      <c r="P276" s="85"/>
      <c r="AF276" s="85"/>
      <c r="AG276" s="85"/>
      <c r="BC276" s="85"/>
      <c r="BU276" s="85"/>
      <c r="BV276" s="85"/>
      <c r="CP276" s="85"/>
      <c r="CQ276" s="85"/>
      <c r="CS276" s="85"/>
      <c r="DH276" s="85"/>
      <c r="DI276" s="85"/>
    </row>
    <row r="277" spans="14:113" s="62" customFormat="1" ht="9" customHeight="1">
      <c r="P277" s="85"/>
      <c r="AF277" s="85"/>
      <c r="AG277" s="85"/>
      <c r="BC277" s="85"/>
      <c r="BU277" s="85"/>
      <c r="BV277" s="85"/>
      <c r="CP277" s="85"/>
      <c r="CQ277" s="85"/>
      <c r="CS277" s="85"/>
      <c r="DH277" s="85"/>
      <c r="DI277" s="85"/>
    </row>
    <row r="278" spans="14:113" s="62" customFormat="1" ht="9" customHeight="1">
      <c r="P278" s="85"/>
      <c r="AF278" s="85"/>
      <c r="AG278" s="85"/>
      <c r="BC278" s="85"/>
      <c r="BU278" s="85"/>
      <c r="BV278" s="85"/>
      <c r="CP278" s="85"/>
      <c r="CQ278" s="85"/>
      <c r="CS278" s="85"/>
      <c r="DH278" s="85"/>
      <c r="DI278" s="85"/>
    </row>
    <row r="279" spans="14:113" s="62" customFormat="1" ht="9" customHeight="1">
      <c r="P279" s="85"/>
      <c r="AF279" s="85"/>
      <c r="AG279" s="85"/>
      <c r="BC279" s="85"/>
      <c r="BU279" s="85"/>
      <c r="BV279" s="85"/>
      <c r="CP279" s="85"/>
      <c r="CQ279" s="85"/>
      <c r="CS279" s="85"/>
      <c r="DH279" s="85"/>
      <c r="DI279" s="85"/>
    </row>
    <row r="280" spans="14:113" s="73" customFormat="1" ht="9" customHeight="1">
      <c r="N280" s="62"/>
      <c r="O280" s="62"/>
      <c r="P280" s="85"/>
      <c r="Q280" s="62"/>
      <c r="AD280" s="62"/>
      <c r="AF280" s="71"/>
      <c r="AG280" s="85"/>
      <c r="BC280" s="85"/>
      <c r="BE280" s="62"/>
      <c r="BU280" s="85"/>
      <c r="BV280" s="85"/>
      <c r="CP280" s="85"/>
      <c r="CQ280" s="85"/>
      <c r="CS280" s="85"/>
      <c r="DF280" s="62"/>
      <c r="DH280" s="85"/>
      <c r="DI280" s="85"/>
    </row>
    <row r="281" spans="14:113" s="73" customFormat="1" ht="9" customHeight="1">
      <c r="N281" s="62"/>
      <c r="O281" s="62"/>
      <c r="P281" s="85"/>
      <c r="Q281" s="62"/>
      <c r="AD281" s="62"/>
      <c r="AF281" s="71"/>
      <c r="AG281" s="85"/>
      <c r="BC281" s="85"/>
      <c r="BE281" s="62"/>
      <c r="BU281" s="85"/>
      <c r="BV281" s="85"/>
      <c r="CP281" s="85"/>
      <c r="CQ281" s="85"/>
      <c r="CS281" s="85"/>
      <c r="DF281" s="62"/>
      <c r="DH281" s="85"/>
      <c r="DI281" s="85"/>
    </row>
    <row r="282" spans="14:113" s="73" customFormat="1" ht="9" customHeight="1">
      <c r="N282" s="62"/>
      <c r="O282" s="62"/>
      <c r="P282" s="85"/>
      <c r="Q282" s="62"/>
      <c r="AD282" s="62"/>
      <c r="AF282" s="71"/>
      <c r="AG282" s="85"/>
      <c r="BC282" s="85"/>
      <c r="BE282" s="62"/>
      <c r="BU282" s="85"/>
      <c r="BV282" s="85"/>
      <c r="CP282" s="85"/>
      <c r="CQ282" s="85"/>
      <c r="CS282" s="85"/>
      <c r="DF282" s="62"/>
      <c r="DH282" s="85"/>
      <c r="DI282" s="85"/>
    </row>
    <row r="283" spans="14:113" s="73" customFormat="1" ht="9" customHeight="1">
      <c r="N283" s="62"/>
      <c r="O283" s="62"/>
      <c r="P283" s="85"/>
      <c r="Q283" s="62"/>
      <c r="AD283" s="62"/>
      <c r="AF283" s="71"/>
      <c r="AG283" s="85"/>
      <c r="BC283" s="85"/>
      <c r="BE283" s="62"/>
      <c r="BU283" s="85"/>
      <c r="BV283" s="85"/>
      <c r="CP283" s="85"/>
      <c r="CQ283" s="85"/>
      <c r="CS283" s="85"/>
      <c r="DF283" s="62"/>
      <c r="DH283" s="85"/>
      <c r="DI283" s="85"/>
    </row>
    <row r="284" spans="14:113" s="73" customFormat="1" ht="9" customHeight="1">
      <c r="N284" s="62"/>
      <c r="O284" s="62"/>
      <c r="P284" s="85"/>
      <c r="Q284" s="62"/>
      <c r="AD284" s="62"/>
      <c r="AF284" s="71"/>
      <c r="AG284" s="85"/>
      <c r="BC284" s="85"/>
      <c r="BE284" s="62"/>
      <c r="BU284" s="85"/>
      <c r="BV284" s="85"/>
      <c r="CP284" s="85"/>
      <c r="CQ284" s="85"/>
      <c r="CS284" s="85"/>
      <c r="DF284" s="62"/>
      <c r="DH284" s="85"/>
      <c r="DI284" s="85"/>
    </row>
    <row r="285" spans="14:113" s="73" customFormat="1" ht="9" customHeight="1">
      <c r="N285" s="62"/>
      <c r="O285" s="62"/>
      <c r="P285" s="85"/>
      <c r="Q285" s="62"/>
      <c r="AD285" s="62"/>
      <c r="AF285" s="71"/>
      <c r="AG285" s="85"/>
      <c r="BC285" s="85"/>
      <c r="BE285" s="62"/>
      <c r="BU285" s="85"/>
      <c r="BV285" s="85"/>
      <c r="CP285" s="85"/>
      <c r="CQ285" s="85"/>
      <c r="CS285" s="85"/>
      <c r="DF285" s="62"/>
      <c r="DH285" s="85"/>
      <c r="DI285" s="85"/>
    </row>
    <row r="286" spans="14:113" s="73" customFormat="1" ht="9" customHeight="1">
      <c r="N286" s="62"/>
      <c r="O286" s="62"/>
      <c r="P286" s="85"/>
      <c r="Q286" s="62"/>
      <c r="AD286" s="62"/>
      <c r="AF286" s="71"/>
      <c r="AG286" s="85"/>
      <c r="BC286" s="85"/>
      <c r="BE286" s="62"/>
      <c r="BU286" s="85"/>
      <c r="BV286" s="85"/>
      <c r="CP286" s="85"/>
      <c r="CQ286" s="85"/>
      <c r="CS286" s="85"/>
      <c r="DF286" s="62"/>
      <c r="DH286" s="85"/>
      <c r="DI286" s="85"/>
    </row>
    <row r="287" spans="14:113" s="73" customFormat="1" ht="9" customHeight="1">
      <c r="N287" s="62"/>
      <c r="O287" s="62"/>
      <c r="P287" s="85"/>
      <c r="Q287" s="62"/>
      <c r="AD287" s="62"/>
      <c r="AF287" s="71"/>
      <c r="AG287" s="85"/>
      <c r="BC287" s="85"/>
      <c r="BE287" s="62"/>
      <c r="BU287" s="85"/>
      <c r="BV287" s="85"/>
      <c r="CP287" s="85"/>
      <c r="CQ287" s="85"/>
      <c r="CS287" s="85"/>
      <c r="DF287" s="62"/>
      <c r="DH287" s="85"/>
      <c r="DI287" s="85"/>
    </row>
    <row r="288" spans="14:113" s="73" customFormat="1" ht="9" customHeight="1">
      <c r="N288" s="62"/>
      <c r="O288" s="62"/>
      <c r="P288" s="85"/>
      <c r="Q288" s="62"/>
      <c r="AD288" s="62"/>
      <c r="AF288" s="71"/>
      <c r="AG288" s="85"/>
      <c r="BC288" s="85"/>
      <c r="BE288" s="62"/>
      <c r="BU288" s="85"/>
      <c r="BV288" s="85"/>
      <c r="CP288" s="85"/>
      <c r="CQ288" s="85"/>
      <c r="CS288" s="85"/>
      <c r="DF288" s="62"/>
      <c r="DH288" s="85"/>
      <c r="DI288" s="85"/>
    </row>
    <row r="289" spans="14:113" s="73" customFormat="1" ht="9" customHeight="1">
      <c r="N289" s="62"/>
      <c r="O289" s="62"/>
      <c r="P289" s="85"/>
      <c r="Q289" s="62"/>
      <c r="AD289" s="62"/>
      <c r="AF289" s="71"/>
      <c r="AG289" s="85"/>
      <c r="BC289" s="85"/>
      <c r="BE289" s="62"/>
      <c r="BU289" s="85"/>
      <c r="BV289" s="85"/>
      <c r="CP289" s="85"/>
      <c r="CQ289" s="85"/>
      <c r="CS289" s="85"/>
      <c r="DF289" s="62"/>
      <c r="DH289" s="85"/>
      <c r="DI289" s="85"/>
    </row>
    <row r="290" spans="14:113" s="73" customFormat="1" ht="9" customHeight="1">
      <c r="N290" s="62"/>
      <c r="O290" s="62"/>
      <c r="P290" s="85"/>
      <c r="Q290" s="62"/>
      <c r="AD290" s="62"/>
      <c r="AF290" s="71"/>
      <c r="AG290" s="85"/>
      <c r="BC290" s="85"/>
      <c r="BE290" s="62"/>
      <c r="BU290" s="85"/>
      <c r="BV290" s="85"/>
      <c r="CP290" s="85"/>
      <c r="CQ290" s="85"/>
      <c r="CS290" s="85"/>
      <c r="DF290" s="62"/>
      <c r="DH290" s="85"/>
      <c r="DI290" s="85"/>
    </row>
    <row r="291" spans="14:113" s="73" customFormat="1" ht="9" customHeight="1">
      <c r="N291" s="62"/>
      <c r="O291" s="62"/>
      <c r="P291" s="85"/>
      <c r="Q291" s="62"/>
      <c r="AD291" s="62"/>
      <c r="AF291" s="71"/>
      <c r="AG291" s="85"/>
      <c r="BC291" s="85"/>
      <c r="BE291" s="62"/>
      <c r="BU291" s="85"/>
      <c r="BV291" s="85"/>
      <c r="CP291" s="85"/>
      <c r="CQ291" s="85"/>
      <c r="CS291" s="85"/>
      <c r="DF291" s="62"/>
      <c r="DH291" s="85"/>
      <c r="DI291" s="85"/>
    </row>
    <row r="292" spans="14:113" s="73" customFormat="1" ht="9" customHeight="1">
      <c r="N292" s="62"/>
      <c r="O292" s="62"/>
      <c r="P292" s="85"/>
      <c r="Q292" s="62"/>
      <c r="AD292" s="62"/>
      <c r="AF292" s="71"/>
      <c r="AG292" s="85"/>
      <c r="BC292" s="85"/>
      <c r="BE292" s="62"/>
      <c r="BU292" s="85"/>
      <c r="BV292" s="85"/>
      <c r="CP292" s="85"/>
      <c r="CQ292" s="85"/>
      <c r="CS292" s="85"/>
      <c r="DF292" s="62"/>
      <c r="DH292" s="85"/>
      <c r="DI292" s="85"/>
    </row>
    <row r="293" spans="14:113" s="73" customFormat="1" ht="9" customHeight="1">
      <c r="N293" s="62"/>
      <c r="O293" s="62"/>
      <c r="P293" s="85"/>
      <c r="Q293" s="62"/>
      <c r="AD293" s="62"/>
      <c r="AF293" s="71"/>
      <c r="AG293" s="85"/>
      <c r="BC293" s="85"/>
      <c r="BE293" s="62"/>
      <c r="BU293" s="85"/>
      <c r="BV293" s="85"/>
      <c r="CP293" s="85"/>
      <c r="CQ293" s="85"/>
      <c r="CS293" s="85"/>
      <c r="DF293" s="62"/>
      <c r="DH293" s="85"/>
      <c r="DI293" s="85"/>
    </row>
    <row r="294" spans="14:113" s="73" customFormat="1" ht="9" customHeight="1">
      <c r="N294" s="62"/>
      <c r="O294" s="62"/>
      <c r="P294" s="85"/>
      <c r="Q294" s="62"/>
      <c r="AD294" s="62"/>
      <c r="AF294" s="71"/>
      <c r="AG294" s="85"/>
      <c r="BC294" s="85"/>
      <c r="BE294" s="62"/>
      <c r="BU294" s="85"/>
      <c r="BV294" s="85"/>
      <c r="CP294" s="85"/>
      <c r="CQ294" s="85"/>
      <c r="CS294" s="85"/>
      <c r="DF294" s="62"/>
      <c r="DH294" s="85"/>
      <c r="DI294" s="85"/>
    </row>
    <row r="295" spans="14:113" s="73" customFormat="1" ht="9" customHeight="1">
      <c r="N295" s="62"/>
      <c r="O295" s="62"/>
      <c r="P295" s="85"/>
      <c r="Q295" s="62"/>
      <c r="AD295" s="62"/>
      <c r="AF295" s="71"/>
      <c r="AG295" s="85"/>
      <c r="BC295" s="85"/>
      <c r="BE295" s="62"/>
      <c r="BU295" s="85"/>
      <c r="BV295" s="85"/>
      <c r="CP295" s="85"/>
      <c r="CQ295" s="85"/>
      <c r="CS295" s="85"/>
      <c r="DF295" s="62"/>
      <c r="DH295" s="85"/>
      <c r="DI295" s="85"/>
    </row>
    <row r="296" spans="14:113" s="73" customFormat="1" ht="9" customHeight="1">
      <c r="N296" s="62"/>
      <c r="O296" s="62"/>
      <c r="P296" s="85"/>
      <c r="Q296" s="62"/>
      <c r="AD296" s="62"/>
      <c r="AF296" s="71"/>
      <c r="AG296" s="85"/>
      <c r="BC296" s="85"/>
      <c r="BE296" s="62"/>
      <c r="BU296" s="85"/>
      <c r="BV296" s="85"/>
      <c r="CP296" s="85"/>
      <c r="CQ296" s="85"/>
      <c r="CS296" s="85"/>
      <c r="DF296" s="62"/>
      <c r="DH296" s="85"/>
      <c r="DI296" s="85"/>
    </row>
    <row r="297" spans="14:113" s="73" customFormat="1" ht="9" customHeight="1">
      <c r="N297" s="62"/>
      <c r="O297" s="62"/>
      <c r="P297" s="85"/>
      <c r="Q297" s="62"/>
      <c r="AD297" s="62"/>
      <c r="AF297" s="71"/>
      <c r="AG297" s="85"/>
      <c r="BC297" s="85"/>
      <c r="BE297" s="62"/>
      <c r="BU297" s="85"/>
      <c r="BV297" s="85"/>
      <c r="CP297" s="85"/>
      <c r="CQ297" s="85"/>
      <c r="CS297" s="85"/>
      <c r="DF297" s="62"/>
      <c r="DH297" s="85"/>
      <c r="DI297" s="85"/>
    </row>
    <row r="298" spans="14:113" s="73" customFormat="1" ht="9" customHeight="1">
      <c r="N298" s="62"/>
      <c r="O298" s="62"/>
      <c r="P298" s="85"/>
      <c r="Q298" s="62"/>
      <c r="AD298" s="62"/>
      <c r="AF298" s="71"/>
      <c r="AG298" s="85"/>
      <c r="BC298" s="85"/>
      <c r="BE298" s="62"/>
      <c r="BU298" s="85"/>
      <c r="BV298" s="85"/>
      <c r="CP298" s="85"/>
      <c r="CQ298" s="85"/>
      <c r="CS298" s="85"/>
      <c r="DF298" s="62"/>
      <c r="DH298" s="85"/>
      <c r="DI298" s="85"/>
    </row>
    <row r="299" spans="14:113" s="73" customFormat="1" ht="9" customHeight="1">
      <c r="N299" s="62"/>
      <c r="O299" s="62"/>
      <c r="P299" s="85"/>
      <c r="Q299" s="62"/>
      <c r="AD299" s="62"/>
      <c r="AF299" s="71"/>
      <c r="AG299" s="85"/>
      <c r="BC299" s="85"/>
      <c r="BE299" s="62"/>
      <c r="BU299" s="85"/>
      <c r="BV299" s="85"/>
      <c r="CP299" s="85"/>
      <c r="CQ299" s="85"/>
      <c r="CS299" s="85"/>
      <c r="DF299" s="62"/>
      <c r="DH299" s="85"/>
      <c r="DI299" s="85"/>
    </row>
    <row r="300" spans="14:113" s="73" customFormat="1" ht="9" customHeight="1">
      <c r="N300" s="62"/>
      <c r="O300" s="62"/>
      <c r="P300" s="85"/>
      <c r="Q300" s="62"/>
      <c r="AD300" s="62"/>
      <c r="AF300" s="71"/>
      <c r="AG300" s="85"/>
      <c r="BC300" s="85"/>
      <c r="BE300" s="62"/>
      <c r="BU300" s="85"/>
      <c r="BV300" s="85"/>
      <c r="CP300" s="85"/>
      <c r="CQ300" s="85"/>
      <c r="CS300" s="85"/>
      <c r="DF300" s="62"/>
      <c r="DH300" s="85"/>
      <c r="DI300" s="85"/>
    </row>
    <row r="301" spans="14:113" s="73" customFormat="1" ht="9" customHeight="1">
      <c r="N301" s="62"/>
      <c r="O301" s="62"/>
      <c r="P301" s="85"/>
      <c r="Q301" s="62"/>
      <c r="AD301" s="62"/>
      <c r="AF301" s="71"/>
      <c r="AG301" s="85"/>
      <c r="BC301" s="85"/>
      <c r="BE301" s="62"/>
      <c r="BU301" s="85"/>
      <c r="BV301" s="85"/>
      <c r="CP301" s="85"/>
      <c r="CQ301" s="85"/>
      <c r="CS301" s="85"/>
      <c r="DF301" s="62"/>
      <c r="DH301" s="85"/>
      <c r="DI301" s="85"/>
    </row>
    <row r="302" spans="14:113" s="73" customFormat="1" ht="9" customHeight="1">
      <c r="N302" s="62"/>
      <c r="O302" s="62"/>
      <c r="P302" s="85"/>
      <c r="Q302" s="62"/>
      <c r="AD302" s="62"/>
      <c r="AF302" s="71"/>
      <c r="AG302" s="85"/>
      <c r="BC302" s="85"/>
      <c r="BE302" s="62"/>
      <c r="BU302" s="85"/>
      <c r="BV302" s="85"/>
      <c r="CP302" s="85"/>
      <c r="CQ302" s="85"/>
      <c r="CS302" s="85"/>
      <c r="DF302" s="62"/>
      <c r="DH302" s="85"/>
      <c r="DI302" s="85"/>
    </row>
    <row r="303" spans="14:113" s="73" customFormat="1" ht="9" customHeight="1">
      <c r="N303" s="62"/>
      <c r="O303" s="62"/>
      <c r="P303" s="85"/>
      <c r="Q303" s="62"/>
      <c r="AD303" s="62"/>
      <c r="AF303" s="71"/>
      <c r="AG303" s="85"/>
      <c r="BC303" s="85"/>
      <c r="BE303" s="62"/>
      <c r="BU303" s="85"/>
      <c r="BV303" s="85"/>
      <c r="CP303" s="85"/>
      <c r="CQ303" s="85"/>
      <c r="CS303" s="85"/>
      <c r="DF303" s="62"/>
      <c r="DH303" s="85"/>
      <c r="DI303" s="85"/>
    </row>
    <row r="304" spans="14:113" s="73" customFormat="1" ht="9" customHeight="1">
      <c r="N304" s="62"/>
      <c r="O304" s="62"/>
      <c r="P304" s="85"/>
      <c r="Q304" s="62"/>
      <c r="AD304" s="62"/>
      <c r="AF304" s="71"/>
      <c r="AG304" s="85"/>
      <c r="BC304" s="85"/>
      <c r="BE304" s="62"/>
      <c r="BU304" s="85"/>
      <c r="BV304" s="85"/>
      <c r="CP304" s="85"/>
      <c r="CQ304" s="85"/>
      <c r="CS304" s="85"/>
      <c r="DF304" s="62"/>
      <c r="DH304" s="85"/>
      <c r="DI304" s="85"/>
    </row>
    <row r="305" spans="14:113" s="73" customFormat="1" ht="9" customHeight="1">
      <c r="N305" s="62"/>
      <c r="O305" s="62"/>
      <c r="P305" s="85"/>
      <c r="Q305" s="62"/>
      <c r="AD305" s="62"/>
      <c r="AF305" s="71"/>
      <c r="AG305" s="85"/>
      <c r="BC305" s="85"/>
      <c r="BE305" s="62"/>
      <c r="BU305" s="85"/>
      <c r="BV305" s="85"/>
      <c r="CP305" s="85"/>
      <c r="CQ305" s="85"/>
      <c r="CS305" s="85"/>
      <c r="DF305" s="62"/>
      <c r="DH305" s="85"/>
      <c r="DI305" s="85"/>
    </row>
    <row r="306" spans="14:113" s="73" customFormat="1" ht="9" customHeight="1">
      <c r="N306" s="62"/>
      <c r="O306" s="62"/>
      <c r="P306" s="85"/>
      <c r="Q306" s="62"/>
      <c r="AD306" s="62"/>
      <c r="AF306" s="71"/>
      <c r="AG306" s="85"/>
      <c r="BC306" s="85"/>
      <c r="BE306" s="62"/>
      <c r="BU306" s="85"/>
      <c r="BV306" s="85"/>
      <c r="CP306" s="85"/>
      <c r="CQ306" s="85"/>
      <c r="CS306" s="85"/>
      <c r="DF306" s="62"/>
      <c r="DH306" s="85"/>
      <c r="DI306" s="85"/>
    </row>
    <row r="307" spans="14:113" s="73" customFormat="1" ht="9" customHeight="1">
      <c r="N307" s="62"/>
      <c r="O307" s="62"/>
      <c r="P307" s="85"/>
      <c r="Q307" s="62"/>
      <c r="AD307" s="62"/>
      <c r="AF307" s="71"/>
      <c r="AG307" s="85"/>
      <c r="BC307" s="85"/>
      <c r="BE307" s="62"/>
      <c r="BU307" s="85"/>
      <c r="BV307" s="85"/>
      <c r="CP307" s="85"/>
      <c r="CQ307" s="85"/>
      <c r="CS307" s="85"/>
      <c r="DF307" s="62"/>
      <c r="DH307" s="85"/>
      <c r="DI307" s="85"/>
    </row>
    <row r="308" spans="14:113" s="73" customFormat="1" ht="9" customHeight="1">
      <c r="N308" s="62"/>
      <c r="O308" s="62"/>
      <c r="P308" s="85"/>
      <c r="Q308" s="62"/>
      <c r="AD308" s="62"/>
      <c r="AF308" s="71"/>
      <c r="AG308" s="85"/>
      <c r="BC308" s="85"/>
      <c r="BE308" s="62"/>
      <c r="BU308" s="85"/>
      <c r="BV308" s="85"/>
      <c r="CP308" s="85"/>
      <c r="CQ308" s="85"/>
      <c r="CS308" s="85"/>
      <c r="DF308" s="62"/>
      <c r="DH308" s="85"/>
      <c r="DI308" s="85"/>
    </row>
    <row r="309" spans="14:113" s="73" customFormat="1" ht="9" customHeight="1">
      <c r="N309" s="62"/>
      <c r="O309" s="62"/>
      <c r="P309" s="85"/>
      <c r="Q309" s="62"/>
      <c r="AD309" s="62"/>
      <c r="AF309" s="71"/>
      <c r="AG309" s="85"/>
      <c r="BC309" s="85"/>
      <c r="BE309" s="62"/>
      <c r="BU309" s="85"/>
      <c r="BV309" s="85"/>
      <c r="CP309" s="85"/>
      <c r="CQ309" s="85"/>
      <c r="CS309" s="85"/>
      <c r="DF309" s="62"/>
      <c r="DH309" s="85"/>
      <c r="DI309" s="85"/>
    </row>
    <row r="310" spans="14:113" s="73" customFormat="1" ht="9" customHeight="1">
      <c r="N310" s="62"/>
      <c r="O310" s="62"/>
      <c r="P310" s="85"/>
      <c r="Q310" s="62"/>
      <c r="AD310" s="62"/>
      <c r="AF310" s="71"/>
      <c r="AG310" s="85"/>
      <c r="BC310" s="85"/>
      <c r="BE310" s="62"/>
      <c r="BU310" s="85"/>
      <c r="BV310" s="85"/>
      <c r="CP310" s="85"/>
      <c r="CQ310" s="85"/>
      <c r="CS310" s="85"/>
      <c r="DF310" s="62"/>
      <c r="DH310" s="85"/>
      <c r="DI310" s="85"/>
    </row>
    <row r="311" spans="14:113" s="73" customFormat="1" ht="9" customHeight="1">
      <c r="N311" s="62"/>
      <c r="O311" s="62"/>
      <c r="P311" s="85"/>
      <c r="Q311" s="62"/>
      <c r="AD311" s="62"/>
      <c r="AF311" s="71"/>
      <c r="AG311" s="85"/>
      <c r="BC311" s="85"/>
      <c r="BE311" s="62"/>
      <c r="BU311" s="85"/>
      <c r="BV311" s="85"/>
      <c r="CP311" s="85"/>
      <c r="CQ311" s="85"/>
      <c r="CS311" s="85"/>
      <c r="DF311" s="62"/>
      <c r="DH311" s="85"/>
      <c r="DI311" s="85"/>
    </row>
    <row r="312" spans="14:113" s="73" customFormat="1" ht="9" customHeight="1">
      <c r="N312" s="62"/>
      <c r="O312" s="62"/>
      <c r="P312" s="85"/>
      <c r="Q312" s="62"/>
      <c r="AD312" s="62"/>
      <c r="AF312" s="71"/>
      <c r="AG312" s="85"/>
      <c r="BC312" s="85"/>
      <c r="BE312" s="62"/>
      <c r="BU312" s="85"/>
      <c r="BV312" s="85"/>
      <c r="CP312" s="85"/>
      <c r="CQ312" s="85"/>
      <c r="CS312" s="85"/>
      <c r="DF312" s="62"/>
      <c r="DH312" s="85"/>
      <c r="DI312" s="85"/>
    </row>
    <row r="313" spans="14:113" s="73" customFormat="1" ht="9" customHeight="1">
      <c r="N313" s="62"/>
      <c r="O313" s="62"/>
      <c r="P313" s="85"/>
      <c r="Q313" s="62"/>
      <c r="AD313" s="62"/>
      <c r="AF313" s="71"/>
      <c r="AG313" s="85"/>
      <c r="BC313" s="85"/>
      <c r="BE313" s="62"/>
      <c r="BU313" s="85"/>
      <c r="BV313" s="85"/>
      <c r="CP313" s="85"/>
      <c r="CQ313" s="85"/>
      <c r="CS313" s="85"/>
      <c r="DF313" s="62"/>
      <c r="DH313" s="85"/>
      <c r="DI313" s="85"/>
    </row>
    <row r="314" spans="14:113" s="73" customFormat="1" ht="9" customHeight="1">
      <c r="N314" s="62"/>
      <c r="O314" s="62"/>
      <c r="P314" s="85"/>
      <c r="Q314" s="62"/>
      <c r="AD314" s="62"/>
      <c r="AF314" s="71"/>
      <c r="AG314" s="85"/>
      <c r="BC314" s="85"/>
      <c r="BE314" s="62"/>
      <c r="BU314" s="85"/>
      <c r="BV314" s="85"/>
      <c r="CP314" s="85"/>
      <c r="CQ314" s="85"/>
      <c r="CS314" s="85"/>
      <c r="DF314" s="62"/>
      <c r="DH314" s="85"/>
      <c r="DI314" s="85"/>
    </row>
    <row r="315" spans="14:113" s="73" customFormat="1" ht="9" customHeight="1">
      <c r="N315" s="62"/>
      <c r="O315" s="62"/>
      <c r="P315" s="85"/>
      <c r="Q315" s="62"/>
      <c r="AD315" s="62"/>
      <c r="AF315" s="71"/>
      <c r="AG315" s="85"/>
      <c r="BC315" s="85"/>
      <c r="BE315" s="62"/>
      <c r="BU315" s="85"/>
      <c r="BV315" s="85"/>
      <c r="CP315" s="85"/>
      <c r="CQ315" s="85"/>
      <c r="CS315" s="85"/>
      <c r="DF315" s="62"/>
      <c r="DH315" s="85"/>
      <c r="DI315" s="85"/>
    </row>
    <row r="316" spans="14:113" s="73" customFormat="1" ht="9" customHeight="1">
      <c r="N316" s="62"/>
      <c r="O316" s="62"/>
      <c r="P316" s="85"/>
      <c r="Q316" s="62"/>
      <c r="AD316" s="62"/>
      <c r="AF316" s="71"/>
      <c r="AG316" s="85"/>
      <c r="BC316" s="85"/>
      <c r="BE316" s="62"/>
      <c r="BU316" s="85"/>
      <c r="BV316" s="85"/>
      <c r="CP316" s="85"/>
      <c r="CQ316" s="85"/>
      <c r="CS316" s="85"/>
      <c r="DF316" s="62"/>
      <c r="DH316" s="85"/>
      <c r="DI316" s="85"/>
    </row>
    <row r="317" spans="14:113" s="73" customFormat="1" ht="9" customHeight="1">
      <c r="N317" s="62"/>
      <c r="O317" s="62"/>
      <c r="P317" s="85"/>
      <c r="Q317" s="62"/>
      <c r="AD317" s="62"/>
      <c r="AF317" s="71"/>
      <c r="AG317" s="85"/>
      <c r="BC317" s="85"/>
      <c r="BE317" s="62"/>
      <c r="BU317" s="85"/>
      <c r="BV317" s="85"/>
      <c r="CP317" s="85"/>
      <c r="CQ317" s="85"/>
      <c r="CS317" s="85"/>
      <c r="DF317" s="62"/>
      <c r="DH317" s="85"/>
      <c r="DI317" s="85"/>
    </row>
    <row r="318" spans="14:113" s="73" customFormat="1" ht="9" customHeight="1">
      <c r="N318" s="62"/>
      <c r="O318" s="62"/>
      <c r="P318" s="85"/>
      <c r="Q318" s="62"/>
      <c r="AD318" s="62"/>
      <c r="AF318" s="71"/>
      <c r="AG318" s="85"/>
      <c r="BC318" s="85"/>
      <c r="BE318" s="62"/>
      <c r="BU318" s="85"/>
      <c r="BV318" s="85"/>
      <c r="CP318" s="85"/>
      <c r="CQ318" s="85"/>
      <c r="CS318" s="85"/>
      <c r="DF318" s="62"/>
      <c r="DH318" s="85"/>
      <c r="DI318" s="85"/>
    </row>
    <row r="319" spans="14:113" s="73" customFormat="1" ht="9" customHeight="1">
      <c r="N319" s="62"/>
      <c r="O319" s="62"/>
      <c r="P319" s="85"/>
      <c r="Q319" s="62"/>
      <c r="AD319" s="62"/>
      <c r="AF319" s="71"/>
      <c r="AG319" s="85"/>
      <c r="BC319" s="85"/>
      <c r="BE319" s="62"/>
      <c r="BU319" s="85"/>
      <c r="BV319" s="85"/>
      <c r="CP319" s="85"/>
      <c r="CQ319" s="85"/>
      <c r="CS319" s="85"/>
      <c r="DF319" s="62"/>
      <c r="DH319" s="85"/>
      <c r="DI319" s="85"/>
    </row>
    <row r="320" spans="14:113" s="73" customFormat="1" ht="9" customHeight="1">
      <c r="N320" s="62"/>
      <c r="O320" s="62"/>
      <c r="P320" s="85"/>
      <c r="Q320" s="62"/>
      <c r="AD320" s="62"/>
      <c r="AF320" s="71"/>
      <c r="AG320" s="85"/>
      <c r="BC320" s="85"/>
      <c r="BE320" s="62"/>
      <c r="BU320" s="85"/>
      <c r="BV320" s="85"/>
      <c r="CP320" s="85"/>
      <c r="CQ320" s="85"/>
      <c r="CS320" s="85"/>
      <c r="DF320" s="62"/>
      <c r="DH320" s="85"/>
      <c r="DI320" s="85"/>
    </row>
    <row r="321" spans="14:113" s="73" customFormat="1" ht="9" customHeight="1">
      <c r="N321" s="62"/>
      <c r="O321" s="62"/>
      <c r="P321" s="85"/>
      <c r="Q321" s="62"/>
      <c r="AD321" s="62"/>
      <c r="AF321" s="71"/>
      <c r="AG321" s="85"/>
      <c r="BC321" s="85"/>
      <c r="BE321" s="62"/>
      <c r="BU321" s="85"/>
      <c r="BV321" s="85"/>
      <c r="CP321" s="85"/>
      <c r="CQ321" s="85"/>
      <c r="CS321" s="85"/>
      <c r="DF321" s="62"/>
      <c r="DH321" s="85"/>
      <c r="DI321" s="85"/>
    </row>
    <row r="322" spans="14:113" s="73" customFormat="1" ht="9" customHeight="1">
      <c r="N322" s="62"/>
      <c r="O322" s="62"/>
      <c r="P322" s="85"/>
      <c r="Q322" s="62"/>
      <c r="AD322" s="62"/>
      <c r="AF322" s="71"/>
      <c r="AG322" s="85"/>
      <c r="BC322" s="85"/>
      <c r="BE322" s="62"/>
      <c r="BU322" s="85"/>
      <c r="BV322" s="85"/>
      <c r="CP322" s="85"/>
      <c r="CQ322" s="85"/>
      <c r="CS322" s="85"/>
      <c r="DF322" s="62"/>
      <c r="DH322" s="85"/>
      <c r="DI322" s="85"/>
    </row>
    <row r="323" spans="14:113" s="73" customFormat="1" ht="9" customHeight="1">
      <c r="N323" s="62"/>
      <c r="O323" s="62"/>
      <c r="P323" s="85"/>
      <c r="Q323" s="62"/>
      <c r="AD323" s="62"/>
      <c r="AF323" s="71"/>
      <c r="AG323" s="85"/>
      <c r="BC323" s="85"/>
      <c r="BE323" s="62"/>
      <c r="BU323" s="85"/>
      <c r="BV323" s="85"/>
      <c r="CP323" s="85"/>
      <c r="CQ323" s="85"/>
      <c r="CS323" s="85"/>
      <c r="DF323" s="62"/>
      <c r="DH323" s="85"/>
      <c r="DI323" s="85"/>
    </row>
    <row r="324" spans="14:113" s="73" customFormat="1" ht="9" customHeight="1">
      <c r="N324" s="62"/>
      <c r="O324" s="62"/>
      <c r="P324" s="85"/>
      <c r="Q324" s="62"/>
      <c r="AD324" s="62"/>
      <c r="AF324" s="71"/>
      <c r="AG324" s="85"/>
      <c r="BC324" s="85"/>
      <c r="BE324" s="62"/>
      <c r="BU324" s="85"/>
      <c r="BV324" s="85"/>
      <c r="CP324" s="85"/>
      <c r="CQ324" s="85"/>
      <c r="CS324" s="85"/>
      <c r="DF324" s="62"/>
      <c r="DH324" s="85"/>
      <c r="DI324" s="85"/>
    </row>
    <row r="325" spans="14:113" s="73" customFormat="1" ht="9" customHeight="1">
      <c r="N325" s="62"/>
      <c r="O325" s="62"/>
      <c r="P325" s="85"/>
      <c r="Q325" s="62"/>
      <c r="AD325" s="62"/>
      <c r="AF325" s="71"/>
      <c r="AG325" s="85"/>
      <c r="BC325" s="85"/>
      <c r="BE325" s="62"/>
      <c r="BU325" s="85"/>
      <c r="BV325" s="85"/>
      <c r="CP325" s="85"/>
      <c r="CQ325" s="85"/>
      <c r="CS325" s="85"/>
      <c r="DF325" s="62"/>
      <c r="DH325" s="85"/>
      <c r="DI325" s="85"/>
    </row>
    <row r="326" spans="14:113" s="73" customFormat="1" ht="9" customHeight="1">
      <c r="N326" s="62"/>
      <c r="O326" s="62"/>
      <c r="P326" s="85"/>
      <c r="Q326" s="62"/>
      <c r="AD326" s="62"/>
      <c r="AF326" s="71"/>
      <c r="AG326" s="85"/>
      <c r="BC326" s="85"/>
      <c r="BE326" s="62"/>
      <c r="BU326" s="85"/>
      <c r="BV326" s="85"/>
      <c r="CP326" s="85"/>
      <c r="CQ326" s="85"/>
      <c r="CS326" s="85"/>
      <c r="DF326" s="62"/>
      <c r="DH326" s="85"/>
      <c r="DI326" s="85"/>
    </row>
    <row r="327" spans="14:113" s="73" customFormat="1" ht="9" customHeight="1">
      <c r="N327" s="62"/>
      <c r="O327" s="62"/>
      <c r="P327" s="85"/>
      <c r="Q327" s="62"/>
      <c r="AD327" s="62"/>
      <c r="AF327" s="71"/>
      <c r="AG327" s="85"/>
      <c r="BC327" s="85"/>
      <c r="BE327" s="62"/>
      <c r="BU327" s="85"/>
      <c r="BV327" s="85"/>
      <c r="CP327" s="85"/>
      <c r="CQ327" s="85"/>
      <c r="CS327" s="85"/>
      <c r="DF327" s="62"/>
      <c r="DH327" s="85"/>
      <c r="DI327" s="85"/>
    </row>
    <row r="328" spans="14:113" s="73" customFormat="1" ht="9" customHeight="1">
      <c r="N328" s="62"/>
      <c r="O328" s="62"/>
      <c r="P328" s="85"/>
      <c r="Q328" s="62"/>
      <c r="AD328" s="62"/>
      <c r="AF328" s="71"/>
      <c r="AG328" s="85"/>
      <c r="BC328" s="85"/>
      <c r="BE328" s="62"/>
      <c r="BU328" s="85"/>
      <c r="BV328" s="85"/>
      <c r="CP328" s="85"/>
      <c r="CQ328" s="85"/>
      <c r="CS328" s="85"/>
      <c r="DF328" s="62"/>
      <c r="DH328" s="85"/>
      <c r="DI328" s="85"/>
    </row>
    <row r="329" spans="14:113" s="73" customFormat="1" ht="9" customHeight="1">
      <c r="N329" s="62"/>
      <c r="O329" s="62"/>
      <c r="P329" s="85"/>
      <c r="Q329" s="62"/>
      <c r="AD329" s="62"/>
      <c r="AF329" s="71"/>
      <c r="AG329" s="85"/>
      <c r="BC329" s="85"/>
      <c r="BE329" s="62"/>
      <c r="BU329" s="85"/>
      <c r="BV329" s="85"/>
      <c r="CP329" s="85"/>
      <c r="CQ329" s="85"/>
      <c r="CS329" s="85"/>
      <c r="DF329" s="62"/>
      <c r="DH329" s="85"/>
      <c r="DI329" s="85"/>
    </row>
    <row r="330" spans="14:113" s="73" customFormat="1" ht="9" customHeight="1">
      <c r="N330" s="62"/>
      <c r="O330" s="62"/>
      <c r="P330" s="85"/>
      <c r="Q330" s="62"/>
      <c r="AD330" s="62"/>
      <c r="AF330" s="71"/>
      <c r="AG330" s="85"/>
      <c r="BC330" s="85"/>
      <c r="BE330" s="62"/>
      <c r="BU330" s="85"/>
      <c r="BV330" s="85"/>
      <c r="CP330" s="85"/>
      <c r="CQ330" s="85"/>
      <c r="CS330" s="85"/>
      <c r="DF330" s="62"/>
      <c r="DH330" s="85"/>
      <c r="DI330" s="85"/>
    </row>
    <row r="331" spans="14:113" s="73" customFormat="1" ht="9" customHeight="1">
      <c r="N331" s="62"/>
      <c r="O331" s="62"/>
      <c r="P331" s="85"/>
      <c r="Q331" s="62"/>
      <c r="AD331" s="62"/>
      <c r="AF331" s="71"/>
      <c r="AG331" s="85"/>
      <c r="BC331" s="85"/>
      <c r="BE331" s="62"/>
      <c r="BU331" s="85"/>
      <c r="BV331" s="85"/>
      <c r="CP331" s="85"/>
      <c r="CQ331" s="85"/>
      <c r="CS331" s="85"/>
      <c r="DF331" s="62"/>
      <c r="DH331" s="85"/>
      <c r="DI331" s="85"/>
    </row>
    <row r="332" spans="14:113" s="73" customFormat="1" ht="9" customHeight="1">
      <c r="N332" s="62"/>
      <c r="O332" s="62"/>
      <c r="P332" s="85"/>
      <c r="Q332" s="62"/>
      <c r="AD332" s="62"/>
      <c r="AF332" s="71"/>
      <c r="AG332" s="85"/>
      <c r="BC332" s="85"/>
      <c r="BE332" s="62"/>
      <c r="BU332" s="85"/>
      <c r="BV332" s="85"/>
      <c r="CP332" s="85"/>
      <c r="CQ332" s="85"/>
      <c r="CS332" s="85"/>
      <c r="DF332" s="62"/>
      <c r="DH332" s="85"/>
      <c r="DI332" s="85"/>
    </row>
    <row r="333" spans="14:113" s="73" customFormat="1" ht="9" customHeight="1">
      <c r="N333" s="62"/>
      <c r="O333" s="62"/>
      <c r="P333" s="85"/>
      <c r="Q333" s="62"/>
      <c r="AD333" s="62"/>
      <c r="AF333" s="71"/>
      <c r="AG333" s="85"/>
      <c r="BC333" s="85"/>
      <c r="BE333" s="62"/>
      <c r="BU333" s="85"/>
      <c r="BV333" s="85"/>
      <c r="CP333" s="85"/>
      <c r="CQ333" s="85"/>
      <c r="CS333" s="85"/>
      <c r="DF333" s="62"/>
      <c r="DH333" s="85"/>
      <c r="DI333" s="85"/>
    </row>
    <row r="334" spans="14:113" s="73" customFormat="1" ht="9" customHeight="1">
      <c r="N334" s="62"/>
      <c r="O334" s="62"/>
      <c r="P334" s="85"/>
      <c r="Q334" s="62"/>
      <c r="AD334" s="62"/>
      <c r="AF334" s="71"/>
      <c r="AG334" s="85"/>
      <c r="BC334" s="85"/>
      <c r="BE334" s="62"/>
      <c r="BU334" s="85"/>
      <c r="BV334" s="85"/>
      <c r="CP334" s="85"/>
      <c r="CQ334" s="85"/>
      <c r="CS334" s="85"/>
      <c r="DF334" s="62"/>
      <c r="DH334" s="85"/>
      <c r="DI334" s="85"/>
    </row>
    <row r="335" spans="14:113" s="73" customFormat="1" ht="9" customHeight="1">
      <c r="N335" s="62"/>
      <c r="O335" s="62"/>
      <c r="P335" s="85"/>
      <c r="Q335" s="62"/>
      <c r="AD335" s="62"/>
      <c r="AF335" s="71"/>
      <c r="AG335" s="85"/>
      <c r="BC335" s="85"/>
      <c r="BE335" s="62"/>
      <c r="BU335" s="85"/>
      <c r="BV335" s="85"/>
      <c r="CP335" s="85"/>
      <c r="CQ335" s="85"/>
      <c r="CS335" s="85"/>
      <c r="DF335" s="62"/>
      <c r="DH335" s="85"/>
      <c r="DI335" s="85"/>
    </row>
    <row r="336" spans="14:113" s="73" customFormat="1" ht="9" customHeight="1">
      <c r="N336" s="62"/>
      <c r="O336" s="62"/>
      <c r="P336" s="85"/>
      <c r="Q336" s="62"/>
      <c r="AD336" s="62"/>
      <c r="AF336" s="71"/>
      <c r="AG336" s="85"/>
      <c r="BC336" s="85"/>
      <c r="BE336" s="62"/>
      <c r="BU336" s="85"/>
      <c r="BV336" s="85"/>
      <c r="CP336" s="85"/>
      <c r="CQ336" s="85"/>
      <c r="CS336" s="85"/>
      <c r="DF336" s="62"/>
      <c r="DH336" s="85"/>
      <c r="DI336" s="85"/>
    </row>
    <row r="337" spans="14:113" s="73" customFormat="1" ht="9" customHeight="1">
      <c r="N337" s="62"/>
      <c r="O337" s="62"/>
      <c r="P337" s="85"/>
      <c r="Q337" s="62"/>
      <c r="AD337" s="62"/>
      <c r="AF337" s="71"/>
      <c r="AG337" s="85"/>
      <c r="BC337" s="85"/>
      <c r="BE337" s="62"/>
      <c r="BU337" s="85"/>
      <c r="BV337" s="85"/>
      <c r="CP337" s="85"/>
      <c r="CQ337" s="85"/>
      <c r="CS337" s="85"/>
      <c r="DF337" s="62"/>
      <c r="DH337" s="85"/>
      <c r="DI337" s="85"/>
    </row>
    <row r="338" spans="14:113" s="73" customFormat="1" ht="9" customHeight="1">
      <c r="N338" s="62"/>
      <c r="O338" s="62"/>
      <c r="P338" s="85"/>
      <c r="Q338" s="62"/>
      <c r="AD338" s="62"/>
      <c r="AF338" s="71"/>
      <c r="AG338" s="85"/>
      <c r="BC338" s="85"/>
      <c r="BE338" s="62"/>
      <c r="BU338" s="85"/>
      <c r="BV338" s="85"/>
      <c r="CP338" s="85"/>
      <c r="CQ338" s="85"/>
      <c r="CS338" s="85"/>
      <c r="DF338" s="62"/>
      <c r="DH338" s="85"/>
      <c r="DI338" s="85"/>
    </row>
    <row r="339" spans="14:113" s="73" customFormat="1" ht="9" customHeight="1">
      <c r="N339" s="62"/>
      <c r="O339" s="62"/>
      <c r="P339" s="85"/>
      <c r="Q339" s="62"/>
      <c r="AD339" s="62"/>
      <c r="AF339" s="71"/>
      <c r="AG339" s="85"/>
      <c r="BC339" s="85"/>
      <c r="BE339" s="62"/>
      <c r="BU339" s="85"/>
      <c r="BV339" s="85"/>
      <c r="CP339" s="85"/>
      <c r="CQ339" s="85"/>
      <c r="CS339" s="85"/>
      <c r="DF339" s="62"/>
      <c r="DH339" s="85"/>
      <c r="DI339" s="85"/>
    </row>
    <row r="340" spans="14:113" s="73" customFormat="1" ht="9" customHeight="1">
      <c r="N340" s="62"/>
      <c r="O340" s="62"/>
      <c r="P340" s="85"/>
      <c r="Q340" s="62"/>
      <c r="AD340" s="62"/>
      <c r="AF340" s="71"/>
      <c r="AG340" s="85"/>
      <c r="BC340" s="85"/>
      <c r="BE340" s="62"/>
      <c r="BU340" s="85"/>
      <c r="BV340" s="85"/>
      <c r="CP340" s="85"/>
      <c r="CQ340" s="85"/>
      <c r="CS340" s="85"/>
      <c r="DF340" s="62"/>
      <c r="DH340" s="85"/>
      <c r="DI340" s="85"/>
    </row>
    <row r="341" spans="14:113" s="73" customFormat="1" ht="9" customHeight="1">
      <c r="N341" s="62"/>
      <c r="O341" s="62"/>
      <c r="P341" s="85"/>
      <c r="Q341" s="62"/>
      <c r="AD341" s="62"/>
      <c r="AF341" s="71"/>
      <c r="AG341" s="85"/>
      <c r="BC341" s="85"/>
      <c r="BE341" s="62"/>
      <c r="BU341" s="85"/>
      <c r="BV341" s="85"/>
      <c r="CP341" s="85"/>
      <c r="CQ341" s="85"/>
      <c r="CS341" s="85"/>
      <c r="DF341" s="62"/>
      <c r="DH341" s="85"/>
      <c r="DI341" s="85"/>
    </row>
    <row r="342" spans="14:113" s="73" customFormat="1" ht="9" customHeight="1">
      <c r="N342" s="62"/>
      <c r="O342" s="62"/>
      <c r="P342" s="85"/>
      <c r="Q342" s="62"/>
      <c r="AD342" s="62"/>
      <c r="AF342" s="71"/>
      <c r="AG342" s="85"/>
      <c r="BC342" s="85"/>
      <c r="BE342" s="62"/>
      <c r="BU342" s="85"/>
      <c r="BV342" s="85"/>
      <c r="CP342" s="85"/>
      <c r="CQ342" s="85"/>
      <c r="CS342" s="85"/>
      <c r="DF342" s="62"/>
      <c r="DH342" s="85"/>
      <c r="DI342" s="85"/>
    </row>
    <row r="343" spans="14:113" s="73" customFormat="1" ht="9" customHeight="1">
      <c r="N343" s="62"/>
      <c r="O343" s="62"/>
      <c r="P343" s="85"/>
      <c r="Q343" s="62"/>
      <c r="AD343" s="62"/>
      <c r="AF343" s="71"/>
      <c r="AG343" s="85"/>
      <c r="BC343" s="85"/>
      <c r="BE343" s="62"/>
      <c r="BU343" s="85"/>
      <c r="BV343" s="85"/>
      <c r="CP343" s="85"/>
      <c r="CQ343" s="85"/>
      <c r="CS343" s="85"/>
      <c r="DF343" s="62"/>
      <c r="DH343" s="85"/>
      <c r="DI343" s="85"/>
    </row>
    <row r="344" spans="14:113" s="73" customFormat="1" ht="9" customHeight="1">
      <c r="N344" s="62"/>
      <c r="O344" s="62"/>
      <c r="P344" s="85"/>
      <c r="Q344" s="62"/>
      <c r="AD344" s="62"/>
      <c r="AF344" s="71"/>
      <c r="AG344" s="85"/>
      <c r="BC344" s="85"/>
      <c r="BE344" s="62"/>
      <c r="BU344" s="85"/>
      <c r="BV344" s="85"/>
      <c r="CP344" s="85"/>
      <c r="CQ344" s="85"/>
      <c r="CS344" s="85"/>
      <c r="DF344" s="62"/>
      <c r="DH344" s="85"/>
      <c r="DI344" s="85"/>
    </row>
    <row r="345" spans="14:113" s="73" customFormat="1" ht="9" customHeight="1">
      <c r="N345" s="62"/>
      <c r="O345" s="62"/>
      <c r="P345" s="85"/>
      <c r="Q345" s="62"/>
      <c r="AD345" s="62"/>
      <c r="AF345" s="71"/>
      <c r="AG345" s="85"/>
      <c r="BC345" s="85"/>
      <c r="BE345" s="62"/>
      <c r="BU345" s="85"/>
      <c r="BV345" s="85"/>
      <c r="CP345" s="85"/>
      <c r="CQ345" s="85"/>
      <c r="CS345" s="85"/>
      <c r="DF345" s="62"/>
      <c r="DH345" s="85"/>
      <c r="DI345" s="85"/>
    </row>
    <row r="346" spans="14:113" s="73" customFormat="1" ht="9" customHeight="1">
      <c r="N346" s="62"/>
      <c r="O346" s="62"/>
      <c r="P346" s="85"/>
      <c r="Q346" s="62"/>
      <c r="AD346" s="62"/>
      <c r="AF346" s="71"/>
      <c r="AG346" s="85"/>
      <c r="BC346" s="85"/>
      <c r="BE346" s="62"/>
      <c r="BU346" s="85"/>
      <c r="BV346" s="85"/>
      <c r="CP346" s="85"/>
      <c r="CQ346" s="85"/>
      <c r="CS346" s="85"/>
      <c r="DF346" s="62"/>
      <c r="DH346" s="85"/>
      <c r="DI346" s="85"/>
    </row>
    <row r="347" spans="14:113" s="73" customFormat="1" ht="9" customHeight="1">
      <c r="N347" s="62"/>
      <c r="O347" s="62"/>
      <c r="P347" s="85"/>
      <c r="Q347" s="62"/>
      <c r="AD347" s="62"/>
      <c r="AF347" s="71"/>
      <c r="AG347" s="85"/>
      <c r="BC347" s="85"/>
      <c r="BE347" s="62"/>
      <c r="BU347" s="85"/>
      <c r="BV347" s="85"/>
      <c r="CP347" s="85"/>
      <c r="CQ347" s="85"/>
      <c r="CS347" s="85"/>
      <c r="DF347" s="62"/>
      <c r="DH347" s="85"/>
      <c r="DI347" s="85"/>
    </row>
    <row r="348" spans="14:113" s="73" customFormat="1" ht="9" customHeight="1">
      <c r="N348" s="62"/>
      <c r="O348" s="62"/>
      <c r="P348" s="85"/>
      <c r="Q348" s="62"/>
      <c r="AD348" s="62"/>
      <c r="AF348" s="71"/>
      <c r="AG348" s="85"/>
      <c r="BC348" s="85"/>
      <c r="BE348" s="62"/>
      <c r="BU348" s="85"/>
      <c r="BV348" s="85"/>
      <c r="CP348" s="85"/>
      <c r="CQ348" s="85"/>
      <c r="CS348" s="85"/>
      <c r="DF348" s="62"/>
      <c r="DH348" s="85"/>
      <c r="DI348" s="85"/>
    </row>
    <row r="349" spans="14:113" s="73" customFormat="1" ht="9" customHeight="1">
      <c r="N349" s="62"/>
      <c r="O349" s="62"/>
      <c r="P349" s="85"/>
      <c r="Q349" s="62"/>
      <c r="AD349" s="62"/>
      <c r="AF349" s="71"/>
      <c r="AG349" s="85"/>
      <c r="BC349" s="85"/>
      <c r="BE349" s="62"/>
      <c r="BU349" s="85"/>
      <c r="BV349" s="85"/>
      <c r="CP349" s="85"/>
      <c r="CQ349" s="85"/>
      <c r="CS349" s="85"/>
      <c r="DF349" s="62"/>
      <c r="DH349" s="85"/>
      <c r="DI349" s="85"/>
    </row>
    <row r="350" spans="14:113" s="73" customFormat="1" ht="9" customHeight="1">
      <c r="N350" s="62"/>
      <c r="O350" s="62"/>
      <c r="P350" s="85"/>
      <c r="Q350" s="62"/>
      <c r="AD350" s="62"/>
      <c r="AF350" s="71"/>
      <c r="AG350" s="85"/>
      <c r="BC350" s="85"/>
      <c r="BE350" s="62"/>
      <c r="BU350" s="85"/>
      <c r="BV350" s="85"/>
      <c r="CP350" s="85"/>
      <c r="CQ350" s="85"/>
      <c r="CS350" s="85"/>
      <c r="DF350" s="62"/>
      <c r="DH350" s="85"/>
      <c r="DI350" s="85"/>
    </row>
    <row r="351" spans="14:113" s="73" customFormat="1" ht="9" customHeight="1">
      <c r="N351" s="62"/>
      <c r="O351" s="62"/>
      <c r="P351" s="85"/>
      <c r="Q351" s="62"/>
      <c r="AD351" s="62"/>
      <c r="AF351" s="71"/>
      <c r="AG351" s="85"/>
      <c r="BC351" s="85"/>
      <c r="BE351" s="62"/>
      <c r="BU351" s="85"/>
      <c r="BV351" s="85"/>
      <c r="CP351" s="85"/>
      <c r="CQ351" s="85"/>
      <c r="CS351" s="85"/>
      <c r="DF351" s="62"/>
      <c r="DH351" s="85"/>
      <c r="DI351" s="85"/>
    </row>
    <row r="352" spans="14:113" s="73" customFormat="1" ht="9" customHeight="1">
      <c r="N352" s="62"/>
      <c r="O352" s="62"/>
      <c r="P352" s="85"/>
      <c r="Q352" s="62"/>
      <c r="AD352" s="62"/>
      <c r="AF352" s="71"/>
      <c r="AG352" s="85"/>
      <c r="BC352" s="85"/>
      <c r="BE352" s="62"/>
      <c r="BU352" s="85"/>
      <c r="BV352" s="85"/>
      <c r="CP352" s="85"/>
      <c r="CQ352" s="85"/>
      <c r="CS352" s="85"/>
      <c r="DF352" s="62"/>
      <c r="DH352" s="85"/>
      <c r="DI352" s="85"/>
    </row>
    <row r="353" spans="14:113" s="73" customFormat="1" ht="9" customHeight="1">
      <c r="N353" s="62"/>
      <c r="O353" s="62"/>
      <c r="P353" s="85"/>
      <c r="Q353" s="62"/>
      <c r="AD353" s="62"/>
      <c r="AF353" s="71"/>
      <c r="AG353" s="85"/>
      <c r="BC353" s="85"/>
      <c r="BE353" s="62"/>
      <c r="BU353" s="85"/>
      <c r="BV353" s="85"/>
      <c r="CP353" s="85"/>
      <c r="CQ353" s="85"/>
      <c r="CS353" s="85"/>
      <c r="DF353" s="62"/>
      <c r="DH353" s="85"/>
      <c r="DI353" s="85"/>
    </row>
    <row r="354" spans="14:113" s="73" customFormat="1" ht="9" customHeight="1">
      <c r="N354" s="62"/>
      <c r="O354" s="62"/>
      <c r="P354" s="85"/>
      <c r="Q354" s="62"/>
      <c r="AD354" s="62"/>
      <c r="AF354" s="71"/>
      <c r="AG354" s="85"/>
      <c r="BC354" s="85"/>
      <c r="BE354" s="62"/>
      <c r="BU354" s="85"/>
      <c r="BV354" s="85"/>
      <c r="CP354" s="85"/>
      <c r="CQ354" s="85"/>
      <c r="CS354" s="85"/>
      <c r="DF354" s="62"/>
      <c r="DH354" s="85"/>
      <c r="DI354" s="85"/>
    </row>
    <row r="355" spans="14:113" s="73" customFormat="1" ht="9" customHeight="1">
      <c r="N355" s="62"/>
      <c r="O355" s="62"/>
      <c r="P355" s="85"/>
      <c r="Q355" s="62"/>
      <c r="AD355" s="62"/>
      <c r="AF355" s="71"/>
      <c r="AG355" s="85"/>
      <c r="BC355" s="85"/>
      <c r="BE355" s="62"/>
      <c r="BU355" s="85"/>
      <c r="BV355" s="85"/>
      <c r="CP355" s="85"/>
      <c r="CQ355" s="85"/>
      <c r="CS355" s="85"/>
      <c r="DF355" s="62"/>
      <c r="DH355" s="85"/>
      <c r="DI355" s="85"/>
    </row>
    <row r="356" spans="14:113" s="73" customFormat="1" ht="9" customHeight="1">
      <c r="N356" s="62"/>
      <c r="O356" s="62"/>
      <c r="P356" s="85"/>
      <c r="Q356" s="62"/>
      <c r="AD356" s="62"/>
      <c r="AF356" s="71"/>
      <c r="AG356" s="85"/>
      <c r="BC356" s="85"/>
      <c r="BE356" s="62"/>
      <c r="BU356" s="85"/>
      <c r="BV356" s="85"/>
      <c r="CP356" s="85"/>
      <c r="CQ356" s="85"/>
      <c r="CS356" s="85"/>
      <c r="DF356" s="62"/>
      <c r="DH356" s="85"/>
      <c r="DI356" s="85"/>
    </row>
    <row r="357" spans="14:113" s="73" customFormat="1" ht="9" customHeight="1">
      <c r="N357" s="62"/>
      <c r="O357" s="62"/>
      <c r="P357" s="85"/>
      <c r="Q357" s="62"/>
      <c r="AD357" s="62"/>
      <c r="AF357" s="71"/>
      <c r="AG357" s="85"/>
      <c r="BC357" s="85"/>
      <c r="BE357" s="62"/>
      <c r="BU357" s="85"/>
      <c r="BV357" s="85"/>
      <c r="CP357" s="85"/>
      <c r="CQ357" s="85"/>
      <c r="CS357" s="85"/>
      <c r="DF357" s="62"/>
      <c r="DH357" s="85"/>
      <c r="DI357" s="85"/>
    </row>
    <row r="358" spans="14:113" s="73" customFormat="1" ht="9" customHeight="1">
      <c r="N358" s="62"/>
      <c r="O358" s="62"/>
      <c r="P358" s="85"/>
      <c r="Q358" s="62"/>
      <c r="AD358" s="62"/>
      <c r="AF358" s="71"/>
      <c r="AG358" s="85"/>
      <c r="BC358" s="85"/>
      <c r="BE358" s="62"/>
      <c r="BU358" s="85"/>
      <c r="BV358" s="85"/>
      <c r="CP358" s="85"/>
      <c r="CQ358" s="85"/>
      <c r="CS358" s="85"/>
      <c r="DF358" s="62"/>
      <c r="DH358" s="85"/>
      <c r="DI358" s="85"/>
    </row>
    <row r="359" spans="14:113" s="73" customFormat="1" ht="9" customHeight="1">
      <c r="N359" s="62"/>
      <c r="O359" s="62"/>
      <c r="P359" s="85"/>
      <c r="Q359" s="62"/>
      <c r="AD359" s="62"/>
      <c r="AF359" s="71"/>
      <c r="AG359" s="85"/>
      <c r="BC359" s="85"/>
      <c r="BE359" s="62"/>
      <c r="BU359" s="85"/>
      <c r="BV359" s="85"/>
      <c r="CP359" s="85"/>
      <c r="CQ359" s="85"/>
      <c r="CS359" s="85"/>
      <c r="DF359" s="62"/>
      <c r="DH359" s="85"/>
      <c r="DI359" s="85"/>
    </row>
    <row r="360" spans="14:113" s="73" customFormat="1" ht="9" customHeight="1">
      <c r="N360" s="62"/>
      <c r="O360" s="62"/>
      <c r="P360" s="85"/>
      <c r="Q360" s="62"/>
      <c r="AD360" s="62"/>
      <c r="AF360" s="71"/>
      <c r="AG360" s="85"/>
      <c r="BC360" s="85"/>
      <c r="BE360" s="62"/>
      <c r="BU360" s="85"/>
      <c r="BV360" s="85"/>
      <c r="CP360" s="85"/>
      <c r="CQ360" s="85"/>
      <c r="CS360" s="85"/>
      <c r="DF360" s="62"/>
      <c r="DH360" s="85"/>
      <c r="DI360" s="85"/>
    </row>
    <row r="361" spans="14:113" s="73" customFormat="1" ht="9" customHeight="1">
      <c r="N361" s="62"/>
      <c r="O361" s="62"/>
      <c r="P361" s="85"/>
      <c r="Q361" s="62"/>
      <c r="AD361" s="62"/>
      <c r="AF361" s="71"/>
      <c r="AG361" s="85"/>
      <c r="BC361" s="85"/>
      <c r="BE361" s="62"/>
      <c r="BU361" s="85"/>
      <c r="BV361" s="85"/>
      <c r="CP361" s="85"/>
      <c r="CQ361" s="85"/>
      <c r="CS361" s="85"/>
      <c r="DF361" s="62"/>
      <c r="DH361" s="85"/>
      <c r="DI361" s="85"/>
    </row>
    <row r="362" spans="14:113" s="73" customFormat="1" ht="9" customHeight="1">
      <c r="N362" s="62"/>
      <c r="O362" s="62"/>
      <c r="P362" s="85"/>
      <c r="Q362" s="62"/>
      <c r="AD362" s="62"/>
      <c r="AF362" s="71"/>
      <c r="AG362" s="85"/>
      <c r="BC362" s="85"/>
      <c r="BE362" s="62"/>
      <c r="BU362" s="85"/>
      <c r="BV362" s="85"/>
      <c r="CP362" s="85"/>
      <c r="CQ362" s="85"/>
      <c r="CS362" s="85"/>
      <c r="DF362" s="62"/>
      <c r="DH362" s="85"/>
      <c r="DI362" s="85"/>
    </row>
    <row r="363" spans="14:113" s="73" customFormat="1" ht="9" customHeight="1">
      <c r="N363" s="62"/>
      <c r="O363" s="62"/>
      <c r="P363" s="85"/>
      <c r="Q363" s="62"/>
      <c r="AD363" s="62"/>
      <c r="AF363" s="71"/>
      <c r="AG363" s="85"/>
      <c r="BC363" s="85"/>
      <c r="BE363" s="62"/>
      <c r="BU363" s="85"/>
      <c r="BV363" s="85"/>
      <c r="CP363" s="85"/>
      <c r="CQ363" s="85"/>
      <c r="CS363" s="85"/>
      <c r="DF363" s="62"/>
      <c r="DH363" s="85"/>
      <c r="DI363" s="85"/>
    </row>
    <row r="364" spans="14:113" s="73" customFormat="1" ht="9" customHeight="1">
      <c r="N364" s="62"/>
      <c r="O364" s="62"/>
      <c r="P364" s="85"/>
      <c r="Q364" s="62"/>
      <c r="AD364" s="62"/>
      <c r="AF364" s="71"/>
      <c r="AG364" s="85"/>
      <c r="BC364" s="85"/>
      <c r="BE364" s="62"/>
      <c r="BU364" s="85"/>
      <c r="BV364" s="85"/>
      <c r="CP364" s="85"/>
      <c r="CQ364" s="85"/>
      <c r="CS364" s="85"/>
      <c r="DF364" s="62"/>
      <c r="DH364" s="85"/>
      <c r="DI364" s="85"/>
    </row>
    <row r="365" spans="14:113" s="73" customFormat="1" ht="9" customHeight="1">
      <c r="N365" s="62"/>
      <c r="O365" s="62"/>
      <c r="P365" s="85"/>
      <c r="Q365" s="62"/>
      <c r="AD365" s="62"/>
      <c r="AF365" s="71"/>
      <c r="AG365" s="85"/>
      <c r="BC365" s="85"/>
      <c r="BE365" s="62"/>
      <c r="BU365" s="85"/>
      <c r="BV365" s="85"/>
      <c r="CP365" s="85"/>
      <c r="CQ365" s="85"/>
      <c r="CS365" s="85"/>
      <c r="DF365" s="62"/>
      <c r="DH365" s="85"/>
      <c r="DI365" s="85"/>
    </row>
    <row r="366" spans="14:113" s="73" customFormat="1" ht="9" customHeight="1">
      <c r="N366" s="62"/>
      <c r="O366" s="62"/>
      <c r="P366" s="85"/>
      <c r="Q366" s="62"/>
      <c r="AD366" s="62"/>
      <c r="AF366" s="71"/>
      <c r="AG366" s="85"/>
      <c r="BC366" s="85"/>
      <c r="BE366" s="62"/>
      <c r="BU366" s="85"/>
      <c r="BV366" s="85"/>
      <c r="CP366" s="85"/>
      <c r="CQ366" s="85"/>
      <c r="CS366" s="85"/>
      <c r="DF366" s="62"/>
      <c r="DH366" s="85"/>
      <c r="DI366" s="85"/>
    </row>
    <row r="367" spans="14:113" s="73" customFormat="1" ht="9" customHeight="1">
      <c r="N367" s="62"/>
      <c r="O367" s="62"/>
      <c r="P367" s="85"/>
      <c r="Q367" s="62"/>
      <c r="AD367" s="62"/>
      <c r="AF367" s="71"/>
      <c r="AG367" s="85"/>
      <c r="BC367" s="85"/>
      <c r="BE367" s="62"/>
      <c r="BU367" s="85"/>
      <c r="BV367" s="85"/>
      <c r="CP367" s="85"/>
      <c r="CQ367" s="85"/>
      <c r="CS367" s="85"/>
      <c r="DF367" s="62"/>
      <c r="DH367" s="85"/>
      <c r="DI367" s="85"/>
    </row>
    <row r="368" spans="14:113" s="73" customFormat="1" ht="9" customHeight="1">
      <c r="N368" s="62"/>
      <c r="O368" s="62"/>
      <c r="P368" s="85"/>
      <c r="Q368" s="62"/>
      <c r="AD368" s="62"/>
      <c r="AF368" s="71"/>
      <c r="AG368" s="85"/>
      <c r="BC368" s="85"/>
      <c r="BE368" s="62"/>
      <c r="BU368" s="85"/>
      <c r="BV368" s="85"/>
      <c r="CP368" s="85"/>
      <c r="CQ368" s="85"/>
      <c r="CS368" s="85"/>
      <c r="DF368" s="62"/>
      <c r="DH368" s="85"/>
      <c r="DI368" s="85"/>
    </row>
    <row r="369" spans="14:113" s="73" customFormat="1" ht="9" customHeight="1">
      <c r="N369" s="62"/>
      <c r="O369" s="62"/>
      <c r="P369" s="85"/>
      <c r="Q369" s="62"/>
      <c r="AD369" s="62"/>
      <c r="AF369" s="71"/>
      <c r="AG369" s="85"/>
      <c r="BC369" s="85"/>
      <c r="BE369" s="62"/>
      <c r="BU369" s="85"/>
      <c r="BV369" s="85"/>
      <c r="CP369" s="85"/>
      <c r="CQ369" s="85"/>
      <c r="CS369" s="85"/>
      <c r="DF369" s="62"/>
      <c r="DH369" s="85"/>
      <c r="DI369" s="85"/>
    </row>
    <row r="370" spans="14:113" s="73" customFormat="1" ht="9" customHeight="1">
      <c r="N370" s="62"/>
      <c r="O370" s="62"/>
      <c r="P370" s="85"/>
      <c r="Q370" s="62"/>
      <c r="AD370" s="62"/>
      <c r="AF370" s="71"/>
      <c r="AG370" s="85"/>
      <c r="BC370" s="85"/>
      <c r="BE370" s="62"/>
      <c r="BU370" s="85"/>
      <c r="BV370" s="85"/>
      <c r="CP370" s="85"/>
      <c r="CQ370" s="85"/>
      <c r="CS370" s="85"/>
      <c r="DF370" s="62"/>
      <c r="DH370" s="85"/>
      <c r="DI370" s="85"/>
    </row>
    <row r="371" spans="14:113" s="73" customFormat="1" ht="9" customHeight="1">
      <c r="N371" s="62"/>
      <c r="O371" s="62"/>
      <c r="P371" s="85"/>
      <c r="Q371" s="62"/>
      <c r="AD371" s="62"/>
      <c r="AF371" s="71"/>
      <c r="AG371" s="85"/>
      <c r="BC371" s="85"/>
      <c r="BE371" s="62"/>
      <c r="BU371" s="85"/>
      <c r="BV371" s="85"/>
      <c r="CP371" s="85"/>
      <c r="CQ371" s="85"/>
      <c r="CS371" s="85"/>
      <c r="DF371" s="62"/>
      <c r="DH371" s="85"/>
      <c r="DI371" s="85"/>
    </row>
    <row r="372" spans="14:113" s="73" customFormat="1" ht="9" customHeight="1">
      <c r="N372" s="62"/>
      <c r="O372" s="62"/>
      <c r="P372" s="85"/>
      <c r="Q372" s="62"/>
      <c r="AD372" s="62"/>
      <c r="AF372" s="71"/>
      <c r="AG372" s="85"/>
      <c r="BC372" s="85"/>
      <c r="BE372" s="62"/>
      <c r="BU372" s="85"/>
      <c r="BV372" s="85"/>
      <c r="CP372" s="85"/>
      <c r="CQ372" s="85"/>
      <c r="CS372" s="85"/>
      <c r="DF372" s="62"/>
      <c r="DH372" s="85"/>
      <c r="DI372" s="85"/>
    </row>
    <row r="373" spans="14:113" s="73" customFormat="1" ht="9" customHeight="1">
      <c r="N373" s="62"/>
      <c r="O373" s="62"/>
      <c r="P373" s="85"/>
      <c r="Q373" s="62"/>
      <c r="AD373" s="62"/>
      <c r="AF373" s="71"/>
      <c r="AG373" s="85"/>
      <c r="BC373" s="85"/>
      <c r="BE373" s="62"/>
      <c r="BU373" s="85"/>
      <c r="BV373" s="85"/>
      <c r="CP373" s="85"/>
      <c r="CQ373" s="85"/>
      <c r="CS373" s="85"/>
      <c r="DF373" s="62"/>
      <c r="DH373" s="85"/>
      <c r="DI373" s="85"/>
    </row>
    <row r="374" spans="14:113" s="73" customFormat="1" ht="9" customHeight="1">
      <c r="N374" s="62"/>
      <c r="O374" s="62"/>
      <c r="P374" s="85"/>
      <c r="Q374" s="62"/>
      <c r="AD374" s="62"/>
      <c r="AF374" s="71"/>
      <c r="AG374" s="85"/>
      <c r="BC374" s="85"/>
      <c r="BE374" s="62"/>
      <c r="BU374" s="85"/>
      <c r="BV374" s="85"/>
      <c r="CP374" s="85"/>
      <c r="CQ374" s="85"/>
      <c r="CS374" s="85"/>
      <c r="DF374" s="62"/>
      <c r="DH374" s="85"/>
      <c r="DI374" s="85"/>
    </row>
    <row r="375" spans="14:113" s="73" customFormat="1" ht="9" customHeight="1">
      <c r="N375" s="62"/>
      <c r="O375" s="62"/>
      <c r="P375" s="85"/>
      <c r="Q375" s="62"/>
      <c r="AD375" s="62"/>
      <c r="AF375" s="71"/>
      <c r="AG375" s="85"/>
      <c r="BC375" s="85"/>
      <c r="BE375" s="62"/>
      <c r="BU375" s="85"/>
      <c r="BV375" s="85"/>
      <c r="CP375" s="85"/>
      <c r="CQ375" s="85"/>
      <c r="CS375" s="85"/>
      <c r="DF375" s="62"/>
      <c r="DH375" s="85"/>
      <c r="DI375" s="85"/>
    </row>
    <row r="376" spans="14:113" s="73" customFormat="1" ht="9" customHeight="1">
      <c r="N376" s="62"/>
      <c r="O376" s="62"/>
      <c r="P376" s="85"/>
      <c r="Q376" s="62"/>
      <c r="AD376" s="62"/>
      <c r="AF376" s="71"/>
      <c r="AG376" s="85"/>
      <c r="BC376" s="85"/>
      <c r="BE376" s="62"/>
      <c r="BU376" s="85"/>
      <c r="BV376" s="85"/>
      <c r="CP376" s="85"/>
      <c r="CQ376" s="85"/>
      <c r="CS376" s="85"/>
      <c r="DF376" s="62"/>
      <c r="DH376" s="85"/>
      <c r="DI376" s="85"/>
    </row>
    <row r="377" spans="14:113" s="73" customFormat="1" ht="9" customHeight="1">
      <c r="N377" s="62"/>
      <c r="O377" s="62"/>
      <c r="P377" s="85"/>
      <c r="Q377" s="62"/>
      <c r="AD377" s="62"/>
      <c r="AF377" s="71"/>
      <c r="AG377" s="85"/>
      <c r="BC377" s="85"/>
      <c r="BE377" s="62"/>
      <c r="BU377" s="85"/>
      <c r="BV377" s="85"/>
      <c r="CP377" s="85"/>
      <c r="CQ377" s="85"/>
      <c r="CS377" s="85"/>
      <c r="DF377" s="62"/>
      <c r="DH377" s="85"/>
      <c r="DI377" s="85"/>
    </row>
    <row r="378" spans="14:113" s="73" customFormat="1" ht="9" customHeight="1">
      <c r="N378" s="62"/>
      <c r="O378" s="62"/>
      <c r="P378" s="85"/>
      <c r="Q378" s="62"/>
      <c r="AD378" s="62"/>
      <c r="AF378" s="71"/>
      <c r="AG378" s="85"/>
      <c r="BC378" s="85"/>
      <c r="BE378" s="62"/>
      <c r="BU378" s="85"/>
      <c r="BV378" s="85"/>
      <c r="CP378" s="85"/>
      <c r="CQ378" s="85"/>
      <c r="CS378" s="85"/>
      <c r="DF378" s="62"/>
      <c r="DH378" s="85"/>
      <c r="DI378" s="85"/>
    </row>
    <row r="379" spans="14:113" s="73" customFormat="1" ht="9" customHeight="1">
      <c r="N379" s="62"/>
      <c r="O379" s="62"/>
      <c r="P379" s="85"/>
      <c r="Q379" s="62"/>
      <c r="AD379" s="62"/>
      <c r="AF379" s="71"/>
      <c r="AG379" s="85"/>
      <c r="BC379" s="85"/>
      <c r="BE379" s="62"/>
      <c r="BU379" s="85"/>
      <c r="BV379" s="85"/>
      <c r="CP379" s="85"/>
      <c r="CQ379" s="85"/>
      <c r="CS379" s="85"/>
      <c r="DF379" s="62"/>
      <c r="DH379" s="85"/>
      <c r="DI379" s="85"/>
    </row>
    <row r="380" spans="14:113" s="73" customFormat="1" ht="9" customHeight="1">
      <c r="N380" s="62"/>
      <c r="O380" s="62"/>
      <c r="P380" s="85"/>
      <c r="Q380" s="62"/>
      <c r="AD380" s="62"/>
      <c r="AF380" s="71"/>
      <c r="AG380" s="85"/>
      <c r="BC380" s="85"/>
      <c r="BE380" s="62"/>
      <c r="BU380" s="85"/>
      <c r="BV380" s="85"/>
      <c r="CP380" s="85"/>
      <c r="CQ380" s="85"/>
      <c r="CS380" s="85"/>
      <c r="DF380" s="62"/>
      <c r="DH380" s="85"/>
      <c r="DI380" s="85"/>
    </row>
    <row r="381" spans="14:113" s="73" customFormat="1" ht="9" customHeight="1">
      <c r="N381" s="62"/>
      <c r="O381" s="62"/>
      <c r="P381" s="85"/>
      <c r="Q381" s="62"/>
      <c r="AD381" s="62"/>
      <c r="AF381" s="71"/>
      <c r="AG381" s="85"/>
      <c r="BC381" s="85"/>
      <c r="BE381" s="62"/>
      <c r="BU381" s="85"/>
      <c r="BV381" s="85"/>
      <c r="CP381" s="85"/>
      <c r="CQ381" s="85"/>
      <c r="CS381" s="85"/>
      <c r="DF381" s="62"/>
      <c r="DH381" s="85"/>
      <c r="DI381" s="85"/>
    </row>
    <row r="382" spans="14:113" s="73" customFormat="1" ht="9" customHeight="1">
      <c r="N382" s="62"/>
      <c r="O382" s="62"/>
      <c r="P382" s="85"/>
      <c r="Q382" s="62"/>
      <c r="AD382" s="62"/>
      <c r="AF382" s="71"/>
      <c r="AG382" s="85"/>
      <c r="BC382" s="85"/>
      <c r="BE382" s="62"/>
      <c r="BU382" s="85"/>
      <c r="BV382" s="85"/>
      <c r="CP382" s="85"/>
      <c r="CQ382" s="85"/>
      <c r="CS382" s="85"/>
      <c r="DF382" s="62"/>
      <c r="DH382" s="85"/>
      <c r="DI382" s="85"/>
    </row>
    <row r="383" spans="14:113" s="73" customFormat="1" ht="9" customHeight="1">
      <c r="N383" s="62"/>
      <c r="O383" s="62"/>
      <c r="P383" s="85"/>
      <c r="Q383" s="62"/>
      <c r="AD383" s="62"/>
      <c r="AF383" s="71"/>
      <c r="AG383" s="85"/>
      <c r="BC383" s="85"/>
      <c r="BE383" s="62"/>
      <c r="BU383" s="85"/>
      <c r="BV383" s="85"/>
      <c r="CP383" s="85"/>
      <c r="CQ383" s="85"/>
      <c r="CS383" s="85"/>
      <c r="DF383" s="62"/>
      <c r="DH383" s="85"/>
      <c r="DI383" s="85"/>
    </row>
    <row r="384" spans="14:113" s="73" customFormat="1" ht="9" customHeight="1">
      <c r="N384" s="62"/>
      <c r="O384" s="62"/>
      <c r="P384" s="85"/>
      <c r="Q384" s="62"/>
      <c r="AD384" s="62"/>
      <c r="AF384" s="71"/>
      <c r="AG384" s="85"/>
      <c r="BC384" s="85"/>
      <c r="BE384" s="62"/>
      <c r="BU384" s="85"/>
      <c r="BV384" s="85"/>
      <c r="CP384" s="85"/>
      <c r="CQ384" s="85"/>
      <c r="CS384" s="85"/>
      <c r="DF384" s="62"/>
      <c r="DH384" s="85"/>
      <c r="DI384" s="85"/>
    </row>
    <row r="385" spans="14:113" s="73" customFormat="1" ht="9" customHeight="1">
      <c r="N385" s="62"/>
      <c r="O385" s="62"/>
      <c r="P385" s="85"/>
      <c r="Q385" s="62"/>
      <c r="AD385" s="62"/>
      <c r="AF385" s="71"/>
      <c r="AG385" s="85"/>
      <c r="BC385" s="85"/>
      <c r="BE385" s="62"/>
      <c r="BU385" s="85"/>
      <c r="BV385" s="85"/>
      <c r="CP385" s="85"/>
      <c r="CQ385" s="85"/>
      <c r="CS385" s="85"/>
      <c r="DF385" s="62"/>
      <c r="DH385" s="85"/>
      <c r="DI385" s="85"/>
    </row>
    <row r="386" spans="14:113" s="73" customFormat="1" ht="9" customHeight="1">
      <c r="N386" s="62"/>
      <c r="O386" s="62"/>
      <c r="P386" s="85"/>
      <c r="Q386" s="62"/>
      <c r="AD386" s="62"/>
      <c r="AF386" s="71"/>
      <c r="AG386" s="85"/>
      <c r="BC386" s="85"/>
      <c r="BE386" s="62"/>
      <c r="BU386" s="85"/>
      <c r="BV386" s="85"/>
      <c r="CP386" s="85"/>
      <c r="CQ386" s="85"/>
      <c r="CS386" s="85"/>
      <c r="DF386" s="62"/>
      <c r="DH386" s="85"/>
      <c r="DI386" s="85"/>
    </row>
    <row r="387" spans="14:113" s="73" customFormat="1" ht="9" customHeight="1">
      <c r="N387" s="62"/>
      <c r="O387" s="62"/>
      <c r="P387" s="85"/>
      <c r="Q387" s="62"/>
      <c r="AD387" s="62"/>
      <c r="AF387" s="71"/>
      <c r="AG387" s="85"/>
      <c r="BC387" s="85"/>
      <c r="BE387" s="62"/>
      <c r="BU387" s="85"/>
      <c r="BV387" s="85"/>
      <c r="CP387" s="85"/>
      <c r="CQ387" s="85"/>
      <c r="CS387" s="85"/>
      <c r="DF387" s="62"/>
      <c r="DH387" s="85"/>
      <c r="DI387" s="85"/>
    </row>
    <row r="388" spans="14:113" s="73" customFormat="1" ht="9" customHeight="1">
      <c r="N388" s="62"/>
      <c r="O388" s="62"/>
      <c r="P388" s="85"/>
      <c r="Q388" s="62"/>
      <c r="AD388" s="62"/>
      <c r="AF388" s="71"/>
      <c r="AG388" s="85"/>
      <c r="BC388" s="85"/>
      <c r="BE388" s="62"/>
      <c r="BU388" s="85"/>
      <c r="BV388" s="85"/>
      <c r="CP388" s="85"/>
      <c r="CQ388" s="85"/>
      <c r="CS388" s="85"/>
      <c r="DF388" s="62"/>
      <c r="DH388" s="85"/>
      <c r="DI388" s="85"/>
    </row>
    <row r="389" spans="14:113" s="73" customFormat="1" ht="9" customHeight="1">
      <c r="N389" s="62"/>
      <c r="O389" s="62"/>
      <c r="P389" s="85"/>
      <c r="Q389" s="62"/>
      <c r="AD389" s="62"/>
      <c r="AF389" s="71"/>
      <c r="AG389" s="85"/>
      <c r="BC389" s="85"/>
      <c r="BE389" s="62"/>
      <c r="BU389" s="85"/>
      <c r="BV389" s="85"/>
      <c r="CP389" s="85"/>
      <c r="CQ389" s="85"/>
      <c r="CS389" s="85"/>
      <c r="DF389" s="62"/>
      <c r="DH389" s="85"/>
      <c r="DI389" s="85"/>
    </row>
    <row r="390" spans="14:113" s="73" customFormat="1" ht="9" customHeight="1">
      <c r="N390" s="62"/>
      <c r="O390" s="62"/>
      <c r="P390" s="85"/>
      <c r="Q390" s="62"/>
      <c r="AD390" s="62"/>
      <c r="AF390" s="71"/>
      <c r="AG390" s="85"/>
      <c r="BC390" s="85"/>
      <c r="BE390" s="62"/>
      <c r="BU390" s="85"/>
      <c r="BV390" s="85"/>
      <c r="CP390" s="85"/>
      <c r="CQ390" s="85"/>
      <c r="CS390" s="85"/>
      <c r="DF390" s="62"/>
      <c r="DH390" s="85"/>
      <c r="DI390" s="85"/>
    </row>
    <row r="391" spans="14:113" s="73" customFormat="1" ht="9" customHeight="1">
      <c r="N391" s="62"/>
      <c r="O391" s="62"/>
      <c r="P391" s="85"/>
      <c r="Q391" s="62"/>
      <c r="AD391" s="62"/>
      <c r="AF391" s="71"/>
      <c r="AG391" s="85"/>
      <c r="BC391" s="85"/>
      <c r="BE391" s="62"/>
      <c r="BU391" s="85"/>
      <c r="BV391" s="85"/>
      <c r="CP391" s="85"/>
      <c r="CQ391" s="85"/>
      <c r="CS391" s="85"/>
      <c r="DF391" s="62"/>
      <c r="DH391" s="85"/>
      <c r="DI391" s="85"/>
    </row>
    <row r="392" spans="14:113" s="73" customFormat="1" ht="9" customHeight="1">
      <c r="N392" s="62"/>
      <c r="O392" s="62"/>
      <c r="P392" s="85"/>
      <c r="Q392" s="62"/>
      <c r="AD392" s="62"/>
      <c r="AF392" s="71"/>
      <c r="AG392" s="85"/>
      <c r="BC392" s="85"/>
      <c r="BE392" s="62"/>
      <c r="BU392" s="85"/>
      <c r="BV392" s="85"/>
      <c r="CP392" s="85"/>
      <c r="CQ392" s="85"/>
      <c r="CS392" s="85"/>
      <c r="DF392" s="62"/>
      <c r="DH392" s="85"/>
      <c r="DI392" s="85"/>
    </row>
    <row r="393" spans="14:113" s="73" customFormat="1" ht="9" customHeight="1">
      <c r="N393" s="62"/>
      <c r="O393" s="62"/>
      <c r="P393" s="85"/>
      <c r="Q393" s="62"/>
      <c r="AD393" s="62"/>
      <c r="AF393" s="71"/>
      <c r="AG393" s="85"/>
      <c r="BC393" s="85"/>
      <c r="BE393" s="62"/>
      <c r="BU393" s="85"/>
      <c r="BV393" s="85"/>
      <c r="CP393" s="85"/>
      <c r="CQ393" s="85"/>
      <c r="CS393" s="85"/>
      <c r="DF393" s="62"/>
      <c r="DH393" s="85"/>
      <c r="DI393" s="85"/>
    </row>
    <row r="394" spans="14:113" s="73" customFormat="1" ht="9" customHeight="1">
      <c r="N394" s="62"/>
      <c r="O394" s="62"/>
      <c r="P394" s="85"/>
      <c r="Q394" s="62"/>
      <c r="AD394" s="62"/>
      <c r="AF394" s="71"/>
      <c r="AG394" s="85"/>
      <c r="BC394" s="85"/>
      <c r="BE394" s="62"/>
      <c r="BU394" s="85"/>
      <c r="BV394" s="85"/>
      <c r="CP394" s="85"/>
      <c r="CQ394" s="85"/>
      <c r="CS394" s="85"/>
      <c r="DF394" s="62"/>
      <c r="DH394" s="85"/>
      <c r="DI394" s="85"/>
    </row>
    <row r="395" spans="14:113" s="73" customFormat="1" ht="9" customHeight="1">
      <c r="N395" s="62"/>
      <c r="O395" s="62"/>
      <c r="P395" s="85"/>
      <c r="Q395" s="62"/>
      <c r="AD395" s="62"/>
      <c r="AF395" s="71"/>
      <c r="AG395" s="85"/>
      <c r="BC395" s="85"/>
      <c r="BE395" s="62"/>
      <c r="BU395" s="85"/>
      <c r="BV395" s="85"/>
      <c r="CP395" s="85"/>
      <c r="CQ395" s="85"/>
      <c r="CS395" s="85"/>
      <c r="DF395" s="62"/>
      <c r="DH395" s="85"/>
      <c r="DI395" s="85"/>
    </row>
    <row r="396" spans="14:113" s="73" customFormat="1" ht="9" customHeight="1">
      <c r="N396" s="62"/>
      <c r="O396" s="62"/>
      <c r="P396" s="85"/>
      <c r="Q396" s="62"/>
      <c r="AD396" s="62"/>
      <c r="AF396" s="71"/>
      <c r="AG396" s="85"/>
      <c r="BC396" s="85"/>
      <c r="BE396" s="62"/>
      <c r="BU396" s="85"/>
      <c r="BV396" s="85"/>
      <c r="CP396" s="85"/>
      <c r="CQ396" s="85"/>
      <c r="CS396" s="85"/>
      <c r="DF396" s="62"/>
      <c r="DH396" s="85"/>
      <c r="DI396" s="85"/>
    </row>
    <row r="397" spans="14:113" s="73" customFormat="1" ht="9" customHeight="1">
      <c r="N397" s="62"/>
      <c r="O397" s="62"/>
      <c r="P397" s="85"/>
      <c r="Q397" s="62"/>
      <c r="AD397" s="62"/>
      <c r="AF397" s="71"/>
      <c r="AG397" s="85"/>
      <c r="BC397" s="85"/>
      <c r="BE397" s="62"/>
      <c r="BU397" s="85"/>
      <c r="BV397" s="85"/>
      <c r="CP397" s="85"/>
      <c r="CQ397" s="85"/>
      <c r="CS397" s="85"/>
      <c r="DF397" s="62"/>
      <c r="DH397" s="85"/>
      <c r="DI397" s="85"/>
    </row>
    <row r="398" spans="14:113" s="73" customFormat="1" ht="9" customHeight="1">
      <c r="N398" s="62"/>
      <c r="O398" s="62"/>
      <c r="P398" s="85"/>
      <c r="Q398" s="62"/>
      <c r="AD398" s="62"/>
      <c r="AF398" s="71"/>
      <c r="AG398" s="85"/>
      <c r="BC398" s="85"/>
      <c r="BE398" s="62"/>
      <c r="BU398" s="85"/>
      <c r="BV398" s="85"/>
      <c r="CP398" s="85"/>
      <c r="CQ398" s="85"/>
      <c r="CS398" s="85"/>
      <c r="DF398" s="62"/>
      <c r="DH398" s="85"/>
      <c r="DI398" s="85"/>
    </row>
    <row r="399" spans="14:113" s="73" customFormat="1" ht="9" customHeight="1">
      <c r="N399" s="62"/>
      <c r="O399" s="62"/>
      <c r="P399" s="85"/>
      <c r="Q399" s="62"/>
      <c r="AD399" s="62"/>
      <c r="AF399" s="71"/>
      <c r="AG399" s="85"/>
      <c r="BC399" s="85"/>
      <c r="BE399" s="62"/>
      <c r="BU399" s="85"/>
      <c r="BV399" s="85"/>
      <c r="CP399" s="85"/>
      <c r="CQ399" s="85"/>
      <c r="CS399" s="85"/>
      <c r="DF399" s="62"/>
      <c r="DH399" s="85"/>
      <c r="DI399" s="85"/>
    </row>
    <row r="400" spans="14:113" s="73" customFormat="1" ht="9" customHeight="1">
      <c r="N400" s="62"/>
      <c r="O400" s="62"/>
      <c r="P400" s="85"/>
      <c r="Q400" s="62"/>
      <c r="AD400" s="62"/>
      <c r="AF400" s="71"/>
      <c r="AG400" s="85"/>
      <c r="BC400" s="85"/>
      <c r="BE400" s="62"/>
      <c r="BU400" s="85"/>
      <c r="BV400" s="85"/>
      <c r="CP400" s="85"/>
      <c r="CQ400" s="85"/>
      <c r="CS400" s="85"/>
      <c r="DF400" s="62"/>
      <c r="DH400" s="85"/>
      <c r="DI400" s="85"/>
    </row>
    <row r="401" spans="14:113" s="73" customFormat="1" ht="9" customHeight="1">
      <c r="N401" s="62"/>
      <c r="O401" s="62"/>
      <c r="P401" s="85"/>
      <c r="Q401" s="62"/>
      <c r="AD401" s="62"/>
      <c r="AF401" s="71"/>
      <c r="AG401" s="85"/>
      <c r="BC401" s="85"/>
      <c r="BE401" s="62"/>
      <c r="BU401" s="85"/>
      <c r="BV401" s="85"/>
      <c r="CP401" s="85"/>
      <c r="CQ401" s="85"/>
      <c r="CS401" s="85"/>
      <c r="DF401" s="62"/>
      <c r="DH401" s="85"/>
      <c r="DI401" s="85"/>
    </row>
    <row r="402" spans="14:113" s="73" customFormat="1" ht="9" customHeight="1">
      <c r="N402" s="62"/>
      <c r="O402" s="62"/>
      <c r="P402" s="85"/>
      <c r="Q402" s="62"/>
      <c r="AD402" s="62"/>
      <c r="AF402" s="71"/>
      <c r="AG402" s="85"/>
      <c r="BC402" s="85"/>
      <c r="BE402" s="62"/>
      <c r="BU402" s="85"/>
      <c r="BV402" s="85"/>
      <c r="CP402" s="85"/>
      <c r="CQ402" s="85"/>
      <c r="CS402" s="85"/>
      <c r="DF402" s="62"/>
      <c r="DH402" s="85"/>
      <c r="DI402" s="85"/>
    </row>
    <row r="403" spans="14:113" s="73" customFormat="1" ht="9" customHeight="1">
      <c r="N403" s="62"/>
      <c r="O403" s="62"/>
      <c r="P403" s="85"/>
      <c r="Q403" s="62"/>
      <c r="AD403" s="62"/>
      <c r="AF403" s="71"/>
      <c r="AG403" s="85"/>
      <c r="BC403" s="85"/>
      <c r="BE403" s="62"/>
      <c r="BU403" s="85"/>
      <c r="BV403" s="85"/>
      <c r="CP403" s="85"/>
      <c r="CQ403" s="85"/>
      <c r="CS403" s="85"/>
      <c r="DF403" s="62"/>
      <c r="DH403" s="85"/>
      <c r="DI403" s="85"/>
    </row>
    <row r="404" spans="14:113" s="73" customFormat="1" ht="9" customHeight="1">
      <c r="N404" s="62"/>
      <c r="O404" s="62"/>
      <c r="P404" s="85"/>
      <c r="Q404" s="62"/>
      <c r="AD404" s="62"/>
      <c r="AF404" s="71"/>
      <c r="AG404" s="85"/>
      <c r="BC404" s="85"/>
      <c r="BE404" s="62"/>
      <c r="BU404" s="85"/>
      <c r="BV404" s="85"/>
      <c r="CP404" s="85"/>
      <c r="CQ404" s="85"/>
      <c r="CS404" s="85"/>
      <c r="DF404" s="62"/>
      <c r="DH404" s="85"/>
      <c r="DI404" s="85"/>
    </row>
    <row r="405" spans="14:113" s="73" customFormat="1" ht="9" customHeight="1">
      <c r="N405" s="62"/>
      <c r="O405" s="62"/>
      <c r="P405" s="85"/>
      <c r="Q405" s="62"/>
      <c r="AD405" s="62"/>
      <c r="AF405" s="71"/>
      <c r="AG405" s="85"/>
      <c r="BC405" s="85"/>
      <c r="BE405" s="62"/>
      <c r="BU405" s="85"/>
      <c r="BV405" s="85"/>
      <c r="CP405" s="85"/>
      <c r="CQ405" s="85"/>
      <c r="CS405" s="85"/>
      <c r="DF405" s="62"/>
      <c r="DH405" s="85"/>
      <c r="DI405" s="85"/>
    </row>
    <row r="406" spans="14:113" s="73" customFormat="1" ht="9" customHeight="1">
      <c r="N406" s="62"/>
      <c r="O406" s="62"/>
      <c r="P406" s="85"/>
      <c r="Q406" s="62"/>
      <c r="AD406" s="62"/>
      <c r="AF406" s="71"/>
      <c r="AG406" s="85"/>
      <c r="BC406" s="85"/>
      <c r="BE406" s="62"/>
      <c r="BU406" s="85"/>
      <c r="BV406" s="85"/>
      <c r="CP406" s="85"/>
      <c r="CQ406" s="85"/>
      <c r="CS406" s="85"/>
      <c r="DF406" s="62"/>
      <c r="DH406" s="85"/>
      <c r="DI406" s="85"/>
    </row>
    <row r="407" spans="14:113" s="73" customFormat="1" ht="9" customHeight="1">
      <c r="N407" s="62"/>
      <c r="O407" s="62"/>
      <c r="P407" s="85"/>
      <c r="Q407" s="62"/>
      <c r="AD407" s="62"/>
      <c r="AF407" s="71"/>
      <c r="AG407" s="85"/>
      <c r="BC407" s="85"/>
      <c r="BE407" s="62"/>
      <c r="BU407" s="85"/>
      <c r="BV407" s="85"/>
      <c r="CP407" s="85"/>
      <c r="CQ407" s="85"/>
      <c r="CS407" s="85"/>
      <c r="DF407" s="62"/>
      <c r="DH407" s="85"/>
      <c r="DI407" s="85"/>
    </row>
    <row r="408" spans="14:113" s="73" customFormat="1" ht="9" customHeight="1">
      <c r="N408" s="62"/>
      <c r="O408" s="62"/>
      <c r="P408" s="85"/>
      <c r="Q408" s="62"/>
      <c r="AD408" s="62"/>
      <c r="AF408" s="71"/>
      <c r="AG408" s="85"/>
      <c r="BC408" s="85"/>
      <c r="BE408" s="62"/>
      <c r="BU408" s="85"/>
      <c r="BV408" s="85"/>
      <c r="CP408" s="85"/>
      <c r="CQ408" s="85"/>
      <c r="CS408" s="85"/>
      <c r="DF408" s="62"/>
      <c r="DH408" s="85"/>
      <c r="DI408" s="85"/>
    </row>
    <row r="409" spans="14:113" s="73" customFormat="1" ht="9" customHeight="1">
      <c r="N409" s="62"/>
      <c r="O409" s="62"/>
      <c r="P409" s="85"/>
      <c r="Q409" s="62"/>
      <c r="AD409" s="62"/>
      <c r="AF409" s="71"/>
      <c r="AG409" s="85"/>
      <c r="BC409" s="85"/>
      <c r="BE409" s="62"/>
      <c r="BU409" s="85"/>
      <c r="BV409" s="85"/>
      <c r="CP409" s="85"/>
      <c r="CQ409" s="85"/>
      <c r="CS409" s="85"/>
      <c r="DF409" s="62"/>
      <c r="DH409" s="85"/>
      <c r="DI409" s="85"/>
    </row>
    <row r="410" spans="14:113" s="73" customFormat="1" ht="9" customHeight="1">
      <c r="N410" s="62"/>
      <c r="O410" s="62"/>
      <c r="P410" s="85"/>
      <c r="Q410" s="62"/>
      <c r="AD410" s="62"/>
      <c r="AF410" s="71"/>
      <c r="AG410" s="85"/>
      <c r="BC410" s="85"/>
      <c r="BE410" s="62"/>
      <c r="BU410" s="85"/>
      <c r="BV410" s="85"/>
      <c r="CP410" s="85"/>
      <c r="CQ410" s="85"/>
      <c r="CS410" s="85"/>
      <c r="DF410" s="62"/>
      <c r="DH410" s="85"/>
      <c r="DI410" s="85"/>
    </row>
    <row r="411" spans="14:113" s="73" customFormat="1" ht="9" customHeight="1">
      <c r="N411" s="62"/>
      <c r="O411" s="62"/>
      <c r="P411" s="85"/>
      <c r="Q411" s="62"/>
      <c r="AD411" s="62"/>
      <c r="AF411" s="71"/>
      <c r="AG411" s="85"/>
      <c r="BC411" s="85"/>
      <c r="BE411" s="62"/>
      <c r="BU411" s="85"/>
      <c r="BV411" s="85"/>
      <c r="CP411" s="85"/>
      <c r="CQ411" s="85"/>
      <c r="CS411" s="85"/>
      <c r="DF411" s="62"/>
      <c r="DH411" s="85"/>
      <c r="DI411" s="85"/>
    </row>
    <row r="412" spans="14:113" s="73" customFormat="1" ht="9" customHeight="1">
      <c r="N412" s="62"/>
      <c r="O412" s="62"/>
      <c r="P412" s="85"/>
      <c r="Q412" s="62"/>
      <c r="AD412" s="62"/>
      <c r="AF412" s="71"/>
      <c r="AG412" s="85"/>
      <c r="BC412" s="85"/>
      <c r="BE412" s="62"/>
      <c r="BU412" s="85"/>
      <c r="BV412" s="85"/>
      <c r="CP412" s="85"/>
      <c r="CQ412" s="85"/>
      <c r="CS412" s="85"/>
      <c r="DF412" s="62"/>
      <c r="DH412" s="85"/>
      <c r="DI412" s="85"/>
    </row>
    <row r="413" spans="14:113" s="73" customFormat="1" ht="9" customHeight="1">
      <c r="N413" s="62"/>
      <c r="O413" s="62"/>
      <c r="P413" s="85"/>
      <c r="Q413" s="62"/>
      <c r="AD413" s="62"/>
      <c r="AF413" s="71"/>
      <c r="AG413" s="85"/>
      <c r="BC413" s="85"/>
      <c r="BE413" s="62"/>
      <c r="BU413" s="85"/>
      <c r="BV413" s="85"/>
      <c r="CP413" s="85"/>
      <c r="CQ413" s="85"/>
      <c r="CS413" s="85"/>
      <c r="DF413" s="62"/>
      <c r="DH413" s="85"/>
      <c r="DI413" s="85"/>
    </row>
    <row r="414" spans="14:113" s="73" customFormat="1" ht="9" customHeight="1">
      <c r="N414" s="62"/>
      <c r="O414" s="62"/>
      <c r="P414" s="85"/>
      <c r="Q414" s="62"/>
      <c r="AD414" s="62"/>
      <c r="AF414" s="71"/>
      <c r="AG414" s="85"/>
      <c r="BC414" s="85"/>
      <c r="BE414" s="62"/>
      <c r="BU414" s="85"/>
      <c r="BV414" s="85"/>
      <c r="CP414" s="85"/>
      <c r="CQ414" s="85"/>
      <c r="CS414" s="85"/>
      <c r="DF414" s="62"/>
      <c r="DH414" s="85"/>
      <c r="DI414" s="85"/>
    </row>
    <row r="415" spans="14:113" s="73" customFormat="1" ht="9" customHeight="1">
      <c r="N415" s="62"/>
      <c r="O415" s="62"/>
      <c r="P415" s="85"/>
      <c r="Q415" s="62"/>
      <c r="AD415" s="62"/>
      <c r="AF415" s="71"/>
      <c r="AG415" s="85"/>
      <c r="BC415" s="85"/>
      <c r="BE415" s="62"/>
      <c r="BU415" s="85"/>
      <c r="BV415" s="85"/>
      <c r="CP415" s="85"/>
      <c r="CQ415" s="85"/>
      <c r="CS415" s="85"/>
      <c r="DF415" s="62"/>
      <c r="DH415" s="85"/>
      <c r="DI415" s="85"/>
    </row>
    <row r="416" spans="14:113" s="73" customFormat="1" ht="9" customHeight="1">
      <c r="N416" s="62"/>
      <c r="O416" s="62"/>
      <c r="P416" s="85"/>
      <c r="Q416" s="62"/>
      <c r="AD416" s="62"/>
      <c r="AF416" s="71"/>
      <c r="AG416" s="85"/>
      <c r="BC416" s="85"/>
      <c r="BE416" s="62"/>
      <c r="BU416" s="85"/>
      <c r="BV416" s="85"/>
      <c r="CP416" s="85"/>
      <c r="CQ416" s="85"/>
      <c r="CS416" s="85"/>
      <c r="DF416" s="62"/>
      <c r="DH416" s="85"/>
      <c r="DI416" s="85"/>
    </row>
    <row r="417" spans="14:113" s="73" customFormat="1" ht="9" customHeight="1">
      <c r="N417" s="62"/>
      <c r="O417" s="62"/>
      <c r="P417" s="85"/>
      <c r="Q417" s="62"/>
      <c r="AD417" s="62"/>
      <c r="AF417" s="71"/>
      <c r="AG417" s="85"/>
      <c r="BC417" s="85"/>
      <c r="BE417" s="62"/>
      <c r="BU417" s="85"/>
      <c r="BV417" s="85"/>
      <c r="CP417" s="85"/>
      <c r="CQ417" s="85"/>
      <c r="CS417" s="85"/>
      <c r="DF417" s="62"/>
      <c r="DH417" s="85"/>
      <c r="DI417" s="85"/>
    </row>
    <row r="418" spans="14:113" s="73" customFormat="1" ht="9" customHeight="1">
      <c r="N418" s="62"/>
      <c r="O418" s="62"/>
      <c r="P418" s="85"/>
      <c r="Q418" s="62"/>
      <c r="AD418" s="62"/>
      <c r="AF418" s="71"/>
      <c r="AG418" s="85"/>
      <c r="BC418" s="85"/>
      <c r="BE418" s="62"/>
      <c r="BU418" s="85"/>
      <c r="BV418" s="85"/>
      <c r="CP418" s="85"/>
      <c r="CQ418" s="85"/>
      <c r="CS418" s="85"/>
      <c r="DF418" s="62"/>
      <c r="DH418" s="85"/>
      <c r="DI418" s="85"/>
    </row>
    <row r="419" spans="14:113" s="73" customFormat="1" ht="9" customHeight="1">
      <c r="N419" s="62"/>
      <c r="O419" s="62"/>
      <c r="P419" s="85"/>
      <c r="Q419" s="62"/>
      <c r="AD419" s="62"/>
      <c r="AF419" s="71"/>
      <c r="AG419" s="85"/>
      <c r="BC419" s="85"/>
      <c r="BE419" s="62"/>
      <c r="BU419" s="85"/>
      <c r="BV419" s="85"/>
      <c r="CP419" s="85"/>
      <c r="CQ419" s="85"/>
      <c r="CS419" s="85"/>
      <c r="DF419" s="62"/>
      <c r="DH419" s="85"/>
      <c r="DI419" s="85"/>
    </row>
    <row r="420" spans="14:113" s="73" customFormat="1" ht="9" customHeight="1">
      <c r="N420" s="62"/>
      <c r="O420" s="62"/>
      <c r="P420" s="85"/>
      <c r="Q420" s="62"/>
      <c r="AD420" s="62"/>
      <c r="AF420" s="71"/>
      <c r="AG420" s="85"/>
      <c r="BC420" s="85"/>
      <c r="BE420" s="62"/>
      <c r="BU420" s="85"/>
      <c r="BV420" s="85"/>
      <c r="CP420" s="85"/>
      <c r="CQ420" s="85"/>
      <c r="CS420" s="85"/>
      <c r="DF420" s="62"/>
      <c r="DH420" s="85"/>
      <c r="DI420" s="85"/>
    </row>
    <row r="421" spans="14:113" s="73" customFormat="1" ht="9" customHeight="1">
      <c r="N421" s="62"/>
      <c r="O421" s="62"/>
      <c r="P421" s="85"/>
      <c r="Q421" s="62"/>
      <c r="AD421" s="62"/>
      <c r="AF421" s="71"/>
      <c r="AG421" s="85"/>
      <c r="BC421" s="85"/>
      <c r="BE421" s="62"/>
      <c r="BU421" s="85"/>
      <c r="BV421" s="85"/>
      <c r="CP421" s="85"/>
      <c r="CQ421" s="85"/>
      <c r="CS421" s="85"/>
      <c r="DF421" s="62"/>
      <c r="DH421" s="85"/>
      <c r="DI421" s="85"/>
    </row>
    <row r="422" spans="14:113" s="73" customFormat="1" ht="9" customHeight="1">
      <c r="N422" s="62"/>
      <c r="O422" s="62"/>
      <c r="P422" s="85"/>
      <c r="Q422" s="62"/>
      <c r="AD422" s="62"/>
      <c r="AF422" s="71"/>
      <c r="AG422" s="85"/>
      <c r="BC422" s="85"/>
      <c r="BE422" s="62"/>
      <c r="BU422" s="85"/>
      <c r="BV422" s="85"/>
      <c r="CP422" s="85"/>
      <c r="CQ422" s="85"/>
      <c r="CS422" s="85"/>
      <c r="DF422" s="62"/>
      <c r="DH422" s="85"/>
      <c r="DI422" s="85"/>
    </row>
    <row r="423" spans="14:113" s="73" customFormat="1" ht="9" customHeight="1">
      <c r="N423" s="62"/>
      <c r="O423" s="62"/>
      <c r="P423" s="85"/>
      <c r="Q423" s="62"/>
      <c r="AD423" s="62"/>
      <c r="AF423" s="71"/>
      <c r="AG423" s="85"/>
      <c r="BC423" s="85"/>
      <c r="BE423" s="62"/>
      <c r="BU423" s="85"/>
      <c r="BV423" s="85"/>
      <c r="CP423" s="85"/>
      <c r="CQ423" s="85"/>
      <c r="CS423" s="85"/>
      <c r="DF423" s="62"/>
      <c r="DH423" s="85"/>
      <c r="DI423" s="85"/>
    </row>
    <row r="424" spans="14:113" s="73" customFormat="1" ht="9" customHeight="1">
      <c r="N424" s="62"/>
      <c r="O424" s="62"/>
      <c r="P424" s="85"/>
      <c r="Q424" s="62"/>
      <c r="AD424" s="62"/>
      <c r="AF424" s="71"/>
      <c r="AG424" s="85"/>
      <c r="BC424" s="85"/>
      <c r="BE424" s="62"/>
      <c r="BU424" s="85"/>
      <c r="BV424" s="85"/>
      <c r="CP424" s="85"/>
      <c r="CQ424" s="85"/>
      <c r="CS424" s="85"/>
      <c r="DF424" s="62"/>
      <c r="DH424" s="85"/>
      <c r="DI424" s="85"/>
    </row>
    <row r="425" spans="14:113" s="73" customFormat="1" ht="9" customHeight="1">
      <c r="N425" s="62"/>
      <c r="O425" s="62"/>
      <c r="P425" s="85"/>
      <c r="Q425" s="62"/>
      <c r="AD425" s="62"/>
      <c r="AF425" s="71"/>
      <c r="AG425" s="85"/>
      <c r="BC425" s="85"/>
      <c r="BE425" s="62"/>
      <c r="BU425" s="85"/>
      <c r="BV425" s="85"/>
      <c r="CP425" s="85"/>
      <c r="CQ425" s="85"/>
      <c r="CS425" s="85"/>
      <c r="DF425" s="62"/>
      <c r="DH425" s="85"/>
      <c r="DI425" s="85"/>
    </row>
    <row r="426" spans="14:113" s="73" customFormat="1" ht="9" customHeight="1">
      <c r="N426" s="62"/>
      <c r="O426" s="62"/>
      <c r="P426" s="85"/>
      <c r="Q426" s="62"/>
      <c r="AD426" s="62"/>
      <c r="AF426" s="71"/>
      <c r="AG426" s="85"/>
      <c r="BC426" s="85"/>
      <c r="BE426" s="62"/>
      <c r="BU426" s="85"/>
      <c r="BV426" s="85"/>
      <c r="CP426" s="85"/>
      <c r="CQ426" s="85"/>
      <c r="CS426" s="85"/>
      <c r="DF426" s="62"/>
      <c r="DH426" s="85"/>
      <c r="DI426" s="85"/>
    </row>
    <row r="427" spans="14:113" s="73" customFormat="1" ht="9" customHeight="1">
      <c r="N427" s="62"/>
      <c r="O427" s="62"/>
      <c r="P427" s="85"/>
      <c r="Q427" s="62"/>
      <c r="AD427" s="62"/>
      <c r="AF427" s="71"/>
      <c r="AG427" s="85"/>
      <c r="BC427" s="85"/>
      <c r="BE427" s="62"/>
      <c r="BU427" s="85"/>
      <c r="BV427" s="85"/>
      <c r="CP427" s="85"/>
      <c r="CQ427" s="85"/>
      <c r="CS427" s="85"/>
      <c r="DF427" s="62"/>
      <c r="DH427" s="85"/>
      <c r="DI427" s="85"/>
    </row>
    <row r="428" spans="14:113" s="73" customFormat="1" ht="9" customHeight="1">
      <c r="N428" s="62"/>
      <c r="O428" s="62"/>
      <c r="P428" s="85"/>
      <c r="Q428" s="62"/>
      <c r="AD428" s="62"/>
      <c r="AF428" s="71"/>
      <c r="AG428" s="85"/>
      <c r="BC428" s="85"/>
      <c r="BE428" s="62"/>
      <c r="BU428" s="85"/>
      <c r="BV428" s="85"/>
      <c r="CP428" s="85"/>
      <c r="CQ428" s="85"/>
      <c r="CS428" s="85"/>
      <c r="DF428" s="62"/>
      <c r="DH428" s="85"/>
      <c r="DI428" s="85"/>
    </row>
    <row r="429" spans="14:113" s="73" customFormat="1" ht="9" customHeight="1">
      <c r="N429" s="62"/>
      <c r="O429" s="62"/>
      <c r="P429" s="85"/>
      <c r="Q429" s="62"/>
      <c r="AD429" s="62"/>
      <c r="AF429" s="71"/>
      <c r="AG429" s="85"/>
      <c r="BC429" s="85"/>
      <c r="BE429" s="62"/>
      <c r="BU429" s="85"/>
      <c r="BV429" s="85"/>
      <c r="CP429" s="85"/>
      <c r="CQ429" s="85"/>
      <c r="CS429" s="85"/>
      <c r="DF429" s="62"/>
      <c r="DH429" s="85"/>
      <c r="DI429" s="85"/>
    </row>
    <row r="430" spans="14:113" s="73" customFormat="1" ht="9" customHeight="1">
      <c r="N430" s="62"/>
      <c r="O430" s="62"/>
      <c r="P430" s="85"/>
      <c r="Q430" s="62"/>
      <c r="AD430" s="62"/>
      <c r="AF430" s="71"/>
      <c r="AG430" s="85"/>
      <c r="BC430" s="85"/>
      <c r="BE430" s="62"/>
      <c r="BU430" s="85"/>
      <c r="BV430" s="85"/>
      <c r="CP430" s="85"/>
      <c r="CQ430" s="85"/>
      <c r="CS430" s="85"/>
      <c r="DF430" s="62"/>
      <c r="DH430" s="85"/>
      <c r="DI430" s="85"/>
    </row>
    <row r="431" spans="14:113" s="73" customFormat="1" ht="9" customHeight="1">
      <c r="N431" s="62"/>
      <c r="O431" s="62"/>
      <c r="P431" s="85"/>
      <c r="Q431" s="62"/>
      <c r="AD431" s="62"/>
      <c r="AF431" s="71"/>
      <c r="AG431" s="85"/>
      <c r="BC431" s="85"/>
      <c r="BE431" s="62"/>
      <c r="BU431" s="85"/>
      <c r="BV431" s="85"/>
      <c r="CP431" s="85"/>
      <c r="CQ431" s="85"/>
      <c r="CS431" s="85"/>
      <c r="DF431" s="62"/>
      <c r="DH431" s="85"/>
      <c r="DI431" s="85"/>
    </row>
    <row r="432" spans="14:113" s="73" customFormat="1" ht="9" customHeight="1">
      <c r="N432" s="62"/>
      <c r="O432" s="62"/>
      <c r="P432" s="85"/>
      <c r="Q432" s="62"/>
      <c r="AD432" s="62"/>
      <c r="AF432" s="71"/>
      <c r="AG432" s="85"/>
      <c r="BC432" s="85"/>
      <c r="BE432" s="62"/>
      <c r="BU432" s="85"/>
      <c r="BV432" s="85"/>
      <c r="CP432" s="85"/>
      <c r="CQ432" s="85"/>
      <c r="CS432" s="85"/>
      <c r="DF432" s="62"/>
      <c r="DH432" s="85"/>
      <c r="DI432" s="85"/>
    </row>
    <row r="433" spans="14:113" s="73" customFormat="1" ht="9" customHeight="1">
      <c r="N433" s="62"/>
      <c r="O433" s="62"/>
      <c r="P433" s="85"/>
      <c r="Q433" s="62"/>
      <c r="AD433" s="62"/>
      <c r="AF433" s="71"/>
      <c r="AG433" s="85"/>
      <c r="BC433" s="85"/>
      <c r="BE433" s="62"/>
      <c r="BU433" s="85"/>
      <c r="BV433" s="85"/>
      <c r="CP433" s="85"/>
      <c r="CQ433" s="85"/>
      <c r="CS433" s="85"/>
      <c r="DF433" s="62"/>
      <c r="DH433" s="85"/>
      <c r="DI433" s="85"/>
    </row>
    <row r="434" spans="14:113" s="73" customFormat="1" ht="9" customHeight="1">
      <c r="N434" s="62"/>
      <c r="O434" s="62"/>
      <c r="P434" s="85"/>
      <c r="Q434" s="62"/>
      <c r="AD434" s="62"/>
      <c r="AF434" s="71"/>
      <c r="AG434" s="85"/>
      <c r="BC434" s="85"/>
      <c r="BE434" s="62"/>
      <c r="BU434" s="85"/>
      <c r="BV434" s="85"/>
      <c r="CP434" s="85"/>
      <c r="CQ434" s="85"/>
      <c r="CS434" s="85"/>
      <c r="DF434" s="62"/>
      <c r="DH434" s="85"/>
      <c r="DI434" s="85"/>
    </row>
    <row r="435" spans="14:113" s="73" customFormat="1" ht="9" customHeight="1">
      <c r="N435" s="62"/>
      <c r="O435" s="62"/>
      <c r="P435" s="85"/>
      <c r="Q435" s="62"/>
      <c r="AD435" s="62"/>
      <c r="AF435" s="71"/>
      <c r="AG435" s="85"/>
      <c r="BC435" s="85"/>
      <c r="BE435" s="62"/>
      <c r="BU435" s="85"/>
      <c r="BV435" s="85"/>
      <c r="CP435" s="85"/>
      <c r="CQ435" s="85"/>
      <c r="CS435" s="85"/>
      <c r="DF435" s="62"/>
      <c r="DH435" s="85"/>
      <c r="DI435" s="85"/>
    </row>
    <row r="436" spans="14:113" s="73" customFormat="1" ht="9" customHeight="1">
      <c r="N436" s="62"/>
      <c r="O436" s="62"/>
      <c r="P436" s="85"/>
      <c r="Q436" s="62"/>
      <c r="AD436" s="62"/>
      <c r="AF436" s="71"/>
      <c r="AG436" s="85"/>
      <c r="BC436" s="85"/>
      <c r="BE436" s="62"/>
      <c r="BU436" s="85"/>
      <c r="BV436" s="85"/>
      <c r="CP436" s="85"/>
      <c r="CQ436" s="85"/>
      <c r="CS436" s="85"/>
      <c r="DF436" s="62"/>
      <c r="DH436" s="85"/>
      <c r="DI436" s="85"/>
    </row>
    <row r="437" spans="14:113" s="73" customFormat="1" ht="9" customHeight="1">
      <c r="N437" s="62"/>
      <c r="O437" s="62"/>
      <c r="P437" s="85"/>
      <c r="Q437" s="62"/>
      <c r="AD437" s="62"/>
      <c r="AF437" s="71"/>
      <c r="AG437" s="85"/>
      <c r="BC437" s="85"/>
      <c r="BE437" s="62"/>
      <c r="BU437" s="85"/>
      <c r="BV437" s="85"/>
      <c r="CP437" s="85"/>
      <c r="CQ437" s="85"/>
      <c r="CS437" s="85"/>
      <c r="DF437" s="62"/>
      <c r="DH437" s="85"/>
      <c r="DI437" s="85"/>
    </row>
    <row r="438" spans="14:113" s="73" customFormat="1" ht="9" customHeight="1">
      <c r="N438" s="62"/>
      <c r="O438" s="62"/>
      <c r="P438" s="85"/>
      <c r="Q438" s="62"/>
      <c r="AD438" s="62"/>
      <c r="AF438" s="71"/>
      <c r="AG438" s="85"/>
      <c r="BC438" s="85"/>
      <c r="BE438" s="62"/>
      <c r="BU438" s="85"/>
      <c r="BV438" s="85"/>
      <c r="CP438" s="85"/>
      <c r="CQ438" s="85"/>
      <c r="CS438" s="85"/>
      <c r="DF438" s="62"/>
      <c r="DH438" s="85"/>
      <c r="DI438" s="85"/>
    </row>
    <row r="439" spans="14:113" s="73" customFormat="1" ht="9" customHeight="1">
      <c r="N439" s="62"/>
      <c r="O439" s="62"/>
      <c r="P439" s="85"/>
      <c r="Q439" s="62"/>
      <c r="AD439" s="62"/>
      <c r="AF439" s="71"/>
      <c r="AG439" s="85"/>
      <c r="BC439" s="85"/>
      <c r="BE439" s="62"/>
      <c r="BU439" s="85"/>
      <c r="BV439" s="85"/>
      <c r="CP439" s="85"/>
      <c r="CQ439" s="85"/>
      <c r="CS439" s="85"/>
      <c r="DF439" s="62"/>
      <c r="DH439" s="85"/>
      <c r="DI439" s="85"/>
    </row>
    <row r="440" spans="14:113" s="73" customFormat="1" ht="9" customHeight="1">
      <c r="N440" s="62"/>
      <c r="O440" s="62"/>
      <c r="P440" s="85"/>
      <c r="Q440" s="62"/>
      <c r="AD440" s="62"/>
      <c r="AF440" s="71"/>
      <c r="AG440" s="85"/>
      <c r="BC440" s="85"/>
      <c r="BE440" s="62"/>
      <c r="BU440" s="85"/>
      <c r="BV440" s="85"/>
      <c r="CP440" s="85"/>
      <c r="CQ440" s="85"/>
      <c r="CS440" s="85"/>
      <c r="DF440" s="62"/>
      <c r="DH440" s="85"/>
      <c r="DI440" s="85"/>
    </row>
    <row r="441" spans="14:113" s="73" customFormat="1" ht="9" customHeight="1">
      <c r="N441" s="62"/>
      <c r="O441" s="62"/>
      <c r="P441" s="85"/>
      <c r="Q441" s="62"/>
      <c r="AD441" s="62"/>
      <c r="AF441" s="71"/>
      <c r="AG441" s="85"/>
      <c r="BC441" s="85"/>
      <c r="BE441" s="62"/>
      <c r="BU441" s="85"/>
      <c r="BV441" s="85"/>
      <c r="CP441" s="85"/>
      <c r="CQ441" s="85"/>
      <c r="CS441" s="85"/>
      <c r="DF441" s="62"/>
      <c r="DH441" s="85"/>
      <c r="DI441" s="85"/>
    </row>
    <row r="442" spans="14:113" s="73" customFormat="1" ht="9" customHeight="1">
      <c r="N442" s="62"/>
      <c r="O442" s="62"/>
      <c r="P442" s="85"/>
      <c r="Q442" s="62"/>
      <c r="AD442" s="62"/>
      <c r="AF442" s="71"/>
      <c r="AG442" s="85"/>
      <c r="BC442" s="85"/>
      <c r="BE442" s="62"/>
      <c r="BU442" s="85"/>
      <c r="BV442" s="85"/>
      <c r="CP442" s="85"/>
      <c r="CQ442" s="85"/>
      <c r="CS442" s="85"/>
      <c r="DF442" s="62"/>
      <c r="DH442" s="85"/>
      <c r="DI442" s="85"/>
    </row>
    <row r="443" spans="14:113" s="73" customFormat="1" ht="9" customHeight="1">
      <c r="N443" s="62"/>
      <c r="O443" s="62"/>
      <c r="P443" s="85"/>
      <c r="Q443" s="62"/>
      <c r="AD443" s="62"/>
      <c r="AF443" s="71"/>
      <c r="AG443" s="85"/>
      <c r="BC443" s="85"/>
      <c r="BE443" s="62"/>
      <c r="BU443" s="85"/>
      <c r="BV443" s="85"/>
      <c r="CP443" s="85"/>
      <c r="CQ443" s="85"/>
      <c r="CS443" s="85"/>
      <c r="DF443" s="62"/>
      <c r="DH443" s="85"/>
      <c r="DI443" s="85"/>
    </row>
    <row r="444" spans="14:113" s="73" customFormat="1" ht="9" customHeight="1">
      <c r="N444" s="62"/>
      <c r="O444" s="62"/>
      <c r="P444" s="85"/>
      <c r="Q444" s="62"/>
      <c r="AD444" s="62"/>
      <c r="AF444" s="71"/>
      <c r="AG444" s="85"/>
      <c r="BC444" s="85"/>
      <c r="BE444" s="62"/>
      <c r="BU444" s="85"/>
      <c r="BV444" s="85"/>
      <c r="CP444" s="85"/>
      <c r="CQ444" s="85"/>
      <c r="CS444" s="85"/>
      <c r="DF444" s="62"/>
      <c r="DH444" s="85"/>
      <c r="DI444" s="85"/>
    </row>
    <row r="445" spans="14:113" s="73" customFormat="1" ht="9" customHeight="1">
      <c r="N445" s="62"/>
      <c r="O445" s="62"/>
      <c r="P445" s="85"/>
      <c r="Q445" s="62"/>
      <c r="AD445" s="62"/>
      <c r="AF445" s="71"/>
      <c r="AG445" s="85"/>
      <c r="BC445" s="85"/>
      <c r="BE445" s="62"/>
      <c r="BU445" s="85"/>
      <c r="BV445" s="85"/>
      <c r="CP445" s="85"/>
      <c r="CQ445" s="85"/>
      <c r="CS445" s="85"/>
      <c r="DF445" s="62"/>
      <c r="DH445" s="85"/>
      <c r="DI445" s="85"/>
    </row>
    <row r="446" spans="14:113" s="73" customFormat="1" ht="9" customHeight="1">
      <c r="N446" s="62"/>
      <c r="O446" s="62"/>
      <c r="P446" s="85"/>
      <c r="Q446" s="62"/>
      <c r="AD446" s="62"/>
      <c r="AF446" s="71"/>
      <c r="AG446" s="85"/>
      <c r="BC446" s="85"/>
      <c r="BE446" s="62"/>
      <c r="BU446" s="85"/>
      <c r="BV446" s="85"/>
      <c r="CP446" s="85"/>
      <c r="CQ446" s="85"/>
      <c r="CS446" s="85"/>
      <c r="DF446" s="62"/>
      <c r="DH446" s="85"/>
      <c r="DI446" s="85"/>
    </row>
    <row r="447" spans="14:113" s="73" customFormat="1" ht="9" customHeight="1">
      <c r="N447" s="62"/>
      <c r="O447" s="62"/>
      <c r="P447" s="85"/>
      <c r="Q447" s="62"/>
      <c r="AD447" s="62"/>
      <c r="AF447" s="71"/>
      <c r="AG447" s="85"/>
      <c r="BC447" s="85"/>
      <c r="BE447" s="62"/>
      <c r="BU447" s="85"/>
      <c r="BV447" s="85"/>
      <c r="CP447" s="85"/>
      <c r="CQ447" s="85"/>
      <c r="CS447" s="85"/>
      <c r="DF447" s="62"/>
      <c r="DH447" s="85"/>
      <c r="DI447" s="85"/>
    </row>
    <row r="448" spans="14:113" s="73" customFormat="1" ht="9" customHeight="1">
      <c r="N448" s="62"/>
      <c r="O448" s="62"/>
      <c r="P448" s="85"/>
      <c r="Q448" s="62"/>
      <c r="AD448" s="62"/>
      <c r="AF448" s="71"/>
      <c r="AG448" s="85"/>
      <c r="BC448" s="85"/>
      <c r="BE448" s="62"/>
      <c r="BU448" s="85"/>
      <c r="BV448" s="85"/>
      <c r="CP448" s="85"/>
      <c r="CQ448" s="85"/>
      <c r="CS448" s="85"/>
      <c r="DF448" s="62"/>
      <c r="DH448" s="85"/>
      <c r="DI448" s="85"/>
    </row>
    <row r="449" spans="14:113" s="73" customFormat="1" ht="9" customHeight="1">
      <c r="N449" s="62"/>
      <c r="O449" s="62"/>
      <c r="P449" s="85"/>
      <c r="Q449" s="62"/>
      <c r="AD449" s="62"/>
      <c r="AF449" s="71"/>
      <c r="AG449" s="85"/>
      <c r="BC449" s="85"/>
      <c r="BE449" s="62"/>
      <c r="BU449" s="85"/>
      <c r="BV449" s="85"/>
      <c r="CP449" s="85"/>
      <c r="CQ449" s="85"/>
      <c r="CS449" s="85"/>
      <c r="DF449" s="62"/>
      <c r="DH449" s="85"/>
      <c r="DI449" s="85"/>
    </row>
    <row r="450" spans="14:113" s="73" customFormat="1" ht="9" customHeight="1">
      <c r="N450" s="62"/>
      <c r="O450" s="62"/>
      <c r="P450" s="85"/>
      <c r="Q450" s="62"/>
      <c r="AD450" s="62"/>
      <c r="AF450" s="71"/>
      <c r="AG450" s="85"/>
      <c r="BC450" s="85"/>
      <c r="BE450" s="62"/>
      <c r="BU450" s="85"/>
      <c r="BV450" s="85"/>
      <c r="CP450" s="85"/>
      <c r="CQ450" s="85"/>
      <c r="CS450" s="85"/>
      <c r="DF450" s="62"/>
      <c r="DH450" s="85"/>
      <c r="DI450" s="85"/>
    </row>
    <row r="451" spans="14:113" s="73" customFormat="1" ht="9" customHeight="1">
      <c r="N451" s="62"/>
      <c r="O451" s="62"/>
      <c r="P451" s="85"/>
      <c r="Q451" s="62"/>
      <c r="AD451" s="62"/>
      <c r="AF451" s="71"/>
      <c r="AG451" s="85"/>
      <c r="BC451" s="85"/>
      <c r="BE451" s="62"/>
      <c r="BU451" s="85"/>
      <c r="BV451" s="85"/>
      <c r="CP451" s="85"/>
      <c r="CQ451" s="85"/>
      <c r="CS451" s="85"/>
      <c r="DF451" s="62"/>
      <c r="DH451" s="85"/>
      <c r="DI451" s="85"/>
    </row>
    <row r="452" spans="14:113" s="73" customFormat="1" ht="9" customHeight="1">
      <c r="N452" s="62"/>
      <c r="O452" s="62"/>
      <c r="P452" s="85"/>
      <c r="Q452" s="62"/>
      <c r="AD452" s="62"/>
      <c r="AF452" s="71"/>
      <c r="AG452" s="85"/>
      <c r="BC452" s="85"/>
      <c r="BE452" s="62"/>
      <c r="BU452" s="85"/>
      <c r="BV452" s="85"/>
      <c r="CP452" s="85"/>
      <c r="CQ452" s="85"/>
      <c r="CS452" s="85"/>
      <c r="DF452" s="62"/>
      <c r="DH452" s="85"/>
      <c r="DI452" s="85"/>
    </row>
    <row r="453" spans="14:113" s="73" customFormat="1" ht="9" customHeight="1">
      <c r="N453" s="62"/>
      <c r="O453" s="62"/>
      <c r="P453" s="85"/>
      <c r="Q453" s="62"/>
      <c r="AD453" s="62"/>
      <c r="AF453" s="71"/>
      <c r="AG453" s="85"/>
      <c r="BC453" s="85"/>
      <c r="BE453" s="62"/>
      <c r="BU453" s="85"/>
      <c r="BV453" s="85"/>
      <c r="CP453" s="85"/>
      <c r="CQ453" s="85"/>
      <c r="CS453" s="85"/>
      <c r="DF453" s="62"/>
      <c r="DH453" s="85"/>
      <c r="DI453" s="85"/>
    </row>
    <row r="454" spans="14:113" s="73" customFormat="1" ht="9" customHeight="1">
      <c r="N454" s="62"/>
      <c r="O454" s="62"/>
      <c r="P454" s="85"/>
      <c r="Q454" s="62"/>
      <c r="AD454" s="62"/>
      <c r="AF454" s="71"/>
      <c r="AG454" s="85"/>
      <c r="BC454" s="85"/>
      <c r="BE454" s="62"/>
      <c r="BU454" s="85"/>
      <c r="BV454" s="85"/>
      <c r="CP454" s="85"/>
      <c r="CQ454" s="85"/>
      <c r="CS454" s="85"/>
      <c r="DF454" s="62"/>
      <c r="DH454" s="85"/>
      <c r="DI454" s="85"/>
    </row>
    <row r="455" spans="14:113" s="73" customFormat="1" ht="9" customHeight="1">
      <c r="N455" s="62"/>
      <c r="O455" s="62"/>
      <c r="P455" s="85"/>
      <c r="Q455" s="62"/>
      <c r="AD455" s="62"/>
      <c r="AF455" s="71"/>
      <c r="AG455" s="85"/>
      <c r="BC455" s="85"/>
      <c r="BE455" s="62"/>
      <c r="BU455" s="85"/>
      <c r="BV455" s="85"/>
      <c r="CP455" s="85"/>
      <c r="CQ455" s="85"/>
      <c r="CS455" s="85"/>
      <c r="DF455" s="62"/>
      <c r="DH455" s="85"/>
      <c r="DI455" s="85"/>
    </row>
    <row r="456" spans="14:113" s="73" customFormat="1" ht="9" customHeight="1">
      <c r="N456" s="62"/>
      <c r="O456" s="62"/>
      <c r="P456" s="85"/>
      <c r="Q456" s="62"/>
      <c r="AD456" s="62"/>
      <c r="AF456" s="71"/>
      <c r="AG456" s="85"/>
      <c r="BC456" s="85"/>
      <c r="BE456" s="62"/>
      <c r="BU456" s="85"/>
      <c r="BV456" s="85"/>
      <c r="CP456" s="85"/>
      <c r="CQ456" s="85"/>
      <c r="CS456" s="85"/>
      <c r="DF456" s="62"/>
      <c r="DH456" s="85"/>
      <c r="DI456" s="85"/>
    </row>
    <row r="457" spans="14:113" s="73" customFormat="1" ht="9" customHeight="1">
      <c r="N457" s="62"/>
      <c r="O457" s="62"/>
      <c r="P457" s="85"/>
      <c r="Q457" s="62"/>
      <c r="AD457" s="62"/>
      <c r="AF457" s="71"/>
      <c r="AG457" s="85"/>
      <c r="BC457" s="85"/>
      <c r="BE457" s="62"/>
      <c r="BU457" s="85"/>
      <c r="BV457" s="85"/>
      <c r="CP457" s="85"/>
      <c r="CQ457" s="85"/>
      <c r="CS457" s="85"/>
      <c r="DF457" s="62"/>
      <c r="DH457" s="85"/>
      <c r="DI457" s="85"/>
    </row>
    <row r="458" spans="14:113" s="73" customFormat="1" ht="9" customHeight="1">
      <c r="N458" s="62"/>
      <c r="O458" s="62"/>
      <c r="P458" s="85"/>
      <c r="Q458" s="62"/>
      <c r="AD458" s="62"/>
      <c r="AF458" s="71"/>
      <c r="AG458" s="85"/>
      <c r="BC458" s="85"/>
      <c r="BE458" s="62"/>
      <c r="BU458" s="85"/>
      <c r="BV458" s="85"/>
      <c r="CP458" s="85"/>
      <c r="CQ458" s="85"/>
      <c r="CS458" s="85"/>
      <c r="DF458" s="62"/>
      <c r="DH458" s="85"/>
      <c r="DI458" s="85"/>
    </row>
    <row r="459" spans="14:113" s="73" customFormat="1" ht="9" customHeight="1">
      <c r="N459" s="62"/>
      <c r="O459" s="62"/>
      <c r="P459" s="85"/>
      <c r="Q459" s="62"/>
      <c r="AD459" s="62"/>
      <c r="AF459" s="71"/>
      <c r="AG459" s="85"/>
      <c r="BC459" s="85"/>
      <c r="BE459" s="62"/>
      <c r="BU459" s="85"/>
      <c r="BV459" s="85"/>
      <c r="CP459" s="85"/>
      <c r="CQ459" s="85"/>
      <c r="CS459" s="85"/>
      <c r="DF459" s="62"/>
      <c r="DH459" s="85"/>
      <c r="DI459" s="85"/>
    </row>
    <row r="460" spans="14:113" s="73" customFormat="1" ht="9" customHeight="1">
      <c r="N460" s="62"/>
      <c r="O460" s="62"/>
      <c r="P460" s="85"/>
      <c r="Q460" s="62"/>
      <c r="AD460" s="62"/>
      <c r="AF460" s="71"/>
      <c r="AG460" s="85"/>
      <c r="BC460" s="85"/>
      <c r="BE460" s="62"/>
      <c r="BU460" s="85"/>
      <c r="BV460" s="85"/>
      <c r="CP460" s="85"/>
      <c r="CQ460" s="85"/>
      <c r="CS460" s="85"/>
      <c r="DF460" s="62"/>
      <c r="DH460" s="85"/>
      <c r="DI460" s="85"/>
    </row>
    <row r="461" spans="14:113" s="73" customFormat="1" ht="9" customHeight="1">
      <c r="N461" s="62"/>
      <c r="O461" s="62"/>
      <c r="P461" s="85"/>
      <c r="Q461" s="62"/>
      <c r="AD461" s="62"/>
      <c r="AF461" s="71"/>
      <c r="AG461" s="85"/>
      <c r="BC461" s="85"/>
      <c r="BE461" s="62"/>
      <c r="BU461" s="85"/>
      <c r="BV461" s="85"/>
      <c r="CP461" s="85"/>
      <c r="CQ461" s="85"/>
      <c r="CS461" s="85"/>
      <c r="DF461" s="62"/>
      <c r="DH461" s="85"/>
      <c r="DI461" s="85"/>
    </row>
    <row r="462" spans="14:113" s="73" customFormat="1" ht="9" customHeight="1">
      <c r="N462" s="62"/>
      <c r="O462" s="62"/>
      <c r="P462" s="85"/>
      <c r="Q462" s="62"/>
      <c r="AD462" s="62"/>
      <c r="AF462" s="71"/>
      <c r="AG462" s="85"/>
      <c r="BC462" s="85"/>
      <c r="BE462" s="62"/>
      <c r="BU462" s="85"/>
      <c r="BV462" s="85"/>
      <c r="CP462" s="85"/>
      <c r="CQ462" s="85"/>
      <c r="CS462" s="85"/>
      <c r="DF462" s="62"/>
      <c r="DH462" s="85"/>
      <c r="DI462" s="85"/>
    </row>
    <row r="463" spans="14:113" s="73" customFormat="1" ht="9" customHeight="1">
      <c r="N463" s="62"/>
      <c r="O463" s="62"/>
      <c r="P463" s="85"/>
      <c r="Q463" s="62"/>
      <c r="AD463" s="62"/>
      <c r="AF463" s="71"/>
      <c r="AG463" s="85"/>
      <c r="BC463" s="85"/>
      <c r="BE463" s="62"/>
      <c r="BU463" s="85"/>
      <c r="BV463" s="85"/>
      <c r="CP463" s="85"/>
      <c r="CQ463" s="85"/>
      <c r="CS463" s="85"/>
      <c r="DF463" s="62"/>
      <c r="DH463" s="85"/>
      <c r="DI463" s="85"/>
    </row>
    <row r="464" spans="14:113" s="73" customFormat="1" ht="9" customHeight="1">
      <c r="N464" s="62"/>
      <c r="O464" s="62"/>
      <c r="P464" s="85"/>
      <c r="Q464" s="62"/>
      <c r="AD464" s="62"/>
      <c r="AF464" s="71"/>
      <c r="AG464" s="85"/>
      <c r="BC464" s="85"/>
      <c r="BE464" s="62"/>
      <c r="BU464" s="85"/>
      <c r="BV464" s="85"/>
      <c r="CP464" s="85"/>
      <c r="CQ464" s="85"/>
      <c r="CS464" s="85"/>
      <c r="DF464" s="62"/>
      <c r="DH464" s="85"/>
      <c r="DI464" s="85"/>
    </row>
    <row r="465" spans="14:113" s="73" customFormat="1" ht="9" customHeight="1">
      <c r="N465" s="62"/>
      <c r="O465" s="62"/>
      <c r="P465" s="85"/>
      <c r="Q465" s="62"/>
      <c r="AD465" s="62"/>
      <c r="AF465" s="71"/>
      <c r="AG465" s="85"/>
      <c r="BC465" s="85"/>
      <c r="BE465" s="62"/>
      <c r="BU465" s="85"/>
      <c r="BV465" s="85"/>
      <c r="CP465" s="85"/>
      <c r="CQ465" s="85"/>
      <c r="CS465" s="85"/>
      <c r="DF465" s="62"/>
      <c r="DH465" s="85"/>
      <c r="DI465" s="85"/>
    </row>
    <row r="466" spans="14:113" s="73" customFormat="1" ht="9" customHeight="1">
      <c r="N466" s="62"/>
      <c r="O466" s="62"/>
      <c r="P466" s="85"/>
      <c r="Q466" s="62"/>
      <c r="AD466" s="62"/>
      <c r="AF466" s="71"/>
      <c r="AG466" s="85"/>
      <c r="BC466" s="85"/>
      <c r="BE466" s="62"/>
      <c r="BU466" s="85"/>
      <c r="BV466" s="85"/>
      <c r="CP466" s="85"/>
      <c r="CQ466" s="85"/>
      <c r="CS466" s="85"/>
      <c r="DF466" s="62"/>
      <c r="DH466" s="85"/>
      <c r="DI466" s="85"/>
    </row>
    <row r="467" spans="14:113" s="73" customFormat="1" ht="9" customHeight="1">
      <c r="N467" s="62"/>
      <c r="O467" s="62"/>
      <c r="P467" s="85"/>
      <c r="Q467" s="62"/>
      <c r="AD467" s="62"/>
      <c r="AF467" s="71"/>
      <c r="AG467" s="85"/>
      <c r="BC467" s="85"/>
      <c r="BE467" s="62"/>
      <c r="BU467" s="85"/>
      <c r="BV467" s="85"/>
      <c r="CP467" s="85"/>
      <c r="CQ467" s="85"/>
      <c r="CS467" s="85"/>
      <c r="DF467" s="62"/>
      <c r="DH467" s="85"/>
      <c r="DI467" s="85"/>
    </row>
    <row r="468" spans="14:113" s="73" customFormat="1" ht="9" customHeight="1">
      <c r="N468" s="62"/>
      <c r="O468" s="62"/>
      <c r="P468" s="85"/>
      <c r="Q468" s="62"/>
      <c r="AD468" s="62"/>
      <c r="AF468" s="71"/>
      <c r="AG468" s="85"/>
      <c r="BC468" s="85"/>
      <c r="BE468" s="62"/>
      <c r="BU468" s="85"/>
      <c r="BV468" s="85"/>
      <c r="CP468" s="85"/>
      <c r="CQ468" s="85"/>
      <c r="CS468" s="85"/>
      <c r="DF468" s="62"/>
      <c r="DH468" s="85"/>
      <c r="DI468" s="85"/>
    </row>
    <row r="469" spans="14:113" s="73" customFormat="1" ht="9" customHeight="1">
      <c r="N469" s="62"/>
      <c r="O469" s="62"/>
      <c r="P469" s="85"/>
      <c r="Q469" s="62"/>
      <c r="AD469" s="62"/>
      <c r="AF469" s="71"/>
      <c r="AG469" s="85"/>
      <c r="BC469" s="85"/>
      <c r="BE469" s="62"/>
      <c r="BU469" s="85"/>
      <c r="BV469" s="85"/>
      <c r="CP469" s="85"/>
      <c r="CQ469" s="85"/>
      <c r="CS469" s="85"/>
      <c r="DF469" s="62"/>
      <c r="DH469" s="85"/>
      <c r="DI469" s="85"/>
    </row>
    <row r="470" spans="14:113" s="73" customFormat="1" ht="9" customHeight="1">
      <c r="N470" s="62"/>
      <c r="O470" s="62"/>
      <c r="P470" s="85"/>
      <c r="Q470" s="62"/>
      <c r="AD470" s="62"/>
      <c r="AF470" s="71"/>
      <c r="AG470" s="85"/>
      <c r="BC470" s="85"/>
      <c r="BE470" s="62"/>
      <c r="BU470" s="85"/>
      <c r="BV470" s="85"/>
      <c r="CP470" s="85"/>
      <c r="CQ470" s="85"/>
      <c r="CS470" s="85"/>
      <c r="DF470" s="62"/>
      <c r="DH470" s="85"/>
      <c r="DI470" s="85"/>
    </row>
    <row r="471" spans="14:113" s="73" customFormat="1" ht="9" customHeight="1">
      <c r="N471" s="62"/>
      <c r="O471" s="62"/>
      <c r="P471" s="85"/>
      <c r="Q471" s="62"/>
      <c r="AD471" s="62"/>
      <c r="AF471" s="71"/>
      <c r="AG471" s="85"/>
      <c r="BC471" s="85"/>
      <c r="BE471" s="62"/>
      <c r="BU471" s="85"/>
      <c r="BV471" s="85"/>
      <c r="CP471" s="85"/>
      <c r="CQ471" s="85"/>
      <c r="CS471" s="85"/>
      <c r="DF471" s="62"/>
      <c r="DH471" s="85"/>
      <c r="DI471" s="85"/>
    </row>
    <row r="472" spans="14:113" s="73" customFormat="1" ht="9" customHeight="1">
      <c r="N472" s="62"/>
      <c r="O472" s="62"/>
      <c r="P472" s="85"/>
      <c r="Q472" s="62"/>
      <c r="AD472" s="62"/>
      <c r="AF472" s="71"/>
      <c r="AG472" s="85"/>
      <c r="BC472" s="85"/>
      <c r="BE472" s="62"/>
      <c r="BU472" s="85"/>
      <c r="BV472" s="85"/>
      <c r="CP472" s="85"/>
      <c r="CQ472" s="85"/>
      <c r="CS472" s="85"/>
      <c r="DF472" s="62"/>
      <c r="DH472" s="85"/>
      <c r="DI472" s="85"/>
    </row>
    <row r="473" spans="14:113" s="73" customFormat="1" ht="9" customHeight="1">
      <c r="N473" s="62"/>
      <c r="O473" s="62"/>
      <c r="P473" s="85"/>
      <c r="Q473" s="62"/>
      <c r="AD473" s="62"/>
      <c r="AF473" s="71"/>
      <c r="AG473" s="85"/>
      <c r="BC473" s="85"/>
      <c r="BE473" s="62"/>
      <c r="BU473" s="85"/>
      <c r="BV473" s="85"/>
      <c r="CP473" s="85"/>
      <c r="CQ473" s="85"/>
      <c r="CS473" s="85"/>
      <c r="DF473" s="62"/>
      <c r="DH473" s="85"/>
      <c r="DI473" s="85"/>
    </row>
    <row r="474" spans="14:113" s="73" customFormat="1" ht="9" customHeight="1">
      <c r="N474" s="62"/>
      <c r="O474" s="62"/>
      <c r="P474" s="85"/>
      <c r="Q474" s="62"/>
      <c r="AD474" s="62"/>
      <c r="AF474" s="71"/>
      <c r="AG474" s="85"/>
      <c r="BC474" s="85"/>
      <c r="BE474" s="62"/>
      <c r="BU474" s="85"/>
      <c r="BV474" s="85"/>
      <c r="CP474" s="85"/>
      <c r="CQ474" s="85"/>
      <c r="CS474" s="85"/>
      <c r="DF474" s="62"/>
      <c r="DH474" s="85"/>
      <c r="DI474" s="85"/>
    </row>
    <row r="475" spans="14:113" s="73" customFormat="1" ht="9" customHeight="1">
      <c r="N475" s="62"/>
      <c r="O475" s="62"/>
      <c r="P475" s="85"/>
      <c r="Q475" s="62"/>
      <c r="AD475" s="62"/>
      <c r="AF475" s="71"/>
      <c r="AG475" s="85"/>
      <c r="BC475" s="85"/>
      <c r="BE475" s="62"/>
      <c r="BU475" s="85"/>
      <c r="BV475" s="85"/>
      <c r="CP475" s="85"/>
      <c r="CQ475" s="85"/>
      <c r="CS475" s="85"/>
      <c r="DF475" s="62"/>
      <c r="DH475" s="85"/>
      <c r="DI475" s="85"/>
    </row>
    <row r="476" spans="14:113" s="73" customFormat="1" ht="9" customHeight="1">
      <c r="N476" s="62"/>
      <c r="O476" s="62"/>
      <c r="P476" s="85"/>
      <c r="Q476" s="62"/>
      <c r="AD476" s="62"/>
      <c r="AF476" s="71"/>
      <c r="AG476" s="85"/>
      <c r="BC476" s="85"/>
      <c r="BE476" s="62"/>
      <c r="BU476" s="85"/>
      <c r="BV476" s="85"/>
      <c r="CP476" s="85"/>
      <c r="CQ476" s="85"/>
      <c r="CS476" s="85"/>
      <c r="DF476" s="62"/>
      <c r="DH476" s="85"/>
      <c r="DI476" s="85"/>
    </row>
    <row r="477" spans="14:113" s="73" customFormat="1" ht="9" customHeight="1">
      <c r="N477" s="62"/>
      <c r="O477" s="62"/>
      <c r="P477" s="85"/>
      <c r="Q477" s="62"/>
      <c r="AD477" s="62"/>
      <c r="AF477" s="71"/>
      <c r="AG477" s="85"/>
      <c r="BC477" s="85"/>
      <c r="BE477" s="62"/>
      <c r="BU477" s="85"/>
      <c r="BV477" s="85"/>
      <c r="CP477" s="85"/>
      <c r="CQ477" s="85"/>
      <c r="CS477" s="85"/>
      <c r="DF477" s="62"/>
      <c r="DH477" s="85"/>
      <c r="DI477" s="85"/>
    </row>
    <row r="478" spans="14:113" s="73" customFormat="1" ht="9" customHeight="1">
      <c r="N478" s="62"/>
      <c r="O478" s="62"/>
      <c r="P478" s="85"/>
      <c r="Q478" s="62"/>
      <c r="AD478" s="62"/>
      <c r="AF478" s="71"/>
      <c r="AG478" s="85"/>
      <c r="BC478" s="85"/>
      <c r="BE478" s="62"/>
      <c r="BU478" s="85"/>
      <c r="BV478" s="85"/>
      <c r="CP478" s="85"/>
      <c r="CQ478" s="85"/>
      <c r="CS478" s="85"/>
      <c r="DF478" s="62"/>
      <c r="DH478" s="85"/>
      <c r="DI478" s="85"/>
    </row>
    <row r="479" spans="14:113" s="73" customFormat="1" ht="9" customHeight="1">
      <c r="N479" s="62"/>
      <c r="O479" s="62"/>
      <c r="P479" s="85"/>
      <c r="Q479" s="62"/>
      <c r="AD479" s="62"/>
      <c r="AF479" s="71"/>
      <c r="AG479" s="85"/>
      <c r="BC479" s="85"/>
      <c r="BE479" s="62"/>
      <c r="BU479" s="85"/>
      <c r="BV479" s="85"/>
      <c r="CP479" s="85"/>
      <c r="CQ479" s="85"/>
      <c r="CS479" s="85"/>
      <c r="DF479" s="62"/>
      <c r="DH479" s="85"/>
      <c r="DI479" s="85"/>
    </row>
    <row r="480" spans="14:113" s="73" customFormat="1" ht="9" customHeight="1">
      <c r="N480" s="62"/>
      <c r="O480" s="62"/>
      <c r="P480" s="85"/>
      <c r="Q480" s="62"/>
      <c r="AD480" s="62"/>
      <c r="AF480" s="71"/>
      <c r="AG480" s="85"/>
      <c r="BC480" s="85"/>
      <c r="BE480" s="62"/>
      <c r="BU480" s="85"/>
      <c r="BV480" s="85"/>
      <c r="CP480" s="85"/>
      <c r="CQ480" s="85"/>
      <c r="CS480" s="85"/>
      <c r="DF480" s="62"/>
      <c r="DH480" s="85"/>
      <c r="DI480" s="85"/>
    </row>
    <row r="481" spans="14:113" s="73" customFormat="1" ht="9" customHeight="1">
      <c r="N481" s="62"/>
      <c r="O481" s="62"/>
      <c r="P481" s="85"/>
      <c r="Q481" s="62"/>
      <c r="AD481" s="62"/>
      <c r="AF481" s="71"/>
      <c r="AG481" s="85"/>
      <c r="BC481" s="85"/>
      <c r="BE481" s="62"/>
      <c r="BU481" s="85"/>
      <c r="BV481" s="85"/>
      <c r="CP481" s="85"/>
      <c r="CQ481" s="85"/>
      <c r="CS481" s="85"/>
      <c r="DF481" s="62"/>
      <c r="DH481" s="85"/>
      <c r="DI481" s="85"/>
    </row>
    <row r="482" spans="14:113" s="73" customFormat="1" ht="9" customHeight="1">
      <c r="N482" s="62"/>
      <c r="O482" s="62"/>
      <c r="P482" s="85"/>
      <c r="Q482" s="62"/>
      <c r="AD482" s="62"/>
      <c r="AF482" s="71"/>
      <c r="AG482" s="85"/>
      <c r="BC482" s="85"/>
      <c r="BE482" s="62"/>
      <c r="BU482" s="85"/>
      <c r="BV482" s="85"/>
      <c r="CP482" s="85"/>
      <c r="CQ482" s="85"/>
      <c r="CS482" s="85"/>
      <c r="DF482" s="62"/>
      <c r="DH482" s="85"/>
      <c r="DI482" s="85"/>
    </row>
    <row r="483" spans="14:113" s="73" customFormat="1" ht="9" customHeight="1">
      <c r="N483" s="62"/>
      <c r="O483" s="62"/>
      <c r="P483" s="85"/>
      <c r="Q483" s="62"/>
      <c r="AD483" s="62"/>
      <c r="AF483" s="71"/>
      <c r="AG483" s="85"/>
      <c r="BC483" s="85"/>
      <c r="BE483" s="62"/>
      <c r="BU483" s="85"/>
      <c r="BV483" s="85"/>
      <c r="CP483" s="85"/>
      <c r="CQ483" s="85"/>
      <c r="CS483" s="85"/>
      <c r="DF483" s="62"/>
      <c r="DH483" s="85"/>
      <c r="DI483" s="85"/>
    </row>
    <row r="484" spans="14:113" s="73" customFormat="1" ht="9" customHeight="1">
      <c r="N484" s="62"/>
      <c r="O484" s="62"/>
      <c r="P484" s="85"/>
      <c r="Q484" s="62"/>
      <c r="AD484" s="62"/>
      <c r="AF484" s="71"/>
      <c r="AG484" s="85"/>
      <c r="BC484" s="85"/>
      <c r="BE484" s="62"/>
      <c r="BU484" s="85"/>
      <c r="BV484" s="85"/>
      <c r="CP484" s="85"/>
      <c r="CQ484" s="85"/>
      <c r="CS484" s="85"/>
      <c r="DF484" s="62"/>
      <c r="DH484" s="85"/>
      <c r="DI484" s="85"/>
    </row>
    <row r="485" spans="14:113" s="73" customFormat="1" ht="9" customHeight="1">
      <c r="N485" s="62"/>
      <c r="O485" s="62"/>
      <c r="P485" s="85"/>
      <c r="Q485" s="62"/>
      <c r="AD485" s="62"/>
      <c r="AF485" s="71"/>
      <c r="AG485" s="85"/>
      <c r="BC485" s="85"/>
      <c r="BE485" s="62"/>
      <c r="BU485" s="85"/>
      <c r="BV485" s="85"/>
      <c r="CP485" s="85"/>
      <c r="CQ485" s="85"/>
      <c r="CS485" s="85"/>
      <c r="DF485" s="62"/>
      <c r="DH485" s="85"/>
      <c r="DI485" s="85"/>
    </row>
    <row r="486" spans="14:113" s="73" customFormat="1" ht="9" customHeight="1">
      <c r="N486" s="62"/>
      <c r="O486" s="62"/>
      <c r="P486" s="85"/>
      <c r="Q486" s="62"/>
      <c r="AD486" s="62"/>
      <c r="AF486" s="71"/>
      <c r="AG486" s="85"/>
      <c r="BC486" s="85"/>
      <c r="BE486" s="62"/>
      <c r="BU486" s="85"/>
      <c r="BV486" s="85"/>
      <c r="CP486" s="85"/>
      <c r="CQ486" s="85"/>
      <c r="CS486" s="85"/>
      <c r="DF486" s="62"/>
      <c r="DH486" s="85"/>
      <c r="DI486" s="85"/>
    </row>
    <row r="487" spans="14:113" s="73" customFormat="1" ht="9" customHeight="1">
      <c r="N487" s="62"/>
      <c r="O487" s="62"/>
      <c r="P487" s="85"/>
      <c r="Q487" s="62"/>
      <c r="AD487" s="62"/>
      <c r="AF487" s="71"/>
      <c r="AG487" s="85"/>
      <c r="BC487" s="85"/>
      <c r="BE487" s="62"/>
      <c r="BU487" s="85"/>
      <c r="BV487" s="85"/>
      <c r="CP487" s="85"/>
      <c r="CQ487" s="85"/>
      <c r="CS487" s="85"/>
      <c r="DF487" s="62"/>
      <c r="DH487" s="85"/>
      <c r="DI487" s="85"/>
    </row>
    <row r="488" spans="14:113" s="73" customFormat="1" ht="9" customHeight="1">
      <c r="N488" s="62"/>
      <c r="O488" s="62"/>
      <c r="P488" s="85"/>
      <c r="Q488" s="62"/>
      <c r="AD488" s="62"/>
      <c r="AF488" s="71"/>
      <c r="AG488" s="85"/>
      <c r="BC488" s="85"/>
      <c r="BE488" s="62"/>
      <c r="BU488" s="85"/>
      <c r="BV488" s="85"/>
      <c r="CP488" s="85"/>
      <c r="CQ488" s="85"/>
      <c r="CS488" s="85"/>
      <c r="DF488" s="62"/>
      <c r="DH488" s="85"/>
      <c r="DI488" s="85"/>
    </row>
    <row r="489" spans="14:113" s="73" customFormat="1" ht="9" customHeight="1">
      <c r="N489" s="62"/>
      <c r="O489" s="62"/>
      <c r="P489" s="85"/>
      <c r="Q489" s="62"/>
      <c r="AD489" s="62"/>
      <c r="AF489" s="71"/>
      <c r="AG489" s="85"/>
      <c r="BC489" s="85"/>
      <c r="BE489" s="62"/>
      <c r="BU489" s="85"/>
      <c r="BV489" s="85"/>
      <c r="CP489" s="85"/>
      <c r="CQ489" s="85"/>
      <c r="CS489" s="85"/>
      <c r="DF489" s="62"/>
      <c r="DH489" s="85"/>
      <c r="DI489" s="85"/>
    </row>
    <row r="490" spans="14:113" s="73" customFormat="1" ht="9" customHeight="1">
      <c r="N490" s="62"/>
      <c r="O490" s="62"/>
      <c r="P490" s="85"/>
      <c r="Q490" s="62"/>
      <c r="AD490" s="62"/>
      <c r="AF490" s="71"/>
      <c r="AG490" s="85"/>
      <c r="BC490" s="85"/>
      <c r="BE490" s="62"/>
      <c r="BU490" s="85"/>
      <c r="BV490" s="85"/>
      <c r="CP490" s="85"/>
      <c r="CQ490" s="85"/>
      <c r="CS490" s="85"/>
      <c r="DF490" s="62"/>
      <c r="DH490" s="85"/>
      <c r="DI490" s="85"/>
    </row>
    <row r="491" spans="14:113" s="73" customFormat="1" ht="9" customHeight="1">
      <c r="N491" s="62"/>
      <c r="O491" s="62"/>
      <c r="P491" s="85"/>
      <c r="Q491" s="62"/>
      <c r="AD491" s="62"/>
      <c r="AF491" s="71"/>
      <c r="AG491" s="85"/>
      <c r="BC491" s="85"/>
      <c r="BE491" s="62"/>
      <c r="BU491" s="85"/>
      <c r="BV491" s="85"/>
      <c r="CP491" s="85"/>
      <c r="CQ491" s="85"/>
      <c r="CS491" s="85"/>
      <c r="DF491" s="62"/>
      <c r="DH491" s="85"/>
      <c r="DI491" s="85"/>
    </row>
    <row r="492" spans="14:113" s="73" customFormat="1" ht="9" customHeight="1">
      <c r="N492" s="62"/>
      <c r="O492" s="62"/>
      <c r="P492" s="85"/>
      <c r="Q492" s="62"/>
      <c r="AD492" s="62"/>
      <c r="AF492" s="71"/>
      <c r="AG492" s="85"/>
      <c r="BC492" s="85"/>
      <c r="BE492" s="62"/>
      <c r="BU492" s="85"/>
      <c r="BV492" s="85"/>
      <c r="CP492" s="85"/>
      <c r="CQ492" s="85"/>
      <c r="CS492" s="85"/>
      <c r="DF492" s="62"/>
      <c r="DH492" s="85"/>
      <c r="DI492" s="85"/>
    </row>
    <row r="493" spans="14:113" s="73" customFormat="1" ht="9" customHeight="1">
      <c r="N493" s="62"/>
      <c r="O493" s="62"/>
      <c r="P493" s="85"/>
      <c r="Q493" s="62"/>
      <c r="AD493" s="62"/>
      <c r="AF493" s="71"/>
      <c r="AG493" s="85"/>
      <c r="BC493" s="85"/>
      <c r="BE493" s="62"/>
      <c r="BU493" s="85"/>
      <c r="BV493" s="85"/>
      <c r="CP493" s="85"/>
      <c r="CQ493" s="85"/>
      <c r="CS493" s="85"/>
      <c r="DF493" s="62"/>
      <c r="DH493" s="85"/>
      <c r="DI493" s="85"/>
    </row>
    <row r="494" spans="14:113" s="73" customFormat="1" ht="9" customHeight="1">
      <c r="N494" s="62"/>
      <c r="O494" s="62"/>
      <c r="P494" s="85"/>
      <c r="Q494" s="62"/>
      <c r="AD494" s="62"/>
      <c r="AF494" s="71"/>
      <c r="AG494" s="85"/>
      <c r="BC494" s="85"/>
      <c r="BE494" s="62"/>
      <c r="BU494" s="85"/>
      <c r="BV494" s="85"/>
      <c r="CP494" s="85"/>
      <c r="CQ494" s="85"/>
      <c r="CS494" s="85"/>
      <c r="DF494" s="62"/>
      <c r="DH494" s="85"/>
      <c r="DI494" s="85"/>
    </row>
    <row r="495" spans="14:113" s="73" customFormat="1" ht="9" customHeight="1">
      <c r="N495" s="62"/>
      <c r="O495" s="62"/>
      <c r="P495" s="85"/>
      <c r="Q495" s="62"/>
      <c r="AD495" s="62"/>
      <c r="AF495" s="71"/>
      <c r="AG495" s="85"/>
      <c r="BC495" s="85"/>
      <c r="BE495" s="62"/>
      <c r="BU495" s="85"/>
      <c r="BV495" s="85"/>
      <c r="CP495" s="85"/>
      <c r="CQ495" s="85"/>
      <c r="CS495" s="85"/>
      <c r="DF495" s="62"/>
      <c r="DH495" s="85"/>
      <c r="DI495" s="85"/>
    </row>
    <row r="496" spans="14:113" s="73" customFormat="1" ht="9" customHeight="1">
      <c r="N496" s="62"/>
      <c r="O496" s="62"/>
      <c r="P496" s="85"/>
      <c r="Q496" s="62"/>
      <c r="AD496" s="62"/>
      <c r="AF496" s="71"/>
      <c r="AG496" s="85"/>
      <c r="BC496" s="85"/>
      <c r="BE496" s="62"/>
      <c r="BU496" s="85"/>
      <c r="BV496" s="85"/>
      <c r="CP496" s="85"/>
      <c r="CQ496" s="85"/>
      <c r="CS496" s="85"/>
      <c r="DF496" s="62"/>
      <c r="DH496" s="85"/>
      <c r="DI496" s="85"/>
    </row>
    <row r="497" spans="14:113" s="73" customFormat="1" ht="9" customHeight="1">
      <c r="N497" s="62"/>
      <c r="O497" s="62"/>
      <c r="P497" s="85"/>
      <c r="Q497" s="62"/>
      <c r="AD497" s="62"/>
      <c r="AF497" s="71"/>
      <c r="AG497" s="85"/>
      <c r="BC497" s="85"/>
      <c r="BE497" s="62"/>
      <c r="BU497" s="85"/>
      <c r="BV497" s="85"/>
      <c r="CP497" s="85"/>
      <c r="CQ497" s="85"/>
      <c r="CS497" s="85"/>
      <c r="DF497" s="62"/>
      <c r="DH497" s="85"/>
      <c r="DI497" s="85"/>
    </row>
    <row r="498" spans="14:113" s="73" customFormat="1" ht="9" customHeight="1">
      <c r="N498" s="62"/>
      <c r="O498" s="62"/>
      <c r="P498" s="85"/>
      <c r="Q498" s="62"/>
      <c r="AD498" s="62"/>
      <c r="AF498" s="71"/>
      <c r="AG498" s="85"/>
      <c r="BC498" s="85"/>
      <c r="BE498" s="62"/>
      <c r="BU498" s="85"/>
      <c r="BV498" s="85"/>
      <c r="CP498" s="85"/>
      <c r="CQ498" s="85"/>
      <c r="CS498" s="85"/>
      <c r="DF498" s="62"/>
      <c r="DH498" s="85"/>
      <c r="DI498" s="85"/>
    </row>
    <row r="499" spans="14:113" s="73" customFormat="1" ht="9" customHeight="1">
      <c r="N499" s="62"/>
      <c r="O499" s="62"/>
      <c r="P499" s="85"/>
      <c r="Q499" s="62"/>
      <c r="AD499" s="62"/>
      <c r="AF499" s="71"/>
      <c r="AG499" s="85"/>
      <c r="BC499" s="85"/>
      <c r="BE499" s="62"/>
      <c r="BU499" s="85"/>
      <c r="BV499" s="85"/>
      <c r="CP499" s="85"/>
      <c r="CQ499" s="85"/>
      <c r="CS499" s="85"/>
      <c r="DF499" s="62"/>
      <c r="DH499" s="85"/>
      <c r="DI499" s="85"/>
    </row>
    <row r="500" spans="14:113" s="73" customFormat="1" ht="9" customHeight="1">
      <c r="N500" s="62"/>
      <c r="O500" s="62"/>
      <c r="P500" s="85"/>
      <c r="Q500" s="62"/>
      <c r="AD500" s="62"/>
      <c r="AF500" s="71"/>
      <c r="AG500" s="85"/>
      <c r="BC500" s="85"/>
      <c r="BE500" s="62"/>
      <c r="BU500" s="85"/>
      <c r="BV500" s="85"/>
      <c r="CP500" s="85"/>
      <c r="CQ500" s="85"/>
      <c r="CS500" s="85"/>
      <c r="DF500" s="62"/>
      <c r="DH500" s="85"/>
      <c r="DI500" s="85"/>
    </row>
    <row r="501" spans="14:113" s="73" customFormat="1" ht="9" customHeight="1">
      <c r="N501" s="62"/>
      <c r="O501" s="62"/>
      <c r="P501" s="85"/>
      <c r="Q501" s="62"/>
      <c r="AD501" s="62"/>
      <c r="AF501" s="71"/>
      <c r="AG501" s="85"/>
      <c r="BC501" s="85"/>
      <c r="BE501" s="62"/>
      <c r="BU501" s="85"/>
      <c r="BV501" s="85"/>
      <c r="CP501" s="85"/>
      <c r="CQ501" s="85"/>
      <c r="CS501" s="85"/>
      <c r="DF501" s="62"/>
      <c r="DH501" s="85"/>
      <c r="DI501" s="85"/>
    </row>
    <row r="502" spans="14:113" s="73" customFormat="1" ht="9" customHeight="1">
      <c r="N502" s="62"/>
      <c r="O502" s="62"/>
      <c r="P502" s="85"/>
      <c r="Q502" s="62"/>
      <c r="AD502" s="62"/>
      <c r="AF502" s="71"/>
      <c r="AG502" s="85"/>
      <c r="BC502" s="85"/>
      <c r="BE502" s="62"/>
      <c r="BU502" s="85"/>
      <c r="BV502" s="85"/>
      <c r="CP502" s="85"/>
      <c r="CQ502" s="85"/>
      <c r="CS502" s="85"/>
      <c r="DF502" s="62"/>
      <c r="DH502" s="85"/>
      <c r="DI502" s="85"/>
    </row>
    <row r="503" spans="14:113" s="73" customFormat="1" ht="9" customHeight="1">
      <c r="N503" s="62"/>
      <c r="O503" s="62"/>
      <c r="P503" s="85"/>
      <c r="Q503" s="62"/>
      <c r="AD503" s="62"/>
      <c r="AF503" s="71"/>
      <c r="AG503" s="85"/>
      <c r="BC503" s="85"/>
      <c r="BE503" s="62"/>
      <c r="BU503" s="85"/>
      <c r="BV503" s="85"/>
      <c r="CP503" s="85"/>
      <c r="CQ503" s="85"/>
      <c r="CS503" s="85"/>
      <c r="DF503" s="62"/>
      <c r="DH503" s="85"/>
      <c r="DI503" s="85"/>
    </row>
  </sheetData>
  <sheetProtection sheet="1" objects="1" scenarios="1"/>
  <mergeCells count="2">
    <mergeCell ref="F4:F5"/>
    <mergeCell ref="G4:G5"/>
  </mergeCells>
  <phoneticPr fontId="1"/>
  <pageMargins left="0.55118110236220474" right="0.19685039370078741" top="0.78740157480314965" bottom="0.39370078740157483" header="0.51181102362204722" footer="0.51181102362204722"/>
  <pageSetup paperSize="9" scale="86" orientation="landscape" r:id="rId1"/>
  <headerFooter alignWithMargins="0"/>
  <colBreaks count="8" manualBreakCount="8">
    <brk id="14" max="50" man="1"/>
    <brk id="30" max="50" man="1"/>
    <brk id="42" max="50" man="1"/>
    <brk id="55" max="50" man="1"/>
    <brk id="70" max="50" man="1"/>
    <brk id="82" max="50" man="1"/>
    <brk id="96" max="50" man="1"/>
    <brk id="111" max="5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R503"/>
  <sheetViews>
    <sheetView zoomScaleNormal="100" zoomScaleSheetLayoutView="100" workbookViewId="0">
      <pane xSplit="2" ySplit="5" topLeftCell="C6" activePane="bottomRight" state="frozen"/>
      <selection pane="topRight" activeCell="C1" sqref="C1"/>
      <selection pane="bottomLeft" activeCell="A6" sqref="A6"/>
      <selection pane="bottomRight"/>
    </sheetView>
  </sheetViews>
  <sheetFormatPr defaultRowHeight="9" customHeight="1"/>
  <cols>
    <col min="1" max="1" width="1.5" style="6" customWidth="1"/>
    <col min="2" max="2" width="8.5" style="6" customWidth="1"/>
    <col min="3" max="3" width="12.125" style="6" customWidth="1"/>
    <col min="4" max="4" width="11.625" style="6" bestFit="1" customWidth="1"/>
    <col min="5" max="5" width="10.875" style="6" customWidth="1"/>
    <col min="6" max="6" width="10.25" style="6" customWidth="1"/>
    <col min="7" max="7" width="11.25" style="6" customWidth="1"/>
    <col min="8" max="8" width="10.25" style="6" customWidth="1"/>
    <col min="9" max="9" width="10.375" style="6" customWidth="1"/>
    <col min="10" max="10" width="10.875" style="6" customWidth="1"/>
    <col min="11" max="11" width="11.125" style="6" bestFit="1" customWidth="1"/>
    <col min="12" max="12" width="11" style="6" customWidth="1"/>
    <col min="13" max="13" width="10.5" style="6" customWidth="1"/>
    <col min="14" max="14" width="10.875" style="21" bestFit="1" customWidth="1"/>
    <col min="15" max="15" width="1.75" style="21" customWidth="1"/>
    <col min="16" max="16" width="9.125" style="122" customWidth="1"/>
    <col min="17" max="17" width="11.5" style="21" customWidth="1"/>
    <col min="18" max="18" width="10.125" style="6" customWidth="1"/>
    <col min="19" max="21" width="10.375" style="6" customWidth="1"/>
    <col min="22" max="22" width="9.375" style="6" customWidth="1"/>
    <col min="23" max="23" width="8.75" style="6" customWidth="1"/>
    <col min="24" max="24" width="9.375" style="6" customWidth="1"/>
    <col min="25" max="25" width="9.75" style="6" customWidth="1"/>
    <col min="26" max="26" width="11.875" style="6" customWidth="1"/>
    <col min="27" max="27" width="10" style="6" customWidth="1"/>
    <col min="28" max="28" width="10.625" style="6" customWidth="1"/>
    <col min="29" max="29" width="11.125" style="6" bestFit="1" customWidth="1"/>
    <col min="30" max="30" width="1.125" style="21" customWidth="1"/>
    <col min="31" max="31" width="8.25" style="6" customWidth="1"/>
    <col min="32" max="32" width="11.75" style="68" customWidth="1"/>
    <col min="33" max="33" width="10.875" style="122" customWidth="1"/>
    <col min="34" max="34" width="11" style="68" customWidth="1"/>
    <col min="35" max="35" width="11" style="6" customWidth="1"/>
    <col min="36" max="36" width="10" style="6" customWidth="1"/>
    <col min="37" max="37" width="11.625" style="6" customWidth="1"/>
    <col min="38" max="38" width="11.125" style="6" customWidth="1"/>
    <col min="39" max="39" width="12.5" style="6" customWidth="1"/>
    <col min="40" max="40" width="10.25" style="6" customWidth="1"/>
    <col min="41" max="41" width="9.875" style="6" customWidth="1"/>
    <col min="42" max="42" width="19.75" style="6" customWidth="1"/>
    <col min="43" max="43" width="9" style="6"/>
    <col min="44" max="54" width="10" style="6" customWidth="1"/>
    <col min="55" max="55" width="10.375" style="122" customWidth="1"/>
    <col min="56" max="56" width="3.625" style="6" customWidth="1"/>
    <col min="57" max="57" width="10" style="21" customWidth="1"/>
    <col min="58" max="69" width="10" style="6" customWidth="1"/>
    <col min="70" max="70" width="9.625" style="6" bestFit="1" customWidth="1"/>
    <col min="71" max="71" width="1.875" style="6" customWidth="1"/>
    <col min="72" max="72" width="8.25" style="6" customWidth="1"/>
    <col min="73" max="74" width="10" style="122" customWidth="1"/>
    <col min="75" max="75" width="10" style="68" customWidth="1"/>
    <col min="76" max="82" width="10" style="6" customWidth="1"/>
    <col min="83" max="83" width="9.5" style="6" customWidth="1"/>
    <col min="84" max="93" width="10" style="6" customWidth="1"/>
    <col min="94" max="94" width="16" style="122" customWidth="1"/>
    <col min="95" max="95" width="11.125" style="122" customWidth="1"/>
    <col min="96" max="96" width="11.125" style="6" customWidth="1"/>
    <col min="97" max="97" width="10" style="122" customWidth="1"/>
    <col min="98" max="109" width="10" style="6" customWidth="1"/>
    <col min="110" max="110" width="10" style="21" customWidth="1"/>
    <col min="111" max="111" width="10" style="6" customWidth="1"/>
    <col min="112" max="113" width="10" style="122" customWidth="1"/>
    <col min="114" max="114" width="10" style="68" customWidth="1"/>
    <col min="115" max="119" width="10" style="6" customWidth="1"/>
    <col min="120" max="121" width="9.875" style="6" customWidth="1"/>
    <col min="122" max="256" width="9" style="6"/>
    <col min="257" max="257" width="1.5" style="6" customWidth="1"/>
    <col min="258" max="258" width="8.5" style="6" customWidth="1"/>
    <col min="259" max="259" width="12.125" style="6" customWidth="1"/>
    <col min="260" max="260" width="11.625" style="6" bestFit="1" customWidth="1"/>
    <col min="261" max="261" width="10.875" style="6" customWidth="1"/>
    <col min="262" max="262" width="10.25" style="6" customWidth="1"/>
    <col min="263" max="263" width="11.25" style="6" customWidth="1"/>
    <col min="264" max="264" width="10.25" style="6" customWidth="1"/>
    <col min="265" max="265" width="10.375" style="6" customWidth="1"/>
    <col min="266" max="266" width="10.875" style="6" customWidth="1"/>
    <col min="267" max="267" width="11.125" style="6" bestFit="1" customWidth="1"/>
    <col min="268" max="268" width="11" style="6" customWidth="1"/>
    <col min="269" max="269" width="10.5" style="6" customWidth="1"/>
    <col min="270" max="270" width="10.875" style="6" bestFit="1" customWidth="1"/>
    <col min="271" max="271" width="1.75" style="6" customWidth="1"/>
    <col min="272" max="272" width="9.125" style="6" customWidth="1"/>
    <col min="273" max="273" width="11.5" style="6" customWidth="1"/>
    <col min="274" max="274" width="10.125" style="6" customWidth="1"/>
    <col min="275" max="277" width="10.375" style="6" customWidth="1"/>
    <col min="278" max="278" width="9.375" style="6" customWidth="1"/>
    <col min="279" max="279" width="8.75" style="6" customWidth="1"/>
    <col min="280" max="280" width="9.375" style="6" customWidth="1"/>
    <col min="281" max="281" width="9.75" style="6" customWidth="1"/>
    <col min="282" max="282" width="11.875" style="6" customWidth="1"/>
    <col min="283" max="283" width="10" style="6" customWidth="1"/>
    <col min="284" max="284" width="10.625" style="6" customWidth="1"/>
    <col min="285" max="285" width="11.125" style="6" bestFit="1" customWidth="1"/>
    <col min="286" max="286" width="1.125" style="6" customWidth="1"/>
    <col min="287" max="287" width="8.25" style="6" customWidth="1"/>
    <col min="288" max="288" width="11.75" style="6" customWidth="1"/>
    <col min="289" max="289" width="10.875" style="6" customWidth="1"/>
    <col min="290" max="291" width="11" style="6" customWidth="1"/>
    <col min="292" max="292" width="10" style="6" customWidth="1"/>
    <col min="293" max="293" width="11.625" style="6" customWidth="1"/>
    <col min="294" max="294" width="11.125" style="6" customWidth="1"/>
    <col min="295" max="295" width="12.5" style="6" customWidth="1"/>
    <col min="296" max="296" width="10.25" style="6" customWidth="1"/>
    <col min="297" max="297" width="9.875" style="6" customWidth="1"/>
    <col min="298" max="298" width="19.75" style="6" customWidth="1"/>
    <col min="299" max="299" width="9" style="6"/>
    <col min="300" max="310" width="10" style="6" customWidth="1"/>
    <col min="311" max="311" width="10.375" style="6" customWidth="1"/>
    <col min="312" max="312" width="3.625" style="6" customWidth="1"/>
    <col min="313" max="325" width="10" style="6" customWidth="1"/>
    <col min="326" max="326" width="9.625" style="6" bestFit="1" customWidth="1"/>
    <col min="327" max="327" width="1.875" style="6" customWidth="1"/>
    <col min="328" max="328" width="8.25" style="6" customWidth="1"/>
    <col min="329" max="338" width="10" style="6" customWidth="1"/>
    <col min="339" max="339" width="9.5" style="6" customWidth="1"/>
    <col min="340" max="349" width="10" style="6" customWidth="1"/>
    <col min="350" max="350" width="16" style="6" customWidth="1"/>
    <col min="351" max="352" width="11.125" style="6" customWidth="1"/>
    <col min="353" max="375" width="10" style="6" customWidth="1"/>
    <col min="376" max="377" width="9.875" style="6" customWidth="1"/>
    <col min="378" max="512" width="9" style="6"/>
    <col min="513" max="513" width="1.5" style="6" customWidth="1"/>
    <col min="514" max="514" width="8.5" style="6" customWidth="1"/>
    <col min="515" max="515" width="12.125" style="6" customWidth="1"/>
    <col min="516" max="516" width="11.625" style="6" bestFit="1" customWidth="1"/>
    <col min="517" max="517" width="10.875" style="6" customWidth="1"/>
    <col min="518" max="518" width="10.25" style="6" customWidth="1"/>
    <col min="519" max="519" width="11.25" style="6" customWidth="1"/>
    <col min="520" max="520" width="10.25" style="6" customWidth="1"/>
    <col min="521" max="521" width="10.375" style="6" customWidth="1"/>
    <col min="522" max="522" width="10.875" style="6" customWidth="1"/>
    <col min="523" max="523" width="11.125" style="6" bestFit="1" customWidth="1"/>
    <col min="524" max="524" width="11" style="6" customWidth="1"/>
    <col min="525" max="525" width="10.5" style="6" customWidth="1"/>
    <col min="526" max="526" width="10.875" style="6" bestFit="1" customWidth="1"/>
    <col min="527" max="527" width="1.75" style="6" customWidth="1"/>
    <col min="528" max="528" width="9.125" style="6" customWidth="1"/>
    <col min="529" max="529" width="11.5" style="6" customWidth="1"/>
    <col min="530" max="530" width="10.125" style="6" customWidth="1"/>
    <col min="531" max="533" width="10.375" style="6" customWidth="1"/>
    <col min="534" max="534" width="9.375" style="6" customWidth="1"/>
    <col min="535" max="535" width="8.75" style="6" customWidth="1"/>
    <col min="536" max="536" width="9.375" style="6" customWidth="1"/>
    <col min="537" max="537" width="9.75" style="6" customWidth="1"/>
    <col min="538" max="538" width="11.875" style="6" customWidth="1"/>
    <col min="539" max="539" width="10" style="6" customWidth="1"/>
    <col min="540" max="540" width="10.625" style="6" customWidth="1"/>
    <col min="541" max="541" width="11.125" style="6" bestFit="1" customWidth="1"/>
    <col min="542" max="542" width="1.125" style="6" customWidth="1"/>
    <col min="543" max="543" width="8.25" style="6" customWidth="1"/>
    <col min="544" max="544" width="11.75" style="6" customWidth="1"/>
    <col min="545" max="545" width="10.875" style="6" customWidth="1"/>
    <col min="546" max="547" width="11" style="6" customWidth="1"/>
    <col min="548" max="548" width="10" style="6" customWidth="1"/>
    <col min="549" max="549" width="11.625" style="6" customWidth="1"/>
    <col min="550" max="550" width="11.125" style="6" customWidth="1"/>
    <col min="551" max="551" width="12.5" style="6" customWidth="1"/>
    <col min="552" max="552" width="10.25" style="6" customWidth="1"/>
    <col min="553" max="553" width="9.875" style="6" customWidth="1"/>
    <col min="554" max="554" width="19.75" style="6" customWidth="1"/>
    <col min="555" max="555" width="9" style="6"/>
    <col min="556" max="566" width="10" style="6" customWidth="1"/>
    <col min="567" max="567" width="10.375" style="6" customWidth="1"/>
    <col min="568" max="568" width="3.625" style="6" customWidth="1"/>
    <col min="569" max="581" width="10" style="6" customWidth="1"/>
    <col min="582" max="582" width="9.625" style="6" bestFit="1" customWidth="1"/>
    <col min="583" max="583" width="1.875" style="6" customWidth="1"/>
    <col min="584" max="584" width="8.25" style="6" customWidth="1"/>
    <col min="585" max="594" width="10" style="6" customWidth="1"/>
    <col min="595" max="595" width="9.5" style="6" customWidth="1"/>
    <col min="596" max="605" width="10" style="6" customWidth="1"/>
    <col min="606" max="606" width="16" style="6" customWidth="1"/>
    <col min="607" max="608" width="11.125" style="6" customWidth="1"/>
    <col min="609" max="631" width="10" style="6" customWidth="1"/>
    <col min="632" max="633" width="9.875" style="6" customWidth="1"/>
    <col min="634" max="768" width="9" style="6"/>
    <col min="769" max="769" width="1.5" style="6" customWidth="1"/>
    <col min="770" max="770" width="8.5" style="6" customWidth="1"/>
    <col min="771" max="771" width="12.125" style="6" customWidth="1"/>
    <col min="772" max="772" width="11.625" style="6" bestFit="1" customWidth="1"/>
    <col min="773" max="773" width="10.875" style="6" customWidth="1"/>
    <col min="774" max="774" width="10.25" style="6" customWidth="1"/>
    <col min="775" max="775" width="11.25" style="6" customWidth="1"/>
    <col min="776" max="776" width="10.25" style="6" customWidth="1"/>
    <col min="777" max="777" width="10.375" style="6" customWidth="1"/>
    <col min="778" max="778" width="10.875" style="6" customWidth="1"/>
    <col min="779" max="779" width="11.125" style="6" bestFit="1" customWidth="1"/>
    <col min="780" max="780" width="11" style="6" customWidth="1"/>
    <col min="781" max="781" width="10.5" style="6" customWidth="1"/>
    <col min="782" max="782" width="10.875" style="6" bestFit="1" customWidth="1"/>
    <col min="783" max="783" width="1.75" style="6" customWidth="1"/>
    <col min="784" max="784" width="9.125" style="6" customWidth="1"/>
    <col min="785" max="785" width="11.5" style="6" customWidth="1"/>
    <col min="786" max="786" width="10.125" style="6" customWidth="1"/>
    <col min="787" max="789" width="10.375" style="6" customWidth="1"/>
    <col min="790" max="790" width="9.375" style="6" customWidth="1"/>
    <col min="791" max="791" width="8.75" style="6" customWidth="1"/>
    <col min="792" max="792" width="9.375" style="6" customWidth="1"/>
    <col min="793" max="793" width="9.75" style="6" customWidth="1"/>
    <col min="794" max="794" width="11.875" style="6" customWidth="1"/>
    <col min="795" max="795" width="10" style="6" customWidth="1"/>
    <col min="796" max="796" width="10.625" style="6" customWidth="1"/>
    <col min="797" max="797" width="11.125" style="6" bestFit="1" customWidth="1"/>
    <col min="798" max="798" width="1.125" style="6" customWidth="1"/>
    <col min="799" max="799" width="8.25" style="6" customWidth="1"/>
    <col min="800" max="800" width="11.75" style="6" customWidth="1"/>
    <col min="801" max="801" width="10.875" style="6" customWidth="1"/>
    <col min="802" max="803" width="11" style="6" customWidth="1"/>
    <col min="804" max="804" width="10" style="6" customWidth="1"/>
    <col min="805" max="805" width="11.625" style="6" customWidth="1"/>
    <col min="806" max="806" width="11.125" style="6" customWidth="1"/>
    <col min="807" max="807" width="12.5" style="6" customWidth="1"/>
    <col min="808" max="808" width="10.25" style="6" customWidth="1"/>
    <col min="809" max="809" width="9.875" style="6" customWidth="1"/>
    <col min="810" max="810" width="19.75" style="6" customWidth="1"/>
    <col min="811" max="811" width="9" style="6"/>
    <col min="812" max="822" width="10" style="6" customWidth="1"/>
    <col min="823" max="823" width="10.375" style="6" customWidth="1"/>
    <col min="824" max="824" width="3.625" style="6" customWidth="1"/>
    <col min="825" max="837" width="10" style="6" customWidth="1"/>
    <col min="838" max="838" width="9.625" style="6" bestFit="1" customWidth="1"/>
    <col min="839" max="839" width="1.875" style="6" customWidth="1"/>
    <col min="840" max="840" width="8.25" style="6" customWidth="1"/>
    <col min="841" max="850" width="10" style="6" customWidth="1"/>
    <col min="851" max="851" width="9.5" style="6" customWidth="1"/>
    <col min="852" max="861" width="10" style="6" customWidth="1"/>
    <col min="862" max="862" width="16" style="6" customWidth="1"/>
    <col min="863" max="864" width="11.125" style="6" customWidth="1"/>
    <col min="865" max="887" width="10" style="6" customWidth="1"/>
    <col min="888" max="889" width="9.875" style="6" customWidth="1"/>
    <col min="890" max="1024" width="9" style="6"/>
    <col min="1025" max="1025" width="1.5" style="6" customWidth="1"/>
    <col min="1026" max="1026" width="8.5" style="6" customWidth="1"/>
    <col min="1027" max="1027" width="12.125" style="6" customWidth="1"/>
    <col min="1028" max="1028" width="11.625" style="6" bestFit="1" customWidth="1"/>
    <col min="1029" max="1029" width="10.875" style="6" customWidth="1"/>
    <col min="1030" max="1030" width="10.25" style="6" customWidth="1"/>
    <col min="1031" max="1031" width="11.25" style="6" customWidth="1"/>
    <col min="1032" max="1032" width="10.25" style="6" customWidth="1"/>
    <col min="1033" max="1033" width="10.375" style="6" customWidth="1"/>
    <col min="1034" max="1034" width="10.875" style="6" customWidth="1"/>
    <col min="1035" max="1035" width="11.125" style="6" bestFit="1" customWidth="1"/>
    <col min="1036" max="1036" width="11" style="6" customWidth="1"/>
    <col min="1037" max="1037" width="10.5" style="6" customWidth="1"/>
    <col min="1038" max="1038" width="10.875" style="6" bestFit="1" customWidth="1"/>
    <col min="1039" max="1039" width="1.75" style="6" customWidth="1"/>
    <col min="1040" max="1040" width="9.125" style="6" customWidth="1"/>
    <col min="1041" max="1041" width="11.5" style="6" customWidth="1"/>
    <col min="1042" max="1042" width="10.125" style="6" customWidth="1"/>
    <col min="1043" max="1045" width="10.375" style="6" customWidth="1"/>
    <col min="1046" max="1046" width="9.375" style="6" customWidth="1"/>
    <col min="1047" max="1047" width="8.75" style="6" customWidth="1"/>
    <col min="1048" max="1048" width="9.375" style="6" customWidth="1"/>
    <col min="1049" max="1049" width="9.75" style="6" customWidth="1"/>
    <col min="1050" max="1050" width="11.875" style="6" customWidth="1"/>
    <col min="1051" max="1051" width="10" style="6" customWidth="1"/>
    <col min="1052" max="1052" width="10.625" style="6" customWidth="1"/>
    <col min="1053" max="1053" width="11.125" style="6" bestFit="1" customWidth="1"/>
    <col min="1054" max="1054" width="1.125" style="6" customWidth="1"/>
    <col min="1055" max="1055" width="8.25" style="6" customWidth="1"/>
    <col min="1056" max="1056" width="11.75" style="6" customWidth="1"/>
    <col min="1057" max="1057" width="10.875" style="6" customWidth="1"/>
    <col min="1058" max="1059" width="11" style="6" customWidth="1"/>
    <col min="1060" max="1060" width="10" style="6" customWidth="1"/>
    <col min="1061" max="1061" width="11.625" style="6" customWidth="1"/>
    <col min="1062" max="1062" width="11.125" style="6" customWidth="1"/>
    <col min="1063" max="1063" width="12.5" style="6" customWidth="1"/>
    <col min="1064" max="1064" width="10.25" style="6" customWidth="1"/>
    <col min="1065" max="1065" width="9.875" style="6" customWidth="1"/>
    <col min="1066" max="1066" width="19.75" style="6" customWidth="1"/>
    <col min="1067" max="1067" width="9" style="6"/>
    <col min="1068" max="1078" width="10" style="6" customWidth="1"/>
    <col min="1079" max="1079" width="10.375" style="6" customWidth="1"/>
    <col min="1080" max="1080" width="3.625" style="6" customWidth="1"/>
    <col min="1081" max="1093" width="10" style="6" customWidth="1"/>
    <col min="1094" max="1094" width="9.625" style="6" bestFit="1" customWidth="1"/>
    <col min="1095" max="1095" width="1.875" style="6" customWidth="1"/>
    <col min="1096" max="1096" width="8.25" style="6" customWidth="1"/>
    <col min="1097" max="1106" width="10" style="6" customWidth="1"/>
    <col min="1107" max="1107" width="9.5" style="6" customWidth="1"/>
    <col min="1108" max="1117" width="10" style="6" customWidth="1"/>
    <col min="1118" max="1118" width="16" style="6" customWidth="1"/>
    <col min="1119" max="1120" width="11.125" style="6" customWidth="1"/>
    <col min="1121" max="1143" width="10" style="6" customWidth="1"/>
    <col min="1144" max="1145" width="9.875" style="6" customWidth="1"/>
    <col min="1146" max="1280" width="9" style="6"/>
    <col min="1281" max="1281" width="1.5" style="6" customWidth="1"/>
    <col min="1282" max="1282" width="8.5" style="6" customWidth="1"/>
    <col min="1283" max="1283" width="12.125" style="6" customWidth="1"/>
    <col min="1284" max="1284" width="11.625" style="6" bestFit="1" customWidth="1"/>
    <col min="1285" max="1285" width="10.875" style="6" customWidth="1"/>
    <col min="1286" max="1286" width="10.25" style="6" customWidth="1"/>
    <col min="1287" max="1287" width="11.25" style="6" customWidth="1"/>
    <col min="1288" max="1288" width="10.25" style="6" customWidth="1"/>
    <col min="1289" max="1289" width="10.375" style="6" customWidth="1"/>
    <col min="1290" max="1290" width="10.875" style="6" customWidth="1"/>
    <col min="1291" max="1291" width="11.125" style="6" bestFit="1" customWidth="1"/>
    <col min="1292" max="1292" width="11" style="6" customWidth="1"/>
    <col min="1293" max="1293" width="10.5" style="6" customWidth="1"/>
    <col min="1294" max="1294" width="10.875" style="6" bestFit="1" customWidth="1"/>
    <col min="1295" max="1295" width="1.75" style="6" customWidth="1"/>
    <col min="1296" max="1296" width="9.125" style="6" customWidth="1"/>
    <col min="1297" max="1297" width="11.5" style="6" customWidth="1"/>
    <col min="1298" max="1298" width="10.125" style="6" customWidth="1"/>
    <col min="1299" max="1301" width="10.375" style="6" customWidth="1"/>
    <col min="1302" max="1302" width="9.375" style="6" customWidth="1"/>
    <col min="1303" max="1303" width="8.75" style="6" customWidth="1"/>
    <col min="1304" max="1304" width="9.375" style="6" customWidth="1"/>
    <col min="1305" max="1305" width="9.75" style="6" customWidth="1"/>
    <col min="1306" max="1306" width="11.875" style="6" customWidth="1"/>
    <col min="1307" max="1307" width="10" style="6" customWidth="1"/>
    <col min="1308" max="1308" width="10.625" style="6" customWidth="1"/>
    <col min="1309" max="1309" width="11.125" style="6" bestFit="1" customWidth="1"/>
    <col min="1310" max="1310" width="1.125" style="6" customWidth="1"/>
    <col min="1311" max="1311" width="8.25" style="6" customWidth="1"/>
    <col min="1312" max="1312" width="11.75" style="6" customWidth="1"/>
    <col min="1313" max="1313" width="10.875" style="6" customWidth="1"/>
    <col min="1314" max="1315" width="11" style="6" customWidth="1"/>
    <col min="1316" max="1316" width="10" style="6" customWidth="1"/>
    <col min="1317" max="1317" width="11.625" style="6" customWidth="1"/>
    <col min="1318" max="1318" width="11.125" style="6" customWidth="1"/>
    <col min="1319" max="1319" width="12.5" style="6" customWidth="1"/>
    <col min="1320" max="1320" width="10.25" style="6" customWidth="1"/>
    <col min="1321" max="1321" width="9.875" style="6" customWidth="1"/>
    <col min="1322" max="1322" width="19.75" style="6" customWidth="1"/>
    <col min="1323" max="1323" width="9" style="6"/>
    <col min="1324" max="1334" width="10" style="6" customWidth="1"/>
    <col min="1335" max="1335" width="10.375" style="6" customWidth="1"/>
    <col min="1336" max="1336" width="3.625" style="6" customWidth="1"/>
    <col min="1337" max="1349" width="10" style="6" customWidth="1"/>
    <col min="1350" max="1350" width="9.625" style="6" bestFit="1" customWidth="1"/>
    <col min="1351" max="1351" width="1.875" style="6" customWidth="1"/>
    <col min="1352" max="1352" width="8.25" style="6" customWidth="1"/>
    <col min="1353" max="1362" width="10" style="6" customWidth="1"/>
    <col min="1363" max="1363" width="9.5" style="6" customWidth="1"/>
    <col min="1364" max="1373" width="10" style="6" customWidth="1"/>
    <col min="1374" max="1374" width="16" style="6" customWidth="1"/>
    <col min="1375" max="1376" width="11.125" style="6" customWidth="1"/>
    <col min="1377" max="1399" width="10" style="6" customWidth="1"/>
    <col min="1400" max="1401" width="9.875" style="6" customWidth="1"/>
    <col min="1402" max="1536" width="9" style="6"/>
    <col min="1537" max="1537" width="1.5" style="6" customWidth="1"/>
    <col min="1538" max="1538" width="8.5" style="6" customWidth="1"/>
    <col min="1539" max="1539" width="12.125" style="6" customWidth="1"/>
    <col min="1540" max="1540" width="11.625" style="6" bestFit="1" customWidth="1"/>
    <col min="1541" max="1541" width="10.875" style="6" customWidth="1"/>
    <col min="1542" max="1542" width="10.25" style="6" customWidth="1"/>
    <col min="1543" max="1543" width="11.25" style="6" customWidth="1"/>
    <col min="1544" max="1544" width="10.25" style="6" customWidth="1"/>
    <col min="1545" max="1545" width="10.375" style="6" customWidth="1"/>
    <col min="1546" max="1546" width="10.875" style="6" customWidth="1"/>
    <col min="1547" max="1547" width="11.125" style="6" bestFit="1" customWidth="1"/>
    <col min="1548" max="1548" width="11" style="6" customWidth="1"/>
    <col min="1549" max="1549" width="10.5" style="6" customWidth="1"/>
    <col min="1550" max="1550" width="10.875" style="6" bestFit="1" customWidth="1"/>
    <col min="1551" max="1551" width="1.75" style="6" customWidth="1"/>
    <col min="1552" max="1552" width="9.125" style="6" customWidth="1"/>
    <col min="1553" max="1553" width="11.5" style="6" customWidth="1"/>
    <col min="1554" max="1554" width="10.125" style="6" customWidth="1"/>
    <col min="1555" max="1557" width="10.375" style="6" customWidth="1"/>
    <col min="1558" max="1558" width="9.375" style="6" customWidth="1"/>
    <col min="1559" max="1559" width="8.75" style="6" customWidth="1"/>
    <col min="1560" max="1560" width="9.375" style="6" customWidth="1"/>
    <col min="1561" max="1561" width="9.75" style="6" customWidth="1"/>
    <col min="1562" max="1562" width="11.875" style="6" customWidth="1"/>
    <col min="1563" max="1563" width="10" style="6" customWidth="1"/>
    <col min="1564" max="1564" width="10.625" style="6" customWidth="1"/>
    <col min="1565" max="1565" width="11.125" style="6" bestFit="1" customWidth="1"/>
    <col min="1566" max="1566" width="1.125" style="6" customWidth="1"/>
    <col min="1567" max="1567" width="8.25" style="6" customWidth="1"/>
    <col min="1568" max="1568" width="11.75" style="6" customWidth="1"/>
    <col min="1569" max="1569" width="10.875" style="6" customWidth="1"/>
    <col min="1570" max="1571" width="11" style="6" customWidth="1"/>
    <col min="1572" max="1572" width="10" style="6" customWidth="1"/>
    <col min="1573" max="1573" width="11.625" style="6" customWidth="1"/>
    <col min="1574" max="1574" width="11.125" style="6" customWidth="1"/>
    <col min="1575" max="1575" width="12.5" style="6" customWidth="1"/>
    <col min="1576" max="1576" width="10.25" style="6" customWidth="1"/>
    <col min="1577" max="1577" width="9.875" style="6" customWidth="1"/>
    <col min="1578" max="1578" width="19.75" style="6" customWidth="1"/>
    <col min="1579" max="1579" width="9" style="6"/>
    <col min="1580" max="1590" width="10" style="6" customWidth="1"/>
    <col min="1591" max="1591" width="10.375" style="6" customWidth="1"/>
    <col min="1592" max="1592" width="3.625" style="6" customWidth="1"/>
    <col min="1593" max="1605" width="10" style="6" customWidth="1"/>
    <col min="1606" max="1606" width="9.625" style="6" bestFit="1" customWidth="1"/>
    <col min="1607" max="1607" width="1.875" style="6" customWidth="1"/>
    <col min="1608" max="1608" width="8.25" style="6" customWidth="1"/>
    <col min="1609" max="1618" width="10" style="6" customWidth="1"/>
    <col min="1619" max="1619" width="9.5" style="6" customWidth="1"/>
    <col min="1620" max="1629" width="10" style="6" customWidth="1"/>
    <col min="1630" max="1630" width="16" style="6" customWidth="1"/>
    <col min="1631" max="1632" width="11.125" style="6" customWidth="1"/>
    <col min="1633" max="1655" width="10" style="6" customWidth="1"/>
    <col min="1656" max="1657" width="9.875" style="6" customWidth="1"/>
    <col min="1658" max="1792" width="9" style="6"/>
    <col min="1793" max="1793" width="1.5" style="6" customWidth="1"/>
    <col min="1794" max="1794" width="8.5" style="6" customWidth="1"/>
    <col min="1795" max="1795" width="12.125" style="6" customWidth="1"/>
    <col min="1796" max="1796" width="11.625" style="6" bestFit="1" customWidth="1"/>
    <col min="1797" max="1797" width="10.875" style="6" customWidth="1"/>
    <col min="1798" max="1798" width="10.25" style="6" customWidth="1"/>
    <col min="1799" max="1799" width="11.25" style="6" customWidth="1"/>
    <col min="1800" max="1800" width="10.25" style="6" customWidth="1"/>
    <col min="1801" max="1801" width="10.375" style="6" customWidth="1"/>
    <col min="1802" max="1802" width="10.875" style="6" customWidth="1"/>
    <col min="1803" max="1803" width="11.125" style="6" bestFit="1" customWidth="1"/>
    <col min="1804" max="1804" width="11" style="6" customWidth="1"/>
    <col min="1805" max="1805" width="10.5" style="6" customWidth="1"/>
    <col min="1806" max="1806" width="10.875" style="6" bestFit="1" customWidth="1"/>
    <col min="1807" max="1807" width="1.75" style="6" customWidth="1"/>
    <col min="1808" max="1808" width="9.125" style="6" customWidth="1"/>
    <col min="1809" max="1809" width="11.5" style="6" customWidth="1"/>
    <col min="1810" max="1810" width="10.125" style="6" customWidth="1"/>
    <col min="1811" max="1813" width="10.375" style="6" customWidth="1"/>
    <col min="1814" max="1814" width="9.375" style="6" customWidth="1"/>
    <col min="1815" max="1815" width="8.75" style="6" customWidth="1"/>
    <col min="1816" max="1816" width="9.375" style="6" customWidth="1"/>
    <col min="1817" max="1817" width="9.75" style="6" customWidth="1"/>
    <col min="1818" max="1818" width="11.875" style="6" customWidth="1"/>
    <col min="1819" max="1819" width="10" style="6" customWidth="1"/>
    <col min="1820" max="1820" width="10.625" style="6" customWidth="1"/>
    <col min="1821" max="1821" width="11.125" style="6" bestFit="1" customWidth="1"/>
    <col min="1822" max="1822" width="1.125" style="6" customWidth="1"/>
    <col min="1823" max="1823" width="8.25" style="6" customWidth="1"/>
    <col min="1824" max="1824" width="11.75" style="6" customWidth="1"/>
    <col min="1825" max="1825" width="10.875" style="6" customWidth="1"/>
    <col min="1826" max="1827" width="11" style="6" customWidth="1"/>
    <col min="1828" max="1828" width="10" style="6" customWidth="1"/>
    <col min="1829" max="1829" width="11.625" style="6" customWidth="1"/>
    <col min="1830" max="1830" width="11.125" style="6" customWidth="1"/>
    <col min="1831" max="1831" width="12.5" style="6" customWidth="1"/>
    <col min="1832" max="1832" width="10.25" style="6" customWidth="1"/>
    <col min="1833" max="1833" width="9.875" style="6" customWidth="1"/>
    <col min="1834" max="1834" width="19.75" style="6" customWidth="1"/>
    <col min="1835" max="1835" width="9" style="6"/>
    <col min="1836" max="1846" width="10" style="6" customWidth="1"/>
    <col min="1847" max="1847" width="10.375" style="6" customWidth="1"/>
    <col min="1848" max="1848" width="3.625" style="6" customWidth="1"/>
    <col min="1849" max="1861" width="10" style="6" customWidth="1"/>
    <col min="1862" max="1862" width="9.625" style="6" bestFit="1" customWidth="1"/>
    <col min="1863" max="1863" width="1.875" style="6" customWidth="1"/>
    <col min="1864" max="1864" width="8.25" style="6" customWidth="1"/>
    <col min="1865" max="1874" width="10" style="6" customWidth="1"/>
    <col min="1875" max="1875" width="9.5" style="6" customWidth="1"/>
    <col min="1876" max="1885" width="10" style="6" customWidth="1"/>
    <col min="1886" max="1886" width="16" style="6" customWidth="1"/>
    <col min="1887" max="1888" width="11.125" style="6" customWidth="1"/>
    <col min="1889" max="1911" width="10" style="6" customWidth="1"/>
    <col min="1912" max="1913" width="9.875" style="6" customWidth="1"/>
    <col min="1914" max="2048" width="9" style="6"/>
    <col min="2049" max="2049" width="1.5" style="6" customWidth="1"/>
    <col min="2050" max="2050" width="8.5" style="6" customWidth="1"/>
    <col min="2051" max="2051" width="12.125" style="6" customWidth="1"/>
    <col min="2052" max="2052" width="11.625" style="6" bestFit="1" customWidth="1"/>
    <col min="2053" max="2053" width="10.875" style="6" customWidth="1"/>
    <col min="2054" max="2054" width="10.25" style="6" customWidth="1"/>
    <col min="2055" max="2055" width="11.25" style="6" customWidth="1"/>
    <col min="2056" max="2056" width="10.25" style="6" customWidth="1"/>
    <col min="2057" max="2057" width="10.375" style="6" customWidth="1"/>
    <col min="2058" max="2058" width="10.875" style="6" customWidth="1"/>
    <col min="2059" max="2059" width="11.125" style="6" bestFit="1" customWidth="1"/>
    <col min="2060" max="2060" width="11" style="6" customWidth="1"/>
    <col min="2061" max="2061" width="10.5" style="6" customWidth="1"/>
    <col min="2062" max="2062" width="10.875" style="6" bestFit="1" customWidth="1"/>
    <col min="2063" max="2063" width="1.75" style="6" customWidth="1"/>
    <col min="2064" max="2064" width="9.125" style="6" customWidth="1"/>
    <col min="2065" max="2065" width="11.5" style="6" customWidth="1"/>
    <col min="2066" max="2066" width="10.125" style="6" customWidth="1"/>
    <col min="2067" max="2069" width="10.375" style="6" customWidth="1"/>
    <col min="2070" max="2070" width="9.375" style="6" customWidth="1"/>
    <col min="2071" max="2071" width="8.75" style="6" customWidth="1"/>
    <col min="2072" max="2072" width="9.375" style="6" customWidth="1"/>
    <col min="2073" max="2073" width="9.75" style="6" customWidth="1"/>
    <col min="2074" max="2074" width="11.875" style="6" customWidth="1"/>
    <col min="2075" max="2075" width="10" style="6" customWidth="1"/>
    <col min="2076" max="2076" width="10.625" style="6" customWidth="1"/>
    <col min="2077" max="2077" width="11.125" style="6" bestFit="1" customWidth="1"/>
    <col min="2078" max="2078" width="1.125" style="6" customWidth="1"/>
    <col min="2079" max="2079" width="8.25" style="6" customWidth="1"/>
    <col min="2080" max="2080" width="11.75" style="6" customWidth="1"/>
    <col min="2081" max="2081" width="10.875" style="6" customWidth="1"/>
    <col min="2082" max="2083" width="11" style="6" customWidth="1"/>
    <col min="2084" max="2084" width="10" style="6" customWidth="1"/>
    <col min="2085" max="2085" width="11.625" style="6" customWidth="1"/>
    <col min="2086" max="2086" width="11.125" style="6" customWidth="1"/>
    <col min="2087" max="2087" width="12.5" style="6" customWidth="1"/>
    <col min="2088" max="2088" width="10.25" style="6" customWidth="1"/>
    <col min="2089" max="2089" width="9.875" style="6" customWidth="1"/>
    <col min="2090" max="2090" width="19.75" style="6" customWidth="1"/>
    <col min="2091" max="2091" width="9" style="6"/>
    <col min="2092" max="2102" width="10" style="6" customWidth="1"/>
    <col min="2103" max="2103" width="10.375" style="6" customWidth="1"/>
    <col min="2104" max="2104" width="3.625" style="6" customWidth="1"/>
    <col min="2105" max="2117" width="10" style="6" customWidth="1"/>
    <col min="2118" max="2118" width="9.625" style="6" bestFit="1" customWidth="1"/>
    <col min="2119" max="2119" width="1.875" style="6" customWidth="1"/>
    <col min="2120" max="2120" width="8.25" style="6" customWidth="1"/>
    <col min="2121" max="2130" width="10" style="6" customWidth="1"/>
    <col min="2131" max="2131" width="9.5" style="6" customWidth="1"/>
    <col min="2132" max="2141" width="10" style="6" customWidth="1"/>
    <col min="2142" max="2142" width="16" style="6" customWidth="1"/>
    <col min="2143" max="2144" width="11.125" style="6" customWidth="1"/>
    <col min="2145" max="2167" width="10" style="6" customWidth="1"/>
    <col min="2168" max="2169" width="9.875" style="6" customWidth="1"/>
    <col min="2170" max="2304" width="9" style="6"/>
    <col min="2305" max="2305" width="1.5" style="6" customWidth="1"/>
    <col min="2306" max="2306" width="8.5" style="6" customWidth="1"/>
    <col min="2307" max="2307" width="12.125" style="6" customWidth="1"/>
    <col min="2308" max="2308" width="11.625" style="6" bestFit="1" customWidth="1"/>
    <col min="2309" max="2309" width="10.875" style="6" customWidth="1"/>
    <col min="2310" max="2310" width="10.25" style="6" customWidth="1"/>
    <col min="2311" max="2311" width="11.25" style="6" customWidth="1"/>
    <col min="2312" max="2312" width="10.25" style="6" customWidth="1"/>
    <col min="2313" max="2313" width="10.375" style="6" customWidth="1"/>
    <col min="2314" max="2314" width="10.875" style="6" customWidth="1"/>
    <col min="2315" max="2315" width="11.125" style="6" bestFit="1" customWidth="1"/>
    <col min="2316" max="2316" width="11" style="6" customWidth="1"/>
    <col min="2317" max="2317" width="10.5" style="6" customWidth="1"/>
    <col min="2318" max="2318" width="10.875" style="6" bestFit="1" customWidth="1"/>
    <col min="2319" max="2319" width="1.75" style="6" customWidth="1"/>
    <col min="2320" max="2320" width="9.125" style="6" customWidth="1"/>
    <col min="2321" max="2321" width="11.5" style="6" customWidth="1"/>
    <col min="2322" max="2322" width="10.125" style="6" customWidth="1"/>
    <col min="2323" max="2325" width="10.375" style="6" customWidth="1"/>
    <col min="2326" max="2326" width="9.375" style="6" customWidth="1"/>
    <col min="2327" max="2327" width="8.75" style="6" customWidth="1"/>
    <col min="2328" max="2328" width="9.375" style="6" customWidth="1"/>
    <col min="2329" max="2329" width="9.75" style="6" customWidth="1"/>
    <col min="2330" max="2330" width="11.875" style="6" customWidth="1"/>
    <col min="2331" max="2331" width="10" style="6" customWidth="1"/>
    <col min="2332" max="2332" width="10.625" style="6" customWidth="1"/>
    <col min="2333" max="2333" width="11.125" style="6" bestFit="1" customWidth="1"/>
    <col min="2334" max="2334" width="1.125" style="6" customWidth="1"/>
    <col min="2335" max="2335" width="8.25" style="6" customWidth="1"/>
    <col min="2336" max="2336" width="11.75" style="6" customWidth="1"/>
    <col min="2337" max="2337" width="10.875" style="6" customWidth="1"/>
    <col min="2338" max="2339" width="11" style="6" customWidth="1"/>
    <col min="2340" max="2340" width="10" style="6" customWidth="1"/>
    <col min="2341" max="2341" width="11.625" style="6" customWidth="1"/>
    <col min="2342" max="2342" width="11.125" style="6" customWidth="1"/>
    <col min="2343" max="2343" width="12.5" style="6" customWidth="1"/>
    <col min="2344" max="2344" width="10.25" style="6" customWidth="1"/>
    <col min="2345" max="2345" width="9.875" style="6" customWidth="1"/>
    <col min="2346" max="2346" width="19.75" style="6" customWidth="1"/>
    <col min="2347" max="2347" width="9" style="6"/>
    <col min="2348" max="2358" width="10" style="6" customWidth="1"/>
    <col min="2359" max="2359" width="10.375" style="6" customWidth="1"/>
    <col min="2360" max="2360" width="3.625" style="6" customWidth="1"/>
    <col min="2361" max="2373" width="10" style="6" customWidth="1"/>
    <col min="2374" max="2374" width="9.625" style="6" bestFit="1" customWidth="1"/>
    <col min="2375" max="2375" width="1.875" style="6" customWidth="1"/>
    <col min="2376" max="2376" width="8.25" style="6" customWidth="1"/>
    <col min="2377" max="2386" width="10" style="6" customWidth="1"/>
    <col min="2387" max="2387" width="9.5" style="6" customWidth="1"/>
    <col min="2388" max="2397" width="10" style="6" customWidth="1"/>
    <col min="2398" max="2398" width="16" style="6" customWidth="1"/>
    <col min="2399" max="2400" width="11.125" style="6" customWidth="1"/>
    <col min="2401" max="2423" width="10" style="6" customWidth="1"/>
    <col min="2424" max="2425" width="9.875" style="6" customWidth="1"/>
    <col min="2426" max="2560" width="9" style="6"/>
    <col min="2561" max="2561" width="1.5" style="6" customWidth="1"/>
    <col min="2562" max="2562" width="8.5" style="6" customWidth="1"/>
    <col min="2563" max="2563" width="12.125" style="6" customWidth="1"/>
    <col min="2564" max="2564" width="11.625" style="6" bestFit="1" customWidth="1"/>
    <col min="2565" max="2565" width="10.875" style="6" customWidth="1"/>
    <col min="2566" max="2566" width="10.25" style="6" customWidth="1"/>
    <col min="2567" max="2567" width="11.25" style="6" customWidth="1"/>
    <col min="2568" max="2568" width="10.25" style="6" customWidth="1"/>
    <col min="2569" max="2569" width="10.375" style="6" customWidth="1"/>
    <col min="2570" max="2570" width="10.875" style="6" customWidth="1"/>
    <col min="2571" max="2571" width="11.125" style="6" bestFit="1" customWidth="1"/>
    <col min="2572" max="2572" width="11" style="6" customWidth="1"/>
    <col min="2573" max="2573" width="10.5" style="6" customWidth="1"/>
    <col min="2574" max="2574" width="10.875" style="6" bestFit="1" customWidth="1"/>
    <col min="2575" max="2575" width="1.75" style="6" customWidth="1"/>
    <col min="2576" max="2576" width="9.125" style="6" customWidth="1"/>
    <col min="2577" max="2577" width="11.5" style="6" customWidth="1"/>
    <col min="2578" max="2578" width="10.125" style="6" customWidth="1"/>
    <col min="2579" max="2581" width="10.375" style="6" customWidth="1"/>
    <col min="2582" max="2582" width="9.375" style="6" customWidth="1"/>
    <col min="2583" max="2583" width="8.75" style="6" customWidth="1"/>
    <col min="2584" max="2584" width="9.375" style="6" customWidth="1"/>
    <col min="2585" max="2585" width="9.75" style="6" customWidth="1"/>
    <col min="2586" max="2586" width="11.875" style="6" customWidth="1"/>
    <col min="2587" max="2587" width="10" style="6" customWidth="1"/>
    <col min="2588" max="2588" width="10.625" style="6" customWidth="1"/>
    <col min="2589" max="2589" width="11.125" style="6" bestFit="1" customWidth="1"/>
    <col min="2590" max="2590" width="1.125" style="6" customWidth="1"/>
    <col min="2591" max="2591" width="8.25" style="6" customWidth="1"/>
    <col min="2592" max="2592" width="11.75" style="6" customWidth="1"/>
    <col min="2593" max="2593" width="10.875" style="6" customWidth="1"/>
    <col min="2594" max="2595" width="11" style="6" customWidth="1"/>
    <col min="2596" max="2596" width="10" style="6" customWidth="1"/>
    <col min="2597" max="2597" width="11.625" style="6" customWidth="1"/>
    <col min="2598" max="2598" width="11.125" style="6" customWidth="1"/>
    <col min="2599" max="2599" width="12.5" style="6" customWidth="1"/>
    <col min="2600" max="2600" width="10.25" style="6" customWidth="1"/>
    <col min="2601" max="2601" width="9.875" style="6" customWidth="1"/>
    <col min="2602" max="2602" width="19.75" style="6" customWidth="1"/>
    <col min="2603" max="2603" width="9" style="6"/>
    <col min="2604" max="2614" width="10" style="6" customWidth="1"/>
    <col min="2615" max="2615" width="10.375" style="6" customWidth="1"/>
    <col min="2616" max="2616" width="3.625" style="6" customWidth="1"/>
    <col min="2617" max="2629" width="10" style="6" customWidth="1"/>
    <col min="2630" max="2630" width="9.625" style="6" bestFit="1" customWidth="1"/>
    <col min="2631" max="2631" width="1.875" style="6" customWidth="1"/>
    <col min="2632" max="2632" width="8.25" style="6" customWidth="1"/>
    <col min="2633" max="2642" width="10" style="6" customWidth="1"/>
    <col min="2643" max="2643" width="9.5" style="6" customWidth="1"/>
    <col min="2644" max="2653" width="10" style="6" customWidth="1"/>
    <col min="2654" max="2654" width="16" style="6" customWidth="1"/>
    <col min="2655" max="2656" width="11.125" style="6" customWidth="1"/>
    <col min="2657" max="2679" width="10" style="6" customWidth="1"/>
    <col min="2680" max="2681" width="9.875" style="6" customWidth="1"/>
    <col min="2682" max="2816" width="9" style="6"/>
    <col min="2817" max="2817" width="1.5" style="6" customWidth="1"/>
    <col min="2818" max="2818" width="8.5" style="6" customWidth="1"/>
    <col min="2819" max="2819" width="12.125" style="6" customWidth="1"/>
    <col min="2820" max="2820" width="11.625" style="6" bestFit="1" customWidth="1"/>
    <col min="2821" max="2821" width="10.875" style="6" customWidth="1"/>
    <col min="2822" max="2822" width="10.25" style="6" customWidth="1"/>
    <col min="2823" max="2823" width="11.25" style="6" customWidth="1"/>
    <col min="2824" max="2824" width="10.25" style="6" customWidth="1"/>
    <col min="2825" max="2825" width="10.375" style="6" customWidth="1"/>
    <col min="2826" max="2826" width="10.875" style="6" customWidth="1"/>
    <col min="2827" max="2827" width="11.125" style="6" bestFit="1" customWidth="1"/>
    <col min="2828" max="2828" width="11" style="6" customWidth="1"/>
    <col min="2829" max="2829" width="10.5" style="6" customWidth="1"/>
    <col min="2830" max="2830" width="10.875" style="6" bestFit="1" customWidth="1"/>
    <col min="2831" max="2831" width="1.75" style="6" customWidth="1"/>
    <col min="2832" max="2832" width="9.125" style="6" customWidth="1"/>
    <col min="2833" max="2833" width="11.5" style="6" customWidth="1"/>
    <col min="2834" max="2834" width="10.125" style="6" customWidth="1"/>
    <col min="2835" max="2837" width="10.375" style="6" customWidth="1"/>
    <col min="2838" max="2838" width="9.375" style="6" customWidth="1"/>
    <col min="2839" max="2839" width="8.75" style="6" customWidth="1"/>
    <col min="2840" max="2840" width="9.375" style="6" customWidth="1"/>
    <col min="2841" max="2841" width="9.75" style="6" customWidth="1"/>
    <col min="2842" max="2842" width="11.875" style="6" customWidth="1"/>
    <col min="2843" max="2843" width="10" style="6" customWidth="1"/>
    <col min="2844" max="2844" width="10.625" style="6" customWidth="1"/>
    <col min="2845" max="2845" width="11.125" style="6" bestFit="1" customWidth="1"/>
    <col min="2846" max="2846" width="1.125" style="6" customWidth="1"/>
    <col min="2847" max="2847" width="8.25" style="6" customWidth="1"/>
    <col min="2848" max="2848" width="11.75" style="6" customWidth="1"/>
    <col min="2849" max="2849" width="10.875" style="6" customWidth="1"/>
    <col min="2850" max="2851" width="11" style="6" customWidth="1"/>
    <col min="2852" max="2852" width="10" style="6" customWidth="1"/>
    <col min="2853" max="2853" width="11.625" style="6" customWidth="1"/>
    <col min="2854" max="2854" width="11.125" style="6" customWidth="1"/>
    <col min="2855" max="2855" width="12.5" style="6" customWidth="1"/>
    <col min="2856" max="2856" width="10.25" style="6" customWidth="1"/>
    <col min="2857" max="2857" width="9.875" style="6" customWidth="1"/>
    <col min="2858" max="2858" width="19.75" style="6" customWidth="1"/>
    <col min="2859" max="2859" width="9" style="6"/>
    <col min="2860" max="2870" width="10" style="6" customWidth="1"/>
    <col min="2871" max="2871" width="10.375" style="6" customWidth="1"/>
    <col min="2872" max="2872" width="3.625" style="6" customWidth="1"/>
    <col min="2873" max="2885" width="10" style="6" customWidth="1"/>
    <col min="2886" max="2886" width="9.625" style="6" bestFit="1" customWidth="1"/>
    <col min="2887" max="2887" width="1.875" style="6" customWidth="1"/>
    <col min="2888" max="2888" width="8.25" style="6" customWidth="1"/>
    <col min="2889" max="2898" width="10" style="6" customWidth="1"/>
    <col min="2899" max="2899" width="9.5" style="6" customWidth="1"/>
    <col min="2900" max="2909" width="10" style="6" customWidth="1"/>
    <col min="2910" max="2910" width="16" style="6" customWidth="1"/>
    <col min="2911" max="2912" width="11.125" style="6" customWidth="1"/>
    <col min="2913" max="2935" width="10" style="6" customWidth="1"/>
    <col min="2936" max="2937" width="9.875" style="6" customWidth="1"/>
    <col min="2938" max="3072" width="9" style="6"/>
    <col min="3073" max="3073" width="1.5" style="6" customWidth="1"/>
    <col min="3074" max="3074" width="8.5" style="6" customWidth="1"/>
    <col min="3075" max="3075" width="12.125" style="6" customWidth="1"/>
    <col min="3076" max="3076" width="11.625" style="6" bestFit="1" customWidth="1"/>
    <col min="3077" max="3077" width="10.875" style="6" customWidth="1"/>
    <col min="3078" max="3078" width="10.25" style="6" customWidth="1"/>
    <col min="3079" max="3079" width="11.25" style="6" customWidth="1"/>
    <col min="3080" max="3080" width="10.25" style="6" customWidth="1"/>
    <col min="3081" max="3081" width="10.375" style="6" customWidth="1"/>
    <col min="3082" max="3082" width="10.875" style="6" customWidth="1"/>
    <col min="3083" max="3083" width="11.125" style="6" bestFit="1" customWidth="1"/>
    <col min="3084" max="3084" width="11" style="6" customWidth="1"/>
    <col min="3085" max="3085" width="10.5" style="6" customWidth="1"/>
    <col min="3086" max="3086" width="10.875" style="6" bestFit="1" customWidth="1"/>
    <col min="3087" max="3087" width="1.75" style="6" customWidth="1"/>
    <col min="3088" max="3088" width="9.125" style="6" customWidth="1"/>
    <col min="3089" max="3089" width="11.5" style="6" customWidth="1"/>
    <col min="3090" max="3090" width="10.125" style="6" customWidth="1"/>
    <col min="3091" max="3093" width="10.375" style="6" customWidth="1"/>
    <col min="3094" max="3094" width="9.375" style="6" customWidth="1"/>
    <col min="3095" max="3095" width="8.75" style="6" customWidth="1"/>
    <col min="3096" max="3096" width="9.375" style="6" customWidth="1"/>
    <col min="3097" max="3097" width="9.75" style="6" customWidth="1"/>
    <col min="3098" max="3098" width="11.875" style="6" customWidth="1"/>
    <col min="3099" max="3099" width="10" style="6" customWidth="1"/>
    <col min="3100" max="3100" width="10.625" style="6" customWidth="1"/>
    <col min="3101" max="3101" width="11.125" style="6" bestFit="1" customWidth="1"/>
    <col min="3102" max="3102" width="1.125" style="6" customWidth="1"/>
    <col min="3103" max="3103" width="8.25" style="6" customWidth="1"/>
    <col min="3104" max="3104" width="11.75" style="6" customWidth="1"/>
    <col min="3105" max="3105" width="10.875" style="6" customWidth="1"/>
    <col min="3106" max="3107" width="11" style="6" customWidth="1"/>
    <col min="3108" max="3108" width="10" style="6" customWidth="1"/>
    <col min="3109" max="3109" width="11.625" style="6" customWidth="1"/>
    <col min="3110" max="3110" width="11.125" style="6" customWidth="1"/>
    <col min="3111" max="3111" width="12.5" style="6" customWidth="1"/>
    <col min="3112" max="3112" width="10.25" style="6" customWidth="1"/>
    <col min="3113" max="3113" width="9.875" style="6" customWidth="1"/>
    <col min="3114" max="3114" width="19.75" style="6" customWidth="1"/>
    <col min="3115" max="3115" width="9" style="6"/>
    <col min="3116" max="3126" width="10" style="6" customWidth="1"/>
    <col min="3127" max="3127" width="10.375" style="6" customWidth="1"/>
    <col min="3128" max="3128" width="3.625" style="6" customWidth="1"/>
    <col min="3129" max="3141" width="10" style="6" customWidth="1"/>
    <col min="3142" max="3142" width="9.625" style="6" bestFit="1" customWidth="1"/>
    <col min="3143" max="3143" width="1.875" style="6" customWidth="1"/>
    <col min="3144" max="3144" width="8.25" style="6" customWidth="1"/>
    <col min="3145" max="3154" width="10" style="6" customWidth="1"/>
    <col min="3155" max="3155" width="9.5" style="6" customWidth="1"/>
    <col min="3156" max="3165" width="10" style="6" customWidth="1"/>
    <col min="3166" max="3166" width="16" style="6" customWidth="1"/>
    <col min="3167" max="3168" width="11.125" style="6" customWidth="1"/>
    <col min="3169" max="3191" width="10" style="6" customWidth="1"/>
    <col min="3192" max="3193" width="9.875" style="6" customWidth="1"/>
    <col min="3194" max="3328" width="9" style="6"/>
    <col min="3329" max="3329" width="1.5" style="6" customWidth="1"/>
    <col min="3330" max="3330" width="8.5" style="6" customWidth="1"/>
    <col min="3331" max="3331" width="12.125" style="6" customWidth="1"/>
    <col min="3332" max="3332" width="11.625" style="6" bestFit="1" customWidth="1"/>
    <col min="3333" max="3333" width="10.875" style="6" customWidth="1"/>
    <col min="3334" max="3334" width="10.25" style="6" customWidth="1"/>
    <col min="3335" max="3335" width="11.25" style="6" customWidth="1"/>
    <col min="3336" max="3336" width="10.25" style="6" customWidth="1"/>
    <col min="3337" max="3337" width="10.375" style="6" customWidth="1"/>
    <col min="3338" max="3338" width="10.875" style="6" customWidth="1"/>
    <col min="3339" max="3339" width="11.125" style="6" bestFit="1" customWidth="1"/>
    <col min="3340" max="3340" width="11" style="6" customWidth="1"/>
    <col min="3341" max="3341" width="10.5" style="6" customWidth="1"/>
    <col min="3342" max="3342" width="10.875" style="6" bestFit="1" customWidth="1"/>
    <col min="3343" max="3343" width="1.75" style="6" customWidth="1"/>
    <col min="3344" max="3344" width="9.125" style="6" customWidth="1"/>
    <col min="3345" max="3345" width="11.5" style="6" customWidth="1"/>
    <col min="3346" max="3346" width="10.125" style="6" customWidth="1"/>
    <col min="3347" max="3349" width="10.375" style="6" customWidth="1"/>
    <col min="3350" max="3350" width="9.375" style="6" customWidth="1"/>
    <col min="3351" max="3351" width="8.75" style="6" customWidth="1"/>
    <col min="3352" max="3352" width="9.375" style="6" customWidth="1"/>
    <col min="3353" max="3353" width="9.75" style="6" customWidth="1"/>
    <col min="3354" max="3354" width="11.875" style="6" customWidth="1"/>
    <col min="3355" max="3355" width="10" style="6" customWidth="1"/>
    <col min="3356" max="3356" width="10.625" style="6" customWidth="1"/>
    <col min="3357" max="3357" width="11.125" style="6" bestFit="1" customWidth="1"/>
    <col min="3358" max="3358" width="1.125" style="6" customWidth="1"/>
    <col min="3359" max="3359" width="8.25" style="6" customWidth="1"/>
    <col min="3360" max="3360" width="11.75" style="6" customWidth="1"/>
    <col min="3361" max="3361" width="10.875" style="6" customWidth="1"/>
    <col min="3362" max="3363" width="11" style="6" customWidth="1"/>
    <col min="3364" max="3364" width="10" style="6" customWidth="1"/>
    <col min="3365" max="3365" width="11.625" style="6" customWidth="1"/>
    <col min="3366" max="3366" width="11.125" style="6" customWidth="1"/>
    <col min="3367" max="3367" width="12.5" style="6" customWidth="1"/>
    <col min="3368" max="3368" width="10.25" style="6" customWidth="1"/>
    <col min="3369" max="3369" width="9.875" style="6" customWidth="1"/>
    <col min="3370" max="3370" width="19.75" style="6" customWidth="1"/>
    <col min="3371" max="3371" width="9" style="6"/>
    <col min="3372" max="3382" width="10" style="6" customWidth="1"/>
    <col min="3383" max="3383" width="10.375" style="6" customWidth="1"/>
    <col min="3384" max="3384" width="3.625" style="6" customWidth="1"/>
    <col min="3385" max="3397" width="10" style="6" customWidth="1"/>
    <col min="3398" max="3398" width="9.625" style="6" bestFit="1" customWidth="1"/>
    <col min="3399" max="3399" width="1.875" style="6" customWidth="1"/>
    <col min="3400" max="3400" width="8.25" style="6" customWidth="1"/>
    <col min="3401" max="3410" width="10" style="6" customWidth="1"/>
    <col min="3411" max="3411" width="9.5" style="6" customWidth="1"/>
    <col min="3412" max="3421" width="10" style="6" customWidth="1"/>
    <col min="3422" max="3422" width="16" style="6" customWidth="1"/>
    <col min="3423" max="3424" width="11.125" style="6" customWidth="1"/>
    <col min="3425" max="3447" width="10" style="6" customWidth="1"/>
    <col min="3448" max="3449" width="9.875" style="6" customWidth="1"/>
    <col min="3450" max="3584" width="9" style="6"/>
    <col min="3585" max="3585" width="1.5" style="6" customWidth="1"/>
    <col min="3586" max="3586" width="8.5" style="6" customWidth="1"/>
    <col min="3587" max="3587" width="12.125" style="6" customWidth="1"/>
    <col min="3588" max="3588" width="11.625" style="6" bestFit="1" customWidth="1"/>
    <col min="3589" max="3589" width="10.875" style="6" customWidth="1"/>
    <col min="3590" max="3590" width="10.25" style="6" customWidth="1"/>
    <col min="3591" max="3591" width="11.25" style="6" customWidth="1"/>
    <col min="3592" max="3592" width="10.25" style="6" customWidth="1"/>
    <col min="3593" max="3593" width="10.375" style="6" customWidth="1"/>
    <col min="3594" max="3594" width="10.875" style="6" customWidth="1"/>
    <col min="3595" max="3595" width="11.125" style="6" bestFit="1" customWidth="1"/>
    <col min="3596" max="3596" width="11" style="6" customWidth="1"/>
    <col min="3597" max="3597" width="10.5" style="6" customWidth="1"/>
    <col min="3598" max="3598" width="10.875" style="6" bestFit="1" customWidth="1"/>
    <col min="3599" max="3599" width="1.75" style="6" customWidth="1"/>
    <col min="3600" max="3600" width="9.125" style="6" customWidth="1"/>
    <col min="3601" max="3601" width="11.5" style="6" customWidth="1"/>
    <col min="3602" max="3602" width="10.125" style="6" customWidth="1"/>
    <col min="3603" max="3605" width="10.375" style="6" customWidth="1"/>
    <col min="3606" max="3606" width="9.375" style="6" customWidth="1"/>
    <col min="3607" max="3607" width="8.75" style="6" customWidth="1"/>
    <col min="3608" max="3608" width="9.375" style="6" customWidth="1"/>
    <col min="3609" max="3609" width="9.75" style="6" customWidth="1"/>
    <col min="3610" max="3610" width="11.875" style="6" customWidth="1"/>
    <col min="3611" max="3611" width="10" style="6" customWidth="1"/>
    <col min="3612" max="3612" width="10.625" style="6" customWidth="1"/>
    <col min="3613" max="3613" width="11.125" style="6" bestFit="1" customWidth="1"/>
    <col min="3614" max="3614" width="1.125" style="6" customWidth="1"/>
    <col min="3615" max="3615" width="8.25" style="6" customWidth="1"/>
    <col min="3616" max="3616" width="11.75" style="6" customWidth="1"/>
    <col min="3617" max="3617" width="10.875" style="6" customWidth="1"/>
    <col min="3618" max="3619" width="11" style="6" customWidth="1"/>
    <col min="3620" max="3620" width="10" style="6" customWidth="1"/>
    <col min="3621" max="3621" width="11.625" style="6" customWidth="1"/>
    <col min="3622" max="3622" width="11.125" style="6" customWidth="1"/>
    <col min="3623" max="3623" width="12.5" style="6" customWidth="1"/>
    <col min="3624" max="3624" width="10.25" style="6" customWidth="1"/>
    <col min="3625" max="3625" width="9.875" style="6" customWidth="1"/>
    <col min="3626" max="3626" width="19.75" style="6" customWidth="1"/>
    <col min="3627" max="3627" width="9" style="6"/>
    <col min="3628" max="3638" width="10" style="6" customWidth="1"/>
    <col min="3639" max="3639" width="10.375" style="6" customWidth="1"/>
    <col min="3640" max="3640" width="3.625" style="6" customWidth="1"/>
    <col min="3641" max="3653" width="10" style="6" customWidth="1"/>
    <col min="3654" max="3654" width="9.625" style="6" bestFit="1" customWidth="1"/>
    <col min="3655" max="3655" width="1.875" style="6" customWidth="1"/>
    <col min="3656" max="3656" width="8.25" style="6" customWidth="1"/>
    <col min="3657" max="3666" width="10" style="6" customWidth="1"/>
    <col min="3667" max="3667" width="9.5" style="6" customWidth="1"/>
    <col min="3668" max="3677" width="10" style="6" customWidth="1"/>
    <col min="3678" max="3678" width="16" style="6" customWidth="1"/>
    <col min="3679" max="3680" width="11.125" style="6" customWidth="1"/>
    <col min="3681" max="3703" width="10" style="6" customWidth="1"/>
    <col min="3704" max="3705" width="9.875" style="6" customWidth="1"/>
    <col min="3706" max="3840" width="9" style="6"/>
    <col min="3841" max="3841" width="1.5" style="6" customWidth="1"/>
    <col min="3842" max="3842" width="8.5" style="6" customWidth="1"/>
    <col min="3843" max="3843" width="12.125" style="6" customWidth="1"/>
    <col min="3844" max="3844" width="11.625" style="6" bestFit="1" customWidth="1"/>
    <col min="3845" max="3845" width="10.875" style="6" customWidth="1"/>
    <col min="3846" max="3846" width="10.25" style="6" customWidth="1"/>
    <col min="3847" max="3847" width="11.25" style="6" customWidth="1"/>
    <col min="3848" max="3848" width="10.25" style="6" customWidth="1"/>
    <col min="3849" max="3849" width="10.375" style="6" customWidth="1"/>
    <col min="3850" max="3850" width="10.875" style="6" customWidth="1"/>
    <col min="3851" max="3851" width="11.125" style="6" bestFit="1" customWidth="1"/>
    <col min="3852" max="3852" width="11" style="6" customWidth="1"/>
    <col min="3853" max="3853" width="10.5" style="6" customWidth="1"/>
    <col min="3854" max="3854" width="10.875" style="6" bestFit="1" customWidth="1"/>
    <col min="3855" max="3855" width="1.75" style="6" customWidth="1"/>
    <col min="3856" max="3856" width="9.125" style="6" customWidth="1"/>
    <col min="3857" max="3857" width="11.5" style="6" customWidth="1"/>
    <col min="3858" max="3858" width="10.125" style="6" customWidth="1"/>
    <col min="3859" max="3861" width="10.375" style="6" customWidth="1"/>
    <col min="3862" max="3862" width="9.375" style="6" customWidth="1"/>
    <col min="3863" max="3863" width="8.75" style="6" customWidth="1"/>
    <col min="3864" max="3864" width="9.375" style="6" customWidth="1"/>
    <col min="3865" max="3865" width="9.75" style="6" customWidth="1"/>
    <col min="3866" max="3866" width="11.875" style="6" customWidth="1"/>
    <col min="3867" max="3867" width="10" style="6" customWidth="1"/>
    <col min="3868" max="3868" width="10.625" style="6" customWidth="1"/>
    <col min="3869" max="3869" width="11.125" style="6" bestFit="1" customWidth="1"/>
    <col min="3870" max="3870" width="1.125" style="6" customWidth="1"/>
    <col min="3871" max="3871" width="8.25" style="6" customWidth="1"/>
    <col min="3872" max="3872" width="11.75" style="6" customWidth="1"/>
    <col min="3873" max="3873" width="10.875" style="6" customWidth="1"/>
    <col min="3874" max="3875" width="11" style="6" customWidth="1"/>
    <col min="3876" max="3876" width="10" style="6" customWidth="1"/>
    <col min="3877" max="3877" width="11.625" style="6" customWidth="1"/>
    <col min="3878" max="3878" width="11.125" style="6" customWidth="1"/>
    <col min="3879" max="3879" width="12.5" style="6" customWidth="1"/>
    <col min="3880" max="3880" width="10.25" style="6" customWidth="1"/>
    <col min="3881" max="3881" width="9.875" style="6" customWidth="1"/>
    <col min="3882" max="3882" width="19.75" style="6" customWidth="1"/>
    <col min="3883" max="3883" width="9" style="6"/>
    <col min="3884" max="3894" width="10" style="6" customWidth="1"/>
    <col min="3895" max="3895" width="10.375" style="6" customWidth="1"/>
    <col min="3896" max="3896" width="3.625" style="6" customWidth="1"/>
    <col min="3897" max="3909" width="10" style="6" customWidth="1"/>
    <col min="3910" max="3910" width="9.625" style="6" bestFit="1" customWidth="1"/>
    <col min="3911" max="3911" width="1.875" style="6" customWidth="1"/>
    <col min="3912" max="3912" width="8.25" style="6" customWidth="1"/>
    <col min="3913" max="3922" width="10" style="6" customWidth="1"/>
    <col min="3923" max="3923" width="9.5" style="6" customWidth="1"/>
    <col min="3924" max="3933" width="10" style="6" customWidth="1"/>
    <col min="3934" max="3934" width="16" style="6" customWidth="1"/>
    <col min="3935" max="3936" width="11.125" style="6" customWidth="1"/>
    <col min="3937" max="3959" width="10" style="6" customWidth="1"/>
    <col min="3960" max="3961" width="9.875" style="6" customWidth="1"/>
    <col min="3962" max="4096" width="9" style="6"/>
    <col min="4097" max="4097" width="1.5" style="6" customWidth="1"/>
    <col min="4098" max="4098" width="8.5" style="6" customWidth="1"/>
    <col min="4099" max="4099" width="12.125" style="6" customWidth="1"/>
    <col min="4100" max="4100" width="11.625" style="6" bestFit="1" customWidth="1"/>
    <col min="4101" max="4101" width="10.875" style="6" customWidth="1"/>
    <col min="4102" max="4102" width="10.25" style="6" customWidth="1"/>
    <col min="4103" max="4103" width="11.25" style="6" customWidth="1"/>
    <col min="4104" max="4104" width="10.25" style="6" customWidth="1"/>
    <col min="4105" max="4105" width="10.375" style="6" customWidth="1"/>
    <col min="4106" max="4106" width="10.875" style="6" customWidth="1"/>
    <col min="4107" max="4107" width="11.125" style="6" bestFit="1" customWidth="1"/>
    <col min="4108" max="4108" width="11" style="6" customWidth="1"/>
    <col min="4109" max="4109" width="10.5" style="6" customWidth="1"/>
    <col min="4110" max="4110" width="10.875" style="6" bestFit="1" customWidth="1"/>
    <col min="4111" max="4111" width="1.75" style="6" customWidth="1"/>
    <col min="4112" max="4112" width="9.125" style="6" customWidth="1"/>
    <col min="4113" max="4113" width="11.5" style="6" customWidth="1"/>
    <col min="4114" max="4114" width="10.125" style="6" customWidth="1"/>
    <col min="4115" max="4117" width="10.375" style="6" customWidth="1"/>
    <col min="4118" max="4118" width="9.375" style="6" customWidth="1"/>
    <col min="4119" max="4119" width="8.75" style="6" customWidth="1"/>
    <col min="4120" max="4120" width="9.375" style="6" customWidth="1"/>
    <col min="4121" max="4121" width="9.75" style="6" customWidth="1"/>
    <col min="4122" max="4122" width="11.875" style="6" customWidth="1"/>
    <col min="4123" max="4123" width="10" style="6" customWidth="1"/>
    <col min="4124" max="4124" width="10.625" style="6" customWidth="1"/>
    <col min="4125" max="4125" width="11.125" style="6" bestFit="1" customWidth="1"/>
    <col min="4126" max="4126" width="1.125" style="6" customWidth="1"/>
    <col min="4127" max="4127" width="8.25" style="6" customWidth="1"/>
    <col min="4128" max="4128" width="11.75" style="6" customWidth="1"/>
    <col min="4129" max="4129" width="10.875" style="6" customWidth="1"/>
    <col min="4130" max="4131" width="11" style="6" customWidth="1"/>
    <col min="4132" max="4132" width="10" style="6" customWidth="1"/>
    <col min="4133" max="4133" width="11.625" style="6" customWidth="1"/>
    <col min="4134" max="4134" width="11.125" style="6" customWidth="1"/>
    <col min="4135" max="4135" width="12.5" style="6" customWidth="1"/>
    <col min="4136" max="4136" width="10.25" style="6" customWidth="1"/>
    <col min="4137" max="4137" width="9.875" style="6" customWidth="1"/>
    <col min="4138" max="4138" width="19.75" style="6" customWidth="1"/>
    <col min="4139" max="4139" width="9" style="6"/>
    <col min="4140" max="4150" width="10" style="6" customWidth="1"/>
    <col min="4151" max="4151" width="10.375" style="6" customWidth="1"/>
    <col min="4152" max="4152" width="3.625" style="6" customWidth="1"/>
    <col min="4153" max="4165" width="10" style="6" customWidth="1"/>
    <col min="4166" max="4166" width="9.625" style="6" bestFit="1" customWidth="1"/>
    <col min="4167" max="4167" width="1.875" style="6" customWidth="1"/>
    <col min="4168" max="4168" width="8.25" style="6" customWidth="1"/>
    <col min="4169" max="4178" width="10" style="6" customWidth="1"/>
    <col min="4179" max="4179" width="9.5" style="6" customWidth="1"/>
    <col min="4180" max="4189" width="10" style="6" customWidth="1"/>
    <col min="4190" max="4190" width="16" style="6" customWidth="1"/>
    <col min="4191" max="4192" width="11.125" style="6" customWidth="1"/>
    <col min="4193" max="4215" width="10" style="6" customWidth="1"/>
    <col min="4216" max="4217" width="9.875" style="6" customWidth="1"/>
    <col min="4218" max="4352" width="9" style="6"/>
    <col min="4353" max="4353" width="1.5" style="6" customWidth="1"/>
    <col min="4354" max="4354" width="8.5" style="6" customWidth="1"/>
    <col min="4355" max="4355" width="12.125" style="6" customWidth="1"/>
    <col min="4356" max="4356" width="11.625" style="6" bestFit="1" customWidth="1"/>
    <col min="4357" max="4357" width="10.875" style="6" customWidth="1"/>
    <col min="4358" max="4358" width="10.25" style="6" customWidth="1"/>
    <col min="4359" max="4359" width="11.25" style="6" customWidth="1"/>
    <col min="4360" max="4360" width="10.25" style="6" customWidth="1"/>
    <col min="4361" max="4361" width="10.375" style="6" customWidth="1"/>
    <col min="4362" max="4362" width="10.875" style="6" customWidth="1"/>
    <col min="4363" max="4363" width="11.125" style="6" bestFit="1" customWidth="1"/>
    <col min="4364" max="4364" width="11" style="6" customWidth="1"/>
    <col min="4365" max="4365" width="10.5" style="6" customWidth="1"/>
    <col min="4366" max="4366" width="10.875" style="6" bestFit="1" customWidth="1"/>
    <col min="4367" max="4367" width="1.75" style="6" customWidth="1"/>
    <col min="4368" max="4368" width="9.125" style="6" customWidth="1"/>
    <col min="4369" max="4369" width="11.5" style="6" customWidth="1"/>
    <col min="4370" max="4370" width="10.125" style="6" customWidth="1"/>
    <col min="4371" max="4373" width="10.375" style="6" customWidth="1"/>
    <col min="4374" max="4374" width="9.375" style="6" customWidth="1"/>
    <col min="4375" max="4375" width="8.75" style="6" customWidth="1"/>
    <col min="4376" max="4376" width="9.375" style="6" customWidth="1"/>
    <col min="4377" max="4377" width="9.75" style="6" customWidth="1"/>
    <col min="4378" max="4378" width="11.875" style="6" customWidth="1"/>
    <col min="4379" max="4379" width="10" style="6" customWidth="1"/>
    <col min="4380" max="4380" width="10.625" style="6" customWidth="1"/>
    <col min="4381" max="4381" width="11.125" style="6" bestFit="1" customWidth="1"/>
    <col min="4382" max="4382" width="1.125" style="6" customWidth="1"/>
    <col min="4383" max="4383" width="8.25" style="6" customWidth="1"/>
    <col min="4384" max="4384" width="11.75" style="6" customWidth="1"/>
    <col min="4385" max="4385" width="10.875" style="6" customWidth="1"/>
    <col min="4386" max="4387" width="11" style="6" customWidth="1"/>
    <col min="4388" max="4388" width="10" style="6" customWidth="1"/>
    <col min="4389" max="4389" width="11.625" style="6" customWidth="1"/>
    <col min="4390" max="4390" width="11.125" style="6" customWidth="1"/>
    <col min="4391" max="4391" width="12.5" style="6" customWidth="1"/>
    <col min="4392" max="4392" width="10.25" style="6" customWidth="1"/>
    <col min="4393" max="4393" width="9.875" style="6" customWidth="1"/>
    <col min="4394" max="4394" width="19.75" style="6" customWidth="1"/>
    <col min="4395" max="4395" width="9" style="6"/>
    <col min="4396" max="4406" width="10" style="6" customWidth="1"/>
    <col min="4407" max="4407" width="10.375" style="6" customWidth="1"/>
    <col min="4408" max="4408" width="3.625" style="6" customWidth="1"/>
    <col min="4409" max="4421" width="10" style="6" customWidth="1"/>
    <col min="4422" max="4422" width="9.625" style="6" bestFit="1" customWidth="1"/>
    <col min="4423" max="4423" width="1.875" style="6" customWidth="1"/>
    <col min="4424" max="4424" width="8.25" style="6" customWidth="1"/>
    <col min="4425" max="4434" width="10" style="6" customWidth="1"/>
    <col min="4435" max="4435" width="9.5" style="6" customWidth="1"/>
    <col min="4436" max="4445" width="10" style="6" customWidth="1"/>
    <col min="4446" max="4446" width="16" style="6" customWidth="1"/>
    <col min="4447" max="4448" width="11.125" style="6" customWidth="1"/>
    <col min="4449" max="4471" width="10" style="6" customWidth="1"/>
    <col min="4472" max="4473" width="9.875" style="6" customWidth="1"/>
    <col min="4474" max="4608" width="9" style="6"/>
    <col min="4609" max="4609" width="1.5" style="6" customWidth="1"/>
    <col min="4610" max="4610" width="8.5" style="6" customWidth="1"/>
    <col min="4611" max="4611" width="12.125" style="6" customWidth="1"/>
    <col min="4612" max="4612" width="11.625" style="6" bestFit="1" customWidth="1"/>
    <col min="4613" max="4613" width="10.875" style="6" customWidth="1"/>
    <col min="4614" max="4614" width="10.25" style="6" customWidth="1"/>
    <col min="4615" max="4615" width="11.25" style="6" customWidth="1"/>
    <col min="4616" max="4616" width="10.25" style="6" customWidth="1"/>
    <col min="4617" max="4617" width="10.375" style="6" customWidth="1"/>
    <col min="4618" max="4618" width="10.875" style="6" customWidth="1"/>
    <col min="4619" max="4619" width="11.125" style="6" bestFit="1" customWidth="1"/>
    <col min="4620" max="4620" width="11" style="6" customWidth="1"/>
    <col min="4621" max="4621" width="10.5" style="6" customWidth="1"/>
    <col min="4622" max="4622" width="10.875" style="6" bestFit="1" customWidth="1"/>
    <col min="4623" max="4623" width="1.75" style="6" customWidth="1"/>
    <col min="4624" max="4624" width="9.125" style="6" customWidth="1"/>
    <col min="4625" max="4625" width="11.5" style="6" customWidth="1"/>
    <col min="4626" max="4626" width="10.125" style="6" customWidth="1"/>
    <col min="4627" max="4629" width="10.375" style="6" customWidth="1"/>
    <col min="4630" max="4630" width="9.375" style="6" customWidth="1"/>
    <col min="4631" max="4631" width="8.75" style="6" customWidth="1"/>
    <col min="4632" max="4632" width="9.375" style="6" customWidth="1"/>
    <col min="4633" max="4633" width="9.75" style="6" customWidth="1"/>
    <col min="4634" max="4634" width="11.875" style="6" customWidth="1"/>
    <col min="4635" max="4635" width="10" style="6" customWidth="1"/>
    <col min="4636" max="4636" width="10.625" style="6" customWidth="1"/>
    <col min="4637" max="4637" width="11.125" style="6" bestFit="1" customWidth="1"/>
    <col min="4638" max="4638" width="1.125" style="6" customWidth="1"/>
    <col min="4639" max="4639" width="8.25" style="6" customWidth="1"/>
    <col min="4640" max="4640" width="11.75" style="6" customWidth="1"/>
    <col min="4641" max="4641" width="10.875" style="6" customWidth="1"/>
    <col min="4642" max="4643" width="11" style="6" customWidth="1"/>
    <col min="4644" max="4644" width="10" style="6" customWidth="1"/>
    <col min="4645" max="4645" width="11.625" style="6" customWidth="1"/>
    <col min="4646" max="4646" width="11.125" style="6" customWidth="1"/>
    <col min="4647" max="4647" width="12.5" style="6" customWidth="1"/>
    <col min="4648" max="4648" width="10.25" style="6" customWidth="1"/>
    <col min="4649" max="4649" width="9.875" style="6" customWidth="1"/>
    <col min="4650" max="4650" width="19.75" style="6" customWidth="1"/>
    <col min="4651" max="4651" width="9" style="6"/>
    <col min="4652" max="4662" width="10" style="6" customWidth="1"/>
    <col min="4663" max="4663" width="10.375" style="6" customWidth="1"/>
    <col min="4664" max="4664" width="3.625" style="6" customWidth="1"/>
    <col min="4665" max="4677" width="10" style="6" customWidth="1"/>
    <col min="4678" max="4678" width="9.625" style="6" bestFit="1" customWidth="1"/>
    <col min="4679" max="4679" width="1.875" style="6" customWidth="1"/>
    <col min="4680" max="4680" width="8.25" style="6" customWidth="1"/>
    <col min="4681" max="4690" width="10" style="6" customWidth="1"/>
    <col min="4691" max="4691" width="9.5" style="6" customWidth="1"/>
    <col min="4692" max="4701" width="10" style="6" customWidth="1"/>
    <col min="4702" max="4702" width="16" style="6" customWidth="1"/>
    <col min="4703" max="4704" width="11.125" style="6" customWidth="1"/>
    <col min="4705" max="4727" width="10" style="6" customWidth="1"/>
    <col min="4728" max="4729" width="9.875" style="6" customWidth="1"/>
    <col min="4730" max="4864" width="9" style="6"/>
    <col min="4865" max="4865" width="1.5" style="6" customWidth="1"/>
    <col min="4866" max="4866" width="8.5" style="6" customWidth="1"/>
    <col min="4867" max="4867" width="12.125" style="6" customWidth="1"/>
    <col min="4868" max="4868" width="11.625" style="6" bestFit="1" customWidth="1"/>
    <col min="4869" max="4869" width="10.875" style="6" customWidth="1"/>
    <col min="4870" max="4870" width="10.25" style="6" customWidth="1"/>
    <col min="4871" max="4871" width="11.25" style="6" customWidth="1"/>
    <col min="4872" max="4872" width="10.25" style="6" customWidth="1"/>
    <col min="4873" max="4873" width="10.375" style="6" customWidth="1"/>
    <col min="4874" max="4874" width="10.875" style="6" customWidth="1"/>
    <col min="4875" max="4875" width="11.125" style="6" bestFit="1" customWidth="1"/>
    <col min="4876" max="4876" width="11" style="6" customWidth="1"/>
    <col min="4877" max="4877" width="10.5" style="6" customWidth="1"/>
    <col min="4878" max="4878" width="10.875" style="6" bestFit="1" customWidth="1"/>
    <col min="4879" max="4879" width="1.75" style="6" customWidth="1"/>
    <col min="4880" max="4880" width="9.125" style="6" customWidth="1"/>
    <col min="4881" max="4881" width="11.5" style="6" customWidth="1"/>
    <col min="4882" max="4882" width="10.125" style="6" customWidth="1"/>
    <col min="4883" max="4885" width="10.375" style="6" customWidth="1"/>
    <col min="4886" max="4886" width="9.375" style="6" customWidth="1"/>
    <col min="4887" max="4887" width="8.75" style="6" customWidth="1"/>
    <col min="4888" max="4888" width="9.375" style="6" customWidth="1"/>
    <col min="4889" max="4889" width="9.75" style="6" customWidth="1"/>
    <col min="4890" max="4890" width="11.875" style="6" customWidth="1"/>
    <col min="4891" max="4891" width="10" style="6" customWidth="1"/>
    <col min="4892" max="4892" width="10.625" style="6" customWidth="1"/>
    <col min="4893" max="4893" width="11.125" style="6" bestFit="1" customWidth="1"/>
    <col min="4894" max="4894" width="1.125" style="6" customWidth="1"/>
    <col min="4895" max="4895" width="8.25" style="6" customWidth="1"/>
    <col min="4896" max="4896" width="11.75" style="6" customWidth="1"/>
    <col min="4897" max="4897" width="10.875" style="6" customWidth="1"/>
    <col min="4898" max="4899" width="11" style="6" customWidth="1"/>
    <col min="4900" max="4900" width="10" style="6" customWidth="1"/>
    <col min="4901" max="4901" width="11.625" style="6" customWidth="1"/>
    <col min="4902" max="4902" width="11.125" style="6" customWidth="1"/>
    <col min="4903" max="4903" width="12.5" style="6" customWidth="1"/>
    <col min="4904" max="4904" width="10.25" style="6" customWidth="1"/>
    <col min="4905" max="4905" width="9.875" style="6" customWidth="1"/>
    <col min="4906" max="4906" width="19.75" style="6" customWidth="1"/>
    <col min="4907" max="4907" width="9" style="6"/>
    <col min="4908" max="4918" width="10" style="6" customWidth="1"/>
    <col min="4919" max="4919" width="10.375" style="6" customWidth="1"/>
    <col min="4920" max="4920" width="3.625" style="6" customWidth="1"/>
    <col min="4921" max="4933" width="10" style="6" customWidth="1"/>
    <col min="4934" max="4934" width="9.625" style="6" bestFit="1" customWidth="1"/>
    <col min="4935" max="4935" width="1.875" style="6" customWidth="1"/>
    <col min="4936" max="4936" width="8.25" style="6" customWidth="1"/>
    <col min="4937" max="4946" width="10" style="6" customWidth="1"/>
    <col min="4947" max="4947" width="9.5" style="6" customWidth="1"/>
    <col min="4948" max="4957" width="10" style="6" customWidth="1"/>
    <col min="4958" max="4958" width="16" style="6" customWidth="1"/>
    <col min="4959" max="4960" width="11.125" style="6" customWidth="1"/>
    <col min="4961" max="4983" width="10" style="6" customWidth="1"/>
    <col min="4984" max="4985" width="9.875" style="6" customWidth="1"/>
    <col min="4986" max="5120" width="9" style="6"/>
    <col min="5121" max="5121" width="1.5" style="6" customWidth="1"/>
    <col min="5122" max="5122" width="8.5" style="6" customWidth="1"/>
    <col min="5123" max="5123" width="12.125" style="6" customWidth="1"/>
    <col min="5124" max="5124" width="11.625" style="6" bestFit="1" customWidth="1"/>
    <col min="5125" max="5125" width="10.875" style="6" customWidth="1"/>
    <col min="5126" max="5126" width="10.25" style="6" customWidth="1"/>
    <col min="5127" max="5127" width="11.25" style="6" customWidth="1"/>
    <col min="5128" max="5128" width="10.25" style="6" customWidth="1"/>
    <col min="5129" max="5129" width="10.375" style="6" customWidth="1"/>
    <col min="5130" max="5130" width="10.875" style="6" customWidth="1"/>
    <col min="5131" max="5131" width="11.125" style="6" bestFit="1" customWidth="1"/>
    <col min="5132" max="5132" width="11" style="6" customWidth="1"/>
    <col min="5133" max="5133" width="10.5" style="6" customWidth="1"/>
    <col min="5134" max="5134" width="10.875" style="6" bestFit="1" customWidth="1"/>
    <col min="5135" max="5135" width="1.75" style="6" customWidth="1"/>
    <col min="5136" max="5136" width="9.125" style="6" customWidth="1"/>
    <col min="5137" max="5137" width="11.5" style="6" customWidth="1"/>
    <col min="5138" max="5138" width="10.125" style="6" customWidth="1"/>
    <col min="5139" max="5141" width="10.375" style="6" customWidth="1"/>
    <col min="5142" max="5142" width="9.375" style="6" customWidth="1"/>
    <col min="5143" max="5143" width="8.75" style="6" customWidth="1"/>
    <col min="5144" max="5144" width="9.375" style="6" customWidth="1"/>
    <col min="5145" max="5145" width="9.75" style="6" customWidth="1"/>
    <col min="5146" max="5146" width="11.875" style="6" customWidth="1"/>
    <col min="5147" max="5147" width="10" style="6" customWidth="1"/>
    <col min="5148" max="5148" width="10.625" style="6" customWidth="1"/>
    <col min="5149" max="5149" width="11.125" style="6" bestFit="1" customWidth="1"/>
    <col min="5150" max="5150" width="1.125" style="6" customWidth="1"/>
    <col min="5151" max="5151" width="8.25" style="6" customWidth="1"/>
    <col min="5152" max="5152" width="11.75" style="6" customWidth="1"/>
    <col min="5153" max="5153" width="10.875" style="6" customWidth="1"/>
    <col min="5154" max="5155" width="11" style="6" customWidth="1"/>
    <col min="5156" max="5156" width="10" style="6" customWidth="1"/>
    <col min="5157" max="5157" width="11.625" style="6" customWidth="1"/>
    <col min="5158" max="5158" width="11.125" style="6" customWidth="1"/>
    <col min="5159" max="5159" width="12.5" style="6" customWidth="1"/>
    <col min="5160" max="5160" width="10.25" style="6" customWidth="1"/>
    <col min="5161" max="5161" width="9.875" style="6" customWidth="1"/>
    <col min="5162" max="5162" width="19.75" style="6" customWidth="1"/>
    <col min="5163" max="5163" width="9" style="6"/>
    <col min="5164" max="5174" width="10" style="6" customWidth="1"/>
    <col min="5175" max="5175" width="10.375" style="6" customWidth="1"/>
    <col min="5176" max="5176" width="3.625" style="6" customWidth="1"/>
    <col min="5177" max="5189" width="10" style="6" customWidth="1"/>
    <col min="5190" max="5190" width="9.625" style="6" bestFit="1" customWidth="1"/>
    <col min="5191" max="5191" width="1.875" style="6" customWidth="1"/>
    <col min="5192" max="5192" width="8.25" style="6" customWidth="1"/>
    <col min="5193" max="5202" width="10" style="6" customWidth="1"/>
    <col min="5203" max="5203" width="9.5" style="6" customWidth="1"/>
    <col min="5204" max="5213" width="10" style="6" customWidth="1"/>
    <col min="5214" max="5214" width="16" style="6" customWidth="1"/>
    <col min="5215" max="5216" width="11.125" style="6" customWidth="1"/>
    <col min="5217" max="5239" width="10" style="6" customWidth="1"/>
    <col min="5240" max="5241" width="9.875" style="6" customWidth="1"/>
    <col min="5242" max="5376" width="9" style="6"/>
    <col min="5377" max="5377" width="1.5" style="6" customWidth="1"/>
    <col min="5378" max="5378" width="8.5" style="6" customWidth="1"/>
    <col min="5379" max="5379" width="12.125" style="6" customWidth="1"/>
    <col min="5380" max="5380" width="11.625" style="6" bestFit="1" customWidth="1"/>
    <col min="5381" max="5381" width="10.875" style="6" customWidth="1"/>
    <col min="5382" max="5382" width="10.25" style="6" customWidth="1"/>
    <col min="5383" max="5383" width="11.25" style="6" customWidth="1"/>
    <col min="5384" max="5384" width="10.25" style="6" customWidth="1"/>
    <col min="5385" max="5385" width="10.375" style="6" customWidth="1"/>
    <col min="5386" max="5386" width="10.875" style="6" customWidth="1"/>
    <col min="5387" max="5387" width="11.125" style="6" bestFit="1" customWidth="1"/>
    <col min="5388" max="5388" width="11" style="6" customWidth="1"/>
    <col min="5389" max="5389" width="10.5" style="6" customWidth="1"/>
    <col min="5390" max="5390" width="10.875" style="6" bestFit="1" customWidth="1"/>
    <col min="5391" max="5391" width="1.75" style="6" customWidth="1"/>
    <col min="5392" max="5392" width="9.125" style="6" customWidth="1"/>
    <col min="5393" max="5393" width="11.5" style="6" customWidth="1"/>
    <col min="5394" max="5394" width="10.125" style="6" customWidth="1"/>
    <col min="5395" max="5397" width="10.375" style="6" customWidth="1"/>
    <col min="5398" max="5398" width="9.375" style="6" customWidth="1"/>
    <col min="5399" max="5399" width="8.75" style="6" customWidth="1"/>
    <col min="5400" max="5400" width="9.375" style="6" customWidth="1"/>
    <col min="5401" max="5401" width="9.75" style="6" customWidth="1"/>
    <col min="5402" max="5402" width="11.875" style="6" customWidth="1"/>
    <col min="5403" max="5403" width="10" style="6" customWidth="1"/>
    <col min="5404" max="5404" width="10.625" style="6" customWidth="1"/>
    <col min="5405" max="5405" width="11.125" style="6" bestFit="1" customWidth="1"/>
    <col min="5406" max="5406" width="1.125" style="6" customWidth="1"/>
    <col min="5407" max="5407" width="8.25" style="6" customWidth="1"/>
    <col min="5408" max="5408" width="11.75" style="6" customWidth="1"/>
    <col min="5409" max="5409" width="10.875" style="6" customWidth="1"/>
    <col min="5410" max="5411" width="11" style="6" customWidth="1"/>
    <col min="5412" max="5412" width="10" style="6" customWidth="1"/>
    <col min="5413" max="5413" width="11.625" style="6" customWidth="1"/>
    <col min="5414" max="5414" width="11.125" style="6" customWidth="1"/>
    <col min="5415" max="5415" width="12.5" style="6" customWidth="1"/>
    <col min="5416" max="5416" width="10.25" style="6" customWidth="1"/>
    <col min="5417" max="5417" width="9.875" style="6" customWidth="1"/>
    <col min="5418" max="5418" width="19.75" style="6" customWidth="1"/>
    <col min="5419" max="5419" width="9" style="6"/>
    <col min="5420" max="5430" width="10" style="6" customWidth="1"/>
    <col min="5431" max="5431" width="10.375" style="6" customWidth="1"/>
    <col min="5432" max="5432" width="3.625" style="6" customWidth="1"/>
    <col min="5433" max="5445" width="10" style="6" customWidth="1"/>
    <col min="5446" max="5446" width="9.625" style="6" bestFit="1" customWidth="1"/>
    <col min="5447" max="5447" width="1.875" style="6" customWidth="1"/>
    <col min="5448" max="5448" width="8.25" style="6" customWidth="1"/>
    <col min="5449" max="5458" width="10" style="6" customWidth="1"/>
    <col min="5459" max="5459" width="9.5" style="6" customWidth="1"/>
    <col min="5460" max="5469" width="10" style="6" customWidth="1"/>
    <col min="5470" max="5470" width="16" style="6" customWidth="1"/>
    <col min="5471" max="5472" width="11.125" style="6" customWidth="1"/>
    <col min="5473" max="5495" width="10" style="6" customWidth="1"/>
    <col min="5496" max="5497" width="9.875" style="6" customWidth="1"/>
    <col min="5498" max="5632" width="9" style="6"/>
    <col min="5633" max="5633" width="1.5" style="6" customWidth="1"/>
    <col min="5634" max="5634" width="8.5" style="6" customWidth="1"/>
    <col min="5635" max="5635" width="12.125" style="6" customWidth="1"/>
    <col min="5636" max="5636" width="11.625" style="6" bestFit="1" customWidth="1"/>
    <col min="5637" max="5637" width="10.875" style="6" customWidth="1"/>
    <col min="5638" max="5638" width="10.25" style="6" customWidth="1"/>
    <col min="5639" max="5639" width="11.25" style="6" customWidth="1"/>
    <col min="5640" max="5640" width="10.25" style="6" customWidth="1"/>
    <col min="5641" max="5641" width="10.375" style="6" customWidth="1"/>
    <col min="5642" max="5642" width="10.875" style="6" customWidth="1"/>
    <col min="5643" max="5643" width="11.125" style="6" bestFit="1" customWidth="1"/>
    <col min="5644" max="5644" width="11" style="6" customWidth="1"/>
    <col min="5645" max="5645" width="10.5" style="6" customWidth="1"/>
    <col min="5646" max="5646" width="10.875" style="6" bestFit="1" customWidth="1"/>
    <col min="5647" max="5647" width="1.75" style="6" customWidth="1"/>
    <col min="5648" max="5648" width="9.125" style="6" customWidth="1"/>
    <col min="5649" max="5649" width="11.5" style="6" customWidth="1"/>
    <col min="5650" max="5650" width="10.125" style="6" customWidth="1"/>
    <col min="5651" max="5653" width="10.375" style="6" customWidth="1"/>
    <col min="5654" max="5654" width="9.375" style="6" customWidth="1"/>
    <col min="5655" max="5655" width="8.75" style="6" customWidth="1"/>
    <col min="5656" max="5656" width="9.375" style="6" customWidth="1"/>
    <col min="5657" max="5657" width="9.75" style="6" customWidth="1"/>
    <col min="5658" max="5658" width="11.875" style="6" customWidth="1"/>
    <col min="5659" max="5659" width="10" style="6" customWidth="1"/>
    <col min="5660" max="5660" width="10.625" style="6" customWidth="1"/>
    <col min="5661" max="5661" width="11.125" style="6" bestFit="1" customWidth="1"/>
    <col min="5662" max="5662" width="1.125" style="6" customWidth="1"/>
    <col min="5663" max="5663" width="8.25" style="6" customWidth="1"/>
    <col min="5664" max="5664" width="11.75" style="6" customWidth="1"/>
    <col min="5665" max="5665" width="10.875" style="6" customWidth="1"/>
    <col min="5666" max="5667" width="11" style="6" customWidth="1"/>
    <col min="5668" max="5668" width="10" style="6" customWidth="1"/>
    <col min="5669" max="5669" width="11.625" style="6" customWidth="1"/>
    <col min="5670" max="5670" width="11.125" style="6" customWidth="1"/>
    <col min="5671" max="5671" width="12.5" style="6" customWidth="1"/>
    <col min="5672" max="5672" width="10.25" style="6" customWidth="1"/>
    <col min="5673" max="5673" width="9.875" style="6" customWidth="1"/>
    <col min="5674" max="5674" width="19.75" style="6" customWidth="1"/>
    <col min="5675" max="5675" width="9" style="6"/>
    <col min="5676" max="5686" width="10" style="6" customWidth="1"/>
    <col min="5687" max="5687" width="10.375" style="6" customWidth="1"/>
    <col min="5688" max="5688" width="3.625" style="6" customWidth="1"/>
    <col min="5689" max="5701" width="10" style="6" customWidth="1"/>
    <col min="5702" max="5702" width="9.625" style="6" bestFit="1" customWidth="1"/>
    <col min="5703" max="5703" width="1.875" style="6" customWidth="1"/>
    <col min="5704" max="5704" width="8.25" style="6" customWidth="1"/>
    <col min="5705" max="5714" width="10" style="6" customWidth="1"/>
    <col min="5715" max="5715" width="9.5" style="6" customWidth="1"/>
    <col min="5716" max="5725" width="10" style="6" customWidth="1"/>
    <col min="5726" max="5726" width="16" style="6" customWidth="1"/>
    <col min="5727" max="5728" width="11.125" style="6" customWidth="1"/>
    <col min="5729" max="5751" width="10" style="6" customWidth="1"/>
    <col min="5752" max="5753" width="9.875" style="6" customWidth="1"/>
    <col min="5754" max="5888" width="9" style="6"/>
    <col min="5889" max="5889" width="1.5" style="6" customWidth="1"/>
    <col min="5890" max="5890" width="8.5" style="6" customWidth="1"/>
    <col min="5891" max="5891" width="12.125" style="6" customWidth="1"/>
    <col min="5892" max="5892" width="11.625" style="6" bestFit="1" customWidth="1"/>
    <col min="5893" max="5893" width="10.875" style="6" customWidth="1"/>
    <col min="5894" max="5894" width="10.25" style="6" customWidth="1"/>
    <col min="5895" max="5895" width="11.25" style="6" customWidth="1"/>
    <col min="5896" max="5896" width="10.25" style="6" customWidth="1"/>
    <col min="5897" max="5897" width="10.375" style="6" customWidth="1"/>
    <col min="5898" max="5898" width="10.875" style="6" customWidth="1"/>
    <col min="5899" max="5899" width="11.125" style="6" bestFit="1" customWidth="1"/>
    <col min="5900" max="5900" width="11" style="6" customWidth="1"/>
    <col min="5901" max="5901" width="10.5" style="6" customWidth="1"/>
    <col min="5902" max="5902" width="10.875" style="6" bestFit="1" customWidth="1"/>
    <col min="5903" max="5903" width="1.75" style="6" customWidth="1"/>
    <col min="5904" max="5904" width="9.125" style="6" customWidth="1"/>
    <col min="5905" max="5905" width="11.5" style="6" customWidth="1"/>
    <col min="5906" max="5906" width="10.125" style="6" customWidth="1"/>
    <col min="5907" max="5909" width="10.375" style="6" customWidth="1"/>
    <col min="5910" max="5910" width="9.375" style="6" customWidth="1"/>
    <col min="5911" max="5911" width="8.75" style="6" customWidth="1"/>
    <col min="5912" max="5912" width="9.375" style="6" customWidth="1"/>
    <col min="5913" max="5913" width="9.75" style="6" customWidth="1"/>
    <col min="5914" max="5914" width="11.875" style="6" customWidth="1"/>
    <col min="5915" max="5915" width="10" style="6" customWidth="1"/>
    <col min="5916" max="5916" width="10.625" style="6" customWidth="1"/>
    <col min="5917" max="5917" width="11.125" style="6" bestFit="1" customWidth="1"/>
    <col min="5918" max="5918" width="1.125" style="6" customWidth="1"/>
    <col min="5919" max="5919" width="8.25" style="6" customWidth="1"/>
    <col min="5920" max="5920" width="11.75" style="6" customWidth="1"/>
    <col min="5921" max="5921" width="10.875" style="6" customWidth="1"/>
    <col min="5922" max="5923" width="11" style="6" customWidth="1"/>
    <col min="5924" max="5924" width="10" style="6" customWidth="1"/>
    <col min="5925" max="5925" width="11.625" style="6" customWidth="1"/>
    <col min="5926" max="5926" width="11.125" style="6" customWidth="1"/>
    <col min="5927" max="5927" width="12.5" style="6" customWidth="1"/>
    <col min="5928" max="5928" width="10.25" style="6" customWidth="1"/>
    <col min="5929" max="5929" width="9.875" style="6" customWidth="1"/>
    <col min="5930" max="5930" width="19.75" style="6" customWidth="1"/>
    <col min="5931" max="5931" width="9" style="6"/>
    <col min="5932" max="5942" width="10" style="6" customWidth="1"/>
    <col min="5943" max="5943" width="10.375" style="6" customWidth="1"/>
    <col min="5944" max="5944" width="3.625" style="6" customWidth="1"/>
    <col min="5945" max="5957" width="10" style="6" customWidth="1"/>
    <col min="5958" max="5958" width="9.625" style="6" bestFit="1" customWidth="1"/>
    <col min="5959" max="5959" width="1.875" style="6" customWidth="1"/>
    <col min="5960" max="5960" width="8.25" style="6" customWidth="1"/>
    <col min="5961" max="5970" width="10" style="6" customWidth="1"/>
    <col min="5971" max="5971" width="9.5" style="6" customWidth="1"/>
    <col min="5972" max="5981" width="10" style="6" customWidth="1"/>
    <col min="5982" max="5982" width="16" style="6" customWidth="1"/>
    <col min="5983" max="5984" width="11.125" style="6" customWidth="1"/>
    <col min="5985" max="6007" width="10" style="6" customWidth="1"/>
    <col min="6008" max="6009" width="9.875" style="6" customWidth="1"/>
    <col min="6010" max="6144" width="9" style="6"/>
    <col min="6145" max="6145" width="1.5" style="6" customWidth="1"/>
    <col min="6146" max="6146" width="8.5" style="6" customWidth="1"/>
    <col min="6147" max="6147" width="12.125" style="6" customWidth="1"/>
    <col min="6148" max="6148" width="11.625" style="6" bestFit="1" customWidth="1"/>
    <col min="6149" max="6149" width="10.875" style="6" customWidth="1"/>
    <col min="6150" max="6150" width="10.25" style="6" customWidth="1"/>
    <col min="6151" max="6151" width="11.25" style="6" customWidth="1"/>
    <col min="6152" max="6152" width="10.25" style="6" customWidth="1"/>
    <col min="6153" max="6153" width="10.375" style="6" customWidth="1"/>
    <col min="6154" max="6154" width="10.875" style="6" customWidth="1"/>
    <col min="6155" max="6155" width="11.125" style="6" bestFit="1" customWidth="1"/>
    <col min="6156" max="6156" width="11" style="6" customWidth="1"/>
    <col min="6157" max="6157" width="10.5" style="6" customWidth="1"/>
    <col min="6158" max="6158" width="10.875" style="6" bestFit="1" customWidth="1"/>
    <col min="6159" max="6159" width="1.75" style="6" customWidth="1"/>
    <col min="6160" max="6160" width="9.125" style="6" customWidth="1"/>
    <col min="6161" max="6161" width="11.5" style="6" customWidth="1"/>
    <col min="6162" max="6162" width="10.125" style="6" customWidth="1"/>
    <col min="6163" max="6165" width="10.375" style="6" customWidth="1"/>
    <col min="6166" max="6166" width="9.375" style="6" customWidth="1"/>
    <col min="6167" max="6167" width="8.75" style="6" customWidth="1"/>
    <col min="6168" max="6168" width="9.375" style="6" customWidth="1"/>
    <col min="6169" max="6169" width="9.75" style="6" customWidth="1"/>
    <col min="6170" max="6170" width="11.875" style="6" customWidth="1"/>
    <col min="6171" max="6171" width="10" style="6" customWidth="1"/>
    <col min="6172" max="6172" width="10.625" style="6" customWidth="1"/>
    <col min="6173" max="6173" width="11.125" style="6" bestFit="1" customWidth="1"/>
    <col min="6174" max="6174" width="1.125" style="6" customWidth="1"/>
    <col min="6175" max="6175" width="8.25" style="6" customWidth="1"/>
    <col min="6176" max="6176" width="11.75" style="6" customWidth="1"/>
    <col min="6177" max="6177" width="10.875" style="6" customWidth="1"/>
    <col min="6178" max="6179" width="11" style="6" customWidth="1"/>
    <col min="6180" max="6180" width="10" style="6" customWidth="1"/>
    <col min="6181" max="6181" width="11.625" style="6" customWidth="1"/>
    <col min="6182" max="6182" width="11.125" style="6" customWidth="1"/>
    <col min="6183" max="6183" width="12.5" style="6" customWidth="1"/>
    <col min="6184" max="6184" width="10.25" style="6" customWidth="1"/>
    <col min="6185" max="6185" width="9.875" style="6" customWidth="1"/>
    <col min="6186" max="6186" width="19.75" style="6" customWidth="1"/>
    <col min="6187" max="6187" width="9" style="6"/>
    <col min="6188" max="6198" width="10" style="6" customWidth="1"/>
    <col min="6199" max="6199" width="10.375" style="6" customWidth="1"/>
    <col min="6200" max="6200" width="3.625" style="6" customWidth="1"/>
    <col min="6201" max="6213" width="10" style="6" customWidth="1"/>
    <col min="6214" max="6214" width="9.625" style="6" bestFit="1" customWidth="1"/>
    <col min="6215" max="6215" width="1.875" style="6" customWidth="1"/>
    <col min="6216" max="6216" width="8.25" style="6" customWidth="1"/>
    <col min="6217" max="6226" width="10" style="6" customWidth="1"/>
    <col min="6227" max="6227" width="9.5" style="6" customWidth="1"/>
    <col min="6228" max="6237" width="10" style="6" customWidth="1"/>
    <col min="6238" max="6238" width="16" style="6" customWidth="1"/>
    <col min="6239" max="6240" width="11.125" style="6" customWidth="1"/>
    <col min="6241" max="6263" width="10" style="6" customWidth="1"/>
    <col min="6264" max="6265" width="9.875" style="6" customWidth="1"/>
    <col min="6266" max="6400" width="9" style="6"/>
    <col min="6401" max="6401" width="1.5" style="6" customWidth="1"/>
    <col min="6402" max="6402" width="8.5" style="6" customWidth="1"/>
    <col min="6403" max="6403" width="12.125" style="6" customWidth="1"/>
    <col min="6404" max="6404" width="11.625" style="6" bestFit="1" customWidth="1"/>
    <col min="6405" max="6405" width="10.875" style="6" customWidth="1"/>
    <col min="6406" max="6406" width="10.25" style="6" customWidth="1"/>
    <col min="6407" max="6407" width="11.25" style="6" customWidth="1"/>
    <col min="6408" max="6408" width="10.25" style="6" customWidth="1"/>
    <col min="6409" max="6409" width="10.375" style="6" customWidth="1"/>
    <col min="6410" max="6410" width="10.875" style="6" customWidth="1"/>
    <col min="6411" max="6411" width="11.125" style="6" bestFit="1" customWidth="1"/>
    <col min="6412" max="6412" width="11" style="6" customWidth="1"/>
    <col min="6413" max="6413" width="10.5" style="6" customWidth="1"/>
    <col min="6414" max="6414" width="10.875" style="6" bestFit="1" customWidth="1"/>
    <col min="6415" max="6415" width="1.75" style="6" customWidth="1"/>
    <col min="6416" max="6416" width="9.125" style="6" customWidth="1"/>
    <col min="6417" max="6417" width="11.5" style="6" customWidth="1"/>
    <col min="6418" max="6418" width="10.125" style="6" customWidth="1"/>
    <col min="6419" max="6421" width="10.375" style="6" customWidth="1"/>
    <col min="6422" max="6422" width="9.375" style="6" customWidth="1"/>
    <col min="6423" max="6423" width="8.75" style="6" customWidth="1"/>
    <col min="6424" max="6424" width="9.375" style="6" customWidth="1"/>
    <col min="6425" max="6425" width="9.75" style="6" customWidth="1"/>
    <col min="6426" max="6426" width="11.875" style="6" customWidth="1"/>
    <col min="6427" max="6427" width="10" style="6" customWidth="1"/>
    <col min="6428" max="6428" width="10.625" style="6" customWidth="1"/>
    <col min="6429" max="6429" width="11.125" style="6" bestFit="1" customWidth="1"/>
    <col min="6430" max="6430" width="1.125" style="6" customWidth="1"/>
    <col min="6431" max="6431" width="8.25" style="6" customWidth="1"/>
    <col min="6432" max="6432" width="11.75" style="6" customWidth="1"/>
    <col min="6433" max="6433" width="10.875" style="6" customWidth="1"/>
    <col min="6434" max="6435" width="11" style="6" customWidth="1"/>
    <col min="6436" max="6436" width="10" style="6" customWidth="1"/>
    <col min="6437" max="6437" width="11.625" style="6" customWidth="1"/>
    <col min="6438" max="6438" width="11.125" style="6" customWidth="1"/>
    <col min="6439" max="6439" width="12.5" style="6" customWidth="1"/>
    <col min="6440" max="6440" width="10.25" style="6" customWidth="1"/>
    <col min="6441" max="6441" width="9.875" style="6" customWidth="1"/>
    <col min="6442" max="6442" width="19.75" style="6" customWidth="1"/>
    <col min="6443" max="6443" width="9" style="6"/>
    <col min="6444" max="6454" width="10" style="6" customWidth="1"/>
    <col min="6455" max="6455" width="10.375" style="6" customWidth="1"/>
    <col min="6456" max="6456" width="3.625" style="6" customWidth="1"/>
    <col min="6457" max="6469" width="10" style="6" customWidth="1"/>
    <col min="6470" max="6470" width="9.625" style="6" bestFit="1" customWidth="1"/>
    <col min="6471" max="6471" width="1.875" style="6" customWidth="1"/>
    <col min="6472" max="6472" width="8.25" style="6" customWidth="1"/>
    <col min="6473" max="6482" width="10" style="6" customWidth="1"/>
    <col min="6483" max="6483" width="9.5" style="6" customWidth="1"/>
    <col min="6484" max="6493" width="10" style="6" customWidth="1"/>
    <col min="6494" max="6494" width="16" style="6" customWidth="1"/>
    <col min="6495" max="6496" width="11.125" style="6" customWidth="1"/>
    <col min="6497" max="6519" width="10" style="6" customWidth="1"/>
    <col min="6520" max="6521" width="9.875" style="6" customWidth="1"/>
    <col min="6522" max="6656" width="9" style="6"/>
    <col min="6657" max="6657" width="1.5" style="6" customWidth="1"/>
    <col min="6658" max="6658" width="8.5" style="6" customWidth="1"/>
    <col min="6659" max="6659" width="12.125" style="6" customWidth="1"/>
    <col min="6660" max="6660" width="11.625" style="6" bestFit="1" customWidth="1"/>
    <col min="6661" max="6661" width="10.875" style="6" customWidth="1"/>
    <col min="6662" max="6662" width="10.25" style="6" customWidth="1"/>
    <col min="6663" max="6663" width="11.25" style="6" customWidth="1"/>
    <col min="6664" max="6664" width="10.25" style="6" customWidth="1"/>
    <col min="6665" max="6665" width="10.375" style="6" customWidth="1"/>
    <col min="6666" max="6666" width="10.875" style="6" customWidth="1"/>
    <col min="6667" max="6667" width="11.125" style="6" bestFit="1" customWidth="1"/>
    <col min="6668" max="6668" width="11" style="6" customWidth="1"/>
    <col min="6669" max="6669" width="10.5" style="6" customWidth="1"/>
    <col min="6670" max="6670" width="10.875" style="6" bestFit="1" customWidth="1"/>
    <col min="6671" max="6671" width="1.75" style="6" customWidth="1"/>
    <col min="6672" max="6672" width="9.125" style="6" customWidth="1"/>
    <col min="6673" max="6673" width="11.5" style="6" customWidth="1"/>
    <col min="6674" max="6674" width="10.125" style="6" customWidth="1"/>
    <col min="6675" max="6677" width="10.375" style="6" customWidth="1"/>
    <col min="6678" max="6678" width="9.375" style="6" customWidth="1"/>
    <col min="6679" max="6679" width="8.75" style="6" customWidth="1"/>
    <col min="6680" max="6680" width="9.375" style="6" customWidth="1"/>
    <col min="6681" max="6681" width="9.75" style="6" customWidth="1"/>
    <col min="6682" max="6682" width="11.875" style="6" customWidth="1"/>
    <col min="6683" max="6683" width="10" style="6" customWidth="1"/>
    <col min="6684" max="6684" width="10.625" style="6" customWidth="1"/>
    <col min="6685" max="6685" width="11.125" style="6" bestFit="1" customWidth="1"/>
    <col min="6686" max="6686" width="1.125" style="6" customWidth="1"/>
    <col min="6687" max="6687" width="8.25" style="6" customWidth="1"/>
    <col min="6688" max="6688" width="11.75" style="6" customWidth="1"/>
    <col min="6689" max="6689" width="10.875" style="6" customWidth="1"/>
    <col min="6690" max="6691" width="11" style="6" customWidth="1"/>
    <col min="6692" max="6692" width="10" style="6" customWidth="1"/>
    <col min="6693" max="6693" width="11.625" style="6" customWidth="1"/>
    <col min="6694" max="6694" width="11.125" style="6" customWidth="1"/>
    <col min="6695" max="6695" width="12.5" style="6" customWidth="1"/>
    <col min="6696" max="6696" width="10.25" style="6" customWidth="1"/>
    <col min="6697" max="6697" width="9.875" style="6" customWidth="1"/>
    <col min="6698" max="6698" width="19.75" style="6" customWidth="1"/>
    <col min="6699" max="6699" width="9" style="6"/>
    <col min="6700" max="6710" width="10" style="6" customWidth="1"/>
    <col min="6711" max="6711" width="10.375" style="6" customWidth="1"/>
    <col min="6712" max="6712" width="3.625" style="6" customWidth="1"/>
    <col min="6713" max="6725" width="10" style="6" customWidth="1"/>
    <col min="6726" max="6726" width="9.625" style="6" bestFit="1" customWidth="1"/>
    <col min="6727" max="6727" width="1.875" style="6" customWidth="1"/>
    <col min="6728" max="6728" width="8.25" style="6" customWidth="1"/>
    <col min="6729" max="6738" width="10" style="6" customWidth="1"/>
    <col min="6739" max="6739" width="9.5" style="6" customWidth="1"/>
    <col min="6740" max="6749" width="10" style="6" customWidth="1"/>
    <col min="6750" max="6750" width="16" style="6" customWidth="1"/>
    <col min="6751" max="6752" width="11.125" style="6" customWidth="1"/>
    <col min="6753" max="6775" width="10" style="6" customWidth="1"/>
    <col min="6776" max="6777" width="9.875" style="6" customWidth="1"/>
    <col min="6778" max="6912" width="9" style="6"/>
    <col min="6913" max="6913" width="1.5" style="6" customWidth="1"/>
    <col min="6914" max="6914" width="8.5" style="6" customWidth="1"/>
    <col min="6915" max="6915" width="12.125" style="6" customWidth="1"/>
    <col min="6916" max="6916" width="11.625" style="6" bestFit="1" customWidth="1"/>
    <col min="6917" max="6917" width="10.875" style="6" customWidth="1"/>
    <col min="6918" max="6918" width="10.25" style="6" customWidth="1"/>
    <col min="6919" max="6919" width="11.25" style="6" customWidth="1"/>
    <col min="6920" max="6920" width="10.25" style="6" customWidth="1"/>
    <col min="6921" max="6921" width="10.375" style="6" customWidth="1"/>
    <col min="6922" max="6922" width="10.875" style="6" customWidth="1"/>
    <col min="6923" max="6923" width="11.125" style="6" bestFit="1" customWidth="1"/>
    <col min="6924" max="6924" width="11" style="6" customWidth="1"/>
    <col min="6925" max="6925" width="10.5" style="6" customWidth="1"/>
    <col min="6926" max="6926" width="10.875" style="6" bestFit="1" customWidth="1"/>
    <col min="6927" max="6927" width="1.75" style="6" customWidth="1"/>
    <col min="6928" max="6928" width="9.125" style="6" customWidth="1"/>
    <col min="6929" max="6929" width="11.5" style="6" customWidth="1"/>
    <col min="6930" max="6930" width="10.125" style="6" customWidth="1"/>
    <col min="6931" max="6933" width="10.375" style="6" customWidth="1"/>
    <col min="6934" max="6934" width="9.375" style="6" customWidth="1"/>
    <col min="6935" max="6935" width="8.75" style="6" customWidth="1"/>
    <col min="6936" max="6936" width="9.375" style="6" customWidth="1"/>
    <col min="6937" max="6937" width="9.75" style="6" customWidth="1"/>
    <col min="6938" max="6938" width="11.875" style="6" customWidth="1"/>
    <col min="6939" max="6939" width="10" style="6" customWidth="1"/>
    <col min="6940" max="6940" width="10.625" style="6" customWidth="1"/>
    <col min="6941" max="6941" width="11.125" style="6" bestFit="1" customWidth="1"/>
    <col min="6942" max="6942" width="1.125" style="6" customWidth="1"/>
    <col min="6943" max="6943" width="8.25" style="6" customWidth="1"/>
    <col min="6944" max="6944" width="11.75" style="6" customWidth="1"/>
    <col min="6945" max="6945" width="10.875" style="6" customWidth="1"/>
    <col min="6946" max="6947" width="11" style="6" customWidth="1"/>
    <col min="6948" max="6948" width="10" style="6" customWidth="1"/>
    <col min="6949" max="6949" width="11.625" style="6" customWidth="1"/>
    <col min="6950" max="6950" width="11.125" style="6" customWidth="1"/>
    <col min="6951" max="6951" width="12.5" style="6" customWidth="1"/>
    <col min="6952" max="6952" width="10.25" style="6" customWidth="1"/>
    <col min="6953" max="6953" width="9.875" style="6" customWidth="1"/>
    <col min="6954" max="6954" width="19.75" style="6" customWidth="1"/>
    <col min="6955" max="6955" width="9" style="6"/>
    <col min="6956" max="6966" width="10" style="6" customWidth="1"/>
    <col min="6967" max="6967" width="10.375" style="6" customWidth="1"/>
    <col min="6968" max="6968" width="3.625" style="6" customWidth="1"/>
    <col min="6969" max="6981" width="10" style="6" customWidth="1"/>
    <col min="6982" max="6982" width="9.625" style="6" bestFit="1" customWidth="1"/>
    <col min="6983" max="6983" width="1.875" style="6" customWidth="1"/>
    <col min="6984" max="6984" width="8.25" style="6" customWidth="1"/>
    <col min="6985" max="6994" width="10" style="6" customWidth="1"/>
    <col min="6995" max="6995" width="9.5" style="6" customWidth="1"/>
    <col min="6996" max="7005" width="10" style="6" customWidth="1"/>
    <col min="7006" max="7006" width="16" style="6" customWidth="1"/>
    <col min="7007" max="7008" width="11.125" style="6" customWidth="1"/>
    <col min="7009" max="7031" width="10" style="6" customWidth="1"/>
    <col min="7032" max="7033" width="9.875" style="6" customWidth="1"/>
    <col min="7034" max="7168" width="9" style="6"/>
    <col min="7169" max="7169" width="1.5" style="6" customWidth="1"/>
    <col min="7170" max="7170" width="8.5" style="6" customWidth="1"/>
    <col min="7171" max="7171" width="12.125" style="6" customWidth="1"/>
    <col min="7172" max="7172" width="11.625" style="6" bestFit="1" customWidth="1"/>
    <col min="7173" max="7173" width="10.875" style="6" customWidth="1"/>
    <col min="7174" max="7174" width="10.25" style="6" customWidth="1"/>
    <col min="7175" max="7175" width="11.25" style="6" customWidth="1"/>
    <col min="7176" max="7176" width="10.25" style="6" customWidth="1"/>
    <col min="7177" max="7177" width="10.375" style="6" customWidth="1"/>
    <col min="7178" max="7178" width="10.875" style="6" customWidth="1"/>
    <col min="7179" max="7179" width="11.125" style="6" bestFit="1" customWidth="1"/>
    <col min="7180" max="7180" width="11" style="6" customWidth="1"/>
    <col min="7181" max="7181" width="10.5" style="6" customWidth="1"/>
    <col min="7182" max="7182" width="10.875" style="6" bestFit="1" customWidth="1"/>
    <col min="7183" max="7183" width="1.75" style="6" customWidth="1"/>
    <col min="7184" max="7184" width="9.125" style="6" customWidth="1"/>
    <col min="7185" max="7185" width="11.5" style="6" customWidth="1"/>
    <col min="7186" max="7186" width="10.125" style="6" customWidth="1"/>
    <col min="7187" max="7189" width="10.375" style="6" customWidth="1"/>
    <col min="7190" max="7190" width="9.375" style="6" customWidth="1"/>
    <col min="7191" max="7191" width="8.75" style="6" customWidth="1"/>
    <col min="7192" max="7192" width="9.375" style="6" customWidth="1"/>
    <col min="7193" max="7193" width="9.75" style="6" customWidth="1"/>
    <col min="7194" max="7194" width="11.875" style="6" customWidth="1"/>
    <col min="7195" max="7195" width="10" style="6" customWidth="1"/>
    <col min="7196" max="7196" width="10.625" style="6" customWidth="1"/>
    <col min="7197" max="7197" width="11.125" style="6" bestFit="1" customWidth="1"/>
    <col min="7198" max="7198" width="1.125" style="6" customWidth="1"/>
    <col min="7199" max="7199" width="8.25" style="6" customWidth="1"/>
    <col min="7200" max="7200" width="11.75" style="6" customWidth="1"/>
    <col min="7201" max="7201" width="10.875" style="6" customWidth="1"/>
    <col min="7202" max="7203" width="11" style="6" customWidth="1"/>
    <col min="7204" max="7204" width="10" style="6" customWidth="1"/>
    <col min="7205" max="7205" width="11.625" style="6" customWidth="1"/>
    <col min="7206" max="7206" width="11.125" style="6" customWidth="1"/>
    <col min="7207" max="7207" width="12.5" style="6" customWidth="1"/>
    <col min="7208" max="7208" width="10.25" style="6" customWidth="1"/>
    <col min="7209" max="7209" width="9.875" style="6" customWidth="1"/>
    <col min="7210" max="7210" width="19.75" style="6" customWidth="1"/>
    <col min="7211" max="7211" width="9" style="6"/>
    <col min="7212" max="7222" width="10" style="6" customWidth="1"/>
    <col min="7223" max="7223" width="10.375" style="6" customWidth="1"/>
    <col min="7224" max="7224" width="3.625" style="6" customWidth="1"/>
    <col min="7225" max="7237" width="10" style="6" customWidth="1"/>
    <col min="7238" max="7238" width="9.625" style="6" bestFit="1" customWidth="1"/>
    <col min="7239" max="7239" width="1.875" style="6" customWidth="1"/>
    <col min="7240" max="7240" width="8.25" style="6" customWidth="1"/>
    <col min="7241" max="7250" width="10" style="6" customWidth="1"/>
    <col min="7251" max="7251" width="9.5" style="6" customWidth="1"/>
    <col min="7252" max="7261" width="10" style="6" customWidth="1"/>
    <col min="7262" max="7262" width="16" style="6" customWidth="1"/>
    <col min="7263" max="7264" width="11.125" style="6" customWidth="1"/>
    <col min="7265" max="7287" width="10" style="6" customWidth="1"/>
    <col min="7288" max="7289" width="9.875" style="6" customWidth="1"/>
    <col min="7290" max="7424" width="9" style="6"/>
    <col min="7425" max="7425" width="1.5" style="6" customWidth="1"/>
    <col min="7426" max="7426" width="8.5" style="6" customWidth="1"/>
    <col min="7427" max="7427" width="12.125" style="6" customWidth="1"/>
    <col min="7428" max="7428" width="11.625" style="6" bestFit="1" customWidth="1"/>
    <col min="7429" max="7429" width="10.875" style="6" customWidth="1"/>
    <col min="7430" max="7430" width="10.25" style="6" customWidth="1"/>
    <col min="7431" max="7431" width="11.25" style="6" customWidth="1"/>
    <col min="7432" max="7432" width="10.25" style="6" customWidth="1"/>
    <col min="7433" max="7433" width="10.375" style="6" customWidth="1"/>
    <col min="7434" max="7434" width="10.875" style="6" customWidth="1"/>
    <col min="7435" max="7435" width="11.125" style="6" bestFit="1" customWidth="1"/>
    <col min="7436" max="7436" width="11" style="6" customWidth="1"/>
    <col min="7437" max="7437" width="10.5" style="6" customWidth="1"/>
    <col min="7438" max="7438" width="10.875" style="6" bestFit="1" customWidth="1"/>
    <col min="7439" max="7439" width="1.75" style="6" customWidth="1"/>
    <col min="7440" max="7440" width="9.125" style="6" customWidth="1"/>
    <col min="7441" max="7441" width="11.5" style="6" customWidth="1"/>
    <col min="7442" max="7442" width="10.125" style="6" customWidth="1"/>
    <col min="7443" max="7445" width="10.375" style="6" customWidth="1"/>
    <col min="7446" max="7446" width="9.375" style="6" customWidth="1"/>
    <col min="7447" max="7447" width="8.75" style="6" customWidth="1"/>
    <col min="7448" max="7448" width="9.375" style="6" customWidth="1"/>
    <col min="7449" max="7449" width="9.75" style="6" customWidth="1"/>
    <col min="7450" max="7450" width="11.875" style="6" customWidth="1"/>
    <col min="7451" max="7451" width="10" style="6" customWidth="1"/>
    <col min="7452" max="7452" width="10.625" style="6" customWidth="1"/>
    <col min="7453" max="7453" width="11.125" style="6" bestFit="1" customWidth="1"/>
    <col min="7454" max="7454" width="1.125" style="6" customWidth="1"/>
    <col min="7455" max="7455" width="8.25" style="6" customWidth="1"/>
    <col min="7456" max="7456" width="11.75" style="6" customWidth="1"/>
    <col min="7457" max="7457" width="10.875" style="6" customWidth="1"/>
    <col min="7458" max="7459" width="11" style="6" customWidth="1"/>
    <col min="7460" max="7460" width="10" style="6" customWidth="1"/>
    <col min="7461" max="7461" width="11.625" style="6" customWidth="1"/>
    <col min="7462" max="7462" width="11.125" style="6" customWidth="1"/>
    <col min="7463" max="7463" width="12.5" style="6" customWidth="1"/>
    <col min="7464" max="7464" width="10.25" style="6" customWidth="1"/>
    <col min="7465" max="7465" width="9.875" style="6" customWidth="1"/>
    <col min="7466" max="7466" width="19.75" style="6" customWidth="1"/>
    <col min="7467" max="7467" width="9" style="6"/>
    <col min="7468" max="7478" width="10" style="6" customWidth="1"/>
    <col min="7479" max="7479" width="10.375" style="6" customWidth="1"/>
    <col min="7480" max="7480" width="3.625" style="6" customWidth="1"/>
    <col min="7481" max="7493" width="10" style="6" customWidth="1"/>
    <col min="7494" max="7494" width="9.625" style="6" bestFit="1" customWidth="1"/>
    <col min="7495" max="7495" width="1.875" style="6" customWidth="1"/>
    <col min="7496" max="7496" width="8.25" style="6" customWidth="1"/>
    <col min="7497" max="7506" width="10" style="6" customWidth="1"/>
    <col min="7507" max="7507" width="9.5" style="6" customWidth="1"/>
    <col min="7508" max="7517" width="10" style="6" customWidth="1"/>
    <col min="7518" max="7518" width="16" style="6" customWidth="1"/>
    <col min="7519" max="7520" width="11.125" style="6" customWidth="1"/>
    <col min="7521" max="7543" width="10" style="6" customWidth="1"/>
    <col min="7544" max="7545" width="9.875" style="6" customWidth="1"/>
    <col min="7546" max="7680" width="9" style="6"/>
    <col min="7681" max="7681" width="1.5" style="6" customWidth="1"/>
    <col min="7682" max="7682" width="8.5" style="6" customWidth="1"/>
    <col min="7683" max="7683" width="12.125" style="6" customWidth="1"/>
    <col min="7684" max="7684" width="11.625" style="6" bestFit="1" customWidth="1"/>
    <col min="7685" max="7685" width="10.875" style="6" customWidth="1"/>
    <col min="7686" max="7686" width="10.25" style="6" customWidth="1"/>
    <col min="7687" max="7687" width="11.25" style="6" customWidth="1"/>
    <col min="7688" max="7688" width="10.25" style="6" customWidth="1"/>
    <col min="7689" max="7689" width="10.375" style="6" customWidth="1"/>
    <col min="7690" max="7690" width="10.875" style="6" customWidth="1"/>
    <col min="7691" max="7691" width="11.125" style="6" bestFit="1" customWidth="1"/>
    <col min="7692" max="7692" width="11" style="6" customWidth="1"/>
    <col min="7693" max="7693" width="10.5" style="6" customWidth="1"/>
    <col min="7694" max="7694" width="10.875" style="6" bestFit="1" customWidth="1"/>
    <col min="7695" max="7695" width="1.75" style="6" customWidth="1"/>
    <col min="7696" max="7696" width="9.125" style="6" customWidth="1"/>
    <col min="7697" max="7697" width="11.5" style="6" customWidth="1"/>
    <col min="7698" max="7698" width="10.125" style="6" customWidth="1"/>
    <col min="7699" max="7701" width="10.375" style="6" customWidth="1"/>
    <col min="7702" max="7702" width="9.375" style="6" customWidth="1"/>
    <col min="7703" max="7703" width="8.75" style="6" customWidth="1"/>
    <col min="7704" max="7704" width="9.375" style="6" customWidth="1"/>
    <col min="7705" max="7705" width="9.75" style="6" customWidth="1"/>
    <col min="7706" max="7706" width="11.875" style="6" customWidth="1"/>
    <col min="7707" max="7707" width="10" style="6" customWidth="1"/>
    <col min="7708" max="7708" width="10.625" style="6" customWidth="1"/>
    <col min="7709" max="7709" width="11.125" style="6" bestFit="1" customWidth="1"/>
    <col min="7710" max="7710" width="1.125" style="6" customWidth="1"/>
    <col min="7711" max="7711" width="8.25" style="6" customWidth="1"/>
    <col min="7712" max="7712" width="11.75" style="6" customWidth="1"/>
    <col min="7713" max="7713" width="10.875" style="6" customWidth="1"/>
    <col min="7714" max="7715" width="11" style="6" customWidth="1"/>
    <col min="7716" max="7716" width="10" style="6" customWidth="1"/>
    <col min="7717" max="7717" width="11.625" style="6" customWidth="1"/>
    <col min="7718" max="7718" width="11.125" style="6" customWidth="1"/>
    <col min="7719" max="7719" width="12.5" style="6" customWidth="1"/>
    <col min="7720" max="7720" width="10.25" style="6" customWidth="1"/>
    <col min="7721" max="7721" width="9.875" style="6" customWidth="1"/>
    <col min="7722" max="7722" width="19.75" style="6" customWidth="1"/>
    <col min="7723" max="7723" width="9" style="6"/>
    <col min="7724" max="7734" width="10" style="6" customWidth="1"/>
    <col min="7735" max="7735" width="10.375" style="6" customWidth="1"/>
    <col min="7736" max="7736" width="3.625" style="6" customWidth="1"/>
    <col min="7737" max="7749" width="10" style="6" customWidth="1"/>
    <col min="7750" max="7750" width="9.625" style="6" bestFit="1" customWidth="1"/>
    <col min="7751" max="7751" width="1.875" style="6" customWidth="1"/>
    <col min="7752" max="7752" width="8.25" style="6" customWidth="1"/>
    <col min="7753" max="7762" width="10" style="6" customWidth="1"/>
    <col min="7763" max="7763" width="9.5" style="6" customWidth="1"/>
    <col min="7764" max="7773" width="10" style="6" customWidth="1"/>
    <col min="7774" max="7774" width="16" style="6" customWidth="1"/>
    <col min="7775" max="7776" width="11.125" style="6" customWidth="1"/>
    <col min="7777" max="7799" width="10" style="6" customWidth="1"/>
    <col min="7800" max="7801" width="9.875" style="6" customWidth="1"/>
    <col min="7802" max="7936" width="9" style="6"/>
    <col min="7937" max="7937" width="1.5" style="6" customWidth="1"/>
    <col min="7938" max="7938" width="8.5" style="6" customWidth="1"/>
    <col min="7939" max="7939" width="12.125" style="6" customWidth="1"/>
    <col min="7940" max="7940" width="11.625" style="6" bestFit="1" customWidth="1"/>
    <col min="7941" max="7941" width="10.875" style="6" customWidth="1"/>
    <col min="7942" max="7942" width="10.25" style="6" customWidth="1"/>
    <col min="7943" max="7943" width="11.25" style="6" customWidth="1"/>
    <col min="7944" max="7944" width="10.25" style="6" customWidth="1"/>
    <col min="7945" max="7945" width="10.375" style="6" customWidth="1"/>
    <col min="7946" max="7946" width="10.875" style="6" customWidth="1"/>
    <col min="7947" max="7947" width="11.125" style="6" bestFit="1" customWidth="1"/>
    <col min="7948" max="7948" width="11" style="6" customWidth="1"/>
    <col min="7949" max="7949" width="10.5" style="6" customWidth="1"/>
    <col min="7950" max="7950" width="10.875" style="6" bestFit="1" customWidth="1"/>
    <col min="7951" max="7951" width="1.75" style="6" customWidth="1"/>
    <col min="7952" max="7952" width="9.125" style="6" customWidth="1"/>
    <col min="7953" max="7953" width="11.5" style="6" customWidth="1"/>
    <col min="7954" max="7954" width="10.125" style="6" customWidth="1"/>
    <col min="7955" max="7957" width="10.375" style="6" customWidth="1"/>
    <col min="7958" max="7958" width="9.375" style="6" customWidth="1"/>
    <col min="7959" max="7959" width="8.75" style="6" customWidth="1"/>
    <col min="7960" max="7960" width="9.375" style="6" customWidth="1"/>
    <col min="7961" max="7961" width="9.75" style="6" customWidth="1"/>
    <col min="7962" max="7962" width="11.875" style="6" customWidth="1"/>
    <col min="7963" max="7963" width="10" style="6" customWidth="1"/>
    <col min="7964" max="7964" width="10.625" style="6" customWidth="1"/>
    <col min="7965" max="7965" width="11.125" style="6" bestFit="1" customWidth="1"/>
    <col min="7966" max="7966" width="1.125" style="6" customWidth="1"/>
    <col min="7967" max="7967" width="8.25" style="6" customWidth="1"/>
    <col min="7968" max="7968" width="11.75" style="6" customWidth="1"/>
    <col min="7969" max="7969" width="10.875" style="6" customWidth="1"/>
    <col min="7970" max="7971" width="11" style="6" customWidth="1"/>
    <col min="7972" max="7972" width="10" style="6" customWidth="1"/>
    <col min="7973" max="7973" width="11.625" style="6" customWidth="1"/>
    <col min="7974" max="7974" width="11.125" style="6" customWidth="1"/>
    <col min="7975" max="7975" width="12.5" style="6" customWidth="1"/>
    <col min="7976" max="7976" width="10.25" style="6" customWidth="1"/>
    <col min="7977" max="7977" width="9.875" style="6" customWidth="1"/>
    <col min="7978" max="7978" width="19.75" style="6" customWidth="1"/>
    <col min="7979" max="7979" width="9" style="6"/>
    <col min="7980" max="7990" width="10" style="6" customWidth="1"/>
    <col min="7991" max="7991" width="10.375" style="6" customWidth="1"/>
    <col min="7992" max="7992" width="3.625" style="6" customWidth="1"/>
    <col min="7993" max="8005" width="10" style="6" customWidth="1"/>
    <col min="8006" max="8006" width="9.625" style="6" bestFit="1" customWidth="1"/>
    <col min="8007" max="8007" width="1.875" style="6" customWidth="1"/>
    <col min="8008" max="8008" width="8.25" style="6" customWidth="1"/>
    <col min="8009" max="8018" width="10" style="6" customWidth="1"/>
    <col min="8019" max="8019" width="9.5" style="6" customWidth="1"/>
    <col min="8020" max="8029" width="10" style="6" customWidth="1"/>
    <col min="8030" max="8030" width="16" style="6" customWidth="1"/>
    <col min="8031" max="8032" width="11.125" style="6" customWidth="1"/>
    <col min="8033" max="8055" width="10" style="6" customWidth="1"/>
    <col min="8056" max="8057" width="9.875" style="6" customWidth="1"/>
    <col min="8058" max="8192" width="9" style="6"/>
    <col min="8193" max="8193" width="1.5" style="6" customWidth="1"/>
    <col min="8194" max="8194" width="8.5" style="6" customWidth="1"/>
    <col min="8195" max="8195" width="12.125" style="6" customWidth="1"/>
    <col min="8196" max="8196" width="11.625" style="6" bestFit="1" customWidth="1"/>
    <col min="8197" max="8197" width="10.875" style="6" customWidth="1"/>
    <col min="8198" max="8198" width="10.25" style="6" customWidth="1"/>
    <col min="8199" max="8199" width="11.25" style="6" customWidth="1"/>
    <col min="8200" max="8200" width="10.25" style="6" customWidth="1"/>
    <col min="8201" max="8201" width="10.375" style="6" customWidth="1"/>
    <col min="8202" max="8202" width="10.875" style="6" customWidth="1"/>
    <col min="8203" max="8203" width="11.125" style="6" bestFit="1" customWidth="1"/>
    <col min="8204" max="8204" width="11" style="6" customWidth="1"/>
    <col min="8205" max="8205" width="10.5" style="6" customWidth="1"/>
    <col min="8206" max="8206" width="10.875" style="6" bestFit="1" customWidth="1"/>
    <col min="8207" max="8207" width="1.75" style="6" customWidth="1"/>
    <col min="8208" max="8208" width="9.125" style="6" customWidth="1"/>
    <col min="8209" max="8209" width="11.5" style="6" customWidth="1"/>
    <col min="8210" max="8210" width="10.125" style="6" customWidth="1"/>
    <col min="8211" max="8213" width="10.375" style="6" customWidth="1"/>
    <col min="8214" max="8214" width="9.375" style="6" customWidth="1"/>
    <col min="8215" max="8215" width="8.75" style="6" customWidth="1"/>
    <col min="8216" max="8216" width="9.375" style="6" customWidth="1"/>
    <col min="8217" max="8217" width="9.75" style="6" customWidth="1"/>
    <col min="8218" max="8218" width="11.875" style="6" customWidth="1"/>
    <col min="8219" max="8219" width="10" style="6" customWidth="1"/>
    <col min="8220" max="8220" width="10.625" style="6" customWidth="1"/>
    <col min="8221" max="8221" width="11.125" style="6" bestFit="1" customWidth="1"/>
    <col min="8222" max="8222" width="1.125" style="6" customWidth="1"/>
    <col min="8223" max="8223" width="8.25" style="6" customWidth="1"/>
    <col min="8224" max="8224" width="11.75" style="6" customWidth="1"/>
    <col min="8225" max="8225" width="10.875" style="6" customWidth="1"/>
    <col min="8226" max="8227" width="11" style="6" customWidth="1"/>
    <col min="8228" max="8228" width="10" style="6" customWidth="1"/>
    <col min="8229" max="8229" width="11.625" style="6" customWidth="1"/>
    <col min="8230" max="8230" width="11.125" style="6" customWidth="1"/>
    <col min="8231" max="8231" width="12.5" style="6" customWidth="1"/>
    <col min="8232" max="8232" width="10.25" style="6" customWidth="1"/>
    <col min="8233" max="8233" width="9.875" style="6" customWidth="1"/>
    <col min="8234" max="8234" width="19.75" style="6" customWidth="1"/>
    <col min="8235" max="8235" width="9" style="6"/>
    <col min="8236" max="8246" width="10" style="6" customWidth="1"/>
    <col min="8247" max="8247" width="10.375" style="6" customWidth="1"/>
    <col min="8248" max="8248" width="3.625" style="6" customWidth="1"/>
    <col min="8249" max="8261" width="10" style="6" customWidth="1"/>
    <col min="8262" max="8262" width="9.625" style="6" bestFit="1" customWidth="1"/>
    <col min="8263" max="8263" width="1.875" style="6" customWidth="1"/>
    <col min="8264" max="8264" width="8.25" style="6" customWidth="1"/>
    <col min="8265" max="8274" width="10" style="6" customWidth="1"/>
    <col min="8275" max="8275" width="9.5" style="6" customWidth="1"/>
    <col min="8276" max="8285" width="10" style="6" customWidth="1"/>
    <col min="8286" max="8286" width="16" style="6" customWidth="1"/>
    <col min="8287" max="8288" width="11.125" style="6" customWidth="1"/>
    <col min="8289" max="8311" width="10" style="6" customWidth="1"/>
    <col min="8312" max="8313" width="9.875" style="6" customWidth="1"/>
    <col min="8314" max="8448" width="9" style="6"/>
    <col min="8449" max="8449" width="1.5" style="6" customWidth="1"/>
    <col min="8450" max="8450" width="8.5" style="6" customWidth="1"/>
    <col min="8451" max="8451" width="12.125" style="6" customWidth="1"/>
    <col min="8452" max="8452" width="11.625" style="6" bestFit="1" customWidth="1"/>
    <col min="8453" max="8453" width="10.875" style="6" customWidth="1"/>
    <col min="8454" max="8454" width="10.25" style="6" customWidth="1"/>
    <col min="8455" max="8455" width="11.25" style="6" customWidth="1"/>
    <col min="8456" max="8456" width="10.25" style="6" customWidth="1"/>
    <col min="8457" max="8457" width="10.375" style="6" customWidth="1"/>
    <col min="8458" max="8458" width="10.875" style="6" customWidth="1"/>
    <col min="8459" max="8459" width="11.125" style="6" bestFit="1" customWidth="1"/>
    <col min="8460" max="8460" width="11" style="6" customWidth="1"/>
    <col min="8461" max="8461" width="10.5" style="6" customWidth="1"/>
    <col min="8462" max="8462" width="10.875" style="6" bestFit="1" customWidth="1"/>
    <col min="8463" max="8463" width="1.75" style="6" customWidth="1"/>
    <col min="8464" max="8464" width="9.125" style="6" customWidth="1"/>
    <col min="8465" max="8465" width="11.5" style="6" customWidth="1"/>
    <col min="8466" max="8466" width="10.125" style="6" customWidth="1"/>
    <col min="8467" max="8469" width="10.375" style="6" customWidth="1"/>
    <col min="8470" max="8470" width="9.375" style="6" customWidth="1"/>
    <col min="8471" max="8471" width="8.75" style="6" customWidth="1"/>
    <col min="8472" max="8472" width="9.375" style="6" customWidth="1"/>
    <col min="8473" max="8473" width="9.75" style="6" customWidth="1"/>
    <col min="8474" max="8474" width="11.875" style="6" customWidth="1"/>
    <col min="8475" max="8475" width="10" style="6" customWidth="1"/>
    <col min="8476" max="8476" width="10.625" style="6" customWidth="1"/>
    <col min="8477" max="8477" width="11.125" style="6" bestFit="1" customWidth="1"/>
    <col min="8478" max="8478" width="1.125" style="6" customWidth="1"/>
    <col min="8479" max="8479" width="8.25" style="6" customWidth="1"/>
    <col min="8480" max="8480" width="11.75" style="6" customWidth="1"/>
    <col min="8481" max="8481" width="10.875" style="6" customWidth="1"/>
    <col min="8482" max="8483" width="11" style="6" customWidth="1"/>
    <col min="8484" max="8484" width="10" style="6" customWidth="1"/>
    <col min="8485" max="8485" width="11.625" style="6" customWidth="1"/>
    <col min="8486" max="8486" width="11.125" style="6" customWidth="1"/>
    <col min="8487" max="8487" width="12.5" style="6" customWidth="1"/>
    <col min="8488" max="8488" width="10.25" style="6" customWidth="1"/>
    <col min="8489" max="8489" width="9.875" style="6" customWidth="1"/>
    <col min="8490" max="8490" width="19.75" style="6" customWidth="1"/>
    <col min="8491" max="8491" width="9" style="6"/>
    <col min="8492" max="8502" width="10" style="6" customWidth="1"/>
    <col min="8503" max="8503" width="10.375" style="6" customWidth="1"/>
    <col min="8504" max="8504" width="3.625" style="6" customWidth="1"/>
    <col min="8505" max="8517" width="10" style="6" customWidth="1"/>
    <col min="8518" max="8518" width="9.625" style="6" bestFit="1" customWidth="1"/>
    <col min="8519" max="8519" width="1.875" style="6" customWidth="1"/>
    <col min="8520" max="8520" width="8.25" style="6" customWidth="1"/>
    <col min="8521" max="8530" width="10" style="6" customWidth="1"/>
    <col min="8531" max="8531" width="9.5" style="6" customWidth="1"/>
    <col min="8532" max="8541" width="10" style="6" customWidth="1"/>
    <col min="8542" max="8542" width="16" style="6" customWidth="1"/>
    <col min="8543" max="8544" width="11.125" style="6" customWidth="1"/>
    <col min="8545" max="8567" width="10" style="6" customWidth="1"/>
    <col min="8568" max="8569" width="9.875" style="6" customWidth="1"/>
    <col min="8570" max="8704" width="9" style="6"/>
    <col min="8705" max="8705" width="1.5" style="6" customWidth="1"/>
    <col min="8706" max="8706" width="8.5" style="6" customWidth="1"/>
    <col min="8707" max="8707" width="12.125" style="6" customWidth="1"/>
    <col min="8708" max="8708" width="11.625" style="6" bestFit="1" customWidth="1"/>
    <col min="8709" max="8709" width="10.875" style="6" customWidth="1"/>
    <col min="8710" max="8710" width="10.25" style="6" customWidth="1"/>
    <col min="8711" max="8711" width="11.25" style="6" customWidth="1"/>
    <col min="8712" max="8712" width="10.25" style="6" customWidth="1"/>
    <col min="8713" max="8713" width="10.375" style="6" customWidth="1"/>
    <col min="8714" max="8714" width="10.875" style="6" customWidth="1"/>
    <col min="8715" max="8715" width="11.125" style="6" bestFit="1" customWidth="1"/>
    <col min="8716" max="8716" width="11" style="6" customWidth="1"/>
    <col min="8717" max="8717" width="10.5" style="6" customWidth="1"/>
    <col min="8718" max="8718" width="10.875" style="6" bestFit="1" customWidth="1"/>
    <col min="8719" max="8719" width="1.75" style="6" customWidth="1"/>
    <col min="8720" max="8720" width="9.125" style="6" customWidth="1"/>
    <col min="8721" max="8721" width="11.5" style="6" customWidth="1"/>
    <col min="8722" max="8722" width="10.125" style="6" customWidth="1"/>
    <col min="8723" max="8725" width="10.375" style="6" customWidth="1"/>
    <col min="8726" max="8726" width="9.375" style="6" customWidth="1"/>
    <col min="8727" max="8727" width="8.75" style="6" customWidth="1"/>
    <col min="8728" max="8728" width="9.375" style="6" customWidth="1"/>
    <col min="8729" max="8729" width="9.75" style="6" customWidth="1"/>
    <col min="8730" max="8730" width="11.875" style="6" customWidth="1"/>
    <col min="8731" max="8731" width="10" style="6" customWidth="1"/>
    <col min="8732" max="8732" width="10.625" style="6" customWidth="1"/>
    <col min="8733" max="8733" width="11.125" style="6" bestFit="1" customWidth="1"/>
    <col min="8734" max="8734" width="1.125" style="6" customWidth="1"/>
    <col min="8735" max="8735" width="8.25" style="6" customWidth="1"/>
    <col min="8736" max="8736" width="11.75" style="6" customWidth="1"/>
    <col min="8737" max="8737" width="10.875" style="6" customWidth="1"/>
    <col min="8738" max="8739" width="11" style="6" customWidth="1"/>
    <col min="8740" max="8740" width="10" style="6" customWidth="1"/>
    <col min="8741" max="8741" width="11.625" style="6" customWidth="1"/>
    <col min="8742" max="8742" width="11.125" style="6" customWidth="1"/>
    <col min="8743" max="8743" width="12.5" style="6" customWidth="1"/>
    <col min="8744" max="8744" width="10.25" style="6" customWidth="1"/>
    <col min="8745" max="8745" width="9.875" style="6" customWidth="1"/>
    <col min="8746" max="8746" width="19.75" style="6" customWidth="1"/>
    <col min="8747" max="8747" width="9" style="6"/>
    <col min="8748" max="8758" width="10" style="6" customWidth="1"/>
    <col min="8759" max="8759" width="10.375" style="6" customWidth="1"/>
    <col min="8760" max="8760" width="3.625" style="6" customWidth="1"/>
    <col min="8761" max="8773" width="10" style="6" customWidth="1"/>
    <col min="8774" max="8774" width="9.625" style="6" bestFit="1" customWidth="1"/>
    <col min="8775" max="8775" width="1.875" style="6" customWidth="1"/>
    <col min="8776" max="8776" width="8.25" style="6" customWidth="1"/>
    <col min="8777" max="8786" width="10" style="6" customWidth="1"/>
    <col min="8787" max="8787" width="9.5" style="6" customWidth="1"/>
    <col min="8788" max="8797" width="10" style="6" customWidth="1"/>
    <col min="8798" max="8798" width="16" style="6" customWidth="1"/>
    <col min="8799" max="8800" width="11.125" style="6" customWidth="1"/>
    <col min="8801" max="8823" width="10" style="6" customWidth="1"/>
    <col min="8824" max="8825" width="9.875" style="6" customWidth="1"/>
    <col min="8826" max="8960" width="9" style="6"/>
    <col min="8961" max="8961" width="1.5" style="6" customWidth="1"/>
    <col min="8962" max="8962" width="8.5" style="6" customWidth="1"/>
    <col min="8963" max="8963" width="12.125" style="6" customWidth="1"/>
    <col min="8964" max="8964" width="11.625" style="6" bestFit="1" customWidth="1"/>
    <col min="8965" max="8965" width="10.875" style="6" customWidth="1"/>
    <col min="8966" max="8966" width="10.25" style="6" customWidth="1"/>
    <col min="8967" max="8967" width="11.25" style="6" customWidth="1"/>
    <col min="8968" max="8968" width="10.25" style="6" customWidth="1"/>
    <col min="8969" max="8969" width="10.375" style="6" customWidth="1"/>
    <col min="8970" max="8970" width="10.875" style="6" customWidth="1"/>
    <col min="8971" max="8971" width="11.125" style="6" bestFit="1" customWidth="1"/>
    <col min="8972" max="8972" width="11" style="6" customWidth="1"/>
    <col min="8973" max="8973" width="10.5" style="6" customWidth="1"/>
    <col min="8974" max="8974" width="10.875" style="6" bestFit="1" customWidth="1"/>
    <col min="8975" max="8975" width="1.75" style="6" customWidth="1"/>
    <col min="8976" max="8976" width="9.125" style="6" customWidth="1"/>
    <col min="8977" max="8977" width="11.5" style="6" customWidth="1"/>
    <col min="8978" max="8978" width="10.125" style="6" customWidth="1"/>
    <col min="8979" max="8981" width="10.375" style="6" customWidth="1"/>
    <col min="8982" max="8982" width="9.375" style="6" customWidth="1"/>
    <col min="8983" max="8983" width="8.75" style="6" customWidth="1"/>
    <col min="8984" max="8984" width="9.375" style="6" customWidth="1"/>
    <col min="8985" max="8985" width="9.75" style="6" customWidth="1"/>
    <col min="8986" max="8986" width="11.875" style="6" customWidth="1"/>
    <col min="8987" max="8987" width="10" style="6" customWidth="1"/>
    <col min="8988" max="8988" width="10.625" style="6" customWidth="1"/>
    <col min="8989" max="8989" width="11.125" style="6" bestFit="1" customWidth="1"/>
    <col min="8990" max="8990" width="1.125" style="6" customWidth="1"/>
    <col min="8991" max="8991" width="8.25" style="6" customWidth="1"/>
    <col min="8992" max="8992" width="11.75" style="6" customWidth="1"/>
    <col min="8993" max="8993" width="10.875" style="6" customWidth="1"/>
    <col min="8994" max="8995" width="11" style="6" customWidth="1"/>
    <col min="8996" max="8996" width="10" style="6" customWidth="1"/>
    <col min="8997" max="8997" width="11.625" style="6" customWidth="1"/>
    <col min="8998" max="8998" width="11.125" style="6" customWidth="1"/>
    <col min="8999" max="8999" width="12.5" style="6" customWidth="1"/>
    <col min="9000" max="9000" width="10.25" style="6" customWidth="1"/>
    <col min="9001" max="9001" width="9.875" style="6" customWidth="1"/>
    <col min="9002" max="9002" width="19.75" style="6" customWidth="1"/>
    <col min="9003" max="9003" width="9" style="6"/>
    <col min="9004" max="9014" width="10" style="6" customWidth="1"/>
    <col min="9015" max="9015" width="10.375" style="6" customWidth="1"/>
    <col min="9016" max="9016" width="3.625" style="6" customWidth="1"/>
    <col min="9017" max="9029" width="10" style="6" customWidth="1"/>
    <col min="9030" max="9030" width="9.625" style="6" bestFit="1" customWidth="1"/>
    <col min="9031" max="9031" width="1.875" style="6" customWidth="1"/>
    <col min="9032" max="9032" width="8.25" style="6" customWidth="1"/>
    <col min="9033" max="9042" width="10" style="6" customWidth="1"/>
    <col min="9043" max="9043" width="9.5" style="6" customWidth="1"/>
    <col min="9044" max="9053" width="10" style="6" customWidth="1"/>
    <col min="9054" max="9054" width="16" style="6" customWidth="1"/>
    <col min="9055" max="9056" width="11.125" style="6" customWidth="1"/>
    <col min="9057" max="9079" width="10" style="6" customWidth="1"/>
    <col min="9080" max="9081" width="9.875" style="6" customWidth="1"/>
    <col min="9082" max="9216" width="9" style="6"/>
    <col min="9217" max="9217" width="1.5" style="6" customWidth="1"/>
    <col min="9218" max="9218" width="8.5" style="6" customWidth="1"/>
    <col min="9219" max="9219" width="12.125" style="6" customWidth="1"/>
    <col min="9220" max="9220" width="11.625" style="6" bestFit="1" customWidth="1"/>
    <col min="9221" max="9221" width="10.875" style="6" customWidth="1"/>
    <col min="9222" max="9222" width="10.25" style="6" customWidth="1"/>
    <col min="9223" max="9223" width="11.25" style="6" customWidth="1"/>
    <col min="9224" max="9224" width="10.25" style="6" customWidth="1"/>
    <col min="9225" max="9225" width="10.375" style="6" customWidth="1"/>
    <col min="9226" max="9226" width="10.875" style="6" customWidth="1"/>
    <col min="9227" max="9227" width="11.125" style="6" bestFit="1" customWidth="1"/>
    <col min="9228" max="9228" width="11" style="6" customWidth="1"/>
    <col min="9229" max="9229" width="10.5" style="6" customWidth="1"/>
    <col min="9230" max="9230" width="10.875" style="6" bestFit="1" customWidth="1"/>
    <col min="9231" max="9231" width="1.75" style="6" customWidth="1"/>
    <col min="9232" max="9232" width="9.125" style="6" customWidth="1"/>
    <col min="9233" max="9233" width="11.5" style="6" customWidth="1"/>
    <col min="9234" max="9234" width="10.125" style="6" customWidth="1"/>
    <col min="9235" max="9237" width="10.375" style="6" customWidth="1"/>
    <col min="9238" max="9238" width="9.375" style="6" customWidth="1"/>
    <col min="9239" max="9239" width="8.75" style="6" customWidth="1"/>
    <col min="9240" max="9240" width="9.375" style="6" customWidth="1"/>
    <col min="9241" max="9241" width="9.75" style="6" customWidth="1"/>
    <col min="9242" max="9242" width="11.875" style="6" customWidth="1"/>
    <col min="9243" max="9243" width="10" style="6" customWidth="1"/>
    <col min="9244" max="9244" width="10.625" style="6" customWidth="1"/>
    <col min="9245" max="9245" width="11.125" style="6" bestFit="1" customWidth="1"/>
    <col min="9246" max="9246" width="1.125" style="6" customWidth="1"/>
    <col min="9247" max="9247" width="8.25" style="6" customWidth="1"/>
    <col min="9248" max="9248" width="11.75" style="6" customWidth="1"/>
    <col min="9249" max="9249" width="10.875" style="6" customWidth="1"/>
    <col min="9250" max="9251" width="11" style="6" customWidth="1"/>
    <col min="9252" max="9252" width="10" style="6" customWidth="1"/>
    <col min="9253" max="9253" width="11.625" style="6" customWidth="1"/>
    <col min="9254" max="9254" width="11.125" style="6" customWidth="1"/>
    <col min="9255" max="9255" width="12.5" style="6" customWidth="1"/>
    <col min="9256" max="9256" width="10.25" style="6" customWidth="1"/>
    <col min="9257" max="9257" width="9.875" style="6" customWidth="1"/>
    <col min="9258" max="9258" width="19.75" style="6" customWidth="1"/>
    <col min="9259" max="9259" width="9" style="6"/>
    <col min="9260" max="9270" width="10" style="6" customWidth="1"/>
    <col min="9271" max="9271" width="10.375" style="6" customWidth="1"/>
    <col min="9272" max="9272" width="3.625" style="6" customWidth="1"/>
    <col min="9273" max="9285" width="10" style="6" customWidth="1"/>
    <col min="9286" max="9286" width="9.625" style="6" bestFit="1" customWidth="1"/>
    <col min="9287" max="9287" width="1.875" style="6" customWidth="1"/>
    <col min="9288" max="9288" width="8.25" style="6" customWidth="1"/>
    <col min="9289" max="9298" width="10" style="6" customWidth="1"/>
    <col min="9299" max="9299" width="9.5" style="6" customWidth="1"/>
    <col min="9300" max="9309" width="10" style="6" customWidth="1"/>
    <col min="9310" max="9310" width="16" style="6" customWidth="1"/>
    <col min="9311" max="9312" width="11.125" style="6" customWidth="1"/>
    <col min="9313" max="9335" width="10" style="6" customWidth="1"/>
    <col min="9336" max="9337" width="9.875" style="6" customWidth="1"/>
    <col min="9338" max="9472" width="9" style="6"/>
    <col min="9473" max="9473" width="1.5" style="6" customWidth="1"/>
    <col min="9474" max="9474" width="8.5" style="6" customWidth="1"/>
    <col min="9475" max="9475" width="12.125" style="6" customWidth="1"/>
    <col min="9476" max="9476" width="11.625" style="6" bestFit="1" customWidth="1"/>
    <col min="9477" max="9477" width="10.875" style="6" customWidth="1"/>
    <col min="9478" max="9478" width="10.25" style="6" customWidth="1"/>
    <col min="9479" max="9479" width="11.25" style="6" customWidth="1"/>
    <col min="9480" max="9480" width="10.25" style="6" customWidth="1"/>
    <col min="9481" max="9481" width="10.375" style="6" customWidth="1"/>
    <col min="9482" max="9482" width="10.875" style="6" customWidth="1"/>
    <col min="9483" max="9483" width="11.125" style="6" bestFit="1" customWidth="1"/>
    <col min="9484" max="9484" width="11" style="6" customWidth="1"/>
    <col min="9485" max="9485" width="10.5" style="6" customWidth="1"/>
    <col min="9486" max="9486" width="10.875" style="6" bestFit="1" customWidth="1"/>
    <col min="9487" max="9487" width="1.75" style="6" customWidth="1"/>
    <col min="9488" max="9488" width="9.125" style="6" customWidth="1"/>
    <col min="9489" max="9489" width="11.5" style="6" customWidth="1"/>
    <col min="9490" max="9490" width="10.125" style="6" customWidth="1"/>
    <col min="9491" max="9493" width="10.375" style="6" customWidth="1"/>
    <col min="9494" max="9494" width="9.375" style="6" customWidth="1"/>
    <col min="9495" max="9495" width="8.75" style="6" customWidth="1"/>
    <col min="9496" max="9496" width="9.375" style="6" customWidth="1"/>
    <col min="9497" max="9497" width="9.75" style="6" customWidth="1"/>
    <col min="9498" max="9498" width="11.875" style="6" customWidth="1"/>
    <col min="9499" max="9499" width="10" style="6" customWidth="1"/>
    <col min="9500" max="9500" width="10.625" style="6" customWidth="1"/>
    <col min="9501" max="9501" width="11.125" style="6" bestFit="1" customWidth="1"/>
    <col min="9502" max="9502" width="1.125" style="6" customWidth="1"/>
    <col min="9503" max="9503" width="8.25" style="6" customWidth="1"/>
    <col min="9504" max="9504" width="11.75" style="6" customWidth="1"/>
    <col min="9505" max="9505" width="10.875" style="6" customWidth="1"/>
    <col min="9506" max="9507" width="11" style="6" customWidth="1"/>
    <col min="9508" max="9508" width="10" style="6" customWidth="1"/>
    <col min="9509" max="9509" width="11.625" style="6" customWidth="1"/>
    <col min="9510" max="9510" width="11.125" style="6" customWidth="1"/>
    <col min="9511" max="9511" width="12.5" style="6" customWidth="1"/>
    <col min="9512" max="9512" width="10.25" style="6" customWidth="1"/>
    <col min="9513" max="9513" width="9.875" style="6" customWidth="1"/>
    <col min="9514" max="9514" width="19.75" style="6" customWidth="1"/>
    <col min="9515" max="9515" width="9" style="6"/>
    <col min="9516" max="9526" width="10" style="6" customWidth="1"/>
    <col min="9527" max="9527" width="10.375" style="6" customWidth="1"/>
    <col min="9528" max="9528" width="3.625" style="6" customWidth="1"/>
    <col min="9529" max="9541" width="10" style="6" customWidth="1"/>
    <col min="9542" max="9542" width="9.625" style="6" bestFit="1" customWidth="1"/>
    <col min="9543" max="9543" width="1.875" style="6" customWidth="1"/>
    <col min="9544" max="9544" width="8.25" style="6" customWidth="1"/>
    <col min="9545" max="9554" width="10" style="6" customWidth="1"/>
    <col min="9555" max="9555" width="9.5" style="6" customWidth="1"/>
    <col min="9556" max="9565" width="10" style="6" customWidth="1"/>
    <col min="9566" max="9566" width="16" style="6" customWidth="1"/>
    <col min="9567" max="9568" width="11.125" style="6" customWidth="1"/>
    <col min="9569" max="9591" width="10" style="6" customWidth="1"/>
    <col min="9592" max="9593" width="9.875" style="6" customWidth="1"/>
    <col min="9594" max="9728" width="9" style="6"/>
    <col min="9729" max="9729" width="1.5" style="6" customWidth="1"/>
    <col min="9730" max="9730" width="8.5" style="6" customWidth="1"/>
    <col min="9731" max="9731" width="12.125" style="6" customWidth="1"/>
    <col min="9732" max="9732" width="11.625" style="6" bestFit="1" customWidth="1"/>
    <col min="9733" max="9733" width="10.875" style="6" customWidth="1"/>
    <col min="9734" max="9734" width="10.25" style="6" customWidth="1"/>
    <col min="9735" max="9735" width="11.25" style="6" customWidth="1"/>
    <col min="9736" max="9736" width="10.25" style="6" customWidth="1"/>
    <col min="9737" max="9737" width="10.375" style="6" customWidth="1"/>
    <col min="9738" max="9738" width="10.875" style="6" customWidth="1"/>
    <col min="9739" max="9739" width="11.125" style="6" bestFit="1" customWidth="1"/>
    <col min="9740" max="9740" width="11" style="6" customWidth="1"/>
    <col min="9741" max="9741" width="10.5" style="6" customWidth="1"/>
    <col min="9742" max="9742" width="10.875" style="6" bestFit="1" customWidth="1"/>
    <col min="9743" max="9743" width="1.75" style="6" customWidth="1"/>
    <col min="9744" max="9744" width="9.125" style="6" customWidth="1"/>
    <col min="9745" max="9745" width="11.5" style="6" customWidth="1"/>
    <col min="9746" max="9746" width="10.125" style="6" customWidth="1"/>
    <col min="9747" max="9749" width="10.375" style="6" customWidth="1"/>
    <col min="9750" max="9750" width="9.375" style="6" customWidth="1"/>
    <col min="9751" max="9751" width="8.75" style="6" customWidth="1"/>
    <col min="9752" max="9752" width="9.375" style="6" customWidth="1"/>
    <col min="9753" max="9753" width="9.75" style="6" customWidth="1"/>
    <col min="9754" max="9754" width="11.875" style="6" customWidth="1"/>
    <col min="9755" max="9755" width="10" style="6" customWidth="1"/>
    <col min="9756" max="9756" width="10.625" style="6" customWidth="1"/>
    <col min="9757" max="9757" width="11.125" style="6" bestFit="1" customWidth="1"/>
    <col min="9758" max="9758" width="1.125" style="6" customWidth="1"/>
    <col min="9759" max="9759" width="8.25" style="6" customWidth="1"/>
    <col min="9760" max="9760" width="11.75" style="6" customWidth="1"/>
    <col min="9761" max="9761" width="10.875" style="6" customWidth="1"/>
    <col min="9762" max="9763" width="11" style="6" customWidth="1"/>
    <col min="9764" max="9764" width="10" style="6" customWidth="1"/>
    <col min="9765" max="9765" width="11.625" style="6" customWidth="1"/>
    <col min="9766" max="9766" width="11.125" style="6" customWidth="1"/>
    <col min="9767" max="9767" width="12.5" style="6" customWidth="1"/>
    <col min="9768" max="9768" width="10.25" style="6" customWidth="1"/>
    <col min="9769" max="9769" width="9.875" style="6" customWidth="1"/>
    <col min="9770" max="9770" width="19.75" style="6" customWidth="1"/>
    <col min="9771" max="9771" width="9" style="6"/>
    <col min="9772" max="9782" width="10" style="6" customWidth="1"/>
    <col min="9783" max="9783" width="10.375" style="6" customWidth="1"/>
    <col min="9784" max="9784" width="3.625" style="6" customWidth="1"/>
    <col min="9785" max="9797" width="10" style="6" customWidth="1"/>
    <col min="9798" max="9798" width="9.625" style="6" bestFit="1" customWidth="1"/>
    <col min="9799" max="9799" width="1.875" style="6" customWidth="1"/>
    <col min="9800" max="9800" width="8.25" style="6" customWidth="1"/>
    <col min="9801" max="9810" width="10" style="6" customWidth="1"/>
    <col min="9811" max="9811" width="9.5" style="6" customWidth="1"/>
    <col min="9812" max="9821" width="10" style="6" customWidth="1"/>
    <col min="9822" max="9822" width="16" style="6" customWidth="1"/>
    <col min="9823" max="9824" width="11.125" style="6" customWidth="1"/>
    <col min="9825" max="9847" width="10" style="6" customWidth="1"/>
    <col min="9848" max="9849" width="9.875" style="6" customWidth="1"/>
    <col min="9850" max="9984" width="9" style="6"/>
    <col min="9985" max="9985" width="1.5" style="6" customWidth="1"/>
    <col min="9986" max="9986" width="8.5" style="6" customWidth="1"/>
    <col min="9987" max="9987" width="12.125" style="6" customWidth="1"/>
    <col min="9988" max="9988" width="11.625" style="6" bestFit="1" customWidth="1"/>
    <col min="9989" max="9989" width="10.875" style="6" customWidth="1"/>
    <col min="9990" max="9990" width="10.25" style="6" customWidth="1"/>
    <col min="9991" max="9991" width="11.25" style="6" customWidth="1"/>
    <col min="9992" max="9992" width="10.25" style="6" customWidth="1"/>
    <col min="9993" max="9993" width="10.375" style="6" customWidth="1"/>
    <col min="9994" max="9994" width="10.875" style="6" customWidth="1"/>
    <col min="9995" max="9995" width="11.125" style="6" bestFit="1" customWidth="1"/>
    <col min="9996" max="9996" width="11" style="6" customWidth="1"/>
    <col min="9997" max="9997" width="10.5" style="6" customWidth="1"/>
    <col min="9998" max="9998" width="10.875" style="6" bestFit="1" customWidth="1"/>
    <col min="9999" max="9999" width="1.75" style="6" customWidth="1"/>
    <col min="10000" max="10000" width="9.125" style="6" customWidth="1"/>
    <col min="10001" max="10001" width="11.5" style="6" customWidth="1"/>
    <col min="10002" max="10002" width="10.125" style="6" customWidth="1"/>
    <col min="10003" max="10005" width="10.375" style="6" customWidth="1"/>
    <col min="10006" max="10006" width="9.375" style="6" customWidth="1"/>
    <col min="10007" max="10007" width="8.75" style="6" customWidth="1"/>
    <col min="10008" max="10008" width="9.375" style="6" customWidth="1"/>
    <col min="10009" max="10009" width="9.75" style="6" customWidth="1"/>
    <col min="10010" max="10010" width="11.875" style="6" customWidth="1"/>
    <col min="10011" max="10011" width="10" style="6" customWidth="1"/>
    <col min="10012" max="10012" width="10.625" style="6" customWidth="1"/>
    <col min="10013" max="10013" width="11.125" style="6" bestFit="1" customWidth="1"/>
    <col min="10014" max="10014" width="1.125" style="6" customWidth="1"/>
    <col min="10015" max="10015" width="8.25" style="6" customWidth="1"/>
    <col min="10016" max="10016" width="11.75" style="6" customWidth="1"/>
    <col min="10017" max="10017" width="10.875" style="6" customWidth="1"/>
    <col min="10018" max="10019" width="11" style="6" customWidth="1"/>
    <col min="10020" max="10020" width="10" style="6" customWidth="1"/>
    <col min="10021" max="10021" width="11.625" style="6" customWidth="1"/>
    <col min="10022" max="10022" width="11.125" style="6" customWidth="1"/>
    <col min="10023" max="10023" width="12.5" style="6" customWidth="1"/>
    <col min="10024" max="10024" width="10.25" style="6" customWidth="1"/>
    <col min="10025" max="10025" width="9.875" style="6" customWidth="1"/>
    <col min="10026" max="10026" width="19.75" style="6" customWidth="1"/>
    <col min="10027" max="10027" width="9" style="6"/>
    <col min="10028" max="10038" width="10" style="6" customWidth="1"/>
    <col min="10039" max="10039" width="10.375" style="6" customWidth="1"/>
    <col min="10040" max="10040" width="3.625" style="6" customWidth="1"/>
    <col min="10041" max="10053" width="10" style="6" customWidth="1"/>
    <col min="10054" max="10054" width="9.625" style="6" bestFit="1" customWidth="1"/>
    <col min="10055" max="10055" width="1.875" style="6" customWidth="1"/>
    <col min="10056" max="10056" width="8.25" style="6" customWidth="1"/>
    <col min="10057" max="10066" width="10" style="6" customWidth="1"/>
    <col min="10067" max="10067" width="9.5" style="6" customWidth="1"/>
    <col min="10068" max="10077" width="10" style="6" customWidth="1"/>
    <col min="10078" max="10078" width="16" style="6" customWidth="1"/>
    <col min="10079" max="10080" width="11.125" style="6" customWidth="1"/>
    <col min="10081" max="10103" width="10" style="6" customWidth="1"/>
    <col min="10104" max="10105" width="9.875" style="6" customWidth="1"/>
    <col min="10106" max="10240" width="9" style="6"/>
    <col min="10241" max="10241" width="1.5" style="6" customWidth="1"/>
    <col min="10242" max="10242" width="8.5" style="6" customWidth="1"/>
    <col min="10243" max="10243" width="12.125" style="6" customWidth="1"/>
    <col min="10244" max="10244" width="11.625" style="6" bestFit="1" customWidth="1"/>
    <col min="10245" max="10245" width="10.875" style="6" customWidth="1"/>
    <col min="10246" max="10246" width="10.25" style="6" customWidth="1"/>
    <col min="10247" max="10247" width="11.25" style="6" customWidth="1"/>
    <col min="10248" max="10248" width="10.25" style="6" customWidth="1"/>
    <col min="10249" max="10249" width="10.375" style="6" customWidth="1"/>
    <col min="10250" max="10250" width="10.875" style="6" customWidth="1"/>
    <col min="10251" max="10251" width="11.125" style="6" bestFit="1" customWidth="1"/>
    <col min="10252" max="10252" width="11" style="6" customWidth="1"/>
    <col min="10253" max="10253" width="10.5" style="6" customWidth="1"/>
    <col min="10254" max="10254" width="10.875" style="6" bestFit="1" customWidth="1"/>
    <col min="10255" max="10255" width="1.75" style="6" customWidth="1"/>
    <col min="10256" max="10256" width="9.125" style="6" customWidth="1"/>
    <col min="10257" max="10257" width="11.5" style="6" customWidth="1"/>
    <col min="10258" max="10258" width="10.125" style="6" customWidth="1"/>
    <col min="10259" max="10261" width="10.375" style="6" customWidth="1"/>
    <col min="10262" max="10262" width="9.375" style="6" customWidth="1"/>
    <col min="10263" max="10263" width="8.75" style="6" customWidth="1"/>
    <col min="10264" max="10264" width="9.375" style="6" customWidth="1"/>
    <col min="10265" max="10265" width="9.75" style="6" customWidth="1"/>
    <col min="10266" max="10266" width="11.875" style="6" customWidth="1"/>
    <col min="10267" max="10267" width="10" style="6" customWidth="1"/>
    <col min="10268" max="10268" width="10.625" style="6" customWidth="1"/>
    <col min="10269" max="10269" width="11.125" style="6" bestFit="1" customWidth="1"/>
    <col min="10270" max="10270" width="1.125" style="6" customWidth="1"/>
    <col min="10271" max="10271" width="8.25" style="6" customWidth="1"/>
    <col min="10272" max="10272" width="11.75" style="6" customWidth="1"/>
    <col min="10273" max="10273" width="10.875" style="6" customWidth="1"/>
    <col min="10274" max="10275" width="11" style="6" customWidth="1"/>
    <col min="10276" max="10276" width="10" style="6" customWidth="1"/>
    <col min="10277" max="10277" width="11.625" style="6" customWidth="1"/>
    <col min="10278" max="10278" width="11.125" style="6" customWidth="1"/>
    <col min="10279" max="10279" width="12.5" style="6" customWidth="1"/>
    <col min="10280" max="10280" width="10.25" style="6" customWidth="1"/>
    <col min="10281" max="10281" width="9.875" style="6" customWidth="1"/>
    <col min="10282" max="10282" width="19.75" style="6" customWidth="1"/>
    <col min="10283" max="10283" width="9" style="6"/>
    <col min="10284" max="10294" width="10" style="6" customWidth="1"/>
    <col min="10295" max="10295" width="10.375" style="6" customWidth="1"/>
    <col min="10296" max="10296" width="3.625" style="6" customWidth="1"/>
    <col min="10297" max="10309" width="10" style="6" customWidth="1"/>
    <col min="10310" max="10310" width="9.625" style="6" bestFit="1" customWidth="1"/>
    <col min="10311" max="10311" width="1.875" style="6" customWidth="1"/>
    <col min="10312" max="10312" width="8.25" style="6" customWidth="1"/>
    <col min="10313" max="10322" width="10" style="6" customWidth="1"/>
    <col min="10323" max="10323" width="9.5" style="6" customWidth="1"/>
    <col min="10324" max="10333" width="10" style="6" customWidth="1"/>
    <col min="10334" max="10334" width="16" style="6" customWidth="1"/>
    <col min="10335" max="10336" width="11.125" style="6" customWidth="1"/>
    <col min="10337" max="10359" width="10" style="6" customWidth="1"/>
    <col min="10360" max="10361" width="9.875" style="6" customWidth="1"/>
    <col min="10362" max="10496" width="9" style="6"/>
    <col min="10497" max="10497" width="1.5" style="6" customWidth="1"/>
    <col min="10498" max="10498" width="8.5" style="6" customWidth="1"/>
    <col min="10499" max="10499" width="12.125" style="6" customWidth="1"/>
    <col min="10500" max="10500" width="11.625" style="6" bestFit="1" customWidth="1"/>
    <col min="10501" max="10501" width="10.875" style="6" customWidth="1"/>
    <col min="10502" max="10502" width="10.25" style="6" customWidth="1"/>
    <col min="10503" max="10503" width="11.25" style="6" customWidth="1"/>
    <col min="10504" max="10504" width="10.25" style="6" customWidth="1"/>
    <col min="10505" max="10505" width="10.375" style="6" customWidth="1"/>
    <col min="10506" max="10506" width="10.875" style="6" customWidth="1"/>
    <col min="10507" max="10507" width="11.125" style="6" bestFit="1" customWidth="1"/>
    <col min="10508" max="10508" width="11" style="6" customWidth="1"/>
    <col min="10509" max="10509" width="10.5" style="6" customWidth="1"/>
    <col min="10510" max="10510" width="10.875" style="6" bestFit="1" customWidth="1"/>
    <col min="10511" max="10511" width="1.75" style="6" customWidth="1"/>
    <col min="10512" max="10512" width="9.125" style="6" customWidth="1"/>
    <col min="10513" max="10513" width="11.5" style="6" customWidth="1"/>
    <col min="10514" max="10514" width="10.125" style="6" customWidth="1"/>
    <col min="10515" max="10517" width="10.375" style="6" customWidth="1"/>
    <col min="10518" max="10518" width="9.375" style="6" customWidth="1"/>
    <col min="10519" max="10519" width="8.75" style="6" customWidth="1"/>
    <col min="10520" max="10520" width="9.375" style="6" customWidth="1"/>
    <col min="10521" max="10521" width="9.75" style="6" customWidth="1"/>
    <col min="10522" max="10522" width="11.875" style="6" customWidth="1"/>
    <col min="10523" max="10523" width="10" style="6" customWidth="1"/>
    <col min="10524" max="10524" width="10.625" style="6" customWidth="1"/>
    <col min="10525" max="10525" width="11.125" style="6" bestFit="1" customWidth="1"/>
    <col min="10526" max="10526" width="1.125" style="6" customWidth="1"/>
    <col min="10527" max="10527" width="8.25" style="6" customWidth="1"/>
    <col min="10528" max="10528" width="11.75" style="6" customWidth="1"/>
    <col min="10529" max="10529" width="10.875" style="6" customWidth="1"/>
    <col min="10530" max="10531" width="11" style="6" customWidth="1"/>
    <col min="10532" max="10532" width="10" style="6" customWidth="1"/>
    <col min="10533" max="10533" width="11.625" style="6" customWidth="1"/>
    <col min="10534" max="10534" width="11.125" style="6" customWidth="1"/>
    <col min="10535" max="10535" width="12.5" style="6" customWidth="1"/>
    <col min="10536" max="10536" width="10.25" style="6" customWidth="1"/>
    <col min="10537" max="10537" width="9.875" style="6" customWidth="1"/>
    <col min="10538" max="10538" width="19.75" style="6" customWidth="1"/>
    <col min="10539" max="10539" width="9" style="6"/>
    <col min="10540" max="10550" width="10" style="6" customWidth="1"/>
    <col min="10551" max="10551" width="10.375" style="6" customWidth="1"/>
    <col min="10552" max="10552" width="3.625" style="6" customWidth="1"/>
    <col min="10553" max="10565" width="10" style="6" customWidth="1"/>
    <col min="10566" max="10566" width="9.625" style="6" bestFit="1" customWidth="1"/>
    <col min="10567" max="10567" width="1.875" style="6" customWidth="1"/>
    <col min="10568" max="10568" width="8.25" style="6" customWidth="1"/>
    <col min="10569" max="10578" width="10" style="6" customWidth="1"/>
    <col min="10579" max="10579" width="9.5" style="6" customWidth="1"/>
    <col min="10580" max="10589" width="10" style="6" customWidth="1"/>
    <col min="10590" max="10590" width="16" style="6" customWidth="1"/>
    <col min="10591" max="10592" width="11.125" style="6" customWidth="1"/>
    <col min="10593" max="10615" width="10" style="6" customWidth="1"/>
    <col min="10616" max="10617" width="9.875" style="6" customWidth="1"/>
    <col min="10618" max="10752" width="9" style="6"/>
    <col min="10753" max="10753" width="1.5" style="6" customWidth="1"/>
    <col min="10754" max="10754" width="8.5" style="6" customWidth="1"/>
    <col min="10755" max="10755" width="12.125" style="6" customWidth="1"/>
    <col min="10756" max="10756" width="11.625" style="6" bestFit="1" customWidth="1"/>
    <col min="10757" max="10757" width="10.875" style="6" customWidth="1"/>
    <col min="10758" max="10758" width="10.25" style="6" customWidth="1"/>
    <col min="10759" max="10759" width="11.25" style="6" customWidth="1"/>
    <col min="10760" max="10760" width="10.25" style="6" customWidth="1"/>
    <col min="10761" max="10761" width="10.375" style="6" customWidth="1"/>
    <col min="10762" max="10762" width="10.875" style="6" customWidth="1"/>
    <col min="10763" max="10763" width="11.125" style="6" bestFit="1" customWidth="1"/>
    <col min="10764" max="10764" width="11" style="6" customWidth="1"/>
    <col min="10765" max="10765" width="10.5" style="6" customWidth="1"/>
    <col min="10766" max="10766" width="10.875" style="6" bestFit="1" customWidth="1"/>
    <col min="10767" max="10767" width="1.75" style="6" customWidth="1"/>
    <col min="10768" max="10768" width="9.125" style="6" customWidth="1"/>
    <col min="10769" max="10769" width="11.5" style="6" customWidth="1"/>
    <col min="10770" max="10770" width="10.125" style="6" customWidth="1"/>
    <col min="10771" max="10773" width="10.375" style="6" customWidth="1"/>
    <col min="10774" max="10774" width="9.375" style="6" customWidth="1"/>
    <col min="10775" max="10775" width="8.75" style="6" customWidth="1"/>
    <col min="10776" max="10776" width="9.375" style="6" customWidth="1"/>
    <col min="10777" max="10777" width="9.75" style="6" customWidth="1"/>
    <col min="10778" max="10778" width="11.875" style="6" customWidth="1"/>
    <col min="10779" max="10779" width="10" style="6" customWidth="1"/>
    <col min="10780" max="10780" width="10.625" style="6" customWidth="1"/>
    <col min="10781" max="10781" width="11.125" style="6" bestFit="1" customWidth="1"/>
    <col min="10782" max="10782" width="1.125" style="6" customWidth="1"/>
    <col min="10783" max="10783" width="8.25" style="6" customWidth="1"/>
    <col min="10784" max="10784" width="11.75" style="6" customWidth="1"/>
    <col min="10785" max="10785" width="10.875" style="6" customWidth="1"/>
    <col min="10786" max="10787" width="11" style="6" customWidth="1"/>
    <col min="10788" max="10788" width="10" style="6" customWidth="1"/>
    <col min="10789" max="10789" width="11.625" style="6" customWidth="1"/>
    <col min="10790" max="10790" width="11.125" style="6" customWidth="1"/>
    <col min="10791" max="10791" width="12.5" style="6" customWidth="1"/>
    <col min="10792" max="10792" width="10.25" style="6" customWidth="1"/>
    <col min="10793" max="10793" width="9.875" style="6" customWidth="1"/>
    <col min="10794" max="10794" width="19.75" style="6" customWidth="1"/>
    <col min="10795" max="10795" width="9" style="6"/>
    <col min="10796" max="10806" width="10" style="6" customWidth="1"/>
    <col min="10807" max="10807" width="10.375" style="6" customWidth="1"/>
    <col min="10808" max="10808" width="3.625" style="6" customWidth="1"/>
    <col min="10809" max="10821" width="10" style="6" customWidth="1"/>
    <col min="10822" max="10822" width="9.625" style="6" bestFit="1" customWidth="1"/>
    <col min="10823" max="10823" width="1.875" style="6" customWidth="1"/>
    <col min="10824" max="10824" width="8.25" style="6" customWidth="1"/>
    <col min="10825" max="10834" width="10" style="6" customWidth="1"/>
    <col min="10835" max="10835" width="9.5" style="6" customWidth="1"/>
    <col min="10836" max="10845" width="10" style="6" customWidth="1"/>
    <col min="10846" max="10846" width="16" style="6" customWidth="1"/>
    <col min="10847" max="10848" width="11.125" style="6" customWidth="1"/>
    <col min="10849" max="10871" width="10" style="6" customWidth="1"/>
    <col min="10872" max="10873" width="9.875" style="6" customWidth="1"/>
    <col min="10874" max="11008" width="9" style="6"/>
    <col min="11009" max="11009" width="1.5" style="6" customWidth="1"/>
    <col min="11010" max="11010" width="8.5" style="6" customWidth="1"/>
    <col min="11011" max="11011" width="12.125" style="6" customWidth="1"/>
    <col min="11012" max="11012" width="11.625" style="6" bestFit="1" customWidth="1"/>
    <col min="11013" max="11013" width="10.875" style="6" customWidth="1"/>
    <col min="11014" max="11014" width="10.25" style="6" customWidth="1"/>
    <col min="11015" max="11015" width="11.25" style="6" customWidth="1"/>
    <col min="11016" max="11016" width="10.25" style="6" customWidth="1"/>
    <col min="11017" max="11017" width="10.375" style="6" customWidth="1"/>
    <col min="11018" max="11018" width="10.875" style="6" customWidth="1"/>
    <col min="11019" max="11019" width="11.125" style="6" bestFit="1" customWidth="1"/>
    <col min="11020" max="11020" width="11" style="6" customWidth="1"/>
    <col min="11021" max="11021" width="10.5" style="6" customWidth="1"/>
    <col min="11022" max="11022" width="10.875" style="6" bestFit="1" customWidth="1"/>
    <col min="11023" max="11023" width="1.75" style="6" customWidth="1"/>
    <col min="11024" max="11024" width="9.125" style="6" customWidth="1"/>
    <col min="11025" max="11025" width="11.5" style="6" customWidth="1"/>
    <col min="11026" max="11026" width="10.125" style="6" customWidth="1"/>
    <col min="11027" max="11029" width="10.375" style="6" customWidth="1"/>
    <col min="11030" max="11030" width="9.375" style="6" customWidth="1"/>
    <col min="11031" max="11031" width="8.75" style="6" customWidth="1"/>
    <col min="11032" max="11032" width="9.375" style="6" customWidth="1"/>
    <col min="11033" max="11033" width="9.75" style="6" customWidth="1"/>
    <col min="11034" max="11034" width="11.875" style="6" customWidth="1"/>
    <col min="11035" max="11035" width="10" style="6" customWidth="1"/>
    <col min="11036" max="11036" width="10.625" style="6" customWidth="1"/>
    <col min="11037" max="11037" width="11.125" style="6" bestFit="1" customWidth="1"/>
    <col min="11038" max="11038" width="1.125" style="6" customWidth="1"/>
    <col min="11039" max="11039" width="8.25" style="6" customWidth="1"/>
    <col min="11040" max="11040" width="11.75" style="6" customWidth="1"/>
    <col min="11041" max="11041" width="10.875" style="6" customWidth="1"/>
    <col min="11042" max="11043" width="11" style="6" customWidth="1"/>
    <col min="11044" max="11044" width="10" style="6" customWidth="1"/>
    <col min="11045" max="11045" width="11.625" style="6" customWidth="1"/>
    <col min="11046" max="11046" width="11.125" style="6" customWidth="1"/>
    <col min="11047" max="11047" width="12.5" style="6" customWidth="1"/>
    <col min="11048" max="11048" width="10.25" style="6" customWidth="1"/>
    <col min="11049" max="11049" width="9.875" style="6" customWidth="1"/>
    <col min="11050" max="11050" width="19.75" style="6" customWidth="1"/>
    <col min="11051" max="11051" width="9" style="6"/>
    <col min="11052" max="11062" width="10" style="6" customWidth="1"/>
    <col min="11063" max="11063" width="10.375" style="6" customWidth="1"/>
    <col min="11064" max="11064" width="3.625" style="6" customWidth="1"/>
    <col min="11065" max="11077" width="10" style="6" customWidth="1"/>
    <col min="11078" max="11078" width="9.625" style="6" bestFit="1" customWidth="1"/>
    <col min="11079" max="11079" width="1.875" style="6" customWidth="1"/>
    <col min="11080" max="11080" width="8.25" style="6" customWidth="1"/>
    <col min="11081" max="11090" width="10" style="6" customWidth="1"/>
    <col min="11091" max="11091" width="9.5" style="6" customWidth="1"/>
    <col min="11092" max="11101" width="10" style="6" customWidth="1"/>
    <col min="11102" max="11102" width="16" style="6" customWidth="1"/>
    <col min="11103" max="11104" width="11.125" style="6" customWidth="1"/>
    <col min="11105" max="11127" width="10" style="6" customWidth="1"/>
    <col min="11128" max="11129" width="9.875" style="6" customWidth="1"/>
    <col min="11130" max="11264" width="9" style="6"/>
    <col min="11265" max="11265" width="1.5" style="6" customWidth="1"/>
    <col min="11266" max="11266" width="8.5" style="6" customWidth="1"/>
    <col min="11267" max="11267" width="12.125" style="6" customWidth="1"/>
    <col min="11268" max="11268" width="11.625" style="6" bestFit="1" customWidth="1"/>
    <col min="11269" max="11269" width="10.875" style="6" customWidth="1"/>
    <col min="11270" max="11270" width="10.25" style="6" customWidth="1"/>
    <col min="11271" max="11271" width="11.25" style="6" customWidth="1"/>
    <col min="11272" max="11272" width="10.25" style="6" customWidth="1"/>
    <col min="11273" max="11273" width="10.375" style="6" customWidth="1"/>
    <col min="11274" max="11274" width="10.875" style="6" customWidth="1"/>
    <col min="11275" max="11275" width="11.125" style="6" bestFit="1" customWidth="1"/>
    <col min="11276" max="11276" width="11" style="6" customWidth="1"/>
    <col min="11277" max="11277" width="10.5" style="6" customWidth="1"/>
    <col min="11278" max="11278" width="10.875" style="6" bestFit="1" customWidth="1"/>
    <col min="11279" max="11279" width="1.75" style="6" customWidth="1"/>
    <col min="11280" max="11280" width="9.125" style="6" customWidth="1"/>
    <col min="11281" max="11281" width="11.5" style="6" customWidth="1"/>
    <col min="11282" max="11282" width="10.125" style="6" customWidth="1"/>
    <col min="11283" max="11285" width="10.375" style="6" customWidth="1"/>
    <col min="11286" max="11286" width="9.375" style="6" customWidth="1"/>
    <col min="11287" max="11287" width="8.75" style="6" customWidth="1"/>
    <col min="11288" max="11288" width="9.375" style="6" customWidth="1"/>
    <col min="11289" max="11289" width="9.75" style="6" customWidth="1"/>
    <col min="11290" max="11290" width="11.875" style="6" customWidth="1"/>
    <col min="11291" max="11291" width="10" style="6" customWidth="1"/>
    <col min="11292" max="11292" width="10.625" style="6" customWidth="1"/>
    <col min="11293" max="11293" width="11.125" style="6" bestFit="1" customWidth="1"/>
    <col min="11294" max="11294" width="1.125" style="6" customWidth="1"/>
    <col min="11295" max="11295" width="8.25" style="6" customWidth="1"/>
    <col min="11296" max="11296" width="11.75" style="6" customWidth="1"/>
    <col min="11297" max="11297" width="10.875" style="6" customWidth="1"/>
    <col min="11298" max="11299" width="11" style="6" customWidth="1"/>
    <col min="11300" max="11300" width="10" style="6" customWidth="1"/>
    <col min="11301" max="11301" width="11.625" style="6" customWidth="1"/>
    <col min="11302" max="11302" width="11.125" style="6" customWidth="1"/>
    <col min="11303" max="11303" width="12.5" style="6" customWidth="1"/>
    <col min="11304" max="11304" width="10.25" style="6" customWidth="1"/>
    <col min="11305" max="11305" width="9.875" style="6" customWidth="1"/>
    <col min="11306" max="11306" width="19.75" style="6" customWidth="1"/>
    <col min="11307" max="11307" width="9" style="6"/>
    <col min="11308" max="11318" width="10" style="6" customWidth="1"/>
    <col min="11319" max="11319" width="10.375" style="6" customWidth="1"/>
    <col min="11320" max="11320" width="3.625" style="6" customWidth="1"/>
    <col min="11321" max="11333" width="10" style="6" customWidth="1"/>
    <col min="11334" max="11334" width="9.625" style="6" bestFit="1" customWidth="1"/>
    <col min="11335" max="11335" width="1.875" style="6" customWidth="1"/>
    <col min="11336" max="11336" width="8.25" style="6" customWidth="1"/>
    <col min="11337" max="11346" width="10" style="6" customWidth="1"/>
    <col min="11347" max="11347" width="9.5" style="6" customWidth="1"/>
    <col min="11348" max="11357" width="10" style="6" customWidth="1"/>
    <col min="11358" max="11358" width="16" style="6" customWidth="1"/>
    <col min="11359" max="11360" width="11.125" style="6" customWidth="1"/>
    <col min="11361" max="11383" width="10" style="6" customWidth="1"/>
    <col min="11384" max="11385" width="9.875" style="6" customWidth="1"/>
    <col min="11386" max="11520" width="9" style="6"/>
    <col min="11521" max="11521" width="1.5" style="6" customWidth="1"/>
    <col min="11522" max="11522" width="8.5" style="6" customWidth="1"/>
    <col min="11523" max="11523" width="12.125" style="6" customWidth="1"/>
    <col min="11524" max="11524" width="11.625" style="6" bestFit="1" customWidth="1"/>
    <col min="11525" max="11525" width="10.875" style="6" customWidth="1"/>
    <col min="11526" max="11526" width="10.25" style="6" customWidth="1"/>
    <col min="11527" max="11527" width="11.25" style="6" customWidth="1"/>
    <col min="11528" max="11528" width="10.25" style="6" customWidth="1"/>
    <col min="11529" max="11529" width="10.375" style="6" customWidth="1"/>
    <col min="11530" max="11530" width="10.875" style="6" customWidth="1"/>
    <col min="11531" max="11531" width="11.125" style="6" bestFit="1" customWidth="1"/>
    <col min="11532" max="11532" width="11" style="6" customWidth="1"/>
    <col min="11533" max="11533" width="10.5" style="6" customWidth="1"/>
    <col min="11534" max="11534" width="10.875" style="6" bestFit="1" customWidth="1"/>
    <col min="11535" max="11535" width="1.75" style="6" customWidth="1"/>
    <col min="11536" max="11536" width="9.125" style="6" customWidth="1"/>
    <col min="11537" max="11537" width="11.5" style="6" customWidth="1"/>
    <col min="11538" max="11538" width="10.125" style="6" customWidth="1"/>
    <col min="11539" max="11541" width="10.375" style="6" customWidth="1"/>
    <col min="11542" max="11542" width="9.375" style="6" customWidth="1"/>
    <col min="11543" max="11543" width="8.75" style="6" customWidth="1"/>
    <col min="11544" max="11544" width="9.375" style="6" customWidth="1"/>
    <col min="11545" max="11545" width="9.75" style="6" customWidth="1"/>
    <col min="11546" max="11546" width="11.875" style="6" customWidth="1"/>
    <col min="11547" max="11547" width="10" style="6" customWidth="1"/>
    <col min="11548" max="11548" width="10.625" style="6" customWidth="1"/>
    <col min="11549" max="11549" width="11.125" style="6" bestFit="1" customWidth="1"/>
    <col min="11550" max="11550" width="1.125" style="6" customWidth="1"/>
    <col min="11551" max="11551" width="8.25" style="6" customWidth="1"/>
    <col min="11552" max="11552" width="11.75" style="6" customWidth="1"/>
    <col min="11553" max="11553" width="10.875" style="6" customWidth="1"/>
    <col min="11554" max="11555" width="11" style="6" customWidth="1"/>
    <col min="11556" max="11556" width="10" style="6" customWidth="1"/>
    <col min="11557" max="11557" width="11.625" style="6" customWidth="1"/>
    <col min="11558" max="11558" width="11.125" style="6" customWidth="1"/>
    <col min="11559" max="11559" width="12.5" style="6" customWidth="1"/>
    <col min="11560" max="11560" width="10.25" style="6" customWidth="1"/>
    <col min="11561" max="11561" width="9.875" style="6" customWidth="1"/>
    <col min="11562" max="11562" width="19.75" style="6" customWidth="1"/>
    <col min="11563" max="11563" width="9" style="6"/>
    <col min="11564" max="11574" width="10" style="6" customWidth="1"/>
    <col min="11575" max="11575" width="10.375" style="6" customWidth="1"/>
    <col min="11576" max="11576" width="3.625" style="6" customWidth="1"/>
    <col min="11577" max="11589" width="10" style="6" customWidth="1"/>
    <col min="11590" max="11590" width="9.625" style="6" bestFit="1" customWidth="1"/>
    <col min="11591" max="11591" width="1.875" style="6" customWidth="1"/>
    <col min="11592" max="11592" width="8.25" style="6" customWidth="1"/>
    <col min="11593" max="11602" width="10" style="6" customWidth="1"/>
    <col min="11603" max="11603" width="9.5" style="6" customWidth="1"/>
    <col min="11604" max="11613" width="10" style="6" customWidth="1"/>
    <col min="11614" max="11614" width="16" style="6" customWidth="1"/>
    <col min="11615" max="11616" width="11.125" style="6" customWidth="1"/>
    <col min="11617" max="11639" width="10" style="6" customWidth="1"/>
    <col min="11640" max="11641" width="9.875" style="6" customWidth="1"/>
    <col min="11642" max="11776" width="9" style="6"/>
    <col min="11777" max="11777" width="1.5" style="6" customWidth="1"/>
    <col min="11778" max="11778" width="8.5" style="6" customWidth="1"/>
    <col min="11779" max="11779" width="12.125" style="6" customWidth="1"/>
    <col min="11780" max="11780" width="11.625" style="6" bestFit="1" customWidth="1"/>
    <col min="11781" max="11781" width="10.875" style="6" customWidth="1"/>
    <col min="11782" max="11782" width="10.25" style="6" customWidth="1"/>
    <col min="11783" max="11783" width="11.25" style="6" customWidth="1"/>
    <col min="11784" max="11784" width="10.25" style="6" customWidth="1"/>
    <col min="11785" max="11785" width="10.375" style="6" customWidth="1"/>
    <col min="11786" max="11786" width="10.875" style="6" customWidth="1"/>
    <col min="11787" max="11787" width="11.125" style="6" bestFit="1" customWidth="1"/>
    <col min="11788" max="11788" width="11" style="6" customWidth="1"/>
    <col min="11789" max="11789" width="10.5" style="6" customWidth="1"/>
    <col min="11790" max="11790" width="10.875" style="6" bestFit="1" customWidth="1"/>
    <col min="11791" max="11791" width="1.75" style="6" customWidth="1"/>
    <col min="11792" max="11792" width="9.125" style="6" customWidth="1"/>
    <col min="11793" max="11793" width="11.5" style="6" customWidth="1"/>
    <col min="11794" max="11794" width="10.125" style="6" customWidth="1"/>
    <col min="11795" max="11797" width="10.375" style="6" customWidth="1"/>
    <col min="11798" max="11798" width="9.375" style="6" customWidth="1"/>
    <col min="11799" max="11799" width="8.75" style="6" customWidth="1"/>
    <col min="11800" max="11800" width="9.375" style="6" customWidth="1"/>
    <col min="11801" max="11801" width="9.75" style="6" customWidth="1"/>
    <col min="11802" max="11802" width="11.875" style="6" customWidth="1"/>
    <col min="11803" max="11803" width="10" style="6" customWidth="1"/>
    <col min="11804" max="11804" width="10.625" style="6" customWidth="1"/>
    <col min="11805" max="11805" width="11.125" style="6" bestFit="1" customWidth="1"/>
    <col min="11806" max="11806" width="1.125" style="6" customWidth="1"/>
    <col min="11807" max="11807" width="8.25" style="6" customWidth="1"/>
    <col min="11808" max="11808" width="11.75" style="6" customWidth="1"/>
    <col min="11809" max="11809" width="10.875" style="6" customWidth="1"/>
    <col min="11810" max="11811" width="11" style="6" customWidth="1"/>
    <col min="11812" max="11812" width="10" style="6" customWidth="1"/>
    <col min="11813" max="11813" width="11.625" style="6" customWidth="1"/>
    <col min="11814" max="11814" width="11.125" style="6" customWidth="1"/>
    <col min="11815" max="11815" width="12.5" style="6" customWidth="1"/>
    <col min="11816" max="11816" width="10.25" style="6" customWidth="1"/>
    <col min="11817" max="11817" width="9.875" style="6" customWidth="1"/>
    <col min="11818" max="11818" width="19.75" style="6" customWidth="1"/>
    <col min="11819" max="11819" width="9" style="6"/>
    <col min="11820" max="11830" width="10" style="6" customWidth="1"/>
    <col min="11831" max="11831" width="10.375" style="6" customWidth="1"/>
    <col min="11832" max="11832" width="3.625" style="6" customWidth="1"/>
    <col min="11833" max="11845" width="10" style="6" customWidth="1"/>
    <col min="11846" max="11846" width="9.625" style="6" bestFit="1" customWidth="1"/>
    <col min="11847" max="11847" width="1.875" style="6" customWidth="1"/>
    <col min="11848" max="11848" width="8.25" style="6" customWidth="1"/>
    <col min="11849" max="11858" width="10" style="6" customWidth="1"/>
    <col min="11859" max="11859" width="9.5" style="6" customWidth="1"/>
    <col min="11860" max="11869" width="10" style="6" customWidth="1"/>
    <col min="11870" max="11870" width="16" style="6" customWidth="1"/>
    <col min="11871" max="11872" width="11.125" style="6" customWidth="1"/>
    <col min="11873" max="11895" width="10" style="6" customWidth="1"/>
    <col min="11896" max="11897" width="9.875" style="6" customWidth="1"/>
    <col min="11898" max="12032" width="9" style="6"/>
    <col min="12033" max="12033" width="1.5" style="6" customWidth="1"/>
    <col min="12034" max="12034" width="8.5" style="6" customWidth="1"/>
    <col min="12035" max="12035" width="12.125" style="6" customWidth="1"/>
    <col min="12036" max="12036" width="11.625" style="6" bestFit="1" customWidth="1"/>
    <col min="12037" max="12037" width="10.875" style="6" customWidth="1"/>
    <col min="12038" max="12038" width="10.25" style="6" customWidth="1"/>
    <col min="12039" max="12039" width="11.25" style="6" customWidth="1"/>
    <col min="12040" max="12040" width="10.25" style="6" customWidth="1"/>
    <col min="12041" max="12041" width="10.375" style="6" customWidth="1"/>
    <col min="12042" max="12042" width="10.875" style="6" customWidth="1"/>
    <col min="12043" max="12043" width="11.125" style="6" bestFit="1" customWidth="1"/>
    <col min="12044" max="12044" width="11" style="6" customWidth="1"/>
    <col min="12045" max="12045" width="10.5" style="6" customWidth="1"/>
    <col min="12046" max="12046" width="10.875" style="6" bestFit="1" customWidth="1"/>
    <col min="12047" max="12047" width="1.75" style="6" customWidth="1"/>
    <col min="12048" max="12048" width="9.125" style="6" customWidth="1"/>
    <col min="12049" max="12049" width="11.5" style="6" customWidth="1"/>
    <col min="12050" max="12050" width="10.125" style="6" customWidth="1"/>
    <col min="12051" max="12053" width="10.375" style="6" customWidth="1"/>
    <col min="12054" max="12054" width="9.375" style="6" customWidth="1"/>
    <col min="12055" max="12055" width="8.75" style="6" customWidth="1"/>
    <col min="12056" max="12056" width="9.375" style="6" customWidth="1"/>
    <col min="12057" max="12057" width="9.75" style="6" customWidth="1"/>
    <col min="12058" max="12058" width="11.875" style="6" customWidth="1"/>
    <col min="12059" max="12059" width="10" style="6" customWidth="1"/>
    <col min="12060" max="12060" width="10.625" style="6" customWidth="1"/>
    <col min="12061" max="12061" width="11.125" style="6" bestFit="1" customWidth="1"/>
    <col min="12062" max="12062" width="1.125" style="6" customWidth="1"/>
    <col min="12063" max="12063" width="8.25" style="6" customWidth="1"/>
    <col min="12064" max="12064" width="11.75" style="6" customWidth="1"/>
    <col min="12065" max="12065" width="10.875" style="6" customWidth="1"/>
    <col min="12066" max="12067" width="11" style="6" customWidth="1"/>
    <col min="12068" max="12068" width="10" style="6" customWidth="1"/>
    <col min="12069" max="12069" width="11.625" style="6" customWidth="1"/>
    <col min="12070" max="12070" width="11.125" style="6" customWidth="1"/>
    <col min="12071" max="12071" width="12.5" style="6" customWidth="1"/>
    <col min="12072" max="12072" width="10.25" style="6" customWidth="1"/>
    <col min="12073" max="12073" width="9.875" style="6" customWidth="1"/>
    <col min="12074" max="12074" width="19.75" style="6" customWidth="1"/>
    <col min="12075" max="12075" width="9" style="6"/>
    <col min="12076" max="12086" width="10" style="6" customWidth="1"/>
    <col min="12087" max="12087" width="10.375" style="6" customWidth="1"/>
    <col min="12088" max="12088" width="3.625" style="6" customWidth="1"/>
    <col min="12089" max="12101" width="10" style="6" customWidth="1"/>
    <col min="12102" max="12102" width="9.625" style="6" bestFit="1" customWidth="1"/>
    <col min="12103" max="12103" width="1.875" style="6" customWidth="1"/>
    <col min="12104" max="12104" width="8.25" style="6" customWidth="1"/>
    <col min="12105" max="12114" width="10" style="6" customWidth="1"/>
    <col min="12115" max="12115" width="9.5" style="6" customWidth="1"/>
    <col min="12116" max="12125" width="10" style="6" customWidth="1"/>
    <col min="12126" max="12126" width="16" style="6" customWidth="1"/>
    <col min="12127" max="12128" width="11.125" style="6" customWidth="1"/>
    <col min="12129" max="12151" width="10" style="6" customWidth="1"/>
    <col min="12152" max="12153" width="9.875" style="6" customWidth="1"/>
    <col min="12154" max="12288" width="9" style="6"/>
    <col min="12289" max="12289" width="1.5" style="6" customWidth="1"/>
    <col min="12290" max="12290" width="8.5" style="6" customWidth="1"/>
    <col min="12291" max="12291" width="12.125" style="6" customWidth="1"/>
    <col min="12292" max="12292" width="11.625" style="6" bestFit="1" customWidth="1"/>
    <col min="12293" max="12293" width="10.875" style="6" customWidth="1"/>
    <col min="12294" max="12294" width="10.25" style="6" customWidth="1"/>
    <col min="12295" max="12295" width="11.25" style="6" customWidth="1"/>
    <col min="12296" max="12296" width="10.25" style="6" customWidth="1"/>
    <col min="12297" max="12297" width="10.375" style="6" customWidth="1"/>
    <col min="12298" max="12298" width="10.875" style="6" customWidth="1"/>
    <col min="12299" max="12299" width="11.125" style="6" bestFit="1" customWidth="1"/>
    <col min="12300" max="12300" width="11" style="6" customWidth="1"/>
    <col min="12301" max="12301" width="10.5" style="6" customWidth="1"/>
    <col min="12302" max="12302" width="10.875" style="6" bestFit="1" customWidth="1"/>
    <col min="12303" max="12303" width="1.75" style="6" customWidth="1"/>
    <col min="12304" max="12304" width="9.125" style="6" customWidth="1"/>
    <col min="12305" max="12305" width="11.5" style="6" customWidth="1"/>
    <col min="12306" max="12306" width="10.125" style="6" customWidth="1"/>
    <col min="12307" max="12309" width="10.375" style="6" customWidth="1"/>
    <col min="12310" max="12310" width="9.375" style="6" customWidth="1"/>
    <col min="12311" max="12311" width="8.75" style="6" customWidth="1"/>
    <col min="12312" max="12312" width="9.375" style="6" customWidth="1"/>
    <col min="12313" max="12313" width="9.75" style="6" customWidth="1"/>
    <col min="12314" max="12314" width="11.875" style="6" customWidth="1"/>
    <col min="12315" max="12315" width="10" style="6" customWidth="1"/>
    <col min="12316" max="12316" width="10.625" style="6" customWidth="1"/>
    <col min="12317" max="12317" width="11.125" style="6" bestFit="1" customWidth="1"/>
    <col min="12318" max="12318" width="1.125" style="6" customWidth="1"/>
    <col min="12319" max="12319" width="8.25" style="6" customWidth="1"/>
    <col min="12320" max="12320" width="11.75" style="6" customWidth="1"/>
    <col min="12321" max="12321" width="10.875" style="6" customWidth="1"/>
    <col min="12322" max="12323" width="11" style="6" customWidth="1"/>
    <col min="12324" max="12324" width="10" style="6" customWidth="1"/>
    <col min="12325" max="12325" width="11.625" style="6" customWidth="1"/>
    <col min="12326" max="12326" width="11.125" style="6" customWidth="1"/>
    <col min="12327" max="12327" width="12.5" style="6" customWidth="1"/>
    <col min="12328" max="12328" width="10.25" style="6" customWidth="1"/>
    <col min="12329" max="12329" width="9.875" style="6" customWidth="1"/>
    <col min="12330" max="12330" width="19.75" style="6" customWidth="1"/>
    <col min="12331" max="12331" width="9" style="6"/>
    <col min="12332" max="12342" width="10" style="6" customWidth="1"/>
    <col min="12343" max="12343" width="10.375" style="6" customWidth="1"/>
    <col min="12344" max="12344" width="3.625" style="6" customWidth="1"/>
    <col min="12345" max="12357" width="10" style="6" customWidth="1"/>
    <col min="12358" max="12358" width="9.625" style="6" bestFit="1" customWidth="1"/>
    <col min="12359" max="12359" width="1.875" style="6" customWidth="1"/>
    <col min="12360" max="12360" width="8.25" style="6" customWidth="1"/>
    <col min="12361" max="12370" width="10" style="6" customWidth="1"/>
    <col min="12371" max="12371" width="9.5" style="6" customWidth="1"/>
    <col min="12372" max="12381" width="10" style="6" customWidth="1"/>
    <col min="12382" max="12382" width="16" style="6" customWidth="1"/>
    <col min="12383" max="12384" width="11.125" style="6" customWidth="1"/>
    <col min="12385" max="12407" width="10" style="6" customWidth="1"/>
    <col min="12408" max="12409" width="9.875" style="6" customWidth="1"/>
    <col min="12410" max="12544" width="9" style="6"/>
    <col min="12545" max="12545" width="1.5" style="6" customWidth="1"/>
    <col min="12546" max="12546" width="8.5" style="6" customWidth="1"/>
    <col min="12547" max="12547" width="12.125" style="6" customWidth="1"/>
    <col min="12548" max="12548" width="11.625" style="6" bestFit="1" customWidth="1"/>
    <col min="12549" max="12549" width="10.875" style="6" customWidth="1"/>
    <col min="12550" max="12550" width="10.25" style="6" customWidth="1"/>
    <col min="12551" max="12551" width="11.25" style="6" customWidth="1"/>
    <col min="12552" max="12552" width="10.25" style="6" customWidth="1"/>
    <col min="12553" max="12553" width="10.375" style="6" customWidth="1"/>
    <col min="12554" max="12554" width="10.875" style="6" customWidth="1"/>
    <col min="12555" max="12555" width="11.125" style="6" bestFit="1" customWidth="1"/>
    <col min="12556" max="12556" width="11" style="6" customWidth="1"/>
    <col min="12557" max="12557" width="10.5" style="6" customWidth="1"/>
    <col min="12558" max="12558" width="10.875" style="6" bestFit="1" customWidth="1"/>
    <col min="12559" max="12559" width="1.75" style="6" customWidth="1"/>
    <col min="12560" max="12560" width="9.125" style="6" customWidth="1"/>
    <col min="12561" max="12561" width="11.5" style="6" customWidth="1"/>
    <col min="12562" max="12562" width="10.125" style="6" customWidth="1"/>
    <col min="12563" max="12565" width="10.375" style="6" customWidth="1"/>
    <col min="12566" max="12566" width="9.375" style="6" customWidth="1"/>
    <col min="12567" max="12567" width="8.75" style="6" customWidth="1"/>
    <col min="12568" max="12568" width="9.375" style="6" customWidth="1"/>
    <col min="12569" max="12569" width="9.75" style="6" customWidth="1"/>
    <col min="12570" max="12570" width="11.875" style="6" customWidth="1"/>
    <col min="12571" max="12571" width="10" style="6" customWidth="1"/>
    <col min="12572" max="12572" width="10.625" style="6" customWidth="1"/>
    <col min="12573" max="12573" width="11.125" style="6" bestFit="1" customWidth="1"/>
    <col min="12574" max="12574" width="1.125" style="6" customWidth="1"/>
    <col min="12575" max="12575" width="8.25" style="6" customWidth="1"/>
    <col min="12576" max="12576" width="11.75" style="6" customWidth="1"/>
    <col min="12577" max="12577" width="10.875" style="6" customWidth="1"/>
    <col min="12578" max="12579" width="11" style="6" customWidth="1"/>
    <col min="12580" max="12580" width="10" style="6" customWidth="1"/>
    <col min="12581" max="12581" width="11.625" style="6" customWidth="1"/>
    <col min="12582" max="12582" width="11.125" style="6" customWidth="1"/>
    <col min="12583" max="12583" width="12.5" style="6" customWidth="1"/>
    <col min="12584" max="12584" width="10.25" style="6" customWidth="1"/>
    <col min="12585" max="12585" width="9.875" style="6" customWidth="1"/>
    <col min="12586" max="12586" width="19.75" style="6" customWidth="1"/>
    <col min="12587" max="12587" width="9" style="6"/>
    <col min="12588" max="12598" width="10" style="6" customWidth="1"/>
    <col min="12599" max="12599" width="10.375" style="6" customWidth="1"/>
    <col min="12600" max="12600" width="3.625" style="6" customWidth="1"/>
    <col min="12601" max="12613" width="10" style="6" customWidth="1"/>
    <col min="12614" max="12614" width="9.625" style="6" bestFit="1" customWidth="1"/>
    <col min="12615" max="12615" width="1.875" style="6" customWidth="1"/>
    <col min="12616" max="12616" width="8.25" style="6" customWidth="1"/>
    <col min="12617" max="12626" width="10" style="6" customWidth="1"/>
    <col min="12627" max="12627" width="9.5" style="6" customWidth="1"/>
    <col min="12628" max="12637" width="10" style="6" customWidth="1"/>
    <col min="12638" max="12638" width="16" style="6" customWidth="1"/>
    <col min="12639" max="12640" width="11.125" style="6" customWidth="1"/>
    <col min="12641" max="12663" width="10" style="6" customWidth="1"/>
    <col min="12664" max="12665" width="9.875" style="6" customWidth="1"/>
    <col min="12666" max="12800" width="9" style="6"/>
    <col min="12801" max="12801" width="1.5" style="6" customWidth="1"/>
    <col min="12802" max="12802" width="8.5" style="6" customWidth="1"/>
    <col min="12803" max="12803" width="12.125" style="6" customWidth="1"/>
    <col min="12804" max="12804" width="11.625" style="6" bestFit="1" customWidth="1"/>
    <col min="12805" max="12805" width="10.875" style="6" customWidth="1"/>
    <col min="12806" max="12806" width="10.25" style="6" customWidth="1"/>
    <col min="12807" max="12807" width="11.25" style="6" customWidth="1"/>
    <col min="12808" max="12808" width="10.25" style="6" customWidth="1"/>
    <col min="12809" max="12809" width="10.375" style="6" customWidth="1"/>
    <col min="12810" max="12810" width="10.875" style="6" customWidth="1"/>
    <col min="12811" max="12811" width="11.125" style="6" bestFit="1" customWidth="1"/>
    <col min="12812" max="12812" width="11" style="6" customWidth="1"/>
    <col min="12813" max="12813" width="10.5" style="6" customWidth="1"/>
    <col min="12814" max="12814" width="10.875" style="6" bestFit="1" customWidth="1"/>
    <col min="12815" max="12815" width="1.75" style="6" customWidth="1"/>
    <col min="12816" max="12816" width="9.125" style="6" customWidth="1"/>
    <col min="12817" max="12817" width="11.5" style="6" customWidth="1"/>
    <col min="12818" max="12818" width="10.125" style="6" customWidth="1"/>
    <col min="12819" max="12821" width="10.375" style="6" customWidth="1"/>
    <col min="12822" max="12822" width="9.375" style="6" customWidth="1"/>
    <col min="12823" max="12823" width="8.75" style="6" customWidth="1"/>
    <col min="12824" max="12824" width="9.375" style="6" customWidth="1"/>
    <col min="12825" max="12825" width="9.75" style="6" customWidth="1"/>
    <col min="12826" max="12826" width="11.875" style="6" customWidth="1"/>
    <col min="12827" max="12827" width="10" style="6" customWidth="1"/>
    <col min="12828" max="12828" width="10.625" style="6" customWidth="1"/>
    <col min="12829" max="12829" width="11.125" style="6" bestFit="1" customWidth="1"/>
    <col min="12830" max="12830" width="1.125" style="6" customWidth="1"/>
    <col min="12831" max="12831" width="8.25" style="6" customWidth="1"/>
    <col min="12832" max="12832" width="11.75" style="6" customWidth="1"/>
    <col min="12833" max="12833" width="10.875" style="6" customWidth="1"/>
    <col min="12834" max="12835" width="11" style="6" customWidth="1"/>
    <col min="12836" max="12836" width="10" style="6" customWidth="1"/>
    <col min="12837" max="12837" width="11.625" style="6" customWidth="1"/>
    <col min="12838" max="12838" width="11.125" style="6" customWidth="1"/>
    <col min="12839" max="12839" width="12.5" style="6" customWidth="1"/>
    <col min="12840" max="12840" width="10.25" style="6" customWidth="1"/>
    <col min="12841" max="12841" width="9.875" style="6" customWidth="1"/>
    <col min="12842" max="12842" width="19.75" style="6" customWidth="1"/>
    <col min="12843" max="12843" width="9" style="6"/>
    <col min="12844" max="12854" width="10" style="6" customWidth="1"/>
    <col min="12855" max="12855" width="10.375" style="6" customWidth="1"/>
    <col min="12856" max="12856" width="3.625" style="6" customWidth="1"/>
    <col min="12857" max="12869" width="10" style="6" customWidth="1"/>
    <col min="12870" max="12870" width="9.625" style="6" bestFit="1" customWidth="1"/>
    <col min="12871" max="12871" width="1.875" style="6" customWidth="1"/>
    <col min="12872" max="12872" width="8.25" style="6" customWidth="1"/>
    <col min="12873" max="12882" width="10" style="6" customWidth="1"/>
    <col min="12883" max="12883" width="9.5" style="6" customWidth="1"/>
    <col min="12884" max="12893" width="10" style="6" customWidth="1"/>
    <col min="12894" max="12894" width="16" style="6" customWidth="1"/>
    <col min="12895" max="12896" width="11.125" style="6" customWidth="1"/>
    <col min="12897" max="12919" width="10" style="6" customWidth="1"/>
    <col min="12920" max="12921" width="9.875" style="6" customWidth="1"/>
    <col min="12922" max="13056" width="9" style="6"/>
    <col min="13057" max="13057" width="1.5" style="6" customWidth="1"/>
    <col min="13058" max="13058" width="8.5" style="6" customWidth="1"/>
    <col min="13059" max="13059" width="12.125" style="6" customWidth="1"/>
    <col min="13060" max="13060" width="11.625" style="6" bestFit="1" customWidth="1"/>
    <col min="13061" max="13061" width="10.875" style="6" customWidth="1"/>
    <col min="13062" max="13062" width="10.25" style="6" customWidth="1"/>
    <col min="13063" max="13063" width="11.25" style="6" customWidth="1"/>
    <col min="13064" max="13064" width="10.25" style="6" customWidth="1"/>
    <col min="13065" max="13065" width="10.375" style="6" customWidth="1"/>
    <col min="13066" max="13066" width="10.875" style="6" customWidth="1"/>
    <col min="13067" max="13067" width="11.125" style="6" bestFit="1" customWidth="1"/>
    <col min="13068" max="13068" width="11" style="6" customWidth="1"/>
    <col min="13069" max="13069" width="10.5" style="6" customWidth="1"/>
    <col min="13070" max="13070" width="10.875" style="6" bestFit="1" customWidth="1"/>
    <col min="13071" max="13071" width="1.75" style="6" customWidth="1"/>
    <col min="13072" max="13072" width="9.125" style="6" customWidth="1"/>
    <col min="13073" max="13073" width="11.5" style="6" customWidth="1"/>
    <col min="13074" max="13074" width="10.125" style="6" customWidth="1"/>
    <col min="13075" max="13077" width="10.375" style="6" customWidth="1"/>
    <col min="13078" max="13078" width="9.375" style="6" customWidth="1"/>
    <col min="13079" max="13079" width="8.75" style="6" customWidth="1"/>
    <col min="13080" max="13080" width="9.375" style="6" customWidth="1"/>
    <col min="13081" max="13081" width="9.75" style="6" customWidth="1"/>
    <col min="13082" max="13082" width="11.875" style="6" customWidth="1"/>
    <col min="13083" max="13083" width="10" style="6" customWidth="1"/>
    <col min="13084" max="13084" width="10.625" style="6" customWidth="1"/>
    <col min="13085" max="13085" width="11.125" style="6" bestFit="1" customWidth="1"/>
    <col min="13086" max="13086" width="1.125" style="6" customWidth="1"/>
    <col min="13087" max="13087" width="8.25" style="6" customWidth="1"/>
    <col min="13088" max="13088" width="11.75" style="6" customWidth="1"/>
    <col min="13089" max="13089" width="10.875" style="6" customWidth="1"/>
    <col min="13090" max="13091" width="11" style="6" customWidth="1"/>
    <col min="13092" max="13092" width="10" style="6" customWidth="1"/>
    <col min="13093" max="13093" width="11.625" style="6" customWidth="1"/>
    <col min="13094" max="13094" width="11.125" style="6" customWidth="1"/>
    <col min="13095" max="13095" width="12.5" style="6" customWidth="1"/>
    <col min="13096" max="13096" width="10.25" style="6" customWidth="1"/>
    <col min="13097" max="13097" width="9.875" style="6" customWidth="1"/>
    <col min="13098" max="13098" width="19.75" style="6" customWidth="1"/>
    <col min="13099" max="13099" width="9" style="6"/>
    <col min="13100" max="13110" width="10" style="6" customWidth="1"/>
    <col min="13111" max="13111" width="10.375" style="6" customWidth="1"/>
    <col min="13112" max="13112" width="3.625" style="6" customWidth="1"/>
    <col min="13113" max="13125" width="10" style="6" customWidth="1"/>
    <col min="13126" max="13126" width="9.625" style="6" bestFit="1" customWidth="1"/>
    <col min="13127" max="13127" width="1.875" style="6" customWidth="1"/>
    <col min="13128" max="13128" width="8.25" style="6" customWidth="1"/>
    <col min="13129" max="13138" width="10" style="6" customWidth="1"/>
    <col min="13139" max="13139" width="9.5" style="6" customWidth="1"/>
    <col min="13140" max="13149" width="10" style="6" customWidth="1"/>
    <col min="13150" max="13150" width="16" style="6" customWidth="1"/>
    <col min="13151" max="13152" width="11.125" style="6" customWidth="1"/>
    <col min="13153" max="13175" width="10" style="6" customWidth="1"/>
    <col min="13176" max="13177" width="9.875" style="6" customWidth="1"/>
    <col min="13178" max="13312" width="9" style="6"/>
    <col min="13313" max="13313" width="1.5" style="6" customWidth="1"/>
    <col min="13314" max="13314" width="8.5" style="6" customWidth="1"/>
    <col min="13315" max="13315" width="12.125" style="6" customWidth="1"/>
    <col min="13316" max="13316" width="11.625" style="6" bestFit="1" customWidth="1"/>
    <col min="13317" max="13317" width="10.875" style="6" customWidth="1"/>
    <col min="13318" max="13318" width="10.25" style="6" customWidth="1"/>
    <col min="13319" max="13319" width="11.25" style="6" customWidth="1"/>
    <col min="13320" max="13320" width="10.25" style="6" customWidth="1"/>
    <col min="13321" max="13321" width="10.375" style="6" customWidth="1"/>
    <col min="13322" max="13322" width="10.875" style="6" customWidth="1"/>
    <col min="13323" max="13323" width="11.125" style="6" bestFit="1" customWidth="1"/>
    <col min="13324" max="13324" width="11" style="6" customWidth="1"/>
    <col min="13325" max="13325" width="10.5" style="6" customWidth="1"/>
    <col min="13326" max="13326" width="10.875" style="6" bestFit="1" customWidth="1"/>
    <col min="13327" max="13327" width="1.75" style="6" customWidth="1"/>
    <col min="13328" max="13328" width="9.125" style="6" customWidth="1"/>
    <col min="13329" max="13329" width="11.5" style="6" customWidth="1"/>
    <col min="13330" max="13330" width="10.125" style="6" customWidth="1"/>
    <col min="13331" max="13333" width="10.375" style="6" customWidth="1"/>
    <col min="13334" max="13334" width="9.375" style="6" customWidth="1"/>
    <col min="13335" max="13335" width="8.75" style="6" customWidth="1"/>
    <col min="13336" max="13336" width="9.375" style="6" customWidth="1"/>
    <col min="13337" max="13337" width="9.75" style="6" customWidth="1"/>
    <col min="13338" max="13338" width="11.875" style="6" customWidth="1"/>
    <col min="13339" max="13339" width="10" style="6" customWidth="1"/>
    <col min="13340" max="13340" width="10.625" style="6" customWidth="1"/>
    <col min="13341" max="13341" width="11.125" style="6" bestFit="1" customWidth="1"/>
    <col min="13342" max="13342" width="1.125" style="6" customWidth="1"/>
    <col min="13343" max="13343" width="8.25" style="6" customWidth="1"/>
    <col min="13344" max="13344" width="11.75" style="6" customWidth="1"/>
    <col min="13345" max="13345" width="10.875" style="6" customWidth="1"/>
    <col min="13346" max="13347" width="11" style="6" customWidth="1"/>
    <col min="13348" max="13348" width="10" style="6" customWidth="1"/>
    <col min="13349" max="13349" width="11.625" style="6" customWidth="1"/>
    <col min="13350" max="13350" width="11.125" style="6" customWidth="1"/>
    <col min="13351" max="13351" width="12.5" style="6" customWidth="1"/>
    <col min="13352" max="13352" width="10.25" style="6" customWidth="1"/>
    <col min="13353" max="13353" width="9.875" style="6" customWidth="1"/>
    <col min="13354" max="13354" width="19.75" style="6" customWidth="1"/>
    <col min="13355" max="13355" width="9" style="6"/>
    <col min="13356" max="13366" width="10" style="6" customWidth="1"/>
    <col min="13367" max="13367" width="10.375" style="6" customWidth="1"/>
    <col min="13368" max="13368" width="3.625" style="6" customWidth="1"/>
    <col min="13369" max="13381" width="10" style="6" customWidth="1"/>
    <col min="13382" max="13382" width="9.625" style="6" bestFit="1" customWidth="1"/>
    <col min="13383" max="13383" width="1.875" style="6" customWidth="1"/>
    <col min="13384" max="13384" width="8.25" style="6" customWidth="1"/>
    <col min="13385" max="13394" width="10" style="6" customWidth="1"/>
    <col min="13395" max="13395" width="9.5" style="6" customWidth="1"/>
    <col min="13396" max="13405" width="10" style="6" customWidth="1"/>
    <col min="13406" max="13406" width="16" style="6" customWidth="1"/>
    <col min="13407" max="13408" width="11.125" style="6" customWidth="1"/>
    <col min="13409" max="13431" width="10" style="6" customWidth="1"/>
    <col min="13432" max="13433" width="9.875" style="6" customWidth="1"/>
    <col min="13434" max="13568" width="9" style="6"/>
    <col min="13569" max="13569" width="1.5" style="6" customWidth="1"/>
    <col min="13570" max="13570" width="8.5" style="6" customWidth="1"/>
    <col min="13571" max="13571" width="12.125" style="6" customWidth="1"/>
    <col min="13572" max="13572" width="11.625" style="6" bestFit="1" customWidth="1"/>
    <col min="13573" max="13573" width="10.875" style="6" customWidth="1"/>
    <col min="13574" max="13574" width="10.25" style="6" customWidth="1"/>
    <col min="13575" max="13575" width="11.25" style="6" customWidth="1"/>
    <col min="13576" max="13576" width="10.25" style="6" customWidth="1"/>
    <col min="13577" max="13577" width="10.375" style="6" customWidth="1"/>
    <col min="13578" max="13578" width="10.875" style="6" customWidth="1"/>
    <col min="13579" max="13579" width="11.125" style="6" bestFit="1" customWidth="1"/>
    <col min="13580" max="13580" width="11" style="6" customWidth="1"/>
    <col min="13581" max="13581" width="10.5" style="6" customWidth="1"/>
    <col min="13582" max="13582" width="10.875" style="6" bestFit="1" customWidth="1"/>
    <col min="13583" max="13583" width="1.75" style="6" customWidth="1"/>
    <col min="13584" max="13584" width="9.125" style="6" customWidth="1"/>
    <col min="13585" max="13585" width="11.5" style="6" customWidth="1"/>
    <col min="13586" max="13586" width="10.125" style="6" customWidth="1"/>
    <col min="13587" max="13589" width="10.375" style="6" customWidth="1"/>
    <col min="13590" max="13590" width="9.375" style="6" customWidth="1"/>
    <col min="13591" max="13591" width="8.75" style="6" customWidth="1"/>
    <col min="13592" max="13592" width="9.375" style="6" customWidth="1"/>
    <col min="13593" max="13593" width="9.75" style="6" customWidth="1"/>
    <col min="13594" max="13594" width="11.875" style="6" customWidth="1"/>
    <col min="13595" max="13595" width="10" style="6" customWidth="1"/>
    <col min="13596" max="13596" width="10.625" style="6" customWidth="1"/>
    <col min="13597" max="13597" width="11.125" style="6" bestFit="1" customWidth="1"/>
    <col min="13598" max="13598" width="1.125" style="6" customWidth="1"/>
    <col min="13599" max="13599" width="8.25" style="6" customWidth="1"/>
    <col min="13600" max="13600" width="11.75" style="6" customWidth="1"/>
    <col min="13601" max="13601" width="10.875" style="6" customWidth="1"/>
    <col min="13602" max="13603" width="11" style="6" customWidth="1"/>
    <col min="13604" max="13604" width="10" style="6" customWidth="1"/>
    <col min="13605" max="13605" width="11.625" style="6" customWidth="1"/>
    <col min="13606" max="13606" width="11.125" style="6" customWidth="1"/>
    <col min="13607" max="13607" width="12.5" style="6" customWidth="1"/>
    <col min="13608" max="13608" width="10.25" style="6" customWidth="1"/>
    <col min="13609" max="13609" width="9.875" style="6" customWidth="1"/>
    <col min="13610" max="13610" width="19.75" style="6" customWidth="1"/>
    <col min="13611" max="13611" width="9" style="6"/>
    <col min="13612" max="13622" width="10" style="6" customWidth="1"/>
    <col min="13623" max="13623" width="10.375" style="6" customWidth="1"/>
    <col min="13624" max="13624" width="3.625" style="6" customWidth="1"/>
    <col min="13625" max="13637" width="10" style="6" customWidth="1"/>
    <col min="13638" max="13638" width="9.625" style="6" bestFit="1" customWidth="1"/>
    <col min="13639" max="13639" width="1.875" style="6" customWidth="1"/>
    <col min="13640" max="13640" width="8.25" style="6" customWidth="1"/>
    <col min="13641" max="13650" width="10" style="6" customWidth="1"/>
    <col min="13651" max="13651" width="9.5" style="6" customWidth="1"/>
    <col min="13652" max="13661" width="10" style="6" customWidth="1"/>
    <col min="13662" max="13662" width="16" style="6" customWidth="1"/>
    <col min="13663" max="13664" width="11.125" style="6" customWidth="1"/>
    <col min="13665" max="13687" width="10" style="6" customWidth="1"/>
    <col min="13688" max="13689" width="9.875" style="6" customWidth="1"/>
    <col min="13690" max="13824" width="9" style="6"/>
    <col min="13825" max="13825" width="1.5" style="6" customWidth="1"/>
    <col min="13826" max="13826" width="8.5" style="6" customWidth="1"/>
    <col min="13827" max="13827" width="12.125" style="6" customWidth="1"/>
    <col min="13828" max="13828" width="11.625" style="6" bestFit="1" customWidth="1"/>
    <col min="13829" max="13829" width="10.875" style="6" customWidth="1"/>
    <col min="13830" max="13830" width="10.25" style="6" customWidth="1"/>
    <col min="13831" max="13831" width="11.25" style="6" customWidth="1"/>
    <col min="13832" max="13832" width="10.25" style="6" customWidth="1"/>
    <col min="13833" max="13833" width="10.375" style="6" customWidth="1"/>
    <col min="13834" max="13834" width="10.875" style="6" customWidth="1"/>
    <col min="13835" max="13835" width="11.125" style="6" bestFit="1" customWidth="1"/>
    <col min="13836" max="13836" width="11" style="6" customWidth="1"/>
    <col min="13837" max="13837" width="10.5" style="6" customWidth="1"/>
    <col min="13838" max="13838" width="10.875" style="6" bestFit="1" customWidth="1"/>
    <col min="13839" max="13839" width="1.75" style="6" customWidth="1"/>
    <col min="13840" max="13840" width="9.125" style="6" customWidth="1"/>
    <col min="13841" max="13841" width="11.5" style="6" customWidth="1"/>
    <col min="13842" max="13842" width="10.125" style="6" customWidth="1"/>
    <col min="13843" max="13845" width="10.375" style="6" customWidth="1"/>
    <col min="13846" max="13846" width="9.375" style="6" customWidth="1"/>
    <col min="13847" max="13847" width="8.75" style="6" customWidth="1"/>
    <col min="13848" max="13848" width="9.375" style="6" customWidth="1"/>
    <col min="13849" max="13849" width="9.75" style="6" customWidth="1"/>
    <col min="13850" max="13850" width="11.875" style="6" customWidth="1"/>
    <col min="13851" max="13851" width="10" style="6" customWidth="1"/>
    <col min="13852" max="13852" width="10.625" style="6" customWidth="1"/>
    <col min="13853" max="13853" width="11.125" style="6" bestFit="1" customWidth="1"/>
    <col min="13854" max="13854" width="1.125" style="6" customWidth="1"/>
    <col min="13855" max="13855" width="8.25" style="6" customWidth="1"/>
    <col min="13856" max="13856" width="11.75" style="6" customWidth="1"/>
    <col min="13857" max="13857" width="10.875" style="6" customWidth="1"/>
    <col min="13858" max="13859" width="11" style="6" customWidth="1"/>
    <col min="13860" max="13860" width="10" style="6" customWidth="1"/>
    <col min="13861" max="13861" width="11.625" style="6" customWidth="1"/>
    <col min="13862" max="13862" width="11.125" style="6" customWidth="1"/>
    <col min="13863" max="13863" width="12.5" style="6" customWidth="1"/>
    <col min="13864" max="13864" width="10.25" style="6" customWidth="1"/>
    <col min="13865" max="13865" width="9.875" style="6" customWidth="1"/>
    <col min="13866" max="13866" width="19.75" style="6" customWidth="1"/>
    <col min="13867" max="13867" width="9" style="6"/>
    <col min="13868" max="13878" width="10" style="6" customWidth="1"/>
    <col min="13879" max="13879" width="10.375" style="6" customWidth="1"/>
    <col min="13880" max="13880" width="3.625" style="6" customWidth="1"/>
    <col min="13881" max="13893" width="10" style="6" customWidth="1"/>
    <col min="13894" max="13894" width="9.625" style="6" bestFit="1" customWidth="1"/>
    <col min="13895" max="13895" width="1.875" style="6" customWidth="1"/>
    <col min="13896" max="13896" width="8.25" style="6" customWidth="1"/>
    <col min="13897" max="13906" width="10" style="6" customWidth="1"/>
    <col min="13907" max="13907" width="9.5" style="6" customWidth="1"/>
    <col min="13908" max="13917" width="10" style="6" customWidth="1"/>
    <col min="13918" max="13918" width="16" style="6" customWidth="1"/>
    <col min="13919" max="13920" width="11.125" style="6" customWidth="1"/>
    <col min="13921" max="13943" width="10" style="6" customWidth="1"/>
    <col min="13944" max="13945" width="9.875" style="6" customWidth="1"/>
    <col min="13946" max="14080" width="9" style="6"/>
    <col min="14081" max="14081" width="1.5" style="6" customWidth="1"/>
    <col min="14082" max="14082" width="8.5" style="6" customWidth="1"/>
    <col min="14083" max="14083" width="12.125" style="6" customWidth="1"/>
    <col min="14084" max="14084" width="11.625" style="6" bestFit="1" customWidth="1"/>
    <col min="14085" max="14085" width="10.875" style="6" customWidth="1"/>
    <col min="14086" max="14086" width="10.25" style="6" customWidth="1"/>
    <col min="14087" max="14087" width="11.25" style="6" customWidth="1"/>
    <col min="14088" max="14088" width="10.25" style="6" customWidth="1"/>
    <col min="14089" max="14089" width="10.375" style="6" customWidth="1"/>
    <col min="14090" max="14090" width="10.875" style="6" customWidth="1"/>
    <col min="14091" max="14091" width="11.125" style="6" bestFit="1" customWidth="1"/>
    <col min="14092" max="14092" width="11" style="6" customWidth="1"/>
    <col min="14093" max="14093" width="10.5" style="6" customWidth="1"/>
    <col min="14094" max="14094" width="10.875" style="6" bestFit="1" customWidth="1"/>
    <col min="14095" max="14095" width="1.75" style="6" customWidth="1"/>
    <col min="14096" max="14096" width="9.125" style="6" customWidth="1"/>
    <col min="14097" max="14097" width="11.5" style="6" customWidth="1"/>
    <col min="14098" max="14098" width="10.125" style="6" customWidth="1"/>
    <col min="14099" max="14101" width="10.375" style="6" customWidth="1"/>
    <col min="14102" max="14102" width="9.375" style="6" customWidth="1"/>
    <col min="14103" max="14103" width="8.75" style="6" customWidth="1"/>
    <col min="14104" max="14104" width="9.375" style="6" customWidth="1"/>
    <col min="14105" max="14105" width="9.75" style="6" customWidth="1"/>
    <col min="14106" max="14106" width="11.875" style="6" customWidth="1"/>
    <col min="14107" max="14107" width="10" style="6" customWidth="1"/>
    <col min="14108" max="14108" width="10.625" style="6" customWidth="1"/>
    <col min="14109" max="14109" width="11.125" style="6" bestFit="1" customWidth="1"/>
    <col min="14110" max="14110" width="1.125" style="6" customWidth="1"/>
    <col min="14111" max="14111" width="8.25" style="6" customWidth="1"/>
    <col min="14112" max="14112" width="11.75" style="6" customWidth="1"/>
    <col min="14113" max="14113" width="10.875" style="6" customWidth="1"/>
    <col min="14114" max="14115" width="11" style="6" customWidth="1"/>
    <col min="14116" max="14116" width="10" style="6" customWidth="1"/>
    <col min="14117" max="14117" width="11.625" style="6" customWidth="1"/>
    <col min="14118" max="14118" width="11.125" style="6" customWidth="1"/>
    <col min="14119" max="14119" width="12.5" style="6" customWidth="1"/>
    <col min="14120" max="14120" width="10.25" style="6" customWidth="1"/>
    <col min="14121" max="14121" width="9.875" style="6" customWidth="1"/>
    <col min="14122" max="14122" width="19.75" style="6" customWidth="1"/>
    <col min="14123" max="14123" width="9" style="6"/>
    <col min="14124" max="14134" width="10" style="6" customWidth="1"/>
    <col min="14135" max="14135" width="10.375" style="6" customWidth="1"/>
    <col min="14136" max="14136" width="3.625" style="6" customWidth="1"/>
    <col min="14137" max="14149" width="10" style="6" customWidth="1"/>
    <col min="14150" max="14150" width="9.625" style="6" bestFit="1" customWidth="1"/>
    <col min="14151" max="14151" width="1.875" style="6" customWidth="1"/>
    <col min="14152" max="14152" width="8.25" style="6" customWidth="1"/>
    <col min="14153" max="14162" width="10" style="6" customWidth="1"/>
    <col min="14163" max="14163" width="9.5" style="6" customWidth="1"/>
    <col min="14164" max="14173" width="10" style="6" customWidth="1"/>
    <col min="14174" max="14174" width="16" style="6" customWidth="1"/>
    <col min="14175" max="14176" width="11.125" style="6" customWidth="1"/>
    <col min="14177" max="14199" width="10" style="6" customWidth="1"/>
    <col min="14200" max="14201" width="9.875" style="6" customWidth="1"/>
    <col min="14202" max="14336" width="9" style="6"/>
    <col min="14337" max="14337" width="1.5" style="6" customWidth="1"/>
    <col min="14338" max="14338" width="8.5" style="6" customWidth="1"/>
    <col min="14339" max="14339" width="12.125" style="6" customWidth="1"/>
    <col min="14340" max="14340" width="11.625" style="6" bestFit="1" customWidth="1"/>
    <col min="14341" max="14341" width="10.875" style="6" customWidth="1"/>
    <col min="14342" max="14342" width="10.25" style="6" customWidth="1"/>
    <col min="14343" max="14343" width="11.25" style="6" customWidth="1"/>
    <col min="14344" max="14344" width="10.25" style="6" customWidth="1"/>
    <col min="14345" max="14345" width="10.375" style="6" customWidth="1"/>
    <col min="14346" max="14346" width="10.875" style="6" customWidth="1"/>
    <col min="14347" max="14347" width="11.125" style="6" bestFit="1" customWidth="1"/>
    <col min="14348" max="14348" width="11" style="6" customWidth="1"/>
    <col min="14349" max="14349" width="10.5" style="6" customWidth="1"/>
    <col min="14350" max="14350" width="10.875" style="6" bestFit="1" customWidth="1"/>
    <col min="14351" max="14351" width="1.75" style="6" customWidth="1"/>
    <col min="14352" max="14352" width="9.125" style="6" customWidth="1"/>
    <col min="14353" max="14353" width="11.5" style="6" customWidth="1"/>
    <col min="14354" max="14354" width="10.125" style="6" customWidth="1"/>
    <col min="14355" max="14357" width="10.375" style="6" customWidth="1"/>
    <col min="14358" max="14358" width="9.375" style="6" customWidth="1"/>
    <col min="14359" max="14359" width="8.75" style="6" customWidth="1"/>
    <col min="14360" max="14360" width="9.375" style="6" customWidth="1"/>
    <col min="14361" max="14361" width="9.75" style="6" customWidth="1"/>
    <col min="14362" max="14362" width="11.875" style="6" customWidth="1"/>
    <col min="14363" max="14363" width="10" style="6" customWidth="1"/>
    <col min="14364" max="14364" width="10.625" style="6" customWidth="1"/>
    <col min="14365" max="14365" width="11.125" style="6" bestFit="1" customWidth="1"/>
    <col min="14366" max="14366" width="1.125" style="6" customWidth="1"/>
    <col min="14367" max="14367" width="8.25" style="6" customWidth="1"/>
    <col min="14368" max="14368" width="11.75" style="6" customWidth="1"/>
    <col min="14369" max="14369" width="10.875" style="6" customWidth="1"/>
    <col min="14370" max="14371" width="11" style="6" customWidth="1"/>
    <col min="14372" max="14372" width="10" style="6" customWidth="1"/>
    <col min="14373" max="14373" width="11.625" style="6" customWidth="1"/>
    <col min="14374" max="14374" width="11.125" style="6" customWidth="1"/>
    <col min="14375" max="14375" width="12.5" style="6" customWidth="1"/>
    <col min="14376" max="14376" width="10.25" style="6" customWidth="1"/>
    <col min="14377" max="14377" width="9.875" style="6" customWidth="1"/>
    <col min="14378" max="14378" width="19.75" style="6" customWidth="1"/>
    <col min="14379" max="14379" width="9" style="6"/>
    <col min="14380" max="14390" width="10" style="6" customWidth="1"/>
    <col min="14391" max="14391" width="10.375" style="6" customWidth="1"/>
    <col min="14392" max="14392" width="3.625" style="6" customWidth="1"/>
    <col min="14393" max="14405" width="10" style="6" customWidth="1"/>
    <col min="14406" max="14406" width="9.625" style="6" bestFit="1" customWidth="1"/>
    <col min="14407" max="14407" width="1.875" style="6" customWidth="1"/>
    <col min="14408" max="14408" width="8.25" style="6" customWidth="1"/>
    <col min="14409" max="14418" width="10" style="6" customWidth="1"/>
    <col min="14419" max="14419" width="9.5" style="6" customWidth="1"/>
    <col min="14420" max="14429" width="10" style="6" customWidth="1"/>
    <col min="14430" max="14430" width="16" style="6" customWidth="1"/>
    <col min="14431" max="14432" width="11.125" style="6" customWidth="1"/>
    <col min="14433" max="14455" width="10" style="6" customWidth="1"/>
    <col min="14456" max="14457" width="9.875" style="6" customWidth="1"/>
    <col min="14458" max="14592" width="9" style="6"/>
    <col min="14593" max="14593" width="1.5" style="6" customWidth="1"/>
    <col min="14594" max="14594" width="8.5" style="6" customWidth="1"/>
    <col min="14595" max="14595" width="12.125" style="6" customWidth="1"/>
    <col min="14596" max="14596" width="11.625" style="6" bestFit="1" customWidth="1"/>
    <col min="14597" max="14597" width="10.875" style="6" customWidth="1"/>
    <col min="14598" max="14598" width="10.25" style="6" customWidth="1"/>
    <col min="14599" max="14599" width="11.25" style="6" customWidth="1"/>
    <col min="14600" max="14600" width="10.25" style="6" customWidth="1"/>
    <col min="14601" max="14601" width="10.375" style="6" customWidth="1"/>
    <col min="14602" max="14602" width="10.875" style="6" customWidth="1"/>
    <col min="14603" max="14603" width="11.125" style="6" bestFit="1" customWidth="1"/>
    <col min="14604" max="14604" width="11" style="6" customWidth="1"/>
    <col min="14605" max="14605" width="10.5" style="6" customWidth="1"/>
    <col min="14606" max="14606" width="10.875" style="6" bestFit="1" customWidth="1"/>
    <col min="14607" max="14607" width="1.75" style="6" customWidth="1"/>
    <col min="14608" max="14608" width="9.125" style="6" customWidth="1"/>
    <col min="14609" max="14609" width="11.5" style="6" customWidth="1"/>
    <col min="14610" max="14610" width="10.125" style="6" customWidth="1"/>
    <col min="14611" max="14613" width="10.375" style="6" customWidth="1"/>
    <col min="14614" max="14614" width="9.375" style="6" customWidth="1"/>
    <col min="14615" max="14615" width="8.75" style="6" customWidth="1"/>
    <col min="14616" max="14616" width="9.375" style="6" customWidth="1"/>
    <col min="14617" max="14617" width="9.75" style="6" customWidth="1"/>
    <col min="14618" max="14618" width="11.875" style="6" customWidth="1"/>
    <col min="14619" max="14619" width="10" style="6" customWidth="1"/>
    <col min="14620" max="14620" width="10.625" style="6" customWidth="1"/>
    <col min="14621" max="14621" width="11.125" style="6" bestFit="1" customWidth="1"/>
    <col min="14622" max="14622" width="1.125" style="6" customWidth="1"/>
    <col min="14623" max="14623" width="8.25" style="6" customWidth="1"/>
    <col min="14624" max="14624" width="11.75" style="6" customWidth="1"/>
    <col min="14625" max="14625" width="10.875" style="6" customWidth="1"/>
    <col min="14626" max="14627" width="11" style="6" customWidth="1"/>
    <col min="14628" max="14628" width="10" style="6" customWidth="1"/>
    <col min="14629" max="14629" width="11.625" style="6" customWidth="1"/>
    <col min="14630" max="14630" width="11.125" style="6" customWidth="1"/>
    <col min="14631" max="14631" width="12.5" style="6" customWidth="1"/>
    <col min="14632" max="14632" width="10.25" style="6" customWidth="1"/>
    <col min="14633" max="14633" width="9.875" style="6" customWidth="1"/>
    <col min="14634" max="14634" width="19.75" style="6" customWidth="1"/>
    <col min="14635" max="14635" width="9" style="6"/>
    <col min="14636" max="14646" width="10" style="6" customWidth="1"/>
    <col min="14647" max="14647" width="10.375" style="6" customWidth="1"/>
    <col min="14648" max="14648" width="3.625" style="6" customWidth="1"/>
    <col min="14649" max="14661" width="10" style="6" customWidth="1"/>
    <col min="14662" max="14662" width="9.625" style="6" bestFit="1" customWidth="1"/>
    <col min="14663" max="14663" width="1.875" style="6" customWidth="1"/>
    <col min="14664" max="14664" width="8.25" style="6" customWidth="1"/>
    <col min="14665" max="14674" width="10" style="6" customWidth="1"/>
    <col min="14675" max="14675" width="9.5" style="6" customWidth="1"/>
    <col min="14676" max="14685" width="10" style="6" customWidth="1"/>
    <col min="14686" max="14686" width="16" style="6" customWidth="1"/>
    <col min="14687" max="14688" width="11.125" style="6" customWidth="1"/>
    <col min="14689" max="14711" width="10" style="6" customWidth="1"/>
    <col min="14712" max="14713" width="9.875" style="6" customWidth="1"/>
    <col min="14714" max="14848" width="9" style="6"/>
    <col min="14849" max="14849" width="1.5" style="6" customWidth="1"/>
    <col min="14850" max="14850" width="8.5" style="6" customWidth="1"/>
    <col min="14851" max="14851" width="12.125" style="6" customWidth="1"/>
    <col min="14852" max="14852" width="11.625" style="6" bestFit="1" customWidth="1"/>
    <col min="14853" max="14853" width="10.875" style="6" customWidth="1"/>
    <col min="14854" max="14854" width="10.25" style="6" customWidth="1"/>
    <col min="14855" max="14855" width="11.25" style="6" customWidth="1"/>
    <col min="14856" max="14856" width="10.25" style="6" customWidth="1"/>
    <col min="14857" max="14857" width="10.375" style="6" customWidth="1"/>
    <col min="14858" max="14858" width="10.875" style="6" customWidth="1"/>
    <col min="14859" max="14859" width="11.125" style="6" bestFit="1" customWidth="1"/>
    <col min="14860" max="14860" width="11" style="6" customWidth="1"/>
    <col min="14861" max="14861" width="10.5" style="6" customWidth="1"/>
    <col min="14862" max="14862" width="10.875" style="6" bestFit="1" customWidth="1"/>
    <col min="14863" max="14863" width="1.75" style="6" customWidth="1"/>
    <col min="14864" max="14864" width="9.125" style="6" customWidth="1"/>
    <col min="14865" max="14865" width="11.5" style="6" customWidth="1"/>
    <col min="14866" max="14866" width="10.125" style="6" customWidth="1"/>
    <col min="14867" max="14869" width="10.375" style="6" customWidth="1"/>
    <col min="14870" max="14870" width="9.375" style="6" customWidth="1"/>
    <col min="14871" max="14871" width="8.75" style="6" customWidth="1"/>
    <col min="14872" max="14872" width="9.375" style="6" customWidth="1"/>
    <col min="14873" max="14873" width="9.75" style="6" customWidth="1"/>
    <col min="14874" max="14874" width="11.875" style="6" customWidth="1"/>
    <col min="14875" max="14875" width="10" style="6" customWidth="1"/>
    <col min="14876" max="14876" width="10.625" style="6" customWidth="1"/>
    <col min="14877" max="14877" width="11.125" style="6" bestFit="1" customWidth="1"/>
    <col min="14878" max="14878" width="1.125" style="6" customWidth="1"/>
    <col min="14879" max="14879" width="8.25" style="6" customWidth="1"/>
    <col min="14880" max="14880" width="11.75" style="6" customWidth="1"/>
    <col min="14881" max="14881" width="10.875" style="6" customWidth="1"/>
    <col min="14882" max="14883" width="11" style="6" customWidth="1"/>
    <col min="14884" max="14884" width="10" style="6" customWidth="1"/>
    <col min="14885" max="14885" width="11.625" style="6" customWidth="1"/>
    <col min="14886" max="14886" width="11.125" style="6" customWidth="1"/>
    <col min="14887" max="14887" width="12.5" style="6" customWidth="1"/>
    <col min="14888" max="14888" width="10.25" style="6" customWidth="1"/>
    <col min="14889" max="14889" width="9.875" style="6" customWidth="1"/>
    <col min="14890" max="14890" width="19.75" style="6" customWidth="1"/>
    <col min="14891" max="14891" width="9" style="6"/>
    <col min="14892" max="14902" width="10" style="6" customWidth="1"/>
    <col min="14903" max="14903" width="10.375" style="6" customWidth="1"/>
    <col min="14904" max="14904" width="3.625" style="6" customWidth="1"/>
    <col min="14905" max="14917" width="10" style="6" customWidth="1"/>
    <col min="14918" max="14918" width="9.625" style="6" bestFit="1" customWidth="1"/>
    <col min="14919" max="14919" width="1.875" style="6" customWidth="1"/>
    <col min="14920" max="14920" width="8.25" style="6" customWidth="1"/>
    <col min="14921" max="14930" width="10" style="6" customWidth="1"/>
    <col min="14931" max="14931" width="9.5" style="6" customWidth="1"/>
    <col min="14932" max="14941" width="10" style="6" customWidth="1"/>
    <col min="14942" max="14942" width="16" style="6" customWidth="1"/>
    <col min="14943" max="14944" width="11.125" style="6" customWidth="1"/>
    <col min="14945" max="14967" width="10" style="6" customWidth="1"/>
    <col min="14968" max="14969" width="9.875" style="6" customWidth="1"/>
    <col min="14970" max="15104" width="9" style="6"/>
    <col min="15105" max="15105" width="1.5" style="6" customWidth="1"/>
    <col min="15106" max="15106" width="8.5" style="6" customWidth="1"/>
    <col min="15107" max="15107" width="12.125" style="6" customWidth="1"/>
    <col min="15108" max="15108" width="11.625" style="6" bestFit="1" customWidth="1"/>
    <col min="15109" max="15109" width="10.875" style="6" customWidth="1"/>
    <col min="15110" max="15110" width="10.25" style="6" customWidth="1"/>
    <col min="15111" max="15111" width="11.25" style="6" customWidth="1"/>
    <col min="15112" max="15112" width="10.25" style="6" customWidth="1"/>
    <col min="15113" max="15113" width="10.375" style="6" customWidth="1"/>
    <col min="15114" max="15114" width="10.875" style="6" customWidth="1"/>
    <col min="15115" max="15115" width="11.125" style="6" bestFit="1" customWidth="1"/>
    <col min="15116" max="15116" width="11" style="6" customWidth="1"/>
    <col min="15117" max="15117" width="10.5" style="6" customWidth="1"/>
    <col min="15118" max="15118" width="10.875" style="6" bestFit="1" customWidth="1"/>
    <col min="15119" max="15119" width="1.75" style="6" customWidth="1"/>
    <col min="15120" max="15120" width="9.125" style="6" customWidth="1"/>
    <col min="15121" max="15121" width="11.5" style="6" customWidth="1"/>
    <col min="15122" max="15122" width="10.125" style="6" customWidth="1"/>
    <col min="15123" max="15125" width="10.375" style="6" customWidth="1"/>
    <col min="15126" max="15126" width="9.375" style="6" customWidth="1"/>
    <col min="15127" max="15127" width="8.75" style="6" customWidth="1"/>
    <col min="15128" max="15128" width="9.375" style="6" customWidth="1"/>
    <col min="15129" max="15129" width="9.75" style="6" customWidth="1"/>
    <col min="15130" max="15130" width="11.875" style="6" customWidth="1"/>
    <col min="15131" max="15131" width="10" style="6" customWidth="1"/>
    <col min="15132" max="15132" width="10.625" style="6" customWidth="1"/>
    <col min="15133" max="15133" width="11.125" style="6" bestFit="1" customWidth="1"/>
    <col min="15134" max="15134" width="1.125" style="6" customWidth="1"/>
    <col min="15135" max="15135" width="8.25" style="6" customWidth="1"/>
    <col min="15136" max="15136" width="11.75" style="6" customWidth="1"/>
    <col min="15137" max="15137" width="10.875" style="6" customWidth="1"/>
    <col min="15138" max="15139" width="11" style="6" customWidth="1"/>
    <col min="15140" max="15140" width="10" style="6" customWidth="1"/>
    <col min="15141" max="15141" width="11.625" style="6" customWidth="1"/>
    <col min="15142" max="15142" width="11.125" style="6" customWidth="1"/>
    <col min="15143" max="15143" width="12.5" style="6" customWidth="1"/>
    <col min="15144" max="15144" width="10.25" style="6" customWidth="1"/>
    <col min="15145" max="15145" width="9.875" style="6" customWidth="1"/>
    <col min="15146" max="15146" width="19.75" style="6" customWidth="1"/>
    <col min="15147" max="15147" width="9" style="6"/>
    <col min="15148" max="15158" width="10" style="6" customWidth="1"/>
    <col min="15159" max="15159" width="10.375" style="6" customWidth="1"/>
    <col min="15160" max="15160" width="3.625" style="6" customWidth="1"/>
    <col min="15161" max="15173" width="10" style="6" customWidth="1"/>
    <col min="15174" max="15174" width="9.625" style="6" bestFit="1" customWidth="1"/>
    <col min="15175" max="15175" width="1.875" style="6" customWidth="1"/>
    <col min="15176" max="15176" width="8.25" style="6" customWidth="1"/>
    <col min="15177" max="15186" width="10" style="6" customWidth="1"/>
    <col min="15187" max="15187" width="9.5" style="6" customWidth="1"/>
    <col min="15188" max="15197" width="10" style="6" customWidth="1"/>
    <col min="15198" max="15198" width="16" style="6" customWidth="1"/>
    <col min="15199" max="15200" width="11.125" style="6" customWidth="1"/>
    <col min="15201" max="15223" width="10" style="6" customWidth="1"/>
    <col min="15224" max="15225" width="9.875" style="6" customWidth="1"/>
    <col min="15226" max="15360" width="9" style="6"/>
    <col min="15361" max="15361" width="1.5" style="6" customWidth="1"/>
    <col min="15362" max="15362" width="8.5" style="6" customWidth="1"/>
    <col min="15363" max="15363" width="12.125" style="6" customWidth="1"/>
    <col min="15364" max="15364" width="11.625" style="6" bestFit="1" customWidth="1"/>
    <col min="15365" max="15365" width="10.875" style="6" customWidth="1"/>
    <col min="15366" max="15366" width="10.25" style="6" customWidth="1"/>
    <col min="15367" max="15367" width="11.25" style="6" customWidth="1"/>
    <col min="15368" max="15368" width="10.25" style="6" customWidth="1"/>
    <col min="15369" max="15369" width="10.375" style="6" customWidth="1"/>
    <col min="15370" max="15370" width="10.875" style="6" customWidth="1"/>
    <col min="15371" max="15371" width="11.125" style="6" bestFit="1" customWidth="1"/>
    <col min="15372" max="15372" width="11" style="6" customWidth="1"/>
    <col min="15373" max="15373" width="10.5" style="6" customWidth="1"/>
    <col min="15374" max="15374" width="10.875" style="6" bestFit="1" customWidth="1"/>
    <col min="15375" max="15375" width="1.75" style="6" customWidth="1"/>
    <col min="15376" max="15376" width="9.125" style="6" customWidth="1"/>
    <col min="15377" max="15377" width="11.5" style="6" customWidth="1"/>
    <col min="15378" max="15378" width="10.125" style="6" customWidth="1"/>
    <col min="15379" max="15381" width="10.375" style="6" customWidth="1"/>
    <col min="15382" max="15382" width="9.375" style="6" customWidth="1"/>
    <col min="15383" max="15383" width="8.75" style="6" customWidth="1"/>
    <col min="15384" max="15384" width="9.375" style="6" customWidth="1"/>
    <col min="15385" max="15385" width="9.75" style="6" customWidth="1"/>
    <col min="15386" max="15386" width="11.875" style="6" customWidth="1"/>
    <col min="15387" max="15387" width="10" style="6" customWidth="1"/>
    <col min="15388" max="15388" width="10.625" style="6" customWidth="1"/>
    <col min="15389" max="15389" width="11.125" style="6" bestFit="1" customWidth="1"/>
    <col min="15390" max="15390" width="1.125" style="6" customWidth="1"/>
    <col min="15391" max="15391" width="8.25" style="6" customWidth="1"/>
    <col min="15392" max="15392" width="11.75" style="6" customWidth="1"/>
    <col min="15393" max="15393" width="10.875" style="6" customWidth="1"/>
    <col min="15394" max="15395" width="11" style="6" customWidth="1"/>
    <col min="15396" max="15396" width="10" style="6" customWidth="1"/>
    <col min="15397" max="15397" width="11.625" style="6" customWidth="1"/>
    <col min="15398" max="15398" width="11.125" style="6" customWidth="1"/>
    <col min="15399" max="15399" width="12.5" style="6" customWidth="1"/>
    <col min="15400" max="15400" width="10.25" style="6" customWidth="1"/>
    <col min="15401" max="15401" width="9.875" style="6" customWidth="1"/>
    <col min="15402" max="15402" width="19.75" style="6" customWidth="1"/>
    <col min="15403" max="15403" width="9" style="6"/>
    <col min="15404" max="15414" width="10" style="6" customWidth="1"/>
    <col min="15415" max="15415" width="10.375" style="6" customWidth="1"/>
    <col min="15416" max="15416" width="3.625" style="6" customWidth="1"/>
    <col min="15417" max="15429" width="10" style="6" customWidth="1"/>
    <col min="15430" max="15430" width="9.625" style="6" bestFit="1" customWidth="1"/>
    <col min="15431" max="15431" width="1.875" style="6" customWidth="1"/>
    <col min="15432" max="15432" width="8.25" style="6" customWidth="1"/>
    <col min="15433" max="15442" width="10" style="6" customWidth="1"/>
    <col min="15443" max="15443" width="9.5" style="6" customWidth="1"/>
    <col min="15444" max="15453" width="10" style="6" customWidth="1"/>
    <col min="15454" max="15454" width="16" style="6" customWidth="1"/>
    <col min="15455" max="15456" width="11.125" style="6" customWidth="1"/>
    <col min="15457" max="15479" width="10" style="6" customWidth="1"/>
    <col min="15480" max="15481" width="9.875" style="6" customWidth="1"/>
    <col min="15482" max="15616" width="9" style="6"/>
    <col min="15617" max="15617" width="1.5" style="6" customWidth="1"/>
    <col min="15618" max="15618" width="8.5" style="6" customWidth="1"/>
    <col min="15619" max="15619" width="12.125" style="6" customWidth="1"/>
    <col min="15620" max="15620" width="11.625" style="6" bestFit="1" customWidth="1"/>
    <col min="15621" max="15621" width="10.875" style="6" customWidth="1"/>
    <col min="15622" max="15622" width="10.25" style="6" customWidth="1"/>
    <col min="15623" max="15623" width="11.25" style="6" customWidth="1"/>
    <col min="15624" max="15624" width="10.25" style="6" customWidth="1"/>
    <col min="15625" max="15625" width="10.375" style="6" customWidth="1"/>
    <col min="15626" max="15626" width="10.875" style="6" customWidth="1"/>
    <col min="15627" max="15627" width="11.125" style="6" bestFit="1" customWidth="1"/>
    <col min="15628" max="15628" width="11" style="6" customWidth="1"/>
    <col min="15629" max="15629" width="10.5" style="6" customWidth="1"/>
    <col min="15630" max="15630" width="10.875" style="6" bestFit="1" customWidth="1"/>
    <col min="15631" max="15631" width="1.75" style="6" customWidth="1"/>
    <col min="15632" max="15632" width="9.125" style="6" customWidth="1"/>
    <col min="15633" max="15633" width="11.5" style="6" customWidth="1"/>
    <col min="15634" max="15634" width="10.125" style="6" customWidth="1"/>
    <col min="15635" max="15637" width="10.375" style="6" customWidth="1"/>
    <col min="15638" max="15638" width="9.375" style="6" customWidth="1"/>
    <col min="15639" max="15639" width="8.75" style="6" customWidth="1"/>
    <col min="15640" max="15640" width="9.375" style="6" customWidth="1"/>
    <col min="15641" max="15641" width="9.75" style="6" customWidth="1"/>
    <col min="15642" max="15642" width="11.875" style="6" customWidth="1"/>
    <col min="15643" max="15643" width="10" style="6" customWidth="1"/>
    <col min="15644" max="15644" width="10.625" style="6" customWidth="1"/>
    <col min="15645" max="15645" width="11.125" style="6" bestFit="1" customWidth="1"/>
    <col min="15646" max="15646" width="1.125" style="6" customWidth="1"/>
    <col min="15647" max="15647" width="8.25" style="6" customWidth="1"/>
    <col min="15648" max="15648" width="11.75" style="6" customWidth="1"/>
    <col min="15649" max="15649" width="10.875" style="6" customWidth="1"/>
    <col min="15650" max="15651" width="11" style="6" customWidth="1"/>
    <col min="15652" max="15652" width="10" style="6" customWidth="1"/>
    <col min="15653" max="15653" width="11.625" style="6" customWidth="1"/>
    <col min="15654" max="15654" width="11.125" style="6" customWidth="1"/>
    <col min="15655" max="15655" width="12.5" style="6" customWidth="1"/>
    <col min="15656" max="15656" width="10.25" style="6" customWidth="1"/>
    <col min="15657" max="15657" width="9.875" style="6" customWidth="1"/>
    <col min="15658" max="15658" width="19.75" style="6" customWidth="1"/>
    <col min="15659" max="15659" width="9" style="6"/>
    <col min="15660" max="15670" width="10" style="6" customWidth="1"/>
    <col min="15671" max="15671" width="10.375" style="6" customWidth="1"/>
    <col min="15672" max="15672" width="3.625" style="6" customWidth="1"/>
    <col min="15673" max="15685" width="10" style="6" customWidth="1"/>
    <col min="15686" max="15686" width="9.625" style="6" bestFit="1" customWidth="1"/>
    <col min="15687" max="15687" width="1.875" style="6" customWidth="1"/>
    <col min="15688" max="15688" width="8.25" style="6" customWidth="1"/>
    <col min="15689" max="15698" width="10" style="6" customWidth="1"/>
    <col min="15699" max="15699" width="9.5" style="6" customWidth="1"/>
    <col min="15700" max="15709" width="10" style="6" customWidth="1"/>
    <col min="15710" max="15710" width="16" style="6" customWidth="1"/>
    <col min="15711" max="15712" width="11.125" style="6" customWidth="1"/>
    <col min="15713" max="15735" width="10" style="6" customWidth="1"/>
    <col min="15736" max="15737" width="9.875" style="6" customWidth="1"/>
    <col min="15738" max="15872" width="9" style="6"/>
    <col min="15873" max="15873" width="1.5" style="6" customWidth="1"/>
    <col min="15874" max="15874" width="8.5" style="6" customWidth="1"/>
    <col min="15875" max="15875" width="12.125" style="6" customWidth="1"/>
    <col min="15876" max="15876" width="11.625" style="6" bestFit="1" customWidth="1"/>
    <col min="15877" max="15877" width="10.875" style="6" customWidth="1"/>
    <col min="15878" max="15878" width="10.25" style="6" customWidth="1"/>
    <col min="15879" max="15879" width="11.25" style="6" customWidth="1"/>
    <col min="15880" max="15880" width="10.25" style="6" customWidth="1"/>
    <col min="15881" max="15881" width="10.375" style="6" customWidth="1"/>
    <col min="15882" max="15882" width="10.875" style="6" customWidth="1"/>
    <col min="15883" max="15883" width="11.125" style="6" bestFit="1" customWidth="1"/>
    <col min="15884" max="15884" width="11" style="6" customWidth="1"/>
    <col min="15885" max="15885" width="10.5" style="6" customWidth="1"/>
    <col min="15886" max="15886" width="10.875" style="6" bestFit="1" customWidth="1"/>
    <col min="15887" max="15887" width="1.75" style="6" customWidth="1"/>
    <col min="15888" max="15888" width="9.125" style="6" customWidth="1"/>
    <col min="15889" max="15889" width="11.5" style="6" customWidth="1"/>
    <col min="15890" max="15890" width="10.125" style="6" customWidth="1"/>
    <col min="15891" max="15893" width="10.375" style="6" customWidth="1"/>
    <col min="15894" max="15894" width="9.375" style="6" customWidth="1"/>
    <col min="15895" max="15895" width="8.75" style="6" customWidth="1"/>
    <col min="15896" max="15896" width="9.375" style="6" customWidth="1"/>
    <col min="15897" max="15897" width="9.75" style="6" customWidth="1"/>
    <col min="15898" max="15898" width="11.875" style="6" customWidth="1"/>
    <col min="15899" max="15899" width="10" style="6" customWidth="1"/>
    <col min="15900" max="15900" width="10.625" style="6" customWidth="1"/>
    <col min="15901" max="15901" width="11.125" style="6" bestFit="1" customWidth="1"/>
    <col min="15902" max="15902" width="1.125" style="6" customWidth="1"/>
    <col min="15903" max="15903" width="8.25" style="6" customWidth="1"/>
    <col min="15904" max="15904" width="11.75" style="6" customWidth="1"/>
    <col min="15905" max="15905" width="10.875" style="6" customWidth="1"/>
    <col min="15906" max="15907" width="11" style="6" customWidth="1"/>
    <col min="15908" max="15908" width="10" style="6" customWidth="1"/>
    <col min="15909" max="15909" width="11.625" style="6" customWidth="1"/>
    <col min="15910" max="15910" width="11.125" style="6" customWidth="1"/>
    <col min="15911" max="15911" width="12.5" style="6" customWidth="1"/>
    <col min="15912" max="15912" width="10.25" style="6" customWidth="1"/>
    <col min="15913" max="15913" width="9.875" style="6" customWidth="1"/>
    <col min="15914" max="15914" width="19.75" style="6" customWidth="1"/>
    <col min="15915" max="15915" width="9" style="6"/>
    <col min="15916" max="15926" width="10" style="6" customWidth="1"/>
    <col min="15927" max="15927" width="10.375" style="6" customWidth="1"/>
    <col min="15928" max="15928" width="3.625" style="6" customWidth="1"/>
    <col min="15929" max="15941" width="10" style="6" customWidth="1"/>
    <col min="15942" max="15942" width="9.625" style="6" bestFit="1" customWidth="1"/>
    <col min="15943" max="15943" width="1.875" style="6" customWidth="1"/>
    <col min="15944" max="15944" width="8.25" style="6" customWidth="1"/>
    <col min="15945" max="15954" width="10" style="6" customWidth="1"/>
    <col min="15955" max="15955" width="9.5" style="6" customWidth="1"/>
    <col min="15956" max="15965" width="10" style="6" customWidth="1"/>
    <col min="15966" max="15966" width="16" style="6" customWidth="1"/>
    <col min="15967" max="15968" width="11.125" style="6" customWidth="1"/>
    <col min="15969" max="15991" width="10" style="6" customWidth="1"/>
    <col min="15992" max="15993" width="9.875" style="6" customWidth="1"/>
    <col min="15994" max="16128" width="9" style="6"/>
    <col min="16129" max="16129" width="1.5" style="6" customWidth="1"/>
    <col min="16130" max="16130" width="8.5" style="6" customWidth="1"/>
    <col min="16131" max="16131" width="12.125" style="6" customWidth="1"/>
    <col min="16132" max="16132" width="11.625" style="6" bestFit="1" customWidth="1"/>
    <col min="16133" max="16133" width="10.875" style="6" customWidth="1"/>
    <col min="16134" max="16134" width="10.25" style="6" customWidth="1"/>
    <col min="16135" max="16135" width="11.25" style="6" customWidth="1"/>
    <col min="16136" max="16136" width="10.25" style="6" customWidth="1"/>
    <col min="16137" max="16137" width="10.375" style="6" customWidth="1"/>
    <col min="16138" max="16138" width="10.875" style="6" customWidth="1"/>
    <col min="16139" max="16139" width="11.125" style="6" bestFit="1" customWidth="1"/>
    <col min="16140" max="16140" width="11" style="6" customWidth="1"/>
    <col min="16141" max="16141" width="10.5" style="6" customWidth="1"/>
    <col min="16142" max="16142" width="10.875" style="6" bestFit="1" customWidth="1"/>
    <col min="16143" max="16143" width="1.75" style="6" customWidth="1"/>
    <col min="16144" max="16144" width="9.125" style="6" customWidth="1"/>
    <col min="16145" max="16145" width="11.5" style="6" customWidth="1"/>
    <col min="16146" max="16146" width="10.125" style="6" customWidth="1"/>
    <col min="16147" max="16149" width="10.375" style="6" customWidth="1"/>
    <col min="16150" max="16150" width="9.375" style="6" customWidth="1"/>
    <col min="16151" max="16151" width="8.75" style="6" customWidth="1"/>
    <col min="16152" max="16152" width="9.375" style="6" customWidth="1"/>
    <col min="16153" max="16153" width="9.75" style="6" customWidth="1"/>
    <col min="16154" max="16154" width="11.875" style="6" customWidth="1"/>
    <col min="16155" max="16155" width="10" style="6" customWidth="1"/>
    <col min="16156" max="16156" width="10.625" style="6" customWidth="1"/>
    <col min="16157" max="16157" width="11.125" style="6" bestFit="1" customWidth="1"/>
    <col min="16158" max="16158" width="1.125" style="6" customWidth="1"/>
    <col min="16159" max="16159" width="8.25" style="6" customWidth="1"/>
    <col min="16160" max="16160" width="11.75" style="6" customWidth="1"/>
    <col min="16161" max="16161" width="10.875" style="6" customWidth="1"/>
    <col min="16162" max="16163" width="11" style="6" customWidth="1"/>
    <col min="16164" max="16164" width="10" style="6" customWidth="1"/>
    <col min="16165" max="16165" width="11.625" style="6" customWidth="1"/>
    <col min="16166" max="16166" width="11.125" style="6" customWidth="1"/>
    <col min="16167" max="16167" width="12.5" style="6" customWidth="1"/>
    <col min="16168" max="16168" width="10.25" style="6" customWidth="1"/>
    <col min="16169" max="16169" width="9.875" style="6" customWidth="1"/>
    <col min="16170" max="16170" width="19.75" style="6" customWidth="1"/>
    <col min="16171" max="16171" width="9" style="6"/>
    <col min="16172" max="16182" width="10" style="6" customWidth="1"/>
    <col min="16183" max="16183" width="10.375" style="6" customWidth="1"/>
    <col min="16184" max="16184" width="3.625" style="6" customWidth="1"/>
    <col min="16185" max="16197" width="10" style="6" customWidth="1"/>
    <col min="16198" max="16198" width="9.625" style="6" bestFit="1" customWidth="1"/>
    <col min="16199" max="16199" width="1.875" style="6" customWidth="1"/>
    <col min="16200" max="16200" width="8.25" style="6" customWidth="1"/>
    <col min="16201" max="16210" width="10" style="6" customWidth="1"/>
    <col min="16211" max="16211" width="9.5" style="6" customWidth="1"/>
    <col min="16212" max="16221" width="10" style="6" customWidth="1"/>
    <col min="16222" max="16222" width="16" style="6" customWidth="1"/>
    <col min="16223" max="16224" width="11.125" style="6" customWidth="1"/>
    <col min="16225" max="16247" width="10" style="6" customWidth="1"/>
    <col min="16248" max="16249" width="9.875" style="6" customWidth="1"/>
    <col min="16250" max="16384" width="9" style="6"/>
  </cols>
  <sheetData>
    <row r="1" spans="2:121" ht="12">
      <c r="B1" s="1" t="s">
        <v>0</v>
      </c>
      <c r="C1" s="2"/>
      <c r="D1" s="3" t="s">
        <v>350</v>
      </c>
      <c r="E1" s="4" t="s">
        <v>1</v>
      </c>
      <c r="F1" s="4"/>
      <c r="G1" s="5"/>
      <c r="H1" s="5"/>
      <c r="I1" s="5"/>
      <c r="J1" s="5"/>
      <c r="K1" s="5"/>
      <c r="L1" s="5"/>
      <c r="N1" s="7" t="s">
        <v>2</v>
      </c>
      <c r="O1" s="7"/>
      <c r="P1" s="1" t="s">
        <v>0</v>
      </c>
      <c r="Q1" s="7"/>
      <c r="R1" s="8" t="str">
        <f>$D$1</f>
        <v>平成26年度</v>
      </c>
      <c r="S1" s="4" t="s">
        <v>3</v>
      </c>
      <c r="T1" s="5"/>
      <c r="U1" s="3"/>
      <c r="V1" s="4"/>
      <c r="W1" s="4"/>
      <c r="X1" s="5"/>
      <c r="Y1" s="5"/>
      <c r="Z1" s="5"/>
      <c r="AA1" s="5"/>
      <c r="AB1" s="5"/>
      <c r="AC1" s="7" t="s">
        <v>2</v>
      </c>
      <c r="AD1" s="7"/>
      <c r="AE1" s="1" t="s">
        <v>0</v>
      </c>
      <c r="AF1" s="7"/>
      <c r="AG1" s="8" t="str">
        <f>$D$1</f>
        <v>平成26年度</v>
      </c>
      <c r="AH1" s="4" t="s">
        <v>3</v>
      </c>
      <c r="AJ1" s="5"/>
      <c r="AK1" s="3"/>
      <c r="AL1" s="4"/>
      <c r="AM1" s="4"/>
      <c r="AN1" s="5"/>
      <c r="AO1" s="7" t="s">
        <v>2</v>
      </c>
      <c r="AP1" s="7"/>
      <c r="AQ1" s="1" t="s">
        <v>0</v>
      </c>
      <c r="AS1" s="8" t="str">
        <f>$D$1</f>
        <v>平成26年度</v>
      </c>
      <c r="AT1" s="9" t="s">
        <v>4</v>
      </c>
      <c r="AU1" s="3"/>
      <c r="AV1" s="9"/>
      <c r="AW1" s="4"/>
      <c r="AX1" s="5"/>
      <c r="AY1" s="5"/>
      <c r="AZ1" s="5"/>
      <c r="BA1" s="7"/>
      <c r="BB1" s="5"/>
      <c r="BC1" s="7" t="s">
        <v>5</v>
      </c>
      <c r="BD1" s="5"/>
      <c r="BE1" s="1" t="s">
        <v>0</v>
      </c>
      <c r="BG1" s="8" t="str">
        <f>$D$1</f>
        <v>平成26年度</v>
      </c>
      <c r="BH1" s="9" t="s">
        <v>4</v>
      </c>
      <c r="BI1" s="3"/>
      <c r="BJ1" s="9"/>
      <c r="BK1" s="4"/>
      <c r="BL1" s="7"/>
      <c r="BM1" s="5"/>
      <c r="BN1" s="5"/>
      <c r="BO1" s="5"/>
      <c r="BP1" s="5"/>
      <c r="BR1" s="7" t="s">
        <v>5</v>
      </c>
      <c r="BS1" s="5"/>
      <c r="BT1" s="1" t="s">
        <v>0</v>
      </c>
      <c r="BU1" s="7"/>
      <c r="BV1" s="8" t="str">
        <f>$D$1</f>
        <v>平成26年度</v>
      </c>
      <c r="BW1" s="9" t="s">
        <v>4</v>
      </c>
      <c r="BX1" s="5"/>
      <c r="BY1" s="5"/>
      <c r="BZ1" s="3"/>
      <c r="CA1" s="9"/>
      <c r="CB1" s="4"/>
      <c r="CC1" s="5"/>
      <c r="CD1" s="7" t="s">
        <v>5</v>
      </c>
      <c r="CE1" s="1" t="s">
        <v>0</v>
      </c>
      <c r="CG1" s="8" t="str">
        <f>$D$1</f>
        <v>平成26年度</v>
      </c>
      <c r="CH1" s="4" t="s">
        <v>6</v>
      </c>
      <c r="CI1" s="3"/>
      <c r="CJ1" s="4"/>
      <c r="CK1" s="10"/>
      <c r="CL1" s="11"/>
      <c r="CM1" s="11"/>
      <c r="CN1" s="11"/>
      <c r="CO1" s="11"/>
      <c r="CP1" s="11"/>
      <c r="CQ1" s="7" t="s">
        <v>5</v>
      </c>
      <c r="CS1" s="1" t="s">
        <v>0</v>
      </c>
      <c r="CT1" s="7"/>
      <c r="CU1" s="8" t="str">
        <f>$D$1</f>
        <v>平成26年度</v>
      </c>
      <c r="CV1" s="4" t="s">
        <v>6</v>
      </c>
      <c r="CW1" s="5"/>
      <c r="CX1" s="3"/>
      <c r="CY1" s="4"/>
      <c r="CZ1" s="10"/>
      <c r="DA1" s="11"/>
      <c r="DB1" s="11"/>
      <c r="DC1" s="11"/>
      <c r="DD1" s="11"/>
      <c r="DE1" s="11"/>
      <c r="DF1" s="7" t="s">
        <v>5</v>
      </c>
      <c r="DH1" s="1" t="s">
        <v>0</v>
      </c>
      <c r="DI1" s="7"/>
      <c r="DJ1" s="8" t="str">
        <f>$D$1</f>
        <v>平成26年度</v>
      </c>
      <c r="DK1" s="4" t="s">
        <v>6</v>
      </c>
      <c r="DM1" s="5"/>
      <c r="DN1" s="3"/>
      <c r="DO1" s="4"/>
      <c r="DP1" s="7" t="s">
        <v>5</v>
      </c>
    </row>
    <row r="2" spans="2:121" ht="18" customHeight="1">
      <c r="B2" s="12"/>
      <c r="C2" s="13" t="s">
        <v>7</v>
      </c>
      <c r="D2" s="14"/>
      <c r="E2" s="14"/>
      <c r="F2" s="14"/>
      <c r="G2" s="15"/>
      <c r="H2" s="14" t="s">
        <v>8</v>
      </c>
      <c r="I2" s="14"/>
      <c r="J2" s="14"/>
      <c r="K2" s="14"/>
      <c r="L2" s="14"/>
      <c r="M2" s="16"/>
      <c r="N2" s="17"/>
      <c r="O2" s="5"/>
      <c r="P2" s="12"/>
      <c r="Q2" s="14"/>
      <c r="R2" s="14"/>
      <c r="S2" s="14"/>
      <c r="T2" s="14"/>
      <c r="U2" s="14"/>
      <c r="V2" s="14"/>
      <c r="W2" s="18"/>
      <c r="X2" s="18"/>
      <c r="Y2" s="15"/>
      <c r="Z2" s="19" t="s">
        <v>9</v>
      </c>
      <c r="AA2" s="14"/>
      <c r="AB2" s="14"/>
      <c r="AC2" s="15"/>
      <c r="AD2" s="5"/>
      <c r="AE2" s="12"/>
      <c r="AF2" s="14"/>
      <c r="AG2" s="14"/>
      <c r="AH2" s="14"/>
      <c r="AI2" s="14"/>
      <c r="AJ2" s="14"/>
      <c r="AK2" s="14"/>
      <c r="AL2" s="14"/>
      <c r="AM2" s="20" t="s">
        <v>10</v>
      </c>
      <c r="AN2" s="20" t="s">
        <v>11</v>
      </c>
      <c r="AO2" s="20" t="s">
        <v>12</v>
      </c>
      <c r="AP2" s="21"/>
      <c r="AQ2" s="12"/>
      <c r="AR2" s="22" t="s">
        <v>7</v>
      </c>
      <c r="AS2" s="14"/>
      <c r="AT2" s="14"/>
      <c r="AU2" s="14"/>
      <c r="AV2" s="14"/>
      <c r="AW2" s="23" t="s">
        <v>8</v>
      </c>
      <c r="AX2" s="14"/>
      <c r="AY2" s="14"/>
      <c r="AZ2" s="14"/>
      <c r="BA2" s="14"/>
      <c r="BB2" s="14"/>
      <c r="BC2" s="15"/>
      <c r="BE2" s="12"/>
      <c r="BF2" s="14"/>
      <c r="BG2" s="14"/>
      <c r="BH2" s="14"/>
      <c r="BI2" s="14"/>
      <c r="BJ2" s="14"/>
      <c r="BK2" s="14"/>
      <c r="BL2" s="18"/>
      <c r="BM2" s="18"/>
      <c r="BN2" s="15"/>
      <c r="BO2" s="19" t="s">
        <v>9</v>
      </c>
      <c r="BP2" s="14"/>
      <c r="BQ2" s="14"/>
      <c r="BR2" s="15"/>
      <c r="BS2" s="5"/>
      <c r="BT2" s="12"/>
      <c r="BU2" s="14"/>
      <c r="BV2" s="14"/>
      <c r="BW2" s="14"/>
      <c r="BX2" s="14"/>
      <c r="BY2" s="14"/>
      <c r="BZ2" s="14"/>
      <c r="CA2" s="14"/>
      <c r="CB2" s="24" t="s">
        <v>10</v>
      </c>
      <c r="CC2" s="20" t="s">
        <v>11</v>
      </c>
      <c r="CD2" s="20" t="s">
        <v>12</v>
      </c>
      <c r="CE2" s="12"/>
      <c r="CF2" s="25" t="s">
        <v>7</v>
      </c>
      <c r="CG2" s="14"/>
      <c r="CH2" s="14"/>
      <c r="CI2" s="14"/>
      <c r="CJ2" s="15"/>
      <c r="CK2" s="14" t="s">
        <v>8</v>
      </c>
      <c r="CL2" s="14"/>
      <c r="CM2" s="14"/>
      <c r="CN2" s="14"/>
      <c r="CO2" s="14"/>
      <c r="CP2" s="16"/>
      <c r="CQ2" s="17"/>
      <c r="CS2" s="12"/>
      <c r="CT2" s="14"/>
      <c r="CU2" s="14"/>
      <c r="CV2" s="14"/>
      <c r="CW2" s="14"/>
      <c r="CX2" s="14"/>
      <c r="CY2" s="14"/>
      <c r="CZ2" s="18"/>
      <c r="DA2" s="18"/>
      <c r="DB2" s="15"/>
      <c r="DC2" s="19" t="s">
        <v>9</v>
      </c>
      <c r="DD2" s="14"/>
      <c r="DE2" s="14"/>
      <c r="DF2" s="15"/>
      <c r="DH2" s="12"/>
      <c r="DI2" s="14"/>
      <c r="DJ2" s="14"/>
      <c r="DK2" s="14"/>
      <c r="DL2" s="14"/>
      <c r="DM2" s="14"/>
      <c r="DN2" s="14"/>
      <c r="DO2" s="14"/>
      <c r="DP2" s="24" t="s">
        <v>10</v>
      </c>
      <c r="DQ2" s="21"/>
    </row>
    <row r="3" spans="2:121" ht="15.75" customHeight="1">
      <c r="B3" s="26"/>
      <c r="C3" s="27"/>
      <c r="D3" s="12" t="s">
        <v>15</v>
      </c>
      <c r="E3" s="23" t="s">
        <v>16</v>
      </c>
      <c r="F3" s="14"/>
      <c r="G3" s="15"/>
      <c r="H3" s="28"/>
      <c r="I3" s="28"/>
      <c r="J3" s="28"/>
      <c r="K3" s="23" t="s">
        <v>17</v>
      </c>
      <c r="L3" s="14"/>
      <c r="M3" s="15"/>
      <c r="N3" s="12" t="s">
        <v>18</v>
      </c>
      <c r="O3" s="5"/>
      <c r="P3" s="26"/>
      <c r="Q3" s="14"/>
      <c r="R3" s="14"/>
      <c r="S3" s="14"/>
      <c r="T3" s="14"/>
      <c r="U3" s="14"/>
      <c r="V3" s="15"/>
      <c r="W3" s="23" t="s">
        <v>19</v>
      </c>
      <c r="X3" s="14"/>
      <c r="Y3" s="15"/>
      <c r="Z3" s="28"/>
      <c r="AA3" s="23" t="s">
        <v>20</v>
      </c>
      <c r="AB3" s="14"/>
      <c r="AC3" s="15"/>
      <c r="AD3" s="5"/>
      <c r="AE3" s="26"/>
      <c r="AF3" s="14" t="s">
        <v>21</v>
      </c>
      <c r="AG3" s="14"/>
      <c r="AH3" s="15"/>
      <c r="AI3" s="23" t="s">
        <v>22</v>
      </c>
      <c r="AJ3" s="14"/>
      <c r="AK3" s="14"/>
      <c r="AL3" s="14"/>
      <c r="AM3" s="26"/>
      <c r="AN3" s="26" t="s">
        <v>23</v>
      </c>
      <c r="AO3" s="29" t="s">
        <v>10</v>
      </c>
      <c r="AP3" s="21"/>
      <c r="AQ3" s="26"/>
      <c r="AR3" s="27"/>
      <c r="AS3" s="30" t="s">
        <v>15</v>
      </c>
      <c r="AT3" s="23" t="s">
        <v>16</v>
      </c>
      <c r="AU3" s="14"/>
      <c r="AV3" s="14"/>
      <c r="AW3" s="27"/>
      <c r="AX3" s="28"/>
      <c r="AY3" s="28"/>
      <c r="AZ3" s="23" t="s">
        <v>17</v>
      </c>
      <c r="BA3" s="14"/>
      <c r="BB3" s="15"/>
      <c r="BC3" s="15" t="s">
        <v>18</v>
      </c>
      <c r="BE3" s="26"/>
      <c r="BF3" s="14"/>
      <c r="BG3" s="14"/>
      <c r="BH3" s="14"/>
      <c r="BI3" s="14"/>
      <c r="BJ3" s="14"/>
      <c r="BK3" s="15"/>
      <c r="BL3" s="23" t="s">
        <v>19</v>
      </c>
      <c r="BM3" s="14"/>
      <c r="BN3" s="15"/>
      <c r="BO3" s="28"/>
      <c r="BP3" s="23" t="s">
        <v>20</v>
      </c>
      <c r="BQ3" s="14"/>
      <c r="BR3" s="15"/>
      <c r="BS3" s="5"/>
      <c r="BT3" s="26"/>
      <c r="BU3" s="14" t="s">
        <v>21</v>
      </c>
      <c r="BV3" s="14"/>
      <c r="BW3" s="15"/>
      <c r="BX3" s="23" t="s">
        <v>22</v>
      </c>
      <c r="BY3" s="14"/>
      <c r="BZ3" s="14"/>
      <c r="CA3" s="14"/>
      <c r="CB3" s="26"/>
      <c r="CC3" s="26"/>
      <c r="CD3" s="29" t="s">
        <v>10</v>
      </c>
      <c r="CE3" s="26"/>
      <c r="CF3" s="28"/>
      <c r="CG3" s="30" t="s">
        <v>15</v>
      </c>
      <c r="CH3" s="23" t="s">
        <v>16</v>
      </c>
      <c r="CI3" s="14"/>
      <c r="CJ3" s="15"/>
      <c r="CK3" s="28"/>
      <c r="CL3" s="28"/>
      <c r="CM3" s="28"/>
      <c r="CN3" s="23" t="s">
        <v>17</v>
      </c>
      <c r="CO3" s="14"/>
      <c r="CP3" s="15"/>
      <c r="CQ3" s="12" t="s">
        <v>18</v>
      </c>
      <c r="CS3" s="26"/>
      <c r="CT3" s="14"/>
      <c r="CU3" s="14"/>
      <c r="CV3" s="14"/>
      <c r="CW3" s="14"/>
      <c r="CX3" s="14"/>
      <c r="CY3" s="15"/>
      <c r="CZ3" s="23" t="s">
        <v>19</v>
      </c>
      <c r="DA3" s="14"/>
      <c r="DB3" s="15"/>
      <c r="DC3" s="28"/>
      <c r="DD3" s="23" t="s">
        <v>20</v>
      </c>
      <c r="DE3" s="14"/>
      <c r="DF3" s="15"/>
      <c r="DH3" s="26"/>
      <c r="DI3" s="14" t="s">
        <v>21</v>
      </c>
      <c r="DJ3" s="14"/>
      <c r="DK3" s="15"/>
      <c r="DL3" s="23" t="s">
        <v>22</v>
      </c>
      <c r="DM3" s="14"/>
      <c r="DN3" s="14"/>
      <c r="DO3" s="14"/>
      <c r="DP3" s="26"/>
      <c r="DQ3" s="21"/>
    </row>
    <row r="4" spans="2:121" ht="11.25" customHeight="1">
      <c r="B4" s="26"/>
      <c r="C4" s="31"/>
      <c r="D4" s="32"/>
      <c r="E4" s="31"/>
      <c r="F4" s="331" t="s">
        <v>28</v>
      </c>
      <c r="G4" s="331" t="s">
        <v>29</v>
      </c>
      <c r="H4" s="33"/>
      <c r="I4" s="34"/>
      <c r="J4" s="35"/>
      <c r="K4" s="31"/>
      <c r="L4" s="34"/>
      <c r="M4" s="35"/>
      <c r="N4" s="32"/>
      <c r="O4" s="36"/>
      <c r="P4" s="26"/>
      <c r="Q4" s="18" t="s">
        <v>30</v>
      </c>
      <c r="R4" s="25"/>
      <c r="S4" s="37"/>
      <c r="T4" s="38" t="s">
        <v>31</v>
      </c>
      <c r="U4" s="38" t="s">
        <v>32</v>
      </c>
      <c r="V4" s="24" t="s">
        <v>33</v>
      </c>
      <c r="W4" s="31"/>
      <c r="X4" s="34"/>
      <c r="Y4" s="35"/>
      <c r="Z4" s="33"/>
      <c r="AA4" s="31"/>
      <c r="AB4" s="20" t="s">
        <v>34</v>
      </c>
      <c r="AC4" s="20" t="s">
        <v>35</v>
      </c>
      <c r="AD4" s="39"/>
      <c r="AE4" s="26"/>
      <c r="AF4" s="33"/>
      <c r="AG4" s="20" t="s">
        <v>34</v>
      </c>
      <c r="AH4" s="20" t="s">
        <v>35</v>
      </c>
      <c r="AI4" s="31"/>
      <c r="AJ4" s="24" t="s">
        <v>36</v>
      </c>
      <c r="AK4" s="30" t="s">
        <v>37</v>
      </c>
      <c r="AL4" s="20" t="s">
        <v>38</v>
      </c>
      <c r="AM4" s="32"/>
      <c r="AN4" s="32"/>
      <c r="AO4" s="32"/>
      <c r="AP4" s="21"/>
      <c r="AQ4" s="26"/>
      <c r="AR4" s="31"/>
      <c r="AS4" s="32"/>
      <c r="AT4" s="31"/>
      <c r="AU4" s="33"/>
      <c r="AV4" s="33"/>
      <c r="AW4" s="31"/>
      <c r="AX4" s="34"/>
      <c r="AY4" s="35"/>
      <c r="AZ4" s="31"/>
      <c r="BA4" s="34"/>
      <c r="BB4" s="35"/>
      <c r="BC4" s="40"/>
      <c r="BE4" s="26"/>
      <c r="BF4" s="22" t="s">
        <v>30</v>
      </c>
      <c r="BG4" s="25"/>
      <c r="BH4" s="37"/>
      <c r="BI4" s="38" t="s">
        <v>31</v>
      </c>
      <c r="BJ4" s="38" t="s">
        <v>32</v>
      </c>
      <c r="BK4" s="24" t="s">
        <v>33</v>
      </c>
      <c r="BL4" s="31"/>
      <c r="BM4" s="34"/>
      <c r="BN4" s="35"/>
      <c r="BO4" s="33"/>
      <c r="BP4" s="31"/>
      <c r="BQ4" s="20" t="s">
        <v>34</v>
      </c>
      <c r="BR4" s="20" t="s">
        <v>35</v>
      </c>
      <c r="BS4" s="39"/>
      <c r="BT4" s="26"/>
      <c r="BU4" s="33"/>
      <c r="BV4" s="20" t="s">
        <v>34</v>
      </c>
      <c r="BW4" s="20" t="s">
        <v>35</v>
      </c>
      <c r="BX4" s="31"/>
      <c r="BY4" s="24" t="s">
        <v>36</v>
      </c>
      <c r="BZ4" s="30" t="s">
        <v>37</v>
      </c>
      <c r="CA4" s="20" t="s">
        <v>38</v>
      </c>
      <c r="CB4" s="32"/>
      <c r="CC4" s="32"/>
      <c r="CD4" s="32"/>
      <c r="CE4" s="26"/>
      <c r="CF4" s="33"/>
      <c r="CG4" s="32"/>
      <c r="CH4" s="31"/>
      <c r="CI4" s="33"/>
      <c r="CJ4" s="40"/>
      <c r="CK4" s="33"/>
      <c r="CL4" s="34"/>
      <c r="CM4" s="35"/>
      <c r="CN4" s="31"/>
      <c r="CO4" s="34"/>
      <c r="CP4" s="35"/>
      <c r="CQ4" s="32"/>
      <c r="CS4" s="26"/>
      <c r="CT4" s="22" t="s">
        <v>30</v>
      </c>
      <c r="CU4" s="25"/>
      <c r="CV4" s="37"/>
      <c r="CW4" s="38" t="s">
        <v>31</v>
      </c>
      <c r="CX4" s="38" t="s">
        <v>32</v>
      </c>
      <c r="CY4" s="24" t="s">
        <v>33</v>
      </c>
      <c r="CZ4" s="31"/>
      <c r="DA4" s="34"/>
      <c r="DB4" s="35"/>
      <c r="DC4" s="33"/>
      <c r="DD4" s="31"/>
      <c r="DE4" s="20" t="s">
        <v>34</v>
      </c>
      <c r="DF4" s="20" t="s">
        <v>35</v>
      </c>
      <c r="DH4" s="26"/>
      <c r="DI4" s="33"/>
      <c r="DJ4" s="20" t="s">
        <v>34</v>
      </c>
      <c r="DK4" s="20" t="s">
        <v>35</v>
      </c>
      <c r="DL4" s="31"/>
      <c r="DM4" s="24" t="s">
        <v>36</v>
      </c>
      <c r="DN4" s="30" t="s">
        <v>37</v>
      </c>
      <c r="DO4" s="20" t="s">
        <v>38</v>
      </c>
      <c r="DP4" s="32"/>
      <c r="DQ4" s="21"/>
    </row>
    <row r="5" spans="2:121" ht="12.75" customHeight="1">
      <c r="B5" s="41"/>
      <c r="C5" s="42"/>
      <c r="D5" s="41"/>
      <c r="E5" s="43"/>
      <c r="F5" s="332"/>
      <c r="G5" s="332"/>
      <c r="H5" s="44"/>
      <c r="I5" s="45" t="s">
        <v>39</v>
      </c>
      <c r="J5" s="45" t="s">
        <v>40</v>
      </c>
      <c r="K5" s="43"/>
      <c r="L5" s="45" t="s">
        <v>39</v>
      </c>
      <c r="M5" s="45" t="s">
        <v>40</v>
      </c>
      <c r="N5" s="41"/>
      <c r="O5" s="39"/>
      <c r="P5" s="41"/>
      <c r="Q5" s="44"/>
      <c r="R5" s="45" t="s">
        <v>39</v>
      </c>
      <c r="S5" s="45" t="s">
        <v>40</v>
      </c>
      <c r="T5" s="41"/>
      <c r="U5" s="46" t="s">
        <v>41</v>
      </c>
      <c r="V5" s="41"/>
      <c r="W5" s="43"/>
      <c r="X5" s="45" t="s">
        <v>39</v>
      </c>
      <c r="Y5" s="45" t="s">
        <v>40</v>
      </c>
      <c r="Z5" s="44"/>
      <c r="AA5" s="43"/>
      <c r="AB5" s="41" t="s">
        <v>42</v>
      </c>
      <c r="AC5" s="41"/>
      <c r="AD5" s="39"/>
      <c r="AE5" s="41"/>
      <c r="AF5" s="44"/>
      <c r="AG5" s="41" t="s">
        <v>42</v>
      </c>
      <c r="AH5" s="41"/>
      <c r="AI5" s="43"/>
      <c r="AJ5" s="41"/>
      <c r="AK5" s="47" t="s">
        <v>44</v>
      </c>
      <c r="AL5" s="41"/>
      <c r="AM5" s="41"/>
      <c r="AN5" s="41"/>
      <c r="AO5" s="41"/>
      <c r="AP5" s="21"/>
      <c r="AQ5" s="41"/>
      <c r="AR5" s="42"/>
      <c r="AS5" s="41"/>
      <c r="AT5" s="43"/>
      <c r="AU5" s="48" t="s">
        <v>45</v>
      </c>
      <c r="AV5" s="49" t="s">
        <v>46</v>
      </c>
      <c r="AW5" s="43"/>
      <c r="AX5" s="45" t="s">
        <v>39</v>
      </c>
      <c r="AY5" s="45" t="s">
        <v>40</v>
      </c>
      <c r="AZ5" s="43"/>
      <c r="BA5" s="45" t="s">
        <v>39</v>
      </c>
      <c r="BB5" s="45" t="s">
        <v>40</v>
      </c>
      <c r="BC5" s="50"/>
      <c r="BE5" s="41"/>
      <c r="BF5" s="43"/>
      <c r="BG5" s="45" t="s">
        <v>39</v>
      </c>
      <c r="BH5" s="45" t="s">
        <v>40</v>
      </c>
      <c r="BI5" s="41"/>
      <c r="BJ5" s="46" t="s">
        <v>41</v>
      </c>
      <c r="BK5" s="41"/>
      <c r="BL5" s="43"/>
      <c r="BM5" s="45" t="s">
        <v>39</v>
      </c>
      <c r="BN5" s="45" t="s">
        <v>40</v>
      </c>
      <c r="BO5" s="44"/>
      <c r="BP5" s="43"/>
      <c r="BQ5" s="41" t="s">
        <v>42</v>
      </c>
      <c r="BR5" s="41"/>
      <c r="BS5" s="39"/>
      <c r="BT5" s="41"/>
      <c r="BU5" s="44"/>
      <c r="BV5" s="41" t="s">
        <v>42</v>
      </c>
      <c r="BW5" s="41"/>
      <c r="BX5" s="43"/>
      <c r="BY5" s="41"/>
      <c r="BZ5" s="47" t="s">
        <v>44</v>
      </c>
      <c r="CA5" s="41"/>
      <c r="CB5" s="41"/>
      <c r="CC5" s="41"/>
      <c r="CD5" s="41"/>
      <c r="CE5" s="41"/>
      <c r="CF5" s="51"/>
      <c r="CG5" s="41"/>
      <c r="CH5" s="43"/>
      <c r="CI5" s="48" t="s">
        <v>45</v>
      </c>
      <c r="CJ5" s="48" t="s">
        <v>46</v>
      </c>
      <c r="CK5" s="44"/>
      <c r="CL5" s="45" t="s">
        <v>39</v>
      </c>
      <c r="CM5" s="45" t="s">
        <v>40</v>
      </c>
      <c r="CN5" s="43"/>
      <c r="CO5" s="45" t="s">
        <v>39</v>
      </c>
      <c r="CP5" s="45" t="s">
        <v>40</v>
      </c>
      <c r="CQ5" s="41"/>
      <c r="CS5" s="41"/>
      <c r="CT5" s="43"/>
      <c r="CU5" s="45" t="s">
        <v>39</v>
      </c>
      <c r="CV5" s="45" t="s">
        <v>40</v>
      </c>
      <c r="CW5" s="41"/>
      <c r="CX5" s="46" t="s">
        <v>41</v>
      </c>
      <c r="CY5" s="41"/>
      <c r="CZ5" s="43"/>
      <c r="DA5" s="45" t="s">
        <v>39</v>
      </c>
      <c r="DB5" s="45" t="s">
        <v>40</v>
      </c>
      <c r="DC5" s="44"/>
      <c r="DD5" s="43"/>
      <c r="DE5" s="41" t="s">
        <v>42</v>
      </c>
      <c r="DF5" s="41"/>
      <c r="DH5" s="41"/>
      <c r="DI5" s="44"/>
      <c r="DJ5" s="41" t="s">
        <v>42</v>
      </c>
      <c r="DK5" s="41"/>
      <c r="DL5" s="43"/>
      <c r="DM5" s="41"/>
      <c r="DN5" s="47" t="s">
        <v>44</v>
      </c>
      <c r="DO5" s="41"/>
      <c r="DP5" s="41"/>
      <c r="DQ5" s="21"/>
    </row>
    <row r="6" spans="2:121" ht="12">
      <c r="B6" s="12" t="s">
        <v>48</v>
      </c>
      <c r="C6" s="5">
        <v>1465165188</v>
      </c>
      <c r="D6" s="5">
        <v>1248425960</v>
      </c>
      <c r="E6" s="5">
        <v>216739228</v>
      </c>
      <c r="F6" s="5">
        <v>192349839</v>
      </c>
      <c r="G6" s="5">
        <v>24389389</v>
      </c>
      <c r="H6" s="5">
        <v>122570075</v>
      </c>
      <c r="I6" s="5">
        <v>187179885</v>
      </c>
      <c r="J6" s="5">
        <v>64609810</v>
      </c>
      <c r="K6" s="5">
        <v>10577794</v>
      </c>
      <c r="L6" s="5">
        <v>73266929</v>
      </c>
      <c r="M6" s="5">
        <v>62689135</v>
      </c>
      <c r="N6" s="52">
        <v>109304213</v>
      </c>
      <c r="O6" s="5"/>
      <c r="P6" s="12" t="s">
        <v>48</v>
      </c>
      <c r="Q6" s="5">
        <v>22819521</v>
      </c>
      <c r="R6" s="5">
        <v>24278889</v>
      </c>
      <c r="S6" s="5">
        <v>1459368</v>
      </c>
      <c r="T6" s="5">
        <v>26511163</v>
      </c>
      <c r="U6" s="5">
        <v>55935984</v>
      </c>
      <c r="V6" s="5">
        <v>4037545</v>
      </c>
      <c r="W6" s="5">
        <v>2688068</v>
      </c>
      <c r="X6" s="5">
        <v>3149375</v>
      </c>
      <c r="Y6" s="5">
        <v>461307</v>
      </c>
      <c r="Z6" s="5">
        <v>382764730</v>
      </c>
      <c r="AA6" s="5">
        <v>148609339</v>
      </c>
      <c r="AB6" s="5">
        <v>128136124</v>
      </c>
      <c r="AC6" s="52">
        <v>20473215</v>
      </c>
      <c r="AD6" s="5">
        <v>0</v>
      </c>
      <c r="AE6" s="12" t="s">
        <v>48</v>
      </c>
      <c r="AF6" s="5">
        <v>31509704</v>
      </c>
      <c r="AG6" s="53">
        <v>15415595</v>
      </c>
      <c r="AH6" s="5">
        <v>16094109</v>
      </c>
      <c r="AI6" s="5">
        <v>202645687</v>
      </c>
      <c r="AJ6" s="5">
        <v>9332921</v>
      </c>
      <c r="AK6" s="5">
        <v>65728952</v>
      </c>
      <c r="AL6" s="5">
        <v>127583814</v>
      </c>
      <c r="AM6" s="53">
        <v>1970499993</v>
      </c>
      <c r="AN6" s="53">
        <v>740580</v>
      </c>
      <c r="AO6" s="52">
        <v>2660.7523738151181</v>
      </c>
      <c r="AQ6" s="12" t="s">
        <v>48</v>
      </c>
      <c r="AR6" s="11">
        <v>1.0888369535907634</v>
      </c>
      <c r="AS6" s="11">
        <v>0.65504333749677279</v>
      </c>
      <c r="AT6" s="11">
        <v>3.6621528877856213</v>
      </c>
      <c r="AU6" s="11">
        <v>4.0372298796277697</v>
      </c>
      <c r="AV6" s="54">
        <v>0.79621499284345476</v>
      </c>
      <c r="AW6" s="11">
        <v>12.296551951919845</v>
      </c>
      <c r="AX6" s="11">
        <v>7.3026448306701255</v>
      </c>
      <c r="AY6" s="11">
        <v>-1.0455992898909627</v>
      </c>
      <c r="AZ6" s="11">
        <v>110.99551810302199</v>
      </c>
      <c r="BA6" s="11">
        <v>6.8862769146936342</v>
      </c>
      <c r="BB6" s="11">
        <v>-1.3287590421029336</v>
      </c>
      <c r="BC6" s="55">
        <v>7.6051365030281062</v>
      </c>
      <c r="BD6" s="5"/>
      <c r="BE6" s="12" t="s">
        <v>48</v>
      </c>
      <c r="BF6" s="11">
        <v>45.722712338477159</v>
      </c>
      <c r="BG6" s="11">
        <v>42.016588624161287</v>
      </c>
      <c r="BH6" s="11">
        <v>1.6087594046211624</v>
      </c>
      <c r="BI6" s="11">
        <v>8.1245002876939889</v>
      </c>
      <c r="BJ6" s="11">
        <v>-3.2011886238451899</v>
      </c>
      <c r="BK6" s="11">
        <v>11.703583079011663</v>
      </c>
      <c r="BL6" s="11">
        <v>5.1548843755843423</v>
      </c>
      <c r="BM6" s="11">
        <v>9.3836829674909694</v>
      </c>
      <c r="BN6" s="11">
        <v>42.861080314394897</v>
      </c>
      <c r="BO6" s="11">
        <v>-9.248684750489744</v>
      </c>
      <c r="BP6" s="56">
        <v>-19.206692744882595</v>
      </c>
      <c r="BQ6" s="57">
        <v>-17.199921376963406</v>
      </c>
      <c r="BR6" s="55">
        <v>-29.847952267366235</v>
      </c>
      <c r="BS6" s="5"/>
      <c r="BT6" s="12" t="s">
        <v>48</v>
      </c>
      <c r="BU6" s="11">
        <v>11.995606290409077</v>
      </c>
      <c r="BV6" s="11">
        <v>9.1048460994523595</v>
      </c>
      <c r="BW6" s="11">
        <v>14.911866394118759</v>
      </c>
      <c r="BX6" s="11">
        <v>-3.3643484662579963</v>
      </c>
      <c r="BY6" s="11">
        <v>-3.9276555637815416</v>
      </c>
      <c r="BZ6" s="11">
        <v>-7.37385225170949</v>
      </c>
      <c r="CA6" s="11">
        <v>-1.1167727562794998</v>
      </c>
      <c r="CB6" s="11">
        <v>-0.49515278559306308</v>
      </c>
      <c r="CC6" s="11">
        <v>0.13142096894571179</v>
      </c>
      <c r="CD6" s="58">
        <v>-0.62575138600409319</v>
      </c>
      <c r="CE6" s="12" t="s">
        <v>48</v>
      </c>
      <c r="CF6" s="11">
        <f>C6/$AM6*100</f>
        <v>74.354995849015467</v>
      </c>
      <c r="CG6" s="11">
        <f t="shared" ref="CG6:CQ29" si="0">D6/$AM6*100</f>
        <v>63.355796215930262</v>
      </c>
      <c r="CH6" s="11">
        <f t="shared" si="0"/>
        <v>10.999199633085205</v>
      </c>
      <c r="CI6" s="11">
        <f t="shared" si="0"/>
        <v>9.76147372155814</v>
      </c>
      <c r="CJ6" s="11">
        <f t="shared" si="0"/>
        <v>1.2377259115270649</v>
      </c>
      <c r="CK6" s="11">
        <f t="shared" si="0"/>
        <v>6.2202524960881842</v>
      </c>
      <c r="CL6" s="11">
        <f t="shared" si="0"/>
        <v>9.4991060981952504</v>
      </c>
      <c r="CM6" s="11">
        <f t="shared" si="0"/>
        <v>3.2788536021070667</v>
      </c>
      <c r="CN6" s="11">
        <f t="shared" si="0"/>
        <v>0.53680761418810119</v>
      </c>
      <c r="CO6" s="11">
        <f t="shared" si="0"/>
        <v>3.7181897620032114</v>
      </c>
      <c r="CP6" s="54">
        <f t="shared" si="0"/>
        <v>3.1813821478151101</v>
      </c>
      <c r="CQ6" s="55">
        <f t="shared" si="0"/>
        <v>5.5470293523619416</v>
      </c>
      <c r="CS6" s="12" t="s">
        <v>48</v>
      </c>
      <c r="CT6" s="59">
        <f t="shared" ref="CT6:DF25" si="1">Q6/$AM6*100</f>
        <v>1.1580574007137283</v>
      </c>
      <c r="CU6" s="59">
        <f t="shared" si="1"/>
        <v>1.2321181977289151</v>
      </c>
      <c r="CV6" s="59">
        <f t="shared" si="1"/>
        <v>7.4060797015186794E-2</v>
      </c>
      <c r="CW6" s="59">
        <f t="shared" si="1"/>
        <v>1.345402846697701</v>
      </c>
      <c r="CX6" s="59">
        <f t="shared" si="1"/>
        <v>2.8386695863337663</v>
      </c>
      <c r="CY6" s="59">
        <f t="shared" si="1"/>
        <v>0.2048995186167453</v>
      </c>
      <c r="CZ6" s="59">
        <f t="shared" si="1"/>
        <v>0.13641552953814196</v>
      </c>
      <c r="DA6" s="59">
        <f t="shared" si="1"/>
        <v>0.15982618681491162</v>
      </c>
      <c r="DB6" s="59">
        <f t="shared" si="1"/>
        <v>2.3410657276769654E-2</v>
      </c>
      <c r="DC6" s="59">
        <f t="shared" si="1"/>
        <v>19.424751654896351</v>
      </c>
      <c r="DD6" s="60">
        <f t="shared" si="1"/>
        <v>7.5417071569611522</v>
      </c>
      <c r="DE6" s="11">
        <f t="shared" si="1"/>
        <v>6.5027213628617355</v>
      </c>
      <c r="DF6" s="55">
        <f t="shared" si="1"/>
        <v>1.0389857940994167</v>
      </c>
      <c r="DH6" s="12" t="s">
        <v>48</v>
      </c>
      <c r="DI6" s="11">
        <f t="shared" ref="DI6:DP37" si="2">AF6/$AM6*100</f>
        <v>1.5990715103747783</v>
      </c>
      <c r="DJ6" s="11">
        <f t="shared" si="2"/>
        <v>0.78231895735916401</v>
      </c>
      <c r="DK6" s="11">
        <f t="shared" si="2"/>
        <v>0.81675255301561434</v>
      </c>
      <c r="DL6" s="11">
        <f t="shared" si="2"/>
        <v>10.283972987560421</v>
      </c>
      <c r="DM6" s="11">
        <f t="shared" si="2"/>
        <v>0.47363212550896977</v>
      </c>
      <c r="DN6" s="11">
        <f t="shared" si="2"/>
        <v>3.3356484259576451</v>
      </c>
      <c r="DO6" s="11">
        <f t="shared" si="2"/>
        <v>6.4746924360938065</v>
      </c>
      <c r="DP6" s="61">
        <f t="shared" si="2"/>
        <v>100</v>
      </c>
      <c r="DQ6" s="62"/>
    </row>
    <row r="7" spans="2:121" ht="12">
      <c r="B7" s="63" t="s">
        <v>49</v>
      </c>
      <c r="C7" s="5">
        <v>201768989</v>
      </c>
      <c r="D7" s="5">
        <v>171916277</v>
      </c>
      <c r="E7" s="5">
        <v>29852712</v>
      </c>
      <c r="F7" s="5">
        <v>26507753</v>
      </c>
      <c r="G7" s="5">
        <v>3344959</v>
      </c>
      <c r="H7" s="5">
        <v>16920610</v>
      </c>
      <c r="I7" s="5">
        <v>21255849</v>
      </c>
      <c r="J7" s="5">
        <v>4335239</v>
      </c>
      <c r="K7" s="5">
        <v>-916923</v>
      </c>
      <c r="L7" s="5">
        <v>3140752</v>
      </c>
      <c r="M7" s="5">
        <v>4057675</v>
      </c>
      <c r="N7" s="64">
        <v>17521510</v>
      </c>
      <c r="O7" s="5"/>
      <c r="P7" s="63" t="s">
        <v>49</v>
      </c>
      <c r="Q7" s="5">
        <v>1267199</v>
      </c>
      <c r="R7" s="5">
        <v>1490530</v>
      </c>
      <c r="S7" s="5">
        <v>223331</v>
      </c>
      <c r="T7" s="5">
        <v>4856181</v>
      </c>
      <c r="U7" s="5">
        <v>9026262</v>
      </c>
      <c r="V7" s="5">
        <v>2371868</v>
      </c>
      <c r="W7" s="5">
        <v>316023</v>
      </c>
      <c r="X7" s="5">
        <v>370256</v>
      </c>
      <c r="Y7" s="5">
        <v>54233</v>
      </c>
      <c r="Z7" s="5">
        <v>63707137</v>
      </c>
      <c r="AA7" s="5">
        <v>18959253</v>
      </c>
      <c r="AB7" s="5">
        <v>16843255</v>
      </c>
      <c r="AC7" s="64">
        <v>2115998</v>
      </c>
      <c r="AD7" s="5">
        <v>0</v>
      </c>
      <c r="AE7" s="63" t="s">
        <v>49</v>
      </c>
      <c r="AF7" s="5">
        <v>4902461</v>
      </c>
      <c r="AG7" s="5">
        <v>3664854</v>
      </c>
      <c r="AH7" s="5">
        <v>1237607</v>
      </c>
      <c r="AI7" s="5">
        <v>39845423</v>
      </c>
      <c r="AJ7" s="5">
        <v>6996280</v>
      </c>
      <c r="AK7" s="5">
        <v>9459410</v>
      </c>
      <c r="AL7" s="5">
        <v>23389733</v>
      </c>
      <c r="AM7" s="5">
        <v>282396736</v>
      </c>
      <c r="AN7" s="5">
        <v>128596</v>
      </c>
      <c r="AO7" s="64">
        <v>2195.9993778966686</v>
      </c>
      <c r="AQ7" s="63" t="s">
        <v>49</v>
      </c>
      <c r="AR7" s="11">
        <v>0.58748731152806821</v>
      </c>
      <c r="AS7" s="11">
        <v>0.15253902233823413</v>
      </c>
      <c r="AT7" s="11">
        <v>3.1676823987524512</v>
      </c>
      <c r="AU7" s="11">
        <v>3.5190841560823651</v>
      </c>
      <c r="AV7" s="11">
        <v>0.46508847944149739</v>
      </c>
      <c r="AW7" s="11">
        <v>19.442868518966765</v>
      </c>
      <c r="AX7" s="11">
        <v>13.641206457321426</v>
      </c>
      <c r="AY7" s="11">
        <v>-4.4695642708102188</v>
      </c>
      <c r="AZ7" s="11">
        <v>23.727041325613897</v>
      </c>
      <c r="BA7" s="11">
        <v>2.1184504992038944</v>
      </c>
      <c r="BB7" s="11">
        <v>-5.1447990149978136</v>
      </c>
      <c r="BC7" s="65">
        <v>16.355149061874489</v>
      </c>
      <c r="BD7" s="5"/>
      <c r="BE7" s="63" t="s">
        <v>49</v>
      </c>
      <c r="BF7" s="11">
        <v>44.484731148957813</v>
      </c>
      <c r="BG7" s="11">
        <v>35.72136204868206</v>
      </c>
      <c r="BH7" s="11">
        <v>0.97205456164860449</v>
      </c>
      <c r="BI7" s="11">
        <v>51.750534669454908</v>
      </c>
      <c r="BJ7" s="11">
        <v>-2.3938336666618003</v>
      </c>
      <c r="BK7" s="11">
        <v>36.797288817525789</v>
      </c>
      <c r="BL7" s="11">
        <v>2.0110202619168285</v>
      </c>
      <c r="BM7" s="11">
        <v>6.1130440265271151</v>
      </c>
      <c r="BN7" s="11">
        <v>38.586359338665574</v>
      </c>
      <c r="BO7" s="11">
        <v>-10.700311748554418</v>
      </c>
      <c r="BP7" s="57">
        <v>-19.57712785203848</v>
      </c>
      <c r="BQ7" s="57">
        <v>-18.032958009158094</v>
      </c>
      <c r="BR7" s="65">
        <v>-30.064449174389551</v>
      </c>
      <c r="BS7" s="5"/>
      <c r="BT7" s="63" t="s">
        <v>49</v>
      </c>
      <c r="BU7" s="11">
        <v>38.663238972755323</v>
      </c>
      <c r="BV7" s="11">
        <v>47.296824772896628</v>
      </c>
      <c r="BW7" s="11">
        <v>18.155181862098331</v>
      </c>
      <c r="BX7" s="11">
        <v>-9.9148766230128285</v>
      </c>
      <c r="BY7" s="11">
        <v>-26.547177271439732</v>
      </c>
      <c r="BZ7" s="11">
        <v>-7.4323357648376334</v>
      </c>
      <c r="CA7" s="11">
        <v>-4.4813383644486509</v>
      </c>
      <c r="CB7" s="11">
        <v>-1.2935848910776799</v>
      </c>
      <c r="CC7" s="11">
        <v>-0.77545697949861503</v>
      </c>
      <c r="CD7" s="66">
        <v>-0.52217717089612992</v>
      </c>
      <c r="CE7" s="63" t="s">
        <v>49</v>
      </c>
      <c r="CF7" s="11">
        <f t="shared" ref="CF7:CH51" si="3">C7/$AM7*100</f>
        <v>71.44876809057736</v>
      </c>
      <c r="CG7" s="11">
        <f t="shared" si="0"/>
        <v>60.877572253526324</v>
      </c>
      <c r="CH7" s="11">
        <f t="shared" si="0"/>
        <v>10.571195837051034</v>
      </c>
      <c r="CI7" s="11">
        <f t="shared" si="0"/>
        <v>9.3867065800647218</v>
      </c>
      <c r="CJ7" s="11">
        <f t="shared" si="0"/>
        <v>1.184489256986313</v>
      </c>
      <c r="CK7" s="11">
        <f t="shared" si="0"/>
        <v>5.9917866756080347</v>
      </c>
      <c r="CL7" s="11">
        <f t="shared" si="0"/>
        <v>7.5269457080410458</v>
      </c>
      <c r="CM7" s="11">
        <f t="shared" si="0"/>
        <v>1.5351590324330093</v>
      </c>
      <c r="CN7" s="11">
        <f t="shared" si="0"/>
        <v>-0.3246932004199935</v>
      </c>
      <c r="CO7" s="11">
        <f t="shared" si="0"/>
        <v>1.1121771605745472</v>
      </c>
      <c r="CP7" s="11">
        <f t="shared" si="0"/>
        <v>1.4368703609945406</v>
      </c>
      <c r="CQ7" s="65">
        <f t="shared" si="0"/>
        <v>6.2045724211203348</v>
      </c>
      <c r="CS7" s="63" t="s">
        <v>49</v>
      </c>
      <c r="CT7" s="59">
        <f t="shared" si="1"/>
        <v>0.44873004481184942</v>
      </c>
      <c r="CU7" s="59">
        <f t="shared" si="1"/>
        <v>0.52781417416949183</v>
      </c>
      <c r="CV7" s="59">
        <f t="shared" si="1"/>
        <v>7.9084129357642433E-2</v>
      </c>
      <c r="CW7" s="59">
        <f t="shared" si="1"/>
        <v>1.7196307113124709</v>
      </c>
      <c r="CX7" s="59">
        <f t="shared" si="1"/>
        <v>3.1963053567304689</v>
      </c>
      <c r="CY7" s="59">
        <f t="shared" si="1"/>
        <v>0.83990630826554591</v>
      </c>
      <c r="CZ7" s="59">
        <f t="shared" si="1"/>
        <v>0.1119074549076941</v>
      </c>
      <c r="DA7" s="59">
        <f t="shared" si="1"/>
        <v>0.13111199698852044</v>
      </c>
      <c r="DB7" s="59">
        <f t="shared" si="1"/>
        <v>1.9204542080826316E-2</v>
      </c>
      <c r="DC7" s="59">
        <f t="shared" si="1"/>
        <v>22.5594452338146</v>
      </c>
      <c r="DD7" s="59">
        <f t="shared" si="1"/>
        <v>6.7136940987873182</v>
      </c>
      <c r="DE7" s="11">
        <f t="shared" si="1"/>
        <v>5.9643943618385169</v>
      </c>
      <c r="DF7" s="65">
        <f t="shared" si="1"/>
        <v>0.74929973694880103</v>
      </c>
      <c r="DH7" s="63" t="s">
        <v>49</v>
      </c>
      <c r="DI7" s="11">
        <f t="shared" si="2"/>
        <v>1.7360190027125526</v>
      </c>
      <c r="DJ7" s="11">
        <f t="shared" si="2"/>
        <v>1.2977678325573849</v>
      </c>
      <c r="DK7" s="11">
        <f t="shared" si="2"/>
        <v>0.43825117015516785</v>
      </c>
      <c r="DL7" s="11">
        <f t="shared" si="2"/>
        <v>14.109732132314731</v>
      </c>
      <c r="DM7" s="11">
        <f t="shared" si="2"/>
        <v>2.4774648953449661</v>
      </c>
      <c r="DN7" s="11">
        <f t="shared" si="2"/>
        <v>3.3496881493701114</v>
      </c>
      <c r="DO7" s="11">
        <f t="shared" si="2"/>
        <v>8.2825790875996521</v>
      </c>
      <c r="DP7" s="67">
        <f t="shared" si="2"/>
        <v>100</v>
      </c>
      <c r="DQ7" s="62"/>
    </row>
    <row r="8" spans="2:121" ht="12">
      <c r="B8" s="63" t="s">
        <v>50</v>
      </c>
      <c r="C8" s="5">
        <v>52833833</v>
      </c>
      <c r="D8" s="5">
        <v>45022766</v>
      </c>
      <c r="E8" s="5">
        <v>7811067</v>
      </c>
      <c r="F8" s="5">
        <v>6933279</v>
      </c>
      <c r="G8" s="5">
        <v>877788</v>
      </c>
      <c r="H8" s="5">
        <v>3730696</v>
      </c>
      <c r="I8" s="5">
        <v>4855731</v>
      </c>
      <c r="J8" s="5">
        <v>1125035</v>
      </c>
      <c r="K8" s="5">
        <v>-126803</v>
      </c>
      <c r="L8" s="5">
        <v>920137</v>
      </c>
      <c r="M8" s="5">
        <v>1046940</v>
      </c>
      <c r="N8" s="64">
        <v>3779751</v>
      </c>
      <c r="O8" s="5"/>
      <c r="P8" s="63" t="s">
        <v>50</v>
      </c>
      <c r="Q8" s="5">
        <v>312350</v>
      </c>
      <c r="R8" s="5">
        <v>377102</v>
      </c>
      <c r="S8" s="5">
        <v>64752</v>
      </c>
      <c r="T8" s="5">
        <v>908843</v>
      </c>
      <c r="U8" s="5">
        <v>2460095</v>
      </c>
      <c r="V8" s="5">
        <v>98463</v>
      </c>
      <c r="W8" s="5">
        <v>77748</v>
      </c>
      <c r="X8" s="5">
        <v>91091</v>
      </c>
      <c r="Y8" s="5">
        <v>13343</v>
      </c>
      <c r="Z8" s="5">
        <v>18394377</v>
      </c>
      <c r="AA8" s="5">
        <v>5717643</v>
      </c>
      <c r="AB8" s="5">
        <v>5092373</v>
      </c>
      <c r="AC8" s="64">
        <v>625270</v>
      </c>
      <c r="AD8" s="5">
        <v>0</v>
      </c>
      <c r="AE8" s="63" t="s">
        <v>50</v>
      </c>
      <c r="AF8" s="5">
        <v>3025483</v>
      </c>
      <c r="AG8" s="5">
        <v>2778808</v>
      </c>
      <c r="AH8" s="5">
        <v>246675</v>
      </c>
      <c r="AI8" s="5">
        <v>9651251</v>
      </c>
      <c r="AJ8" s="5">
        <v>1317542</v>
      </c>
      <c r="AK8" s="5">
        <v>3045904</v>
      </c>
      <c r="AL8" s="5">
        <v>5287805</v>
      </c>
      <c r="AM8" s="5">
        <v>74958906</v>
      </c>
      <c r="AN8" s="5">
        <v>34267</v>
      </c>
      <c r="AO8" s="64">
        <v>2187.4954329238044</v>
      </c>
      <c r="AQ8" s="63" t="s">
        <v>50</v>
      </c>
      <c r="AR8" s="11">
        <v>0.54574317676872541</v>
      </c>
      <c r="AS8" s="11">
        <v>0.11274110078647935</v>
      </c>
      <c r="AT8" s="11">
        <v>3.1164368777967835</v>
      </c>
      <c r="AU8" s="11">
        <v>3.488556936790336</v>
      </c>
      <c r="AV8" s="11">
        <v>0.2686661275067509</v>
      </c>
      <c r="AW8" s="11">
        <v>1.6777791828921034</v>
      </c>
      <c r="AX8" s="11">
        <v>-1.2398180970974573</v>
      </c>
      <c r="AY8" s="11">
        <v>-9.8206649336741592</v>
      </c>
      <c r="AZ8" s="11">
        <v>27.354339730736179</v>
      </c>
      <c r="BA8" s="11">
        <v>-7.8862644832287856</v>
      </c>
      <c r="BB8" s="11">
        <v>-10.782094721269676</v>
      </c>
      <c r="BC8" s="65">
        <v>0.3367342117180851</v>
      </c>
      <c r="BD8" s="5"/>
      <c r="BE8" s="63" t="s">
        <v>50</v>
      </c>
      <c r="BF8" s="11">
        <v>37.789110094535637</v>
      </c>
      <c r="BG8" s="11">
        <v>29.544689417309634</v>
      </c>
      <c r="BH8" s="11">
        <v>0.52941267795873381</v>
      </c>
      <c r="BI8" s="11">
        <v>-7.2454908316383237</v>
      </c>
      <c r="BJ8" s="11">
        <v>-1.2719375516947862</v>
      </c>
      <c r="BK8" s="11">
        <v>43.212659811208241</v>
      </c>
      <c r="BL8" s="11">
        <v>1.4722004698512137</v>
      </c>
      <c r="BM8" s="11">
        <v>5.5540105216806879</v>
      </c>
      <c r="BN8" s="11">
        <v>37.869394502996492</v>
      </c>
      <c r="BO8" s="11">
        <v>-3.2444937440541608</v>
      </c>
      <c r="BP8" s="57">
        <v>-17.583156047255851</v>
      </c>
      <c r="BQ8" s="57">
        <v>-14.6854574992306</v>
      </c>
      <c r="BR8" s="65">
        <v>-35.441338936326183</v>
      </c>
      <c r="BS8" s="5"/>
      <c r="BT8" s="63" t="s">
        <v>50</v>
      </c>
      <c r="BU8" s="11">
        <v>43.718645241677166</v>
      </c>
      <c r="BV8" s="11">
        <v>46.056491342966332</v>
      </c>
      <c r="BW8" s="11">
        <v>21.763103077211653</v>
      </c>
      <c r="BX8" s="11">
        <v>-3.1833113275288301</v>
      </c>
      <c r="BY8" s="11">
        <v>21.989207887056871</v>
      </c>
      <c r="BZ8" s="11">
        <v>-8.0755434005153486</v>
      </c>
      <c r="CA8" s="11">
        <v>-5.1522964465956171</v>
      </c>
      <c r="CB8" s="11">
        <v>-0.35689792830911815</v>
      </c>
      <c r="CC8" s="11">
        <v>-1.0310767097966729</v>
      </c>
      <c r="CD8" s="66">
        <v>0.68120250183049746</v>
      </c>
      <c r="CE8" s="63" t="s">
        <v>50</v>
      </c>
      <c r="CF8" s="11">
        <f t="shared" si="3"/>
        <v>70.483730112069679</v>
      </c>
      <c r="CG8" s="11">
        <f t="shared" si="0"/>
        <v>60.063264530568262</v>
      </c>
      <c r="CH8" s="11">
        <f t="shared" si="0"/>
        <v>10.420465581501416</v>
      </c>
      <c r="CI8" s="11">
        <f t="shared" si="0"/>
        <v>9.2494399531391238</v>
      </c>
      <c r="CJ8" s="11">
        <f t="shared" si="0"/>
        <v>1.1710256283622922</v>
      </c>
      <c r="CK8" s="11">
        <f t="shared" si="0"/>
        <v>4.9769883247762454</v>
      </c>
      <c r="CL8" s="11">
        <f t="shared" si="0"/>
        <v>6.4778573475978956</v>
      </c>
      <c r="CM8" s="11">
        <f t="shared" si="0"/>
        <v>1.5008690228216512</v>
      </c>
      <c r="CN8" s="11">
        <f t="shared" si="0"/>
        <v>-0.16916335465194757</v>
      </c>
      <c r="CO8" s="11">
        <f t="shared" si="0"/>
        <v>1.2275219171421738</v>
      </c>
      <c r="CP8" s="11">
        <f t="shared" si="0"/>
        <v>1.3966852717941214</v>
      </c>
      <c r="CQ8" s="65">
        <f t="shared" si="0"/>
        <v>5.0424308487106249</v>
      </c>
      <c r="CS8" s="63" t="s">
        <v>50</v>
      </c>
      <c r="CT8" s="59">
        <f t="shared" si="1"/>
        <v>0.41669498218130346</v>
      </c>
      <c r="CU8" s="59">
        <f t="shared" si="1"/>
        <v>0.50307831333610975</v>
      </c>
      <c r="CV8" s="59">
        <f t="shared" si="1"/>
        <v>8.6383331154806342E-2</v>
      </c>
      <c r="CW8" s="59">
        <f t="shared" si="1"/>
        <v>1.2124549950075312</v>
      </c>
      <c r="CX8" s="59">
        <f t="shared" si="1"/>
        <v>3.2819248989573038</v>
      </c>
      <c r="CY8" s="59">
        <f t="shared" si="1"/>
        <v>0.13135597256448753</v>
      </c>
      <c r="CZ8" s="59">
        <f t="shared" si="1"/>
        <v>0.10372083071756677</v>
      </c>
      <c r="DA8" s="59">
        <f t="shared" si="1"/>
        <v>0.12152125059029009</v>
      </c>
      <c r="DB8" s="59">
        <f t="shared" si="1"/>
        <v>1.7800419872723329E-2</v>
      </c>
      <c r="DC8" s="59">
        <f t="shared" si="1"/>
        <v>24.539281563154084</v>
      </c>
      <c r="DD8" s="59">
        <f t="shared" si="1"/>
        <v>7.6277033712311653</v>
      </c>
      <c r="DE8" s="11">
        <f t="shared" si="1"/>
        <v>6.7935529902210687</v>
      </c>
      <c r="DF8" s="65">
        <f t="shared" si="1"/>
        <v>0.83415038101009642</v>
      </c>
      <c r="DH8" s="63" t="s">
        <v>50</v>
      </c>
      <c r="DI8" s="11">
        <f t="shared" si="2"/>
        <v>4.0361888419236003</v>
      </c>
      <c r="DJ8" s="11">
        <f t="shared" si="2"/>
        <v>3.7071085322403183</v>
      </c>
      <c r="DK8" s="11">
        <f t="shared" si="2"/>
        <v>0.32908030968328167</v>
      </c>
      <c r="DL8" s="11">
        <f t="shared" si="2"/>
        <v>12.875389349999319</v>
      </c>
      <c r="DM8" s="11">
        <f t="shared" si="2"/>
        <v>1.7576857378361419</v>
      </c>
      <c r="DN8" s="11">
        <f t="shared" si="2"/>
        <v>4.0634317688681314</v>
      </c>
      <c r="DO8" s="11">
        <f t="shared" si="2"/>
        <v>7.0542718432950444</v>
      </c>
      <c r="DP8" s="67">
        <f t="shared" si="2"/>
        <v>100</v>
      </c>
      <c r="DQ8" s="62"/>
    </row>
    <row r="9" spans="2:121" ht="12">
      <c r="B9" s="63" t="s">
        <v>51</v>
      </c>
      <c r="C9" s="5">
        <v>81950251</v>
      </c>
      <c r="D9" s="5">
        <v>69831591</v>
      </c>
      <c r="E9" s="5">
        <v>12118660</v>
      </c>
      <c r="F9" s="5">
        <v>10763955</v>
      </c>
      <c r="G9" s="5">
        <v>1354705</v>
      </c>
      <c r="H9" s="5">
        <v>5543196</v>
      </c>
      <c r="I9" s="5">
        <v>6303636</v>
      </c>
      <c r="J9" s="5">
        <v>760440</v>
      </c>
      <c r="K9" s="5">
        <v>-128338</v>
      </c>
      <c r="L9" s="5">
        <v>512475</v>
      </c>
      <c r="M9" s="5">
        <v>640813</v>
      </c>
      <c r="N9" s="64">
        <v>5542862</v>
      </c>
      <c r="O9" s="5"/>
      <c r="P9" s="63" t="s">
        <v>51</v>
      </c>
      <c r="Q9" s="5">
        <v>599848</v>
      </c>
      <c r="R9" s="5">
        <v>697393</v>
      </c>
      <c r="S9" s="5">
        <v>97545</v>
      </c>
      <c r="T9" s="5">
        <v>1268970</v>
      </c>
      <c r="U9" s="5">
        <v>3151103</v>
      </c>
      <c r="V9" s="5">
        <v>522941</v>
      </c>
      <c r="W9" s="5">
        <v>128672</v>
      </c>
      <c r="X9" s="5">
        <v>150754</v>
      </c>
      <c r="Y9" s="5">
        <v>22082</v>
      </c>
      <c r="Z9" s="5">
        <v>20177805</v>
      </c>
      <c r="AA9" s="5">
        <v>5469362</v>
      </c>
      <c r="AB9" s="5">
        <v>5069518</v>
      </c>
      <c r="AC9" s="64">
        <v>399844</v>
      </c>
      <c r="AD9" s="5">
        <v>0</v>
      </c>
      <c r="AE9" s="63" t="s">
        <v>51</v>
      </c>
      <c r="AF9" s="5">
        <v>712671</v>
      </c>
      <c r="AG9" s="5">
        <v>396423</v>
      </c>
      <c r="AH9" s="5">
        <v>316248</v>
      </c>
      <c r="AI9" s="5">
        <v>13995772</v>
      </c>
      <c r="AJ9" s="5">
        <v>368111</v>
      </c>
      <c r="AK9" s="5">
        <v>3298094</v>
      </c>
      <c r="AL9" s="5">
        <v>10329567</v>
      </c>
      <c r="AM9" s="5">
        <v>107671252</v>
      </c>
      <c r="AN9" s="5">
        <v>53859</v>
      </c>
      <c r="AO9" s="64">
        <v>1999.1320299300023</v>
      </c>
      <c r="AQ9" s="63" t="s">
        <v>51</v>
      </c>
      <c r="AR9" s="11">
        <v>0.182185544638753</v>
      </c>
      <c r="AS9" s="11">
        <v>-0.25065754431170373</v>
      </c>
      <c r="AT9" s="11">
        <v>2.7514313873519689</v>
      </c>
      <c r="AU9" s="11">
        <v>3.0940705720365647</v>
      </c>
      <c r="AV9" s="11">
        <v>0.10781483928273203</v>
      </c>
      <c r="AW9" s="11">
        <v>-9.1965580110768741</v>
      </c>
      <c r="AX9" s="11">
        <v>-8.5611120910542535</v>
      </c>
      <c r="AY9" s="11">
        <v>-3.6459059266561415</v>
      </c>
      <c r="AZ9" s="11">
        <v>24.415468155529641</v>
      </c>
      <c r="BA9" s="11">
        <v>1.0649312231918355</v>
      </c>
      <c r="BB9" s="11">
        <v>-5.3268800905345053</v>
      </c>
      <c r="BC9" s="65">
        <v>-9.8919570676425383</v>
      </c>
      <c r="BD9" s="5"/>
      <c r="BE9" s="63" t="s">
        <v>51</v>
      </c>
      <c r="BF9" s="11">
        <v>44.559800264129478</v>
      </c>
      <c r="BG9" s="11">
        <v>36.276377677337912</v>
      </c>
      <c r="BH9" s="11">
        <v>0.76858710137291975</v>
      </c>
      <c r="BI9" s="11">
        <v>-43.953603616734291</v>
      </c>
      <c r="BJ9" s="11">
        <v>-2.0296090359885626</v>
      </c>
      <c r="BK9" s="11">
        <v>104.37122378633568</v>
      </c>
      <c r="BL9" s="11">
        <v>4.5663250794373154</v>
      </c>
      <c r="BM9" s="11">
        <v>8.7714741300316739</v>
      </c>
      <c r="BN9" s="11">
        <v>42.061245496654657</v>
      </c>
      <c r="BO9" s="11">
        <v>-9.1006990907639498</v>
      </c>
      <c r="BP9" s="57">
        <v>-17.592051150116735</v>
      </c>
      <c r="BQ9" s="57">
        <v>-15.945244145908392</v>
      </c>
      <c r="BR9" s="65">
        <v>-33.98929549004005</v>
      </c>
      <c r="BS9" s="5"/>
      <c r="BT9" s="63" t="s">
        <v>51</v>
      </c>
      <c r="BU9" s="11">
        <v>20.327516225543498</v>
      </c>
      <c r="BV9" s="11">
        <v>19.222093904507563</v>
      </c>
      <c r="BW9" s="11">
        <v>21.742477903359923</v>
      </c>
      <c r="BX9" s="11">
        <v>-6.5001554904496137</v>
      </c>
      <c r="BY9" s="11">
        <v>-33.916594858537984</v>
      </c>
      <c r="BZ9" s="11">
        <v>-13.341119622894846</v>
      </c>
      <c r="CA9" s="11">
        <v>-2.6053730521436673</v>
      </c>
      <c r="CB9" s="11">
        <v>-2.2093286928761691</v>
      </c>
      <c r="CC9" s="11">
        <v>-0.74452205001566441</v>
      </c>
      <c r="CD9" s="66">
        <v>-1.4757942565131186</v>
      </c>
      <c r="CE9" s="63" t="s">
        <v>51</v>
      </c>
      <c r="CF9" s="11">
        <f t="shared" si="3"/>
        <v>76.11154275423489</v>
      </c>
      <c r="CG9" s="11">
        <f t="shared" si="0"/>
        <v>64.856300732901289</v>
      </c>
      <c r="CH9" s="11">
        <f t="shared" si="0"/>
        <v>11.255242021333606</v>
      </c>
      <c r="CI9" s="11">
        <f t="shared" si="0"/>
        <v>9.9970556671896045</v>
      </c>
      <c r="CJ9" s="11">
        <f t="shared" si="0"/>
        <v>1.2581863541440013</v>
      </c>
      <c r="CK9" s="11">
        <f t="shared" si="0"/>
        <v>5.1482600016576381</v>
      </c>
      <c r="CL9" s="11">
        <f t="shared" si="0"/>
        <v>5.8545209449222337</v>
      </c>
      <c r="CM9" s="11">
        <f t="shared" si="0"/>
        <v>0.70626094326459588</v>
      </c>
      <c r="CN9" s="11">
        <f t="shared" si="0"/>
        <v>-0.11919430452986653</v>
      </c>
      <c r="CO9" s="11">
        <f t="shared" si="0"/>
        <v>0.47596270172469057</v>
      </c>
      <c r="CP9" s="11">
        <f t="shared" si="0"/>
        <v>0.59515700625455714</v>
      </c>
      <c r="CQ9" s="65">
        <f t="shared" si="0"/>
        <v>5.1479497981503917</v>
      </c>
      <c r="CS9" s="63" t="s">
        <v>51</v>
      </c>
      <c r="CT9" s="59">
        <f t="shared" si="1"/>
        <v>0.55711063896610025</v>
      </c>
      <c r="CU9" s="59">
        <f t="shared" si="1"/>
        <v>0.64770585188328633</v>
      </c>
      <c r="CV9" s="59">
        <f t="shared" si="1"/>
        <v>9.0595212917186099E-2</v>
      </c>
      <c r="CW9" s="59">
        <f t="shared" si="1"/>
        <v>1.1785597143423203</v>
      </c>
      <c r="CX9" s="59">
        <f t="shared" si="1"/>
        <v>2.9265964140548864</v>
      </c>
      <c r="CY9" s="59">
        <f t="shared" si="1"/>
        <v>0.48568303078708513</v>
      </c>
      <c r="CZ9" s="59">
        <f t="shared" si="1"/>
        <v>0.11950450803711282</v>
      </c>
      <c r="DA9" s="59">
        <f t="shared" si="1"/>
        <v>0.14001323212996539</v>
      </c>
      <c r="DB9" s="59">
        <f t="shared" si="1"/>
        <v>2.0508724092852565E-2</v>
      </c>
      <c r="DC9" s="59">
        <f t="shared" si="1"/>
        <v>18.740197244107463</v>
      </c>
      <c r="DD9" s="59">
        <f t="shared" si="1"/>
        <v>5.0796864514958919</v>
      </c>
      <c r="DE9" s="11">
        <f t="shared" si="1"/>
        <v>4.7083301306833514</v>
      </c>
      <c r="DF9" s="65">
        <f t="shared" si="1"/>
        <v>0.3713563208125415</v>
      </c>
      <c r="DH9" s="63" t="s">
        <v>51</v>
      </c>
      <c r="DI9" s="11">
        <f t="shared" si="2"/>
        <v>0.66189534045726528</v>
      </c>
      <c r="DJ9" s="11">
        <f t="shared" si="2"/>
        <v>0.3681790567458062</v>
      </c>
      <c r="DK9" s="11">
        <f t="shared" si="2"/>
        <v>0.29371628371145903</v>
      </c>
      <c r="DL9" s="11">
        <f t="shared" si="2"/>
        <v>12.998615452154304</v>
      </c>
      <c r="DM9" s="11">
        <f t="shared" si="2"/>
        <v>0.34188420136509606</v>
      </c>
      <c r="DN9" s="11">
        <f t="shared" si="2"/>
        <v>3.0631147485867443</v>
      </c>
      <c r="DO9" s="11">
        <f t="shared" si="2"/>
        <v>9.5936165022024635</v>
      </c>
      <c r="DP9" s="67">
        <f t="shared" si="2"/>
        <v>100</v>
      </c>
      <c r="DQ9" s="62"/>
    </row>
    <row r="10" spans="2:121" ht="12">
      <c r="B10" s="63" t="s">
        <v>52</v>
      </c>
      <c r="C10" s="5">
        <v>39073089</v>
      </c>
      <c r="D10" s="5">
        <v>33297995</v>
      </c>
      <c r="E10" s="5">
        <v>5775094</v>
      </c>
      <c r="F10" s="5">
        <v>5125336</v>
      </c>
      <c r="G10" s="5">
        <v>649758</v>
      </c>
      <c r="H10" s="5">
        <v>2353647</v>
      </c>
      <c r="I10" s="5">
        <v>3218512</v>
      </c>
      <c r="J10" s="5">
        <v>864865</v>
      </c>
      <c r="K10" s="5">
        <v>-154291</v>
      </c>
      <c r="L10" s="5">
        <v>648143</v>
      </c>
      <c r="M10" s="5">
        <v>802434</v>
      </c>
      <c r="N10" s="64">
        <v>2434742</v>
      </c>
      <c r="O10" s="5"/>
      <c r="P10" s="63" t="s">
        <v>52</v>
      </c>
      <c r="Q10" s="5">
        <v>283410</v>
      </c>
      <c r="R10" s="5">
        <v>333279</v>
      </c>
      <c r="S10" s="5">
        <v>49869</v>
      </c>
      <c r="T10" s="5">
        <v>468157</v>
      </c>
      <c r="U10" s="5">
        <v>1659745</v>
      </c>
      <c r="V10" s="5">
        <v>23430</v>
      </c>
      <c r="W10" s="5">
        <v>73196</v>
      </c>
      <c r="X10" s="5">
        <v>85758</v>
      </c>
      <c r="Y10" s="5">
        <v>12562</v>
      </c>
      <c r="Z10" s="5">
        <v>9372246</v>
      </c>
      <c r="AA10" s="5">
        <v>2916990</v>
      </c>
      <c r="AB10" s="5">
        <v>2593427</v>
      </c>
      <c r="AC10" s="64">
        <v>323563</v>
      </c>
      <c r="AD10" s="5">
        <v>0</v>
      </c>
      <c r="AE10" s="63" t="s">
        <v>52</v>
      </c>
      <c r="AF10" s="5">
        <v>794875</v>
      </c>
      <c r="AG10" s="5">
        <v>561030</v>
      </c>
      <c r="AH10" s="5">
        <v>233845</v>
      </c>
      <c r="AI10" s="5">
        <v>5660381</v>
      </c>
      <c r="AJ10" s="5">
        <v>352560</v>
      </c>
      <c r="AK10" s="5">
        <v>1145496</v>
      </c>
      <c r="AL10" s="5">
        <v>4162325</v>
      </c>
      <c r="AM10" s="5">
        <v>50798982</v>
      </c>
      <c r="AN10" s="5">
        <v>25753</v>
      </c>
      <c r="AO10" s="64">
        <v>1972.5461887935387</v>
      </c>
      <c r="AQ10" s="63" t="s">
        <v>52</v>
      </c>
      <c r="AR10" s="11">
        <v>-1.0135868441724893</v>
      </c>
      <c r="AS10" s="11">
        <v>-1.4413924724927232</v>
      </c>
      <c r="AT10" s="11">
        <v>1.527350847322051</v>
      </c>
      <c r="AU10" s="11">
        <v>1.8706599732589657</v>
      </c>
      <c r="AV10" s="11">
        <v>-1.1016809843591133</v>
      </c>
      <c r="AW10" s="11">
        <v>4.4152446052165759</v>
      </c>
      <c r="AX10" s="11">
        <v>2.3296806155845755</v>
      </c>
      <c r="AY10" s="11">
        <v>-2.9458566561480213</v>
      </c>
      <c r="AZ10" s="11">
        <v>21.551071045419647</v>
      </c>
      <c r="BA10" s="11">
        <v>1.9615400346718599</v>
      </c>
      <c r="BB10" s="11">
        <v>-3.5942769336493861</v>
      </c>
      <c r="BC10" s="65">
        <v>2.330525215063977</v>
      </c>
      <c r="BD10" s="5"/>
      <c r="BE10" s="63" t="s">
        <v>52</v>
      </c>
      <c r="BF10" s="11">
        <v>42.766468694745427</v>
      </c>
      <c r="BG10" s="11">
        <v>34.254063525952184</v>
      </c>
      <c r="BH10" s="11">
        <v>0.27547655433121532</v>
      </c>
      <c r="BI10" s="11">
        <v>-1.2173920472262683E-2</v>
      </c>
      <c r="BJ10" s="11">
        <v>-2.3274932678003126</v>
      </c>
      <c r="BK10" s="11">
        <v>76.576983947546921</v>
      </c>
      <c r="BL10" s="11">
        <v>2.362006516844505</v>
      </c>
      <c r="BM10" s="11">
        <v>6.4787683138813019</v>
      </c>
      <c r="BN10" s="11">
        <v>39.067862282741061</v>
      </c>
      <c r="BO10" s="11">
        <v>-15.736360990627398</v>
      </c>
      <c r="BP10" s="57">
        <v>-24.128377202645034</v>
      </c>
      <c r="BQ10" s="57">
        <v>-22.069087165482621</v>
      </c>
      <c r="BR10" s="65">
        <v>-37.389243108836361</v>
      </c>
      <c r="BS10" s="5"/>
      <c r="BT10" s="63" t="s">
        <v>52</v>
      </c>
      <c r="BU10" s="11">
        <v>-17.01215571594275</v>
      </c>
      <c r="BV10" s="11">
        <v>-26.73438259061728</v>
      </c>
      <c r="BW10" s="11">
        <v>21.747981236300781</v>
      </c>
      <c r="BX10" s="11">
        <v>-10.437958964675532</v>
      </c>
      <c r="BY10" s="11">
        <v>-35.488711073376649</v>
      </c>
      <c r="BZ10" s="11">
        <v>-20.068773890483723</v>
      </c>
      <c r="CA10" s="11">
        <v>-4.1039697211537218</v>
      </c>
      <c r="CB10" s="11">
        <v>-3.8805250340147714</v>
      </c>
      <c r="CC10" s="11">
        <v>-1.2311114520211706</v>
      </c>
      <c r="CD10" s="66">
        <v>-2.6824373757193718</v>
      </c>
      <c r="CE10" s="63" t="s">
        <v>52</v>
      </c>
      <c r="CF10" s="11">
        <f t="shared" si="3"/>
        <v>76.917070897208134</v>
      </c>
      <c r="CG10" s="11">
        <f t="shared" si="0"/>
        <v>65.548547803576056</v>
      </c>
      <c r="CH10" s="11">
        <f t="shared" si="0"/>
        <v>11.368523093632072</v>
      </c>
      <c r="CI10" s="11">
        <f t="shared" si="0"/>
        <v>10.089446280636096</v>
      </c>
      <c r="CJ10" s="11">
        <f t="shared" si="0"/>
        <v>1.2790768129959769</v>
      </c>
      <c r="CK10" s="11">
        <f t="shared" si="0"/>
        <v>4.6332562333631016</v>
      </c>
      <c r="CL10" s="11">
        <f t="shared" si="0"/>
        <v>6.3357805083574315</v>
      </c>
      <c r="CM10" s="11">
        <f t="shared" si="0"/>
        <v>1.7025242749943295</v>
      </c>
      <c r="CN10" s="11">
        <f t="shared" si="0"/>
        <v>-0.30372852747324741</v>
      </c>
      <c r="CO10" s="11">
        <f t="shared" si="0"/>
        <v>1.2758976154285926</v>
      </c>
      <c r="CP10" s="11">
        <f t="shared" si="0"/>
        <v>1.5796261429018399</v>
      </c>
      <c r="CQ10" s="65">
        <f t="shared" si="0"/>
        <v>4.7928952592002725</v>
      </c>
      <c r="CS10" s="63" t="s">
        <v>52</v>
      </c>
      <c r="CT10" s="59">
        <f t="shared" si="1"/>
        <v>0.55790488084977763</v>
      </c>
      <c r="CU10" s="59">
        <f t="shared" si="1"/>
        <v>0.65607417093515763</v>
      </c>
      <c r="CV10" s="59">
        <f t="shared" si="1"/>
        <v>9.8169290085380057E-2</v>
      </c>
      <c r="CW10" s="59">
        <f t="shared" si="1"/>
        <v>0.92158736566807575</v>
      </c>
      <c r="CX10" s="59">
        <f t="shared" si="1"/>
        <v>3.2672800411630294</v>
      </c>
      <c r="CY10" s="59">
        <f t="shared" si="1"/>
        <v>4.6122971519389898E-2</v>
      </c>
      <c r="CZ10" s="59">
        <f t="shared" si="1"/>
        <v>0.14408950163607609</v>
      </c>
      <c r="DA10" s="59">
        <f t="shared" si="1"/>
        <v>0.16881834364318563</v>
      </c>
      <c r="DB10" s="59">
        <f t="shared" si="1"/>
        <v>2.4728842007109512E-2</v>
      </c>
      <c r="DC10" s="59">
        <f t="shared" si="1"/>
        <v>18.449672869428763</v>
      </c>
      <c r="DD10" s="59">
        <f t="shared" si="1"/>
        <v>5.7422213697117002</v>
      </c>
      <c r="DE10" s="11">
        <f t="shared" si="1"/>
        <v>5.1052735663088686</v>
      </c>
      <c r="DF10" s="65">
        <f t="shared" si="1"/>
        <v>0.63694780340283197</v>
      </c>
      <c r="DH10" s="63" t="s">
        <v>52</v>
      </c>
      <c r="DI10" s="11">
        <f t="shared" si="2"/>
        <v>1.5647459234517731</v>
      </c>
      <c r="DJ10" s="11">
        <f t="shared" si="2"/>
        <v>1.1044118954982207</v>
      </c>
      <c r="DK10" s="11">
        <f t="shared" si="2"/>
        <v>0.46033402795355233</v>
      </c>
      <c r="DL10" s="11">
        <f t="shared" si="2"/>
        <v>11.142705576265289</v>
      </c>
      <c r="DM10" s="11">
        <f t="shared" si="2"/>
        <v>0.69402965594861721</v>
      </c>
      <c r="DN10" s="11">
        <f t="shared" si="2"/>
        <v>2.2549585737761437</v>
      </c>
      <c r="DO10" s="11">
        <f t="shared" si="2"/>
        <v>8.1937173465405273</v>
      </c>
      <c r="DP10" s="67">
        <f t="shared" si="2"/>
        <v>100</v>
      </c>
      <c r="DQ10" s="62"/>
    </row>
    <row r="11" spans="2:121" ht="12">
      <c r="B11" s="63" t="s">
        <v>53</v>
      </c>
      <c r="C11" s="5">
        <v>106550271</v>
      </c>
      <c r="D11" s="5">
        <v>90780116</v>
      </c>
      <c r="E11" s="5">
        <v>15770155</v>
      </c>
      <c r="F11" s="5">
        <v>14004313</v>
      </c>
      <c r="G11" s="5">
        <v>1765842</v>
      </c>
      <c r="H11" s="5">
        <v>8861622</v>
      </c>
      <c r="I11" s="5">
        <v>10679666</v>
      </c>
      <c r="J11" s="5">
        <v>1818044</v>
      </c>
      <c r="K11" s="5">
        <v>-340950</v>
      </c>
      <c r="L11" s="5">
        <v>1322188</v>
      </c>
      <c r="M11" s="5">
        <v>1663138</v>
      </c>
      <c r="N11" s="64">
        <v>8964567</v>
      </c>
      <c r="O11" s="5"/>
      <c r="P11" s="63" t="s">
        <v>53</v>
      </c>
      <c r="Q11" s="5">
        <v>656580</v>
      </c>
      <c r="R11" s="5">
        <v>770641</v>
      </c>
      <c r="S11" s="5">
        <v>114061</v>
      </c>
      <c r="T11" s="5">
        <v>1084057</v>
      </c>
      <c r="U11" s="5">
        <v>4610501</v>
      </c>
      <c r="V11" s="5">
        <v>2613429</v>
      </c>
      <c r="W11" s="5">
        <v>238005</v>
      </c>
      <c r="X11" s="5">
        <v>278850</v>
      </c>
      <c r="Y11" s="5">
        <v>40845</v>
      </c>
      <c r="Z11" s="5">
        <v>30334435</v>
      </c>
      <c r="AA11" s="5">
        <v>8545864</v>
      </c>
      <c r="AB11" s="5">
        <v>7634316</v>
      </c>
      <c r="AC11" s="64">
        <v>911548</v>
      </c>
      <c r="AD11" s="5">
        <v>0</v>
      </c>
      <c r="AE11" s="63" t="s">
        <v>53</v>
      </c>
      <c r="AF11" s="5">
        <v>257048</v>
      </c>
      <c r="AG11" s="5">
        <v>-162105</v>
      </c>
      <c r="AH11" s="5">
        <v>419153</v>
      </c>
      <c r="AI11" s="5">
        <v>21531523</v>
      </c>
      <c r="AJ11" s="5">
        <v>3939064</v>
      </c>
      <c r="AK11" s="5">
        <v>4440095</v>
      </c>
      <c r="AL11" s="5">
        <v>13152364</v>
      </c>
      <c r="AM11" s="5">
        <v>145746328</v>
      </c>
      <c r="AN11" s="5">
        <v>67419</v>
      </c>
      <c r="AO11" s="64">
        <v>2161.7990180809566</v>
      </c>
      <c r="AQ11" s="63" t="s">
        <v>53</v>
      </c>
      <c r="AR11" s="11">
        <v>-6.47031333185899E-2</v>
      </c>
      <c r="AS11" s="11">
        <v>-0.49525087939867724</v>
      </c>
      <c r="AT11" s="11">
        <v>2.4880300746446067</v>
      </c>
      <c r="AU11" s="11">
        <v>2.8448629757221342</v>
      </c>
      <c r="AV11" s="11">
        <v>-0.25655451020795489</v>
      </c>
      <c r="AW11" s="11">
        <v>41.084906741796281</v>
      </c>
      <c r="AX11" s="11">
        <v>30.281408103049472</v>
      </c>
      <c r="AY11" s="11">
        <v>-5.1287175936048497</v>
      </c>
      <c r="AZ11" s="11">
        <v>21.450589552548276</v>
      </c>
      <c r="BA11" s="11">
        <v>-1.3856993795342518</v>
      </c>
      <c r="BB11" s="11">
        <v>-6.2928457735269667</v>
      </c>
      <c r="BC11" s="65">
        <v>38.125324625599113</v>
      </c>
      <c r="BD11" s="5"/>
      <c r="BE11" s="63" t="s">
        <v>53</v>
      </c>
      <c r="BF11" s="11">
        <v>45.671326545780481</v>
      </c>
      <c r="BG11" s="11">
        <v>36.683551667748581</v>
      </c>
      <c r="BH11" s="11">
        <v>0.86128379035609759</v>
      </c>
      <c r="BI11" s="11">
        <v>9.2746520329661468</v>
      </c>
      <c r="BJ11" s="11">
        <v>-1.8397615625411841</v>
      </c>
      <c r="BK11" s="11">
        <v>645.66923741943208</v>
      </c>
      <c r="BL11" s="11">
        <v>5.8058636555602474</v>
      </c>
      <c r="BM11" s="11">
        <v>10.060783075465739</v>
      </c>
      <c r="BN11" s="11">
        <v>43.744501143762101</v>
      </c>
      <c r="BO11" s="11">
        <v>-16.387210254649858</v>
      </c>
      <c r="BP11" s="57">
        <v>-21.743666044342177</v>
      </c>
      <c r="BQ11" s="57">
        <v>-19.766451636905778</v>
      </c>
      <c r="BR11" s="65">
        <v>-35.131803952517416</v>
      </c>
      <c r="BS11" s="5"/>
      <c r="BT11" s="63" t="s">
        <v>53</v>
      </c>
      <c r="BU11" s="11">
        <v>-29.291117651913183</v>
      </c>
      <c r="BV11" s="11">
        <v>-891.99237834668747</v>
      </c>
      <c r="BW11" s="11">
        <v>22.179955809737013</v>
      </c>
      <c r="BX11" s="11">
        <v>-13.859370907434338</v>
      </c>
      <c r="BY11" s="11">
        <v>-39.924555374201866</v>
      </c>
      <c r="BZ11" s="11">
        <v>-12.609732469474091</v>
      </c>
      <c r="CA11" s="11">
        <v>-1.5405498050516415</v>
      </c>
      <c r="CB11" s="11">
        <v>-2.3016789411919181</v>
      </c>
      <c r="CC11" s="11">
        <v>-0.84566285260464158</v>
      </c>
      <c r="CD11" s="66">
        <v>-1.4684340902030906</v>
      </c>
      <c r="CE11" s="63" t="s">
        <v>53</v>
      </c>
      <c r="CF11" s="11">
        <f t="shared" si="3"/>
        <v>73.106658989034699</v>
      </c>
      <c r="CG11" s="11">
        <f t="shared" si="0"/>
        <v>62.286382954361642</v>
      </c>
      <c r="CH11" s="11">
        <f t="shared" si="0"/>
        <v>10.820276034673066</v>
      </c>
      <c r="CI11" s="11">
        <f t="shared" si="0"/>
        <v>9.6086901071017028</v>
      </c>
      <c r="CJ11" s="11">
        <f t="shared" si="0"/>
        <v>1.2115859275713621</v>
      </c>
      <c r="CK11" s="11">
        <f t="shared" si="0"/>
        <v>6.0801682770354253</v>
      </c>
      <c r="CL11" s="11">
        <f t="shared" si="0"/>
        <v>7.3275712304738132</v>
      </c>
      <c r="CM11" s="11">
        <f t="shared" si="0"/>
        <v>1.2474029534383879</v>
      </c>
      <c r="CN11" s="11">
        <f t="shared" si="0"/>
        <v>-0.23393385252217128</v>
      </c>
      <c r="CO11" s="11">
        <f t="shared" si="0"/>
        <v>0.90718443349049582</v>
      </c>
      <c r="CP11" s="11">
        <f t="shared" si="0"/>
        <v>1.1411182860126672</v>
      </c>
      <c r="CQ11" s="65">
        <f t="shared" si="0"/>
        <v>6.1508012743895684</v>
      </c>
      <c r="CS11" s="63" t="s">
        <v>53</v>
      </c>
      <c r="CT11" s="59">
        <f t="shared" si="1"/>
        <v>0.45049505466786099</v>
      </c>
      <c r="CU11" s="59">
        <f t="shared" si="1"/>
        <v>0.52875500232156791</v>
      </c>
      <c r="CV11" s="59">
        <f t="shared" si="1"/>
        <v>7.8259947653706932E-2</v>
      </c>
      <c r="CW11" s="59">
        <f t="shared" si="1"/>
        <v>0.74379712674476439</v>
      </c>
      <c r="CX11" s="59">
        <f t="shared" si="1"/>
        <v>3.1633736940528614</v>
      </c>
      <c r="CY11" s="59">
        <f t="shared" si="1"/>
        <v>1.7931353989240812</v>
      </c>
      <c r="CZ11" s="59">
        <f t="shared" si="1"/>
        <v>0.16330085516802867</v>
      </c>
      <c r="DA11" s="59">
        <f t="shared" si="1"/>
        <v>0.1913255749400424</v>
      </c>
      <c r="DB11" s="59">
        <f t="shared" si="1"/>
        <v>2.8024719772013741E-2</v>
      </c>
      <c r="DC11" s="59">
        <f t="shared" si="1"/>
        <v>20.813172733929871</v>
      </c>
      <c r="DD11" s="59">
        <f t="shared" si="1"/>
        <v>5.8635192510647682</v>
      </c>
      <c r="DE11" s="11">
        <f t="shared" si="1"/>
        <v>5.2380846260497211</v>
      </c>
      <c r="DF11" s="65">
        <f t="shared" si="1"/>
        <v>0.62543462501504676</v>
      </c>
      <c r="DH11" s="63" t="s">
        <v>53</v>
      </c>
      <c r="DI11" s="11">
        <f t="shared" si="2"/>
        <v>0.17636670750291561</v>
      </c>
      <c r="DJ11" s="11">
        <f t="shared" si="2"/>
        <v>-0.11122407145653783</v>
      </c>
      <c r="DK11" s="11">
        <f t="shared" si="2"/>
        <v>0.28759077895945345</v>
      </c>
      <c r="DL11" s="11">
        <f t="shared" si="2"/>
        <v>14.773286775362191</v>
      </c>
      <c r="DM11" s="11">
        <f t="shared" si="2"/>
        <v>2.7026849005760201</v>
      </c>
      <c r="DN11" s="11">
        <f t="shared" si="2"/>
        <v>3.0464541103224225</v>
      </c>
      <c r="DO11" s="11">
        <f t="shared" si="2"/>
        <v>9.0241477644637467</v>
      </c>
      <c r="DP11" s="67">
        <f t="shared" si="2"/>
        <v>100</v>
      </c>
      <c r="DQ11" s="62"/>
    </row>
    <row r="12" spans="2:121" ht="12">
      <c r="B12" s="63" t="s">
        <v>54</v>
      </c>
      <c r="C12" s="5">
        <v>77084832</v>
      </c>
      <c r="D12" s="5">
        <v>65670495</v>
      </c>
      <c r="E12" s="5">
        <v>11414337</v>
      </c>
      <c r="F12" s="5">
        <v>10134182</v>
      </c>
      <c r="G12" s="5">
        <v>1280155</v>
      </c>
      <c r="H12" s="5">
        <v>6144938</v>
      </c>
      <c r="I12" s="5">
        <v>7641544</v>
      </c>
      <c r="J12" s="5">
        <v>1496606</v>
      </c>
      <c r="K12" s="5">
        <v>-546196</v>
      </c>
      <c r="L12" s="5">
        <v>838615</v>
      </c>
      <c r="M12" s="5">
        <v>1384811</v>
      </c>
      <c r="N12" s="64">
        <v>6561042</v>
      </c>
      <c r="O12" s="5"/>
      <c r="P12" s="63" t="s">
        <v>54</v>
      </c>
      <c r="Q12" s="5">
        <v>418263</v>
      </c>
      <c r="R12" s="5">
        <v>507732</v>
      </c>
      <c r="S12" s="5">
        <v>89469</v>
      </c>
      <c r="T12" s="5">
        <v>970228</v>
      </c>
      <c r="U12" s="5">
        <v>3681334</v>
      </c>
      <c r="V12" s="5">
        <v>1491217</v>
      </c>
      <c r="W12" s="5">
        <v>130092</v>
      </c>
      <c r="X12" s="5">
        <v>152418</v>
      </c>
      <c r="Y12" s="5">
        <v>22326</v>
      </c>
      <c r="Z12" s="5">
        <v>22553454</v>
      </c>
      <c r="AA12" s="5">
        <v>6282307</v>
      </c>
      <c r="AB12" s="5">
        <v>5687820</v>
      </c>
      <c r="AC12" s="64">
        <v>594487</v>
      </c>
      <c r="AD12" s="5">
        <v>0</v>
      </c>
      <c r="AE12" s="63" t="s">
        <v>54</v>
      </c>
      <c r="AF12" s="5">
        <v>962082</v>
      </c>
      <c r="AG12" s="5">
        <v>596485</v>
      </c>
      <c r="AH12" s="5">
        <v>365597</v>
      </c>
      <c r="AI12" s="5">
        <v>15309065</v>
      </c>
      <c r="AJ12" s="5">
        <v>3000417</v>
      </c>
      <c r="AK12" s="5">
        <v>3529627</v>
      </c>
      <c r="AL12" s="5">
        <v>8779021</v>
      </c>
      <c r="AM12" s="5">
        <v>105783224</v>
      </c>
      <c r="AN12" s="5">
        <v>52949</v>
      </c>
      <c r="AO12" s="64">
        <v>1997.8323292224593</v>
      </c>
      <c r="AQ12" s="63" t="s">
        <v>54</v>
      </c>
      <c r="AR12" s="11">
        <v>-0.39349211253904653</v>
      </c>
      <c r="AS12" s="11">
        <v>-0.82367529284771923</v>
      </c>
      <c r="AT12" s="11">
        <v>2.1558508228520923</v>
      </c>
      <c r="AU12" s="11">
        <v>2.5079504442538316</v>
      </c>
      <c r="AV12" s="11">
        <v>-0.5483936625922341</v>
      </c>
      <c r="AW12" s="11">
        <v>10.841649246584844</v>
      </c>
      <c r="AX12" s="11">
        <v>6.9761816099742138</v>
      </c>
      <c r="AY12" s="11">
        <v>-6.4229981160872889</v>
      </c>
      <c r="AZ12" s="11">
        <v>11.700354526804523</v>
      </c>
      <c r="BA12" s="11">
        <v>-4.2933687880534332</v>
      </c>
      <c r="BB12" s="11">
        <v>-7.3584799632862063</v>
      </c>
      <c r="BC12" s="65">
        <v>8.6412724906361458</v>
      </c>
      <c r="BD12" s="5"/>
      <c r="BE12" s="63" t="s">
        <v>54</v>
      </c>
      <c r="BF12" s="11">
        <v>24.333909031726826</v>
      </c>
      <c r="BG12" s="11">
        <v>19.366646683358606</v>
      </c>
      <c r="BH12" s="11">
        <v>0.58121233923914017</v>
      </c>
      <c r="BI12" s="11">
        <v>24.475976650202067</v>
      </c>
      <c r="BJ12" s="11">
        <v>-3.101165733826917</v>
      </c>
      <c r="BK12" s="11">
        <v>32.649898814686324</v>
      </c>
      <c r="BL12" s="11">
        <v>5.5256327060350419</v>
      </c>
      <c r="BM12" s="11">
        <v>9.7693243934232612</v>
      </c>
      <c r="BN12" s="11">
        <v>43.363513773839337</v>
      </c>
      <c r="BO12" s="11">
        <v>-5.8261982376036565</v>
      </c>
      <c r="BP12" s="57">
        <v>-17.047513791728399</v>
      </c>
      <c r="BQ12" s="57">
        <v>-14.539977489406184</v>
      </c>
      <c r="BR12" s="65">
        <v>-35.230272583556953</v>
      </c>
      <c r="BS12" s="5"/>
      <c r="BT12" s="63" t="s">
        <v>54</v>
      </c>
      <c r="BU12" s="11">
        <v>17.905240208387717</v>
      </c>
      <c r="BV12" s="11">
        <v>15.397041582672017</v>
      </c>
      <c r="BW12" s="11">
        <v>22.240128928283642</v>
      </c>
      <c r="BX12" s="11">
        <v>-1.6088798299831286</v>
      </c>
      <c r="BY12" s="11">
        <v>21.923663638232874</v>
      </c>
      <c r="BZ12" s="11">
        <v>-10.50582483555926</v>
      </c>
      <c r="CA12" s="11">
        <v>-4.1018403467137841</v>
      </c>
      <c r="CB12" s="11">
        <v>-1.0280253181644303</v>
      </c>
      <c r="CC12" s="11">
        <v>-1.1942749444848755</v>
      </c>
      <c r="CD12" s="66">
        <v>0.16825910262491051</v>
      </c>
      <c r="CE12" s="63" t="s">
        <v>54</v>
      </c>
      <c r="CF12" s="11">
        <f t="shared" si="3"/>
        <v>72.870564050874449</v>
      </c>
      <c r="CG12" s="11">
        <f t="shared" si="0"/>
        <v>62.080254804863955</v>
      </c>
      <c r="CH12" s="11">
        <f t="shared" si="0"/>
        <v>10.790309246010501</v>
      </c>
      <c r="CI12" s="11">
        <f t="shared" si="0"/>
        <v>9.580140987194719</v>
      </c>
      <c r="CJ12" s="11">
        <f t="shared" si="0"/>
        <v>1.2101682588157836</v>
      </c>
      <c r="CK12" s="11">
        <f t="shared" si="0"/>
        <v>5.8089910362346302</v>
      </c>
      <c r="CL12" s="11">
        <f t="shared" si="0"/>
        <v>7.2237768060462972</v>
      </c>
      <c r="CM12" s="11">
        <f t="shared" si="0"/>
        <v>1.4147857698116668</v>
      </c>
      <c r="CN12" s="11">
        <f t="shared" si="0"/>
        <v>-0.51633517995254152</v>
      </c>
      <c r="CO12" s="11">
        <f t="shared" si="0"/>
        <v>0.79276748078693471</v>
      </c>
      <c r="CP12" s="11">
        <f t="shared" si="0"/>
        <v>1.309102660739476</v>
      </c>
      <c r="CQ12" s="65">
        <f t="shared" si="0"/>
        <v>6.2023464136430553</v>
      </c>
      <c r="CS12" s="63" t="s">
        <v>54</v>
      </c>
      <c r="CT12" s="59">
        <f t="shared" si="1"/>
        <v>0.39539634375295651</v>
      </c>
      <c r="CU12" s="59">
        <f t="shared" si="1"/>
        <v>0.47997402688350654</v>
      </c>
      <c r="CV12" s="59">
        <f t="shared" si="1"/>
        <v>8.4577683130550085E-2</v>
      </c>
      <c r="CW12" s="59">
        <f t="shared" si="1"/>
        <v>0.91718512946816588</v>
      </c>
      <c r="CX12" s="59">
        <f t="shared" si="1"/>
        <v>3.4800735511710248</v>
      </c>
      <c r="CY12" s="59">
        <f t="shared" si="1"/>
        <v>1.4096913892509082</v>
      </c>
      <c r="CZ12" s="59">
        <f t="shared" si="1"/>
        <v>0.12297980254411607</v>
      </c>
      <c r="DA12" s="59">
        <f t="shared" si="1"/>
        <v>0.14408522848575689</v>
      </c>
      <c r="DB12" s="59">
        <f t="shared" si="1"/>
        <v>2.1105425941640801E-2</v>
      </c>
      <c r="DC12" s="59">
        <f t="shared" si="1"/>
        <v>21.320444912890913</v>
      </c>
      <c r="DD12" s="59">
        <f t="shared" si="1"/>
        <v>5.9388500013953065</v>
      </c>
      <c r="DE12" s="11">
        <f t="shared" si="1"/>
        <v>5.3768639155864637</v>
      </c>
      <c r="DF12" s="65">
        <f t="shared" si="1"/>
        <v>0.56198608580884235</v>
      </c>
      <c r="DH12" s="63" t="s">
        <v>54</v>
      </c>
      <c r="DI12" s="11">
        <f t="shared" si="2"/>
        <v>0.90948447553460843</v>
      </c>
      <c r="DJ12" s="11">
        <f t="shared" si="2"/>
        <v>0.56387485410730154</v>
      </c>
      <c r="DK12" s="11">
        <f t="shared" si="2"/>
        <v>0.34560962142730683</v>
      </c>
      <c r="DL12" s="11">
        <f t="shared" si="2"/>
        <v>14.472110435961</v>
      </c>
      <c r="DM12" s="11">
        <f t="shared" si="2"/>
        <v>2.8363826385174269</v>
      </c>
      <c r="DN12" s="11">
        <f t="shared" si="2"/>
        <v>3.3366604519446299</v>
      </c>
      <c r="DO12" s="11">
        <f t="shared" si="2"/>
        <v>8.2990673454989423</v>
      </c>
      <c r="DP12" s="67">
        <f t="shared" si="2"/>
        <v>100</v>
      </c>
      <c r="DQ12" s="62"/>
    </row>
    <row r="13" spans="2:121" ht="12">
      <c r="B13" s="63" t="s">
        <v>55</v>
      </c>
      <c r="C13" s="5">
        <v>74071881</v>
      </c>
      <c r="D13" s="5">
        <v>63105884</v>
      </c>
      <c r="E13" s="5">
        <v>10965997</v>
      </c>
      <c r="F13" s="5">
        <v>9734766</v>
      </c>
      <c r="G13" s="5">
        <v>1231231</v>
      </c>
      <c r="H13" s="5">
        <v>6290631</v>
      </c>
      <c r="I13" s="5">
        <v>7794275</v>
      </c>
      <c r="J13" s="5">
        <v>1503644</v>
      </c>
      <c r="K13" s="5">
        <v>-245032</v>
      </c>
      <c r="L13" s="5">
        <v>1163368</v>
      </c>
      <c r="M13" s="5">
        <v>1408400</v>
      </c>
      <c r="N13" s="64">
        <v>6440111</v>
      </c>
      <c r="O13" s="5"/>
      <c r="P13" s="63" t="s">
        <v>55</v>
      </c>
      <c r="Q13" s="5">
        <v>314003</v>
      </c>
      <c r="R13" s="5">
        <v>392849</v>
      </c>
      <c r="S13" s="5">
        <v>78846</v>
      </c>
      <c r="T13" s="5">
        <v>888368</v>
      </c>
      <c r="U13" s="5">
        <v>3362347</v>
      </c>
      <c r="V13" s="5">
        <v>1875393</v>
      </c>
      <c r="W13" s="5">
        <v>95552</v>
      </c>
      <c r="X13" s="5">
        <v>111950</v>
      </c>
      <c r="Y13" s="5">
        <v>16398</v>
      </c>
      <c r="Z13" s="5">
        <v>23331610</v>
      </c>
      <c r="AA13" s="5">
        <v>6899886</v>
      </c>
      <c r="AB13" s="5">
        <v>6374345</v>
      </c>
      <c r="AC13" s="64">
        <v>525541</v>
      </c>
      <c r="AD13" s="5">
        <v>0</v>
      </c>
      <c r="AE13" s="63" t="s">
        <v>55</v>
      </c>
      <c r="AF13" s="5">
        <v>324675</v>
      </c>
      <c r="AG13" s="5">
        <v>48607</v>
      </c>
      <c r="AH13" s="5">
        <v>276068</v>
      </c>
      <c r="AI13" s="5">
        <v>16107049</v>
      </c>
      <c r="AJ13" s="5">
        <v>4794816</v>
      </c>
      <c r="AK13" s="5">
        <v>3018560</v>
      </c>
      <c r="AL13" s="5">
        <v>8293673</v>
      </c>
      <c r="AM13" s="5">
        <v>103694122</v>
      </c>
      <c r="AN13" s="5">
        <v>48634</v>
      </c>
      <c r="AO13" s="64">
        <v>2132.1322942797219</v>
      </c>
      <c r="AQ13" s="63" t="s">
        <v>55</v>
      </c>
      <c r="AR13" s="11">
        <v>-0.105415981732284</v>
      </c>
      <c r="AS13" s="11">
        <v>-0.53609513536823394</v>
      </c>
      <c r="AT13" s="11">
        <v>2.4473488121111746</v>
      </c>
      <c r="AU13" s="11">
        <v>2.799725691847696</v>
      </c>
      <c r="AV13" s="11">
        <v>-0.25591587747794459</v>
      </c>
      <c r="AW13" s="11">
        <v>25.948014115173812</v>
      </c>
      <c r="AX13" s="11">
        <v>19.117937880521314</v>
      </c>
      <c r="AY13" s="11">
        <v>-2.9093414416339889</v>
      </c>
      <c r="AZ13" s="11">
        <v>24.413432292534257</v>
      </c>
      <c r="BA13" s="11">
        <v>2.5956514262281347</v>
      </c>
      <c r="BB13" s="11">
        <v>-3.4091415662340743</v>
      </c>
      <c r="BC13" s="65">
        <v>23.389256697918992</v>
      </c>
      <c r="BD13" s="5"/>
      <c r="BE13" s="63" t="s">
        <v>55</v>
      </c>
      <c r="BF13" s="11">
        <v>27.661140157582754</v>
      </c>
      <c r="BG13" s="11">
        <v>21.251562524113027</v>
      </c>
      <c r="BH13" s="11">
        <v>1.0470466108754437</v>
      </c>
      <c r="BI13" s="11">
        <v>43.522668157305475</v>
      </c>
      <c r="BJ13" s="11">
        <v>2.8143027267499472E-2</v>
      </c>
      <c r="BK13" s="11">
        <v>88.860568537488277</v>
      </c>
      <c r="BL13" s="11">
        <v>-3.9234218834838215</v>
      </c>
      <c r="BM13" s="11">
        <v>-5.9812349911174192E-2</v>
      </c>
      <c r="BN13" s="11">
        <v>30.526148213006447</v>
      </c>
      <c r="BO13" s="11">
        <v>-1.9210998135956896</v>
      </c>
      <c r="BP13" s="57">
        <v>-13.664258276762675</v>
      </c>
      <c r="BQ13" s="57">
        <v>-11.320777291000548</v>
      </c>
      <c r="BR13" s="65">
        <v>-34.620379931079952</v>
      </c>
      <c r="BS13" s="5"/>
      <c r="BT13" s="63" t="s">
        <v>55</v>
      </c>
      <c r="BU13" s="11">
        <v>3.7873968679174115</v>
      </c>
      <c r="BV13" s="11">
        <v>-45.005374215081744</v>
      </c>
      <c r="BW13" s="11">
        <v>23.001933684426266</v>
      </c>
      <c r="BX13" s="11">
        <v>4.0247449877333583</v>
      </c>
      <c r="BY13" s="11">
        <v>29.929827071532163</v>
      </c>
      <c r="BZ13" s="11">
        <v>-7.1727570296364727</v>
      </c>
      <c r="CA13" s="11">
        <v>-2.904253661458247</v>
      </c>
      <c r="CB13" s="11">
        <v>0.73915546365784401</v>
      </c>
      <c r="CC13" s="11">
        <v>-0.86024135681669922</v>
      </c>
      <c r="CD13" s="66">
        <v>1.6132748781757411</v>
      </c>
      <c r="CE13" s="63" t="s">
        <v>55</v>
      </c>
      <c r="CF13" s="11">
        <f t="shared" si="3"/>
        <v>71.433056735848538</v>
      </c>
      <c r="CG13" s="11">
        <f t="shared" si="0"/>
        <v>60.857725378107745</v>
      </c>
      <c r="CH13" s="11">
        <f t="shared" si="0"/>
        <v>10.575331357740799</v>
      </c>
      <c r="CI13" s="11">
        <f t="shared" si="0"/>
        <v>9.3879631865729092</v>
      </c>
      <c r="CJ13" s="11">
        <f t="shared" si="0"/>
        <v>1.1873681711678894</v>
      </c>
      <c r="CK13" s="11">
        <f t="shared" si="0"/>
        <v>6.0665261238240671</v>
      </c>
      <c r="CL13" s="11">
        <f t="shared" si="0"/>
        <v>7.5166025322052494</v>
      </c>
      <c r="CM13" s="11">
        <f t="shared" si="0"/>
        <v>1.450076408381181</v>
      </c>
      <c r="CN13" s="11">
        <f t="shared" si="0"/>
        <v>-0.2363026903299302</v>
      </c>
      <c r="CO13" s="11">
        <f t="shared" si="0"/>
        <v>1.1219228029145183</v>
      </c>
      <c r="CP13" s="11">
        <f t="shared" si="0"/>
        <v>1.3582254932444482</v>
      </c>
      <c r="CQ13" s="65">
        <f t="shared" si="0"/>
        <v>6.2106808715734143</v>
      </c>
      <c r="CS13" s="63" t="s">
        <v>55</v>
      </c>
      <c r="CT13" s="59">
        <f t="shared" si="1"/>
        <v>0.30281658588130966</v>
      </c>
      <c r="CU13" s="59">
        <f t="shared" si="1"/>
        <v>0.37885368275744691</v>
      </c>
      <c r="CV13" s="59">
        <f t="shared" si="1"/>
        <v>7.60370968761373E-2</v>
      </c>
      <c r="CW13" s="59">
        <f t="shared" si="1"/>
        <v>0.85671972804784446</v>
      </c>
      <c r="CX13" s="59">
        <f t="shared" si="1"/>
        <v>3.2425627751590391</v>
      </c>
      <c r="CY13" s="59">
        <f t="shared" si="1"/>
        <v>1.8085817824852211</v>
      </c>
      <c r="CZ13" s="59">
        <f t="shared" si="1"/>
        <v>9.2147942580583314E-2</v>
      </c>
      <c r="DA13" s="59">
        <f t="shared" si="1"/>
        <v>0.10796176084117864</v>
      </c>
      <c r="DB13" s="59">
        <f t="shared" si="1"/>
        <v>1.581381826059533E-2</v>
      </c>
      <c r="DC13" s="59">
        <f t="shared" si="1"/>
        <v>22.500417140327393</v>
      </c>
      <c r="DD13" s="59">
        <f t="shared" si="1"/>
        <v>6.6540763033800507</v>
      </c>
      <c r="DE13" s="11">
        <f t="shared" si="1"/>
        <v>6.1472577973127542</v>
      </c>
      <c r="DF13" s="65">
        <f t="shared" si="1"/>
        <v>0.50681850606729673</v>
      </c>
      <c r="DH13" s="63" t="s">
        <v>55</v>
      </c>
      <c r="DI13" s="11">
        <f t="shared" si="2"/>
        <v>0.313108393935772</v>
      </c>
      <c r="DJ13" s="11">
        <f t="shared" si="2"/>
        <v>4.687536676379786E-2</v>
      </c>
      <c r="DK13" s="11">
        <f t="shared" si="2"/>
        <v>0.26623302717197417</v>
      </c>
      <c r="DL13" s="11">
        <f t="shared" si="2"/>
        <v>15.533232443011572</v>
      </c>
      <c r="DM13" s="11">
        <f t="shared" si="2"/>
        <v>4.6239998058906373</v>
      </c>
      <c r="DN13" s="11">
        <f t="shared" si="2"/>
        <v>2.9110232497074424</v>
      </c>
      <c r="DO13" s="11">
        <f t="shared" si="2"/>
        <v>7.9982093874134934</v>
      </c>
      <c r="DP13" s="67">
        <f t="shared" si="2"/>
        <v>100</v>
      </c>
      <c r="DQ13" s="62"/>
    </row>
    <row r="14" spans="2:121" ht="12">
      <c r="B14" s="63" t="s">
        <v>56</v>
      </c>
      <c r="C14" s="5">
        <v>61890418</v>
      </c>
      <c r="D14" s="5">
        <v>52731038</v>
      </c>
      <c r="E14" s="5">
        <v>9159380</v>
      </c>
      <c r="F14" s="5">
        <v>8133768</v>
      </c>
      <c r="G14" s="5">
        <v>1025612</v>
      </c>
      <c r="H14" s="5">
        <v>3126396</v>
      </c>
      <c r="I14" s="5">
        <v>3782520</v>
      </c>
      <c r="J14" s="5">
        <v>656124</v>
      </c>
      <c r="K14" s="5">
        <v>-180155</v>
      </c>
      <c r="L14" s="5">
        <v>405987</v>
      </c>
      <c r="M14" s="5">
        <v>586142</v>
      </c>
      <c r="N14" s="64">
        <v>3257288</v>
      </c>
      <c r="O14" s="5"/>
      <c r="P14" s="63" t="s">
        <v>56</v>
      </c>
      <c r="Q14" s="5">
        <v>241065</v>
      </c>
      <c r="R14" s="5">
        <v>302593</v>
      </c>
      <c r="S14" s="5">
        <v>61528</v>
      </c>
      <c r="T14" s="5">
        <v>335595</v>
      </c>
      <c r="U14" s="5">
        <v>2474926</v>
      </c>
      <c r="V14" s="5">
        <v>205702</v>
      </c>
      <c r="W14" s="5">
        <v>49263</v>
      </c>
      <c r="X14" s="5">
        <v>57717</v>
      </c>
      <c r="Y14" s="5">
        <v>8454</v>
      </c>
      <c r="Z14" s="5">
        <v>14797448</v>
      </c>
      <c r="AA14" s="5">
        <v>4414011</v>
      </c>
      <c r="AB14" s="5">
        <v>4080782</v>
      </c>
      <c r="AC14" s="64">
        <v>333229</v>
      </c>
      <c r="AD14" s="5">
        <v>0</v>
      </c>
      <c r="AE14" s="63" t="s">
        <v>56</v>
      </c>
      <c r="AF14" s="5">
        <v>152352</v>
      </c>
      <c r="AG14" s="5">
        <v>-20943</v>
      </c>
      <c r="AH14" s="5">
        <v>173295</v>
      </c>
      <c r="AI14" s="5">
        <v>10231085</v>
      </c>
      <c r="AJ14" s="5">
        <v>1075023</v>
      </c>
      <c r="AK14" s="5">
        <v>2741111</v>
      </c>
      <c r="AL14" s="5">
        <v>6414951</v>
      </c>
      <c r="AM14" s="5">
        <v>79814262</v>
      </c>
      <c r="AN14" s="5">
        <v>37217</v>
      </c>
      <c r="AO14" s="64">
        <v>2144.5646344412498</v>
      </c>
      <c r="AQ14" s="63" t="s">
        <v>56</v>
      </c>
      <c r="AR14" s="11">
        <v>0.92312317402171229</v>
      </c>
      <c r="AS14" s="11">
        <v>0.48900191154028005</v>
      </c>
      <c r="AT14" s="11">
        <v>3.4971991716951707</v>
      </c>
      <c r="AU14" s="11">
        <v>3.8605853414491782</v>
      </c>
      <c r="AV14" s="11">
        <v>0.70292885385972648</v>
      </c>
      <c r="AW14" s="11">
        <v>5.5399069908125069</v>
      </c>
      <c r="AX14" s="11">
        <v>4.1652954740039769</v>
      </c>
      <c r="AY14" s="11">
        <v>-1.9215849824882396</v>
      </c>
      <c r="AZ14" s="11">
        <v>8.0963749706671564</v>
      </c>
      <c r="BA14" s="11">
        <v>-2.7087124504736555E-2</v>
      </c>
      <c r="BB14" s="11">
        <v>-2.6541088780863711</v>
      </c>
      <c r="BC14" s="65">
        <v>4.7705127157705407</v>
      </c>
      <c r="BD14" s="5"/>
      <c r="BE14" s="63" t="s">
        <v>56</v>
      </c>
      <c r="BF14" s="11">
        <v>16.907774453082187</v>
      </c>
      <c r="BG14" s="11">
        <v>13.405465775192638</v>
      </c>
      <c r="BH14" s="11">
        <v>1.4928327532454679</v>
      </c>
      <c r="BI14" s="11">
        <v>21.78919558416862</v>
      </c>
      <c r="BJ14" s="11">
        <v>-0.12977464568212799</v>
      </c>
      <c r="BK14" s="11">
        <v>37.983726530584867</v>
      </c>
      <c r="BL14" s="11">
        <v>-0.15605999189298744</v>
      </c>
      <c r="BM14" s="11">
        <v>3.8579885915822434</v>
      </c>
      <c r="BN14" s="11">
        <v>35.632921546606774</v>
      </c>
      <c r="BO14" s="11">
        <v>-6.8555734805571227</v>
      </c>
      <c r="BP14" s="57">
        <v>-10.967257453448033</v>
      </c>
      <c r="BQ14" s="57">
        <v>-8.3576000670118908</v>
      </c>
      <c r="BR14" s="65">
        <v>-33.987654467727687</v>
      </c>
      <c r="BS14" s="5"/>
      <c r="BT14" s="63" t="s">
        <v>56</v>
      </c>
      <c r="BU14" s="11">
        <v>-6.5330887540567231</v>
      </c>
      <c r="BV14" s="11">
        <v>-201.2277055440089</v>
      </c>
      <c r="BW14" s="11">
        <v>21.771178818370903</v>
      </c>
      <c r="BX14" s="11">
        <v>-4.966996020647934</v>
      </c>
      <c r="BY14" s="11">
        <v>-3.1336276806631829</v>
      </c>
      <c r="BZ14" s="11">
        <v>-5.3541290308323806</v>
      </c>
      <c r="CA14" s="11">
        <v>-5.1021273114613397</v>
      </c>
      <c r="CB14" s="11">
        <v>-0.44766597104742151</v>
      </c>
      <c r="CC14" s="11">
        <v>-0.41474900995397623</v>
      </c>
      <c r="CD14" s="66">
        <v>-3.3054052448733433E-2</v>
      </c>
      <c r="CE14" s="63" t="s">
        <v>56</v>
      </c>
      <c r="CF14" s="11">
        <f t="shared" si="3"/>
        <v>77.543056152044613</v>
      </c>
      <c r="CG14" s="11">
        <f t="shared" si="0"/>
        <v>66.067187340528193</v>
      </c>
      <c r="CH14" s="11">
        <f t="shared" si="0"/>
        <v>11.475868811516419</v>
      </c>
      <c r="CI14" s="11">
        <f t="shared" si="0"/>
        <v>10.190870398576134</v>
      </c>
      <c r="CJ14" s="11">
        <f t="shared" si="0"/>
        <v>1.2849984129402838</v>
      </c>
      <c r="CK14" s="11">
        <f t="shared" si="0"/>
        <v>3.9170894043974247</v>
      </c>
      <c r="CL14" s="11">
        <f t="shared" si="0"/>
        <v>4.7391530100221937</v>
      </c>
      <c r="CM14" s="11">
        <f t="shared" si="0"/>
        <v>0.82206360562476921</v>
      </c>
      <c r="CN14" s="11">
        <f t="shared" si="0"/>
        <v>-0.22571780467004759</v>
      </c>
      <c r="CO14" s="11">
        <f t="shared" si="0"/>
        <v>0.50866472961937559</v>
      </c>
      <c r="CP14" s="11">
        <f t="shared" si="0"/>
        <v>0.73438253428942313</v>
      </c>
      <c r="CQ14" s="65">
        <f t="shared" si="0"/>
        <v>4.0810851574371512</v>
      </c>
      <c r="CS14" s="63" t="s">
        <v>56</v>
      </c>
      <c r="CT14" s="59">
        <f t="shared" si="1"/>
        <v>0.30203248637442764</v>
      </c>
      <c r="CU14" s="59">
        <f t="shared" si="1"/>
        <v>0.37912146578515005</v>
      </c>
      <c r="CV14" s="59">
        <f t="shared" si="1"/>
        <v>7.7088979410722361E-2</v>
      </c>
      <c r="CW14" s="59">
        <f t="shared" si="1"/>
        <v>0.42046996563095451</v>
      </c>
      <c r="CX14" s="59">
        <f t="shared" si="1"/>
        <v>3.1008568368395113</v>
      </c>
      <c r="CY14" s="59">
        <f t="shared" si="1"/>
        <v>0.25772586859225738</v>
      </c>
      <c r="CZ14" s="59">
        <f t="shared" si="1"/>
        <v>6.1722051630321406E-2</v>
      </c>
      <c r="DA14" s="59">
        <f t="shared" si="1"/>
        <v>7.2314143554945101E-2</v>
      </c>
      <c r="DB14" s="59">
        <f t="shared" si="1"/>
        <v>1.0592091924623697E-2</v>
      </c>
      <c r="DC14" s="59">
        <f t="shared" si="1"/>
        <v>18.539854443557971</v>
      </c>
      <c r="DD14" s="59">
        <f t="shared" si="1"/>
        <v>5.5303537104684368</v>
      </c>
      <c r="DE14" s="11">
        <f t="shared" si="1"/>
        <v>5.112848127318399</v>
      </c>
      <c r="DF14" s="65">
        <f t="shared" si="1"/>
        <v>0.41750558315003905</v>
      </c>
      <c r="DH14" s="63" t="s">
        <v>56</v>
      </c>
      <c r="DI14" s="11">
        <f t="shared" si="2"/>
        <v>0.19088317824701553</v>
      </c>
      <c r="DJ14" s="11">
        <f t="shared" si="2"/>
        <v>-2.6239671300850968E-2</v>
      </c>
      <c r="DK14" s="11">
        <f t="shared" si="2"/>
        <v>0.21712284954786654</v>
      </c>
      <c r="DL14" s="11">
        <f t="shared" si="2"/>
        <v>12.818617554842518</v>
      </c>
      <c r="DM14" s="11">
        <f t="shared" si="2"/>
        <v>1.3469058950892761</v>
      </c>
      <c r="DN14" s="11">
        <f t="shared" si="2"/>
        <v>3.4343623950316045</v>
      </c>
      <c r="DO14" s="11">
        <f t="shared" si="2"/>
        <v>8.0373492647216356</v>
      </c>
      <c r="DP14" s="67">
        <f t="shared" si="2"/>
        <v>100</v>
      </c>
      <c r="DQ14" s="62"/>
    </row>
    <row r="15" spans="2:121" s="68" customFormat="1" ht="12">
      <c r="B15" s="63" t="s">
        <v>57</v>
      </c>
      <c r="C15" s="5">
        <v>38892326</v>
      </c>
      <c r="D15" s="5">
        <v>33137084</v>
      </c>
      <c r="E15" s="5">
        <v>5755242</v>
      </c>
      <c r="F15" s="5">
        <v>5111297</v>
      </c>
      <c r="G15" s="5">
        <v>643945</v>
      </c>
      <c r="H15" s="5">
        <v>2511753</v>
      </c>
      <c r="I15" s="5">
        <v>3048560</v>
      </c>
      <c r="J15" s="5">
        <v>536807</v>
      </c>
      <c r="K15" s="5">
        <v>-344929</v>
      </c>
      <c r="L15" s="5">
        <v>133308</v>
      </c>
      <c r="M15" s="5">
        <v>478237</v>
      </c>
      <c r="N15" s="64">
        <v>2802965</v>
      </c>
      <c r="O15" s="5"/>
      <c r="P15" s="63" t="s">
        <v>57</v>
      </c>
      <c r="Q15" s="5">
        <v>320672</v>
      </c>
      <c r="R15" s="5">
        <v>370023</v>
      </c>
      <c r="S15" s="5">
        <v>49351</v>
      </c>
      <c r="T15" s="5">
        <v>332512</v>
      </c>
      <c r="U15" s="5">
        <v>2015103</v>
      </c>
      <c r="V15" s="5">
        <v>134678</v>
      </c>
      <c r="W15" s="5">
        <v>53717</v>
      </c>
      <c r="X15" s="5">
        <v>62936</v>
      </c>
      <c r="Y15" s="5">
        <v>9219</v>
      </c>
      <c r="Z15" s="5">
        <v>13961020</v>
      </c>
      <c r="AA15" s="5">
        <v>4009618</v>
      </c>
      <c r="AB15" s="5">
        <v>3689588</v>
      </c>
      <c r="AC15" s="64">
        <v>320030</v>
      </c>
      <c r="AD15" s="5">
        <v>0</v>
      </c>
      <c r="AE15" s="63" t="s">
        <v>57</v>
      </c>
      <c r="AF15" s="5">
        <v>329067</v>
      </c>
      <c r="AG15" s="5">
        <v>93521</v>
      </c>
      <c r="AH15" s="5">
        <v>235546</v>
      </c>
      <c r="AI15" s="5">
        <v>9622335</v>
      </c>
      <c r="AJ15" s="5">
        <v>1703495</v>
      </c>
      <c r="AK15" s="5">
        <v>2215128</v>
      </c>
      <c r="AL15" s="5">
        <v>5703712</v>
      </c>
      <c r="AM15" s="5">
        <v>55365099</v>
      </c>
      <c r="AN15" s="5">
        <v>27601</v>
      </c>
      <c r="AO15" s="64">
        <v>2005.9091699576102</v>
      </c>
      <c r="AQ15" s="63" t="s">
        <v>57</v>
      </c>
      <c r="AR15" s="11">
        <v>-0.33577327383118971</v>
      </c>
      <c r="AS15" s="11">
        <v>-0.76759456431673201</v>
      </c>
      <c r="AT15" s="11">
        <v>2.2255275627865703</v>
      </c>
      <c r="AU15" s="11">
        <v>2.5661930889532938</v>
      </c>
      <c r="AV15" s="11">
        <v>-0.40028892570062163</v>
      </c>
      <c r="AW15" s="11">
        <v>5.282013364418054</v>
      </c>
      <c r="AX15" s="11">
        <v>1.4764643146737038</v>
      </c>
      <c r="AY15" s="11">
        <v>-13.203474402796598</v>
      </c>
      <c r="AZ15" s="11">
        <v>17.537127884403898</v>
      </c>
      <c r="BA15" s="11">
        <v>-7.3774022761696978</v>
      </c>
      <c r="BB15" s="11">
        <v>-14.936233791643691</v>
      </c>
      <c r="BC15" s="65">
        <v>1.9181800959999069</v>
      </c>
      <c r="BD15" s="5"/>
      <c r="BE15" s="63" t="s">
        <v>57</v>
      </c>
      <c r="BF15" s="11">
        <v>-0.55942147632692052</v>
      </c>
      <c r="BG15" s="11">
        <v>-0.51406831838896583</v>
      </c>
      <c r="BH15" s="11">
        <v>-0.21836268424351482</v>
      </c>
      <c r="BI15" s="11">
        <v>36.062394120679919</v>
      </c>
      <c r="BJ15" s="11">
        <v>-3.4044476742513865</v>
      </c>
      <c r="BK15" s="11">
        <v>38.51628629318413</v>
      </c>
      <c r="BL15" s="11">
        <v>-0.17468547323038042</v>
      </c>
      <c r="BM15" s="11">
        <v>3.841077085533263</v>
      </c>
      <c r="BN15" s="11">
        <v>35.633367662203916</v>
      </c>
      <c r="BO15" s="11">
        <v>-10.009929124460584</v>
      </c>
      <c r="BP15" s="57">
        <v>-16.581322547095994</v>
      </c>
      <c r="BQ15" s="57">
        <v>-14.343832995932617</v>
      </c>
      <c r="BR15" s="65">
        <v>-35.888729293499928</v>
      </c>
      <c r="BS15" s="5"/>
      <c r="BT15" s="63" t="s">
        <v>57</v>
      </c>
      <c r="BU15" s="11">
        <v>-24.177237064943142</v>
      </c>
      <c r="BV15" s="11">
        <v>-61.116677823189214</v>
      </c>
      <c r="BW15" s="11">
        <v>21.743040552414229</v>
      </c>
      <c r="BX15" s="11">
        <v>-6.336857081171833</v>
      </c>
      <c r="BY15" s="11">
        <v>-6.6264961181503059</v>
      </c>
      <c r="BZ15" s="11">
        <v>-8.4988314137786602</v>
      </c>
      <c r="CA15" s="11">
        <v>-5.380950485063237</v>
      </c>
      <c r="CB15" s="11">
        <v>-2.736942240445654</v>
      </c>
      <c r="CC15" s="11">
        <v>-2.0546486870120653</v>
      </c>
      <c r="CD15" s="69">
        <v>-0.69660636700693845</v>
      </c>
      <c r="CE15" s="63" t="s">
        <v>57</v>
      </c>
      <c r="CF15" s="11">
        <f t="shared" si="3"/>
        <v>70.247008860220774</v>
      </c>
      <c r="CG15" s="11">
        <f t="shared" si="0"/>
        <v>59.851936686684148</v>
      </c>
      <c r="CH15" s="11">
        <f t="shared" si="0"/>
        <v>10.395072173536617</v>
      </c>
      <c r="CI15" s="11">
        <f t="shared" si="0"/>
        <v>9.2319838532213225</v>
      </c>
      <c r="CJ15" s="11">
        <f t="shared" si="0"/>
        <v>1.1630883203152949</v>
      </c>
      <c r="CK15" s="11">
        <f t="shared" si="0"/>
        <v>4.536708224796997</v>
      </c>
      <c r="CL15" s="11">
        <f t="shared" si="0"/>
        <v>5.5062847444741321</v>
      </c>
      <c r="CM15" s="11">
        <f t="shared" si="0"/>
        <v>0.96957651967713443</v>
      </c>
      <c r="CN15" s="11">
        <f t="shared" si="0"/>
        <v>-0.62300800726464878</v>
      </c>
      <c r="CO15" s="11">
        <f t="shared" si="0"/>
        <v>0.24077984580141362</v>
      </c>
      <c r="CP15" s="11">
        <f t="shared" si="0"/>
        <v>0.86378785306606243</v>
      </c>
      <c r="CQ15" s="65">
        <f t="shared" si="0"/>
        <v>5.0626930153236067</v>
      </c>
      <c r="CS15" s="63" t="s">
        <v>57</v>
      </c>
      <c r="CT15" s="59">
        <f t="shared" si="1"/>
        <v>0.57919520743564457</v>
      </c>
      <c r="CU15" s="59">
        <f t="shared" si="1"/>
        <v>0.66833258981438837</v>
      </c>
      <c r="CV15" s="59">
        <f t="shared" si="1"/>
        <v>8.913738237874369E-2</v>
      </c>
      <c r="CW15" s="59">
        <f t="shared" si="1"/>
        <v>0.60058052095237835</v>
      </c>
      <c r="CX15" s="59">
        <f t="shared" si="1"/>
        <v>3.6396629580667779</v>
      </c>
      <c r="CY15" s="59">
        <f t="shared" si="1"/>
        <v>0.24325432886880596</v>
      </c>
      <c r="CZ15" s="59">
        <f t="shared" si="1"/>
        <v>9.702321673803925E-2</v>
      </c>
      <c r="DA15" s="59">
        <f t="shared" si="1"/>
        <v>0.11367450097036762</v>
      </c>
      <c r="DB15" s="59">
        <f t="shared" si="1"/>
        <v>1.6651284232328385E-2</v>
      </c>
      <c r="DC15" s="59">
        <f t="shared" si="1"/>
        <v>25.216282914982237</v>
      </c>
      <c r="DD15" s="59">
        <f t="shared" si="1"/>
        <v>7.2421400348259111</v>
      </c>
      <c r="DE15" s="11">
        <f t="shared" si="1"/>
        <v>6.6641044026671024</v>
      </c>
      <c r="DF15" s="65">
        <f t="shared" si="1"/>
        <v>0.57803563215880815</v>
      </c>
      <c r="DH15" s="63" t="s">
        <v>57</v>
      </c>
      <c r="DI15" s="11">
        <f t="shared" si="2"/>
        <v>0.59435818944349761</v>
      </c>
      <c r="DJ15" s="11">
        <f t="shared" si="2"/>
        <v>0.16891688390189638</v>
      </c>
      <c r="DK15" s="11">
        <f t="shared" si="2"/>
        <v>0.42544130554160126</v>
      </c>
      <c r="DL15" s="11">
        <f t="shared" si="2"/>
        <v>17.379784690712828</v>
      </c>
      <c r="DM15" s="11">
        <f t="shared" si="2"/>
        <v>3.0768390751003625</v>
      </c>
      <c r="DN15" s="11">
        <f t="shared" si="2"/>
        <v>4.0009465168661578</v>
      </c>
      <c r="DO15" s="11">
        <f t="shared" si="2"/>
        <v>10.301999098746306</v>
      </c>
      <c r="DP15" s="70">
        <f t="shared" si="2"/>
        <v>100</v>
      </c>
      <c r="DQ15" s="71"/>
    </row>
    <row r="16" spans="2:121" ht="12">
      <c r="B16" s="63" t="s">
        <v>58</v>
      </c>
      <c r="C16" s="5">
        <v>90695401</v>
      </c>
      <c r="D16" s="5">
        <v>77265941</v>
      </c>
      <c r="E16" s="5">
        <v>13429460</v>
      </c>
      <c r="F16" s="5">
        <v>11919788</v>
      </c>
      <c r="G16" s="5">
        <v>1509672</v>
      </c>
      <c r="H16" s="5">
        <v>5285105</v>
      </c>
      <c r="I16" s="5">
        <v>6774144</v>
      </c>
      <c r="J16" s="5">
        <v>1489039</v>
      </c>
      <c r="K16" s="5">
        <v>-691010</v>
      </c>
      <c r="L16" s="5">
        <v>678754</v>
      </c>
      <c r="M16" s="5">
        <v>1369764</v>
      </c>
      <c r="N16" s="64">
        <v>5861812</v>
      </c>
      <c r="O16" s="5"/>
      <c r="P16" s="63" t="s">
        <v>58</v>
      </c>
      <c r="Q16" s="5">
        <v>386056</v>
      </c>
      <c r="R16" s="5">
        <v>485715</v>
      </c>
      <c r="S16" s="5">
        <v>99659</v>
      </c>
      <c r="T16" s="5">
        <v>1065958</v>
      </c>
      <c r="U16" s="5">
        <v>4160853</v>
      </c>
      <c r="V16" s="5">
        <v>248945</v>
      </c>
      <c r="W16" s="5">
        <v>114303</v>
      </c>
      <c r="X16" s="5">
        <v>133919</v>
      </c>
      <c r="Y16" s="5">
        <v>19616</v>
      </c>
      <c r="Z16" s="5">
        <v>28781276</v>
      </c>
      <c r="AA16" s="5">
        <v>7729065</v>
      </c>
      <c r="AB16" s="5">
        <v>7241344</v>
      </c>
      <c r="AC16" s="64">
        <v>487721</v>
      </c>
      <c r="AD16" s="5">
        <v>0</v>
      </c>
      <c r="AE16" s="63" t="s">
        <v>58</v>
      </c>
      <c r="AF16" s="72">
        <v>2233701</v>
      </c>
      <c r="AG16" s="5">
        <v>1875946</v>
      </c>
      <c r="AH16" s="5">
        <v>357755</v>
      </c>
      <c r="AI16" s="5">
        <v>18818510</v>
      </c>
      <c r="AJ16" s="5">
        <v>3475406</v>
      </c>
      <c r="AK16" s="5">
        <v>4130251</v>
      </c>
      <c r="AL16" s="5">
        <v>11212853</v>
      </c>
      <c r="AM16" s="5">
        <v>124761782</v>
      </c>
      <c r="AN16" s="5">
        <v>60258</v>
      </c>
      <c r="AO16" s="64">
        <v>2070.4600550964187</v>
      </c>
      <c r="AQ16" s="63" t="s">
        <v>58</v>
      </c>
      <c r="AR16" s="11">
        <v>0.21925150324068809</v>
      </c>
      <c r="AS16" s="11">
        <v>-0.21051560036188535</v>
      </c>
      <c r="AT16" s="11">
        <v>2.7656472537129506</v>
      </c>
      <c r="AU16" s="11">
        <v>3.1375931012875036</v>
      </c>
      <c r="AV16" s="11">
        <v>-7.9490466769874105E-2</v>
      </c>
      <c r="AW16" s="11">
        <v>3.9400050936473958</v>
      </c>
      <c r="AX16" s="11">
        <v>1.3141393932677332</v>
      </c>
      <c r="AY16" s="11">
        <v>-7.0229258350858439</v>
      </c>
      <c r="AZ16" s="11">
        <v>9.7833395348229963</v>
      </c>
      <c r="BA16" s="11">
        <v>-6.0993881105578938</v>
      </c>
      <c r="BB16" s="11">
        <v>-7.9946909835382867</v>
      </c>
      <c r="BC16" s="65">
        <v>2.144813649438281</v>
      </c>
      <c r="BD16" s="5"/>
      <c r="BE16" s="63" t="s">
        <v>58</v>
      </c>
      <c r="BF16" s="11">
        <v>16.364644747471093</v>
      </c>
      <c r="BG16" s="11">
        <v>12.866945668919907</v>
      </c>
      <c r="BH16" s="11">
        <v>1.0955680215867478</v>
      </c>
      <c r="BI16" s="11">
        <v>8.2832867405649644</v>
      </c>
      <c r="BJ16" s="11">
        <v>-1.8719512252643018</v>
      </c>
      <c r="BK16" s="11">
        <v>36.54364054212671</v>
      </c>
      <c r="BL16" s="11">
        <v>2.0717430324245645</v>
      </c>
      <c r="BM16" s="11">
        <v>6.1770582265634904</v>
      </c>
      <c r="BN16" s="11">
        <v>38.677978084128668</v>
      </c>
      <c r="BO16" s="11">
        <v>-7.6679698764547624</v>
      </c>
      <c r="BP16" s="57">
        <v>-16.571309342326444</v>
      </c>
      <c r="BQ16" s="57">
        <v>-15.012886537441378</v>
      </c>
      <c r="BR16" s="65">
        <v>-34.424684406331643</v>
      </c>
      <c r="BS16" s="5"/>
      <c r="BT16" s="63" t="s">
        <v>58</v>
      </c>
      <c r="BU16" s="11">
        <v>35.832627423985272</v>
      </c>
      <c r="BV16" s="11">
        <v>38.596456231885348</v>
      </c>
      <c r="BW16" s="11">
        <v>22.973669737384846</v>
      </c>
      <c r="BX16" s="11">
        <v>-7.1276487433677014</v>
      </c>
      <c r="BY16" s="11">
        <v>-16.339965254449652</v>
      </c>
      <c r="BZ16" s="11">
        <v>-6.645340303390987</v>
      </c>
      <c r="CA16" s="11">
        <v>-4.0349579906729627</v>
      </c>
      <c r="CB16" s="11">
        <v>-1.5711352940725849</v>
      </c>
      <c r="CC16" s="11">
        <v>-0.73634791203360506</v>
      </c>
      <c r="CD16" s="66">
        <v>-0.84097992012142386</v>
      </c>
      <c r="CE16" s="63" t="s">
        <v>58</v>
      </c>
      <c r="CF16" s="11">
        <f t="shared" si="3"/>
        <v>72.69485859058986</v>
      </c>
      <c r="CG16" s="11">
        <f t="shared" si="0"/>
        <v>61.930777006695848</v>
      </c>
      <c r="CH16" s="11">
        <f t="shared" si="0"/>
        <v>10.764081583894017</v>
      </c>
      <c r="CI16" s="11">
        <f t="shared" si="0"/>
        <v>9.5540379504999375</v>
      </c>
      <c r="CJ16" s="11">
        <f t="shared" si="0"/>
        <v>1.2100436333940789</v>
      </c>
      <c r="CK16" s="11">
        <f t="shared" si="0"/>
        <v>4.2361570308445904</v>
      </c>
      <c r="CL16" s="11">
        <f t="shared" si="0"/>
        <v>5.4296627472025047</v>
      </c>
      <c r="CM16" s="11">
        <f t="shared" si="0"/>
        <v>1.1935057163579148</v>
      </c>
      <c r="CN16" s="11">
        <f t="shared" si="0"/>
        <v>-0.55386352208403056</v>
      </c>
      <c r="CO16" s="11">
        <f t="shared" si="0"/>
        <v>0.54404000096760396</v>
      </c>
      <c r="CP16" s="11">
        <f t="shared" si="0"/>
        <v>1.0979035230516345</v>
      </c>
      <c r="CQ16" s="65">
        <f t="shared" si="0"/>
        <v>4.6984035543833444</v>
      </c>
      <c r="CS16" s="63" t="s">
        <v>58</v>
      </c>
      <c r="CT16" s="59">
        <f t="shared" si="1"/>
        <v>0.30943450294738495</v>
      </c>
      <c r="CU16" s="59">
        <f t="shared" si="1"/>
        <v>0.38931393269134296</v>
      </c>
      <c r="CV16" s="59">
        <f t="shared" si="1"/>
        <v>7.9879429743957966E-2</v>
      </c>
      <c r="CW16" s="59">
        <f t="shared" si="1"/>
        <v>0.85439465749214771</v>
      </c>
      <c r="CX16" s="59">
        <f t="shared" si="1"/>
        <v>3.3350381289039297</v>
      </c>
      <c r="CY16" s="59">
        <f t="shared" si="1"/>
        <v>0.19953626503988217</v>
      </c>
      <c r="CZ16" s="59">
        <f t="shared" si="1"/>
        <v>9.1616998545275677E-2</v>
      </c>
      <c r="DA16" s="59">
        <f t="shared" si="1"/>
        <v>0.10733976210759798</v>
      </c>
      <c r="DB16" s="59">
        <f t="shared" si="1"/>
        <v>1.5722763562322314E-2</v>
      </c>
      <c r="DC16" s="59">
        <f t="shared" si="1"/>
        <v>23.068984378565546</v>
      </c>
      <c r="DD16" s="59">
        <f t="shared" si="1"/>
        <v>6.1950581949847425</v>
      </c>
      <c r="DE16" s="11">
        <f t="shared" si="1"/>
        <v>5.8041363981158911</v>
      </c>
      <c r="DF16" s="65">
        <f t="shared" si="1"/>
        <v>0.39092179686885203</v>
      </c>
      <c r="DH16" s="63" t="s">
        <v>58</v>
      </c>
      <c r="DI16" s="11">
        <f t="shared" si="2"/>
        <v>1.7903727922065109</v>
      </c>
      <c r="DJ16" s="11">
        <f t="shared" si="2"/>
        <v>1.5036223192131064</v>
      </c>
      <c r="DK16" s="11">
        <f t="shared" si="2"/>
        <v>0.28675047299340434</v>
      </c>
      <c r="DL16" s="11">
        <f t="shared" si="2"/>
        <v>15.083553391374291</v>
      </c>
      <c r="DM16" s="11">
        <f t="shared" si="2"/>
        <v>2.7856335043370892</v>
      </c>
      <c r="DN16" s="11">
        <f t="shared" si="2"/>
        <v>3.3105097841581008</v>
      </c>
      <c r="DO16" s="11">
        <f t="shared" si="2"/>
        <v>8.9874101028791014</v>
      </c>
      <c r="DP16" s="67">
        <f t="shared" si="2"/>
        <v>100</v>
      </c>
      <c r="DQ16" s="62"/>
    </row>
    <row r="17" spans="2:121" ht="12">
      <c r="B17" s="63" t="s">
        <v>59</v>
      </c>
      <c r="C17" s="5">
        <v>40945458</v>
      </c>
      <c r="D17" s="5">
        <v>34891082</v>
      </c>
      <c r="E17" s="5">
        <v>6054376</v>
      </c>
      <c r="F17" s="5">
        <v>5373457</v>
      </c>
      <c r="G17" s="5">
        <v>680919</v>
      </c>
      <c r="H17" s="5">
        <v>2599244</v>
      </c>
      <c r="I17" s="5">
        <v>3482487</v>
      </c>
      <c r="J17" s="5">
        <v>883243</v>
      </c>
      <c r="K17" s="5">
        <v>-174189</v>
      </c>
      <c r="L17" s="5">
        <v>651914</v>
      </c>
      <c r="M17" s="5">
        <v>826103</v>
      </c>
      <c r="N17" s="64">
        <v>2714559</v>
      </c>
      <c r="O17" s="5"/>
      <c r="P17" s="63" t="s">
        <v>59</v>
      </c>
      <c r="Q17" s="5">
        <v>152342</v>
      </c>
      <c r="R17" s="5">
        <v>199379</v>
      </c>
      <c r="S17" s="5">
        <v>47037</v>
      </c>
      <c r="T17" s="5">
        <v>225936</v>
      </c>
      <c r="U17" s="5">
        <v>2000772</v>
      </c>
      <c r="V17" s="5">
        <v>335509</v>
      </c>
      <c r="W17" s="5">
        <v>58874</v>
      </c>
      <c r="X17" s="5">
        <v>68977</v>
      </c>
      <c r="Y17" s="5">
        <v>10103</v>
      </c>
      <c r="Z17" s="5">
        <v>11168763</v>
      </c>
      <c r="AA17" s="5">
        <v>2653064</v>
      </c>
      <c r="AB17" s="5">
        <v>2402947</v>
      </c>
      <c r="AC17" s="64">
        <v>250117</v>
      </c>
      <c r="AD17" s="5">
        <v>0</v>
      </c>
      <c r="AE17" s="63" t="s">
        <v>59</v>
      </c>
      <c r="AF17" s="5">
        <v>4879</v>
      </c>
      <c r="AG17" s="5">
        <v>-156908</v>
      </c>
      <c r="AH17" s="5">
        <v>161787</v>
      </c>
      <c r="AI17" s="5">
        <v>8510820</v>
      </c>
      <c r="AJ17" s="5">
        <v>2514334</v>
      </c>
      <c r="AK17" s="5">
        <v>1500629</v>
      </c>
      <c r="AL17" s="5">
        <v>4495857</v>
      </c>
      <c r="AM17" s="5">
        <v>54713465</v>
      </c>
      <c r="AN17" s="5">
        <v>27335</v>
      </c>
      <c r="AO17" s="64">
        <v>2001.5900859703677</v>
      </c>
      <c r="AQ17" s="63" t="s">
        <v>59</v>
      </c>
      <c r="AR17" s="11">
        <v>2.1802041711739488E-2</v>
      </c>
      <c r="AS17" s="11">
        <v>-0.40755708797758966</v>
      </c>
      <c r="AT17" s="11">
        <v>2.5701597989248253</v>
      </c>
      <c r="AU17" s="11">
        <v>2.9217286774964393</v>
      </c>
      <c r="AV17" s="11">
        <v>-0.12218519344277684</v>
      </c>
      <c r="AW17" s="11">
        <v>3.2739825249330208</v>
      </c>
      <c r="AX17" s="11">
        <v>1.2532185996096976</v>
      </c>
      <c r="AY17" s="11">
        <v>-4.2597564769479082</v>
      </c>
      <c r="AZ17" s="11">
        <v>21.509262221581359</v>
      </c>
      <c r="BA17" s="11">
        <v>0.82183730281472323</v>
      </c>
      <c r="BB17" s="11">
        <v>-4.8841539026600334</v>
      </c>
      <c r="BC17" s="65">
        <v>1.2554734397129921</v>
      </c>
      <c r="BD17" s="5"/>
      <c r="BE17" s="63" t="s">
        <v>59</v>
      </c>
      <c r="BF17" s="11">
        <v>13.326092778290239</v>
      </c>
      <c r="BG17" s="11">
        <v>10.071438035509232</v>
      </c>
      <c r="BH17" s="11">
        <v>0.70437612400445315</v>
      </c>
      <c r="BI17" s="11">
        <v>-21.609337376569123</v>
      </c>
      <c r="BJ17" s="11">
        <v>-2.0205843882052839</v>
      </c>
      <c r="BK17" s="11">
        <v>55.168761735623576</v>
      </c>
      <c r="BL17" s="11">
        <v>1.7437138166421844</v>
      </c>
      <c r="BM17" s="11">
        <v>5.8335251246643658</v>
      </c>
      <c r="BN17" s="11">
        <v>38.207934336525305</v>
      </c>
      <c r="BO17" s="11">
        <v>-15.607184021952722</v>
      </c>
      <c r="BP17" s="57">
        <v>-32.057924280088741</v>
      </c>
      <c r="BQ17" s="57">
        <v>-31.462139055919341</v>
      </c>
      <c r="BR17" s="65">
        <v>-37.294704883961721</v>
      </c>
      <c r="BS17" s="5"/>
      <c r="BT17" s="63" t="s">
        <v>59</v>
      </c>
      <c r="BU17" s="11">
        <v>-97.90214601132557</v>
      </c>
      <c r="BV17" s="11">
        <v>-255.54542210238313</v>
      </c>
      <c r="BW17" s="11">
        <v>22.849766505941759</v>
      </c>
      <c r="BX17" s="11">
        <v>-6.4415647003626324</v>
      </c>
      <c r="BY17" s="11">
        <v>-4.9164593687200826</v>
      </c>
      <c r="BZ17" s="11">
        <v>-19.415470040490177</v>
      </c>
      <c r="CA17" s="11">
        <v>-2.0568924643714079</v>
      </c>
      <c r="CB17" s="11">
        <v>-3.4825390666331217</v>
      </c>
      <c r="CC17" s="11">
        <v>-1.067680057908071</v>
      </c>
      <c r="CD17" s="66">
        <v>-2.4409202272205319</v>
      </c>
      <c r="CE17" s="63" t="s">
        <v>59</v>
      </c>
      <c r="CF17" s="11">
        <f t="shared" si="3"/>
        <v>74.836163273519603</v>
      </c>
      <c r="CG17" s="11">
        <f t="shared" si="0"/>
        <v>63.770558124951506</v>
      </c>
      <c r="CH17" s="11">
        <f t="shared" si="0"/>
        <v>11.065605148568091</v>
      </c>
      <c r="CI17" s="11">
        <f t="shared" si="0"/>
        <v>9.8210870029891186</v>
      </c>
      <c r="CJ17" s="11">
        <f t="shared" si="0"/>
        <v>1.2445181455789722</v>
      </c>
      <c r="CK17" s="11">
        <f t="shared" si="0"/>
        <v>4.7506477610218987</v>
      </c>
      <c r="CL17" s="11">
        <f t="shared" si="0"/>
        <v>6.364954221049608</v>
      </c>
      <c r="CM17" s="11">
        <f t="shared" si="0"/>
        <v>1.6143064600277097</v>
      </c>
      <c r="CN17" s="11">
        <f t="shared" si="0"/>
        <v>-0.31836587209382555</v>
      </c>
      <c r="CO17" s="11">
        <f t="shared" si="0"/>
        <v>1.1915056010435456</v>
      </c>
      <c r="CP17" s="11">
        <f t="shared" si="0"/>
        <v>1.5098714731373712</v>
      </c>
      <c r="CQ17" s="65">
        <f t="shared" si="0"/>
        <v>4.9614094080862907</v>
      </c>
      <c r="CS17" s="63" t="s">
        <v>59</v>
      </c>
      <c r="CT17" s="59">
        <f t="shared" si="1"/>
        <v>0.27843603032635567</v>
      </c>
      <c r="CU17" s="59">
        <f t="shared" si="1"/>
        <v>0.36440572718251352</v>
      </c>
      <c r="CV17" s="59">
        <f t="shared" si="1"/>
        <v>8.5969696856157796E-2</v>
      </c>
      <c r="CW17" s="59">
        <f t="shared" si="1"/>
        <v>0.41294405316863042</v>
      </c>
      <c r="CX17" s="59">
        <f t="shared" si="1"/>
        <v>3.6568182987496769</v>
      </c>
      <c r="CY17" s="59">
        <f t="shared" si="1"/>
        <v>0.6132110258416279</v>
      </c>
      <c r="CZ17" s="59">
        <f t="shared" si="1"/>
        <v>0.10760422502943288</v>
      </c>
      <c r="DA17" s="59">
        <f t="shared" si="1"/>
        <v>0.12606951506361369</v>
      </c>
      <c r="DB17" s="59">
        <f t="shared" si="1"/>
        <v>1.8465290034180799E-2</v>
      </c>
      <c r="DC17" s="59">
        <f t="shared" si="1"/>
        <v>20.413188965458502</v>
      </c>
      <c r="DD17" s="59">
        <f t="shared" si="1"/>
        <v>4.849014771775102</v>
      </c>
      <c r="DE17" s="11">
        <f t="shared" si="1"/>
        <v>4.3918750165064493</v>
      </c>
      <c r="DF17" s="65">
        <f t="shared" si="1"/>
        <v>0.4571397552686528</v>
      </c>
      <c r="DH17" s="63" t="s">
        <v>59</v>
      </c>
      <c r="DI17" s="11">
        <f t="shared" si="2"/>
        <v>8.9173661364711602E-3</v>
      </c>
      <c r="DJ17" s="11">
        <f t="shared" si="2"/>
        <v>-0.2867813252185728</v>
      </c>
      <c r="DK17" s="11">
        <f t="shared" si="2"/>
        <v>0.29569869135504395</v>
      </c>
      <c r="DL17" s="11">
        <f t="shared" si="2"/>
        <v>15.555256827546929</v>
      </c>
      <c r="DM17" s="11">
        <f t="shared" si="2"/>
        <v>4.5954574436110018</v>
      </c>
      <c r="DN17" s="11">
        <f t="shared" si="2"/>
        <v>2.7427051092450463</v>
      </c>
      <c r="DO17" s="11">
        <f t="shared" si="2"/>
        <v>8.2170942746908828</v>
      </c>
      <c r="DP17" s="67">
        <f t="shared" si="2"/>
        <v>100</v>
      </c>
      <c r="DQ17" s="62"/>
    </row>
    <row r="18" spans="2:121" ht="12">
      <c r="B18" s="63" t="s">
        <v>60</v>
      </c>
      <c r="C18" s="5">
        <v>114891876</v>
      </c>
      <c r="D18" s="5">
        <v>97900527</v>
      </c>
      <c r="E18" s="5">
        <v>16991349</v>
      </c>
      <c r="F18" s="5">
        <v>15083109</v>
      </c>
      <c r="G18" s="5">
        <v>1908240</v>
      </c>
      <c r="H18" s="5">
        <v>8642944</v>
      </c>
      <c r="I18" s="5">
        <v>10671423</v>
      </c>
      <c r="J18" s="5">
        <v>2028479</v>
      </c>
      <c r="K18" s="5">
        <v>-487366</v>
      </c>
      <c r="L18" s="5">
        <v>1351037</v>
      </c>
      <c r="M18" s="5">
        <v>1838403</v>
      </c>
      <c r="N18" s="64">
        <v>8931578</v>
      </c>
      <c r="O18" s="5"/>
      <c r="P18" s="63" t="s">
        <v>60</v>
      </c>
      <c r="Q18" s="5">
        <v>993902</v>
      </c>
      <c r="R18" s="5">
        <v>1149873</v>
      </c>
      <c r="S18" s="5">
        <v>155971</v>
      </c>
      <c r="T18" s="5">
        <v>1582143</v>
      </c>
      <c r="U18" s="5">
        <v>5585250</v>
      </c>
      <c r="V18" s="5">
        <v>770283</v>
      </c>
      <c r="W18" s="5">
        <v>198732</v>
      </c>
      <c r="X18" s="5">
        <v>232837</v>
      </c>
      <c r="Y18" s="5">
        <v>34105</v>
      </c>
      <c r="Z18" s="5">
        <v>38944527</v>
      </c>
      <c r="AA18" s="5">
        <v>10996950</v>
      </c>
      <c r="AB18" s="5">
        <v>9812113</v>
      </c>
      <c r="AC18" s="64">
        <v>1184837</v>
      </c>
      <c r="AD18" s="5">
        <v>0</v>
      </c>
      <c r="AE18" s="63" t="s">
        <v>60</v>
      </c>
      <c r="AF18" s="5">
        <v>1338437</v>
      </c>
      <c r="AG18" s="5">
        <v>629526</v>
      </c>
      <c r="AH18" s="5">
        <v>708911</v>
      </c>
      <c r="AI18" s="5">
        <v>26609140</v>
      </c>
      <c r="AJ18" s="5">
        <v>3946888</v>
      </c>
      <c r="AK18" s="5">
        <v>6935913</v>
      </c>
      <c r="AL18" s="5">
        <v>15726339</v>
      </c>
      <c r="AM18" s="5">
        <v>162479347</v>
      </c>
      <c r="AN18" s="5">
        <v>84084</v>
      </c>
      <c r="AO18" s="64">
        <v>1932.3455948813091</v>
      </c>
      <c r="AQ18" s="63" t="s">
        <v>60</v>
      </c>
      <c r="AR18" s="11">
        <v>-0.46122288057710303</v>
      </c>
      <c r="AS18" s="11">
        <v>-0.89024880098599812</v>
      </c>
      <c r="AT18" s="11">
        <v>2.0849388605425574</v>
      </c>
      <c r="AU18" s="11">
        <v>2.4443146872625139</v>
      </c>
      <c r="AV18" s="11">
        <v>-0.66930474135103979</v>
      </c>
      <c r="AW18" s="11">
        <v>2.8031556003580231</v>
      </c>
      <c r="AX18" s="11">
        <v>1.0432866825568476</v>
      </c>
      <c r="AY18" s="11">
        <v>-5.8257705328408456</v>
      </c>
      <c r="AZ18" s="11">
        <v>15.229638648519373</v>
      </c>
      <c r="BA18" s="11">
        <v>-3.398271369776428</v>
      </c>
      <c r="BB18" s="11">
        <v>-6.8450343528643947</v>
      </c>
      <c r="BC18" s="65">
        <v>1.6501054447743662</v>
      </c>
      <c r="BD18" s="5"/>
      <c r="BE18" s="63" t="s">
        <v>60</v>
      </c>
      <c r="BF18" s="11">
        <v>-0.27152099922938611</v>
      </c>
      <c r="BG18" s="11">
        <v>-0.21703023497579779</v>
      </c>
      <c r="BH18" s="11">
        <v>0.13160766791212461</v>
      </c>
      <c r="BI18" s="11">
        <v>7.8902810008203552</v>
      </c>
      <c r="BJ18" s="11">
        <v>-1.5127736711432118</v>
      </c>
      <c r="BK18" s="11">
        <v>18.050129884062191</v>
      </c>
      <c r="BL18" s="11">
        <v>1.5960329226522161</v>
      </c>
      <c r="BM18" s="11">
        <v>5.6817614459034402</v>
      </c>
      <c r="BN18" s="11">
        <v>38.026629972884372</v>
      </c>
      <c r="BO18" s="11">
        <v>-6.452157942767049</v>
      </c>
      <c r="BP18" s="57">
        <v>-14.883747714188278</v>
      </c>
      <c r="BQ18" s="57">
        <v>-12.55530732908556</v>
      </c>
      <c r="BR18" s="65">
        <v>-30.261945094179925</v>
      </c>
      <c r="BS18" s="5"/>
      <c r="BT18" s="63" t="s">
        <v>60</v>
      </c>
      <c r="BU18" s="11">
        <v>17.831049524824039</v>
      </c>
      <c r="BV18" s="11">
        <v>13.351927443357885</v>
      </c>
      <c r="BW18" s="11">
        <v>22.116129965789412</v>
      </c>
      <c r="BX18" s="11">
        <v>-3.5019165697242403</v>
      </c>
      <c r="BY18" s="11">
        <v>15.49358007777237</v>
      </c>
      <c r="BZ18" s="11">
        <v>-8.0967804981466074</v>
      </c>
      <c r="CA18" s="11">
        <v>-5.3223456000643452</v>
      </c>
      <c r="CB18" s="11">
        <v>-1.8026882081458733</v>
      </c>
      <c r="CC18" s="11">
        <v>-1.5040764689344954</v>
      </c>
      <c r="CD18" s="69">
        <v>-0.30317167300552911</v>
      </c>
      <c r="CE18" s="63" t="s">
        <v>60</v>
      </c>
      <c r="CF18" s="11">
        <f t="shared" si="3"/>
        <v>70.711680051249843</v>
      </c>
      <c r="CG18" s="11">
        <f t="shared" si="0"/>
        <v>60.254136176458175</v>
      </c>
      <c r="CH18" s="11">
        <f t="shared" si="0"/>
        <v>10.457543874791668</v>
      </c>
      <c r="CI18" s="11">
        <f t="shared" si="0"/>
        <v>9.2830930690532618</v>
      </c>
      <c r="CJ18" s="11">
        <f t="shared" si="0"/>
        <v>1.1744508057384055</v>
      </c>
      <c r="CK18" s="11">
        <f t="shared" si="0"/>
        <v>5.3194108417976347</v>
      </c>
      <c r="CL18" s="11">
        <f t="shared" si="0"/>
        <v>6.5678642836987766</v>
      </c>
      <c r="CM18" s="11">
        <f t="shared" si="0"/>
        <v>1.2484534419011422</v>
      </c>
      <c r="CN18" s="11">
        <f t="shared" si="0"/>
        <v>-0.29995566144169694</v>
      </c>
      <c r="CO18" s="11">
        <f t="shared" si="0"/>
        <v>0.83151306608833186</v>
      </c>
      <c r="CP18" s="11">
        <f t="shared" si="0"/>
        <v>1.1314687275300288</v>
      </c>
      <c r="CQ18" s="65">
        <f t="shared" si="0"/>
        <v>5.4970543425436089</v>
      </c>
      <c r="CS18" s="63" t="s">
        <v>60</v>
      </c>
      <c r="CT18" s="59">
        <f t="shared" si="1"/>
        <v>0.61170974548537549</v>
      </c>
      <c r="CU18" s="59">
        <f t="shared" si="1"/>
        <v>0.70770409977090809</v>
      </c>
      <c r="CV18" s="59">
        <f t="shared" si="1"/>
        <v>9.5994354285532671E-2</v>
      </c>
      <c r="CW18" s="59">
        <f t="shared" si="1"/>
        <v>0.97375022069728034</v>
      </c>
      <c r="CX18" s="59">
        <f t="shared" si="1"/>
        <v>3.4375138152173892</v>
      </c>
      <c r="CY18" s="59">
        <f t="shared" si="1"/>
        <v>0.47408056114356495</v>
      </c>
      <c r="CZ18" s="59">
        <f t="shared" si="1"/>
        <v>0.12231216069572215</v>
      </c>
      <c r="DA18" s="59">
        <f t="shared" si="1"/>
        <v>0.14330252078130276</v>
      </c>
      <c r="DB18" s="59">
        <f t="shared" si="1"/>
        <v>2.0990360085580601E-2</v>
      </c>
      <c r="DC18" s="59">
        <f t="shared" si="1"/>
        <v>23.96890910695253</v>
      </c>
      <c r="DD18" s="59">
        <f t="shared" si="1"/>
        <v>6.7682140549223151</v>
      </c>
      <c r="DE18" s="11">
        <f t="shared" si="1"/>
        <v>6.0389909124880958</v>
      </c>
      <c r="DF18" s="65">
        <f t="shared" si="1"/>
        <v>0.72922314243421971</v>
      </c>
      <c r="DH18" s="63" t="s">
        <v>60</v>
      </c>
      <c r="DI18" s="11">
        <f t="shared" si="2"/>
        <v>0.82375823433116091</v>
      </c>
      <c r="DJ18" s="11">
        <f t="shared" si="2"/>
        <v>0.38744985847339725</v>
      </c>
      <c r="DK18" s="11">
        <f t="shared" si="2"/>
        <v>0.43630837585776366</v>
      </c>
      <c r="DL18" s="11">
        <f t="shared" si="2"/>
        <v>16.376936817699054</v>
      </c>
      <c r="DM18" s="11">
        <f t="shared" si="2"/>
        <v>2.4291628892378547</v>
      </c>
      <c r="DN18" s="11">
        <f t="shared" si="2"/>
        <v>4.2687966982043575</v>
      </c>
      <c r="DO18" s="11">
        <f t="shared" si="2"/>
        <v>9.6789772302568391</v>
      </c>
      <c r="DP18" s="70">
        <f t="shared" si="2"/>
        <v>100</v>
      </c>
      <c r="DQ18" s="73"/>
    </row>
    <row r="19" spans="2:121" ht="12">
      <c r="B19" s="74" t="s">
        <v>61</v>
      </c>
      <c r="C19" s="75">
        <v>110427537</v>
      </c>
      <c r="D19" s="75">
        <v>94083416</v>
      </c>
      <c r="E19" s="75">
        <v>16344121</v>
      </c>
      <c r="F19" s="75">
        <v>14507324</v>
      </c>
      <c r="G19" s="75">
        <v>1836797</v>
      </c>
      <c r="H19" s="75">
        <v>7283251</v>
      </c>
      <c r="I19" s="75">
        <v>11730285</v>
      </c>
      <c r="J19" s="75">
        <v>4447034</v>
      </c>
      <c r="K19" s="75">
        <v>538243</v>
      </c>
      <c r="L19" s="75">
        <v>4865137</v>
      </c>
      <c r="M19" s="75">
        <v>4326894</v>
      </c>
      <c r="N19" s="76">
        <v>6594642</v>
      </c>
      <c r="O19" s="5"/>
      <c r="P19" s="74" t="s">
        <v>61</v>
      </c>
      <c r="Q19" s="75">
        <v>378572</v>
      </c>
      <c r="R19" s="75">
        <v>472907</v>
      </c>
      <c r="S19" s="75">
        <v>94335</v>
      </c>
      <c r="T19" s="75">
        <v>1349345</v>
      </c>
      <c r="U19" s="75">
        <v>4083612</v>
      </c>
      <c r="V19" s="75">
        <v>783113</v>
      </c>
      <c r="W19" s="75">
        <v>150366</v>
      </c>
      <c r="X19" s="75">
        <v>176171</v>
      </c>
      <c r="Y19" s="75">
        <v>25805</v>
      </c>
      <c r="Z19" s="75">
        <v>21206141</v>
      </c>
      <c r="AA19" s="75">
        <v>5912738</v>
      </c>
      <c r="AB19" s="75">
        <v>5685737</v>
      </c>
      <c r="AC19" s="76">
        <v>227001</v>
      </c>
      <c r="AD19" s="5">
        <v>0</v>
      </c>
      <c r="AE19" s="74" t="s">
        <v>61</v>
      </c>
      <c r="AF19" s="77">
        <v>-2502997</v>
      </c>
      <c r="AG19" s="75">
        <v>-2691792</v>
      </c>
      <c r="AH19" s="75">
        <v>188795</v>
      </c>
      <c r="AI19" s="75">
        <v>17796400</v>
      </c>
      <c r="AJ19" s="75">
        <v>1075543</v>
      </c>
      <c r="AK19" s="75">
        <v>4182626</v>
      </c>
      <c r="AL19" s="75">
        <v>12538231</v>
      </c>
      <c r="AM19" s="75">
        <v>138916929</v>
      </c>
      <c r="AN19" s="75">
        <v>57761</v>
      </c>
      <c r="AO19" s="76">
        <v>2405.0298471286856</v>
      </c>
      <c r="AQ19" s="74" t="s">
        <v>61</v>
      </c>
      <c r="AR19" s="78">
        <v>2.7998125004288075</v>
      </c>
      <c r="AS19" s="78">
        <v>2.3593607010943849</v>
      </c>
      <c r="AT19" s="78">
        <v>5.4108163312031827</v>
      </c>
      <c r="AU19" s="78">
        <v>5.7964621292201954</v>
      </c>
      <c r="AV19" s="78">
        <v>2.4609523172010621</v>
      </c>
      <c r="AW19" s="78">
        <v>23.344396067679753</v>
      </c>
      <c r="AX19" s="78">
        <v>12.397055709449651</v>
      </c>
      <c r="AY19" s="78">
        <v>-1.8674609596790226</v>
      </c>
      <c r="AZ19" s="78">
        <v>190.26122501806572</v>
      </c>
      <c r="BA19" s="78">
        <v>5.6061273706442769</v>
      </c>
      <c r="BB19" s="78">
        <v>-2.1382645819141111</v>
      </c>
      <c r="BC19" s="79">
        <v>18.274394992282602</v>
      </c>
      <c r="BD19" s="68"/>
      <c r="BE19" s="74" t="s">
        <v>61</v>
      </c>
      <c r="BF19" s="78">
        <v>29.589363712294443</v>
      </c>
      <c r="BG19" s="78">
        <v>23.085552171989278</v>
      </c>
      <c r="BH19" s="78">
        <v>2.4511826929342515</v>
      </c>
      <c r="BI19" s="78">
        <v>83.034254872091907</v>
      </c>
      <c r="BJ19" s="78">
        <v>1.5302843341837262</v>
      </c>
      <c r="BK19" s="78">
        <v>49.360683565066473</v>
      </c>
      <c r="BL19" s="78">
        <v>4.6672374548416062</v>
      </c>
      <c r="BM19" s="78">
        <v>8.8765697616928705</v>
      </c>
      <c r="BN19" s="78">
        <v>42.199812641207913</v>
      </c>
      <c r="BO19" s="78">
        <v>-23.495695317625678</v>
      </c>
      <c r="BP19" s="80">
        <v>-18.414710894761079</v>
      </c>
      <c r="BQ19" s="80">
        <v>-17.86411096572062</v>
      </c>
      <c r="BR19" s="65">
        <v>-30.143866073764059</v>
      </c>
      <c r="BS19" s="5"/>
      <c r="BT19" s="74" t="s">
        <v>61</v>
      </c>
      <c r="BU19" s="78">
        <v>-208.09696002307913</v>
      </c>
      <c r="BV19" s="78">
        <v>-224.58654620518564</v>
      </c>
      <c r="BW19" s="78">
        <v>21.857472035938581</v>
      </c>
      <c r="BX19" s="78">
        <v>-1.9809687847576671</v>
      </c>
      <c r="BY19" s="78">
        <v>-10.565861389695238</v>
      </c>
      <c r="BZ19" s="78">
        <v>-6.8261360130361508</v>
      </c>
      <c r="CA19" s="78">
        <v>0.5923188292547048</v>
      </c>
      <c r="CB19" s="78">
        <v>-1.5078627347724933</v>
      </c>
      <c r="CC19" s="78">
        <v>1.1540751637420754</v>
      </c>
      <c r="CD19" s="81">
        <v>-2.631567630078754</v>
      </c>
      <c r="CE19" s="74" t="s">
        <v>61</v>
      </c>
      <c r="CF19" s="78">
        <f t="shared" si="3"/>
        <v>79.491778140301378</v>
      </c>
      <c r="CG19" s="78">
        <f t="shared" si="0"/>
        <v>67.726386321137284</v>
      </c>
      <c r="CH19" s="78">
        <f t="shared" si="0"/>
        <v>11.765391819164099</v>
      </c>
      <c r="CI19" s="78">
        <f t="shared" si="0"/>
        <v>10.443164921965701</v>
      </c>
      <c r="CJ19" s="78">
        <f t="shared" si="0"/>
        <v>1.322226897198397</v>
      </c>
      <c r="CK19" s="78">
        <f t="shared" si="0"/>
        <v>5.2428822407958648</v>
      </c>
      <c r="CL19" s="78">
        <f t="shared" si="0"/>
        <v>8.4441004306969667</v>
      </c>
      <c r="CM19" s="78">
        <f t="shared" si="0"/>
        <v>3.2012181899011027</v>
      </c>
      <c r="CN19" s="78">
        <f t="shared" si="0"/>
        <v>0.38745673682435061</v>
      </c>
      <c r="CO19" s="78">
        <f t="shared" si="0"/>
        <v>3.5021915867431823</v>
      </c>
      <c r="CP19" s="78">
        <f t="shared" si="0"/>
        <v>3.1147348499188316</v>
      </c>
      <c r="CQ19" s="65">
        <f t="shared" si="0"/>
        <v>4.7471838367518187</v>
      </c>
      <c r="CS19" s="74" t="s">
        <v>61</v>
      </c>
      <c r="CT19" s="82">
        <f t="shared" si="1"/>
        <v>0.27251682190584564</v>
      </c>
      <c r="CU19" s="82">
        <f t="shared" si="1"/>
        <v>0.34042431214413038</v>
      </c>
      <c r="CV19" s="82">
        <f t="shared" si="1"/>
        <v>6.7907490238284782E-2</v>
      </c>
      <c r="CW19" s="82">
        <f t="shared" si="1"/>
        <v>0.97133229888777628</v>
      </c>
      <c r="CX19" s="82">
        <f t="shared" si="1"/>
        <v>2.9396071662367373</v>
      </c>
      <c r="CY19" s="82">
        <f t="shared" si="1"/>
        <v>0.56372754972145978</v>
      </c>
      <c r="CZ19" s="82">
        <f t="shared" si="1"/>
        <v>0.10824166721969501</v>
      </c>
      <c r="DA19" s="82">
        <f t="shared" si="1"/>
        <v>0.12681751696368124</v>
      </c>
      <c r="DB19" s="82">
        <f t="shared" si="1"/>
        <v>1.8575849743986208E-2</v>
      </c>
      <c r="DC19" s="82">
        <f t="shared" si="1"/>
        <v>15.265339618902749</v>
      </c>
      <c r="DD19" s="82">
        <f t="shared" si="1"/>
        <v>4.2563120582661309</v>
      </c>
      <c r="DE19" s="78">
        <f t="shared" si="1"/>
        <v>4.0929043284566129</v>
      </c>
      <c r="DF19" s="65">
        <f t="shared" si="1"/>
        <v>0.16340772980951804</v>
      </c>
      <c r="DH19" s="74" t="s">
        <v>61</v>
      </c>
      <c r="DI19" s="78">
        <f t="shared" si="2"/>
        <v>-1.8017940779557544</v>
      </c>
      <c r="DJ19" s="78">
        <f t="shared" si="2"/>
        <v>-1.9376990402659995</v>
      </c>
      <c r="DK19" s="78">
        <f t="shared" si="2"/>
        <v>0.13590496231024513</v>
      </c>
      <c r="DL19" s="78">
        <f t="shared" si="2"/>
        <v>12.810821638592371</v>
      </c>
      <c r="DM19" s="78">
        <f t="shared" si="2"/>
        <v>0.77423465069545272</v>
      </c>
      <c r="DN19" s="78">
        <f t="shared" si="2"/>
        <v>3.0108828564731662</v>
      </c>
      <c r="DO19" s="78">
        <f t="shared" si="2"/>
        <v>9.0257041314237529</v>
      </c>
      <c r="DP19" s="67">
        <f t="shared" si="2"/>
        <v>100</v>
      </c>
      <c r="DQ19" s="62"/>
    </row>
    <row r="20" spans="2:121" ht="12">
      <c r="B20" s="74" t="s">
        <v>62</v>
      </c>
      <c r="C20" s="75">
        <v>13577188</v>
      </c>
      <c r="D20" s="75">
        <v>11566176</v>
      </c>
      <c r="E20" s="75">
        <v>2011012</v>
      </c>
      <c r="F20" s="75">
        <v>1785609</v>
      </c>
      <c r="G20" s="75">
        <v>225403</v>
      </c>
      <c r="H20" s="75">
        <v>905977</v>
      </c>
      <c r="I20" s="75">
        <v>1084392</v>
      </c>
      <c r="J20" s="75">
        <v>178415</v>
      </c>
      <c r="K20" s="75">
        <v>-46718</v>
      </c>
      <c r="L20" s="75">
        <v>109727</v>
      </c>
      <c r="M20" s="75">
        <v>156445</v>
      </c>
      <c r="N20" s="76">
        <v>923792</v>
      </c>
      <c r="O20" s="5"/>
      <c r="P20" s="74" t="s">
        <v>62</v>
      </c>
      <c r="Q20" s="75">
        <v>72586</v>
      </c>
      <c r="R20" s="75">
        <v>89596</v>
      </c>
      <c r="S20" s="75">
        <v>17010</v>
      </c>
      <c r="T20" s="75">
        <v>124993</v>
      </c>
      <c r="U20" s="75">
        <v>668272</v>
      </c>
      <c r="V20" s="75">
        <v>57941</v>
      </c>
      <c r="W20" s="75">
        <v>28903</v>
      </c>
      <c r="X20" s="75">
        <v>33863</v>
      </c>
      <c r="Y20" s="75">
        <v>4960</v>
      </c>
      <c r="Z20" s="75">
        <v>3875978</v>
      </c>
      <c r="AA20" s="75">
        <v>744576</v>
      </c>
      <c r="AB20" s="75">
        <v>690965</v>
      </c>
      <c r="AC20" s="76">
        <v>53611</v>
      </c>
      <c r="AD20" s="5">
        <v>0</v>
      </c>
      <c r="AE20" s="74" t="s">
        <v>62</v>
      </c>
      <c r="AF20" s="75">
        <v>155502</v>
      </c>
      <c r="AG20" s="75">
        <v>67060</v>
      </c>
      <c r="AH20" s="75">
        <v>88442</v>
      </c>
      <c r="AI20" s="75">
        <v>2975900</v>
      </c>
      <c r="AJ20" s="75">
        <v>325885</v>
      </c>
      <c r="AK20" s="75">
        <v>824441</v>
      </c>
      <c r="AL20" s="75">
        <v>1825574</v>
      </c>
      <c r="AM20" s="75">
        <v>18359143</v>
      </c>
      <c r="AN20" s="75">
        <v>10551</v>
      </c>
      <c r="AO20" s="76">
        <v>1740.0381954317127</v>
      </c>
      <c r="AQ20" s="74" t="s">
        <v>62</v>
      </c>
      <c r="AR20" s="78">
        <v>-0.27660977191959835</v>
      </c>
      <c r="AS20" s="78">
        <v>-0.70829466301040211</v>
      </c>
      <c r="AT20" s="78">
        <v>2.2809377646331819</v>
      </c>
      <c r="AU20" s="78">
        <v>2.6225044224697092</v>
      </c>
      <c r="AV20" s="78">
        <v>-0.34661585325416577</v>
      </c>
      <c r="AW20" s="78">
        <v>2.2494317450786983</v>
      </c>
      <c r="AX20" s="78">
        <v>1.9722235544032973</v>
      </c>
      <c r="AY20" s="78">
        <v>0.58746257885924014</v>
      </c>
      <c r="AZ20" s="78">
        <v>-10.525444178949112</v>
      </c>
      <c r="BA20" s="78">
        <v>-4.058792155216886</v>
      </c>
      <c r="BB20" s="78">
        <v>-0.12321403490851517</v>
      </c>
      <c r="BC20" s="79">
        <v>2.7411596572299239</v>
      </c>
      <c r="BD20" s="68"/>
      <c r="BE20" s="74" t="s">
        <v>62</v>
      </c>
      <c r="BF20" s="78">
        <v>15.285410247450843</v>
      </c>
      <c r="BG20" s="78">
        <v>11.978203269509574</v>
      </c>
      <c r="BH20" s="78">
        <v>-0.23460410557184752</v>
      </c>
      <c r="BI20" s="78">
        <v>34.108344152012279</v>
      </c>
      <c r="BJ20" s="78">
        <v>-4.3264632952131166</v>
      </c>
      <c r="BK20" s="78">
        <v>30.239615177126417</v>
      </c>
      <c r="BL20" s="78">
        <v>-0.91532396297565999</v>
      </c>
      <c r="BM20" s="78">
        <v>3.0680261756201492</v>
      </c>
      <c r="BN20" s="78">
        <v>34.599728629579374</v>
      </c>
      <c r="BO20" s="78">
        <v>-11.869150867182009</v>
      </c>
      <c r="BP20" s="80">
        <v>-20.517856837862304</v>
      </c>
      <c r="BQ20" s="80">
        <v>-19.532097954544394</v>
      </c>
      <c r="BR20" s="83">
        <v>-31.355953905249677</v>
      </c>
      <c r="BS20" s="5"/>
      <c r="BT20" s="74" t="s">
        <v>62</v>
      </c>
      <c r="BU20" s="78">
        <v>9.7821329229205194</v>
      </c>
      <c r="BV20" s="78">
        <v>-2.7975068850558054</v>
      </c>
      <c r="BW20" s="78">
        <v>21.727042501651621</v>
      </c>
      <c r="BX20" s="78">
        <v>-10.352333794540286</v>
      </c>
      <c r="BY20" s="78">
        <v>-30.281837786030906</v>
      </c>
      <c r="BZ20" s="78">
        <v>-10.935947074125609</v>
      </c>
      <c r="CA20" s="78">
        <v>-5.2362198389055088</v>
      </c>
      <c r="CB20" s="78">
        <v>-2.8558948614666217</v>
      </c>
      <c r="CC20" s="78">
        <v>-1.9606021185653224</v>
      </c>
      <c r="CD20" s="81">
        <v>-0.91319690068275772</v>
      </c>
      <c r="CE20" s="74" t="s">
        <v>62</v>
      </c>
      <c r="CF20" s="78">
        <f t="shared" si="3"/>
        <v>73.953277666610035</v>
      </c>
      <c r="CG20" s="78">
        <f t="shared" si="0"/>
        <v>62.99954197208443</v>
      </c>
      <c r="CH20" s="78">
        <f t="shared" si="0"/>
        <v>10.95373569452561</v>
      </c>
      <c r="CI20" s="78">
        <f t="shared" si="0"/>
        <v>9.7259932013166406</v>
      </c>
      <c r="CJ20" s="78">
        <f t="shared" si="0"/>
        <v>1.2277424932089696</v>
      </c>
      <c r="CK20" s="78">
        <f t="shared" si="0"/>
        <v>4.9347455924277073</v>
      </c>
      <c r="CL20" s="78">
        <f t="shared" si="0"/>
        <v>5.9065502131553744</v>
      </c>
      <c r="CM20" s="78">
        <f t="shared" si="0"/>
        <v>0.97180462072766693</v>
      </c>
      <c r="CN20" s="78">
        <f t="shared" si="0"/>
        <v>-0.25446721559933383</v>
      </c>
      <c r="CO20" s="78">
        <f t="shared" si="0"/>
        <v>0.59766950995479473</v>
      </c>
      <c r="CP20" s="78">
        <f t="shared" si="0"/>
        <v>0.85213672555412845</v>
      </c>
      <c r="CQ20" s="83">
        <f t="shared" si="0"/>
        <v>5.0317817122509476</v>
      </c>
      <c r="CS20" s="74" t="s">
        <v>62</v>
      </c>
      <c r="CT20" s="82">
        <f t="shared" si="1"/>
        <v>0.3953670386466297</v>
      </c>
      <c r="CU20" s="82">
        <f t="shared" si="1"/>
        <v>0.48801842221066638</v>
      </c>
      <c r="CV20" s="82">
        <f t="shared" si="1"/>
        <v>9.2651383564036738E-2</v>
      </c>
      <c r="CW20" s="82">
        <f t="shared" si="1"/>
        <v>0.68082153943678092</v>
      </c>
      <c r="CX20" s="82">
        <f t="shared" si="1"/>
        <v>3.6399956141743655</v>
      </c>
      <c r="CY20" s="82">
        <f t="shared" si="1"/>
        <v>0.31559751999317182</v>
      </c>
      <c r="CZ20" s="82">
        <f t="shared" si="1"/>
        <v>0.15743109577609368</v>
      </c>
      <c r="DA20" s="82">
        <f t="shared" si="1"/>
        <v>0.18444760738559529</v>
      </c>
      <c r="DB20" s="82">
        <f t="shared" si="1"/>
        <v>2.7016511609501598E-2</v>
      </c>
      <c r="DC20" s="82">
        <f t="shared" si="1"/>
        <v>21.111976740962255</v>
      </c>
      <c r="DD20" s="82">
        <f t="shared" si="1"/>
        <v>4.0556141427734405</v>
      </c>
      <c r="DE20" s="78">
        <f t="shared" si="1"/>
        <v>3.7636016016651759</v>
      </c>
      <c r="DF20" s="83">
        <f t="shared" si="1"/>
        <v>0.29201254110826413</v>
      </c>
      <c r="DH20" s="74" t="s">
        <v>62</v>
      </c>
      <c r="DI20" s="78">
        <f t="shared" si="2"/>
        <v>0.84700032022191873</v>
      </c>
      <c r="DJ20" s="78">
        <f t="shared" si="2"/>
        <v>0.36526759446233409</v>
      </c>
      <c r="DK20" s="78">
        <f t="shared" si="2"/>
        <v>0.4817327257595847</v>
      </c>
      <c r="DL20" s="78">
        <f t="shared" si="2"/>
        <v>16.209362277966896</v>
      </c>
      <c r="DM20" s="78">
        <f t="shared" si="2"/>
        <v>1.7750556221496832</v>
      </c>
      <c r="DN20" s="78">
        <f t="shared" si="2"/>
        <v>4.4906290015824819</v>
      </c>
      <c r="DO20" s="78">
        <f t="shared" si="2"/>
        <v>9.9436776542347332</v>
      </c>
      <c r="DP20" s="84">
        <f t="shared" si="2"/>
        <v>100</v>
      </c>
      <c r="DQ20" s="62"/>
    </row>
    <row r="21" spans="2:121" ht="12">
      <c r="B21" s="63" t="s">
        <v>63</v>
      </c>
      <c r="C21" s="5">
        <v>7569593</v>
      </c>
      <c r="D21" s="5">
        <v>6448367</v>
      </c>
      <c r="E21" s="5">
        <v>1121226</v>
      </c>
      <c r="F21" s="5">
        <v>995516</v>
      </c>
      <c r="G21" s="5">
        <v>125710</v>
      </c>
      <c r="H21" s="5">
        <v>643138</v>
      </c>
      <c r="I21" s="5">
        <v>710119</v>
      </c>
      <c r="J21" s="5">
        <v>66981</v>
      </c>
      <c r="K21" s="5">
        <v>-11616</v>
      </c>
      <c r="L21" s="5">
        <v>45073</v>
      </c>
      <c r="M21" s="5">
        <v>56689</v>
      </c>
      <c r="N21" s="64">
        <v>644395</v>
      </c>
      <c r="O21" s="5"/>
      <c r="P21" s="63" t="s">
        <v>63</v>
      </c>
      <c r="Q21" s="5">
        <v>48777</v>
      </c>
      <c r="R21" s="5">
        <v>57291</v>
      </c>
      <c r="S21" s="5">
        <v>8514</v>
      </c>
      <c r="T21" s="5">
        <v>12865</v>
      </c>
      <c r="U21" s="5">
        <v>363164</v>
      </c>
      <c r="V21" s="5">
        <v>219589</v>
      </c>
      <c r="W21" s="5">
        <v>10359</v>
      </c>
      <c r="X21" s="5">
        <v>12137</v>
      </c>
      <c r="Y21" s="5">
        <v>1778</v>
      </c>
      <c r="Z21" s="5">
        <v>2472146</v>
      </c>
      <c r="AA21" s="5">
        <v>486337</v>
      </c>
      <c r="AB21" s="5">
        <v>450560</v>
      </c>
      <c r="AC21" s="64">
        <v>35777</v>
      </c>
      <c r="AD21" s="5">
        <v>0</v>
      </c>
      <c r="AE21" s="63" t="s">
        <v>63</v>
      </c>
      <c r="AF21" s="72">
        <v>117572</v>
      </c>
      <c r="AG21" s="5">
        <v>74687</v>
      </c>
      <c r="AH21" s="5">
        <v>42885</v>
      </c>
      <c r="AI21" s="5">
        <v>1868237</v>
      </c>
      <c r="AJ21" s="5">
        <v>443404</v>
      </c>
      <c r="AK21" s="5">
        <v>255971</v>
      </c>
      <c r="AL21" s="5">
        <v>1168862</v>
      </c>
      <c r="AM21" s="5">
        <v>10684877</v>
      </c>
      <c r="AN21" s="5">
        <v>5329</v>
      </c>
      <c r="AO21" s="64">
        <v>2005.0435353724902</v>
      </c>
      <c r="AQ21" s="63" t="s">
        <v>63</v>
      </c>
      <c r="AR21" s="11">
        <v>1.3264031449551463</v>
      </c>
      <c r="AS21" s="11">
        <v>0.88859203964220379</v>
      </c>
      <c r="AT21" s="11">
        <v>3.9199875432372013</v>
      </c>
      <c r="AU21" s="11">
        <v>4.2764711859045201</v>
      </c>
      <c r="AV21" s="11">
        <v>1.1807506257897828</v>
      </c>
      <c r="AW21" s="11">
        <v>14.362684865932746</v>
      </c>
      <c r="AX21" s="11">
        <v>12.110835354147721</v>
      </c>
      <c r="AY21" s="11">
        <v>-5.7150096423192238</v>
      </c>
      <c r="AZ21" s="11">
        <v>43.397329694961506</v>
      </c>
      <c r="BA21" s="11">
        <v>10.67377105534548</v>
      </c>
      <c r="BB21" s="11">
        <v>-7.4435083594566356</v>
      </c>
      <c r="BC21" s="65">
        <v>12.604103686048095</v>
      </c>
      <c r="BD21" s="68"/>
      <c r="BE21" s="63" t="s">
        <v>63</v>
      </c>
      <c r="BF21" s="11">
        <v>45.264756685925306</v>
      </c>
      <c r="BG21" s="11">
        <v>36.313021961026912</v>
      </c>
      <c r="BH21" s="11">
        <v>0.7454739084132056</v>
      </c>
      <c r="BI21" s="11">
        <v>-18.909549322407816</v>
      </c>
      <c r="BJ21" s="11">
        <v>0.61282386577716708</v>
      </c>
      <c r="BK21" s="11">
        <v>35.656788430293254</v>
      </c>
      <c r="BL21" s="11">
        <v>-2.4851736797514827</v>
      </c>
      <c r="BM21" s="11">
        <v>1.4375261178437106</v>
      </c>
      <c r="BN21" s="11">
        <v>32.488822652757079</v>
      </c>
      <c r="BO21" s="11">
        <v>-8.5059293686763819</v>
      </c>
      <c r="BP21" s="57">
        <v>-20.478206341965116</v>
      </c>
      <c r="BQ21" s="57">
        <v>-19.520006573294918</v>
      </c>
      <c r="BR21" s="65">
        <v>-30.846992423070972</v>
      </c>
      <c r="BS21" s="5"/>
      <c r="BT21" s="63" t="s">
        <v>63</v>
      </c>
      <c r="BU21" s="11">
        <v>56.084220587844833</v>
      </c>
      <c r="BV21" s="11">
        <v>86.261160157613844</v>
      </c>
      <c r="BW21" s="11">
        <v>21.735551266038378</v>
      </c>
      <c r="BX21" s="11">
        <v>-7.2867903910085543</v>
      </c>
      <c r="BY21" s="11">
        <v>-12.572387399022414</v>
      </c>
      <c r="BZ21" s="11">
        <v>-7.2706590687615247</v>
      </c>
      <c r="CA21" s="11">
        <v>-5.1142862477402113</v>
      </c>
      <c r="CB21" s="11">
        <v>-0.46547481589161277</v>
      </c>
      <c r="CC21" s="11">
        <v>-1.1133791055854518</v>
      </c>
      <c r="CD21" s="66">
        <v>0.65519914001878321</v>
      </c>
      <c r="CE21" s="63" t="s">
        <v>63</v>
      </c>
      <c r="CF21" s="11">
        <f t="shared" si="3"/>
        <v>70.843988190037194</v>
      </c>
      <c r="CG21" s="11">
        <f t="shared" si="0"/>
        <v>60.350409274716036</v>
      </c>
      <c r="CH21" s="11">
        <f t="shared" si="0"/>
        <v>10.493578915321159</v>
      </c>
      <c r="CI21" s="11">
        <f t="shared" si="0"/>
        <v>9.3170562468805223</v>
      </c>
      <c r="CJ21" s="11">
        <f t="shared" si="0"/>
        <v>1.176522668440638</v>
      </c>
      <c r="CK21" s="11">
        <f t="shared" si="0"/>
        <v>6.0191427566269597</v>
      </c>
      <c r="CL21" s="11">
        <f t="shared" si="0"/>
        <v>6.6460194160400725</v>
      </c>
      <c r="CM21" s="11">
        <f t="shared" si="0"/>
        <v>0.62687665941311255</v>
      </c>
      <c r="CN21" s="11">
        <f t="shared" si="0"/>
        <v>-0.10871440073666734</v>
      </c>
      <c r="CO21" s="11">
        <f t="shared" si="0"/>
        <v>0.4218392032028071</v>
      </c>
      <c r="CP21" s="11">
        <f t="shared" si="0"/>
        <v>0.53055360393947448</v>
      </c>
      <c r="CQ21" s="65">
        <f t="shared" si="0"/>
        <v>6.0309070474091557</v>
      </c>
      <c r="CS21" s="63" t="s">
        <v>63</v>
      </c>
      <c r="CT21" s="59">
        <f t="shared" si="1"/>
        <v>0.45650502106856261</v>
      </c>
      <c r="CU21" s="59">
        <f t="shared" si="1"/>
        <v>0.53618773524486985</v>
      </c>
      <c r="CV21" s="59">
        <f t="shared" si="1"/>
        <v>7.9682714176307318E-2</v>
      </c>
      <c r="CW21" s="59">
        <f t="shared" si="1"/>
        <v>0.12040381934204764</v>
      </c>
      <c r="CX21" s="59">
        <f t="shared" si="1"/>
        <v>3.3988599026455804</v>
      </c>
      <c r="CY21" s="59">
        <f t="shared" si="1"/>
        <v>2.0551383043529654</v>
      </c>
      <c r="CZ21" s="59">
        <f t="shared" si="1"/>
        <v>9.6950109954471161E-2</v>
      </c>
      <c r="DA21" s="59">
        <f t="shared" si="1"/>
        <v>0.11359045125180196</v>
      </c>
      <c r="DB21" s="59">
        <f t="shared" si="1"/>
        <v>1.6640341297330798E-2</v>
      </c>
      <c r="DC21" s="59">
        <f t="shared" si="1"/>
        <v>23.13686905333585</v>
      </c>
      <c r="DD21" s="59">
        <f t="shared" si="1"/>
        <v>4.5516387320134806</v>
      </c>
      <c r="DE21" s="11">
        <f t="shared" si="1"/>
        <v>4.2168009982707328</v>
      </c>
      <c r="DF21" s="65">
        <f t="shared" si="1"/>
        <v>0.33483773374274689</v>
      </c>
      <c r="DH21" s="63" t="s">
        <v>63</v>
      </c>
      <c r="DI21" s="11">
        <f t="shared" si="2"/>
        <v>1.1003589465746775</v>
      </c>
      <c r="DJ21" s="11">
        <f t="shared" si="2"/>
        <v>0.69899728373101533</v>
      </c>
      <c r="DK21" s="11">
        <f t="shared" si="2"/>
        <v>0.40136166284366215</v>
      </c>
      <c r="DL21" s="11">
        <f t="shared" si="2"/>
        <v>17.484871374747694</v>
      </c>
      <c r="DM21" s="11">
        <f t="shared" si="2"/>
        <v>4.1498278361089227</v>
      </c>
      <c r="DN21" s="11">
        <f t="shared" si="2"/>
        <v>2.395638246467414</v>
      </c>
      <c r="DO21" s="11">
        <f t="shared" si="2"/>
        <v>10.939405292171356</v>
      </c>
      <c r="DP21" s="67">
        <f t="shared" si="2"/>
        <v>100</v>
      </c>
      <c r="DQ21" s="62"/>
    </row>
    <row r="22" spans="2:121" ht="12">
      <c r="B22" s="63" t="s">
        <v>64</v>
      </c>
      <c r="C22" s="5">
        <v>13778286</v>
      </c>
      <c r="D22" s="5">
        <v>11740418</v>
      </c>
      <c r="E22" s="5">
        <v>2037868</v>
      </c>
      <c r="F22" s="5">
        <v>1810626</v>
      </c>
      <c r="G22" s="5">
        <v>227242</v>
      </c>
      <c r="H22" s="5">
        <v>917648</v>
      </c>
      <c r="I22" s="5">
        <v>1059724</v>
      </c>
      <c r="J22" s="5">
        <v>142076</v>
      </c>
      <c r="K22" s="5">
        <v>-17179</v>
      </c>
      <c r="L22" s="5">
        <v>104772</v>
      </c>
      <c r="M22" s="5">
        <v>121951</v>
      </c>
      <c r="N22" s="64">
        <v>914995</v>
      </c>
      <c r="O22" s="5"/>
      <c r="P22" s="63" t="s">
        <v>64</v>
      </c>
      <c r="Q22" s="5">
        <v>103890</v>
      </c>
      <c r="R22" s="5">
        <v>120611</v>
      </c>
      <c r="S22" s="5">
        <v>16721</v>
      </c>
      <c r="T22" s="5">
        <v>94971</v>
      </c>
      <c r="U22" s="5">
        <v>648663</v>
      </c>
      <c r="V22" s="5">
        <v>67471</v>
      </c>
      <c r="W22" s="5">
        <v>19832</v>
      </c>
      <c r="X22" s="5">
        <v>23236</v>
      </c>
      <c r="Y22" s="5">
        <v>3404</v>
      </c>
      <c r="Z22" s="5">
        <v>5653962</v>
      </c>
      <c r="AA22" s="5">
        <v>970381</v>
      </c>
      <c r="AB22" s="5">
        <v>894626</v>
      </c>
      <c r="AC22" s="64">
        <v>75755</v>
      </c>
      <c r="AD22" s="5">
        <v>0</v>
      </c>
      <c r="AE22" s="63" t="s">
        <v>64</v>
      </c>
      <c r="AF22" s="72">
        <v>1738995</v>
      </c>
      <c r="AG22" s="5">
        <v>1684485</v>
      </c>
      <c r="AH22" s="5">
        <v>54510</v>
      </c>
      <c r="AI22" s="5">
        <v>2944586</v>
      </c>
      <c r="AJ22" s="5">
        <v>319850</v>
      </c>
      <c r="AK22" s="5">
        <v>846884</v>
      </c>
      <c r="AL22" s="5">
        <v>1777852</v>
      </c>
      <c r="AM22" s="5">
        <v>20349896</v>
      </c>
      <c r="AN22" s="5">
        <v>9951</v>
      </c>
      <c r="AO22" s="64">
        <v>2045.010149733695</v>
      </c>
      <c r="AQ22" s="63" t="s">
        <v>64</v>
      </c>
      <c r="AR22" s="11">
        <v>-1.107773781084229</v>
      </c>
      <c r="AS22" s="11">
        <v>-1.533820334974378</v>
      </c>
      <c r="AT22" s="11">
        <v>1.4203753692776888</v>
      </c>
      <c r="AU22" s="11">
        <v>1.7554902272634034</v>
      </c>
      <c r="AV22" s="11">
        <v>-1.1729197743749429</v>
      </c>
      <c r="AW22" s="11">
        <v>-1.7583226988925906</v>
      </c>
      <c r="AX22" s="11">
        <v>-2.1507510962431797</v>
      </c>
      <c r="AY22" s="11">
        <v>-4.6117694450971838</v>
      </c>
      <c r="AZ22" s="11">
        <v>14.122175564887025</v>
      </c>
      <c r="BA22" s="11">
        <v>-4.6964115158957567</v>
      </c>
      <c r="BB22" s="11">
        <v>-6.1474999807602027</v>
      </c>
      <c r="BC22" s="65">
        <v>-2.2315895200239346</v>
      </c>
      <c r="BD22" s="68"/>
      <c r="BE22" s="63" t="s">
        <v>64</v>
      </c>
      <c r="BF22" s="11">
        <v>43.344003532203764</v>
      </c>
      <c r="BG22" s="11">
        <v>35.23989998093807</v>
      </c>
      <c r="BH22" s="11">
        <v>8.3797210749985029E-2</v>
      </c>
      <c r="BI22" s="11">
        <v>-30.534607985839362</v>
      </c>
      <c r="BJ22" s="11">
        <v>-3.3726895713417471</v>
      </c>
      <c r="BK22" s="11">
        <v>21.826192152826678</v>
      </c>
      <c r="BL22" s="11">
        <v>8.9909870301165089</v>
      </c>
      <c r="BM22" s="11">
        <v>13.37399365698951</v>
      </c>
      <c r="BN22" s="11">
        <v>48.064375815571985</v>
      </c>
      <c r="BO22" s="11">
        <v>6.3395459191877972</v>
      </c>
      <c r="BP22" s="57">
        <v>-19.343212819560151</v>
      </c>
      <c r="BQ22" s="57">
        <v>-18.1184072635081</v>
      </c>
      <c r="BR22" s="65">
        <v>-31.452123712832762</v>
      </c>
      <c r="BS22" s="5"/>
      <c r="BT22" s="63" t="s">
        <v>64</v>
      </c>
      <c r="BU22" s="11">
        <v>52.44767321576974</v>
      </c>
      <c r="BV22" s="11">
        <v>53.699356090225834</v>
      </c>
      <c r="BW22" s="11">
        <v>21.796447324321306</v>
      </c>
      <c r="BX22" s="11">
        <v>-0.95840004305299564</v>
      </c>
      <c r="BY22" s="11">
        <v>-0.90282683322799318</v>
      </c>
      <c r="BZ22" s="11">
        <v>7.7985837882836044</v>
      </c>
      <c r="CA22" s="11">
        <v>-4.6574272845107973</v>
      </c>
      <c r="CB22" s="11">
        <v>0.82394142371564638</v>
      </c>
      <c r="CC22" s="11">
        <v>-1.5532251681836169</v>
      </c>
      <c r="CD22" s="66">
        <v>2.4146718833200396</v>
      </c>
      <c r="CE22" s="63" t="s">
        <v>64</v>
      </c>
      <c r="CF22" s="11">
        <f t="shared" si="3"/>
        <v>67.706911131142874</v>
      </c>
      <c r="CG22" s="11">
        <f t="shared" si="0"/>
        <v>57.692766587111798</v>
      </c>
      <c r="CH22" s="11">
        <f t="shared" si="0"/>
        <v>10.014144544031085</v>
      </c>
      <c r="CI22" s="11">
        <f t="shared" si="0"/>
        <v>8.8974705325275369</v>
      </c>
      <c r="CJ22" s="11">
        <f t="shared" si="0"/>
        <v>1.1166740115035478</v>
      </c>
      <c r="CK22" s="11">
        <f t="shared" si="0"/>
        <v>4.5093498266526773</v>
      </c>
      <c r="CL22" s="11">
        <f t="shared" si="0"/>
        <v>5.2075155568362614</v>
      </c>
      <c r="CM22" s="11">
        <f t="shared" si="0"/>
        <v>0.69816573018358419</v>
      </c>
      <c r="CN22" s="11">
        <f t="shared" si="0"/>
        <v>-8.4418121841998608E-2</v>
      </c>
      <c r="CO22" s="11">
        <f t="shared" si="0"/>
        <v>0.51485275403864472</v>
      </c>
      <c r="CP22" s="11">
        <f t="shared" si="0"/>
        <v>0.59927087588064332</v>
      </c>
      <c r="CQ22" s="65">
        <f t="shared" si="0"/>
        <v>4.496312904989785</v>
      </c>
      <c r="CS22" s="63" t="s">
        <v>64</v>
      </c>
      <c r="CT22" s="59">
        <f t="shared" si="1"/>
        <v>0.51051857955441149</v>
      </c>
      <c r="CU22" s="59">
        <f t="shared" si="1"/>
        <v>0.59268607564382636</v>
      </c>
      <c r="CV22" s="59">
        <f t="shared" si="1"/>
        <v>8.2167496089414913E-2</v>
      </c>
      <c r="CW22" s="59">
        <f t="shared" si="1"/>
        <v>0.46669034573935908</v>
      </c>
      <c r="CX22" s="59">
        <f t="shared" si="1"/>
        <v>3.1875494597122267</v>
      </c>
      <c r="CY22" s="59">
        <f t="shared" si="1"/>
        <v>0.33155451998378765</v>
      </c>
      <c r="CZ22" s="59">
        <f t="shared" si="1"/>
        <v>9.7455043504890648E-2</v>
      </c>
      <c r="DA22" s="59">
        <f t="shared" si="1"/>
        <v>0.11418240171841665</v>
      </c>
      <c r="DB22" s="59">
        <f t="shared" si="1"/>
        <v>1.6727358213526007E-2</v>
      </c>
      <c r="DC22" s="59">
        <f t="shared" si="1"/>
        <v>27.783739042204441</v>
      </c>
      <c r="DD22" s="59">
        <f t="shared" si="1"/>
        <v>4.7684813720915331</v>
      </c>
      <c r="DE22" s="11">
        <f t="shared" si="1"/>
        <v>4.3962190273601394</v>
      </c>
      <c r="DF22" s="65">
        <f t="shared" si="1"/>
        <v>0.37226234473139325</v>
      </c>
      <c r="DH22" s="63" t="s">
        <v>64</v>
      </c>
      <c r="DI22" s="11">
        <f t="shared" si="2"/>
        <v>8.5454736476294517</v>
      </c>
      <c r="DJ22" s="11">
        <f t="shared" si="2"/>
        <v>8.2776098708317711</v>
      </c>
      <c r="DK22" s="11">
        <f t="shared" si="2"/>
        <v>0.26786377679767998</v>
      </c>
      <c r="DL22" s="11">
        <f t="shared" si="2"/>
        <v>14.469784022483456</v>
      </c>
      <c r="DM22" s="11">
        <f t="shared" si="2"/>
        <v>1.5717525042879827</v>
      </c>
      <c r="DN22" s="11">
        <f t="shared" si="2"/>
        <v>4.1616134057884127</v>
      </c>
      <c r="DO22" s="11">
        <f t="shared" si="2"/>
        <v>8.7364181124070619</v>
      </c>
      <c r="DP22" s="67">
        <f t="shared" si="2"/>
        <v>100</v>
      </c>
      <c r="DQ22" s="62"/>
    </row>
    <row r="23" spans="2:121" s="68" customFormat="1" ht="12">
      <c r="B23" s="63" t="s">
        <v>65</v>
      </c>
      <c r="C23" s="5">
        <v>26158190</v>
      </c>
      <c r="D23" s="5">
        <v>22307327</v>
      </c>
      <c r="E23" s="5">
        <v>3850863</v>
      </c>
      <c r="F23" s="5">
        <v>3420609</v>
      </c>
      <c r="G23" s="5">
        <v>430254</v>
      </c>
      <c r="H23" s="5">
        <v>1656520</v>
      </c>
      <c r="I23" s="5">
        <v>1977832</v>
      </c>
      <c r="J23" s="5">
        <v>321312</v>
      </c>
      <c r="K23" s="5">
        <v>-258805</v>
      </c>
      <c r="L23" s="5">
        <v>28235</v>
      </c>
      <c r="M23" s="5">
        <v>287040</v>
      </c>
      <c r="N23" s="64">
        <v>1882021</v>
      </c>
      <c r="O23" s="5"/>
      <c r="P23" s="63" t="s">
        <v>65</v>
      </c>
      <c r="Q23" s="5">
        <v>168003</v>
      </c>
      <c r="R23" s="5">
        <v>196560</v>
      </c>
      <c r="S23" s="5">
        <v>28557</v>
      </c>
      <c r="T23" s="5">
        <v>186316</v>
      </c>
      <c r="U23" s="5">
        <v>1028241</v>
      </c>
      <c r="V23" s="5">
        <v>499461</v>
      </c>
      <c r="W23" s="5">
        <v>33304</v>
      </c>
      <c r="X23" s="5">
        <v>39019</v>
      </c>
      <c r="Y23" s="5">
        <v>5715</v>
      </c>
      <c r="Z23" s="5">
        <v>6185257</v>
      </c>
      <c r="AA23" s="5">
        <v>1692569</v>
      </c>
      <c r="AB23" s="5">
        <v>1548370</v>
      </c>
      <c r="AC23" s="64">
        <v>144199</v>
      </c>
      <c r="AD23" s="5">
        <v>0</v>
      </c>
      <c r="AE23" s="63" t="s">
        <v>65</v>
      </c>
      <c r="AF23" s="72">
        <v>145055</v>
      </c>
      <c r="AG23" s="5">
        <v>36836</v>
      </c>
      <c r="AH23" s="5">
        <v>108219</v>
      </c>
      <c r="AI23" s="5">
        <v>4347633</v>
      </c>
      <c r="AJ23" s="5">
        <v>158668</v>
      </c>
      <c r="AK23" s="5">
        <v>888533</v>
      </c>
      <c r="AL23" s="5">
        <v>3300432</v>
      </c>
      <c r="AM23" s="5">
        <v>33999967</v>
      </c>
      <c r="AN23" s="5">
        <v>16050</v>
      </c>
      <c r="AO23" s="64">
        <v>2118.3780062305295</v>
      </c>
      <c r="AQ23" s="63" t="s">
        <v>65</v>
      </c>
      <c r="AR23" s="11">
        <v>-1.9655248557826577</v>
      </c>
      <c r="AS23" s="11">
        <v>-2.3772350567850964</v>
      </c>
      <c r="AT23" s="11">
        <v>0.48946975892629274</v>
      </c>
      <c r="AU23" s="11">
        <v>0.8210738656995854</v>
      </c>
      <c r="AV23" s="11">
        <v>-2.0712227497644271</v>
      </c>
      <c r="AW23" s="11">
        <v>5.9281308850471444</v>
      </c>
      <c r="AX23" s="11">
        <v>3.9263647011285214</v>
      </c>
      <c r="AY23" s="11">
        <v>-5.2998284673469032</v>
      </c>
      <c r="AZ23" s="11">
        <v>4.855650281420373</v>
      </c>
      <c r="BA23" s="11">
        <v>-19.127545613381834</v>
      </c>
      <c r="BB23" s="11">
        <v>-6.4790861640916697</v>
      </c>
      <c r="BC23" s="65">
        <v>4.3625499002134358</v>
      </c>
      <c r="BE23" s="63" t="s">
        <v>65</v>
      </c>
      <c r="BF23" s="11">
        <v>46.307117539994252</v>
      </c>
      <c r="BG23" s="11">
        <v>37.364250073378344</v>
      </c>
      <c r="BH23" s="11">
        <v>1.0330797806474439</v>
      </c>
      <c r="BI23" s="11">
        <v>57.337566923947371</v>
      </c>
      <c r="BJ23" s="11">
        <v>-4.0049853427189728</v>
      </c>
      <c r="BK23" s="11">
        <v>0.10000761581042243</v>
      </c>
      <c r="BL23" s="11">
        <v>2.5401028356784381</v>
      </c>
      <c r="BM23" s="11">
        <v>6.6617462139850208</v>
      </c>
      <c r="BN23" s="11">
        <v>39.288325615403366</v>
      </c>
      <c r="BO23" s="11">
        <v>-13.893371150925631</v>
      </c>
      <c r="BP23" s="57">
        <v>-22.249299238648401</v>
      </c>
      <c r="BQ23" s="57">
        <v>-20.934970766206245</v>
      </c>
      <c r="BR23" s="65">
        <v>-34.025566414113683</v>
      </c>
      <c r="BS23" s="5"/>
      <c r="BT23" s="63" t="s">
        <v>65</v>
      </c>
      <c r="BU23" s="11">
        <v>-1.3459471958866658</v>
      </c>
      <c r="BV23" s="11">
        <v>-36.67743931788489</v>
      </c>
      <c r="BW23" s="11">
        <v>21.783214422362764</v>
      </c>
      <c r="BX23" s="11">
        <v>-10.52966259962081</v>
      </c>
      <c r="BY23" s="11">
        <v>-67.65692713493064</v>
      </c>
      <c r="BZ23" s="11">
        <v>-8.7975997774682497</v>
      </c>
      <c r="CA23" s="11">
        <v>-2.7706158233367115</v>
      </c>
      <c r="CB23" s="11">
        <v>-4.0354406493623207</v>
      </c>
      <c r="CC23" s="11">
        <v>-0.90145714991355896</v>
      </c>
      <c r="CD23" s="66">
        <v>-3.162492009786428</v>
      </c>
      <c r="CE23" s="63" t="s">
        <v>65</v>
      </c>
      <c r="CF23" s="11">
        <f t="shared" si="3"/>
        <v>76.93592761428269</v>
      </c>
      <c r="CG23" s="11">
        <f t="shared" si="0"/>
        <v>65.609848974265191</v>
      </c>
      <c r="CH23" s="11">
        <f t="shared" si="0"/>
        <v>11.326078640017503</v>
      </c>
      <c r="CI23" s="11">
        <f t="shared" si="0"/>
        <v>10.060624470606104</v>
      </c>
      <c r="CJ23" s="11">
        <f t="shared" si="0"/>
        <v>1.2654541694113997</v>
      </c>
      <c r="CK23" s="11">
        <f t="shared" si="0"/>
        <v>4.8721223758834826</v>
      </c>
      <c r="CL23" s="11">
        <f t="shared" si="0"/>
        <v>5.8171585872421581</v>
      </c>
      <c r="CM23" s="11">
        <f t="shared" si="0"/>
        <v>0.94503621135867566</v>
      </c>
      <c r="CN23" s="11">
        <f t="shared" si="0"/>
        <v>-0.76119191527450591</v>
      </c>
      <c r="CO23" s="11">
        <f t="shared" si="0"/>
        <v>8.3044198248780648E-2</v>
      </c>
      <c r="CP23" s="11">
        <f t="shared" si="0"/>
        <v>0.84423611352328676</v>
      </c>
      <c r="CQ23" s="65">
        <f t="shared" si="0"/>
        <v>5.5353612549094526</v>
      </c>
      <c r="CS23" s="63" t="s">
        <v>65</v>
      </c>
      <c r="CT23" s="59">
        <f t="shared" si="1"/>
        <v>0.49412695018203984</v>
      </c>
      <c r="CU23" s="59">
        <f t="shared" si="1"/>
        <v>0.57811820817355497</v>
      </c>
      <c r="CV23" s="59">
        <f t="shared" si="1"/>
        <v>8.3991257991515106E-2</v>
      </c>
      <c r="CW23" s="59">
        <f t="shared" si="1"/>
        <v>0.54798876716556821</v>
      </c>
      <c r="CX23" s="59">
        <f t="shared" si="1"/>
        <v>3.0242411705870187</v>
      </c>
      <c r="CY23" s="59">
        <f t="shared" si="1"/>
        <v>1.4690043669748267</v>
      </c>
      <c r="CZ23" s="59">
        <f t="shared" si="1"/>
        <v>9.7953036248535186E-2</v>
      </c>
      <c r="DA23" s="59">
        <f t="shared" si="1"/>
        <v>0.11476187609240915</v>
      </c>
      <c r="DB23" s="59">
        <f t="shared" si="1"/>
        <v>1.6808839843873966E-2</v>
      </c>
      <c r="DC23" s="59">
        <f t="shared" si="1"/>
        <v>18.191950009833832</v>
      </c>
      <c r="DD23" s="59">
        <f t="shared" si="1"/>
        <v>4.9781489493798627</v>
      </c>
      <c r="DE23" s="11">
        <f t="shared" si="1"/>
        <v>4.5540338318563665</v>
      </c>
      <c r="DF23" s="65">
        <f t="shared" si="1"/>
        <v>0.4241151175234964</v>
      </c>
      <c r="DH23" s="63" t="s">
        <v>65</v>
      </c>
      <c r="DI23" s="11">
        <f t="shared" si="2"/>
        <v>0.42663276702592096</v>
      </c>
      <c r="DJ23" s="11">
        <f t="shared" si="2"/>
        <v>0.10834128162536159</v>
      </c>
      <c r="DK23" s="11">
        <f t="shared" si="2"/>
        <v>0.31829148540055935</v>
      </c>
      <c r="DL23" s="11">
        <f t="shared" si="2"/>
        <v>12.787168293428049</v>
      </c>
      <c r="DM23" s="11">
        <f t="shared" si="2"/>
        <v>0.46667104118071639</v>
      </c>
      <c r="DN23" s="11">
        <f t="shared" si="2"/>
        <v>2.6133348894132751</v>
      </c>
      <c r="DO23" s="11">
        <f t="shared" si="2"/>
        <v>9.7071623628340582</v>
      </c>
      <c r="DP23" s="67">
        <f t="shared" si="2"/>
        <v>100</v>
      </c>
      <c r="DQ23" s="85"/>
    </row>
    <row r="24" spans="2:121" ht="12">
      <c r="B24" s="74" t="s">
        <v>66</v>
      </c>
      <c r="C24" s="75">
        <v>13743451</v>
      </c>
      <c r="D24" s="75">
        <v>11710961</v>
      </c>
      <c r="E24" s="75">
        <v>2032490</v>
      </c>
      <c r="F24" s="75">
        <v>1804168</v>
      </c>
      <c r="G24" s="75">
        <v>228322</v>
      </c>
      <c r="H24" s="75">
        <v>1493730</v>
      </c>
      <c r="I24" s="75">
        <v>1640925</v>
      </c>
      <c r="J24" s="75">
        <v>147195</v>
      </c>
      <c r="K24" s="75">
        <v>-97368</v>
      </c>
      <c r="L24" s="75">
        <v>29878</v>
      </c>
      <c r="M24" s="75">
        <v>127246</v>
      </c>
      <c r="N24" s="76">
        <v>1570933</v>
      </c>
      <c r="O24" s="5"/>
      <c r="P24" s="74" t="s">
        <v>66</v>
      </c>
      <c r="Q24" s="75">
        <v>95725</v>
      </c>
      <c r="R24" s="75">
        <v>112213</v>
      </c>
      <c r="S24" s="75">
        <v>16488</v>
      </c>
      <c r="T24" s="75">
        <v>141135</v>
      </c>
      <c r="U24" s="75">
        <v>692338</v>
      </c>
      <c r="V24" s="75">
        <v>641735</v>
      </c>
      <c r="W24" s="75">
        <v>20165</v>
      </c>
      <c r="X24" s="75">
        <v>23626</v>
      </c>
      <c r="Y24" s="75">
        <v>3461</v>
      </c>
      <c r="Z24" s="75">
        <v>5525773</v>
      </c>
      <c r="AA24" s="75">
        <v>1011308</v>
      </c>
      <c r="AB24" s="75">
        <v>945795</v>
      </c>
      <c r="AC24" s="76">
        <v>65513</v>
      </c>
      <c r="AD24" s="5">
        <v>0</v>
      </c>
      <c r="AE24" s="74" t="s">
        <v>66</v>
      </c>
      <c r="AF24" s="77">
        <v>1122163</v>
      </c>
      <c r="AG24" s="75">
        <v>1025599</v>
      </c>
      <c r="AH24" s="75">
        <v>96564</v>
      </c>
      <c r="AI24" s="75">
        <v>3392302</v>
      </c>
      <c r="AJ24" s="75">
        <v>656849</v>
      </c>
      <c r="AK24" s="75">
        <v>737643</v>
      </c>
      <c r="AL24" s="75">
        <v>1997810</v>
      </c>
      <c r="AM24" s="75">
        <v>20762954</v>
      </c>
      <c r="AN24" s="75">
        <v>10409</v>
      </c>
      <c r="AO24" s="76">
        <v>1994.7116918051686</v>
      </c>
      <c r="AQ24" s="74" t="s">
        <v>66</v>
      </c>
      <c r="AR24" s="78">
        <v>-1.6230412851132408</v>
      </c>
      <c r="AS24" s="78">
        <v>-2.039428613013885</v>
      </c>
      <c r="AT24" s="78">
        <v>0.84681974950171746</v>
      </c>
      <c r="AU24" s="78">
        <v>1.2010049602946449</v>
      </c>
      <c r="AV24" s="78">
        <v>-1.8670540603268206</v>
      </c>
      <c r="AW24" s="78">
        <v>14.256232641425296</v>
      </c>
      <c r="AX24" s="78">
        <v>11.300765914498657</v>
      </c>
      <c r="AY24" s="78">
        <v>-11.840804959123169</v>
      </c>
      <c r="AZ24" s="78">
        <v>8.9908119678091722</v>
      </c>
      <c r="BA24" s="78">
        <v>-26.989712386677418</v>
      </c>
      <c r="BB24" s="78">
        <v>-13.970657832465688</v>
      </c>
      <c r="BC24" s="79">
        <v>12.705484636317394</v>
      </c>
      <c r="BD24" s="68"/>
      <c r="BE24" s="74" t="s">
        <v>66</v>
      </c>
      <c r="BF24" s="78">
        <v>44.177184685363137</v>
      </c>
      <c r="BG24" s="78">
        <v>35.424812937484909</v>
      </c>
      <c r="BH24" s="78">
        <v>0.13360864812340581</v>
      </c>
      <c r="BI24" s="78">
        <v>43.70736177578658</v>
      </c>
      <c r="BJ24" s="78">
        <v>-3.3658872249819596</v>
      </c>
      <c r="BK24" s="78">
        <v>25.147723594041913</v>
      </c>
      <c r="BL24" s="78">
        <v>-1.6293477730621004</v>
      </c>
      <c r="BM24" s="78">
        <v>2.33021483021483</v>
      </c>
      <c r="BN24" s="78">
        <v>33.680957898802625</v>
      </c>
      <c r="BO24" s="78">
        <v>-2.1770310872426952</v>
      </c>
      <c r="BP24" s="80">
        <v>-12.178694492302562</v>
      </c>
      <c r="BQ24" s="80">
        <v>-10.555508270207394</v>
      </c>
      <c r="BR24" s="65">
        <v>-30.410443797667352</v>
      </c>
      <c r="BS24" s="5"/>
      <c r="BT24" s="74" t="s">
        <v>66</v>
      </c>
      <c r="BU24" s="78">
        <v>48.680683725804805</v>
      </c>
      <c r="BV24" s="78">
        <v>51.844986489987789</v>
      </c>
      <c r="BW24" s="78">
        <v>21.736718690905423</v>
      </c>
      <c r="BX24" s="78">
        <v>-9.3560927617183296</v>
      </c>
      <c r="BY24" s="78">
        <v>-24.954185251535538</v>
      </c>
      <c r="BZ24" s="78">
        <v>-2.7242480228827337</v>
      </c>
      <c r="CA24" s="78">
        <v>-5.2669563617534196</v>
      </c>
      <c r="CB24" s="78">
        <v>-0.78053961972813912</v>
      </c>
      <c r="CC24" s="78">
        <v>-1.9868173258003767</v>
      </c>
      <c r="CD24" s="81">
        <v>1.2307300642220305</v>
      </c>
      <c r="CE24" s="74" t="s">
        <v>66</v>
      </c>
      <c r="CF24" s="78">
        <f t="shared" si="3"/>
        <v>66.192175737614207</v>
      </c>
      <c r="CG24" s="78">
        <f t="shared" si="0"/>
        <v>56.403154387376674</v>
      </c>
      <c r="CH24" s="78">
        <f t="shared" si="0"/>
        <v>9.7890213502375438</v>
      </c>
      <c r="CI24" s="78">
        <f t="shared" si="0"/>
        <v>8.6893608684005166</v>
      </c>
      <c r="CJ24" s="78">
        <f t="shared" si="0"/>
        <v>1.0996604818370257</v>
      </c>
      <c r="CK24" s="78">
        <f t="shared" si="0"/>
        <v>7.1942075294295789</v>
      </c>
      <c r="CL24" s="78">
        <f t="shared" si="0"/>
        <v>7.903138445521769</v>
      </c>
      <c r="CM24" s="78">
        <f t="shared" si="0"/>
        <v>0.70893091609218994</v>
      </c>
      <c r="CN24" s="78">
        <f t="shared" si="0"/>
        <v>-0.46895061271146682</v>
      </c>
      <c r="CO24" s="78">
        <f t="shared" si="0"/>
        <v>0.14390052590782604</v>
      </c>
      <c r="CP24" s="78">
        <f t="shared" si="0"/>
        <v>0.61285113861929275</v>
      </c>
      <c r="CQ24" s="65">
        <f t="shared" si="0"/>
        <v>7.566038050269726</v>
      </c>
      <c r="CS24" s="74" t="s">
        <v>66</v>
      </c>
      <c r="CT24" s="59">
        <f t="shared" si="1"/>
        <v>0.46103748050494164</v>
      </c>
      <c r="CU24" s="59">
        <f t="shared" si="1"/>
        <v>0.54044814625125115</v>
      </c>
      <c r="CV24" s="59">
        <f t="shared" si="1"/>
        <v>7.9410665746309506E-2</v>
      </c>
      <c r="CW24" s="59">
        <f t="shared" si="1"/>
        <v>0.67974431769198163</v>
      </c>
      <c r="CX24" s="59">
        <f t="shared" si="1"/>
        <v>3.3344869906276347</v>
      </c>
      <c r="CY24" s="59">
        <f t="shared" si="1"/>
        <v>3.0907692614451681</v>
      </c>
      <c r="CZ24" s="59">
        <f t="shared" si="1"/>
        <v>9.7120091871320438E-2</v>
      </c>
      <c r="DA24" s="59">
        <f t="shared" si="1"/>
        <v>0.11378920359790808</v>
      </c>
      <c r="DB24" s="59">
        <f t="shared" si="1"/>
        <v>1.6669111726587652E-2</v>
      </c>
      <c r="DC24" s="59">
        <f t="shared" si="1"/>
        <v>26.613616732956206</v>
      </c>
      <c r="DD24" s="59">
        <f t="shared" si="1"/>
        <v>4.870732748336291</v>
      </c>
      <c r="DE24" s="11">
        <f t="shared" si="1"/>
        <v>4.5552044280404411</v>
      </c>
      <c r="DF24" s="65">
        <f t="shared" si="1"/>
        <v>0.31552832029584998</v>
      </c>
      <c r="DH24" s="74" t="s">
        <v>66</v>
      </c>
      <c r="DI24" s="11">
        <f t="shared" si="2"/>
        <v>5.4046403994344923</v>
      </c>
      <c r="DJ24" s="11">
        <f t="shared" si="2"/>
        <v>4.9395620680949346</v>
      </c>
      <c r="DK24" s="11">
        <f t="shared" si="2"/>
        <v>0.465078331339558</v>
      </c>
      <c r="DL24" s="11">
        <f t="shared" si="2"/>
        <v>16.33824358518542</v>
      </c>
      <c r="DM24" s="11">
        <f t="shared" si="2"/>
        <v>3.1635623717126187</v>
      </c>
      <c r="DN24" s="11">
        <f t="shared" si="2"/>
        <v>3.5526881194265516</v>
      </c>
      <c r="DO24" s="11">
        <f t="shared" si="2"/>
        <v>9.6219930940462515</v>
      </c>
      <c r="DP24" s="67">
        <f t="shared" si="2"/>
        <v>100</v>
      </c>
      <c r="DQ24" s="62"/>
    </row>
    <row r="25" spans="2:121" ht="12">
      <c r="B25" s="63" t="s">
        <v>67</v>
      </c>
      <c r="C25" s="5">
        <v>65826171</v>
      </c>
      <c r="D25" s="5">
        <v>56094287</v>
      </c>
      <c r="E25" s="5">
        <v>9731884</v>
      </c>
      <c r="F25" s="5">
        <v>8641035</v>
      </c>
      <c r="G25" s="5">
        <v>1090849</v>
      </c>
      <c r="H25" s="5">
        <v>3844784</v>
      </c>
      <c r="I25" s="5">
        <v>4462385</v>
      </c>
      <c r="J25" s="5">
        <v>617601</v>
      </c>
      <c r="K25" s="5">
        <v>-250126</v>
      </c>
      <c r="L25" s="5">
        <v>299705</v>
      </c>
      <c r="M25" s="5">
        <v>549831</v>
      </c>
      <c r="N25" s="64">
        <v>4038471</v>
      </c>
      <c r="O25" s="5"/>
      <c r="P25" s="63" t="s">
        <v>67</v>
      </c>
      <c r="Q25" s="5">
        <v>223332</v>
      </c>
      <c r="R25" s="5">
        <v>281417</v>
      </c>
      <c r="S25" s="5">
        <v>58085</v>
      </c>
      <c r="T25" s="5">
        <v>436855</v>
      </c>
      <c r="U25" s="5">
        <v>2365563</v>
      </c>
      <c r="V25" s="5">
        <v>1012721</v>
      </c>
      <c r="W25" s="5">
        <v>56439</v>
      </c>
      <c r="X25" s="5">
        <v>66124</v>
      </c>
      <c r="Y25" s="5">
        <v>9685</v>
      </c>
      <c r="Z25" s="5">
        <v>14491039</v>
      </c>
      <c r="AA25" s="5">
        <v>5255118</v>
      </c>
      <c r="AB25" s="5">
        <v>4937644</v>
      </c>
      <c r="AC25" s="64">
        <v>317474</v>
      </c>
      <c r="AD25" s="5">
        <v>0</v>
      </c>
      <c r="AE25" s="63" t="s">
        <v>67</v>
      </c>
      <c r="AF25" s="72">
        <v>384608</v>
      </c>
      <c r="AG25" s="5">
        <v>271035</v>
      </c>
      <c r="AH25" s="5">
        <v>113573</v>
      </c>
      <c r="AI25" s="5">
        <v>8851313</v>
      </c>
      <c r="AJ25" s="5">
        <v>928115</v>
      </c>
      <c r="AK25" s="5">
        <v>1863632</v>
      </c>
      <c r="AL25" s="5">
        <v>6059566</v>
      </c>
      <c r="AM25" s="5">
        <v>84161994</v>
      </c>
      <c r="AN25" s="5">
        <v>33042</v>
      </c>
      <c r="AO25" s="64">
        <v>2547.1216633375702</v>
      </c>
      <c r="AQ25" s="63" t="s">
        <v>67</v>
      </c>
      <c r="AR25" s="11">
        <v>2.1646127353370237</v>
      </c>
      <c r="AS25" s="11">
        <v>1.7270681115581916</v>
      </c>
      <c r="AT25" s="11">
        <v>4.7618442739466609</v>
      </c>
      <c r="AU25" s="11">
        <v>5.1271831807894328</v>
      </c>
      <c r="AV25" s="11">
        <v>1.9551746375931136</v>
      </c>
      <c r="AW25" s="11">
        <v>5.226708559011005</v>
      </c>
      <c r="AX25" s="11">
        <v>3.3662476934544836</v>
      </c>
      <c r="AY25" s="11">
        <v>-6.8829042354942009</v>
      </c>
      <c r="AZ25" s="11">
        <v>12.301418949479508</v>
      </c>
      <c r="BA25" s="11">
        <v>-4.7048985380061179</v>
      </c>
      <c r="BB25" s="11">
        <v>-8.3176452736558986</v>
      </c>
      <c r="BC25" s="65">
        <v>3.9984250119231435</v>
      </c>
      <c r="BD25" s="68"/>
      <c r="BE25" s="63" t="s">
        <v>67</v>
      </c>
      <c r="BF25" s="11">
        <v>29.416059663091289</v>
      </c>
      <c r="BG25" s="11">
        <v>22.858939041373983</v>
      </c>
      <c r="BH25" s="11">
        <v>2.8271491290185526</v>
      </c>
      <c r="BI25" s="11">
        <v>-12.891371189975793</v>
      </c>
      <c r="BJ25" s="11">
        <v>-1.5018947524455235</v>
      </c>
      <c r="BK25" s="11">
        <v>25.414986575784898</v>
      </c>
      <c r="BL25" s="11">
        <v>1.114355841410323</v>
      </c>
      <c r="BM25" s="11">
        <v>5.1791054272443846</v>
      </c>
      <c r="BN25" s="11">
        <v>37.356403347042971</v>
      </c>
      <c r="BO25" s="11">
        <v>-7.693862432312093</v>
      </c>
      <c r="BP25" s="57">
        <v>-18.38143853872042</v>
      </c>
      <c r="BQ25" s="57">
        <v>-17.605150700164749</v>
      </c>
      <c r="BR25" s="86">
        <v>-28.812700405856894</v>
      </c>
      <c r="BS25" s="5"/>
      <c r="BT25" s="63" t="s">
        <v>67</v>
      </c>
      <c r="BU25" s="11">
        <v>2.4184743533070945</v>
      </c>
      <c r="BV25" s="11">
        <v>-4.1933841879405298</v>
      </c>
      <c r="BW25" s="11">
        <v>22.61195318910049</v>
      </c>
      <c r="BX25" s="11">
        <v>-0.37615086463487424</v>
      </c>
      <c r="BY25" s="11">
        <v>-0.3906606350381806</v>
      </c>
      <c r="BZ25" s="11">
        <v>-5.8757931303034239</v>
      </c>
      <c r="CA25" s="11">
        <v>1.4491695723778659</v>
      </c>
      <c r="CB25" s="11">
        <v>0.45093835675109978</v>
      </c>
      <c r="CC25" s="11">
        <v>1.337177206649083</v>
      </c>
      <c r="CD25" s="66">
        <v>-0.87454463833223706</v>
      </c>
      <c r="CE25" s="63" t="s">
        <v>67</v>
      </c>
      <c r="CF25" s="11">
        <f t="shared" si="3"/>
        <v>78.213654253486439</v>
      </c>
      <c r="CG25" s="11">
        <f t="shared" si="0"/>
        <v>66.650377841570631</v>
      </c>
      <c r="CH25" s="11">
        <f t="shared" si="0"/>
        <v>11.563276411915812</v>
      </c>
      <c r="CI25" s="11">
        <f t="shared" si="0"/>
        <v>10.267146237053272</v>
      </c>
      <c r="CJ25" s="11">
        <f t="shared" si="0"/>
        <v>1.2961301748625396</v>
      </c>
      <c r="CK25" s="11">
        <f t="shared" si="0"/>
        <v>4.5683138163290193</v>
      </c>
      <c r="CL25" s="11">
        <f t="shared" si="0"/>
        <v>5.3021379222550262</v>
      </c>
      <c r="CM25" s="11">
        <f t="shared" si="0"/>
        <v>0.73382410592600744</v>
      </c>
      <c r="CN25" s="11">
        <f t="shared" si="0"/>
        <v>-0.29719590531564638</v>
      </c>
      <c r="CO25" s="11">
        <f t="shared" si="0"/>
        <v>0.35610491833166408</v>
      </c>
      <c r="CP25" s="11">
        <f t="shared" si="0"/>
        <v>0.65330082364731046</v>
      </c>
      <c r="CQ25" s="86">
        <f t="shared" si="0"/>
        <v>4.7984497610643588</v>
      </c>
      <c r="CS25" s="63" t="s">
        <v>67</v>
      </c>
      <c r="CT25" s="59">
        <f t="shared" si="1"/>
        <v>0.26535968242387414</v>
      </c>
      <c r="CU25" s="59">
        <f t="shared" si="1"/>
        <v>0.33437539514569964</v>
      </c>
      <c r="CV25" s="59">
        <f t="shared" si="1"/>
        <v>6.9015712721825481E-2</v>
      </c>
      <c r="CW25" s="59">
        <f t="shared" si="1"/>
        <v>0.51906446037863596</v>
      </c>
      <c r="CX25" s="59">
        <f t="shared" si="1"/>
        <v>2.8107259435892167</v>
      </c>
      <c r="CY25" s="59">
        <f t="shared" si="1"/>
        <v>1.2032996746726319</v>
      </c>
      <c r="CZ25" s="59">
        <f t="shared" si="1"/>
        <v>6.7059960580306596E-2</v>
      </c>
      <c r="DA25" s="59">
        <f t="shared" si="1"/>
        <v>7.8567530137178071E-2</v>
      </c>
      <c r="DB25" s="59">
        <f t="shared" ref="DB25:DF51" si="4">Y25/$AM25*100</f>
        <v>1.1507569556871478E-2</v>
      </c>
      <c r="DC25" s="59">
        <f t="shared" si="4"/>
        <v>17.218031930184544</v>
      </c>
      <c r="DD25" s="59">
        <f t="shared" si="4"/>
        <v>6.2440512043951815</v>
      </c>
      <c r="DE25" s="11">
        <f t="shared" si="4"/>
        <v>5.8668334307763672</v>
      </c>
      <c r="DF25" s="65">
        <f t="shared" si="4"/>
        <v>0.3772177736188142</v>
      </c>
      <c r="DH25" s="63" t="s">
        <v>67</v>
      </c>
      <c r="DI25" s="11">
        <f t="shared" si="2"/>
        <v>0.45698537037988901</v>
      </c>
      <c r="DJ25" s="11">
        <f t="shared" si="2"/>
        <v>0.32203966079986174</v>
      </c>
      <c r="DK25" s="11">
        <f t="shared" si="2"/>
        <v>0.1349457095800273</v>
      </c>
      <c r="DL25" s="11">
        <f t="shared" si="2"/>
        <v>10.516995355409474</v>
      </c>
      <c r="DM25" s="11">
        <f t="shared" si="2"/>
        <v>1.1027721135029191</v>
      </c>
      <c r="DN25" s="11">
        <f t="shared" si="2"/>
        <v>2.2143391707187923</v>
      </c>
      <c r="DO25" s="11">
        <f t="shared" si="2"/>
        <v>7.1998840711877623</v>
      </c>
      <c r="DP25" s="67">
        <f t="shared" si="2"/>
        <v>100</v>
      </c>
      <c r="DQ25" s="62"/>
    </row>
    <row r="26" spans="2:121" ht="12">
      <c r="B26" s="74" t="s">
        <v>68</v>
      </c>
      <c r="C26" s="75">
        <v>86281611</v>
      </c>
      <c r="D26" s="75">
        <v>73554325</v>
      </c>
      <c r="E26" s="75">
        <v>12727286</v>
      </c>
      <c r="F26" s="75">
        <v>11301296</v>
      </c>
      <c r="G26" s="75">
        <v>1425990</v>
      </c>
      <c r="H26" s="75">
        <v>4007697</v>
      </c>
      <c r="I26" s="75">
        <v>4619130</v>
      </c>
      <c r="J26" s="75">
        <v>611433</v>
      </c>
      <c r="K26" s="75">
        <v>-446549</v>
      </c>
      <c r="L26" s="75">
        <v>84944</v>
      </c>
      <c r="M26" s="75">
        <v>531493</v>
      </c>
      <c r="N26" s="76">
        <v>4411633</v>
      </c>
      <c r="O26" s="5"/>
      <c r="P26" s="74" t="s">
        <v>68</v>
      </c>
      <c r="Q26" s="75">
        <v>259752</v>
      </c>
      <c r="R26" s="75">
        <v>332379</v>
      </c>
      <c r="S26" s="75">
        <v>72627</v>
      </c>
      <c r="T26" s="75">
        <v>637225</v>
      </c>
      <c r="U26" s="75">
        <v>2939571</v>
      </c>
      <c r="V26" s="75">
        <v>575085</v>
      </c>
      <c r="W26" s="75">
        <v>42613</v>
      </c>
      <c r="X26" s="75">
        <v>49926</v>
      </c>
      <c r="Y26" s="75">
        <v>7313</v>
      </c>
      <c r="Z26" s="75">
        <v>18205163</v>
      </c>
      <c r="AA26" s="75">
        <v>6794686</v>
      </c>
      <c r="AB26" s="75">
        <v>6607970</v>
      </c>
      <c r="AC26" s="76">
        <v>186716</v>
      </c>
      <c r="AD26" s="5">
        <v>0</v>
      </c>
      <c r="AE26" s="74" t="s">
        <v>68</v>
      </c>
      <c r="AF26" s="77">
        <v>152609</v>
      </c>
      <c r="AG26" s="75">
        <v>103532</v>
      </c>
      <c r="AH26" s="75">
        <v>49077</v>
      </c>
      <c r="AI26" s="75">
        <v>11257868</v>
      </c>
      <c r="AJ26" s="75">
        <v>824836</v>
      </c>
      <c r="AK26" s="75">
        <v>3236853</v>
      </c>
      <c r="AL26" s="75">
        <v>7196179</v>
      </c>
      <c r="AM26" s="75">
        <v>108494471</v>
      </c>
      <c r="AN26" s="75">
        <v>40368</v>
      </c>
      <c r="AO26" s="76">
        <v>2687.635528141102</v>
      </c>
      <c r="AQ26" s="74" t="s">
        <v>68</v>
      </c>
      <c r="AR26" s="78">
        <v>3.5064916540691931</v>
      </c>
      <c r="AS26" s="78">
        <v>3.0741822399375138</v>
      </c>
      <c r="AT26" s="78">
        <v>6.0777244618220454</v>
      </c>
      <c r="AU26" s="78">
        <v>6.4510009485297797</v>
      </c>
      <c r="AV26" s="78">
        <v>3.2095051843960034</v>
      </c>
      <c r="AW26" s="78">
        <v>13.056949127296855</v>
      </c>
      <c r="AX26" s="78">
        <v>10.990648357930082</v>
      </c>
      <c r="AY26" s="78">
        <v>-0.88315250429175163</v>
      </c>
      <c r="AZ26" s="78">
        <v>-1.4217934129628493</v>
      </c>
      <c r="BA26" s="78">
        <v>-16.147756214092514</v>
      </c>
      <c r="BB26" s="78">
        <v>-1.8645066110773629</v>
      </c>
      <c r="BC26" s="79">
        <v>11.79905008517404</v>
      </c>
      <c r="BE26" s="74" t="s">
        <v>68</v>
      </c>
      <c r="BF26" s="78">
        <v>30.44735943432233</v>
      </c>
      <c r="BG26" s="78">
        <v>23.343167269691065</v>
      </c>
      <c r="BH26" s="78">
        <v>3.2352063225824788</v>
      </c>
      <c r="BI26" s="78">
        <v>53.283732163303796</v>
      </c>
      <c r="BJ26" s="78">
        <v>1.8378172762930614</v>
      </c>
      <c r="BK26" s="78">
        <v>29.326745765456195</v>
      </c>
      <c r="BL26" s="78">
        <v>8.9874421340699264</v>
      </c>
      <c r="BM26" s="78">
        <v>13.370271129479086</v>
      </c>
      <c r="BN26" s="78">
        <v>48.066410204494836</v>
      </c>
      <c r="BO26" s="78">
        <v>-0.92736705012502474</v>
      </c>
      <c r="BP26" s="80">
        <v>-9.5448263706256178</v>
      </c>
      <c r="BQ26" s="80">
        <v>-8.8852707573063778</v>
      </c>
      <c r="BR26" s="79">
        <v>-27.992009224871673</v>
      </c>
      <c r="BS26" s="5"/>
      <c r="BT26" s="74" t="s">
        <v>68</v>
      </c>
      <c r="BU26" s="78">
        <v>-14.930822658505857</v>
      </c>
      <c r="BV26" s="78">
        <v>-25.653472740851381</v>
      </c>
      <c r="BW26" s="78">
        <v>22.270666201604463</v>
      </c>
      <c r="BX26" s="78">
        <v>5.3661854812903567</v>
      </c>
      <c r="BY26" s="78">
        <v>23.018596652930587</v>
      </c>
      <c r="BZ26" s="78">
        <v>2.219530911996261</v>
      </c>
      <c r="CA26" s="78">
        <v>5.0928301776573761</v>
      </c>
      <c r="CB26" s="78">
        <v>3.0541722031028256</v>
      </c>
      <c r="CC26" s="78">
        <v>1.6211861846742524</v>
      </c>
      <c r="CD26" s="81">
        <v>1.410125262486539</v>
      </c>
      <c r="CE26" s="74" t="s">
        <v>68</v>
      </c>
      <c r="CF26" s="78">
        <f t="shared" si="3"/>
        <v>79.526274661498647</v>
      </c>
      <c r="CG26" s="78">
        <f t="shared" si="0"/>
        <v>67.7954593649293</v>
      </c>
      <c r="CH26" s="78">
        <f t="shared" si="0"/>
        <v>11.730815296569352</v>
      </c>
      <c r="CI26" s="78">
        <f t="shared" si="0"/>
        <v>10.416471821868232</v>
      </c>
      <c r="CJ26" s="78">
        <f t="shared" si="0"/>
        <v>1.3143434747011209</v>
      </c>
      <c r="CK26" s="78">
        <f t="shared" si="0"/>
        <v>3.6939181905407881</v>
      </c>
      <c r="CL26" s="78">
        <f t="shared" si="0"/>
        <v>4.2574796276945763</v>
      </c>
      <c r="CM26" s="78">
        <f t="shared" si="0"/>
        <v>0.56356143715378826</v>
      </c>
      <c r="CN26" s="78">
        <f t="shared" si="0"/>
        <v>-0.41158687247758463</v>
      </c>
      <c r="CO26" s="78">
        <f t="shared" si="0"/>
        <v>7.8293390637390187E-2</v>
      </c>
      <c r="CP26" s="78">
        <f t="shared" si="0"/>
        <v>0.48988026311497479</v>
      </c>
      <c r="CQ26" s="79">
        <f t="shared" si="0"/>
        <v>4.0662284071600299</v>
      </c>
      <c r="CS26" s="74" t="s">
        <v>68</v>
      </c>
      <c r="CT26" s="82">
        <f t="shared" ref="CT26:DA51" si="5">Q26/$AM26*100</f>
        <v>0.23941496521053132</v>
      </c>
      <c r="CU26" s="82">
        <f t="shared" si="5"/>
        <v>0.30635570360078535</v>
      </c>
      <c r="CV26" s="82">
        <f t="shared" si="5"/>
        <v>6.6940738390254009E-2</v>
      </c>
      <c r="CW26" s="82">
        <f t="shared" si="5"/>
        <v>0.5873340771438943</v>
      </c>
      <c r="CX26" s="82">
        <f t="shared" si="5"/>
        <v>2.7094200957023884</v>
      </c>
      <c r="CY26" s="82">
        <f t="shared" si="5"/>
        <v>0.53005926910321544</v>
      </c>
      <c r="CZ26" s="82">
        <f t="shared" si="5"/>
        <v>3.9276655858343237E-2</v>
      </c>
      <c r="DA26" s="82">
        <f t="shared" si="5"/>
        <v>4.601709150690269E-2</v>
      </c>
      <c r="DB26" s="82">
        <f t="shared" si="4"/>
        <v>6.7404356485594548E-3</v>
      </c>
      <c r="DC26" s="82">
        <f t="shared" si="4"/>
        <v>16.779807147960561</v>
      </c>
      <c r="DD26" s="82">
        <f t="shared" si="4"/>
        <v>6.2627025482247838</v>
      </c>
      <c r="DE26" s="78">
        <f t="shared" si="4"/>
        <v>6.0906052991400825</v>
      </c>
      <c r="DF26" s="65">
        <f t="shared" si="4"/>
        <v>0.1720972490847022</v>
      </c>
      <c r="DH26" s="74" t="s">
        <v>68</v>
      </c>
      <c r="DI26" s="78">
        <f t="shared" si="2"/>
        <v>0.14066062407917543</v>
      </c>
      <c r="DJ26" s="78">
        <f t="shared" si="2"/>
        <v>9.5426060928026468E-2</v>
      </c>
      <c r="DK26" s="78">
        <f t="shared" si="2"/>
        <v>4.523456315114896E-2</v>
      </c>
      <c r="DL26" s="78">
        <f t="shared" si="2"/>
        <v>10.376443975656603</v>
      </c>
      <c r="DM26" s="78">
        <f t="shared" si="2"/>
        <v>0.76025625305827793</v>
      </c>
      <c r="DN26" s="78">
        <f t="shared" si="2"/>
        <v>2.9834266854022453</v>
      </c>
      <c r="DO26" s="78">
        <f t="shared" si="2"/>
        <v>6.6327610371960803</v>
      </c>
      <c r="DP26" s="67">
        <f t="shared" si="2"/>
        <v>100</v>
      </c>
      <c r="DQ26" s="62"/>
    </row>
    <row r="27" spans="2:121" ht="12">
      <c r="B27" s="63" t="s">
        <v>69</v>
      </c>
      <c r="C27" s="5">
        <v>5552429</v>
      </c>
      <c r="D27" s="5">
        <v>4732418</v>
      </c>
      <c r="E27" s="5">
        <v>820011</v>
      </c>
      <c r="F27" s="5">
        <v>728479</v>
      </c>
      <c r="G27" s="5">
        <v>91532</v>
      </c>
      <c r="H27" s="5">
        <v>869622</v>
      </c>
      <c r="I27" s="5">
        <v>946356</v>
      </c>
      <c r="J27" s="5">
        <v>76734</v>
      </c>
      <c r="K27" s="5">
        <v>-11340</v>
      </c>
      <c r="L27" s="5">
        <v>56708</v>
      </c>
      <c r="M27" s="5">
        <v>68048</v>
      </c>
      <c r="N27" s="64">
        <v>875314</v>
      </c>
      <c r="O27" s="5"/>
      <c r="P27" s="63" t="s">
        <v>69</v>
      </c>
      <c r="Q27" s="5">
        <v>23508</v>
      </c>
      <c r="R27" s="5">
        <v>31225</v>
      </c>
      <c r="S27" s="5">
        <v>7717</v>
      </c>
      <c r="T27" s="5">
        <v>243062</v>
      </c>
      <c r="U27" s="5">
        <v>357452</v>
      </c>
      <c r="V27" s="5">
        <v>251292</v>
      </c>
      <c r="W27" s="5">
        <v>5648</v>
      </c>
      <c r="X27" s="5">
        <v>6617</v>
      </c>
      <c r="Y27" s="5">
        <v>969</v>
      </c>
      <c r="Z27" s="5">
        <v>2076496</v>
      </c>
      <c r="AA27" s="5">
        <v>698553</v>
      </c>
      <c r="AB27" s="5">
        <v>667142</v>
      </c>
      <c r="AC27" s="64">
        <v>31411</v>
      </c>
      <c r="AD27" s="5">
        <v>0</v>
      </c>
      <c r="AE27" s="63" t="s">
        <v>69</v>
      </c>
      <c r="AF27" s="5">
        <v>84778</v>
      </c>
      <c r="AG27" s="5">
        <v>54992</v>
      </c>
      <c r="AH27" s="5">
        <v>29786</v>
      </c>
      <c r="AI27" s="5">
        <v>1293165</v>
      </c>
      <c r="AJ27" s="5">
        <v>255402</v>
      </c>
      <c r="AK27" s="5">
        <v>283894</v>
      </c>
      <c r="AL27" s="5">
        <v>753869</v>
      </c>
      <c r="AM27" s="5">
        <v>8498547</v>
      </c>
      <c r="AN27" s="5">
        <v>4127</v>
      </c>
      <c r="AO27" s="64">
        <v>2059.2553913254178</v>
      </c>
      <c r="AQ27" s="63" t="s">
        <v>69</v>
      </c>
      <c r="AR27" s="11">
        <v>-0.27343658090761047</v>
      </c>
      <c r="AS27" s="11">
        <v>-0.70149081485988862</v>
      </c>
      <c r="AT27" s="11">
        <v>2.2708819996931915</v>
      </c>
      <c r="AU27" s="11">
        <v>2.6252246972574258</v>
      </c>
      <c r="AV27" s="11">
        <v>-0.46433736773997109</v>
      </c>
      <c r="AW27" s="11">
        <v>4.7394106991443765</v>
      </c>
      <c r="AX27" s="11">
        <v>3.3885806242277452</v>
      </c>
      <c r="AY27" s="11">
        <v>-9.7958080101566996</v>
      </c>
      <c r="AZ27" s="11">
        <v>26.282259637261912</v>
      </c>
      <c r="BA27" s="11">
        <v>-7.2898785292723201</v>
      </c>
      <c r="BB27" s="11">
        <v>-11.106466361854997</v>
      </c>
      <c r="BC27" s="65">
        <v>4.2908324903699624</v>
      </c>
      <c r="BE27" s="63" t="s">
        <v>69</v>
      </c>
      <c r="BF27" s="11">
        <v>13.862249346120315</v>
      </c>
      <c r="BG27" s="11">
        <v>10.102256699576868</v>
      </c>
      <c r="BH27" s="11">
        <v>3.8890329271454499E-2</v>
      </c>
      <c r="BI27" s="11">
        <v>5.1056193379602606</v>
      </c>
      <c r="BJ27" s="11">
        <v>-7.59025056099604</v>
      </c>
      <c r="BK27" s="11">
        <v>25.277683610186052</v>
      </c>
      <c r="BL27" s="11">
        <v>-11.111111111111111</v>
      </c>
      <c r="BM27" s="11">
        <v>-7.5450607796562803</v>
      </c>
      <c r="BN27" s="11">
        <v>20.672478206724783</v>
      </c>
      <c r="BO27" s="11">
        <v>-17.998601254448086</v>
      </c>
      <c r="BP27" s="57">
        <v>-28.556365109105634</v>
      </c>
      <c r="BQ27" s="57">
        <v>-28.599346721406217</v>
      </c>
      <c r="BR27" s="65">
        <v>-27.631093908395538</v>
      </c>
      <c r="BS27" s="5"/>
      <c r="BT27" s="63" t="s">
        <v>69</v>
      </c>
      <c r="BU27" s="11">
        <v>16.26006225915717</v>
      </c>
      <c r="BV27" s="11">
        <v>13.507265521796565</v>
      </c>
      <c r="BW27" s="11">
        <v>21.709639194214031</v>
      </c>
      <c r="BX27" s="11">
        <v>-12.71716680840724</v>
      </c>
      <c r="BY27" s="11">
        <v>-17.5574736760557</v>
      </c>
      <c r="BZ27" s="11">
        <v>-7.4781645157085128</v>
      </c>
      <c r="CA27" s="11">
        <v>-12.842073377991229</v>
      </c>
      <c r="CB27" s="11">
        <v>-4.8335680053535235</v>
      </c>
      <c r="CC27" s="11">
        <v>-1.8315889628924835</v>
      </c>
      <c r="CD27" s="66">
        <v>-3.0579888283271721</v>
      </c>
      <c r="CE27" s="63" t="s">
        <v>69</v>
      </c>
      <c r="CF27" s="11">
        <f t="shared" si="3"/>
        <v>65.333862364943087</v>
      </c>
      <c r="CG27" s="11">
        <f t="shared" si="0"/>
        <v>55.685024745994816</v>
      </c>
      <c r="CH27" s="11">
        <f t="shared" si="0"/>
        <v>9.6488376189482743</v>
      </c>
      <c r="CI27" s="11">
        <f t="shared" si="0"/>
        <v>8.5718064511498255</v>
      </c>
      <c r="CJ27" s="11">
        <f t="shared" si="0"/>
        <v>1.0770311677984483</v>
      </c>
      <c r="CK27" s="11">
        <f t="shared" si="0"/>
        <v>10.232596230861581</v>
      </c>
      <c r="CL27" s="11">
        <f t="shared" si="0"/>
        <v>11.13550351607163</v>
      </c>
      <c r="CM27" s="11">
        <f t="shared" si="0"/>
        <v>0.90290728521004826</v>
      </c>
      <c r="CN27" s="11">
        <f t="shared" si="0"/>
        <v>-0.13343457416897267</v>
      </c>
      <c r="CO27" s="11">
        <f t="shared" si="0"/>
        <v>0.66726700458325405</v>
      </c>
      <c r="CP27" s="11">
        <f t="shared" si="0"/>
        <v>0.80070157875222669</v>
      </c>
      <c r="CQ27" s="65">
        <f t="shared" si="0"/>
        <v>10.299572385726643</v>
      </c>
      <c r="CS27" s="63" t="s">
        <v>69</v>
      </c>
      <c r="CT27" s="59">
        <f t="shared" si="5"/>
        <v>0.2766119902613941</v>
      </c>
      <c r="CU27" s="59">
        <f t="shared" si="5"/>
        <v>0.36741574765662888</v>
      </c>
      <c r="CV27" s="59">
        <f t="shared" si="5"/>
        <v>9.0803757395234733E-2</v>
      </c>
      <c r="CW27" s="59">
        <f t="shared" si="5"/>
        <v>2.8600418400933711</v>
      </c>
      <c r="CX27" s="59">
        <f t="shared" si="5"/>
        <v>4.2060366319089599</v>
      </c>
      <c r="CY27" s="59">
        <f t="shared" si="5"/>
        <v>2.9568819234629165</v>
      </c>
      <c r="CZ27" s="59">
        <f t="shared" si="5"/>
        <v>6.6458419303911595E-2</v>
      </c>
      <c r="DA27" s="59">
        <f t="shared" si="5"/>
        <v>7.7860368366498414E-2</v>
      </c>
      <c r="DB27" s="59">
        <f t="shared" si="4"/>
        <v>1.1401949062586816E-2</v>
      </c>
      <c r="DC27" s="59">
        <f t="shared" si="4"/>
        <v>24.433541404195331</v>
      </c>
      <c r="DD27" s="59">
        <f t="shared" si="4"/>
        <v>8.2196756692644044</v>
      </c>
      <c r="DE27" s="11">
        <f t="shared" si="4"/>
        <v>7.8500713121901891</v>
      </c>
      <c r="DF27" s="86">
        <f t="shared" si="4"/>
        <v>0.36960435707421513</v>
      </c>
      <c r="DH27" s="63" t="s">
        <v>69</v>
      </c>
      <c r="DI27" s="11">
        <f t="shared" si="2"/>
        <v>0.99755875916200731</v>
      </c>
      <c r="DJ27" s="11">
        <f t="shared" si="2"/>
        <v>0.64707531769842541</v>
      </c>
      <c r="DK27" s="11">
        <f t="shared" si="2"/>
        <v>0.35048344146358196</v>
      </c>
      <c r="DL27" s="11">
        <f t="shared" si="2"/>
        <v>15.216306975768918</v>
      </c>
      <c r="DM27" s="11">
        <f t="shared" si="2"/>
        <v>3.0052431315611949</v>
      </c>
      <c r="DN27" s="11">
        <f t="shared" si="2"/>
        <v>3.3405004408400636</v>
      </c>
      <c r="DO27" s="11">
        <f t="shared" si="2"/>
        <v>8.8705634033676581</v>
      </c>
      <c r="DP27" s="87">
        <f t="shared" si="2"/>
        <v>100</v>
      </c>
      <c r="DQ27" s="62"/>
    </row>
    <row r="28" spans="2:121" ht="12">
      <c r="B28" s="63" t="s">
        <v>70</v>
      </c>
      <c r="C28" s="5">
        <v>9228373</v>
      </c>
      <c r="D28" s="5">
        <v>7866007</v>
      </c>
      <c r="E28" s="5">
        <v>1362366</v>
      </c>
      <c r="F28" s="5">
        <v>1209593</v>
      </c>
      <c r="G28" s="5">
        <v>152773</v>
      </c>
      <c r="H28" s="5">
        <v>1083446</v>
      </c>
      <c r="I28" s="5">
        <v>1263151</v>
      </c>
      <c r="J28" s="5">
        <v>179705</v>
      </c>
      <c r="K28" s="5">
        <v>-55530</v>
      </c>
      <c r="L28" s="5">
        <v>108489</v>
      </c>
      <c r="M28" s="5">
        <v>164019</v>
      </c>
      <c r="N28" s="64">
        <v>1124209</v>
      </c>
      <c r="O28" s="5"/>
      <c r="P28" s="63" t="s">
        <v>70</v>
      </c>
      <c r="Q28" s="5">
        <v>41920</v>
      </c>
      <c r="R28" s="5">
        <v>55072</v>
      </c>
      <c r="S28" s="5">
        <v>13152</v>
      </c>
      <c r="T28" s="5">
        <v>183428</v>
      </c>
      <c r="U28" s="5">
        <v>512194</v>
      </c>
      <c r="V28" s="5">
        <v>386667</v>
      </c>
      <c r="W28" s="5">
        <v>14767</v>
      </c>
      <c r="X28" s="5">
        <v>17301</v>
      </c>
      <c r="Y28" s="5">
        <v>2534</v>
      </c>
      <c r="Z28" s="5">
        <v>3436521</v>
      </c>
      <c r="AA28" s="5">
        <v>939167</v>
      </c>
      <c r="AB28" s="5">
        <v>864209</v>
      </c>
      <c r="AC28" s="64">
        <v>74958</v>
      </c>
      <c r="AD28" s="5">
        <v>0</v>
      </c>
      <c r="AE28" s="63" t="s">
        <v>70</v>
      </c>
      <c r="AF28" s="5">
        <v>1790</v>
      </c>
      <c r="AG28" s="5">
        <v>-66892</v>
      </c>
      <c r="AH28" s="5">
        <v>68682</v>
      </c>
      <c r="AI28" s="5">
        <v>2495564</v>
      </c>
      <c r="AJ28" s="5">
        <v>818833</v>
      </c>
      <c r="AK28" s="5">
        <v>740941</v>
      </c>
      <c r="AL28" s="5">
        <v>935790</v>
      </c>
      <c r="AM28" s="5">
        <v>13748340</v>
      </c>
      <c r="AN28" s="5">
        <v>7330</v>
      </c>
      <c r="AO28" s="64">
        <v>1875.6261937244201</v>
      </c>
      <c r="AQ28" s="63" t="s">
        <v>70</v>
      </c>
      <c r="AR28" s="11">
        <v>-0.67377227336684753</v>
      </c>
      <c r="AS28" s="11">
        <v>-1.1031527396703114</v>
      </c>
      <c r="AT28" s="11">
        <v>1.8801636823748302</v>
      </c>
      <c r="AU28" s="11">
        <v>2.2214015466823063</v>
      </c>
      <c r="AV28" s="11">
        <v>-0.74325772981542004</v>
      </c>
      <c r="AW28" s="11">
        <v>7.2340838278784902</v>
      </c>
      <c r="AX28" s="11">
        <v>5.102652131007317</v>
      </c>
      <c r="AY28" s="11">
        <v>-6.1445657283125295</v>
      </c>
      <c r="AZ28" s="11">
        <v>12.013563189250856</v>
      </c>
      <c r="BA28" s="11">
        <v>-4.4124514304342846</v>
      </c>
      <c r="BB28" s="11">
        <v>-7.1287420233396945</v>
      </c>
      <c r="BC28" s="65">
        <v>6.0903808823682066</v>
      </c>
      <c r="BE28" s="63" t="s">
        <v>70</v>
      </c>
      <c r="BF28" s="11">
        <v>13.773917763604288</v>
      </c>
      <c r="BG28" s="11">
        <v>10.225566919520446</v>
      </c>
      <c r="BH28" s="11">
        <v>0.25918585150175333</v>
      </c>
      <c r="BI28" s="11">
        <v>4.5269846464315908E-2</v>
      </c>
      <c r="BJ28" s="11">
        <v>-4.8792219393203293</v>
      </c>
      <c r="BK28" s="11">
        <v>28.454822699276445</v>
      </c>
      <c r="BL28" s="11">
        <v>7.0305138798289484</v>
      </c>
      <c r="BM28" s="11">
        <v>11.332046332046332</v>
      </c>
      <c r="BN28" s="11">
        <v>45.381526104417667</v>
      </c>
      <c r="BO28" s="11">
        <v>-5.8636467978495466</v>
      </c>
      <c r="BP28" s="57">
        <v>-18.512930193009321</v>
      </c>
      <c r="BQ28" s="57">
        <v>-15.82497387211802</v>
      </c>
      <c r="BR28" s="65">
        <v>-40.440510432723627</v>
      </c>
      <c r="BS28" s="5"/>
      <c r="BT28" s="63" t="s">
        <v>70</v>
      </c>
      <c r="BU28" s="11">
        <v>-91.010445962233831</v>
      </c>
      <c r="BV28" s="11">
        <v>-85.409390764454798</v>
      </c>
      <c r="BW28" s="11">
        <v>22.668333631005535</v>
      </c>
      <c r="BX28" s="11">
        <v>0.70347370659581754</v>
      </c>
      <c r="BY28" s="11">
        <v>32.087734467250399</v>
      </c>
      <c r="BZ28" s="11">
        <v>-14.117495693941844</v>
      </c>
      <c r="CA28" s="11">
        <v>-5.9958190897429073</v>
      </c>
      <c r="CB28" s="11">
        <v>-1.4590621912832418</v>
      </c>
      <c r="CC28" s="11">
        <v>-1.8478843063738617</v>
      </c>
      <c r="CD28" s="66">
        <v>0.3961423677348902</v>
      </c>
      <c r="CE28" s="63" t="s">
        <v>70</v>
      </c>
      <c r="CF28" s="11">
        <f t="shared" si="3"/>
        <v>67.123543642359735</v>
      </c>
      <c r="CG28" s="11">
        <f t="shared" si="0"/>
        <v>57.214230954427961</v>
      </c>
      <c r="CH28" s="11">
        <f t="shared" si="0"/>
        <v>9.909312687931779</v>
      </c>
      <c r="CI28" s="11">
        <f t="shared" si="0"/>
        <v>8.7981021708802665</v>
      </c>
      <c r="CJ28" s="11">
        <f t="shared" si="0"/>
        <v>1.1112105170515132</v>
      </c>
      <c r="CK28" s="11">
        <f t="shared" si="0"/>
        <v>7.8805586710832003</v>
      </c>
      <c r="CL28" s="11">
        <f t="shared" si="0"/>
        <v>9.1876619286401109</v>
      </c>
      <c r="CM28" s="11">
        <f t="shared" si="0"/>
        <v>1.3071032575569124</v>
      </c>
      <c r="CN28" s="11">
        <f t="shared" si="0"/>
        <v>-0.40390330759931747</v>
      </c>
      <c r="CO28" s="11">
        <f t="shared" si="0"/>
        <v>0.78910617572739683</v>
      </c>
      <c r="CP28" s="11">
        <f t="shared" si="0"/>
        <v>1.1930094833267144</v>
      </c>
      <c r="CQ28" s="65">
        <f t="shared" si="0"/>
        <v>8.1770526478105712</v>
      </c>
      <c r="CS28" s="63" t="s">
        <v>70</v>
      </c>
      <c r="CT28" s="59">
        <f t="shared" si="5"/>
        <v>0.30490953816969901</v>
      </c>
      <c r="CU28" s="59">
        <f t="shared" si="5"/>
        <v>0.400571996328284</v>
      </c>
      <c r="CV28" s="59">
        <f t="shared" si="5"/>
        <v>9.566245815858497E-2</v>
      </c>
      <c r="CW28" s="59">
        <f t="shared" si="5"/>
        <v>1.3341828904435007</v>
      </c>
      <c r="CX28" s="59">
        <f t="shared" si="5"/>
        <v>3.7254970418246858</v>
      </c>
      <c r="CY28" s="59">
        <f t="shared" si="5"/>
        <v>2.8124631773726865</v>
      </c>
      <c r="CZ28" s="59">
        <f t="shared" si="5"/>
        <v>0.10740933087194526</v>
      </c>
      <c r="DA28" s="59">
        <f t="shared" si="5"/>
        <v>0.12584064694355829</v>
      </c>
      <c r="DB28" s="59">
        <f t="shared" si="4"/>
        <v>1.843131607161301E-2</v>
      </c>
      <c r="DC28" s="59">
        <f t="shared" si="4"/>
        <v>24.995897686557068</v>
      </c>
      <c r="DD28" s="59">
        <f t="shared" si="4"/>
        <v>6.8311301582591062</v>
      </c>
      <c r="DE28" s="11">
        <f t="shared" si="4"/>
        <v>6.285915245040492</v>
      </c>
      <c r="DF28" s="65">
        <f t="shared" si="4"/>
        <v>0.54521491321861404</v>
      </c>
      <c r="DH28" s="63" t="s">
        <v>70</v>
      </c>
      <c r="DI28" s="11">
        <f t="shared" si="2"/>
        <v>1.3019753657532473E-2</v>
      </c>
      <c r="DJ28" s="11">
        <f t="shared" si="2"/>
        <v>-0.48654601210036996</v>
      </c>
      <c r="DK28" s="11">
        <f t="shared" si="2"/>
        <v>0.4995657657579024</v>
      </c>
      <c r="DL28" s="11">
        <f t="shared" si="2"/>
        <v>18.151747774640427</v>
      </c>
      <c r="DM28" s="11">
        <f t="shared" si="2"/>
        <v>5.9558681266247415</v>
      </c>
      <c r="DN28" s="11">
        <f t="shared" si="2"/>
        <v>5.3893124551764062</v>
      </c>
      <c r="DO28" s="11">
        <f t="shared" si="2"/>
        <v>6.8065671928392817</v>
      </c>
      <c r="DP28" s="67">
        <f t="shared" si="2"/>
        <v>100</v>
      </c>
      <c r="DQ28" s="62"/>
    </row>
    <row r="29" spans="2:121" ht="12">
      <c r="B29" s="63" t="s">
        <v>71</v>
      </c>
      <c r="C29" s="5">
        <v>1639207</v>
      </c>
      <c r="D29" s="5">
        <v>1396585</v>
      </c>
      <c r="E29" s="5">
        <v>242622</v>
      </c>
      <c r="F29" s="5">
        <v>215323</v>
      </c>
      <c r="G29" s="5">
        <v>27299</v>
      </c>
      <c r="H29" s="5">
        <v>215012</v>
      </c>
      <c r="I29" s="5">
        <v>255649</v>
      </c>
      <c r="J29" s="5">
        <v>40637</v>
      </c>
      <c r="K29" s="5">
        <v>41859</v>
      </c>
      <c r="L29" s="5">
        <v>79243</v>
      </c>
      <c r="M29" s="5">
        <v>37384</v>
      </c>
      <c r="N29" s="64">
        <v>168739</v>
      </c>
      <c r="O29" s="5"/>
      <c r="P29" s="63" t="s">
        <v>71</v>
      </c>
      <c r="Q29" s="5">
        <v>8302</v>
      </c>
      <c r="R29" s="5">
        <v>10798</v>
      </c>
      <c r="S29" s="5">
        <v>2496</v>
      </c>
      <c r="T29" s="5">
        <v>11728</v>
      </c>
      <c r="U29" s="5">
        <v>86689</v>
      </c>
      <c r="V29" s="5">
        <v>62020</v>
      </c>
      <c r="W29" s="5">
        <v>4414</v>
      </c>
      <c r="X29" s="5">
        <v>5171</v>
      </c>
      <c r="Y29" s="5">
        <v>757</v>
      </c>
      <c r="Z29" s="5">
        <v>626043</v>
      </c>
      <c r="AA29" s="5">
        <v>44958</v>
      </c>
      <c r="AB29" s="5">
        <v>37787</v>
      </c>
      <c r="AC29" s="64">
        <v>7171</v>
      </c>
      <c r="AD29" s="5">
        <v>0</v>
      </c>
      <c r="AE29" s="63" t="s">
        <v>71</v>
      </c>
      <c r="AF29" s="5">
        <v>37301</v>
      </c>
      <c r="AG29" s="5">
        <v>19593</v>
      </c>
      <c r="AH29" s="5">
        <v>17708</v>
      </c>
      <c r="AI29" s="5">
        <v>543784</v>
      </c>
      <c r="AJ29" s="5">
        <v>198634</v>
      </c>
      <c r="AK29" s="5">
        <v>118214</v>
      </c>
      <c r="AL29" s="5">
        <v>226936</v>
      </c>
      <c r="AM29" s="5">
        <v>2480262</v>
      </c>
      <c r="AN29" s="5">
        <v>1531</v>
      </c>
      <c r="AO29" s="64">
        <v>1620.0274330502939</v>
      </c>
      <c r="AQ29" s="63" t="s">
        <v>71</v>
      </c>
      <c r="AR29" s="11">
        <v>2.4971377583911667</v>
      </c>
      <c r="AS29" s="11">
        <v>2.0445666128161344</v>
      </c>
      <c r="AT29" s="11">
        <v>5.1823399864740667</v>
      </c>
      <c r="AU29" s="11">
        <v>5.4967075608513305</v>
      </c>
      <c r="AV29" s="11">
        <v>2.7669025749134168</v>
      </c>
      <c r="AW29" s="11">
        <v>46.292541537959089</v>
      </c>
      <c r="AX29" s="11">
        <v>32.138149903603122</v>
      </c>
      <c r="AY29" s="11">
        <v>-12.602963632062284</v>
      </c>
      <c r="AZ29" s="11">
        <v>1993.2157394843962</v>
      </c>
      <c r="BA29" s="11">
        <v>92.314039558306021</v>
      </c>
      <c r="BB29" s="11">
        <v>-13.893495485535286</v>
      </c>
      <c r="BC29" s="65">
        <v>16.549361440540412</v>
      </c>
      <c r="BE29" s="63" t="s">
        <v>71</v>
      </c>
      <c r="BF29" s="11">
        <v>12.875594833446636</v>
      </c>
      <c r="BG29" s="11">
        <v>9.3025609879542461</v>
      </c>
      <c r="BH29" s="11">
        <v>-1.1093502377179081</v>
      </c>
      <c r="BI29" s="11">
        <v>254.7489413188143</v>
      </c>
      <c r="BJ29" s="11">
        <v>-0.83846171444258888</v>
      </c>
      <c r="BK29" s="11">
        <v>32.816515333219122</v>
      </c>
      <c r="BL29" s="11">
        <v>0.18157058556513844</v>
      </c>
      <c r="BM29" s="11">
        <v>4.1910134998992543</v>
      </c>
      <c r="BN29" s="11">
        <v>35.906642728904849</v>
      </c>
      <c r="BO29" s="11">
        <v>-33.641817622929096</v>
      </c>
      <c r="BP29" s="57">
        <v>-73.580071341682</v>
      </c>
      <c r="BQ29" s="57">
        <v>-76.363477140372936</v>
      </c>
      <c r="BR29" s="65">
        <v>-30.378640776699029</v>
      </c>
      <c r="BS29" s="5"/>
      <c r="BT29" s="63" t="s">
        <v>71</v>
      </c>
      <c r="BU29" s="11">
        <v>39.987240111086095</v>
      </c>
      <c r="BV29" s="11">
        <v>61.925619834710744</v>
      </c>
      <c r="BW29" s="11">
        <v>21.737934827443972</v>
      </c>
      <c r="BX29" s="11">
        <v>-27.16694101527289</v>
      </c>
      <c r="BY29" s="11">
        <v>-49.569791738071842</v>
      </c>
      <c r="BZ29" s="11">
        <v>-6.1055909007871261</v>
      </c>
      <c r="CA29" s="11">
        <v>4.364367365112394E-2</v>
      </c>
      <c r="CB29" s="11">
        <v>-7.7858105533196387</v>
      </c>
      <c r="CC29" s="11">
        <v>-1.2894906511927788</v>
      </c>
      <c r="CD29" s="66">
        <v>-6.5811836500318464</v>
      </c>
      <c r="CE29" s="63" t="s">
        <v>71</v>
      </c>
      <c r="CF29" s="11">
        <f t="shared" si="3"/>
        <v>66.090074355047975</v>
      </c>
      <c r="CG29" s="11">
        <f t="shared" si="0"/>
        <v>56.307962626528976</v>
      </c>
      <c r="CH29" s="11">
        <f t="shared" si="0"/>
        <v>9.7821117285190038</v>
      </c>
      <c r="CI29" s="11">
        <f t="shared" ref="CI29:CQ51" si="6">F29/$AM29*100</f>
        <v>8.6814618778177461</v>
      </c>
      <c r="CJ29" s="11">
        <f t="shared" si="6"/>
        <v>1.1006498507012565</v>
      </c>
      <c r="CK29" s="11">
        <f t="shared" si="6"/>
        <v>8.6689228799215563</v>
      </c>
      <c r="CL29" s="11">
        <f t="shared" si="6"/>
        <v>10.307338498916646</v>
      </c>
      <c r="CM29" s="11">
        <f t="shared" si="6"/>
        <v>1.63841561899509</v>
      </c>
      <c r="CN29" s="11">
        <f t="shared" si="6"/>
        <v>1.6876846075132383</v>
      </c>
      <c r="CO29" s="11">
        <f t="shared" si="6"/>
        <v>3.1949447276134539</v>
      </c>
      <c r="CP29" s="11">
        <f t="shared" si="6"/>
        <v>1.5072601201002152</v>
      </c>
      <c r="CQ29" s="65">
        <f t="shared" si="6"/>
        <v>6.8032732025890814</v>
      </c>
      <c r="CS29" s="63" t="s">
        <v>71</v>
      </c>
      <c r="CT29" s="59">
        <f t="shared" si="5"/>
        <v>0.33472270268221666</v>
      </c>
      <c r="CU29" s="59">
        <f t="shared" si="5"/>
        <v>0.43535723242141355</v>
      </c>
      <c r="CV29" s="59">
        <f t="shared" si="5"/>
        <v>0.1006345297391969</v>
      </c>
      <c r="CW29" s="59">
        <f t="shared" si="5"/>
        <v>0.47285327114635467</v>
      </c>
      <c r="CX29" s="59">
        <f t="shared" si="5"/>
        <v>3.4951549473402408</v>
      </c>
      <c r="CY29" s="59">
        <f t="shared" si="5"/>
        <v>2.5005422814202696</v>
      </c>
      <c r="CZ29" s="59">
        <f t="shared" si="5"/>
        <v>0.17796506981923682</v>
      </c>
      <c r="DA29" s="59">
        <f t="shared" si="5"/>
        <v>0.20848603897491474</v>
      </c>
      <c r="DB29" s="59">
        <f t="shared" si="4"/>
        <v>3.052096915567791E-2</v>
      </c>
      <c r="DC29" s="59">
        <f t="shared" si="4"/>
        <v>25.241002765030469</v>
      </c>
      <c r="DD29" s="59">
        <f t="shared" si="4"/>
        <v>1.8126310849418328</v>
      </c>
      <c r="DE29" s="11">
        <f t="shared" si="4"/>
        <v>1.5235084035476898</v>
      </c>
      <c r="DF29" s="65">
        <f t="shared" si="4"/>
        <v>0.28912268139414304</v>
      </c>
      <c r="DH29" s="63" t="s">
        <v>71</v>
      </c>
      <c r="DI29" s="11">
        <f t="shared" si="2"/>
        <v>1.5039136994398172</v>
      </c>
      <c r="DJ29" s="11">
        <f t="shared" si="2"/>
        <v>0.78995686745996996</v>
      </c>
      <c r="DK29" s="11">
        <f t="shared" si="2"/>
        <v>0.71395683197984727</v>
      </c>
      <c r="DL29" s="11">
        <f t="shared" si="2"/>
        <v>21.924457980648818</v>
      </c>
      <c r="DM29" s="11">
        <f t="shared" si="2"/>
        <v>8.0085894151504959</v>
      </c>
      <c r="DN29" s="11">
        <f t="shared" si="2"/>
        <v>4.7661900234733263</v>
      </c>
      <c r="DO29" s="11">
        <f t="shared" si="2"/>
        <v>9.1496785420249953</v>
      </c>
      <c r="DP29" s="67">
        <f t="shared" si="2"/>
        <v>100</v>
      </c>
      <c r="DQ29" s="62"/>
    </row>
    <row r="30" spans="2:121" ht="12">
      <c r="B30" s="63" t="s">
        <v>72</v>
      </c>
      <c r="C30" s="5">
        <v>8415056</v>
      </c>
      <c r="D30" s="5">
        <v>7170725</v>
      </c>
      <c r="E30" s="5">
        <v>1244331</v>
      </c>
      <c r="F30" s="5">
        <v>1104905</v>
      </c>
      <c r="G30" s="5">
        <v>139426</v>
      </c>
      <c r="H30" s="5">
        <v>1008303</v>
      </c>
      <c r="I30" s="5">
        <v>1151070</v>
      </c>
      <c r="J30" s="5">
        <v>142767</v>
      </c>
      <c r="K30" s="5">
        <v>-36212</v>
      </c>
      <c r="L30" s="5">
        <v>91603</v>
      </c>
      <c r="M30" s="5">
        <v>127815</v>
      </c>
      <c r="N30" s="64">
        <v>1024672</v>
      </c>
      <c r="O30" s="5"/>
      <c r="P30" s="63" t="s">
        <v>72</v>
      </c>
      <c r="Q30" s="5">
        <v>39205</v>
      </c>
      <c r="R30" s="5">
        <v>50752</v>
      </c>
      <c r="S30" s="5">
        <v>11547</v>
      </c>
      <c r="T30" s="5">
        <v>78839</v>
      </c>
      <c r="U30" s="5">
        <v>414810</v>
      </c>
      <c r="V30" s="5">
        <v>491818</v>
      </c>
      <c r="W30" s="5">
        <v>19843</v>
      </c>
      <c r="X30" s="5">
        <v>23248</v>
      </c>
      <c r="Y30" s="5">
        <v>3405</v>
      </c>
      <c r="Z30" s="5">
        <v>2766368</v>
      </c>
      <c r="AA30" s="5">
        <v>645830</v>
      </c>
      <c r="AB30" s="5">
        <v>590896</v>
      </c>
      <c r="AC30" s="64">
        <v>54934</v>
      </c>
      <c r="AD30" s="5">
        <v>0</v>
      </c>
      <c r="AE30" s="63" t="s">
        <v>72</v>
      </c>
      <c r="AF30" s="5">
        <v>72120</v>
      </c>
      <c r="AG30" s="5">
        <v>20867</v>
      </c>
      <c r="AH30" s="5">
        <v>51253</v>
      </c>
      <c r="AI30" s="5">
        <v>2048418</v>
      </c>
      <c r="AJ30" s="5">
        <v>593014</v>
      </c>
      <c r="AK30" s="5">
        <v>361924</v>
      </c>
      <c r="AL30" s="5">
        <v>1093480</v>
      </c>
      <c r="AM30" s="5">
        <v>12189727</v>
      </c>
      <c r="AN30" s="5">
        <v>6410</v>
      </c>
      <c r="AO30" s="64">
        <v>1901.6734789391576</v>
      </c>
      <c r="AP30" s="68"/>
      <c r="AQ30" s="63" t="s">
        <v>72</v>
      </c>
      <c r="AR30" s="11">
        <v>-0.44161510428479162</v>
      </c>
      <c r="AS30" s="11">
        <v>-0.87056428529857266</v>
      </c>
      <c r="AT30" s="11">
        <v>2.1044831966284945</v>
      </c>
      <c r="AU30" s="11">
        <v>2.4504926855185598</v>
      </c>
      <c r="AV30" s="11">
        <v>-0.55703352899641245</v>
      </c>
      <c r="AW30" s="11">
        <v>7.5695311249799975</v>
      </c>
      <c r="AX30" s="11">
        <v>6.4359800160337768</v>
      </c>
      <c r="AY30" s="11">
        <v>-0.93673889964403934</v>
      </c>
      <c r="AZ30" s="11">
        <v>-2.3602905842779207</v>
      </c>
      <c r="BA30" s="11">
        <v>-3.3264735370165166</v>
      </c>
      <c r="BB30" s="11">
        <v>-1.7804998002028709</v>
      </c>
      <c r="BC30" s="65">
        <v>7.4999160707691273</v>
      </c>
      <c r="BD30" s="68"/>
      <c r="BE30" s="63" t="s">
        <v>72</v>
      </c>
      <c r="BF30" s="11">
        <v>14.550766983199415</v>
      </c>
      <c r="BG30" s="11">
        <v>10.95516057803721</v>
      </c>
      <c r="BH30" s="11">
        <v>0.2691906912122265</v>
      </c>
      <c r="BI30" s="11">
        <v>-15.379744118152155</v>
      </c>
      <c r="BJ30" s="11">
        <v>-5.3077082872020105</v>
      </c>
      <c r="BK30" s="11">
        <v>26.845485260361592</v>
      </c>
      <c r="BL30" s="11">
        <v>1.5350764979788161</v>
      </c>
      <c r="BM30" s="11">
        <v>5.6151190259858259</v>
      </c>
      <c r="BN30" s="11">
        <v>37.910085054678007</v>
      </c>
      <c r="BO30" s="11">
        <v>1.1567647603183417E-3</v>
      </c>
      <c r="BP30" s="57">
        <v>-14.997091240289876</v>
      </c>
      <c r="BQ30" s="57">
        <v>-12.908598362806165</v>
      </c>
      <c r="BR30" s="65">
        <v>-32.427179689037587</v>
      </c>
      <c r="BS30" s="5"/>
      <c r="BT30" s="63" t="s">
        <v>72</v>
      </c>
      <c r="BU30" s="88">
        <v>-12.070226773957572</v>
      </c>
      <c r="BV30" s="11">
        <v>-47.73712024444611</v>
      </c>
      <c r="BW30" s="11">
        <v>21.761337989689498</v>
      </c>
      <c r="BX30" s="11">
        <v>6.4366483038561908</v>
      </c>
      <c r="BY30" s="11">
        <v>77.835555475586432</v>
      </c>
      <c r="BZ30" s="11">
        <v>-13.888717053138489</v>
      </c>
      <c r="CA30" s="11">
        <v>-6.6025955301670169</v>
      </c>
      <c r="CB30" s="11">
        <v>0.27688227172780938</v>
      </c>
      <c r="CC30" s="11">
        <v>-1.247881682329379</v>
      </c>
      <c r="CD30" s="66">
        <v>1.5440316420881721</v>
      </c>
      <c r="CE30" s="63" t="s">
        <v>72</v>
      </c>
      <c r="CF30" s="11">
        <f t="shared" si="3"/>
        <v>69.03399887462615</v>
      </c>
      <c r="CG30" s="11">
        <f t="shared" si="3"/>
        <v>58.82596878502693</v>
      </c>
      <c r="CH30" s="11">
        <f t="shared" si="3"/>
        <v>10.208030089599216</v>
      </c>
      <c r="CI30" s="11">
        <f t="shared" si="6"/>
        <v>9.0642308888459944</v>
      </c>
      <c r="CJ30" s="11">
        <f t="shared" si="6"/>
        <v>1.1437992007532245</v>
      </c>
      <c r="CK30" s="11">
        <f t="shared" si="6"/>
        <v>8.2717439036985816</v>
      </c>
      <c r="CL30" s="11">
        <f t="shared" si="6"/>
        <v>9.4429514295110959</v>
      </c>
      <c r="CM30" s="11">
        <f t="shared" si="6"/>
        <v>1.1712075258125141</v>
      </c>
      <c r="CN30" s="11">
        <f t="shared" si="6"/>
        <v>-0.29706981952918227</v>
      </c>
      <c r="CO30" s="11">
        <f t="shared" si="6"/>
        <v>0.75147704292311057</v>
      </c>
      <c r="CP30" s="11">
        <f t="shared" si="6"/>
        <v>1.0485468624522927</v>
      </c>
      <c r="CQ30" s="65">
        <f t="shared" si="6"/>
        <v>8.4060291095936766</v>
      </c>
      <c r="CS30" s="63" t="s">
        <v>72</v>
      </c>
      <c r="CT30" s="59">
        <f t="shared" si="5"/>
        <v>0.32162328163707032</v>
      </c>
      <c r="CU30" s="59">
        <f t="shared" si="5"/>
        <v>0.41635058767107747</v>
      </c>
      <c r="CV30" s="59">
        <f t="shared" si="5"/>
        <v>9.4727306034007155E-2</v>
      </c>
      <c r="CW30" s="59">
        <f t="shared" si="5"/>
        <v>0.64676592018836854</v>
      </c>
      <c r="CX30" s="59">
        <f t="shared" si="5"/>
        <v>3.4029474162957056</v>
      </c>
      <c r="CY30" s="59">
        <f t="shared" si="5"/>
        <v>4.0346924914725326</v>
      </c>
      <c r="CZ30" s="59">
        <f t="shared" si="5"/>
        <v>0.16278461363408714</v>
      </c>
      <c r="DA30" s="59">
        <f t="shared" si="5"/>
        <v>0.19071797096030124</v>
      </c>
      <c r="DB30" s="59">
        <f t="shared" si="4"/>
        <v>2.7933357326214114E-2</v>
      </c>
      <c r="DC30" s="59">
        <f t="shared" si="4"/>
        <v>22.694257221675269</v>
      </c>
      <c r="DD30" s="59">
        <f t="shared" si="4"/>
        <v>5.298149827309504</v>
      </c>
      <c r="DE30" s="11">
        <f t="shared" si="4"/>
        <v>4.8474916624465836</v>
      </c>
      <c r="DF30" s="65">
        <f t="shared" si="4"/>
        <v>0.45065816486292104</v>
      </c>
      <c r="DH30" s="63" t="s">
        <v>72</v>
      </c>
      <c r="DI30" s="11">
        <f t="shared" si="2"/>
        <v>0.59164573579047341</v>
      </c>
      <c r="DJ30" s="11">
        <f t="shared" si="2"/>
        <v>0.17118512990487811</v>
      </c>
      <c r="DK30" s="11">
        <f t="shared" si="2"/>
        <v>0.42046060588559525</v>
      </c>
      <c r="DL30" s="11">
        <f t="shared" si="2"/>
        <v>16.804461658575288</v>
      </c>
      <c r="DM30" s="11">
        <f t="shared" si="2"/>
        <v>4.8648669490301142</v>
      </c>
      <c r="DN30" s="11">
        <f t="shared" si="2"/>
        <v>2.9690902839743663</v>
      </c>
      <c r="DO30" s="11">
        <f t="shared" si="2"/>
        <v>8.9705044255708106</v>
      </c>
      <c r="DP30" s="67">
        <f t="shared" si="2"/>
        <v>100</v>
      </c>
      <c r="DQ30" s="62"/>
    </row>
    <row r="31" spans="2:121" s="68" customFormat="1" ht="12">
      <c r="B31" s="63" t="s">
        <v>73</v>
      </c>
      <c r="C31" s="5">
        <v>11536677</v>
      </c>
      <c r="D31" s="5">
        <v>9827964</v>
      </c>
      <c r="E31" s="5">
        <v>1708713</v>
      </c>
      <c r="F31" s="5">
        <v>1516987</v>
      </c>
      <c r="G31" s="5">
        <v>191726</v>
      </c>
      <c r="H31" s="5">
        <v>908403</v>
      </c>
      <c r="I31" s="5">
        <v>984402</v>
      </c>
      <c r="J31" s="5">
        <v>75999</v>
      </c>
      <c r="K31" s="5">
        <v>-24248</v>
      </c>
      <c r="L31" s="5">
        <v>39420</v>
      </c>
      <c r="M31" s="5">
        <v>63668</v>
      </c>
      <c r="N31" s="64">
        <v>923759</v>
      </c>
      <c r="O31" s="5"/>
      <c r="P31" s="63" t="s">
        <v>73</v>
      </c>
      <c r="Q31" s="5">
        <v>35118</v>
      </c>
      <c r="R31" s="5">
        <v>45923</v>
      </c>
      <c r="S31" s="5">
        <v>10805</v>
      </c>
      <c r="T31" s="5">
        <v>161109</v>
      </c>
      <c r="U31" s="5">
        <v>552021</v>
      </c>
      <c r="V31" s="5">
        <v>175511</v>
      </c>
      <c r="W31" s="5">
        <v>8892</v>
      </c>
      <c r="X31" s="5">
        <v>10418</v>
      </c>
      <c r="Y31" s="5">
        <v>1526</v>
      </c>
      <c r="Z31" s="5">
        <v>3718598</v>
      </c>
      <c r="AA31" s="5">
        <v>895698</v>
      </c>
      <c r="AB31" s="5">
        <v>881081</v>
      </c>
      <c r="AC31" s="64">
        <v>14617</v>
      </c>
      <c r="AD31" s="5">
        <v>0</v>
      </c>
      <c r="AE31" s="63" t="s">
        <v>73</v>
      </c>
      <c r="AF31" s="5">
        <v>58727</v>
      </c>
      <c r="AG31" s="5">
        <v>30276</v>
      </c>
      <c r="AH31" s="5">
        <v>28451</v>
      </c>
      <c r="AI31" s="5">
        <v>2764173</v>
      </c>
      <c r="AJ31" s="5">
        <v>466062</v>
      </c>
      <c r="AK31" s="5">
        <v>680102</v>
      </c>
      <c r="AL31" s="5">
        <v>1618009</v>
      </c>
      <c r="AM31" s="5">
        <v>16163678</v>
      </c>
      <c r="AN31" s="5">
        <v>6810</v>
      </c>
      <c r="AO31" s="64">
        <v>2373.5209985315714</v>
      </c>
      <c r="AP31" s="6"/>
      <c r="AQ31" s="63" t="s">
        <v>73</v>
      </c>
      <c r="AR31" s="11">
        <v>3.2172437119774453</v>
      </c>
      <c r="AS31" s="11">
        <v>2.7748796275662313</v>
      </c>
      <c r="AT31" s="11">
        <v>5.837395553958884</v>
      </c>
      <c r="AU31" s="11">
        <v>6.2236976807043733</v>
      </c>
      <c r="AV31" s="11">
        <v>2.8771651177265998</v>
      </c>
      <c r="AW31" s="11">
        <v>16.335892526685832</v>
      </c>
      <c r="AX31" s="11">
        <v>15.067042430009012</v>
      </c>
      <c r="AY31" s="11">
        <v>1.7961906292694687</v>
      </c>
      <c r="AZ31" s="11">
        <v>-13.557813890319862</v>
      </c>
      <c r="BA31" s="11">
        <v>-5.1583100760273313</v>
      </c>
      <c r="BB31" s="11">
        <v>1.1936360602063034</v>
      </c>
      <c r="BC31" s="65">
        <v>16.449506473205844</v>
      </c>
      <c r="BD31" s="6"/>
      <c r="BE31" s="63" t="s">
        <v>73</v>
      </c>
      <c r="BF31" s="11">
        <v>14.652301665034281</v>
      </c>
      <c r="BG31" s="11">
        <v>11.347380161481949</v>
      </c>
      <c r="BH31" s="11">
        <v>1.8091020446622068</v>
      </c>
      <c r="BI31" s="11">
        <v>117.74723269675222</v>
      </c>
      <c r="BJ31" s="11">
        <v>-0.15265932913098135</v>
      </c>
      <c r="BK31" s="11">
        <v>29.255593360140221</v>
      </c>
      <c r="BL31" s="11">
        <v>-0.40322580645161288</v>
      </c>
      <c r="BM31" s="11">
        <v>3.5998408910103419</v>
      </c>
      <c r="BN31" s="11">
        <v>35.283687943262407</v>
      </c>
      <c r="BO31" s="11">
        <v>-2.92836153083304</v>
      </c>
      <c r="BP31" s="57">
        <v>-14.72539650351448</v>
      </c>
      <c r="BQ31" s="57">
        <v>-14.414781083228586</v>
      </c>
      <c r="BR31" s="65">
        <v>-30.032071226844099</v>
      </c>
      <c r="BS31" s="5"/>
      <c r="BT31" s="63" t="s">
        <v>73</v>
      </c>
      <c r="BU31" s="11">
        <v>9.1945260496076742</v>
      </c>
      <c r="BV31" s="11">
        <v>-0.45373840994278947</v>
      </c>
      <c r="BW31" s="11">
        <v>21.751968503937007</v>
      </c>
      <c r="BX31" s="11">
        <v>1.377049877761013</v>
      </c>
      <c r="BY31" s="11">
        <v>22.9014598540146</v>
      </c>
      <c r="BZ31" s="11">
        <v>2.8968689245107457</v>
      </c>
      <c r="CA31" s="11">
        <v>-4.058572567901308</v>
      </c>
      <c r="CB31" s="11">
        <v>2.3749446202205942</v>
      </c>
      <c r="CC31" s="11">
        <v>0</v>
      </c>
      <c r="CD31" s="66">
        <v>2.3749446202206088</v>
      </c>
      <c r="CE31" s="63" t="s">
        <v>73</v>
      </c>
      <c r="CF31" s="11">
        <f t="shared" si="3"/>
        <v>71.374083299605445</v>
      </c>
      <c r="CG31" s="11">
        <f t="shared" si="3"/>
        <v>60.802770260580544</v>
      </c>
      <c r="CH31" s="11">
        <f t="shared" si="3"/>
        <v>10.571313039024906</v>
      </c>
      <c r="CI31" s="11">
        <f t="shared" si="6"/>
        <v>9.3851597390148456</v>
      </c>
      <c r="CJ31" s="11">
        <f t="shared" si="6"/>
        <v>1.1861533000100595</v>
      </c>
      <c r="CK31" s="11">
        <f t="shared" si="6"/>
        <v>5.6200265805839482</v>
      </c>
      <c r="CL31" s="11">
        <f t="shared" si="6"/>
        <v>6.0902104087943352</v>
      </c>
      <c r="CM31" s="11">
        <f t="shared" si="6"/>
        <v>0.47018382821038629</v>
      </c>
      <c r="CN31" s="11">
        <f t="shared" si="6"/>
        <v>-0.15001536160272433</v>
      </c>
      <c r="CO31" s="11">
        <f t="shared" si="6"/>
        <v>0.24388013668671199</v>
      </c>
      <c r="CP31" s="11">
        <f t="shared" si="6"/>
        <v>0.39389549828943637</v>
      </c>
      <c r="CQ31" s="65">
        <f t="shared" si="6"/>
        <v>5.7150297104409029</v>
      </c>
      <c r="CS31" s="63" t="s">
        <v>73</v>
      </c>
      <c r="CT31" s="59">
        <f t="shared" si="5"/>
        <v>0.21726490715788821</v>
      </c>
      <c r="CU31" s="59">
        <f t="shared" si="5"/>
        <v>0.28411231651608004</v>
      </c>
      <c r="CV31" s="59">
        <f t="shared" si="5"/>
        <v>6.6847409358191862E-2</v>
      </c>
      <c r="CW31" s="59">
        <f t="shared" si="5"/>
        <v>0.9967347778148018</v>
      </c>
      <c r="CX31" s="59">
        <f t="shared" si="5"/>
        <v>3.415194239825861</v>
      </c>
      <c r="CY31" s="59">
        <f t="shared" si="5"/>
        <v>1.0858357856423519</v>
      </c>
      <c r="CZ31" s="59">
        <f t="shared" si="5"/>
        <v>5.5012231745769739E-2</v>
      </c>
      <c r="DA31" s="59">
        <f t="shared" si="5"/>
        <v>6.44531523085278E-2</v>
      </c>
      <c r="DB31" s="59">
        <f t="shared" si="4"/>
        <v>9.4409205627580556E-3</v>
      </c>
      <c r="DC31" s="59">
        <f t="shared" si="4"/>
        <v>23.005890119810601</v>
      </c>
      <c r="DD31" s="59">
        <f t="shared" si="4"/>
        <v>5.5414244208527297</v>
      </c>
      <c r="DE31" s="11">
        <f t="shared" si="4"/>
        <v>5.4509932702198105</v>
      </c>
      <c r="DF31" s="65">
        <f t="shared" si="4"/>
        <v>9.0431150632919066E-2</v>
      </c>
      <c r="DH31" s="63" t="s">
        <v>73</v>
      </c>
      <c r="DI31" s="11">
        <f t="shared" si="2"/>
        <v>0.36332696060884162</v>
      </c>
      <c r="DJ31" s="11">
        <f t="shared" si="2"/>
        <v>0.18730885383883544</v>
      </c>
      <c r="DK31" s="11">
        <f t="shared" si="2"/>
        <v>0.17601810677000618</v>
      </c>
      <c r="DL31" s="11">
        <f t="shared" si="2"/>
        <v>17.101138738349032</v>
      </c>
      <c r="DM31" s="11">
        <f t="shared" si="2"/>
        <v>2.8833907728179193</v>
      </c>
      <c r="DN31" s="11">
        <f t="shared" si="2"/>
        <v>4.2075943358931056</v>
      </c>
      <c r="DO31" s="11">
        <f t="shared" si="2"/>
        <v>10.010153629638006</v>
      </c>
      <c r="DP31" s="67">
        <f t="shared" si="2"/>
        <v>100</v>
      </c>
      <c r="DQ31" s="85"/>
    </row>
    <row r="32" spans="2:121" ht="12">
      <c r="B32" s="74" t="s">
        <v>74</v>
      </c>
      <c r="C32" s="77">
        <v>15080848</v>
      </c>
      <c r="D32" s="75">
        <v>12847933</v>
      </c>
      <c r="E32" s="75">
        <v>2232915</v>
      </c>
      <c r="F32" s="75">
        <v>1982581</v>
      </c>
      <c r="G32" s="75">
        <v>250334</v>
      </c>
      <c r="H32" s="75">
        <v>2054454</v>
      </c>
      <c r="I32" s="75">
        <v>2308471</v>
      </c>
      <c r="J32" s="75">
        <v>254017</v>
      </c>
      <c r="K32" s="75">
        <v>-55428</v>
      </c>
      <c r="L32" s="75">
        <v>168516</v>
      </c>
      <c r="M32" s="75">
        <v>223944</v>
      </c>
      <c r="N32" s="76">
        <v>2061411</v>
      </c>
      <c r="O32" s="5"/>
      <c r="P32" s="74" t="s">
        <v>74</v>
      </c>
      <c r="Q32" s="75">
        <v>62442</v>
      </c>
      <c r="R32" s="75">
        <v>84197</v>
      </c>
      <c r="S32" s="75">
        <v>21755</v>
      </c>
      <c r="T32" s="75">
        <v>419934</v>
      </c>
      <c r="U32" s="75">
        <v>763168</v>
      </c>
      <c r="V32" s="75">
        <v>815867</v>
      </c>
      <c r="W32" s="75">
        <v>48471</v>
      </c>
      <c r="X32" s="75">
        <v>56789</v>
      </c>
      <c r="Y32" s="75">
        <v>8318</v>
      </c>
      <c r="Z32" s="75">
        <v>5416246</v>
      </c>
      <c r="AA32" s="75">
        <v>1383785</v>
      </c>
      <c r="AB32" s="75">
        <v>1333018</v>
      </c>
      <c r="AC32" s="76">
        <v>50767</v>
      </c>
      <c r="AD32" s="5">
        <v>0</v>
      </c>
      <c r="AE32" s="74" t="s">
        <v>74</v>
      </c>
      <c r="AF32" s="75">
        <v>112019</v>
      </c>
      <c r="AG32" s="75">
        <v>35813</v>
      </c>
      <c r="AH32" s="75">
        <v>76206</v>
      </c>
      <c r="AI32" s="75">
        <v>3920442</v>
      </c>
      <c r="AJ32" s="75">
        <v>726633</v>
      </c>
      <c r="AK32" s="75">
        <v>724672</v>
      </c>
      <c r="AL32" s="75">
        <v>2469137</v>
      </c>
      <c r="AM32" s="75">
        <v>22551548</v>
      </c>
      <c r="AN32" s="75">
        <v>11611</v>
      </c>
      <c r="AO32" s="76">
        <v>1942.2571699250711</v>
      </c>
      <c r="AQ32" s="74" t="s">
        <v>74</v>
      </c>
      <c r="AR32" s="78">
        <v>-0.66862459666187624</v>
      </c>
      <c r="AS32" s="78">
        <v>-1.0963977208020195</v>
      </c>
      <c r="AT32" s="78">
        <v>1.8664672751210993</v>
      </c>
      <c r="AU32" s="78">
        <v>2.219872278072065</v>
      </c>
      <c r="AV32" s="78">
        <v>-0.84839747144283018</v>
      </c>
      <c r="AW32" s="78">
        <v>22.49973019046466</v>
      </c>
      <c r="AX32" s="78">
        <v>18.66048949287617</v>
      </c>
      <c r="AY32" s="78">
        <v>-5.3351619070334246</v>
      </c>
      <c r="AZ32" s="78">
        <v>11.153143333440195</v>
      </c>
      <c r="BA32" s="78">
        <v>-5.5308271013891535</v>
      </c>
      <c r="BB32" s="78">
        <v>-6.9876395534290277</v>
      </c>
      <c r="BC32" s="79">
        <v>21.854478840502949</v>
      </c>
      <c r="BE32" s="74" t="s">
        <v>74</v>
      </c>
      <c r="BF32" s="78">
        <v>14.534649106717049</v>
      </c>
      <c r="BG32" s="78">
        <v>10.719968439739628</v>
      </c>
      <c r="BH32" s="78">
        <v>1.0591350397175641</v>
      </c>
      <c r="BI32" s="78">
        <v>46.009151344886092</v>
      </c>
      <c r="BJ32" s="78">
        <v>-3.8971636385616208</v>
      </c>
      <c r="BK32" s="78">
        <v>46.882116887535844</v>
      </c>
      <c r="BL32" s="78">
        <v>1.412252071303038</v>
      </c>
      <c r="BM32" s="78">
        <v>5.4890961102648888</v>
      </c>
      <c r="BN32" s="78">
        <v>37.760847962901622</v>
      </c>
      <c r="BO32" s="78">
        <v>-7.5200096710279638</v>
      </c>
      <c r="BP32" s="80">
        <v>-23.095669068818395</v>
      </c>
      <c r="BQ32" s="80">
        <v>-22.569676185298196</v>
      </c>
      <c r="BR32" s="65">
        <v>-34.736720316758365</v>
      </c>
      <c r="BS32" s="5"/>
      <c r="BT32" s="74" t="s">
        <v>74</v>
      </c>
      <c r="BU32" s="78">
        <v>10.487641291697077</v>
      </c>
      <c r="BV32" s="78">
        <v>-9.9044025157232713</v>
      </c>
      <c r="BW32" s="78">
        <v>23.638782529690442</v>
      </c>
      <c r="BX32" s="78">
        <v>-0.89690825630326987</v>
      </c>
      <c r="BY32" s="78">
        <v>23.025309961956328</v>
      </c>
      <c r="BZ32" s="78">
        <v>-10.621492618310537</v>
      </c>
      <c r="CA32" s="78">
        <v>-3.3415202059427767</v>
      </c>
      <c r="CB32" s="78">
        <v>-0.72455097781145716</v>
      </c>
      <c r="CC32" s="78">
        <v>-0.83696301989922284</v>
      </c>
      <c r="CD32" s="81">
        <v>0.11336083031657182</v>
      </c>
      <c r="CE32" s="74" t="s">
        <v>74</v>
      </c>
      <c r="CF32" s="78">
        <f t="shared" si="3"/>
        <v>66.872784076729459</v>
      </c>
      <c r="CG32" s="78">
        <f t="shared" si="3"/>
        <v>56.971401697125181</v>
      </c>
      <c r="CH32" s="78">
        <f t="shared" si="3"/>
        <v>9.9013823796042733</v>
      </c>
      <c r="CI32" s="78">
        <f t="shared" si="6"/>
        <v>8.7913299787668677</v>
      </c>
      <c r="CJ32" s="78">
        <f t="shared" si="6"/>
        <v>1.110052400837406</v>
      </c>
      <c r="CK32" s="78">
        <f t="shared" si="6"/>
        <v>9.1100353731814767</v>
      </c>
      <c r="CL32" s="78">
        <f t="shared" si="6"/>
        <v>10.23641924713993</v>
      </c>
      <c r="CM32" s="78">
        <f t="shared" si="6"/>
        <v>1.1263838739584529</v>
      </c>
      <c r="CN32" s="78">
        <f t="shared" si="6"/>
        <v>-0.24578357104354875</v>
      </c>
      <c r="CO32" s="78">
        <f t="shared" si="6"/>
        <v>0.74724803813911134</v>
      </c>
      <c r="CP32" s="78">
        <f t="shared" si="6"/>
        <v>0.9930316091826602</v>
      </c>
      <c r="CQ32" s="65">
        <f t="shared" si="6"/>
        <v>9.1408846966957658</v>
      </c>
      <c r="CS32" s="74" t="s">
        <v>74</v>
      </c>
      <c r="CT32" s="82">
        <f t="shared" si="5"/>
        <v>0.2768856488255263</v>
      </c>
      <c r="CU32" s="82">
        <f t="shared" si="5"/>
        <v>0.37335352766027413</v>
      </c>
      <c r="CV32" s="82">
        <f t="shared" si="5"/>
        <v>9.6467878834747833E-2</v>
      </c>
      <c r="CW32" s="82">
        <f t="shared" si="5"/>
        <v>1.8621072043480118</v>
      </c>
      <c r="CX32" s="82">
        <f t="shared" si="5"/>
        <v>3.3841047186649891</v>
      </c>
      <c r="CY32" s="82">
        <f t="shared" si="5"/>
        <v>3.6177871248572386</v>
      </c>
      <c r="CZ32" s="82">
        <f t="shared" si="5"/>
        <v>0.21493424752926049</v>
      </c>
      <c r="DA32" s="82">
        <f t="shared" si="5"/>
        <v>0.25181863347030548</v>
      </c>
      <c r="DB32" s="82">
        <f t="shared" si="4"/>
        <v>3.6884385941044935E-2</v>
      </c>
      <c r="DC32" s="82">
        <f t="shared" si="4"/>
        <v>24.017180550089069</v>
      </c>
      <c r="DD32" s="82">
        <f t="shared" si="4"/>
        <v>6.1360976195514381</v>
      </c>
      <c r="DE32" s="78">
        <f t="shared" si="4"/>
        <v>5.9109822527482372</v>
      </c>
      <c r="DF32" s="79">
        <f t="shared" si="4"/>
        <v>0.22511536680320127</v>
      </c>
      <c r="DH32" s="74" t="s">
        <v>74</v>
      </c>
      <c r="DI32" s="78">
        <f t="shared" si="2"/>
        <v>0.4967242160050388</v>
      </c>
      <c r="DJ32" s="78">
        <f t="shared" si="2"/>
        <v>0.15880506296064464</v>
      </c>
      <c r="DK32" s="78">
        <f t="shared" si="2"/>
        <v>0.33791915304439413</v>
      </c>
      <c r="DL32" s="78">
        <f t="shared" si="2"/>
        <v>17.384358714532592</v>
      </c>
      <c r="DM32" s="78">
        <f t="shared" si="2"/>
        <v>3.2220981016469468</v>
      </c>
      <c r="DN32" s="78">
        <f t="shared" si="2"/>
        <v>3.2134024679813558</v>
      </c>
      <c r="DO32" s="78">
        <f t="shared" si="2"/>
        <v>10.948858144904287</v>
      </c>
      <c r="DP32" s="89">
        <f t="shared" si="2"/>
        <v>100</v>
      </c>
      <c r="DQ32" s="62"/>
    </row>
    <row r="33" spans="2:121" ht="12">
      <c r="B33" s="63" t="s">
        <v>75</v>
      </c>
      <c r="C33" s="5">
        <v>25625802</v>
      </c>
      <c r="D33" s="5">
        <v>21831285</v>
      </c>
      <c r="E33" s="5">
        <v>3794517</v>
      </c>
      <c r="F33" s="5">
        <v>3368252</v>
      </c>
      <c r="G33" s="5">
        <v>426265</v>
      </c>
      <c r="H33" s="5">
        <v>1673139</v>
      </c>
      <c r="I33" s="5">
        <v>2185497</v>
      </c>
      <c r="J33" s="5">
        <v>512358</v>
      </c>
      <c r="K33" s="5">
        <v>-204510</v>
      </c>
      <c r="L33" s="5">
        <v>268940</v>
      </c>
      <c r="M33" s="5">
        <v>473450</v>
      </c>
      <c r="N33" s="64">
        <v>1822145</v>
      </c>
      <c r="O33" s="5"/>
      <c r="P33" s="63" t="s">
        <v>75</v>
      </c>
      <c r="Q33" s="5">
        <v>179985</v>
      </c>
      <c r="R33" s="5">
        <v>209368</v>
      </c>
      <c r="S33" s="5">
        <v>29383</v>
      </c>
      <c r="T33" s="5">
        <v>189738</v>
      </c>
      <c r="U33" s="5">
        <v>1228950</v>
      </c>
      <c r="V33" s="5">
        <v>223472</v>
      </c>
      <c r="W33" s="5">
        <v>55504</v>
      </c>
      <c r="X33" s="5">
        <v>65029</v>
      </c>
      <c r="Y33" s="5">
        <v>9525</v>
      </c>
      <c r="Z33" s="5">
        <v>7172780</v>
      </c>
      <c r="AA33" s="5">
        <v>1626402</v>
      </c>
      <c r="AB33" s="5">
        <v>1477904</v>
      </c>
      <c r="AC33" s="64">
        <v>148498</v>
      </c>
      <c r="AD33" s="5">
        <v>0</v>
      </c>
      <c r="AE33" s="63" t="s">
        <v>75</v>
      </c>
      <c r="AF33" s="5">
        <v>668794</v>
      </c>
      <c r="AG33" s="5">
        <v>581530</v>
      </c>
      <c r="AH33" s="5">
        <v>87264</v>
      </c>
      <c r="AI33" s="5">
        <v>4877584</v>
      </c>
      <c r="AJ33" s="5">
        <v>513112</v>
      </c>
      <c r="AK33" s="5">
        <v>1478011</v>
      </c>
      <c r="AL33" s="5">
        <v>2886461</v>
      </c>
      <c r="AM33" s="5">
        <v>34471721</v>
      </c>
      <c r="AN33" s="5">
        <v>17389</v>
      </c>
      <c r="AO33" s="64">
        <v>1982.3866237276438</v>
      </c>
      <c r="AQ33" s="63" t="s">
        <v>75</v>
      </c>
      <c r="AR33" s="11">
        <v>1.3394821372458654</v>
      </c>
      <c r="AS33" s="11">
        <v>0.90269550098451745</v>
      </c>
      <c r="AT33" s="11">
        <v>3.9278213627205765</v>
      </c>
      <c r="AU33" s="11">
        <v>4.2902569596462818</v>
      </c>
      <c r="AV33" s="11">
        <v>1.1501644448030222</v>
      </c>
      <c r="AW33" s="11">
        <v>14.72381490476589</v>
      </c>
      <c r="AX33" s="11">
        <v>10.342468554499055</v>
      </c>
      <c r="AY33" s="11">
        <v>-1.8927970312670537</v>
      </c>
      <c r="AZ33" s="11">
        <v>1.4813209046896452</v>
      </c>
      <c r="BA33" s="11">
        <v>-3.5905304062289396</v>
      </c>
      <c r="BB33" s="11">
        <v>-2.6906262781553867</v>
      </c>
      <c r="BC33" s="65">
        <v>12.926796164760843</v>
      </c>
      <c r="BE33" s="63" t="s">
        <v>75</v>
      </c>
      <c r="BF33" s="11">
        <v>49.688123752495009</v>
      </c>
      <c r="BG33" s="11">
        <v>40.214304848647203</v>
      </c>
      <c r="BH33" s="11">
        <v>1.0419532324621732</v>
      </c>
      <c r="BI33" s="11">
        <v>-3.53449590726524</v>
      </c>
      <c r="BJ33" s="11">
        <v>-1.1595128389284901</v>
      </c>
      <c r="BK33" s="11">
        <v>319.53966883190026</v>
      </c>
      <c r="BL33" s="11">
        <v>5.8670939192797738</v>
      </c>
      <c r="BM33" s="11">
        <v>10.125317527519051</v>
      </c>
      <c r="BN33" s="11">
        <v>43.838719420114771</v>
      </c>
      <c r="BO33" s="11">
        <v>-2.2683885289299486</v>
      </c>
      <c r="BP33" s="57">
        <v>-16.289892727255882</v>
      </c>
      <c r="BQ33" s="57">
        <v>-14.738849130458611</v>
      </c>
      <c r="BR33" s="86">
        <v>-29.122297900368949</v>
      </c>
      <c r="BS33" s="5"/>
      <c r="BT33" s="63" t="s">
        <v>75</v>
      </c>
      <c r="BU33" s="11">
        <v>47.506721452848375</v>
      </c>
      <c r="BV33" s="11">
        <v>51.821238734740341</v>
      </c>
      <c r="BW33" s="11">
        <v>24.019726276594234</v>
      </c>
      <c r="BX33" s="11">
        <v>-1.3227280948321312</v>
      </c>
      <c r="BY33" s="11">
        <v>67.404106214785102</v>
      </c>
      <c r="BZ33" s="11">
        <v>-8.8155799575915399</v>
      </c>
      <c r="CA33" s="11">
        <v>-4.280841451250053</v>
      </c>
      <c r="CB33" s="11">
        <v>1.1353052119635305</v>
      </c>
      <c r="CC33" s="11">
        <v>-0.78735664974040054</v>
      </c>
      <c r="CD33" s="69">
        <v>1.9379202053070743</v>
      </c>
      <c r="CE33" s="63" t="s">
        <v>75</v>
      </c>
      <c r="CF33" s="11">
        <f t="shared" si="3"/>
        <v>74.338620923510021</v>
      </c>
      <c r="CG33" s="11">
        <f t="shared" si="3"/>
        <v>63.330998182539247</v>
      </c>
      <c r="CH33" s="11">
        <f t="shared" si="3"/>
        <v>11.007622740970779</v>
      </c>
      <c r="CI33" s="11">
        <f t="shared" si="6"/>
        <v>9.7710584278632329</v>
      </c>
      <c r="CJ33" s="11">
        <f t="shared" si="6"/>
        <v>1.236564313107547</v>
      </c>
      <c r="CK33" s="11">
        <f t="shared" si="6"/>
        <v>4.8536567118305465</v>
      </c>
      <c r="CL33" s="11">
        <f t="shared" si="6"/>
        <v>6.3399706675509471</v>
      </c>
      <c r="CM33" s="11">
        <f t="shared" si="6"/>
        <v>1.4863139557204004</v>
      </c>
      <c r="CN33" s="11">
        <f t="shared" si="6"/>
        <v>-0.59326890003548127</v>
      </c>
      <c r="CO33" s="11">
        <f t="shared" si="6"/>
        <v>0.78017572722870443</v>
      </c>
      <c r="CP33" s="11">
        <f t="shared" si="6"/>
        <v>1.3734446272641856</v>
      </c>
      <c r="CQ33" s="86">
        <f t="shared" si="6"/>
        <v>5.2859124730093976</v>
      </c>
      <c r="CS33" s="63" t="s">
        <v>75</v>
      </c>
      <c r="CT33" s="59">
        <f t="shared" si="5"/>
        <v>0.5221236270739138</v>
      </c>
      <c r="CU33" s="59">
        <f t="shared" si="5"/>
        <v>0.60736161098542185</v>
      </c>
      <c r="CV33" s="59">
        <f t="shared" si="5"/>
        <v>8.5237983911508219E-2</v>
      </c>
      <c r="CW33" s="59">
        <f t="shared" si="5"/>
        <v>0.55041638333055665</v>
      </c>
      <c r="CX33" s="59">
        <f t="shared" si="5"/>
        <v>3.5650961551934119</v>
      </c>
      <c r="CY33" s="59">
        <f t="shared" si="5"/>
        <v>0.64827630741151565</v>
      </c>
      <c r="CZ33" s="59">
        <f t="shared" si="5"/>
        <v>0.16101313885662974</v>
      </c>
      <c r="DA33" s="59">
        <f t="shared" si="5"/>
        <v>0.18864448340133641</v>
      </c>
      <c r="DB33" s="59">
        <f t="shared" si="4"/>
        <v>2.7631344544706657E-2</v>
      </c>
      <c r="DC33" s="59">
        <f t="shared" si="4"/>
        <v>20.807722364659426</v>
      </c>
      <c r="DD33" s="59">
        <f t="shared" si="4"/>
        <v>4.7180760136692914</v>
      </c>
      <c r="DE33" s="11">
        <f t="shared" si="4"/>
        <v>4.2872939241994912</v>
      </c>
      <c r="DF33" s="65">
        <f t="shared" si="4"/>
        <v>0.43078208946980046</v>
      </c>
      <c r="DH33" s="63" t="s">
        <v>75</v>
      </c>
      <c r="DI33" s="11">
        <f t="shared" si="2"/>
        <v>1.9401236161084037</v>
      </c>
      <c r="DJ33" s="11">
        <f t="shared" si="2"/>
        <v>1.686976986150474</v>
      </c>
      <c r="DK33" s="11">
        <f t="shared" si="2"/>
        <v>0.25314662995792986</v>
      </c>
      <c r="DL33" s="11">
        <f t="shared" si="2"/>
        <v>14.149522734881732</v>
      </c>
      <c r="DM33" s="11">
        <f t="shared" si="2"/>
        <v>1.488501255855488</v>
      </c>
      <c r="DN33" s="11">
        <f t="shared" si="2"/>
        <v>4.2876043235555317</v>
      </c>
      <c r="DO33" s="11">
        <f t="shared" si="2"/>
        <v>8.3734171554707117</v>
      </c>
      <c r="DP33" s="67">
        <f t="shared" si="2"/>
        <v>100</v>
      </c>
      <c r="DQ33" s="62"/>
    </row>
    <row r="34" spans="2:121" ht="12">
      <c r="B34" s="63" t="s">
        <v>76</v>
      </c>
      <c r="C34" s="5">
        <v>16164478</v>
      </c>
      <c r="D34" s="5">
        <v>13770201</v>
      </c>
      <c r="E34" s="5">
        <v>2394277</v>
      </c>
      <c r="F34" s="5">
        <v>2125865</v>
      </c>
      <c r="G34" s="5">
        <v>268412</v>
      </c>
      <c r="H34" s="5">
        <v>1462871</v>
      </c>
      <c r="I34" s="5">
        <v>1632065</v>
      </c>
      <c r="J34" s="5">
        <v>169194</v>
      </c>
      <c r="K34" s="5">
        <v>-143454</v>
      </c>
      <c r="L34" s="5">
        <v>8906</v>
      </c>
      <c r="M34" s="5">
        <v>152360</v>
      </c>
      <c r="N34" s="64">
        <v>1593052</v>
      </c>
      <c r="O34" s="5"/>
      <c r="P34" s="63" t="s">
        <v>76</v>
      </c>
      <c r="Q34" s="5">
        <v>84549</v>
      </c>
      <c r="R34" s="5">
        <v>99105</v>
      </c>
      <c r="S34" s="5">
        <v>14556</v>
      </c>
      <c r="T34" s="5">
        <v>131743</v>
      </c>
      <c r="U34" s="5">
        <v>750430</v>
      </c>
      <c r="V34" s="5">
        <v>626330</v>
      </c>
      <c r="W34" s="5">
        <v>13273</v>
      </c>
      <c r="X34" s="5">
        <v>15551</v>
      </c>
      <c r="Y34" s="5">
        <v>2278</v>
      </c>
      <c r="Z34" s="5">
        <v>6065142</v>
      </c>
      <c r="AA34" s="5">
        <v>2742703</v>
      </c>
      <c r="AB34" s="5">
        <v>2672187</v>
      </c>
      <c r="AC34" s="64">
        <v>70516</v>
      </c>
      <c r="AD34" s="5">
        <v>0</v>
      </c>
      <c r="AE34" s="63" t="s">
        <v>76</v>
      </c>
      <c r="AF34" s="5">
        <v>352350</v>
      </c>
      <c r="AG34" s="5">
        <v>318298</v>
      </c>
      <c r="AH34" s="5">
        <v>34052</v>
      </c>
      <c r="AI34" s="5">
        <v>2970089</v>
      </c>
      <c r="AJ34" s="5">
        <v>115948</v>
      </c>
      <c r="AK34" s="5">
        <v>769850</v>
      </c>
      <c r="AL34" s="5">
        <v>2084291</v>
      </c>
      <c r="AM34" s="5">
        <v>23692491</v>
      </c>
      <c r="AN34" s="5">
        <v>8990</v>
      </c>
      <c r="AO34" s="64">
        <v>2635.4272525027809</v>
      </c>
      <c r="AQ34" s="63" t="s">
        <v>76</v>
      </c>
      <c r="AR34" s="11">
        <v>1.2671552038025808</v>
      </c>
      <c r="AS34" s="11">
        <v>0.83224563753130831</v>
      </c>
      <c r="AT34" s="11">
        <v>3.8431395340263794</v>
      </c>
      <c r="AU34" s="11">
        <v>4.214892400849851</v>
      </c>
      <c r="AV34" s="11">
        <v>0.98991274771334292</v>
      </c>
      <c r="AW34" s="11">
        <v>9.3040684424851499</v>
      </c>
      <c r="AX34" s="11">
        <v>9.5803815957947513</v>
      </c>
      <c r="AY34" s="11">
        <v>12.028974951498739</v>
      </c>
      <c r="AZ34" s="11">
        <v>-16.081890273507042</v>
      </c>
      <c r="BA34" s="11">
        <v>-23.058315334773219</v>
      </c>
      <c r="BB34" s="11">
        <v>12.729828715178867</v>
      </c>
      <c r="BC34" s="65">
        <v>9.9495201167235141</v>
      </c>
      <c r="BE34" s="63" t="s">
        <v>76</v>
      </c>
      <c r="BF34" s="11">
        <v>50.330713701504216</v>
      </c>
      <c r="BG34" s="11">
        <v>40.640299714760104</v>
      </c>
      <c r="BH34" s="11">
        <v>2.3268892794376099</v>
      </c>
      <c r="BI34" s="11">
        <v>3.7836773278714353</v>
      </c>
      <c r="BJ34" s="11">
        <v>-3.6362258859424177</v>
      </c>
      <c r="BK34" s="11">
        <v>28.619099935313624</v>
      </c>
      <c r="BL34" s="11">
        <v>1.8180423442773856</v>
      </c>
      <c r="BM34" s="11">
        <v>5.9115984471838185</v>
      </c>
      <c r="BN34" s="11">
        <v>38.312082574377655</v>
      </c>
      <c r="BO34" s="11">
        <v>-7.166899598569378</v>
      </c>
      <c r="BP34" s="57">
        <v>-16.032258370665726</v>
      </c>
      <c r="BQ34" s="57">
        <v>-15.556703718626313</v>
      </c>
      <c r="BR34" s="65">
        <v>-30.800180565641501</v>
      </c>
      <c r="BS34" s="5"/>
      <c r="BT34" s="63" t="s">
        <v>76</v>
      </c>
      <c r="BU34" s="11">
        <v>76.190857177145944</v>
      </c>
      <c r="BV34" s="11">
        <v>84.995670039579906</v>
      </c>
      <c r="BW34" s="11">
        <v>21.940913160250673</v>
      </c>
      <c r="BX34" s="11">
        <v>-3.1605556396037326</v>
      </c>
      <c r="BY34" s="11">
        <v>-42.824738404489281</v>
      </c>
      <c r="BZ34" s="11">
        <v>-1.6002658588647314</v>
      </c>
      <c r="CA34" s="11">
        <v>0.11677058015428513</v>
      </c>
      <c r="CB34" s="11">
        <v>-0.59349805497998764</v>
      </c>
      <c r="CC34" s="11">
        <v>0.81866098463608838</v>
      </c>
      <c r="CD34" s="69">
        <v>-1.4006921197170823</v>
      </c>
      <c r="CE34" s="63" t="s">
        <v>76</v>
      </c>
      <c r="CF34" s="11">
        <f t="shared" si="3"/>
        <v>68.226164990418269</v>
      </c>
      <c r="CG34" s="11">
        <f t="shared" si="3"/>
        <v>58.120528567468909</v>
      </c>
      <c r="CH34" s="11">
        <f t="shared" si="3"/>
        <v>10.105636422949365</v>
      </c>
      <c r="CI34" s="11">
        <f t="shared" si="6"/>
        <v>8.9727373959960577</v>
      </c>
      <c r="CJ34" s="11">
        <f t="shared" si="6"/>
        <v>1.1328990269533077</v>
      </c>
      <c r="CK34" s="11">
        <f t="shared" si="6"/>
        <v>6.1744077480075861</v>
      </c>
      <c r="CL34" s="11">
        <f t="shared" si="6"/>
        <v>6.8885327422937497</v>
      </c>
      <c r="CM34" s="11">
        <f t="shared" si="6"/>
        <v>0.71412499428616438</v>
      </c>
      <c r="CN34" s="11">
        <f t="shared" si="6"/>
        <v>-0.60548297770800041</v>
      </c>
      <c r="CO34" s="11">
        <f t="shared" si="6"/>
        <v>3.7589968906182131E-2</v>
      </c>
      <c r="CP34" s="11">
        <f t="shared" si="6"/>
        <v>0.64307294661418257</v>
      </c>
      <c r="CQ34" s="65">
        <f t="shared" si="6"/>
        <v>6.7238687565608872</v>
      </c>
      <c r="CS34" s="63" t="s">
        <v>76</v>
      </c>
      <c r="CT34" s="59">
        <f t="shared" si="5"/>
        <v>0.35685990130797141</v>
      </c>
      <c r="CU34" s="59">
        <f t="shared" si="5"/>
        <v>0.41829708830532003</v>
      </c>
      <c r="CV34" s="59">
        <f t="shared" si="5"/>
        <v>6.1437186997348653E-2</v>
      </c>
      <c r="CW34" s="59">
        <f t="shared" si="5"/>
        <v>0.55605381468753112</v>
      </c>
      <c r="CX34" s="59">
        <f t="shared" si="5"/>
        <v>3.1673748446290428</v>
      </c>
      <c r="CY34" s="59">
        <f t="shared" si="5"/>
        <v>2.6435801959363414</v>
      </c>
      <c r="CZ34" s="59">
        <f t="shared" si="5"/>
        <v>5.6021969154699688E-2</v>
      </c>
      <c r="DA34" s="59">
        <f t="shared" si="5"/>
        <v>6.5636829829332846E-2</v>
      </c>
      <c r="DB34" s="59">
        <f t="shared" si="4"/>
        <v>9.614860674633156E-3</v>
      </c>
      <c r="DC34" s="59">
        <f t="shared" si="4"/>
        <v>25.599427261574142</v>
      </c>
      <c r="DD34" s="59">
        <f t="shared" si="4"/>
        <v>11.576254265539237</v>
      </c>
      <c r="DE34" s="11">
        <f t="shared" si="4"/>
        <v>11.27862410077522</v>
      </c>
      <c r="DF34" s="65">
        <f t="shared" si="4"/>
        <v>0.29763016476401744</v>
      </c>
      <c r="DH34" s="63" t="s">
        <v>76</v>
      </c>
      <c r="DI34" s="11">
        <f t="shared" si="2"/>
        <v>1.4871800521101812</v>
      </c>
      <c r="DJ34" s="11">
        <f t="shared" si="2"/>
        <v>1.3434551900853313</v>
      </c>
      <c r="DK34" s="11">
        <f t="shared" si="2"/>
        <v>0.14372486202484999</v>
      </c>
      <c r="DL34" s="11">
        <f t="shared" si="2"/>
        <v>12.535992943924724</v>
      </c>
      <c r="DM34" s="11">
        <f t="shared" si="2"/>
        <v>0.48938712269638518</v>
      </c>
      <c r="DN34" s="11">
        <f t="shared" si="2"/>
        <v>3.2493417429176192</v>
      </c>
      <c r="DO34" s="11">
        <f t="shared" si="2"/>
        <v>8.7972640783107181</v>
      </c>
      <c r="DP34" s="70">
        <f t="shared" si="2"/>
        <v>100</v>
      </c>
      <c r="DQ34" s="73"/>
    </row>
    <row r="35" spans="2:121" ht="12">
      <c r="B35" s="63" t="s">
        <v>77</v>
      </c>
      <c r="C35" s="5">
        <v>55971707</v>
      </c>
      <c r="D35" s="5">
        <v>47676383</v>
      </c>
      <c r="E35" s="5">
        <v>8295324</v>
      </c>
      <c r="F35" s="5">
        <v>7359747</v>
      </c>
      <c r="G35" s="5">
        <v>935577</v>
      </c>
      <c r="H35" s="5">
        <v>4441521</v>
      </c>
      <c r="I35" s="5">
        <v>7175344</v>
      </c>
      <c r="J35" s="5">
        <v>2733823</v>
      </c>
      <c r="K35" s="5">
        <v>402709</v>
      </c>
      <c r="L35" s="5">
        <v>3073691</v>
      </c>
      <c r="M35" s="5">
        <v>2670982</v>
      </c>
      <c r="N35" s="64">
        <v>3981633</v>
      </c>
      <c r="O35" s="5"/>
      <c r="P35" s="63" t="s">
        <v>77</v>
      </c>
      <c r="Q35" s="5">
        <v>336642</v>
      </c>
      <c r="R35" s="5">
        <v>389670</v>
      </c>
      <c r="S35" s="5">
        <v>53028</v>
      </c>
      <c r="T35" s="5">
        <v>560353</v>
      </c>
      <c r="U35" s="5">
        <v>2342598</v>
      </c>
      <c r="V35" s="5">
        <v>742040</v>
      </c>
      <c r="W35" s="5">
        <v>57179</v>
      </c>
      <c r="X35" s="5">
        <v>66992</v>
      </c>
      <c r="Y35" s="5">
        <v>9813</v>
      </c>
      <c r="Z35" s="5">
        <v>16081249</v>
      </c>
      <c r="AA35" s="5">
        <v>5253169</v>
      </c>
      <c r="AB35" s="5">
        <v>5110415</v>
      </c>
      <c r="AC35" s="64">
        <v>142754</v>
      </c>
      <c r="AD35" s="5">
        <v>0</v>
      </c>
      <c r="AE35" s="63" t="s">
        <v>77</v>
      </c>
      <c r="AF35" s="5">
        <v>894103</v>
      </c>
      <c r="AG35" s="5">
        <v>786050</v>
      </c>
      <c r="AH35" s="5">
        <v>108053</v>
      </c>
      <c r="AI35" s="5">
        <v>9933977</v>
      </c>
      <c r="AJ35" s="5">
        <v>1101657</v>
      </c>
      <c r="AK35" s="5">
        <v>2696289</v>
      </c>
      <c r="AL35" s="5">
        <v>6136031</v>
      </c>
      <c r="AM35" s="5">
        <v>76494477</v>
      </c>
      <c r="AN35" s="5">
        <v>33469</v>
      </c>
      <c r="AO35" s="64">
        <v>2285.53219397054</v>
      </c>
      <c r="AQ35" s="63" t="s">
        <v>77</v>
      </c>
      <c r="AR35" s="11">
        <v>2.0815055382862457</v>
      </c>
      <c r="AS35" s="11">
        <v>1.6435395502780665</v>
      </c>
      <c r="AT35" s="11">
        <v>4.6737033586138743</v>
      </c>
      <c r="AU35" s="11">
        <v>5.053564171734795</v>
      </c>
      <c r="AV35" s="11">
        <v>1.7786683811506843</v>
      </c>
      <c r="AW35" s="11">
        <v>-3.6143106301964529</v>
      </c>
      <c r="AX35" s="11">
        <v>-0.84215864908582239</v>
      </c>
      <c r="AY35" s="11">
        <v>4.0182800943910957</v>
      </c>
      <c r="AZ35" s="11">
        <v>159.10348466131356</v>
      </c>
      <c r="BA35" s="11">
        <v>12.80216789835481</v>
      </c>
      <c r="BB35" s="11">
        <v>3.9524376446577385</v>
      </c>
      <c r="BC35" s="65">
        <v>-9.5066544421964227</v>
      </c>
      <c r="BE35" s="63" t="s">
        <v>77</v>
      </c>
      <c r="BF35" s="11">
        <v>50.983558031269339</v>
      </c>
      <c r="BG35" s="11">
        <v>41.650793189187617</v>
      </c>
      <c r="BH35" s="11">
        <v>1.7304224379388407</v>
      </c>
      <c r="BI35" s="11">
        <v>42.373342141368973</v>
      </c>
      <c r="BJ35" s="11">
        <v>0.27742617343223819</v>
      </c>
      <c r="BK35" s="11">
        <v>-48.727763939319608</v>
      </c>
      <c r="BL35" s="11">
        <v>8.4393787100077748</v>
      </c>
      <c r="BM35" s="11">
        <v>12.800134702811922</v>
      </c>
      <c r="BN35" s="11">
        <v>47.320222188860534</v>
      </c>
      <c r="BO35" s="11">
        <v>-5.605234182385872</v>
      </c>
      <c r="BP35" s="57">
        <v>-19.751520325981968</v>
      </c>
      <c r="BQ35" s="57">
        <v>-19.429071256597886</v>
      </c>
      <c r="BR35" s="65">
        <v>-29.807843600031468</v>
      </c>
      <c r="BS35" s="5"/>
      <c r="BT35" s="63" t="s">
        <v>77</v>
      </c>
      <c r="BU35" s="11">
        <v>55.175837011248085</v>
      </c>
      <c r="BV35" s="11">
        <v>61.235403073123607</v>
      </c>
      <c r="BW35" s="11">
        <v>21.859704522386377</v>
      </c>
      <c r="BX35" s="11">
        <v>0.20301900876047146</v>
      </c>
      <c r="BY35" s="11">
        <v>59.833239995705497</v>
      </c>
      <c r="BZ35" s="11">
        <v>-5.42651891494876</v>
      </c>
      <c r="CA35" s="11">
        <v>-3.7273457986126206</v>
      </c>
      <c r="CB35" s="11">
        <v>2.5931470150250845E-2</v>
      </c>
      <c r="CC35" s="11">
        <v>0.52562023187361084</v>
      </c>
      <c r="CD35" s="69">
        <v>-0.49707602954426761</v>
      </c>
      <c r="CE35" s="63" t="s">
        <v>77</v>
      </c>
      <c r="CF35" s="11">
        <f t="shared" si="3"/>
        <v>73.170912718312991</v>
      </c>
      <c r="CG35" s="11">
        <f t="shared" si="3"/>
        <v>62.326569014910717</v>
      </c>
      <c r="CH35" s="11">
        <f t="shared" si="3"/>
        <v>10.844343703402274</v>
      </c>
      <c r="CI35" s="11">
        <f t="shared" si="6"/>
        <v>9.6212789323338992</v>
      </c>
      <c r="CJ35" s="11">
        <f t="shared" si="6"/>
        <v>1.223064771068374</v>
      </c>
      <c r="CK35" s="11">
        <f t="shared" si="6"/>
        <v>5.8063289981053137</v>
      </c>
      <c r="CL35" s="11">
        <f t="shared" si="6"/>
        <v>9.3802118550336644</v>
      </c>
      <c r="CM35" s="11">
        <f t="shared" si="6"/>
        <v>3.5738828569283503</v>
      </c>
      <c r="CN35" s="11">
        <f t="shared" si="6"/>
        <v>0.52645500145062762</v>
      </c>
      <c r="CO35" s="11">
        <f t="shared" si="6"/>
        <v>4.0181868293576279</v>
      </c>
      <c r="CP35" s="11">
        <f t="shared" si="6"/>
        <v>3.4917318279070004</v>
      </c>
      <c r="CQ35" s="65">
        <f t="shared" si="6"/>
        <v>5.2051248092068141</v>
      </c>
      <c r="CS35" s="63" t="s">
        <v>77</v>
      </c>
      <c r="CT35" s="59">
        <f t="shared" si="5"/>
        <v>0.4400866744928526</v>
      </c>
      <c r="CU35" s="59">
        <f t="shared" si="5"/>
        <v>0.50940932637528846</v>
      </c>
      <c r="CV35" s="59">
        <f t="shared" si="5"/>
        <v>6.9322651882435901E-2</v>
      </c>
      <c r="CW35" s="59">
        <f t="shared" si="5"/>
        <v>0.73254046824844621</v>
      </c>
      <c r="CX35" s="59">
        <f t="shared" si="5"/>
        <v>3.0624407040523982</v>
      </c>
      <c r="CY35" s="59">
        <f t="shared" si="5"/>
        <v>0.97005696241311645</v>
      </c>
      <c r="CZ35" s="59">
        <f t="shared" si="5"/>
        <v>7.4749187447872872E-2</v>
      </c>
      <c r="DA35" s="59">
        <f t="shared" si="5"/>
        <v>8.7577564586787102E-2</v>
      </c>
      <c r="DB35" s="59">
        <f t="shared" si="4"/>
        <v>1.2828377138914226E-2</v>
      </c>
      <c r="DC35" s="59">
        <f t="shared" si="4"/>
        <v>21.022758283581702</v>
      </c>
      <c r="DD35" s="59">
        <f t="shared" si="4"/>
        <v>6.867383379848456</v>
      </c>
      <c r="DE35" s="11">
        <f t="shared" si="4"/>
        <v>6.6807633706679246</v>
      </c>
      <c r="DF35" s="65">
        <f t="shared" si="4"/>
        <v>0.18662000918053209</v>
      </c>
      <c r="DH35" s="63" t="s">
        <v>77</v>
      </c>
      <c r="DI35" s="11">
        <f t="shared" si="2"/>
        <v>1.1688464776352416</v>
      </c>
      <c r="DJ35" s="11">
        <f t="shared" si="2"/>
        <v>1.0275905278756268</v>
      </c>
      <c r="DK35" s="11">
        <f t="shared" si="2"/>
        <v>0.14125594975961467</v>
      </c>
      <c r="DL35" s="11">
        <f t="shared" si="2"/>
        <v>12.986528426098005</v>
      </c>
      <c r="DM35" s="11">
        <f t="shared" si="2"/>
        <v>1.440178485042783</v>
      </c>
      <c r="DN35" s="11">
        <f t="shared" si="2"/>
        <v>3.5248152621528481</v>
      </c>
      <c r="DO35" s="11">
        <f t="shared" si="2"/>
        <v>8.0215346789023734</v>
      </c>
      <c r="DP35" s="70">
        <f t="shared" si="2"/>
        <v>100</v>
      </c>
      <c r="DQ35" s="73"/>
    </row>
    <row r="36" spans="2:121" ht="12">
      <c r="B36" s="63" t="s">
        <v>78</v>
      </c>
      <c r="C36" s="5">
        <v>13957812</v>
      </c>
      <c r="D36" s="5">
        <v>11890505</v>
      </c>
      <c r="E36" s="5">
        <v>2067307</v>
      </c>
      <c r="F36" s="5">
        <v>1835912</v>
      </c>
      <c r="G36" s="5">
        <v>231395</v>
      </c>
      <c r="H36" s="5">
        <v>1460375</v>
      </c>
      <c r="I36" s="5">
        <v>1632714</v>
      </c>
      <c r="J36" s="5">
        <v>172339</v>
      </c>
      <c r="K36" s="5">
        <v>-120700</v>
      </c>
      <c r="L36" s="5">
        <v>30314</v>
      </c>
      <c r="M36" s="5">
        <v>151014</v>
      </c>
      <c r="N36" s="64">
        <v>1557589</v>
      </c>
      <c r="O36" s="5"/>
      <c r="P36" s="63" t="s">
        <v>78</v>
      </c>
      <c r="Q36" s="5">
        <v>109465</v>
      </c>
      <c r="R36" s="5">
        <v>126760</v>
      </c>
      <c r="S36" s="5">
        <v>17295</v>
      </c>
      <c r="T36" s="5">
        <v>216072</v>
      </c>
      <c r="U36" s="5">
        <v>722194</v>
      </c>
      <c r="V36" s="5">
        <v>509858</v>
      </c>
      <c r="W36" s="5">
        <v>23486</v>
      </c>
      <c r="X36" s="5">
        <v>27516</v>
      </c>
      <c r="Y36" s="5">
        <v>4030</v>
      </c>
      <c r="Z36" s="5">
        <v>5254111</v>
      </c>
      <c r="AA36" s="5">
        <v>1351115</v>
      </c>
      <c r="AB36" s="5">
        <v>1220967</v>
      </c>
      <c r="AC36" s="64">
        <v>130148</v>
      </c>
      <c r="AD36" s="5">
        <v>0</v>
      </c>
      <c r="AE36" s="63" t="s">
        <v>78</v>
      </c>
      <c r="AF36" s="5">
        <v>319745</v>
      </c>
      <c r="AG36" s="5">
        <v>263625</v>
      </c>
      <c r="AH36" s="5">
        <v>56120</v>
      </c>
      <c r="AI36" s="5">
        <v>3583251</v>
      </c>
      <c r="AJ36" s="5">
        <v>545708</v>
      </c>
      <c r="AK36" s="5">
        <v>833280</v>
      </c>
      <c r="AL36" s="5">
        <v>2204263</v>
      </c>
      <c r="AM36" s="5">
        <v>20672298</v>
      </c>
      <c r="AN36" s="5">
        <v>10823</v>
      </c>
      <c r="AO36" s="64">
        <v>1910.0340016631249</v>
      </c>
      <c r="AQ36" s="63" t="s">
        <v>78</v>
      </c>
      <c r="AR36" s="11">
        <v>-0.14666290560241424</v>
      </c>
      <c r="AS36" s="11">
        <v>-0.57705502847188317</v>
      </c>
      <c r="AT36" s="11">
        <v>2.4030176417120113</v>
      </c>
      <c r="AU36" s="11">
        <v>2.7597578873013973</v>
      </c>
      <c r="AV36" s="11">
        <v>-0.3419627975485488</v>
      </c>
      <c r="AW36" s="11">
        <v>13.49770731328204</v>
      </c>
      <c r="AX36" s="11">
        <v>11.476741796353055</v>
      </c>
      <c r="AY36" s="11">
        <v>-3.1384362898557243</v>
      </c>
      <c r="AZ36" s="11">
        <v>0.58561415357751778</v>
      </c>
      <c r="BA36" s="11">
        <v>-16.667124831624378</v>
      </c>
      <c r="BB36" s="11">
        <v>-4.2931021370446425</v>
      </c>
      <c r="BC36" s="65">
        <v>12.505814575008738</v>
      </c>
      <c r="BE36" s="63" t="s">
        <v>78</v>
      </c>
      <c r="BF36" s="11">
        <v>48.713455059232693</v>
      </c>
      <c r="BG36" s="11">
        <v>39.672745303289076</v>
      </c>
      <c r="BH36" s="11">
        <v>0.86312474485332713</v>
      </c>
      <c r="BI36" s="11">
        <v>-5.0249665939939518</v>
      </c>
      <c r="BJ36" s="11">
        <v>2.413733934793306</v>
      </c>
      <c r="BK36" s="11">
        <v>34.823503901715384</v>
      </c>
      <c r="BL36" s="11">
        <v>-0.73122279048142358</v>
      </c>
      <c r="BM36" s="11">
        <v>3.2611551018876423</v>
      </c>
      <c r="BN36" s="11">
        <v>34.87282463186078</v>
      </c>
      <c r="BO36" s="11">
        <v>-7.2050883175546465</v>
      </c>
      <c r="BP36" s="57">
        <v>-15.025710239064974</v>
      </c>
      <c r="BQ36" s="57">
        <v>-11.548742958481119</v>
      </c>
      <c r="BR36" s="65">
        <v>-37.919520711301061</v>
      </c>
      <c r="BS36" s="5"/>
      <c r="BT36" s="63" t="s">
        <v>78</v>
      </c>
      <c r="BU36" s="11">
        <v>49.823114588946424</v>
      </c>
      <c r="BV36" s="11">
        <v>57.54795912269168</v>
      </c>
      <c r="BW36" s="11">
        <v>21.774981013344906</v>
      </c>
      <c r="BX36" s="11">
        <v>-7.1365836275875481</v>
      </c>
      <c r="BY36" s="11">
        <v>-7.6331446077809089</v>
      </c>
      <c r="BZ36" s="11">
        <v>-15.140454930587238</v>
      </c>
      <c r="CA36" s="11">
        <v>-3.5699786689345139</v>
      </c>
      <c r="CB36" s="11">
        <v>-1.2174798769116437</v>
      </c>
      <c r="CC36" s="11">
        <v>-0.88827838827838823</v>
      </c>
      <c r="CD36" s="69">
        <v>-0.33215192237597624</v>
      </c>
      <c r="CE36" s="63" t="s">
        <v>78</v>
      </c>
      <c r="CF36" s="11">
        <f t="shared" si="3"/>
        <v>67.519402051963453</v>
      </c>
      <c r="CG36" s="11">
        <f t="shared" si="3"/>
        <v>57.51902860533454</v>
      </c>
      <c r="CH36" s="11">
        <f t="shared" si="3"/>
        <v>10.000373446628915</v>
      </c>
      <c r="CI36" s="11">
        <f t="shared" si="6"/>
        <v>8.8810252251588082</v>
      </c>
      <c r="CJ36" s="11">
        <f t="shared" si="6"/>
        <v>1.1193482214701047</v>
      </c>
      <c r="CK36" s="11">
        <f t="shared" si="6"/>
        <v>7.0644057085477385</v>
      </c>
      <c r="CL36" s="11">
        <f t="shared" si="6"/>
        <v>7.8980769336819741</v>
      </c>
      <c r="CM36" s="11">
        <f t="shared" si="6"/>
        <v>0.83367122513423531</v>
      </c>
      <c r="CN36" s="11">
        <f t="shared" si="6"/>
        <v>-0.58387316204516782</v>
      </c>
      <c r="CO36" s="11">
        <f t="shared" si="6"/>
        <v>0.14664068793899934</v>
      </c>
      <c r="CP36" s="11">
        <f t="shared" si="6"/>
        <v>0.73051384998416724</v>
      </c>
      <c r="CQ36" s="65">
        <f t="shared" si="6"/>
        <v>7.5346678922681942</v>
      </c>
      <c r="CS36" s="63" t="s">
        <v>78</v>
      </c>
      <c r="CT36" s="59">
        <f t="shared" si="5"/>
        <v>0.52952506779846154</v>
      </c>
      <c r="CU36" s="59">
        <f t="shared" si="5"/>
        <v>0.61318775493658229</v>
      </c>
      <c r="CV36" s="59">
        <f t="shared" si="5"/>
        <v>8.3662687138120778E-2</v>
      </c>
      <c r="CW36" s="59">
        <f t="shared" si="5"/>
        <v>1.0452248705006091</v>
      </c>
      <c r="CX36" s="59">
        <f t="shared" si="5"/>
        <v>3.49353516478913</v>
      </c>
      <c r="CY36" s="59">
        <f t="shared" si="5"/>
        <v>2.4663827891799937</v>
      </c>
      <c r="CZ36" s="59">
        <f t="shared" si="5"/>
        <v>0.11361097832471262</v>
      </c>
      <c r="DA36" s="59">
        <f t="shared" si="5"/>
        <v>0.13310566633665982</v>
      </c>
      <c r="DB36" s="59">
        <f t="shared" si="4"/>
        <v>1.9494688011947196E-2</v>
      </c>
      <c r="DC36" s="59">
        <f t="shared" si="4"/>
        <v>25.416192239488804</v>
      </c>
      <c r="DD36" s="59">
        <f t="shared" si="4"/>
        <v>6.5358723060203561</v>
      </c>
      <c r="DE36" s="11">
        <f t="shared" si="4"/>
        <v>5.906295468457353</v>
      </c>
      <c r="DF36" s="65">
        <f t="shared" si="4"/>
        <v>0.62957683756300342</v>
      </c>
      <c r="DH36" s="63" t="s">
        <v>78</v>
      </c>
      <c r="DI36" s="11">
        <f t="shared" si="2"/>
        <v>1.5467317663474085</v>
      </c>
      <c r="DJ36" s="11">
        <f t="shared" si="2"/>
        <v>1.2752573516500199</v>
      </c>
      <c r="DK36" s="11">
        <f t="shared" si="2"/>
        <v>0.27147441469738876</v>
      </c>
      <c r="DL36" s="11">
        <f t="shared" si="2"/>
        <v>17.333588167121043</v>
      </c>
      <c r="DM36" s="11">
        <f t="shared" si="2"/>
        <v>2.6398032768296975</v>
      </c>
      <c r="DN36" s="11">
        <f t="shared" si="2"/>
        <v>4.030901644316466</v>
      </c>
      <c r="DO36" s="11">
        <f t="shared" si="2"/>
        <v>10.662883245974879</v>
      </c>
      <c r="DP36" s="70">
        <f t="shared" si="2"/>
        <v>100</v>
      </c>
      <c r="DQ36" s="73"/>
    </row>
    <row r="37" spans="2:121" ht="12">
      <c r="B37" s="74" t="s">
        <v>79</v>
      </c>
      <c r="C37" s="75">
        <v>17582136</v>
      </c>
      <c r="D37" s="75">
        <v>14983657</v>
      </c>
      <c r="E37" s="75">
        <v>2598479</v>
      </c>
      <c r="F37" s="75">
        <v>2306806</v>
      </c>
      <c r="G37" s="75">
        <v>291673</v>
      </c>
      <c r="H37" s="75">
        <v>1987218</v>
      </c>
      <c r="I37" s="75">
        <v>2257559</v>
      </c>
      <c r="J37" s="75">
        <v>270341</v>
      </c>
      <c r="K37" s="75">
        <v>-95557</v>
      </c>
      <c r="L37" s="75">
        <v>141698</v>
      </c>
      <c r="M37" s="75">
        <v>237255</v>
      </c>
      <c r="N37" s="76">
        <v>2043715</v>
      </c>
      <c r="O37" s="5"/>
      <c r="P37" s="74" t="s">
        <v>79</v>
      </c>
      <c r="Q37" s="75">
        <v>171227</v>
      </c>
      <c r="R37" s="75">
        <v>197610</v>
      </c>
      <c r="S37" s="75">
        <v>26383</v>
      </c>
      <c r="T37" s="75">
        <v>481381</v>
      </c>
      <c r="U37" s="75">
        <v>950957</v>
      </c>
      <c r="V37" s="75">
        <v>440150</v>
      </c>
      <c r="W37" s="75">
        <v>39060</v>
      </c>
      <c r="X37" s="75">
        <v>45763</v>
      </c>
      <c r="Y37" s="75">
        <v>6703</v>
      </c>
      <c r="Z37" s="75">
        <v>6518353</v>
      </c>
      <c r="AA37" s="75">
        <v>1493833</v>
      </c>
      <c r="AB37" s="75">
        <v>1383905</v>
      </c>
      <c r="AC37" s="76">
        <v>109928</v>
      </c>
      <c r="AD37" s="5">
        <v>0</v>
      </c>
      <c r="AE37" s="74" t="s">
        <v>79</v>
      </c>
      <c r="AF37" s="75">
        <v>132009</v>
      </c>
      <c r="AG37" s="75">
        <v>14169</v>
      </c>
      <c r="AH37" s="75">
        <v>117840</v>
      </c>
      <c r="AI37" s="75">
        <v>4892511</v>
      </c>
      <c r="AJ37" s="75">
        <v>1862790</v>
      </c>
      <c r="AK37" s="75">
        <v>936281</v>
      </c>
      <c r="AL37" s="75">
        <v>2093440</v>
      </c>
      <c r="AM37" s="75">
        <v>26087707</v>
      </c>
      <c r="AN37" s="75">
        <v>15521</v>
      </c>
      <c r="AO37" s="76">
        <v>1680.8006571741512</v>
      </c>
      <c r="AQ37" s="74" t="s">
        <v>79</v>
      </c>
      <c r="AR37" s="78">
        <v>-1.5478295109638205</v>
      </c>
      <c r="AS37" s="78">
        <v>-1.9723863813080142</v>
      </c>
      <c r="AT37" s="78">
        <v>0.97388025337518169</v>
      </c>
      <c r="AU37" s="78">
        <v>1.3036642776840923</v>
      </c>
      <c r="AV37" s="78">
        <v>-1.5605962935838027</v>
      </c>
      <c r="AW37" s="78">
        <v>17.378430373047625</v>
      </c>
      <c r="AX37" s="78">
        <v>13.514939080651073</v>
      </c>
      <c r="AY37" s="78">
        <v>-8.5994130693497794</v>
      </c>
      <c r="AZ37" s="78">
        <v>22.47840019470247</v>
      </c>
      <c r="BA37" s="78">
        <v>0.32213985825846236</v>
      </c>
      <c r="BB37" s="78">
        <v>-10.30328005202111</v>
      </c>
      <c r="BC37" s="79">
        <v>14.924757086374848</v>
      </c>
      <c r="BE37" s="74" t="s">
        <v>79</v>
      </c>
      <c r="BF37" s="78">
        <v>47.818467488518252</v>
      </c>
      <c r="BG37" s="78">
        <v>38.859805072061498</v>
      </c>
      <c r="BH37" s="78">
        <v>-0.33996902504438481</v>
      </c>
      <c r="BI37" s="78">
        <v>36.680636240253946</v>
      </c>
      <c r="BJ37" s="78">
        <v>-3.5349790272924162</v>
      </c>
      <c r="BK37" s="78">
        <v>35.6511501762864</v>
      </c>
      <c r="BL37" s="78">
        <v>2.9004979056350271</v>
      </c>
      <c r="BM37" s="78">
        <v>7.0379379707161904</v>
      </c>
      <c r="BN37" s="78">
        <v>39.791449426485926</v>
      </c>
      <c r="BO37" s="78">
        <v>-3.4866841638783757</v>
      </c>
      <c r="BP37" s="80">
        <v>-18.66281751046639</v>
      </c>
      <c r="BQ37" s="80">
        <v>-17.376586236645164</v>
      </c>
      <c r="BR37" s="79">
        <v>-31.991239683737732</v>
      </c>
      <c r="BS37" s="5"/>
      <c r="BT37" s="74" t="s">
        <v>79</v>
      </c>
      <c r="BU37" s="11">
        <v>124.92971425650464</v>
      </c>
      <c r="BV37" s="11">
        <v>137.49206181202371</v>
      </c>
      <c r="BW37" s="11">
        <v>22.138037541070261</v>
      </c>
      <c r="BX37" s="11">
        <v>0.69887019929378191</v>
      </c>
      <c r="BY37" s="11">
        <v>17.147836105348091</v>
      </c>
      <c r="BZ37" s="11">
        <v>-12.852290803556718</v>
      </c>
      <c r="CA37" s="11">
        <v>-4.5867144073404935</v>
      </c>
      <c r="CB37" s="11">
        <v>-0.82754127052644522</v>
      </c>
      <c r="CC37" s="11">
        <v>-2.2976205463930506</v>
      </c>
      <c r="CD37" s="66">
        <v>1.5046504333752262</v>
      </c>
      <c r="CE37" s="74" t="s">
        <v>79</v>
      </c>
      <c r="CF37" s="11">
        <f t="shared" si="3"/>
        <v>67.396249122239837</v>
      </c>
      <c r="CG37" s="11">
        <f t="shared" si="3"/>
        <v>57.435699503984772</v>
      </c>
      <c r="CH37" s="11">
        <f t="shared" si="3"/>
        <v>9.9605496182550652</v>
      </c>
      <c r="CI37" s="11">
        <f t="shared" si="6"/>
        <v>8.8425019492897547</v>
      </c>
      <c r="CJ37" s="11">
        <f t="shared" si="6"/>
        <v>1.11804766896531</v>
      </c>
      <c r="CK37" s="11">
        <f t="shared" si="6"/>
        <v>7.617449858663317</v>
      </c>
      <c r="CL37" s="11">
        <f t="shared" si="6"/>
        <v>8.6537272133576177</v>
      </c>
      <c r="CM37" s="11">
        <f t="shared" si="6"/>
        <v>1.0362773546943012</v>
      </c>
      <c r="CN37" s="11">
        <f t="shared" si="6"/>
        <v>-0.36629129574324026</v>
      </c>
      <c r="CO37" s="11">
        <f t="shared" si="6"/>
        <v>0.54316004085755798</v>
      </c>
      <c r="CP37" s="11">
        <f t="shared" si="6"/>
        <v>0.90945133660079824</v>
      </c>
      <c r="CQ37" s="79">
        <f t="shared" si="6"/>
        <v>7.8340154617651914</v>
      </c>
      <c r="CS37" s="74" t="s">
        <v>79</v>
      </c>
      <c r="CT37" s="82">
        <f t="shared" si="5"/>
        <v>0.65635128453412939</v>
      </c>
      <c r="CU37" s="82">
        <f t="shared" si="5"/>
        <v>0.75748320847056427</v>
      </c>
      <c r="CV37" s="82">
        <f t="shared" si="5"/>
        <v>0.1011319239364349</v>
      </c>
      <c r="CW37" s="82">
        <f t="shared" si="5"/>
        <v>1.8452407488323905</v>
      </c>
      <c r="CX37" s="82">
        <f t="shared" si="5"/>
        <v>3.645230299466335</v>
      </c>
      <c r="CY37" s="82">
        <f t="shared" si="5"/>
        <v>1.6871931289323356</v>
      </c>
      <c r="CZ37" s="82">
        <f t="shared" si="5"/>
        <v>0.14972569264136551</v>
      </c>
      <c r="DA37" s="82">
        <f t="shared" si="5"/>
        <v>0.17541978679843345</v>
      </c>
      <c r="DB37" s="82">
        <f t="shared" si="4"/>
        <v>2.5694094157067929E-2</v>
      </c>
      <c r="DC37" s="82">
        <f t="shared" si="4"/>
        <v>24.98630101909685</v>
      </c>
      <c r="DD37" s="82">
        <f t="shared" si="4"/>
        <v>5.7261951002439577</v>
      </c>
      <c r="DE37" s="78">
        <f t="shared" si="4"/>
        <v>5.3048165559357132</v>
      </c>
      <c r="DF37" s="65">
        <f t="shared" si="4"/>
        <v>0.42137854430824451</v>
      </c>
      <c r="DH37" s="74" t="s">
        <v>79</v>
      </c>
      <c r="DI37" s="78">
        <f t="shared" si="2"/>
        <v>0.50601994264961647</v>
      </c>
      <c r="DJ37" s="78">
        <f t="shared" si="2"/>
        <v>5.4312937507309478E-2</v>
      </c>
      <c r="DK37" s="78">
        <f t="shared" si="2"/>
        <v>0.45170700514230705</v>
      </c>
      <c r="DL37" s="78">
        <f t="shared" si="2"/>
        <v>18.754085976203275</v>
      </c>
      <c r="DM37" s="78">
        <f t="shared" si="2"/>
        <v>7.1404895800155996</v>
      </c>
      <c r="DN37" s="78">
        <f t="shared" si="2"/>
        <v>3.5889739178686728</v>
      </c>
      <c r="DO37" s="78">
        <f t="shared" si="2"/>
        <v>8.024622478319003</v>
      </c>
      <c r="DP37" s="67">
        <f t="shared" ref="DP37:DP51" si="7">AM37/$AM37*100</f>
        <v>100</v>
      </c>
      <c r="DQ37" s="62"/>
    </row>
    <row r="38" spans="2:121" ht="12">
      <c r="B38" s="90" t="s">
        <v>80</v>
      </c>
      <c r="C38" s="91">
        <v>15951149</v>
      </c>
      <c r="D38" s="91">
        <v>13588665</v>
      </c>
      <c r="E38" s="91">
        <v>2362484</v>
      </c>
      <c r="F38" s="91">
        <v>2097563</v>
      </c>
      <c r="G38" s="91">
        <v>264921</v>
      </c>
      <c r="H38" s="91">
        <v>1678774</v>
      </c>
      <c r="I38" s="91">
        <v>1888102</v>
      </c>
      <c r="J38" s="91">
        <v>209328</v>
      </c>
      <c r="K38" s="91">
        <v>-130229</v>
      </c>
      <c r="L38" s="91">
        <v>54976</v>
      </c>
      <c r="M38" s="91">
        <v>185205</v>
      </c>
      <c r="N38" s="92">
        <v>1774381</v>
      </c>
      <c r="O38" s="5"/>
      <c r="P38" s="90" t="s">
        <v>80</v>
      </c>
      <c r="Q38" s="75">
        <v>105460</v>
      </c>
      <c r="R38" s="75">
        <v>123641</v>
      </c>
      <c r="S38" s="75">
        <v>18181</v>
      </c>
      <c r="T38" s="75">
        <v>111749</v>
      </c>
      <c r="U38" s="75">
        <v>802867</v>
      </c>
      <c r="V38" s="75">
        <v>754305</v>
      </c>
      <c r="W38" s="75">
        <v>34622</v>
      </c>
      <c r="X38" s="75">
        <v>40564</v>
      </c>
      <c r="Y38" s="75">
        <v>5942</v>
      </c>
      <c r="Z38" s="75">
        <v>6880799</v>
      </c>
      <c r="AA38" s="75">
        <v>1260705</v>
      </c>
      <c r="AB38" s="75">
        <v>1192804</v>
      </c>
      <c r="AC38" s="76">
        <v>67901</v>
      </c>
      <c r="AD38" s="5">
        <v>0</v>
      </c>
      <c r="AE38" s="90" t="s">
        <v>80</v>
      </c>
      <c r="AF38" s="75">
        <v>1115748</v>
      </c>
      <c r="AG38" s="75">
        <v>1026899</v>
      </c>
      <c r="AH38" s="75">
        <v>88849</v>
      </c>
      <c r="AI38" s="75">
        <v>4504346</v>
      </c>
      <c r="AJ38" s="75">
        <v>1215111</v>
      </c>
      <c r="AK38" s="75">
        <v>932336</v>
      </c>
      <c r="AL38" s="75">
        <v>2356899</v>
      </c>
      <c r="AM38" s="75">
        <v>24510722</v>
      </c>
      <c r="AN38" s="75">
        <v>12152</v>
      </c>
      <c r="AO38" s="76">
        <v>2017.0113561553653</v>
      </c>
      <c r="AQ38" s="90" t="s">
        <v>80</v>
      </c>
      <c r="AR38" s="78">
        <v>-0.25288917487254237</v>
      </c>
      <c r="AS38" s="78">
        <v>-0.68327701665644414</v>
      </c>
      <c r="AT38" s="78">
        <v>2.2969224547270808</v>
      </c>
      <c r="AU38" s="78">
        <v>2.6511336553472415</v>
      </c>
      <c r="AV38" s="78">
        <v>-0.42360777002646138</v>
      </c>
      <c r="AW38" s="78">
        <v>14.645609281056821</v>
      </c>
      <c r="AX38" s="78">
        <v>12.721363424968224</v>
      </c>
      <c r="AY38" s="78">
        <v>-0.65163430643423625</v>
      </c>
      <c r="AZ38" s="78">
        <v>-1.7374321315573611</v>
      </c>
      <c r="BA38" s="78">
        <v>-8.6018287614297577</v>
      </c>
      <c r="BB38" s="78">
        <v>-1.5678562886981477</v>
      </c>
      <c r="BC38" s="79">
        <v>13.933575705896176</v>
      </c>
      <c r="BE38" s="90" t="s">
        <v>80</v>
      </c>
      <c r="BF38" s="78">
        <v>43.204377877055521</v>
      </c>
      <c r="BG38" s="78">
        <v>34.720406206415625</v>
      </c>
      <c r="BH38" s="78">
        <v>0.26471074835934483</v>
      </c>
      <c r="BI38" s="78">
        <v>56.609908205451617</v>
      </c>
      <c r="BJ38" s="78">
        <v>9.8369485262031875E-2</v>
      </c>
      <c r="BK38" s="78">
        <v>23.594557484278379</v>
      </c>
      <c r="BL38" s="78">
        <v>-0.90729557228312208</v>
      </c>
      <c r="BM38" s="78">
        <v>3.0798942874568001</v>
      </c>
      <c r="BN38" s="78">
        <v>34.647631996374351</v>
      </c>
      <c r="BO38" s="78">
        <v>-2.4164026920868893</v>
      </c>
      <c r="BP38" s="80">
        <v>-17.856644873928335</v>
      </c>
      <c r="BQ38" s="80">
        <v>-16.963468364705136</v>
      </c>
      <c r="BR38" s="65">
        <v>-30.911366388213391</v>
      </c>
      <c r="BS38" s="5"/>
      <c r="BT38" s="90" t="s">
        <v>80</v>
      </c>
      <c r="BU38" s="11">
        <v>42.885243382381191</v>
      </c>
      <c r="BV38" s="11">
        <v>45.064155175994117</v>
      </c>
      <c r="BW38" s="11">
        <v>21.749318278361677</v>
      </c>
      <c r="BX38" s="11">
        <v>-4.8823452894192698</v>
      </c>
      <c r="BY38" s="11">
        <v>-6.1502648019951476</v>
      </c>
      <c r="BZ38" s="11">
        <v>-6.4751636596361077</v>
      </c>
      <c r="CA38" s="11">
        <v>-3.5609112390928526</v>
      </c>
      <c r="CB38" s="11">
        <v>1.482020101121757E-2</v>
      </c>
      <c r="CC38" s="11">
        <v>-1.1952191235059761</v>
      </c>
      <c r="CD38" s="69">
        <v>1.224676896991195</v>
      </c>
      <c r="CE38" s="90" t="s">
        <v>80</v>
      </c>
      <c r="CF38" s="93">
        <f t="shared" si="3"/>
        <v>65.078250244933628</v>
      </c>
      <c r="CG38" s="93">
        <f t="shared" si="3"/>
        <v>55.439676562771176</v>
      </c>
      <c r="CH38" s="93">
        <f t="shared" si="3"/>
        <v>9.638573682162443</v>
      </c>
      <c r="CI38" s="93">
        <f t="shared" si="6"/>
        <v>8.5577364877297377</v>
      </c>
      <c r="CJ38" s="93">
        <f t="shared" si="6"/>
        <v>1.0808371944327058</v>
      </c>
      <c r="CK38" s="93">
        <f t="shared" si="6"/>
        <v>6.849141367602309</v>
      </c>
      <c r="CL38" s="93">
        <f t="shared" si="6"/>
        <v>7.7031676178286377</v>
      </c>
      <c r="CM38" s="93">
        <f t="shared" si="6"/>
        <v>0.8540262502263295</v>
      </c>
      <c r="CN38" s="93">
        <f t="shared" si="6"/>
        <v>-0.53131441823704739</v>
      </c>
      <c r="CO38" s="93">
        <f t="shared" si="6"/>
        <v>0.22429367849710835</v>
      </c>
      <c r="CP38" s="93">
        <f t="shared" si="6"/>
        <v>0.75560809673415574</v>
      </c>
      <c r="CQ38" s="65">
        <f t="shared" si="6"/>
        <v>7.2392033168178394</v>
      </c>
      <c r="CS38" s="90" t="s">
        <v>80</v>
      </c>
      <c r="CT38" s="82">
        <f t="shared" si="5"/>
        <v>0.43026068346742297</v>
      </c>
      <c r="CU38" s="82">
        <f t="shared" si="5"/>
        <v>0.50443638502366439</v>
      </c>
      <c r="CV38" s="82">
        <f t="shared" si="5"/>
        <v>7.4175701556241383E-2</v>
      </c>
      <c r="CW38" s="82">
        <f t="shared" si="5"/>
        <v>0.45591884237436986</v>
      </c>
      <c r="CX38" s="82">
        <f t="shared" si="5"/>
        <v>3.2755746648344344</v>
      </c>
      <c r="CY38" s="82">
        <f t="shared" si="5"/>
        <v>3.0774491261416124</v>
      </c>
      <c r="CZ38" s="82">
        <f t="shared" si="5"/>
        <v>0.14125246902151636</v>
      </c>
      <c r="DA38" s="82">
        <f t="shared" si="5"/>
        <v>0.16549492095744875</v>
      </c>
      <c r="DB38" s="82">
        <f t="shared" si="4"/>
        <v>2.4242451935932365E-2</v>
      </c>
      <c r="DC38" s="82">
        <f t="shared" si="4"/>
        <v>28.072608387464065</v>
      </c>
      <c r="DD38" s="82">
        <f t="shared" si="4"/>
        <v>5.1434837374435567</v>
      </c>
      <c r="DE38" s="78">
        <f t="shared" si="4"/>
        <v>4.8664580341615391</v>
      </c>
      <c r="DF38" s="83">
        <f t="shared" si="4"/>
        <v>0.27702570328201676</v>
      </c>
      <c r="DH38" s="90" t="s">
        <v>80</v>
      </c>
      <c r="DI38" s="78">
        <f t="shared" ref="DI38:DO51" si="8">AF38/$AM38*100</f>
        <v>4.5520813299583747</v>
      </c>
      <c r="DJ38" s="78">
        <f t="shared" si="8"/>
        <v>4.1895909879766089</v>
      </c>
      <c r="DK38" s="78">
        <f t="shared" si="8"/>
        <v>0.36249034198176622</v>
      </c>
      <c r="DL38" s="78">
        <f t="shared" si="8"/>
        <v>18.377043320062132</v>
      </c>
      <c r="DM38" s="78">
        <f t="shared" si="8"/>
        <v>4.9574671851771646</v>
      </c>
      <c r="DN38" s="78">
        <f t="shared" si="8"/>
        <v>3.8037883992156574</v>
      </c>
      <c r="DO38" s="78">
        <f t="shared" si="8"/>
        <v>9.6157877356693113</v>
      </c>
      <c r="DP38" s="94">
        <f t="shared" si="7"/>
        <v>100</v>
      </c>
      <c r="DQ38" s="73"/>
    </row>
    <row r="39" spans="2:121" ht="12">
      <c r="B39" s="63" t="s">
        <v>81</v>
      </c>
      <c r="C39" s="5">
        <v>23215231</v>
      </c>
      <c r="D39" s="5">
        <v>19780535</v>
      </c>
      <c r="E39" s="5">
        <v>3434696</v>
      </c>
      <c r="F39" s="5">
        <v>3049842</v>
      </c>
      <c r="G39" s="5">
        <v>384854</v>
      </c>
      <c r="H39" s="5">
        <v>1872649</v>
      </c>
      <c r="I39" s="5">
        <v>2227182</v>
      </c>
      <c r="J39" s="5">
        <v>354533</v>
      </c>
      <c r="K39" s="5">
        <v>-34241</v>
      </c>
      <c r="L39" s="5">
        <v>279824</v>
      </c>
      <c r="M39" s="5">
        <v>314065</v>
      </c>
      <c r="N39" s="64">
        <v>1848957</v>
      </c>
      <c r="O39" s="5"/>
      <c r="P39" s="63" t="s">
        <v>81</v>
      </c>
      <c r="Q39" s="5">
        <v>175242</v>
      </c>
      <c r="R39" s="5">
        <v>205768</v>
      </c>
      <c r="S39" s="5">
        <v>30526</v>
      </c>
      <c r="T39" s="5">
        <v>310019</v>
      </c>
      <c r="U39" s="5">
        <v>1110988</v>
      </c>
      <c r="V39" s="5">
        <v>252708</v>
      </c>
      <c r="W39" s="5">
        <v>57933</v>
      </c>
      <c r="X39" s="5">
        <v>67875</v>
      </c>
      <c r="Y39" s="5">
        <v>9942</v>
      </c>
      <c r="Z39" s="5">
        <v>6046977</v>
      </c>
      <c r="AA39" s="5">
        <v>1116124</v>
      </c>
      <c r="AB39" s="5">
        <v>1000286</v>
      </c>
      <c r="AC39" s="64">
        <v>115838</v>
      </c>
      <c r="AD39" s="5">
        <v>0</v>
      </c>
      <c r="AE39" s="63" t="s">
        <v>81</v>
      </c>
      <c r="AF39" s="5">
        <v>104502</v>
      </c>
      <c r="AG39" s="5">
        <v>-6345</v>
      </c>
      <c r="AH39" s="5">
        <v>110847</v>
      </c>
      <c r="AI39" s="5">
        <v>4826351</v>
      </c>
      <c r="AJ39" s="5">
        <v>589334</v>
      </c>
      <c r="AK39" s="5">
        <v>1131993</v>
      </c>
      <c r="AL39" s="5">
        <v>3105024</v>
      </c>
      <c r="AM39" s="5">
        <v>31134857</v>
      </c>
      <c r="AN39" s="5">
        <v>18005</v>
      </c>
      <c r="AO39" s="64">
        <v>1729.2339350180505</v>
      </c>
      <c r="AQ39" s="63" t="s">
        <v>81</v>
      </c>
      <c r="AR39" s="11">
        <v>-0.21303863683469537</v>
      </c>
      <c r="AS39" s="11">
        <v>-0.64380869698783583</v>
      </c>
      <c r="AT39" s="11">
        <v>2.3423423423423424</v>
      </c>
      <c r="AU39" s="11">
        <v>2.6910143401120767</v>
      </c>
      <c r="AV39" s="11">
        <v>-0.3392341077884008</v>
      </c>
      <c r="AW39" s="11">
        <v>8.1941990568643117</v>
      </c>
      <c r="AX39" s="11">
        <v>5.3499394535684548</v>
      </c>
      <c r="AY39" s="11">
        <v>-7.4949511817104923</v>
      </c>
      <c r="AZ39" s="11">
        <v>51.720880391410404</v>
      </c>
      <c r="BA39" s="11">
        <v>1.9436115837064509</v>
      </c>
      <c r="BB39" s="11">
        <v>-9.0752492675413716</v>
      </c>
      <c r="BC39" s="65">
        <v>6.0019480962490261</v>
      </c>
      <c r="BE39" s="63" t="s">
        <v>81</v>
      </c>
      <c r="BF39" s="11">
        <v>42.705211726384363</v>
      </c>
      <c r="BG39" s="11">
        <v>34.151318577435866</v>
      </c>
      <c r="BH39" s="11">
        <v>-0.19290501880006539</v>
      </c>
      <c r="BI39" s="11">
        <v>14.22870870516798</v>
      </c>
      <c r="BJ39" s="11">
        <v>-2.9698871521485284</v>
      </c>
      <c r="BK39" s="11">
        <v>23.228914722634002</v>
      </c>
      <c r="BL39" s="11">
        <v>0.7916072236333902</v>
      </c>
      <c r="BM39" s="11">
        <v>4.8440661734039763</v>
      </c>
      <c r="BN39" s="11">
        <v>36.923288803195156</v>
      </c>
      <c r="BO39" s="11">
        <v>-11.880189827726355</v>
      </c>
      <c r="BP39" s="57">
        <v>-27.944396814411586</v>
      </c>
      <c r="BQ39" s="57">
        <v>-27.373517209733233</v>
      </c>
      <c r="BR39" s="86">
        <v>-32.52443584934236</v>
      </c>
      <c r="BS39" s="5"/>
      <c r="BT39" s="63" t="s">
        <v>81</v>
      </c>
      <c r="BU39" s="11">
        <v>-14.795186223990608</v>
      </c>
      <c r="BV39" s="11">
        <v>-119.65674277393971</v>
      </c>
      <c r="BW39" s="11">
        <v>22.660425588420807</v>
      </c>
      <c r="BX39" s="11">
        <v>-7.0174380678295636</v>
      </c>
      <c r="BY39" s="11">
        <v>-17.236158956952085</v>
      </c>
      <c r="BZ39" s="11">
        <v>-6.5313675073941413</v>
      </c>
      <c r="CA39" s="11">
        <v>-4.9706543691584564</v>
      </c>
      <c r="CB39" s="11">
        <v>-2.2693975655221803</v>
      </c>
      <c r="CC39" s="11">
        <v>-1.8159014069146038</v>
      </c>
      <c r="CD39" s="69">
        <v>-0.46188350772261483</v>
      </c>
      <c r="CE39" s="63" t="s">
        <v>81</v>
      </c>
      <c r="CF39" s="11">
        <f t="shared" si="3"/>
        <v>74.563473986728127</v>
      </c>
      <c r="CG39" s="11">
        <f t="shared" si="3"/>
        <v>63.531799744575665</v>
      </c>
      <c r="CH39" s="11">
        <f t="shared" si="3"/>
        <v>11.031674242152453</v>
      </c>
      <c r="CI39" s="11">
        <f t="shared" si="6"/>
        <v>9.7955869847097734</v>
      </c>
      <c r="CJ39" s="11">
        <f t="shared" si="6"/>
        <v>1.2360872574426791</v>
      </c>
      <c r="CK39" s="11">
        <f t="shared" si="6"/>
        <v>6.0146381915291913</v>
      </c>
      <c r="CL39" s="11">
        <f t="shared" si="6"/>
        <v>7.1533394227569431</v>
      </c>
      <c r="CM39" s="11">
        <f t="shared" si="6"/>
        <v>1.1387012312277522</v>
      </c>
      <c r="CN39" s="11">
        <f t="shared" si="6"/>
        <v>-0.10997641646467173</v>
      </c>
      <c r="CO39" s="11">
        <f t="shared" si="6"/>
        <v>0.89874830643994941</v>
      </c>
      <c r="CP39" s="11">
        <f t="shared" si="6"/>
        <v>1.008724722904621</v>
      </c>
      <c r="CQ39" s="86">
        <f t="shared" si="6"/>
        <v>5.938543414540173</v>
      </c>
      <c r="CS39" s="63" t="s">
        <v>81</v>
      </c>
      <c r="CT39" s="59">
        <f t="shared" si="5"/>
        <v>0.56284825718004738</v>
      </c>
      <c r="CU39" s="59">
        <f t="shared" si="5"/>
        <v>0.66089270941568801</v>
      </c>
      <c r="CV39" s="59">
        <f t="shared" si="5"/>
        <v>9.8044452235640595E-2</v>
      </c>
      <c r="CW39" s="59">
        <f t="shared" si="5"/>
        <v>0.99572964153970578</v>
      </c>
      <c r="CX39" s="59">
        <f t="shared" si="5"/>
        <v>3.5683093068325316</v>
      </c>
      <c r="CY39" s="59">
        <f t="shared" si="5"/>
        <v>0.81165620898788782</v>
      </c>
      <c r="CZ39" s="59">
        <f t="shared" si="5"/>
        <v>0.18607119345369083</v>
      </c>
      <c r="DA39" s="59">
        <f t="shared" si="5"/>
        <v>0.21800324954118147</v>
      </c>
      <c r="DB39" s="59">
        <f t="shared" si="4"/>
        <v>3.1932056087490619E-2</v>
      </c>
      <c r="DC39" s="59">
        <f t="shared" si="4"/>
        <v>19.421887821742686</v>
      </c>
      <c r="DD39" s="59">
        <f t="shared" si="4"/>
        <v>3.5848052875270953</v>
      </c>
      <c r="DE39" s="11">
        <f t="shared" si="4"/>
        <v>3.2127528319786407</v>
      </c>
      <c r="DF39" s="65">
        <f t="shared" si="4"/>
        <v>0.3720524555484549</v>
      </c>
      <c r="DH39" s="63" t="s">
        <v>81</v>
      </c>
      <c r="DI39" s="11">
        <f t="shared" si="8"/>
        <v>0.33564310252011115</v>
      </c>
      <c r="DJ39" s="11">
        <f t="shared" si="8"/>
        <v>-2.0379088299650776E-2</v>
      </c>
      <c r="DK39" s="11">
        <f t="shared" si="8"/>
        <v>0.35602219081976194</v>
      </c>
      <c r="DL39" s="11">
        <f t="shared" si="8"/>
        <v>15.501439431695479</v>
      </c>
      <c r="DM39" s="11">
        <f t="shared" si="8"/>
        <v>1.8928431243477366</v>
      </c>
      <c r="DN39" s="11">
        <f t="shared" si="8"/>
        <v>3.6357738851988306</v>
      </c>
      <c r="DO39" s="11">
        <f t="shared" si="8"/>
        <v>9.9728224221489121</v>
      </c>
      <c r="DP39" s="70">
        <f t="shared" si="7"/>
        <v>100</v>
      </c>
      <c r="DQ39" s="73"/>
    </row>
    <row r="40" spans="2:121" ht="12">
      <c r="B40" s="74" t="s">
        <v>82</v>
      </c>
      <c r="C40" s="75">
        <v>5544631</v>
      </c>
      <c r="D40" s="75">
        <v>4723383</v>
      </c>
      <c r="E40" s="75">
        <v>821248</v>
      </c>
      <c r="F40" s="75">
        <v>729289</v>
      </c>
      <c r="G40" s="75">
        <v>91959</v>
      </c>
      <c r="H40" s="75">
        <v>436160</v>
      </c>
      <c r="I40" s="75">
        <v>508850</v>
      </c>
      <c r="J40" s="75">
        <v>72690</v>
      </c>
      <c r="K40" s="75">
        <v>1286</v>
      </c>
      <c r="L40" s="75">
        <v>63986</v>
      </c>
      <c r="M40" s="75">
        <v>62700</v>
      </c>
      <c r="N40" s="64">
        <v>424510</v>
      </c>
      <c r="O40" s="5"/>
      <c r="P40" s="74" t="s">
        <v>82</v>
      </c>
      <c r="Q40" s="75">
        <v>46861</v>
      </c>
      <c r="R40" s="75">
        <v>55072</v>
      </c>
      <c r="S40" s="75">
        <v>8211</v>
      </c>
      <c r="T40" s="75">
        <v>52146</v>
      </c>
      <c r="U40" s="75">
        <v>294661</v>
      </c>
      <c r="V40" s="75">
        <v>30842</v>
      </c>
      <c r="W40" s="75">
        <v>10364</v>
      </c>
      <c r="X40" s="75">
        <v>12143</v>
      </c>
      <c r="Y40" s="75">
        <v>1779</v>
      </c>
      <c r="Z40" s="75">
        <v>1617940</v>
      </c>
      <c r="AA40" s="75">
        <v>191593</v>
      </c>
      <c r="AB40" s="75">
        <v>172813</v>
      </c>
      <c r="AC40" s="76">
        <v>18780</v>
      </c>
      <c r="AD40" s="5">
        <v>0</v>
      </c>
      <c r="AE40" s="74" t="s">
        <v>82</v>
      </c>
      <c r="AF40" s="75">
        <v>42504</v>
      </c>
      <c r="AG40" s="75">
        <v>16279</v>
      </c>
      <c r="AH40" s="75">
        <v>26225</v>
      </c>
      <c r="AI40" s="75">
        <v>1383843</v>
      </c>
      <c r="AJ40" s="75">
        <v>205559</v>
      </c>
      <c r="AK40" s="75">
        <v>149598</v>
      </c>
      <c r="AL40" s="75">
        <v>1028686</v>
      </c>
      <c r="AM40" s="75">
        <v>7598731</v>
      </c>
      <c r="AN40" s="5">
        <v>4755</v>
      </c>
      <c r="AO40" s="64">
        <v>1598.050683491062</v>
      </c>
      <c r="AQ40" s="74" t="s">
        <v>82</v>
      </c>
      <c r="AR40" s="78">
        <v>0.51014331760654286</v>
      </c>
      <c r="AS40" s="78">
        <v>7.3963556793248661E-2</v>
      </c>
      <c r="AT40" s="78">
        <v>3.0945383926878964</v>
      </c>
      <c r="AU40" s="78">
        <v>3.4304305340653327</v>
      </c>
      <c r="AV40" s="78">
        <v>0.50603305062516402</v>
      </c>
      <c r="AW40" s="78">
        <v>1.6509895682816098</v>
      </c>
      <c r="AX40" s="78">
        <v>0.94727967068392593</v>
      </c>
      <c r="AY40" s="78">
        <v>-3.0787077161028815</v>
      </c>
      <c r="AZ40" s="78">
        <v>-77.418788410886748</v>
      </c>
      <c r="BA40" s="78">
        <v>-10.129498019607293</v>
      </c>
      <c r="BB40" s="78">
        <v>-4.2791933193899521</v>
      </c>
      <c r="BC40" s="79">
        <v>2.7105759157236631</v>
      </c>
      <c r="BE40" s="74" t="s">
        <v>82</v>
      </c>
      <c r="BF40" s="78">
        <v>42.938628599316743</v>
      </c>
      <c r="BG40" s="78">
        <v>34.295747171283651</v>
      </c>
      <c r="BH40" s="78">
        <v>-0.15807392996108949</v>
      </c>
      <c r="BI40" s="78">
        <v>1.4375474157215942</v>
      </c>
      <c r="BJ40" s="78">
        <v>-2.9740560368530065</v>
      </c>
      <c r="BK40" s="78">
        <v>21.315344373205367</v>
      </c>
      <c r="BL40" s="78">
        <v>2.8786976374826287</v>
      </c>
      <c r="BM40" s="78">
        <v>7.0245020271461307</v>
      </c>
      <c r="BN40" s="78">
        <v>39.858490566037737</v>
      </c>
      <c r="BO40" s="78">
        <v>-17.894863975974477</v>
      </c>
      <c r="BP40" s="57">
        <v>-51.249965013701903</v>
      </c>
      <c r="BQ40" s="57">
        <v>-52.622041156505482</v>
      </c>
      <c r="BR40" s="79">
        <v>-33.538592207240683</v>
      </c>
      <c r="BS40" s="5"/>
      <c r="BT40" s="74" t="s">
        <v>82</v>
      </c>
      <c r="BU40" s="78">
        <v>-12.624113475177303</v>
      </c>
      <c r="BV40" s="78">
        <v>-39.949832159061565</v>
      </c>
      <c r="BW40" s="78">
        <v>21.772845468053493</v>
      </c>
      <c r="BX40" s="78">
        <v>-9.4885588799900589</v>
      </c>
      <c r="BY40" s="78">
        <v>-20.934588785549991</v>
      </c>
      <c r="BZ40" s="78">
        <v>-23.329079475391687</v>
      </c>
      <c r="CA40" s="78">
        <v>-4.2024115953258114</v>
      </c>
      <c r="CB40" s="78">
        <v>-4.0095950852789795</v>
      </c>
      <c r="CC40" s="78">
        <v>-1.6342573438146464</v>
      </c>
      <c r="CD40" s="69">
        <v>-2.4148018175054831</v>
      </c>
      <c r="CE40" s="74" t="s">
        <v>82</v>
      </c>
      <c r="CF40" s="78">
        <f t="shared" si="3"/>
        <v>72.967854764170497</v>
      </c>
      <c r="CG40" s="78">
        <f t="shared" si="3"/>
        <v>62.160155425952048</v>
      </c>
      <c r="CH40" s="78">
        <f t="shared" si="3"/>
        <v>10.807699338218448</v>
      </c>
      <c r="CI40" s="78">
        <f t="shared" si="6"/>
        <v>9.5975104264119881</v>
      </c>
      <c r="CJ40" s="78">
        <f t="shared" si="6"/>
        <v>1.2101889118064582</v>
      </c>
      <c r="CK40" s="78">
        <f t="shared" si="6"/>
        <v>5.7399057816364341</v>
      </c>
      <c r="CL40" s="78">
        <f t="shared" si="6"/>
        <v>6.6965128782687522</v>
      </c>
      <c r="CM40" s="78">
        <f t="shared" si="6"/>
        <v>0.95660709663231924</v>
      </c>
      <c r="CN40" s="78">
        <f t="shared" si="6"/>
        <v>1.6923878473918869E-2</v>
      </c>
      <c r="CO40" s="78">
        <f t="shared" si="6"/>
        <v>0.84206165476840811</v>
      </c>
      <c r="CP40" s="78">
        <f t="shared" si="6"/>
        <v>0.82513777629448914</v>
      </c>
      <c r="CQ40" s="79">
        <f t="shared" si="6"/>
        <v>5.5865907083695943</v>
      </c>
      <c r="CS40" s="74" t="s">
        <v>82</v>
      </c>
      <c r="CT40" s="82">
        <f t="shared" si="5"/>
        <v>0.61669507711221783</v>
      </c>
      <c r="CU40" s="82">
        <f t="shared" si="5"/>
        <v>0.72475259355805599</v>
      </c>
      <c r="CV40" s="82">
        <f t="shared" si="5"/>
        <v>0.10805751644583812</v>
      </c>
      <c r="CW40" s="82">
        <f t="shared" si="5"/>
        <v>0.68624616399764649</v>
      </c>
      <c r="CX40" s="82">
        <f t="shared" si="5"/>
        <v>3.8777659059124474</v>
      </c>
      <c r="CY40" s="82">
        <f t="shared" si="5"/>
        <v>0.40588356134728282</v>
      </c>
      <c r="CZ40" s="82">
        <f t="shared" si="5"/>
        <v>0.13639119479292003</v>
      </c>
      <c r="DA40" s="82">
        <f t="shared" si="5"/>
        <v>0.15980299868491199</v>
      </c>
      <c r="DB40" s="82">
        <f t="shared" si="4"/>
        <v>2.3411803891991965E-2</v>
      </c>
      <c r="DC40" s="82">
        <f t="shared" si="4"/>
        <v>21.292239454193076</v>
      </c>
      <c r="DD40" s="59">
        <f t="shared" si="4"/>
        <v>2.5213815306792675</v>
      </c>
      <c r="DE40" s="11">
        <f t="shared" si="4"/>
        <v>2.2742350005546976</v>
      </c>
      <c r="DF40" s="65">
        <f t="shared" si="4"/>
        <v>0.2471465301245695</v>
      </c>
      <c r="DH40" s="74" t="s">
        <v>82</v>
      </c>
      <c r="DI40" s="11">
        <f t="shared" si="8"/>
        <v>0.55935655571963261</v>
      </c>
      <c r="DJ40" s="78">
        <f t="shared" si="8"/>
        <v>0.2142331397176713</v>
      </c>
      <c r="DK40" s="78">
        <f t="shared" si="8"/>
        <v>0.34512341600196139</v>
      </c>
      <c r="DL40" s="78">
        <f t="shared" si="8"/>
        <v>18.211501367794174</v>
      </c>
      <c r="DM40" s="78">
        <f t="shared" si="8"/>
        <v>2.7051753773097111</v>
      </c>
      <c r="DN40" s="78">
        <f t="shared" si="8"/>
        <v>1.9687234618517224</v>
      </c>
      <c r="DO40" s="78">
        <f t="shared" si="8"/>
        <v>13.537602528632743</v>
      </c>
      <c r="DP40" s="70">
        <f t="shared" si="7"/>
        <v>100</v>
      </c>
      <c r="DQ40" s="73"/>
    </row>
    <row r="41" spans="2:121" ht="12">
      <c r="B41" s="63" t="s">
        <v>83</v>
      </c>
      <c r="C41" s="5">
        <v>15214675</v>
      </c>
      <c r="D41" s="5">
        <v>12963045</v>
      </c>
      <c r="E41" s="5">
        <v>2251630</v>
      </c>
      <c r="F41" s="5">
        <v>1999109</v>
      </c>
      <c r="G41" s="5">
        <v>252521</v>
      </c>
      <c r="H41" s="5">
        <v>1937311</v>
      </c>
      <c r="I41" s="5">
        <v>2381414</v>
      </c>
      <c r="J41" s="5">
        <v>444103</v>
      </c>
      <c r="K41" s="5">
        <v>-9109</v>
      </c>
      <c r="L41" s="5">
        <v>414405</v>
      </c>
      <c r="M41" s="5">
        <v>423514</v>
      </c>
      <c r="N41" s="95">
        <v>1925216</v>
      </c>
      <c r="O41" s="5"/>
      <c r="P41" s="63" t="s">
        <v>83</v>
      </c>
      <c r="Q41" s="5">
        <v>74866</v>
      </c>
      <c r="R41" s="5">
        <v>91816</v>
      </c>
      <c r="S41" s="5">
        <v>16950</v>
      </c>
      <c r="T41" s="5">
        <v>105388</v>
      </c>
      <c r="U41" s="5">
        <v>777161</v>
      </c>
      <c r="V41" s="5">
        <v>967801</v>
      </c>
      <c r="W41" s="5">
        <v>21204</v>
      </c>
      <c r="X41" s="5">
        <v>24843</v>
      </c>
      <c r="Y41" s="5">
        <v>3639</v>
      </c>
      <c r="Z41" s="5">
        <v>5749319</v>
      </c>
      <c r="AA41" s="5">
        <v>1791731</v>
      </c>
      <c r="AB41" s="5">
        <v>1764196</v>
      </c>
      <c r="AC41" s="64">
        <v>27535</v>
      </c>
      <c r="AD41" s="5">
        <v>0</v>
      </c>
      <c r="AE41" s="63" t="s">
        <v>83</v>
      </c>
      <c r="AF41" s="5">
        <v>78438</v>
      </c>
      <c r="AG41" s="5">
        <v>33752</v>
      </c>
      <c r="AH41" s="5">
        <v>44686</v>
      </c>
      <c r="AI41" s="5">
        <v>3879150</v>
      </c>
      <c r="AJ41" s="5">
        <v>1149406</v>
      </c>
      <c r="AK41" s="5">
        <v>865401</v>
      </c>
      <c r="AL41" s="5">
        <v>1864343</v>
      </c>
      <c r="AM41" s="5">
        <v>22901305</v>
      </c>
      <c r="AN41" s="96">
        <v>10842</v>
      </c>
      <c r="AO41" s="95">
        <v>2112.2767939494556</v>
      </c>
      <c r="AQ41" s="63" t="s">
        <v>83</v>
      </c>
      <c r="AR41" s="11">
        <v>1.1037388383141584</v>
      </c>
      <c r="AS41" s="11">
        <v>0.6686603077034905</v>
      </c>
      <c r="AT41" s="11">
        <v>3.6835823314772824</v>
      </c>
      <c r="AU41" s="11">
        <v>4.0510556260237331</v>
      </c>
      <c r="AV41" s="11">
        <v>0.86355992794347314</v>
      </c>
      <c r="AW41" s="11">
        <v>16.396050739810374</v>
      </c>
      <c r="AX41" s="11">
        <v>12.740063579833405</v>
      </c>
      <c r="AY41" s="11">
        <v>-0.84596286604806514</v>
      </c>
      <c r="AZ41" s="11">
        <v>78.609839145238936</v>
      </c>
      <c r="BA41" s="11">
        <v>7.3891332008261399</v>
      </c>
      <c r="BB41" s="11">
        <v>-1.15805786088369</v>
      </c>
      <c r="BC41" s="65">
        <v>14.176185223404381</v>
      </c>
      <c r="BE41" s="63" t="s">
        <v>83</v>
      </c>
      <c r="BF41" s="11">
        <v>38.957254487072404</v>
      </c>
      <c r="BG41" s="11">
        <v>29.935043799442422</v>
      </c>
      <c r="BH41" s="11">
        <v>0.97700464672941734</v>
      </c>
      <c r="BI41" s="11">
        <v>-18.786122713191435</v>
      </c>
      <c r="BJ41" s="11">
        <v>2.8321272578355212</v>
      </c>
      <c r="BK41" s="11">
        <v>29.596534454591716</v>
      </c>
      <c r="BL41" s="11">
        <v>1.8541646651935824</v>
      </c>
      <c r="BM41" s="11">
        <v>5.9493346980552708</v>
      </c>
      <c r="BN41" s="11">
        <v>38.365019011406844</v>
      </c>
      <c r="BO41" s="11">
        <v>4.0059140244980123</v>
      </c>
      <c r="BP41" s="97">
        <v>-9.0311325750440812</v>
      </c>
      <c r="BQ41" s="97">
        <v>-8.5806494405591494</v>
      </c>
      <c r="BR41" s="65">
        <v>-30.860012554927806</v>
      </c>
      <c r="BS41" s="5"/>
      <c r="BT41" s="63" t="s">
        <v>83</v>
      </c>
      <c r="BU41" s="11">
        <v>17.879202296328582</v>
      </c>
      <c r="BV41" s="11">
        <v>13.1137102449814</v>
      </c>
      <c r="BW41" s="11">
        <v>21.753582911013023</v>
      </c>
      <c r="BX41" s="11">
        <v>11.09545505705343</v>
      </c>
      <c r="BY41" s="11">
        <v>97.555576180703795</v>
      </c>
      <c r="BZ41" s="11">
        <v>-6.1844069428228554</v>
      </c>
      <c r="CA41" s="11">
        <v>-6.1948795047356837</v>
      </c>
      <c r="CB41" s="11">
        <v>2.9694749323632514</v>
      </c>
      <c r="CC41" s="11">
        <v>-0.614171784764873</v>
      </c>
      <c r="CD41" s="98">
        <v>3.6057924771398771</v>
      </c>
      <c r="CE41" s="63" t="s">
        <v>83</v>
      </c>
      <c r="CF41" s="11">
        <f t="shared" si="3"/>
        <v>66.435842848256897</v>
      </c>
      <c r="CG41" s="11">
        <f t="shared" si="3"/>
        <v>56.603957722059938</v>
      </c>
      <c r="CH41" s="11">
        <f t="shared" si="3"/>
        <v>9.8318851261969566</v>
      </c>
      <c r="CI41" s="11">
        <f t="shared" si="6"/>
        <v>8.7292361723491307</v>
      </c>
      <c r="CJ41" s="11">
        <f t="shared" si="6"/>
        <v>1.1026489538478266</v>
      </c>
      <c r="CK41" s="11">
        <f t="shared" si="6"/>
        <v>8.4593912879637205</v>
      </c>
      <c r="CL41" s="11">
        <f t="shared" si="6"/>
        <v>10.398595189226116</v>
      </c>
      <c r="CM41" s="11">
        <f t="shared" si="6"/>
        <v>1.9392039012623954</v>
      </c>
      <c r="CN41" s="11">
        <f t="shared" si="6"/>
        <v>-3.9775025921011925E-2</v>
      </c>
      <c r="CO41" s="11">
        <f t="shared" si="6"/>
        <v>1.8095257017012787</v>
      </c>
      <c r="CP41" s="11">
        <f t="shared" si="6"/>
        <v>1.8493007276222904</v>
      </c>
      <c r="CQ41" s="65">
        <f t="shared" si="6"/>
        <v>8.4065777037596767</v>
      </c>
      <c r="CS41" s="63" t="s">
        <v>83</v>
      </c>
      <c r="CT41" s="59">
        <f t="shared" si="5"/>
        <v>0.3269071347680842</v>
      </c>
      <c r="CU41" s="59">
        <f t="shared" si="5"/>
        <v>0.40092038423137893</v>
      </c>
      <c r="CV41" s="59">
        <f t="shared" si="5"/>
        <v>7.4013249463294781E-2</v>
      </c>
      <c r="CW41" s="59">
        <f t="shared" si="5"/>
        <v>0.46018338256269675</v>
      </c>
      <c r="CX41" s="59">
        <f t="shared" si="5"/>
        <v>3.3935227708639313</v>
      </c>
      <c r="CY41" s="59">
        <f t="shared" si="5"/>
        <v>4.2259644155649649</v>
      </c>
      <c r="CZ41" s="59">
        <f t="shared" si="5"/>
        <v>9.2588610125056203E-2</v>
      </c>
      <c r="DA41" s="59">
        <f t="shared" si="5"/>
        <v>0.10847853430186621</v>
      </c>
      <c r="DB41" s="59">
        <f t="shared" si="4"/>
        <v>1.5889924176810011E-2</v>
      </c>
      <c r="DC41" s="59">
        <f t="shared" si="4"/>
        <v>25.104765863779377</v>
      </c>
      <c r="DD41" s="99">
        <f t="shared" si="4"/>
        <v>7.8237069896235178</v>
      </c>
      <c r="DE41" s="100">
        <f t="shared" si="4"/>
        <v>7.7034736666753272</v>
      </c>
      <c r="DF41" s="86">
        <f t="shared" si="4"/>
        <v>0.12023332294819009</v>
      </c>
      <c r="DH41" s="63" t="s">
        <v>83</v>
      </c>
      <c r="DI41" s="100">
        <f t="shared" si="8"/>
        <v>0.34250449919775311</v>
      </c>
      <c r="DJ41" s="11">
        <f t="shared" si="8"/>
        <v>0.14738024754484513</v>
      </c>
      <c r="DK41" s="11">
        <f t="shared" si="8"/>
        <v>0.19512425165290798</v>
      </c>
      <c r="DL41" s="11">
        <f t="shared" si="8"/>
        <v>16.938554374958109</v>
      </c>
      <c r="DM41" s="11">
        <f t="shared" si="8"/>
        <v>5.0189541600358583</v>
      </c>
      <c r="DN41" s="11">
        <f t="shared" si="8"/>
        <v>3.7788283244120806</v>
      </c>
      <c r="DO41" s="11">
        <f t="shared" si="8"/>
        <v>8.1407718905101696</v>
      </c>
      <c r="DP41" s="101">
        <f t="shared" si="7"/>
        <v>100</v>
      </c>
      <c r="DQ41" s="73"/>
    </row>
    <row r="42" spans="2:121" ht="12">
      <c r="B42" s="63" t="s">
        <v>84</v>
      </c>
      <c r="C42" s="5">
        <v>12906565</v>
      </c>
      <c r="D42" s="5">
        <v>10998404</v>
      </c>
      <c r="E42" s="5">
        <v>1908161</v>
      </c>
      <c r="F42" s="5">
        <v>1694058</v>
      </c>
      <c r="G42" s="5">
        <v>214103</v>
      </c>
      <c r="H42" s="5">
        <v>5889839</v>
      </c>
      <c r="I42" s="5">
        <v>6145801</v>
      </c>
      <c r="J42" s="5">
        <v>255962</v>
      </c>
      <c r="K42" s="5">
        <v>-128736</v>
      </c>
      <c r="L42" s="5">
        <v>108446</v>
      </c>
      <c r="M42" s="5">
        <v>237182</v>
      </c>
      <c r="N42" s="64">
        <v>6005711</v>
      </c>
      <c r="O42" s="5"/>
      <c r="P42" s="63" t="s">
        <v>84</v>
      </c>
      <c r="Q42" s="5">
        <v>75364</v>
      </c>
      <c r="R42" s="5">
        <v>91936</v>
      </c>
      <c r="S42" s="5">
        <v>16572</v>
      </c>
      <c r="T42" s="5">
        <v>3738631</v>
      </c>
      <c r="U42" s="5">
        <v>692427</v>
      </c>
      <c r="V42" s="5">
        <v>1499289</v>
      </c>
      <c r="W42" s="5">
        <v>12864</v>
      </c>
      <c r="X42" s="5">
        <v>15072</v>
      </c>
      <c r="Y42" s="5">
        <v>2208</v>
      </c>
      <c r="Z42" s="5">
        <v>3844161</v>
      </c>
      <c r="AA42" s="5">
        <v>1072537</v>
      </c>
      <c r="AB42" s="5">
        <v>981183</v>
      </c>
      <c r="AC42" s="64">
        <v>91354</v>
      </c>
      <c r="AD42" s="5">
        <v>0</v>
      </c>
      <c r="AE42" s="63" t="s">
        <v>84</v>
      </c>
      <c r="AF42" s="5">
        <v>-273682</v>
      </c>
      <c r="AG42" s="5">
        <v>-326822</v>
      </c>
      <c r="AH42" s="5">
        <v>53140</v>
      </c>
      <c r="AI42" s="5">
        <v>3045306</v>
      </c>
      <c r="AJ42" s="5">
        <v>790693</v>
      </c>
      <c r="AK42" s="5">
        <v>658985</v>
      </c>
      <c r="AL42" s="5">
        <v>1595628</v>
      </c>
      <c r="AM42" s="5">
        <v>22640565</v>
      </c>
      <c r="AN42" s="5">
        <v>9953</v>
      </c>
      <c r="AO42" s="64">
        <v>2274.7478147292272</v>
      </c>
      <c r="AQ42" s="63" t="s">
        <v>84</v>
      </c>
      <c r="AR42" s="11">
        <v>-0.63143931053279112</v>
      </c>
      <c r="AS42" s="11">
        <v>-1.0620016568222566</v>
      </c>
      <c r="AT42" s="11">
        <v>1.9251981311017088</v>
      </c>
      <c r="AU42" s="11">
        <v>2.2631743841329688</v>
      </c>
      <c r="AV42" s="11">
        <v>-0.67222758313539199</v>
      </c>
      <c r="AW42" s="11">
        <v>18.209591535560484</v>
      </c>
      <c r="AX42" s="11">
        <v>17.818891968118471</v>
      </c>
      <c r="AY42" s="11">
        <v>9.4916863795220152</v>
      </c>
      <c r="AZ42" s="11">
        <v>-14.34357430253937</v>
      </c>
      <c r="BA42" s="11">
        <v>5.2781795765418558</v>
      </c>
      <c r="BB42" s="11">
        <v>10.012245125141469</v>
      </c>
      <c r="BC42" s="65">
        <v>18.1756198615433</v>
      </c>
      <c r="BE42" s="63" t="s">
        <v>84</v>
      </c>
      <c r="BF42" s="11">
        <v>37.502964841540617</v>
      </c>
      <c r="BG42" s="11">
        <v>28.886458902861307</v>
      </c>
      <c r="BH42" s="11">
        <v>0.30262680062946373</v>
      </c>
      <c r="BI42" s="11">
        <v>22.207196782485678</v>
      </c>
      <c r="BJ42" s="11">
        <v>-5.2246242119469262</v>
      </c>
      <c r="BK42" s="11">
        <v>21.168472528991181</v>
      </c>
      <c r="BL42" s="11">
        <v>-1.8315018315018317</v>
      </c>
      <c r="BM42" s="11">
        <v>2.1207398875262551</v>
      </c>
      <c r="BN42" s="11">
        <v>33.413897280966772</v>
      </c>
      <c r="BO42" s="11">
        <v>-5.026679862892335</v>
      </c>
      <c r="BP42" s="57">
        <v>-18.505182055802081</v>
      </c>
      <c r="BQ42" s="57">
        <v>-16.748220093282303</v>
      </c>
      <c r="BR42" s="65">
        <v>-33.564109463518221</v>
      </c>
      <c r="BS42" s="5"/>
      <c r="BT42" s="63" t="s">
        <v>84</v>
      </c>
      <c r="BU42" s="11">
        <v>28.40235448005232</v>
      </c>
      <c r="BV42" s="11">
        <v>23.260504596311211</v>
      </c>
      <c r="BW42" s="11">
        <v>21.782972384553684</v>
      </c>
      <c r="BX42" s="11">
        <v>-2.1994404250508706</v>
      </c>
      <c r="BY42" s="11">
        <v>26.517560127174715</v>
      </c>
      <c r="BZ42" s="11">
        <v>-18.19419823523862</v>
      </c>
      <c r="CA42" s="11">
        <v>-5.2070455427122218</v>
      </c>
      <c r="CB42" s="11">
        <v>2.8240670072825691</v>
      </c>
      <c r="CC42" s="11">
        <v>-1.5236964480063322</v>
      </c>
      <c r="CD42" s="69">
        <v>4.4150351896518467</v>
      </c>
      <c r="CE42" s="63" t="s">
        <v>84</v>
      </c>
      <c r="CF42" s="11">
        <f t="shared" si="3"/>
        <v>57.006373295012736</v>
      </c>
      <c r="CG42" s="11">
        <f t="shared" si="3"/>
        <v>48.578310656116571</v>
      </c>
      <c r="CH42" s="11">
        <f t="shared" si="3"/>
        <v>8.4280626388961579</v>
      </c>
      <c r="CI42" s="11">
        <f t="shared" si="6"/>
        <v>7.4824016096771429</v>
      </c>
      <c r="CJ42" s="11">
        <f t="shared" si="6"/>
        <v>0.94566102921901463</v>
      </c>
      <c r="CK42" s="11">
        <f t="shared" si="6"/>
        <v>26.0145407148629</v>
      </c>
      <c r="CL42" s="11">
        <f t="shared" si="6"/>
        <v>27.145086706095896</v>
      </c>
      <c r="CM42" s="11">
        <f t="shared" si="6"/>
        <v>1.1305459912329927</v>
      </c>
      <c r="CN42" s="11">
        <f t="shared" si="6"/>
        <v>-0.5686077180494391</v>
      </c>
      <c r="CO42" s="11">
        <f t="shared" si="6"/>
        <v>0.47898981319591633</v>
      </c>
      <c r="CP42" s="11">
        <f t="shared" si="6"/>
        <v>1.0475975312453554</v>
      </c>
      <c r="CQ42" s="65">
        <f t="shared" si="6"/>
        <v>26.526330062876081</v>
      </c>
      <c r="CS42" s="63" t="s">
        <v>84</v>
      </c>
      <c r="CT42" s="59">
        <f t="shared" si="5"/>
        <v>0.33287155157126158</v>
      </c>
      <c r="CU42" s="59">
        <f t="shared" si="5"/>
        <v>0.40606760476163023</v>
      </c>
      <c r="CV42" s="59">
        <f t="shared" si="5"/>
        <v>7.3196053190368704E-2</v>
      </c>
      <c r="CW42" s="59">
        <f t="shared" si="5"/>
        <v>16.512975714166146</v>
      </c>
      <c r="CX42" s="59">
        <f t="shared" si="5"/>
        <v>3.0583468212917833</v>
      </c>
      <c r="CY42" s="59">
        <f t="shared" si="5"/>
        <v>6.6221359758468923</v>
      </c>
      <c r="CZ42" s="59">
        <f t="shared" si="5"/>
        <v>5.6818370036260134E-2</v>
      </c>
      <c r="DA42" s="59">
        <f t="shared" si="5"/>
        <v>6.6570776833528661E-2</v>
      </c>
      <c r="DB42" s="59">
        <f t="shared" si="4"/>
        <v>9.7524067972685306E-3</v>
      </c>
      <c r="DC42" s="59">
        <f t="shared" si="4"/>
        <v>16.979085990124361</v>
      </c>
      <c r="DD42" s="59">
        <f t="shared" si="4"/>
        <v>4.7372360186240936</v>
      </c>
      <c r="DE42" s="11">
        <f t="shared" si="4"/>
        <v>4.3337390210889168</v>
      </c>
      <c r="DF42" s="65">
        <f t="shared" si="4"/>
        <v>0.40349699753517632</v>
      </c>
      <c r="DH42" s="63" t="s">
        <v>84</v>
      </c>
      <c r="DI42" s="11">
        <f t="shared" si="8"/>
        <v>-1.2088125892617962</v>
      </c>
      <c r="DJ42" s="11">
        <f t="shared" si="8"/>
        <v>-1.4435240463301158</v>
      </c>
      <c r="DK42" s="11">
        <f t="shared" si="8"/>
        <v>0.23471145706831964</v>
      </c>
      <c r="DL42" s="11">
        <f t="shared" si="8"/>
        <v>13.450662560762067</v>
      </c>
      <c r="DM42" s="11">
        <f t="shared" si="8"/>
        <v>3.4923730922792786</v>
      </c>
      <c r="DN42" s="11">
        <f t="shared" si="8"/>
        <v>2.9106384933414868</v>
      </c>
      <c r="DO42" s="11">
        <f t="shared" si="8"/>
        <v>7.047650975141301</v>
      </c>
      <c r="DP42" s="70">
        <f t="shared" si="7"/>
        <v>100</v>
      </c>
      <c r="DQ42" s="73"/>
    </row>
    <row r="43" spans="2:121" ht="12">
      <c r="B43" s="63" t="s">
        <v>85</v>
      </c>
      <c r="C43" s="5">
        <v>4732098</v>
      </c>
      <c r="D43" s="5">
        <v>4031555</v>
      </c>
      <c r="E43" s="5">
        <v>700543</v>
      </c>
      <c r="F43" s="5">
        <v>621985</v>
      </c>
      <c r="G43" s="5">
        <v>78558</v>
      </c>
      <c r="H43" s="5">
        <v>609334</v>
      </c>
      <c r="I43" s="5">
        <v>683618</v>
      </c>
      <c r="J43" s="5">
        <v>74284</v>
      </c>
      <c r="K43" s="5">
        <v>-17376</v>
      </c>
      <c r="L43" s="5">
        <v>49250</v>
      </c>
      <c r="M43" s="5">
        <v>66626</v>
      </c>
      <c r="N43" s="64">
        <v>622483</v>
      </c>
      <c r="O43" s="5"/>
      <c r="P43" s="63" t="s">
        <v>85</v>
      </c>
      <c r="Q43" s="5">
        <v>32421</v>
      </c>
      <c r="R43" s="5">
        <v>39354</v>
      </c>
      <c r="S43" s="5">
        <v>6933</v>
      </c>
      <c r="T43" s="5">
        <v>57329</v>
      </c>
      <c r="U43" s="5">
        <v>236222</v>
      </c>
      <c r="V43" s="5">
        <v>296511</v>
      </c>
      <c r="W43" s="5">
        <v>4227</v>
      </c>
      <c r="X43" s="5">
        <v>4952</v>
      </c>
      <c r="Y43" s="5">
        <v>725</v>
      </c>
      <c r="Z43" s="5">
        <v>1703884</v>
      </c>
      <c r="AA43" s="5">
        <v>335052</v>
      </c>
      <c r="AB43" s="5">
        <v>308576</v>
      </c>
      <c r="AC43" s="64">
        <v>26476</v>
      </c>
      <c r="AD43" s="5">
        <v>0</v>
      </c>
      <c r="AE43" s="63" t="s">
        <v>85</v>
      </c>
      <c r="AF43" s="5">
        <v>72908</v>
      </c>
      <c r="AG43" s="5">
        <v>49805</v>
      </c>
      <c r="AH43" s="5">
        <v>23103</v>
      </c>
      <c r="AI43" s="5">
        <v>1295924</v>
      </c>
      <c r="AJ43" s="5">
        <v>398000</v>
      </c>
      <c r="AK43" s="5">
        <v>272676</v>
      </c>
      <c r="AL43" s="5">
        <v>625248</v>
      </c>
      <c r="AM43" s="5">
        <v>7045316</v>
      </c>
      <c r="AN43" s="5">
        <v>4066</v>
      </c>
      <c r="AO43" s="64">
        <v>1732.7388096409247</v>
      </c>
      <c r="AQ43" s="63" t="s">
        <v>85</v>
      </c>
      <c r="AR43" s="11">
        <v>0.165188703327947</v>
      </c>
      <c r="AS43" s="11">
        <v>-0.26783713167137596</v>
      </c>
      <c r="AT43" s="11">
        <v>2.7321707199755978</v>
      </c>
      <c r="AU43" s="11">
        <v>3.0791922506442604</v>
      </c>
      <c r="AV43" s="11">
        <v>6.4962360044327261E-2</v>
      </c>
      <c r="AW43" s="11">
        <v>21.353233117446965</v>
      </c>
      <c r="AX43" s="11">
        <v>18.189378104420921</v>
      </c>
      <c r="AY43" s="11">
        <v>-2.6332691072575463</v>
      </c>
      <c r="AZ43" s="11">
        <v>50.162053635451024</v>
      </c>
      <c r="BA43" s="11">
        <v>44.899820530171525</v>
      </c>
      <c r="BB43" s="11">
        <v>-3.2358323408952274</v>
      </c>
      <c r="BC43" s="65">
        <v>16.828009459104386</v>
      </c>
      <c r="BE43" s="63" t="s">
        <v>85</v>
      </c>
      <c r="BF43" s="11">
        <v>38.373879641485274</v>
      </c>
      <c r="BG43" s="11">
        <v>29.69712948620769</v>
      </c>
      <c r="BH43" s="11">
        <v>0.28930999566035004</v>
      </c>
      <c r="BI43" s="11">
        <v>24.392995855664289</v>
      </c>
      <c r="BJ43" s="11">
        <v>1.4668802914001726</v>
      </c>
      <c r="BK43" s="11">
        <v>28.640410245730948</v>
      </c>
      <c r="BL43" s="11">
        <v>1.5861571737563085</v>
      </c>
      <c r="BM43" s="11">
        <v>5.6539364198847881</v>
      </c>
      <c r="BN43" s="11">
        <v>37.832699619771866</v>
      </c>
      <c r="BO43" s="11">
        <v>-3.5309291045600024</v>
      </c>
      <c r="BP43" s="57">
        <v>-22.360432674928397</v>
      </c>
      <c r="BQ43" s="57">
        <v>-21.295084768674741</v>
      </c>
      <c r="BR43" s="65">
        <v>-32.939895139434157</v>
      </c>
      <c r="BS43" s="5"/>
      <c r="BT43" s="63" t="s">
        <v>85</v>
      </c>
      <c r="BU43" s="11">
        <v>9.0278297019634817</v>
      </c>
      <c r="BV43" s="11">
        <v>3.9944040758373003</v>
      </c>
      <c r="BW43" s="11">
        <v>21.729279730228146</v>
      </c>
      <c r="BX43" s="11">
        <v>2.215912227980092</v>
      </c>
      <c r="BY43" s="11">
        <v>12.390010278885361</v>
      </c>
      <c r="BZ43" s="11">
        <v>5.6421024899946923</v>
      </c>
      <c r="CA43" s="11">
        <v>-4.6286339237911323</v>
      </c>
      <c r="CB43" s="11">
        <v>0.75303257315993821</v>
      </c>
      <c r="CC43" s="11">
        <v>-1.8822393822393824</v>
      </c>
      <c r="CD43" s="69">
        <v>2.6858256230139608</v>
      </c>
      <c r="CE43" s="63" t="s">
        <v>85</v>
      </c>
      <c r="CF43" s="11">
        <f t="shared" si="3"/>
        <v>67.166582733833366</v>
      </c>
      <c r="CG43" s="11">
        <f t="shared" si="3"/>
        <v>57.223196234207244</v>
      </c>
      <c r="CH43" s="11">
        <f t="shared" si="3"/>
        <v>9.9433864996261345</v>
      </c>
      <c r="CI43" s="11">
        <f t="shared" si="6"/>
        <v>8.8283477987360683</v>
      </c>
      <c r="CJ43" s="11">
        <f t="shared" si="6"/>
        <v>1.1150387008900666</v>
      </c>
      <c r="CK43" s="11">
        <f t="shared" si="6"/>
        <v>8.6487816870102066</v>
      </c>
      <c r="CL43" s="11">
        <f t="shared" si="6"/>
        <v>9.7031559691573808</v>
      </c>
      <c r="CM43" s="11">
        <f t="shared" si="6"/>
        <v>1.0543742821471742</v>
      </c>
      <c r="CN43" s="11">
        <f t="shared" si="6"/>
        <v>-0.24663194667208682</v>
      </c>
      <c r="CO43" s="11">
        <f t="shared" si="6"/>
        <v>0.69904600446594589</v>
      </c>
      <c r="CP43" s="11">
        <f t="shared" si="6"/>
        <v>0.94567795113803277</v>
      </c>
      <c r="CQ43" s="65">
        <f t="shared" si="6"/>
        <v>8.8354163248319875</v>
      </c>
      <c r="CS43" s="63" t="s">
        <v>85</v>
      </c>
      <c r="CT43" s="59">
        <f t="shared" si="5"/>
        <v>0.46017808143736916</v>
      </c>
      <c r="CU43" s="59">
        <f t="shared" si="5"/>
        <v>0.55858388750767174</v>
      </c>
      <c r="CV43" s="59">
        <f t="shared" si="5"/>
        <v>9.8405806070302609E-2</v>
      </c>
      <c r="CW43" s="59">
        <f t="shared" si="5"/>
        <v>0.8137179368533648</v>
      </c>
      <c r="CX43" s="59">
        <f t="shared" si="5"/>
        <v>3.3528943201412114</v>
      </c>
      <c r="CY43" s="59">
        <f t="shared" si="5"/>
        <v>4.2086259864000422</v>
      </c>
      <c r="CZ43" s="59">
        <f t="shared" si="5"/>
        <v>5.9997308850305651E-2</v>
      </c>
      <c r="DA43" s="59">
        <f t="shared" si="5"/>
        <v>7.0287833789144452E-2</v>
      </c>
      <c r="DB43" s="59">
        <f t="shared" si="4"/>
        <v>1.0290524938838797E-2</v>
      </c>
      <c r="DC43" s="59">
        <f t="shared" si="4"/>
        <v>24.184635579156421</v>
      </c>
      <c r="DD43" s="59">
        <f t="shared" si="4"/>
        <v>4.7556702921487126</v>
      </c>
      <c r="DE43" s="11">
        <f t="shared" si="4"/>
        <v>4.3798745152098215</v>
      </c>
      <c r="DF43" s="65">
        <f t="shared" si="4"/>
        <v>0.37579577693889105</v>
      </c>
      <c r="DH43" s="63" t="s">
        <v>85</v>
      </c>
      <c r="DI43" s="11">
        <f t="shared" si="8"/>
        <v>1.0348435755046332</v>
      </c>
      <c r="DJ43" s="11">
        <f t="shared" si="8"/>
        <v>0.70692357872947076</v>
      </c>
      <c r="DK43" s="11">
        <f t="shared" si="8"/>
        <v>0.32791999677516243</v>
      </c>
      <c r="DL43" s="11">
        <f t="shared" si="8"/>
        <v>18.394121711503075</v>
      </c>
      <c r="DM43" s="11">
        <f t="shared" si="8"/>
        <v>5.6491433457349531</v>
      </c>
      <c r="DN43" s="11">
        <f t="shared" si="8"/>
        <v>3.8703161078935282</v>
      </c>
      <c r="DO43" s="11">
        <f t="shared" si="8"/>
        <v>8.8746622578745935</v>
      </c>
      <c r="DP43" s="70">
        <f t="shared" si="7"/>
        <v>100</v>
      </c>
      <c r="DQ43" s="73"/>
    </row>
    <row r="44" spans="2:121" ht="12">
      <c r="B44" s="63" t="s">
        <v>86</v>
      </c>
      <c r="C44" s="5">
        <v>2544808</v>
      </c>
      <c r="D44" s="5">
        <v>2167758</v>
      </c>
      <c r="E44" s="5">
        <v>377050</v>
      </c>
      <c r="F44" s="5">
        <v>334703</v>
      </c>
      <c r="G44" s="5">
        <v>42347</v>
      </c>
      <c r="H44" s="5">
        <v>229862</v>
      </c>
      <c r="I44" s="5">
        <v>320455</v>
      </c>
      <c r="J44" s="5">
        <v>90593</v>
      </c>
      <c r="K44" s="5">
        <v>-31464</v>
      </c>
      <c r="L44" s="5">
        <v>54288</v>
      </c>
      <c r="M44" s="5">
        <v>85752</v>
      </c>
      <c r="N44" s="64">
        <v>255625</v>
      </c>
      <c r="O44" s="5"/>
      <c r="P44" s="63" t="s">
        <v>86</v>
      </c>
      <c r="Q44" s="5">
        <v>18394</v>
      </c>
      <c r="R44" s="5">
        <v>22257</v>
      </c>
      <c r="S44" s="5">
        <v>3863</v>
      </c>
      <c r="T44" s="5">
        <v>57083</v>
      </c>
      <c r="U44" s="5">
        <v>114456</v>
      </c>
      <c r="V44" s="5">
        <v>65692</v>
      </c>
      <c r="W44" s="5">
        <v>5701</v>
      </c>
      <c r="X44" s="5">
        <v>6679</v>
      </c>
      <c r="Y44" s="5">
        <v>978</v>
      </c>
      <c r="Z44" s="5">
        <v>912377</v>
      </c>
      <c r="AA44" s="5">
        <v>110803</v>
      </c>
      <c r="AB44" s="5">
        <v>102448</v>
      </c>
      <c r="AC44" s="64">
        <v>8355</v>
      </c>
      <c r="AD44" s="5">
        <v>0</v>
      </c>
      <c r="AE44" s="63" t="s">
        <v>86</v>
      </c>
      <c r="AF44" s="5">
        <v>57061</v>
      </c>
      <c r="AG44" s="5">
        <v>37834</v>
      </c>
      <c r="AH44" s="5">
        <v>19227</v>
      </c>
      <c r="AI44" s="5">
        <v>744513</v>
      </c>
      <c r="AJ44" s="5">
        <v>291879</v>
      </c>
      <c r="AK44" s="5">
        <v>128325</v>
      </c>
      <c r="AL44" s="5">
        <v>324309</v>
      </c>
      <c r="AM44" s="5">
        <v>3687047</v>
      </c>
      <c r="AN44" s="5">
        <v>2269</v>
      </c>
      <c r="AO44" s="64">
        <v>1624.9656236227413</v>
      </c>
      <c r="AQ44" s="63" t="s">
        <v>86</v>
      </c>
      <c r="AR44" s="11">
        <v>-0.42879495666075979</v>
      </c>
      <c r="AS44" s="11">
        <v>-0.86265521093961872</v>
      </c>
      <c r="AT44" s="11">
        <v>2.1411582409128096</v>
      </c>
      <c r="AU44" s="11">
        <v>2.4681531099892542</v>
      </c>
      <c r="AV44" s="11">
        <v>-0.37172097400305848</v>
      </c>
      <c r="AW44" s="11">
        <v>39.054947581108628</v>
      </c>
      <c r="AX44" s="11">
        <v>23.299345902270105</v>
      </c>
      <c r="AY44" s="11">
        <v>-4.2326923686797677</v>
      </c>
      <c r="AZ44" s="11">
        <v>11.002998246308762</v>
      </c>
      <c r="BA44" s="11">
        <v>-0.69510499743908682</v>
      </c>
      <c r="BB44" s="11">
        <v>-4.7432849747839416</v>
      </c>
      <c r="BC44" s="65">
        <v>31.060171038329816</v>
      </c>
      <c r="BE44" s="63" t="s">
        <v>86</v>
      </c>
      <c r="BF44" s="11">
        <v>39.750797751101658</v>
      </c>
      <c r="BG44" s="11">
        <v>30.708245243128964</v>
      </c>
      <c r="BH44" s="11">
        <v>-7.7599586135540605E-2</v>
      </c>
      <c r="BI44" s="11">
        <v>165.61351263319528</v>
      </c>
      <c r="BJ44" s="11">
        <v>-2.2119697552223503</v>
      </c>
      <c r="BK44" s="11">
        <v>51.552623079407553</v>
      </c>
      <c r="BL44" s="11">
        <v>1.5677890611081418</v>
      </c>
      <c r="BM44" s="11">
        <v>5.6469471686175261</v>
      </c>
      <c r="BN44" s="11">
        <v>37.940761636107197</v>
      </c>
      <c r="BO44" s="11">
        <v>3.3338580947084799</v>
      </c>
      <c r="BP44" s="57">
        <v>-27.657754708973982</v>
      </c>
      <c r="BQ44" s="57">
        <v>-27.443731497613282</v>
      </c>
      <c r="BR44" s="65">
        <v>-30.183003258962142</v>
      </c>
      <c r="BS44" s="5"/>
      <c r="BT44" s="63" t="s">
        <v>86</v>
      </c>
      <c r="BU44" s="11">
        <v>7.5871561362822177</v>
      </c>
      <c r="BV44" s="11">
        <v>1.5705119600526187</v>
      </c>
      <c r="BW44" s="11">
        <v>21.782366354193059</v>
      </c>
      <c r="BX44" s="11">
        <v>10.014791522285549</v>
      </c>
      <c r="BY44" s="11">
        <v>82.775074674531751</v>
      </c>
      <c r="BZ44" s="11">
        <v>-21.141898493814871</v>
      </c>
      <c r="CA44" s="11">
        <v>-8.4692521103983154</v>
      </c>
      <c r="CB44" s="11">
        <v>2.3039885283368999</v>
      </c>
      <c r="CC44" s="11">
        <v>-1.5190972222222221</v>
      </c>
      <c r="CD44" s="69">
        <v>3.8820579855831676</v>
      </c>
      <c r="CE44" s="63" t="s">
        <v>86</v>
      </c>
      <c r="CF44" s="11">
        <f t="shared" si="3"/>
        <v>69.020221331596801</v>
      </c>
      <c r="CG44" s="11">
        <f t="shared" si="3"/>
        <v>58.79388030583825</v>
      </c>
      <c r="CH44" s="11">
        <f t="shared" si="3"/>
        <v>10.226341025758554</v>
      </c>
      <c r="CI44" s="11">
        <f t="shared" si="6"/>
        <v>9.0778067108989937</v>
      </c>
      <c r="CJ44" s="11">
        <f t="shared" si="6"/>
        <v>1.148534314859561</v>
      </c>
      <c r="CK44" s="11">
        <f t="shared" si="6"/>
        <v>6.234311632045916</v>
      </c>
      <c r="CL44" s="11">
        <f t="shared" si="6"/>
        <v>8.6913727977972624</v>
      </c>
      <c r="CM44" s="11">
        <f t="shared" si="6"/>
        <v>2.4570611657513455</v>
      </c>
      <c r="CN44" s="11">
        <f t="shared" si="6"/>
        <v>-0.85336585077434601</v>
      </c>
      <c r="CO44" s="11">
        <f t="shared" si="6"/>
        <v>1.47239782948251</v>
      </c>
      <c r="CP44" s="11">
        <f t="shared" si="6"/>
        <v>2.325763680256856</v>
      </c>
      <c r="CQ44" s="65">
        <f t="shared" si="6"/>
        <v>6.9330550980228889</v>
      </c>
      <c r="CS44" s="63" t="s">
        <v>86</v>
      </c>
      <c r="CT44" s="59">
        <f t="shared" si="5"/>
        <v>0.49888162532237856</v>
      </c>
      <c r="CU44" s="59">
        <f t="shared" si="5"/>
        <v>0.60365381835382081</v>
      </c>
      <c r="CV44" s="59">
        <f t="shared" si="5"/>
        <v>0.10477219303144225</v>
      </c>
      <c r="CW44" s="59">
        <f t="shared" si="5"/>
        <v>1.5482037522168823</v>
      </c>
      <c r="CX44" s="59">
        <f t="shared" si="5"/>
        <v>3.104272877454505</v>
      </c>
      <c r="CY44" s="59">
        <f t="shared" si="5"/>
        <v>1.7816968430291231</v>
      </c>
      <c r="CZ44" s="59">
        <f t="shared" si="5"/>
        <v>0.15462238479737309</v>
      </c>
      <c r="DA44" s="59">
        <f t="shared" si="5"/>
        <v>0.18114767726042008</v>
      </c>
      <c r="DB44" s="59">
        <f t="shared" si="4"/>
        <v>2.6525292463046985E-2</v>
      </c>
      <c r="DC44" s="59">
        <f t="shared" si="4"/>
        <v>24.74546703635728</v>
      </c>
      <c r="DD44" s="59">
        <f t="shared" si="4"/>
        <v>3.0051962993691159</v>
      </c>
      <c r="DE44" s="11">
        <f t="shared" si="4"/>
        <v>2.7785921904440056</v>
      </c>
      <c r="DF44" s="65">
        <f t="shared" si="4"/>
        <v>0.22660410892510999</v>
      </c>
      <c r="DH44" s="63" t="s">
        <v>86</v>
      </c>
      <c r="DI44" s="11">
        <f t="shared" si="8"/>
        <v>1.5476070687463437</v>
      </c>
      <c r="DJ44" s="11">
        <f t="shared" si="8"/>
        <v>1.0261328374712881</v>
      </c>
      <c r="DK44" s="11">
        <f t="shared" si="8"/>
        <v>0.52147423127505554</v>
      </c>
      <c r="DL44" s="11">
        <f t="shared" si="8"/>
        <v>20.192663668241821</v>
      </c>
      <c r="DM44" s="11">
        <f t="shared" si="8"/>
        <v>7.9163352135191118</v>
      </c>
      <c r="DN44" s="11">
        <f t="shared" si="8"/>
        <v>3.4804275616774074</v>
      </c>
      <c r="DO44" s="11">
        <f t="shared" si="8"/>
        <v>8.7959008930453013</v>
      </c>
      <c r="DP44" s="70">
        <f t="shared" si="7"/>
        <v>100</v>
      </c>
      <c r="DQ44" s="73"/>
    </row>
    <row r="45" spans="2:121" ht="12">
      <c r="B45" s="63" t="s">
        <v>87</v>
      </c>
      <c r="C45" s="5">
        <v>5723585</v>
      </c>
      <c r="D45" s="5">
        <v>4875804</v>
      </c>
      <c r="E45" s="5">
        <v>847781</v>
      </c>
      <c r="F45" s="5">
        <v>752484</v>
      </c>
      <c r="G45" s="5">
        <v>95297</v>
      </c>
      <c r="H45" s="5">
        <v>393642</v>
      </c>
      <c r="I45" s="5">
        <v>638377</v>
      </c>
      <c r="J45" s="5">
        <v>244735</v>
      </c>
      <c r="K45" s="5">
        <v>4801</v>
      </c>
      <c r="L45" s="5">
        <v>240828</v>
      </c>
      <c r="M45" s="5">
        <v>236027</v>
      </c>
      <c r="N45" s="64">
        <v>379119</v>
      </c>
      <c r="O45" s="5"/>
      <c r="P45" s="63" t="s">
        <v>87</v>
      </c>
      <c r="Q45" s="5">
        <v>32674</v>
      </c>
      <c r="R45" s="5">
        <v>39714</v>
      </c>
      <c r="S45" s="5">
        <v>7040</v>
      </c>
      <c r="T45" s="5">
        <v>2581</v>
      </c>
      <c r="U45" s="5">
        <v>298872</v>
      </c>
      <c r="V45" s="5">
        <v>44992</v>
      </c>
      <c r="W45" s="5">
        <v>9722</v>
      </c>
      <c r="X45" s="5">
        <v>11390</v>
      </c>
      <c r="Y45" s="5">
        <v>1668</v>
      </c>
      <c r="Z45" s="5">
        <v>1833256</v>
      </c>
      <c r="AA45" s="5">
        <v>411277</v>
      </c>
      <c r="AB45" s="5">
        <v>398334</v>
      </c>
      <c r="AC45" s="64">
        <v>12943</v>
      </c>
      <c r="AD45" s="5">
        <v>0</v>
      </c>
      <c r="AE45" s="63" t="s">
        <v>87</v>
      </c>
      <c r="AF45" s="5">
        <v>50781</v>
      </c>
      <c r="AG45" s="5">
        <v>28714</v>
      </c>
      <c r="AH45" s="5">
        <v>22067</v>
      </c>
      <c r="AI45" s="5">
        <v>1371198</v>
      </c>
      <c r="AJ45" s="5">
        <v>400730</v>
      </c>
      <c r="AK45" s="5">
        <v>208421</v>
      </c>
      <c r="AL45" s="5">
        <v>762047</v>
      </c>
      <c r="AM45" s="5">
        <v>7950483</v>
      </c>
      <c r="AN45" s="5">
        <v>4564</v>
      </c>
      <c r="AO45" s="64">
        <v>1741.9989044697634</v>
      </c>
      <c r="AQ45" s="63" t="s">
        <v>87</v>
      </c>
      <c r="AR45" s="11">
        <v>2.3111775915839914</v>
      </c>
      <c r="AS45" s="11">
        <v>1.8595334829672985</v>
      </c>
      <c r="AT45" s="11">
        <v>4.9884891498317643</v>
      </c>
      <c r="AU45" s="11">
        <v>5.2766771875629574</v>
      </c>
      <c r="AV45" s="11">
        <v>2.7671436736366477</v>
      </c>
      <c r="AW45" s="11">
        <v>4.164549726914772</v>
      </c>
      <c r="AX45" s="11">
        <v>0.530386183502911</v>
      </c>
      <c r="AY45" s="11">
        <v>-4.8112638805157424</v>
      </c>
      <c r="AZ45" s="11">
        <v>115.8349549787262</v>
      </c>
      <c r="BA45" s="11">
        <v>10.243991760128175</v>
      </c>
      <c r="BB45" s="11">
        <v>-5.1220208305697259</v>
      </c>
      <c r="BC45" s="65">
        <v>-4.6797843774199706</v>
      </c>
      <c r="BE45" s="63" t="s">
        <v>87</v>
      </c>
      <c r="BF45" s="11">
        <v>38.866930171278</v>
      </c>
      <c r="BG45" s="11">
        <v>30.039292730844792</v>
      </c>
      <c r="BH45" s="11">
        <v>0.41363571530452148</v>
      </c>
      <c r="BI45" s="11">
        <v>-53.106831395348841</v>
      </c>
      <c r="BJ45" s="11">
        <v>1.518332076548393</v>
      </c>
      <c r="BK45" s="11">
        <v>-39.443046152603742</v>
      </c>
      <c r="BL45" s="11">
        <v>-7.3300924602039839</v>
      </c>
      <c r="BM45" s="11">
        <v>-3.6052809749492218</v>
      </c>
      <c r="BN45" s="11">
        <v>25.886792452830186</v>
      </c>
      <c r="BO45" s="11">
        <v>-11.303821095808493</v>
      </c>
      <c r="BP45" s="57">
        <v>-22.414619238779391</v>
      </c>
      <c r="BQ45" s="57">
        <v>-22.121751847079963</v>
      </c>
      <c r="BR45" s="65">
        <v>-30.462579917262129</v>
      </c>
      <c r="BS45" s="5"/>
      <c r="BT45" s="63" t="s">
        <v>87</v>
      </c>
      <c r="BU45" s="11">
        <v>3.2469908913467793</v>
      </c>
      <c r="BV45" s="11">
        <v>-7.5501464953797619</v>
      </c>
      <c r="BW45" s="11">
        <v>21.748965517241377</v>
      </c>
      <c r="BX45" s="11">
        <v>-7.8256859642353458</v>
      </c>
      <c r="BY45" s="11">
        <v>-7.3565891652082644</v>
      </c>
      <c r="BZ45" s="11">
        <v>-9.2393245020423453</v>
      </c>
      <c r="CA45" s="11">
        <v>-7.6782263682345464</v>
      </c>
      <c r="CB45" s="11">
        <v>-1.1021895640165198</v>
      </c>
      <c r="CC45" s="11">
        <v>-1.996993772815117</v>
      </c>
      <c r="CD45" s="69">
        <v>0.91303751103748532</v>
      </c>
      <c r="CE45" s="63" t="s">
        <v>87</v>
      </c>
      <c r="CF45" s="11">
        <f t="shared" si="3"/>
        <v>71.990406117464815</v>
      </c>
      <c r="CG45" s="11">
        <f t="shared" si="3"/>
        <v>61.327142011372139</v>
      </c>
      <c r="CH45" s="11">
        <f t="shared" si="3"/>
        <v>10.663264106092674</v>
      </c>
      <c r="CI45" s="11">
        <f t="shared" si="6"/>
        <v>9.4646325260993578</v>
      </c>
      <c r="CJ45" s="11">
        <f t="shared" si="6"/>
        <v>1.198631579993316</v>
      </c>
      <c r="CK45" s="11">
        <f t="shared" si="6"/>
        <v>4.951170891126992</v>
      </c>
      <c r="CL45" s="11">
        <f t="shared" si="6"/>
        <v>8.0294115464431535</v>
      </c>
      <c r="CM45" s="11">
        <f t="shared" si="6"/>
        <v>3.0782406553161614</v>
      </c>
      <c r="CN45" s="11">
        <f t="shared" si="6"/>
        <v>6.0386268356274704E-2</v>
      </c>
      <c r="CO45" s="11">
        <f t="shared" si="6"/>
        <v>3.0290989868162725</v>
      </c>
      <c r="CP45" s="11">
        <f t="shared" si="6"/>
        <v>2.9687127184599977</v>
      </c>
      <c r="CQ45" s="65">
        <f t="shared" si="6"/>
        <v>4.7685027437955654</v>
      </c>
      <c r="CS45" s="63" t="s">
        <v>87</v>
      </c>
      <c r="CT45" s="59">
        <f t="shared" si="5"/>
        <v>0.41096874240219111</v>
      </c>
      <c r="CU45" s="59">
        <f t="shared" si="5"/>
        <v>0.49951682180818446</v>
      </c>
      <c r="CV45" s="59">
        <f t="shared" si="5"/>
        <v>8.854807940599331E-2</v>
      </c>
      <c r="CW45" s="59">
        <f t="shared" si="5"/>
        <v>3.2463436498134768E-2</v>
      </c>
      <c r="CX45" s="59">
        <f t="shared" si="5"/>
        <v>3.759167839236937</v>
      </c>
      <c r="CY45" s="59">
        <f t="shared" si="5"/>
        <v>0.5659027256583028</v>
      </c>
      <c r="CZ45" s="59">
        <f t="shared" si="5"/>
        <v>0.12228187897515158</v>
      </c>
      <c r="DA45" s="59">
        <f t="shared" si="5"/>
        <v>0.14326173642532158</v>
      </c>
      <c r="DB45" s="59">
        <f t="shared" si="4"/>
        <v>2.097985745017001E-2</v>
      </c>
      <c r="DC45" s="59">
        <f t="shared" si="4"/>
        <v>23.058422991408197</v>
      </c>
      <c r="DD45" s="59">
        <f t="shared" si="4"/>
        <v>5.1729813144685677</v>
      </c>
      <c r="DE45" s="11">
        <f t="shared" si="4"/>
        <v>5.0101861735947359</v>
      </c>
      <c r="DF45" s="65">
        <f t="shared" si="4"/>
        <v>0.16279514087383121</v>
      </c>
      <c r="DH45" s="63" t="s">
        <v>87</v>
      </c>
      <c r="DI45" s="11">
        <f t="shared" si="8"/>
        <v>0.63871591197666855</v>
      </c>
      <c r="DJ45" s="11">
        <f t="shared" si="8"/>
        <v>0.36116044773631995</v>
      </c>
      <c r="DK45" s="11">
        <f t="shared" si="8"/>
        <v>0.27755546424034866</v>
      </c>
      <c r="DL45" s="11">
        <f t="shared" si="8"/>
        <v>17.24672576496296</v>
      </c>
      <c r="DM45" s="11">
        <f t="shared" si="8"/>
        <v>5.0403227074380261</v>
      </c>
      <c r="DN45" s="11">
        <f t="shared" si="8"/>
        <v>2.6214885309483713</v>
      </c>
      <c r="DO45" s="11">
        <f t="shared" si="8"/>
        <v>9.5849145265765614</v>
      </c>
      <c r="DP45" s="70">
        <f t="shared" si="7"/>
        <v>100</v>
      </c>
      <c r="DQ45" s="73"/>
    </row>
    <row r="46" spans="2:121" ht="12">
      <c r="B46" s="63" t="s">
        <v>88</v>
      </c>
      <c r="C46" s="5">
        <v>1742735</v>
      </c>
      <c r="D46" s="5">
        <v>1484999</v>
      </c>
      <c r="E46" s="5">
        <v>257736</v>
      </c>
      <c r="F46" s="5">
        <v>228686</v>
      </c>
      <c r="G46" s="5">
        <v>29050</v>
      </c>
      <c r="H46" s="5">
        <v>217045</v>
      </c>
      <c r="I46" s="5">
        <v>322727</v>
      </c>
      <c r="J46" s="5">
        <v>105682</v>
      </c>
      <c r="K46" s="5">
        <v>-41552</v>
      </c>
      <c r="L46" s="5">
        <v>61807</v>
      </c>
      <c r="M46" s="5">
        <v>103359</v>
      </c>
      <c r="N46" s="64">
        <v>257809</v>
      </c>
      <c r="O46" s="5"/>
      <c r="P46" s="63" t="s">
        <v>88</v>
      </c>
      <c r="Q46" s="5">
        <v>10290</v>
      </c>
      <c r="R46" s="5">
        <v>12478</v>
      </c>
      <c r="S46" s="5">
        <v>2188</v>
      </c>
      <c r="T46" s="5">
        <v>161037</v>
      </c>
      <c r="U46" s="5">
        <v>86471</v>
      </c>
      <c r="V46" s="5">
        <v>11</v>
      </c>
      <c r="W46" s="5">
        <v>788</v>
      </c>
      <c r="X46" s="5">
        <v>923</v>
      </c>
      <c r="Y46" s="5">
        <v>135</v>
      </c>
      <c r="Z46" s="5">
        <v>567214</v>
      </c>
      <c r="AA46" s="5">
        <v>-57622</v>
      </c>
      <c r="AB46" s="5">
        <v>-64584</v>
      </c>
      <c r="AC46" s="64">
        <v>6962</v>
      </c>
      <c r="AD46" s="5">
        <v>0</v>
      </c>
      <c r="AE46" s="63" t="s">
        <v>88</v>
      </c>
      <c r="AF46" s="5">
        <v>9871</v>
      </c>
      <c r="AG46" s="5">
        <v>-11083</v>
      </c>
      <c r="AH46" s="5">
        <v>20954</v>
      </c>
      <c r="AI46" s="5">
        <v>614965</v>
      </c>
      <c r="AJ46" s="5">
        <v>323401</v>
      </c>
      <c r="AK46" s="5">
        <v>46833</v>
      </c>
      <c r="AL46" s="5">
        <v>244731</v>
      </c>
      <c r="AM46" s="5">
        <v>2526994</v>
      </c>
      <c r="AN46" s="5">
        <v>1085</v>
      </c>
      <c r="AO46" s="64">
        <v>2329.0267281105989</v>
      </c>
      <c r="AQ46" s="63" t="s">
        <v>88</v>
      </c>
      <c r="AR46" s="11">
        <v>2.6615353620562292</v>
      </c>
      <c r="AS46" s="11">
        <v>2.2127527186201474</v>
      </c>
      <c r="AT46" s="11">
        <v>5.3260483116267476</v>
      </c>
      <c r="AU46" s="11">
        <v>5.6554782970269581</v>
      </c>
      <c r="AV46" s="11">
        <v>2.8027461249911529</v>
      </c>
      <c r="AW46" s="11">
        <v>28.343937745399501</v>
      </c>
      <c r="AX46" s="11">
        <v>15.382855263299023</v>
      </c>
      <c r="AY46" s="11">
        <v>-4.437150168642451</v>
      </c>
      <c r="AZ46" s="11">
        <v>13.790742546525861</v>
      </c>
      <c r="BA46" s="11">
        <v>2.8265788247820591</v>
      </c>
      <c r="BB46" s="11">
        <v>-4.5684951111193177</v>
      </c>
      <c r="BC46" s="65">
        <v>18.953449206620189</v>
      </c>
      <c r="BE46" s="63" t="s">
        <v>88</v>
      </c>
      <c r="BF46" s="11">
        <v>38.046686342903143</v>
      </c>
      <c r="BG46" s="11">
        <v>29.13173962537514</v>
      </c>
      <c r="BH46" s="11">
        <v>-0.9506564056133997</v>
      </c>
      <c r="BI46" s="11">
        <v>36.0603935550918</v>
      </c>
      <c r="BJ46" s="11">
        <v>-4.8849436818021816</v>
      </c>
      <c r="BK46" s="11">
        <v>37.5</v>
      </c>
      <c r="BL46" s="11">
        <v>35.862068965517238</v>
      </c>
      <c r="BM46" s="11">
        <v>41.347626339969374</v>
      </c>
      <c r="BN46" s="11">
        <v>84.93150684931507</v>
      </c>
      <c r="BO46" s="11">
        <v>-7.2446182928983056</v>
      </c>
      <c r="BP46" s="57">
        <v>41.102877293402159</v>
      </c>
      <c r="BQ46" s="57">
        <v>40.209411481526061</v>
      </c>
      <c r="BR46" s="65">
        <v>-31.624435277941465</v>
      </c>
      <c r="BS46" s="5"/>
      <c r="BT46" s="63" t="s">
        <v>88</v>
      </c>
      <c r="BU46" s="11">
        <v>-43.279894271102684</v>
      </c>
      <c r="BV46" s="11">
        <v>-4115.579710144927</v>
      </c>
      <c r="BW46" s="11">
        <v>22.344835639633327</v>
      </c>
      <c r="BX46" s="11">
        <v>-11.125547006422448</v>
      </c>
      <c r="BY46" s="11">
        <v>-3.6654096143649504</v>
      </c>
      <c r="BZ46" s="11">
        <v>-46.385886985987732</v>
      </c>
      <c r="CA46" s="11">
        <v>-8.9847149391944665</v>
      </c>
      <c r="CB46" s="11">
        <v>1.9696697014182172</v>
      </c>
      <c r="CC46" s="11">
        <v>-2.6905829596412558</v>
      </c>
      <c r="CD46" s="69">
        <v>4.7891075733468274</v>
      </c>
      <c r="CE46" s="63" t="s">
        <v>88</v>
      </c>
      <c r="CF46" s="11">
        <f t="shared" si="3"/>
        <v>68.964746255828075</v>
      </c>
      <c r="CG46" s="11">
        <f t="shared" si="3"/>
        <v>58.765434346104506</v>
      </c>
      <c r="CH46" s="11">
        <f t="shared" si="3"/>
        <v>10.199311909723569</v>
      </c>
      <c r="CI46" s="11">
        <f t="shared" si="6"/>
        <v>9.0497246926585504</v>
      </c>
      <c r="CJ46" s="11">
        <f t="shared" si="6"/>
        <v>1.1495872170650188</v>
      </c>
      <c r="CK46" s="11">
        <f t="shared" si="6"/>
        <v>8.5890587789286403</v>
      </c>
      <c r="CL46" s="11">
        <f t="shared" si="6"/>
        <v>12.771181886462729</v>
      </c>
      <c r="CM46" s="11">
        <f t="shared" si="6"/>
        <v>4.1821231075340899</v>
      </c>
      <c r="CN46" s="11">
        <f t="shared" si="6"/>
        <v>-1.6443252338549281</v>
      </c>
      <c r="CO46" s="11">
        <f t="shared" si="6"/>
        <v>2.4458704690236699</v>
      </c>
      <c r="CP46" s="11">
        <f t="shared" si="6"/>
        <v>4.0901957028785985</v>
      </c>
      <c r="CQ46" s="65">
        <f t="shared" si="6"/>
        <v>10.202200717532373</v>
      </c>
      <c r="CS46" s="63" t="s">
        <v>88</v>
      </c>
      <c r="CT46" s="59">
        <f t="shared" si="5"/>
        <v>0.40720318291218738</v>
      </c>
      <c r="CU46" s="59">
        <f t="shared" si="5"/>
        <v>0.49378827175687801</v>
      </c>
      <c r="CV46" s="59">
        <f t="shared" si="5"/>
        <v>8.6585088844690572E-2</v>
      </c>
      <c r="CW46" s="59">
        <f t="shared" si="5"/>
        <v>6.3726704535111676</v>
      </c>
      <c r="CX46" s="59">
        <f t="shared" si="5"/>
        <v>3.4218917813022109</v>
      </c>
      <c r="CY46" s="59">
        <f t="shared" si="5"/>
        <v>4.3529980680603121E-4</v>
      </c>
      <c r="CZ46" s="59">
        <f t="shared" si="5"/>
        <v>3.1183295251195689E-2</v>
      </c>
      <c r="DA46" s="59">
        <f t="shared" si="5"/>
        <v>3.6525611061996983E-2</v>
      </c>
      <c r="DB46" s="59">
        <f t="shared" si="4"/>
        <v>5.3423158108012918E-3</v>
      </c>
      <c r="DC46" s="59">
        <f t="shared" si="4"/>
        <v>22.446194965243286</v>
      </c>
      <c r="DD46" s="59">
        <f t="shared" si="4"/>
        <v>-2.2802586788888299</v>
      </c>
      <c r="DE46" s="11">
        <f t="shared" si="4"/>
        <v>-2.5557638838873382</v>
      </c>
      <c r="DF46" s="65">
        <f t="shared" si="4"/>
        <v>0.27550520499850811</v>
      </c>
      <c r="DH46" s="63" t="s">
        <v>88</v>
      </c>
      <c r="DI46" s="11">
        <f t="shared" si="8"/>
        <v>0.39062221754384852</v>
      </c>
      <c r="DJ46" s="11">
        <f t="shared" si="8"/>
        <v>-0.43858434171193128</v>
      </c>
      <c r="DK46" s="11">
        <f t="shared" si="8"/>
        <v>0.8292065592557798</v>
      </c>
      <c r="DL46" s="11">
        <f t="shared" si="8"/>
        <v>24.335831426588271</v>
      </c>
      <c r="DM46" s="11">
        <f t="shared" si="8"/>
        <v>12.797853892807026</v>
      </c>
      <c r="DN46" s="11">
        <f t="shared" si="8"/>
        <v>1.8533087138315327</v>
      </c>
      <c r="DO46" s="11">
        <f t="shared" si="8"/>
        <v>9.684668819949712</v>
      </c>
      <c r="DP46" s="70">
        <f t="shared" si="7"/>
        <v>100</v>
      </c>
      <c r="DQ46" s="73"/>
    </row>
    <row r="47" spans="2:121" ht="12">
      <c r="B47" s="63" t="s">
        <v>89</v>
      </c>
      <c r="C47" s="5">
        <v>4285020</v>
      </c>
      <c r="D47" s="5">
        <v>3650226</v>
      </c>
      <c r="E47" s="5">
        <v>634794</v>
      </c>
      <c r="F47" s="5">
        <v>563692</v>
      </c>
      <c r="G47" s="5">
        <v>71102</v>
      </c>
      <c r="H47" s="5">
        <v>304612</v>
      </c>
      <c r="I47" s="5">
        <v>433259</v>
      </c>
      <c r="J47" s="5">
        <v>128647</v>
      </c>
      <c r="K47" s="5">
        <v>-28793</v>
      </c>
      <c r="L47" s="5">
        <v>93829</v>
      </c>
      <c r="M47" s="5">
        <v>122622</v>
      </c>
      <c r="N47" s="64">
        <v>329619</v>
      </c>
      <c r="O47" s="5"/>
      <c r="P47" s="63" t="s">
        <v>89</v>
      </c>
      <c r="Q47" s="5">
        <v>24380</v>
      </c>
      <c r="R47" s="5">
        <v>29755</v>
      </c>
      <c r="S47" s="5">
        <v>5375</v>
      </c>
      <c r="T47" s="5">
        <v>12148</v>
      </c>
      <c r="U47" s="5">
        <v>197092</v>
      </c>
      <c r="V47" s="5">
        <v>95999</v>
      </c>
      <c r="W47" s="5">
        <v>3786</v>
      </c>
      <c r="X47" s="5">
        <v>4436</v>
      </c>
      <c r="Y47" s="5">
        <v>650</v>
      </c>
      <c r="Z47" s="5">
        <v>4594297</v>
      </c>
      <c r="AA47" s="5">
        <v>571648</v>
      </c>
      <c r="AB47" s="5">
        <v>562461</v>
      </c>
      <c r="AC47" s="64">
        <v>9187</v>
      </c>
      <c r="AD47" s="5">
        <v>0</v>
      </c>
      <c r="AE47" s="63" t="s">
        <v>89</v>
      </c>
      <c r="AF47" s="5">
        <v>3261200</v>
      </c>
      <c r="AG47" s="5">
        <v>3245259</v>
      </c>
      <c r="AH47" s="5">
        <v>15941</v>
      </c>
      <c r="AI47" s="5">
        <v>761449</v>
      </c>
      <c r="AJ47" s="5">
        <v>107484</v>
      </c>
      <c r="AK47" s="5">
        <v>191091</v>
      </c>
      <c r="AL47" s="5">
        <v>462874</v>
      </c>
      <c r="AM47" s="5">
        <v>9183929</v>
      </c>
      <c r="AN47" s="5">
        <v>3477</v>
      </c>
      <c r="AO47" s="64">
        <v>2641.3370721886686</v>
      </c>
      <c r="AQ47" s="63" t="s">
        <v>89</v>
      </c>
      <c r="AR47" s="11">
        <v>-0.91060073563996657</v>
      </c>
      <c r="AS47" s="11">
        <v>-1.3413768917971109</v>
      </c>
      <c r="AT47" s="11">
        <v>1.6413601625508571</v>
      </c>
      <c r="AU47" s="11">
        <v>1.9670126515417372</v>
      </c>
      <c r="AV47" s="11">
        <v>-0.86859532938306039</v>
      </c>
      <c r="AW47" s="11">
        <v>-12.831269620061182</v>
      </c>
      <c r="AX47" s="11">
        <v>-9.3486630120935672</v>
      </c>
      <c r="AY47" s="11">
        <v>0.12296772486360701</v>
      </c>
      <c r="AZ47" s="11">
        <v>-170.10030676340264</v>
      </c>
      <c r="BA47" s="11">
        <v>-42.712441844846325</v>
      </c>
      <c r="BB47" s="11">
        <v>-7.334246039507139E-2</v>
      </c>
      <c r="BC47" s="65">
        <v>8.0795991842034507</v>
      </c>
      <c r="BE47" s="63" t="s">
        <v>89</v>
      </c>
      <c r="BF47" s="11">
        <v>38.287010777084511</v>
      </c>
      <c r="BG47" s="11">
        <v>29.49342849682305</v>
      </c>
      <c r="BH47" s="11">
        <v>0.50486163051608079</v>
      </c>
      <c r="BI47" s="11">
        <v>402.81456953642385</v>
      </c>
      <c r="BJ47" s="11">
        <v>-2.8840326196752817</v>
      </c>
      <c r="BK47" s="11">
        <v>17.090514349835949</v>
      </c>
      <c r="BL47" s="11">
        <v>11.385701676963812</v>
      </c>
      <c r="BM47" s="11">
        <v>15.882967607105538</v>
      </c>
      <c r="BN47" s="11">
        <v>51.515151515151516</v>
      </c>
      <c r="BO47" s="11">
        <v>32.898380098351168</v>
      </c>
      <c r="BP47" s="57">
        <v>6.6075861078630478</v>
      </c>
      <c r="BQ47" s="57">
        <v>7.5539671521750353</v>
      </c>
      <c r="BR47" s="65">
        <v>-30.716440422322776</v>
      </c>
      <c r="BS47" s="5"/>
      <c r="BT47" s="63" t="s">
        <v>89</v>
      </c>
      <c r="BU47" s="11">
        <v>52.861895099391631</v>
      </c>
      <c r="BV47" s="11">
        <v>53.053997102346038</v>
      </c>
      <c r="BW47" s="11">
        <v>21.752081264797983</v>
      </c>
      <c r="BX47" s="11">
        <v>-3.2901337898835847</v>
      </c>
      <c r="BY47" s="11">
        <v>123.71992340354674</v>
      </c>
      <c r="BZ47" s="11">
        <v>-20.653157829174106</v>
      </c>
      <c r="CA47" s="11">
        <v>-7.1429144599582735</v>
      </c>
      <c r="CB47" s="11">
        <v>12.951661013505477</v>
      </c>
      <c r="CC47" s="11">
        <v>-1.4735052422782657</v>
      </c>
      <c r="CD47" s="69">
        <v>14.640900695041953</v>
      </c>
      <c r="CE47" s="63" t="s">
        <v>89</v>
      </c>
      <c r="CF47" s="11">
        <f t="shared" si="3"/>
        <v>46.657808439067857</v>
      </c>
      <c r="CG47" s="11">
        <f t="shared" si="3"/>
        <v>39.74579942854524</v>
      </c>
      <c r="CH47" s="11">
        <f t="shared" si="3"/>
        <v>6.9120090105226213</v>
      </c>
      <c r="CI47" s="11">
        <f t="shared" si="6"/>
        <v>6.1378087744363006</v>
      </c>
      <c r="CJ47" s="11">
        <f t="shared" si="6"/>
        <v>0.77420023608631994</v>
      </c>
      <c r="CK47" s="11">
        <f t="shared" si="6"/>
        <v>3.3167939342736643</v>
      </c>
      <c r="CL47" s="11">
        <f t="shared" si="6"/>
        <v>4.7175778471283918</v>
      </c>
      <c r="CM47" s="11">
        <f t="shared" si="6"/>
        <v>1.400783912854727</v>
      </c>
      <c r="CN47" s="11">
        <f t="shared" si="6"/>
        <v>-0.31351505439556426</v>
      </c>
      <c r="CO47" s="11">
        <f t="shared" si="6"/>
        <v>1.0216651282909526</v>
      </c>
      <c r="CP47" s="11">
        <f t="shared" si="6"/>
        <v>1.3351801826865168</v>
      </c>
      <c r="CQ47" s="65">
        <f t="shared" si="6"/>
        <v>3.5890848023759769</v>
      </c>
      <c r="CS47" s="63" t="s">
        <v>89</v>
      </c>
      <c r="CT47" s="59">
        <f t="shared" si="5"/>
        <v>0.26546372473045032</v>
      </c>
      <c r="CU47" s="59">
        <f t="shared" si="5"/>
        <v>0.32398987405063784</v>
      </c>
      <c r="CV47" s="59">
        <f t="shared" si="5"/>
        <v>5.8526149320187473E-2</v>
      </c>
      <c r="CW47" s="59">
        <f t="shared" si="5"/>
        <v>0.13227454175658371</v>
      </c>
      <c r="CX47" s="59">
        <f t="shared" si="5"/>
        <v>2.1460531761515145</v>
      </c>
      <c r="CY47" s="59">
        <f t="shared" si="5"/>
        <v>1.0452933597374283</v>
      </c>
      <c r="CZ47" s="59">
        <f t="shared" si="5"/>
        <v>4.1224186293252051E-2</v>
      </c>
      <c r="DA47" s="59">
        <f t="shared" si="5"/>
        <v>4.8301767141274723E-2</v>
      </c>
      <c r="DB47" s="59">
        <f t="shared" si="4"/>
        <v>7.0775808480226712E-3</v>
      </c>
      <c r="DC47" s="59">
        <f t="shared" si="4"/>
        <v>50.025397626658489</v>
      </c>
      <c r="DD47" s="59">
        <f t="shared" si="4"/>
        <v>6.2244383640160983</v>
      </c>
      <c r="DE47" s="11">
        <f t="shared" si="4"/>
        <v>6.1244049251687374</v>
      </c>
      <c r="DF47" s="65">
        <f t="shared" si="4"/>
        <v>0.10003343884736043</v>
      </c>
      <c r="DH47" s="63" t="s">
        <v>89</v>
      </c>
      <c r="DI47" s="11">
        <f t="shared" si="8"/>
        <v>35.509856402417746</v>
      </c>
      <c r="DJ47" s="11">
        <f t="shared" si="8"/>
        <v>35.336281454266469</v>
      </c>
      <c r="DK47" s="11">
        <f t="shared" si="8"/>
        <v>0.173574948151276</v>
      </c>
      <c r="DL47" s="11">
        <f t="shared" si="8"/>
        <v>8.2911028602246368</v>
      </c>
      <c r="DM47" s="11">
        <f t="shared" si="8"/>
        <v>1.1703487690290288</v>
      </c>
      <c r="DN47" s="11">
        <f t="shared" si="8"/>
        <v>2.0807107720453848</v>
      </c>
      <c r="DO47" s="11">
        <f t="shared" si="8"/>
        <v>5.0400433191502243</v>
      </c>
      <c r="DP47" s="70">
        <f t="shared" si="7"/>
        <v>100</v>
      </c>
      <c r="DQ47" s="73"/>
    </row>
    <row r="48" spans="2:121" ht="12">
      <c r="B48" s="63" t="s">
        <v>90</v>
      </c>
      <c r="C48" s="5">
        <v>4360857</v>
      </c>
      <c r="D48" s="5">
        <v>3715069</v>
      </c>
      <c r="E48" s="5">
        <v>645788</v>
      </c>
      <c r="F48" s="5">
        <v>573490</v>
      </c>
      <c r="G48" s="5">
        <v>72298</v>
      </c>
      <c r="H48" s="5">
        <v>244561</v>
      </c>
      <c r="I48" s="5">
        <v>340162</v>
      </c>
      <c r="J48" s="5">
        <v>95601</v>
      </c>
      <c r="K48" s="5">
        <v>-52833</v>
      </c>
      <c r="L48" s="5">
        <v>34369</v>
      </c>
      <c r="M48" s="5">
        <v>87202</v>
      </c>
      <c r="N48" s="64">
        <v>286270</v>
      </c>
      <c r="O48" s="5"/>
      <c r="P48" s="63" t="s">
        <v>90</v>
      </c>
      <c r="Q48" s="5">
        <v>31034</v>
      </c>
      <c r="R48" s="5">
        <v>37524</v>
      </c>
      <c r="S48" s="5">
        <v>6490</v>
      </c>
      <c r="T48" s="5">
        <v>12824</v>
      </c>
      <c r="U48" s="5">
        <v>198069</v>
      </c>
      <c r="V48" s="5">
        <v>44343</v>
      </c>
      <c r="W48" s="5">
        <v>11124</v>
      </c>
      <c r="X48" s="5">
        <v>13033</v>
      </c>
      <c r="Y48" s="5">
        <v>1909</v>
      </c>
      <c r="Z48" s="5">
        <v>1202827</v>
      </c>
      <c r="AA48" s="5">
        <v>153040</v>
      </c>
      <c r="AB48" s="5">
        <v>139998</v>
      </c>
      <c r="AC48" s="64">
        <v>13042</v>
      </c>
      <c r="AD48" s="5">
        <v>0</v>
      </c>
      <c r="AE48" s="63" t="s">
        <v>90</v>
      </c>
      <c r="AF48" s="5">
        <v>34622</v>
      </c>
      <c r="AG48" s="5">
        <v>5766</v>
      </c>
      <c r="AH48" s="5">
        <v>28856</v>
      </c>
      <c r="AI48" s="5">
        <v>1015165</v>
      </c>
      <c r="AJ48" s="5">
        <v>173372</v>
      </c>
      <c r="AK48" s="5">
        <v>177347</v>
      </c>
      <c r="AL48" s="5">
        <v>664446</v>
      </c>
      <c r="AM48" s="5">
        <v>5808245</v>
      </c>
      <c r="AN48" s="5">
        <v>3807</v>
      </c>
      <c r="AO48" s="64">
        <v>1525.6750722353559</v>
      </c>
      <c r="AP48" s="68"/>
      <c r="AQ48" s="63" t="s">
        <v>90</v>
      </c>
      <c r="AR48" s="11">
        <v>0.82276944560686383</v>
      </c>
      <c r="AS48" s="11">
        <v>0.38594503978344058</v>
      </c>
      <c r="AT48" s="11">
        <v>3.4114564984851494</v>
      </c>
      <c r="AU48" s="11">
        <v>3.7553393772400057</v>
      </c>
      <c r="AV48" s="11">
        <v>0.76235871277055378</v>
      </c>
      <c r="AW48" s="11">
        <v>15.319797050058471</v>
      </c>
      <c r="AX48" s="11">
        <v>9.6769617183998644</v>
      </c>
      <c r="AY48" s="11">
        <v>-2.5245470395709493</v>
      </c>
      <c r="AZ48" s="11">
        <v>22.216333200830352</v>
      </c>
      <c r="BA48" s="11">
        <v>56.123376033433267</v>
      </c>
      <c r="BB48" s="11">
        <v>-3.0410176012097359</v>
      </c>
      <c r="BC48" s="65">
        <v>7.0488370353750645</v>
      </c>
      <c r="BE48" s="63" t="s">
        <v>90</v>
      </c>
      <c r="BF48" s="11">
        <v>36.29336846728151</v>
      </c>
      <c r="BG48" s="11">
        <v>27.972171066093722</v>
      </c>
      <c r="BH48" s="11">
        <v>-0.94627594627594624</v>
      </c>
      <c r="BI48" s="11">
        <v>43.863585371326003</v>
      </c>
      <c r="BJ48" s="11">
        <v>2.7648645844142368</v>
      </c>
      <c r="BK48" s="11">
        <v>3.1328495674016188</v>
      </c>
      <c r="BL48" s="11">
        <v>-11.538767395626243</v>
      </c>
      <c r="BM48" s="11">
        <v>-7.9785356209842551</v>
      </c>
      <c r="BN48" s="11">
        <v>20.21410579345088</v>
      </c>
      <c r="BO48" s="11">
        <v>-12.169841079758042</v>
      </c>
      <c r="BP48" s="57">
        <v>-2.0073635344965584</v>
      </c>
      <c r="BQ48" s="57">
        <v>1.9620695682572977</v>
      </c>
      <c r="BR48" s="65">
        <v>-30.888665147580944</v>
      </c>
      <c r="BS48" s="5"/>
      <c r="BT48" s="63" t="s">
        <v>90</v>
      </c>
      <c r="BU48" s="11">
        <v>25.834120811223375</v>
      </c>
      <c r="BV48" s="11">
        <v>51.140235910878118</v>
      </c>
      <c r="BW48" s="11">
        <v>21.760411831722855</v>
      </c>
      <c r="BX48" s="11">
        <v>-14.390079971125052</v>
      </c>
      <c r="BY48" s="11">
        <v>-41.481558988621828</v>
      </c>
      <c r="BZ48" s="11">
        <v>-0.92844493852264409</v>
      </c>
      <c r="CA48" s="11">
        <v>-6.4852046022307448</v>
      </c>
      <c r="CB48" s="11">
        <v>-1.6690667115412419</v>
      </c>
      <c r="CC48" s="11">
        <v>-2.7834525025536263</v>
      </c>
      <c r="CD48" s="69">
        <v>1.1462922925149739</v>
      </c>
      <c r="CE48" s="63" t="s">
        <v>90</v>
      </c>
      <c r="CF48" s="11">
        <f t="shared" si="3"/>
        <v>75.080458899374932</v>
      </c>
      <c r="CG48" s="11">
        <f t="shared" si="3"/>
        <v>63.961988518046333</v>
      </c>
      <c r="CH48" s="11">
        <f t="shared" si="3"/>
        <v>11.118470381328612</v>
      </c>
      <c r="CI48" s="11">
        <f t="shared" si="6"/>
        <v>9.8737226132850804</v>
      </c>
      <c r="CJ48" s="11">
        <f t="shared" si="6"/>
        <v>1.2447477680435313</v>
      </c>
      <c r="CK48" s="11">
        <f t="shared" si="6"/>
        <v>4.2105834034204825</v>
      </c>
      <c r="CL48" s="11">
        <f t="shared" si="6"/>
        <v>5.8565366991234011</v>
      </c>
      <c r="CM48" s="11">
        <f t="shared" si="6"/>
        <v>1.6459532957029188</v>
      </c>
      <c r="CN48" s="11">
        <f t="shared" si="6"/>
        <v>-0.90962072020033591</v>
      </c>
      <c r="CO48" s="11">
        <f t="shared" si="6"/>
        <v>0.59172779385167118</v>
      </c>
      <c r="CP48" s="11">
        <f t="shared" si="6"/>
        <v>1.5013485140520071</v>
      </c>
      <c r="CQ48" s="65">
        <f t="shared" si="6"/>
        <v>4.9286832769623183</v>
      </c>
      <c r="CS48" s="63" t="s">
        <v>90</v>
      </c>
      <c r="CT48" s="59">
        <f t="shared" si="5"/>
        <v>0.53430941704421908</v>
      </c>
      <c r="CU48" s="59">
        <f t="shared" si="5"/>
        <v>0.64604712783293405</v>
      </c>
      <c r="CV48" s="59">
        <f t="shared" si="5"/>
        <v>0.11173771078871501</v>
      </c>
      <c r="CW48" s="59">
        <f t="shared" si="5"/>
        <v>0.22078958446139926</v>
      </c>
      <c r="CX48" s="59">
        <f t="shared" si="5"/>
        <v>3.4101350752249604</v>
      </c>
      <c r="CY48" s="59">
        <f t="shared" si="5"/>
        <v>0.76344920023173946</v>
      </c>
      <c r="CZ48" s="59">
        <f t="shared" si="5"/>
        <v>0.19152084665850011</v>
      </c>
      <c r="DA48" s="59">
        <f t="shared" si="5"/>
        <v>0.22438791752069687</v>
      </c>
      <c r="DB48" s="59">
        <f t="shared" si="4"/>
        <v>3.2867070862196757E-2</v>
      </c>
      <c r="DC48" s="59">
        <f t="shared" si="4"/>
        <v>20.708957697204578</v>
      </c>
      <c r="DD48" s="59">
        <f t="shared" si="4"/>
        <v>2.6348750784445216</v>
      </c>
      <c r="DE48" s="11">
        <f t="shared" si="4"/>
        <v>2.4103322087825152</v>
      </c>
      <c r="DF48" s="65">
        <f t="shared" si="4"/>
        <v>0.22454286966200634</v>
      </c>
      <c r="DH48" s="63" t="s">
        <v>90</v>
      </c>
      <c r="DI48" s="11">
        <f t="shared" si="8"/>
        <v>0.59608367071292623</v>
      </c>
      <c r="DJ48" s="11">
        <f t="shared" si="8"/>
        <v>9.9272671865597961E-2</v>
      </c>
      <c r="DK48" s="11">
        <f t="shared" si="8"/>
        <v>0.49681099884732827</v>
      </c>
      <c r="DL48" s="11">
        <f t="shared" si="8"/>
        <v>17.47799894804713</v>
      </c>
      <c r="DM48" s="11">
        <f t="shared" si="8"/>
        <v>2.9849291825671953</v>
      </c>
      <c r="DN48" s="11">
        <f t="shared" si="8"/>
        <v>3.0533663783122096</v>
      </c>
      <c r="DO48" s="11">
        <f t="shared" si="8"/>
        <v>11.439703387167723</v>
      </c>
      <c r="DP48" s="70">
        <f t="shared" si="7"/>
        <v>100</v>
      </c>
      <c r="DQ48" s="73"/>
    </row>
    <row r="49" spans="2:121" ht="12">
      <c r="B49" s="74" t="s">
        <v>91</v>
      </c>
      <c r="C49" s="75">
        <v>20167166</v>
      </c>
      <c r="D49" s="75">
        <v>17180300</v>
      </c>
      <c r="E49" s="75">
        <v>2986866</v>
      </c>
      <c r="F49" s="75">
        <v>2652009</v>
      </c>
      <c r="G49" s="75">
        <v>334857</v>
      </c>
      <c r="H49" s="75">
        <v>3156461</v>
      </c>
      <c r="I49" s="75">
        <v>3491236</v>
      </c>
      <c r="J49" s="75">
        <v>334775</v>
      </c>
      <c r="K49" s="75">
        <v>-57798</v>
      </c>
      <c r="L49" s="75">
        <v>245486</v>
      </c>
      <c r="M49" s="75">
        <v>303284</v>
      </c>
      <c r="N49" s="76">
        <v>3175415</v>
      </c>
      <c r="O49" s="5"/>
      <c r="P49" s="74" t="s">
        <v>91</v>
      </c>
      <c r="Q49" s="75">
        <v>116663</v>
      </c>
      <c r="R49" s="75">
        <v>141488</v>
      </c>
      <c r="S49" s="75">
        <v>24825</v>
      </c>
      <c r="T49" s="75">
        <v>231989</v>
      </c>
      <c r="U49" s="75">
        <v>1143752</v>
      </c>
      <c r="V49" s="75">
        <v>1683011</v>
      </c>
      <c r="W49" s="75">
        <v>38844</v>
      </c>
      <c r="X49" s="75">
        <v>45510</v>
      </c>
      <c r="Y49" s="75">
        <v>6666</v>
      </c>
      <c r="Z49" s="75">
        <v>7011362</v>
      </c>
      <c r="AA49" s="75">
        <v>1932548</v>
      </c>
      <c r="AB49" s="75">
        <v>1814383</v>
      </c>
      <c r="AC49" s="76">
        <v>118165</v>
      </c>
      <c r="AD49" s="72">
        <v>0</v>
      </c>
      <c r="AE49" s="74" t="s">
        <v>91</v>
      </c>
      <c r="AF49" s="75">
        <v>112353</v>
      </c>
      <c r="AG49" s="75">
        <v>23116</v>
      </c>
      <c r="AH49" s="75">
        <v>89237</v>
      </c>
      <c r="AI49" s="75">
        <v>4966461</v>
      </c>
      <c r="AJ49" s="75">
        <v>1375133</v>
      </c>
      <c r="AK49" s="75">
        <v>952699</v>
      </c>
      <c r="AL49" s="75">
        <v>2638629</v>
      </c>
      <c r="AM49" s="75">
        <v>30334989</v>
      </c>
      <c r="AN49" s="75">
        <v>15762</v>
      </c>
      <c r="AO49" s="76">
        <v>1924.564712599924</v>
      </c>
      <c r="AP49" s="102"/>
      <c r="AQ49" s="74" t="s">
        <v>91</v>
      </c>
      <c r="AR49" s="78">
        <v>-0.86565733363698827</v>
      </c>
      <c r="AS49" s="78">
        <v>-1.2943826396052533</v>
      </c>
      <c r="AT49" s="78">
        <v>1.6745220878831346</v>
      </c>
      <c r="AU49" s="78">
        <v>2.0220062105493168</v>
      </c>
      <c r="AV49" s="78">
        <v>-0.99607954444661273</v>
      </c>
      <c r="AW49" s="78">
        <v>4.8278530366080057</v>
      </c>
      <c r="AX49" s="78">
        <v>3.7109431859297737</v>
      </c>
      <c r="AY49" s="78">
        <v>-5.7566493254960251</v>
      </c>
      <c r="AZ49" s="78">
        <v>-230.84167157151265</v>
      </c>
      <c r="BA49" s="78">
        <v>-33.63628990835609</v>
      </c>
      <c r="BB49" s="78">
        <v>-6.8926983815114085</v>
      </c>
      <c r="BC49" s="79">
        <v>8.3992462543140682</v>
      </c>
      <c r="BE49" s="74" t="s">
        <v>91</v>
      </c>
      <c r="BF49" s="78">
        <v>38.142828385691111</v>
      </c>
      <c r="BG49" s="78">
        <v>29.572511813619546</v>
      </c>
      <c r="BH49" s="78">
        <v>0.32329763588603755</v>
      </c>
      <c r="BI49" s="78">
        <v>20.147394697726931</v>
      </c>
      <c r="BJ49" s="78">
        <v>-3.9374853544291146</v>
      </c>
      <c r="BK49" s="78">
        <v>15.180136312713053</v>
      </c>
      <c r="BL49" s="78">
        <v>3.4570926330368081</v>
      </c>
      <c r="BM49" s="78">
        <v>7.6166378963796726</v>
      </c>
      <c r="BN49" s="78">
        <v>40.54395951929159</v>
      </c>
      <c r="BO49" s="78">
        <v>-17.716415719190753</v>
      </c>
      <c r="BP49" s="80">
        <v>-20.63092840409908</v>
      </c>
      <c r="BQ49" s="80">
        <v>-19.413512842481346</v>
      </c>
      <c r="BR49" s="65">
        <v>-35.575062017828422</v>
      </c>
      <c r="BS49" s="64"/>
      <c r="BT49" s="74" t="s">
        <v>91</v>
      </c>
      <c r="BU49" s="78">
        <v>20.033973996004317</v>
      </c>
      <c r="BV49" s="78">
        <v>4.7821948234440868</v>
      </c>
      <c r="BW49" s="78">
        <v>24.737209952474139</v>
      </c>
      <c r="BX49" s="78">
        <v>-17.121831280650895</v>
      </c>
      <c r="BY49" s="78">
        <v>-37.912929386512651</v>
      </c>
      <c r="BZ49" s="78">
        <v>-4.7401975390608593</v>
      </c>
      <c r="CA49" s="78">
        <v>-5.0009504840988335</v>
      </c>
      <c r="CB49" s="78">
        <v>-4.8323982947063895</v>
      </c>
      <c r="CC49" s="78">
        <v>-1.4197260616673963</v>
      </c>
      <c r="CD49" s="103">
        <v>-3.4618206023385563</v>
      </c>
      <c r="CE49" s="74" t="s">
        <v>91</v>
      </c>
      <c r="CF49" s="78">
        <f t="shared" si="3"/>
        <v>66.481533914517001</v>
      </c>
      <c r="CG49" s="78">
        <f t="shared" si="3"/>
        <v>56.635260358920846</v>
      </c>
      <c r="CH49" s="78">
        <f t="shared" si="3"/>
        <v>9.8462735555961469</v>
      </c>
      <c r="CI49" s="78">
        <f t="shared" si="6"/>
        <v>8.7424096313336399</v>
      </c>
      <c r="CJ49" s="78">
        <f t="shared" si="6"/>
        <v>1.1038639242625075</v>
      </c>
      <c r="CK49" s="78">
        <f t="shared" si="6"/>
        <v>10.405347435596566</v>
      </c>
      <c r="CL49" s="78">
        <f t="shared" si="6"/>
        <v>11.508941044943183</v>
      </c>
      <c r="CM49" s="78">
        <f t="shared" si="6"/>
        <v>1.1035936093466194</v>
      </c>
      <c r="CN49" s="78">
        <f t="shared" si="6"/>
        <v>-0.19053245742070321</v>
      </c>
      <c r="CO49" s="78">
        <f t="shared" si="6"/>
        <v>0.80925033465481067</v>
      </c>
      <c r="CP49" s="78">
        <f t="shared" si="6"/>
        <v>0.99978279207551379</v>
      </c>
      <c r="CQ49" s="65">
        <f t="shared" si="6"/>
        <v>10.46782973944708</v>
      </c>
      <c r="CS49" s="74" t="s">
        <v>91</v>
      </c>
      <c r="CT49" s="82">
        <f t="shared" si="5"/>
        <v>0.38458230527131559</v>
      </c>
      <c r="CU49" s="82">
        <f t="shared" si="5"/>
        <v>0.4664184977947412</v>
      </c>
      <c r="CV49" s="82">
        <f t="shared" si="5"/>
        <v>8.1836192523425666E-2</v>
      </c>
      <c r="CW49" s="82">
        <f t="shared" si="5"/>
        <v>0.76475715880431006</v>
      </c>
      <c r="CX49" s="82">
        <f t="shared" si="5"/>
        <v>3.7704051911803891</v>
      </c>
      <c r="CY49" s="82">
        <f t="shared" si="5"/>
        <v>5.5480850841910634</v>
      </c>
      <c r="CZ49" s="82">
        <f t="shared" si="5"/>
        <v>0.1280501535701892</v>
      </c>
      <c r="DA49" s="82">
        <f t="shared" si="5"/>
        <v>0.15002477831786917</v>
      </c>
      <c r="DB49" s="82">
        <f t="shared" si="4"/>
        <v>2.1974624747679982E-2</v>
      </c>
      <c r="DC49" s="82">
        <f t="shared" si="4"/>
        <v>23.113118649886442</v>
      </c>
      <c r="DD49" s="82">
        <f t="shared" si="4"/>
        <v>6.3706896349954176</v>
      </c>
      <c r="DE49" s="78">
        <f t="shared" si="4"/>
        <v>5.9811559516306403</v>
      </c>
      <c r="DF49" s="79">
        <f t="shared" si="4"/>
        <v>0.38953368336477723</v>
      </c>
      <c r="DH49" s="74" t="s">
        <v>91</v>
      </c>
      <c r="DI49" s="78">
        <f t="shared" si="8"/>
        <v>0.37037428957037039</v>
      </c>
      <c r="DJ49" s="78">
        <f t="shared" si="8"/>
        <v>7.6202434093514917E-2</v>
      </c>
      <c r="DK49" s="78">
        <f t="shared" si="8"/>
        <v>0.29417185547685548</v>
      </c>
      <c r="DL49" s="78">
        <f t="shared" si="8"/>
        <v>16.372054725320652</v>
      </c>
      <c r="DM49" s="78">
        <f t="shared" si="8"/>
        <v>4.5331580637790898</v>
      </c>
      <c r="DN49" s="78">
        <f t="shared" si="8"/>
        <v>3.1405945128247779</v>
      </c>
      <c r="DO49" s="78">
        <f t="shared" si="8"/>
        <v>8.6983021487167846</v>
      </c>
      <c r="DP49" s="104">
        <f t="shared" si="7"/>
        <v>100</v>
      </c>
      <c r="DQ49" s="71"/>
    </row>
    <row r="50" spans="2:121" ht="12">
      <c r="B50" s="90" t="s">
        <v>92</v>
      </c>
      <c r="C50" s="91">
        <v>10494643</v>
      </c>
      <c r="D50" s="91">
        <v>8945562</v>
      </c>
      <c r="E50" s="91">
        <v>1549081</v>
      </c>
      <c r="F50" s="91">
        <v>1375615</v>
      </c>
      <c r="G50" s="91">
        <v>173466</v>
      </c>
      <c r="H50" s="91">
        <v>993048</v>
      </c>
      <c r="I50" s="91">
        <v>1240444</v>
      </c>
      <c r="J50" s="91">
        <v>247396</v>
      </c>
      <c r="K50" s="91">
        <v>-163773</v>
      </c>
      <c r="L50" s="91">
        <v>63831</v>
      </c>
      <c r="M50" s="91">
        <v>227604</v>
      </c>
      <c r="N50" s="92">
        <v>1120762</v>
      </c>
      <c r="O50" s="5"/>
      <c r="P50" s="90" t="s">
        <v>92</v>
      </c>
      <c r="Q50" s="75">
        <v>85141</v>
      </c>
      <c r="R50" s="75">
        <v>98745</v>
      </c>
      <c r="S50" s="75">
        <v>13604</v>
      </c>
      <c r="T50" s="75">
        <v>198874</v>
      </c>
      <c r="U50" s="75">
        <v>552797</v>
      </c>
      <c r="V50" s="75">
        <v>283950</v>
      </c>
      <c r="W50" s="75">
        <v>36059</v>
      </c>
      <c r="X50" s="75">
        <v>42247</v>
      </c>
      <c r="Y50" s="75">
        <v>6188</v>
      </c>
      <c r="Z50" s="75">
        <v>4381399</v>
      </c>
      <c r="AA50" s="75">
        <v>1657288</v>
      </c>
      <c r="AB50" s="75">
        <v>1605975</v>
      </c>
      <c r="AC50" s="76">
        <v>51313</v>
      </c>
      <c r="AD50" s="5">
        <v>0</v>
      </c>
      <c r="AE50" s="90" t="s">
        <v>92</v>
      </c>
      <c r="AF50" s="75">
        <v>268015</v>
      </c>
      <c r="AG50" s="75">
        <v>209223</v>
      </c>
      <c r="AH50" s="75">
        <v>58792</v>
      </c>
      <c r="AI50" s="75">
        <v>2456096</v>
      </c>
      <c r="AJ50" s="75">
        <v>298099</v>
      </c>
      <c r="AK50" s="75">
        <v>594085</v>
      </c>
      <c r="AL50" s="75">
        <v>1563912</v>
      </c>
      <c r="AM50" s="75">
        <v>15869090</v>
      </c>
      <c r="AN50" s="75">
        <v>7862</v>
      </c>
      <c r="AO50" s="76">
        <v>2018.4545917069447</v>
      </c>
      <c r="AQ50" s="90" t="s">
        <v>92</v>
      </c>
      <c r="AR50" s="93">
        <v>-1.06315242091005</v>
      </c>
      <c r="AS50" s="93">
        <v>-1.4895886708140853</v>
      </c>
      <c r="AT50" s="93">
        <v>1.4734830048991641</v>
      </c>
      <c r="AU50" s="93">
        <v>1.8101523361089791</v>
      </c>
      <c r="AV50" s="93">
        <v>-1.1195348572080033</v>
      </c>
      <c r="AW50" s="93">
        <v>8.1943743823794417</v>
      </c>
      <c r="AX50" s="93">
        <v>6.6066445451115579</v>
      </c>
      <c r="AY50" s="93">
        <v>0.67634108426184414</v>
      </c>
      <c r="AZ50" s="93">
        <v>-3.9973837615412946</v>
      </c>
      <c r="BA50" s="93">
        <v>-8.709829664907538</v>
      </c>
      <c r="BB50" s="93">
        <v>9.0149912708499161E-2</v>
      </c>
      <c r="BC50" s="83">
        <v>7.9904878814916449</v>
      </c>
      <c r="BE50" s="90" t="s">
        <v>92</v>
      </c>
      <c r="BF50" s="93">
        <v>-3.1702047717452567E-2</v>
      </c>
      <c r="BG50" s="93">
        <v>-2.328689454074194E-2</v>
      </c>
      <c r="BH50" s="93">
        <v>2.9411764705882349E-2</v>
      </c>
      <c r="BI50" s="93">
        <v>101.603714291507</v>
      </c>
      <c r="BJ50" s="93">
        <v>-5.0075781268794959</v>
      </c>
      <c r="BK50" s="93">
        <v>4.3619203034379339</v>
      </c>
      <c r="BL50" s="93">
        <v>-3.7939222539419974</v>
      </c>
      <c r="BM50" s="93">
        <v>7.3431874170930445E-2</v>
      </c>
      <c r="BN50" s="93">
        <v>30.686378035902852</v>
      </c>
      <c r="BO50" s="93">
        <v>2.4688750779380113</v>
      </c>
      <c r="BP50" s="105">
        <v>9.645253059874296</v>
      </c>
      <c r="BQ50" s="105">
        <v>11.917129859341811</v>
      </c>
      <c r="BR50" s="83">
        <v>-32.952229132911725</v>
      </c>
      <c r="BS50" s="5"/>
      <c r="BT50" s="90" t="s">
        <v>92</v>
      </c>
      <c r="BU50" s="93">
        <v>61.950426606724193</v>
      </c>
      <c r="BV50" s="93">
        <v>78.508779414023181</v>
      </c>
      <c r="BW50" s="93">
        <v>21.757859420950172</v>
      </c>
      <c r="BX50" s="93">
        <v>-5.4926771231186811</v>
      </c>
      <c r="BY50" s="93">
        <v>-1.1578594851968393</v>
      </c>
      <c r="BZ50" s="93">
        <v>-14.477444133977684</v>
      </c>
      <c r="CA50" s="93">
        <v>-2.4139553400166482</v>
      </c>
      <c r="CB50" s="93">
        <v>0.43036912587089737</v>
      </c>
      <c r="CC50" s="93">
        <v>-1.453998495863625</v>
      </c>
      <c r="CD50" s="106">
        <v>1.9121705528107331</v>
      </c>
      <c r="CE50" s="90" t="s">
        <v>92</v>
      </c>
      <c r="CF50" s="93">
        <f t="shared" si="3"/>
        <v>66.132607477807483</v>
      </c>
      <c r="CG50" s="93">
        <f t="shared" si="3"/>
        <v>56.370982835184627</v>
      </c>
      <c r="CH50" s="93">
        <f t="shared" si="3"/>
        <v>9.7616246426228592</v>
      </c>
      <c r="CI50" s="93">
        <f t="shared" si="6"/>
        <v>8.6685184846768149</v>
      </c>
      <c r="CJ50" s="93">
        <f t="shared" si="6"/>
        <v>1.0931061579460448</v>
      </c>
      <c r="CK50" s="93">
        <f t="shared" si="6"/>
        <v>6.2577501293394899</v>
      </c>
      <c r="CL50" s="93">
        <f t="shared" si="6"/>
        <v>7.8167305119575232</v>
      </c>
      <c r="CM50" s="93">
        <f t="shared" si="6"/>
        <v>1.5589803826180331</v>
      </c>
      <c r="CN50" s="93">
        <f t="shared" si="6"/>
        <v>-1.0320251507805425</v>
      </c>
      <c r="CO50" s="93">
        <f t="shared" si="6"/>
        <v>0.40223478472930707</v>
      </c>
      <c r="CP50" s="93">
        <f t="shared" si="6"/>
        <v>1.4342599355098498</v>
      </c>
      <c r="CQ50" s="83">
        <f t="shared" si="6"/>
        <v>7.0625473798434566</v>
      </c>
      <c r="CS50" s="90" t="s">
        <v>92</v>
      </c>
      <c r="CT50" s="107">
        <f t="shared" si="5"/>
        <v>0.53652099773837059</v>
      </c>
      <c r="CU50" s="107">
        <f t="shared" si="5"/>
        <v>0.62224740044955318</v>
      </c>
      <c r="CV50" s="107">
        <f t="shared" si="5"/>
        <v>8.5726402711182551E-2</v>
      </c>
      <c r="CW50" s="107">
        <f t="shared" si="5"/>
        <v>1.2532161579523464</v>
      </c>
      <c r="CX50" s="107">
        <f t="shared" si="5"/>
        <v>3.4834826697687138</v>
      </c>
      <c r="CY50" s="107">
        <f t="shared" si="5"/>
        <v>1.7893275543840257</v>
      </c>
      <c r="CZ50" s="107">
        <f t="shared" si="5"/>
        <v>0.22722790027657541</v>
      </c>
      <c r="DA50" s="107">
        <f t="shared" si="5"/>
        <v>0.26622194467357613</v>
      </c>
      <c r="DB50" s="107">
        <f t="shared" si="4"/>
        <v>3.8994044397000709E-2</v>
      </c>
      <c r="DC50" s="107">
        <f t="shared" si="4"/>
        <v>27.609642392853022</v>
      </c>
      <c r="DD50" s="107">
        <f t="shared" si="4"/>
        <v>10.443497390209521</v>
      </c>
      <c r="DE50" s="93">
        <f t="shared" si="4"/>
        <v>10.120145515590371</v>
      </c>
      <c r="DF50" s="83">
        <f t="shared" si="4"/>
        <v>0.32335187461914955</v>
      </c>
      <c r="DH50" s="90" t="s">
        <v>92</v>
      </c>
      <c r="DI50" s="93">
        <f t="shared" si="8"/>
        <v>1.6889122186590408</v>
      </c>
      <c r="DJ50" s="93">
        <f t="shared" si="8"/>
        <v>1.3184309875361473</v>
      </c>
      <c r="DK50" s="93">
        <f t="shared" si="8"/>
        <v>0.37048123112289361</v>
      </c>
      <c r="DL50" s="93">
        <f t="shared" si="8"/>
        <v>15.477232783984462</v>
      </c>
      <c r="DM50" s="93">
        <f t="shared" si="8"/>
        <v>1.8784883065128499</v>
      </c>
      <c r="DN50" s="93">
        <f t="shared" si="8"/>
        <v>3.7436614197789542</v>
      </c>
      <c r="DO50" s="93">
        <f t="shared" si="8"/>
        <v>9.85508305769266</v>
      </c>
      <c r="DP50" s="94">
        <f t="shared" si="7"/>
        <v>100</v>
      </c>
      <c r="DQ50" s="73"/>
    </row>
    <row r="51" spans="2:121" ht="12">
      <c r="B51" s="108" t="s">
        <v>93</v>
      </c>
      <c r="C51" s="109">
        <v>3090813528</v>
      </c>
      <c r="D51" s="109">
        <v>2633581001</v>
      </c>
      <c r="E51" s="109">
        <v>457232527</v>
      </c>
      <c r="F51" s="109">
        <v>405868000</v>
      </c>
      <c r="G51" s="109">
        <v>51364527</v>
      </c>
      <c r="H51" s="109">
        <v>250461264</v>
      </c>
      <c r="I51" s="109">
        <v>346386929</v>
      </c>
      <c r="J51" s="109">
        <v>95925665</v>
      </c>
      <c r="K51" s="109">
        <v>4659266</v>
      </c>
      <c r="L51" s="109">
        <v>96433931</v>
      </c>
      <c r="M51" s="109">
        <v>91774665</v>
      </c>
      <c r="N51" s="110">
        <v>240679997</v>
      </c>
      <c r="O51" s="5"/>
      <c r="P51" s="108" t="s">
        <v>93</v>
      </c>
      <c r="Q51" s="109">
        <v>32037001</v>
      </c>
      <c r="R51" s="109">
        <v>35309000</v>
      </c>
      <c r="S51" s="109">
        <v>3271999</v>
      </c>
      <c r="T51" s="109">
        <v>51211001</v>
      </c>
      <c r="U51" s="109">
        <v>128100997</v>
      </c>
      <c r="V51" s="109">
        <v>29330998</v>
      </c>
      <c r="W51" s="109">
        <v>5122001</v>
      </c>
      <c r="X51" s="109">
        <v>6001002</v>
      </c>
      <c r="Y51" s="109">
        <v>879001</v>
      </c>
      <c r="Z51" s="109">
        <v>861382006</v>
      </c>
      <c r="AA51" s="109">
        <v>283693002</v>
      </c>
      <c r="AB51" s="109">
        <v>252638003</v>
      </c>
      <c r="AC51" s="110">
        <v>31054999</v>
      </c>
      <c r="AD51" s="5">
        <v>0</v>
      </c>
      <c r="AE51" s="108" t="s">
        <v>93</v>
      </c>
      <c r="AF51" s="109">
        <v>55528999</v>
      </c>
      <c r="AG51" s="109">
        <v>32682999</v>
      </c>
      <c r="AH51" s="109">
        <v>22846000</v>
      </c>
      <c r="AI51" s="109">
        <v>522160005</v>
      </c>
      <c r="AJ51" s="109">
        <v>62066001</v>
      </c>
      <c r="AK51" s="109">
        <v>139959001</v>
      </c>
      <c r="AL51" s="109">
        <v>320135003</v>
      </c>
      <c r="AM51" s="109">
        <v>4202656798</v>
      </c>
      <c r="AN51" s="109">
        <v>1794623</v>
      </c>
      <c r="AO51" s="110">
        <v>2341.8048236314812</v>
      </c>
      <c r="AQ51" s="108" t="s">
        <v>93</v>
      </c>
      <c r="AR51" s="111">
        <v>0.80242902551376782</v>
      </c>
      <c r="AS51" s="111">
        <v>0.36941367162013011</v>
      </c>
      <c r="AT51" s="111">
        <v>3.3711129229762249</v>
      </c>
      <c r="AU51" s="111">
        <v>3.7370259899093208</v>
      </c>
      <c r="AV51" s="111">
        <v>0.56809504633008145</v>
      </c>
      <c r="AW51" s="111">
        <v>12.003172670841474</v>
      </c>
      <c r="AX51" s="111">
        <v>7.7658370307811104</v>
      </c>
      <c r="AY51" s="111">
        <v>-1.9222652868336954</v>
      </c>
      <c r="AZ51" s="111">
        <v>283.20464390770223</v>
      </c>
      <c r="BA51" s="111">
        <v>5.4988789163467375</v>
      </c>
      <c r="BB51" s="111">
        <v>-2.3161913438386397</v>
      </c>
      <c r="BC51" s="112">
        <v>8.7912601074666732</v>
      </c>
      <c r="BE51" s="108" t="s">
        <v>93</v>
      </c>
      <c r="BF51" s="111">
        <v>40.488515172776708</v>
      </c>
      <c r="BG51" s="111">
        <v>35.616054430474605</v>
      </c>
      <c r="BH51" s="111">
        <v>1.2374988513315117</v>
      </c>
      <c r="BI51" s="111">
        <v>12.687869131650768</v>
      </c>
      <c r="BJ51" s="111">
        <v>-2.3114174148408697</v>
      </c>
      <c r="BK51" s="111">
        <v>34.237977116704805</v>
      </c>
      <c r="BL51" s="111">
        <v>3.8525602124739433</v>
      </c>
      <c r="BM51" s="111">
        <v>8.0288972253270341</v>
      </c>
      <c r="BN51" s="111">
        <v>41.090747410931549</v>
      </c>
      <c r="BO51" s="111">
        <v>-8.8732456648984499</v>
      </c>
      <c r="BP51" s="113">
        <v>-18.492606276763695</v>
      </c>
      <c r="BQ51" s="113">
        <v>-16.650830012237122</v>
      </c>
      <c r="BR51" s="112">
        <v>-30.912120659588044</v>
      </c>
      <c r="BS51" s="5"/>
      <c r="BT51" s="108" t="s">
        <v>93</v>
      </c>
      <c r="BU51" s="111">
        <v>9.6133012661107369</v>
      </c>
      <c r="BV51" s="111">
        <v>5.1103108352193614</v>
      </c>
      <c r="BW51" s="111">
        <v>16.769753822617307</v>
      </c>
      <c r="BX51" s="111">
        <v>-4.4607863330241315</v>
      </c>
      <c r="BY51" s="111">
        <v>-6.4876669746027664</v>
      </c>
      <c r="BZ51" s="111">
        <v>-7.9198906804717986</v>
      </c>
      <c r="CA51" s="111">
        <v>-2.4487206812677664</v>
      </c>
      <c r="CB51" s="111">
        <v>-0.76573058650329018</v>
      </c>
      <c r="CC51" s="111">
        <v>-0.37991259345855349</v>
      </c>
      <c r="CD51" s="114">
        <v>-0.38728935407399701</v>
      </c>
      <c r="CE51" s="108" t="s">
        <v>93</v>
      </c>
      <c r="CF51" s="111">
        <f t="shared" si="3"/>
        <v>73.544276312804925</v>
      </c>
      <c r="CG51" s="111">
        <f t="shared" si="3"/>
        <v>62.664669697827655</v>
      </c>
      <c r="CH51" s="111">
        <f t="shared" si="3"/>
        <v>10.879606614977272</v>
      </c>
      <c r="CI51" s="111">
        <f t="shared" si="6"/>
        <v>9.6574148094402634</v>
      </c>
      <c r="CJ51" s="111">
        <f t="shared" si="6"/>
        <v>1.2221918055370078</v>
      </c>
      <c r="CK51" s="111">
        <f t="shared" si="6"/>
        <v>5.9595935627956083</v>
      </c>
      <c r="CL51" s="111">
        <f t="shared" si="6"/>
        <v>8.2420941240036996</v>
      </c>
      <c r="CM51" s="111">
        <f t="shared" si="6"/>
        <v>2.2825005612080913</v>
      </c>
      <c r="CN51" s="111">
        <f t="shared" si="6"/>
        <v>0.11086477492564455</v>
      </c>
      <c r="CO51" s="111">
        <f t="shared" si="6"/>
        <v>2.2945944823734332</v>
      </c>
      <c r="CP51" s="111">
        <f t="shared" si="6"/>
        <v>2.1837297074477888</v>
      </c>
      <c r="CQ51" s="112">
        <f t="shared" si="6"/>
        <v>5.7268534778889642</v>
      </c>
      <c r="CS51" s="108" t="s">
        <v>93</v>
      </c>
      <c r="CT51" s="115">
        <f t="shared" si="5"/>
        <v>0.7623035270271431</v>
      </c>
      <c r="CU51" s="115">
        <f t="shared" si="5"/>
        <v>0.84015901600157272</v>
      </c>
      <c r="CV51" s="115">
        <f t="shared" si="5"/>
        <v>7.7855488974429454E-2</v>
      </c>
      <c r="CW51" s="115">
        <f t="shared" si="5"/>
        <v>1.2185387354106758</v>
      </c>
      <c r="CX51" s="115">
        <f t="shared" si="5"/>
        <v>3.0480956013577387</v>
      </c>
      <c r="CY51" s="115">
        <f t="shared" si="5"/>
        <v>0.69791561409340663</v>
      </c>
      <c r="CZ51" s="115">
        <f t="shared" si="5"/>
        <v>0.12187530998099835</v>
      </c>
      <c r="DA51" s="115">
        <f t="shared" si="5"/>
        <v>0.1427906747668716</v>
      </c>
      <c r="DB51" s="115">
        <f t="shared" si="4"/>
        <v>2.0915364785873244E-2</v>
      </c>
      <c r="DC51" s="115">
        <f t="shared" si="4"/>
        <v>20.496130124399468</v>
      </c>
      <c r="DD51" s="115">
        <f t="shared" si="4"/>
        <v>6.750325226057158</v>
      </c>
      <c r="DE51" s="111">
        <f t="shared" si="4"/>
        <v>6.0113879182384764</v>
      </c>
      <c r="DF51" s="112">
        <f t="shared" si="4"/>
        <v>0.73893730781868139</v>
      </c>
      <c r="DH51" s="108" t="s">
        <v>93</v>
      </c>
      <c r="DI51" s="111">
        <f t="shared" si="8"/>
        <v>1.3212832184256793</v>
      </c>
      <c r="DJ51" s="111">
        <f t="shared" si="8"/>
        <v>0.77767470842619113</v>
      </c>
      <c r="DK51" s="111">
        <f t="shared" si="8"/>
        <v>0.54360850999948818</v>
      </c>
      <c r="DL51" s="111">
        <f t="shared" si="8"/>
        <v>12.42452167991663</v>
      </c>
      <c r="DM51" s="111">
        <f t="shared" si="8"/>
        <v>1.4768277302476032</v>
      </c>
      <c r="DN51" s="111">
        <f t="shared" si="8"/>
        <v>3.3302505469065427</v>
      </c>
      <c r="DO51" s="111">
        <f t="shared" si="8"/>
        <v>7.6174434027624836</v>
      </c>
      <c r="DP51" s="116">
        <f t="shared" si="7"/>
        <v>100</v>
      </c>
      <c r="DQ51" s="73"/>
    </row>
    <row r="52" spans="2:121" s="73" customFormat="1" ht="12">
      <c r="C52" s="117"/>
      <c r="D52" s="118"/>
      <c r="E52" s="118"/>
      <c r="F52" s="118"/>
      <c r="G52" s="118"/>
      <c r="H52" s="118"/>
      <c r="I52" s="118"/>
      <c r="J52" s="118"/>
      <c r="K52" s="118"/>
      <c r="L52" s="118"/>
      <c r="M52" s="118"/>
      <c r="N52" s="119"/>
      <c r="O52" s="119"/>
      <c r="P52" s="120"/>
      <c r="Q52" s="119"/>
      <c r="R52" s="118"/>
      <c r="S52" s="118"/>
      <c r="T52" s="118"/>
      <c r="U52" s="118"/>
      <c r="V52" s="118"/>
      <c r="W52" s="118"/>
      <c r="X52" s="118"/>
      <c r="Y52" s="118"/>
      <c r="Z52" s="118"/>
      <c r="AA52" s="118"/>
      <c r="AB52" s="118"/>
      <c r="AC52" s="118"/>
      <c r="AD52" s="119"/>
      <c r="AE52" s="118"/>
      <c r="AF52" s="121"/>
      <c r="AG52" s="120"/>
      <c r="AH52" s="118"/>
      <c r="AI52" s="118"/>
      <c r="AJ52" s="118"/>
      <c r="AK52" s="118"/>
      <c r="AL52" s="118"/>
      <c r="AM52" s="118"/>
      <c r="AN52" s="118"/>
      <c r="AO52" s="118"/>
      <c r="BC52" s="85"/>
      <c r="BE52" s="62"/>
      <c r="BU52" s="85"/>
      <c r="BV52" s="85"/>
      <c r="CP52" s="85"/>
      <c r="CQ52" s="85"/>
      <c r="CS52" s="85"/>
      <c r="DF52" s="62"/>
      <c r="DH52" s="85"/>
      <c r="DI52" s="85"/>
    </row>
    <row r="53" spans="2:121" s="73" customFormat="1" ht="12">
      <c r="C53" s="117" t="s">
        <v>292</v>
      </c>
      <c r="D53" s="117"/>
      <c r="E53" s="117"/>
      <c r="F53" s="117"/>
      <c r="G53" s="117"/>
      <c r="H53" s="117"/>
      <c r="I53" s="117"/>
      <c r="J53" s="117"/>
      <c r="K53" s="117"/>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c r="AM53" s="117"/>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7"/>
      <c r="BR53" s="117"/>
      <c r="BU53" s="85"/>
      <c r="BV53" s="85"/>
      <c r="CP53" s="85"/>
      <c r="CQ53" s="85"/>
      <c r="CS53" s="85"/>
      <c r="DF53" s="62"/>
      <c r="DH53" s="85"/>
      <c r="DI53" s="85"/>
    </row>
    <row r="54" spans="2:121" s="73" customFormat="1" ht="9" customHeight="1">
      <c r="N54" s="62"/>
      <c r="O54" s="62"/>
      <c r="P54" s="85"/>
      <c r="Q54" s="62"/>
      <c r="AD54" s="62"/>
      <c r="AF54" s="71"/>
      <c r="AG54" s="85"/>
      <c r="BC54" s="85"/>
      <c r="BE54" s="62"/>
      <c r="BU54" s="85"/>
      <c r="BV54" s="85"/>
      <c r="CP54" s="85"/>
      <c r="CQ54" s="85"/>
      <c r="CS54" s="85"/>
      <c r="DF54" s="62"/>
      <c r="DH54" s="85"/>
      <c r="DI54" s="85"/>
    </row>
    <row r="55" spans="2:121" s="73" customFormat="1" ht="9" customHeight="1">
      <c r="N55" s="62"/>
      <c r="O55" s="62"/>
      <c r="P55" s="85"/>
      <c r="Q55" s="62"/>
      <c r="AD55" s="62"/>
      <c r="AF55" s="71"/>
      <c r="AG55" s="85"/>
      <c r="BC55" s="85"/>
      <c r="BE55" s="62"/>
      <c r="BU55" s="85"/>
      <c r="BV55" s="85"/>
      <c r="CP55" s="85"/>
      <c r="CQ55" s="85"/>
      <c r="CS55" s="85"/>
      <c r="DF55" s="62"/>
      <c r="DH55" s="85"/>
      <c r="DI55" s="85"/>
    </row>
    <row r="56" spans="2:121" s="73" customFormat="1" ht="9" customHeight="1">
      <c r="N56" s="62"/>
      <c r="O56" s="62"/>
      <c r="P56" s="85"/>
      <c r="Q56" s="62"/>
      <c r="AD56" s="62"/>
      <c r="AF56" s="71"/>
      <c r="AG56" s="85"/>
      <c r="BC56" s="85"/>
      <c r="BE56" s="62"/>
      <c r="BU56" s="85"/>
      <c r="BV56" s="85"/>
      <c r="CP56" s="85"/>
      <c r="CQ56" s="85"/>
      <c r="CS56" s="85"/>
      <c r="DF56" s="62"/>
      <c r="DH56" s="85"/>
      <c r="DI56" s="85"/>
    </row>
    <row r="57" spans="2:121" s="73" customFormat="1" ht="9" customHeight="1">
      <c r="N57" s="62"/>
      <c r="O57" s="62"/>
      <c r="P57" s="85"/>
      <c r="Q57" s="62"/>
      <c r="AD57" s="62"/>
      <c r="AF57" s="71"/>
      <c r="AG57" s="85"/>
      <c r="BC57" s="85"/>
      <c r="BE57" s="62"/>
      <c r="BU57" s="85"/>
      <c r="BV57" s="85"/>
      <c r="CP57" s="85"/>
      <c r="CQ57" s="85"/>
      <c r="CS57" s="85"/>
      <c r="DF57" s="62"/>
      <c r="DH57" s="85"/>
      <c r="DI57" s="85"/>
    </row>
    <row r="58" spans="2:121" s="73" customFormat="1" ht="9" customHeight="1">
      <c r="N58" s="62"/>
      <c r="O58" s="62"/>
      <c r="P58" s="85"/>
      <c r="Q58" s="62"/>
      <c r="AD58" s="62"/>
      <c r="AF58" s="71"/>
      <c r="AG58" s="85"/>
      <c r="BC58" s="85"/>
      <c r="BE58" s="62"/>
      <c r="BU58" s="85"/>
      <c r="BV58" s="85"/>
      <c r="CP58" s="85"/>
      <c r="CQ58" s="85"/>
      <c r="CS58" s="85"/>
      <c r="DF58" s="62"/>
      <c r="DH58" s="85"/>
      <c r="DI58" s="85"/>
    </row>
    <row r="59" spans="2:121" s="73" customFormat="1" ht="9" customHeight="1">
      <c r="N59" s="62"/>
      <c r="O59" s="62"/>
      <c r="P59" s="85"/>
      <c r="Q59" s="62"/>
      <c r="AD59" s="62"/>
      <c r="AF59" s="71"/>
      <c r="AG59" s="85"/>
      <c r="BC59" s="85"/>
      <c r="BE59" s="62"/>
      <c r="BU59" s="85"/>
      <c r="BV59" s="85"/>
      <c r="CP59" s="85"/>
      <c r="CQ59" s="85"/>
      <c r="CS59" s="85"/>
      <c r="DF59" s="62"/>
      <c r="DH59" s="85"/>
      <c r="DI59" s="85"/>
    </row>
    <row r="60" spans="2:121" s="73" customFormat="1" ht="9" customHeight="1">
      <c r="N60" s="62"/>
      <c r="O60" s="62"/>
      <c r="P60" s="85"/>
      <c r="Q60" s="62"/>
      <c r="AD60" s="62"/>
      <c r="AF60" s="71"/>
      <c r="AG60" s="85"/>
      <c r="BC60" s="85"/>
      <c r="BE60" s="62"/>
      <c r="BU60" s="85"/>
      <c r="BV60" s="85"/>
      <c r="CP60" s="85"/>
      <c r="CQ60" s="85"/>
      <c r="CS60" s="85"/>
      <c r="DF60" s="62"/>
      <c r="DH60" s="85"/>
      <c r="DI60" s="85"/>
    </row>
    <row r="61" spans="2:121" s="73" customFormat="1" ht="9" customHeight="1">
      <c r="N61" s="62"/>
      <c r="O61" s="62"/>
      <c r="P61" s="85"/>
      <c r="Q61" s="62"/>
      <c r="AD61" s="62"/>
      <c r="AF61" s="71"/>
      <c r="AG61" s="85"/>
      <c r="BC61" s="85"/>
      <c r="BE61" s="62"/>
      <c r="BU61" s="85"/>
      <c r="BV61" s="85"/>
      <c r="CP61" s="85"/>
      <c r="CQ61" s="85"/>
      <c r="CS61" s="85"/>
      <c r="DF61" s="62"/>
      <c r="DH61" s="85"/>
      <c r="DI61" s="85"/>
    </row>
    <row r="62" spans="2:121" s="73" customFormat="1" ht="9" customHeight="1">
      <c r="N62" s="62"/>
      <c r="O62" s="62"/>
      <c r="P62" s="85"/>
      <c r="Q62" s="62"/>
      <c r="AD62" s="62"/>
      <c r="AF62" s="71"/>
      <c r="AG62" s="85"/>
      <c r="BC62" s="85"/>
      <c r="BE62" s="62"/>
      <c r="BU62" s="85"/>
      <c r="BV62" s="85"/>
      <c r="CP62" s="85"/>
      <c r="CQ62" s="85"/>
      <c r="CS62" s="85"/>
      <c r="DF62" s="62"/>
      <c r="DH62" s="85"/>
      <c r="DI62" s="85"/>
    </row>
    <row r="63" spans="2:121" s="73" customFormat="1" ht="9" customHeight="1">
      <c r="N63" s="62"/>
      <c r="O63" s="62"/>
      <c r="P63" s="85"/>
      <c r="Q63" s="62"/>
      <c r="AD63" s="62"/>
      <c r="AF63" s="71"/>
      <c r="AG63" s="85"/>
      <c r="BC63" s="85"/>
      <c r="BE63" s="62"/>
      <c r="BU63" s="85"/>
      <c r="BV63" s="85"/>
      <c r="CP63" s="85"/>
      <c r="CQ63" s="85"/>
      <c r="CS63" s="85"/>
      <c r="DF63" s="62"/>
      <c r="DH63" s="85"/>
      <c r="DI63" s="85"/>
    </row>
    <row r="64" spans="2:121" s="73" customFormat="1" ht="9" customHeight="1">
      <c r="N64" s="62"/>
      <c r="O64" s="62"/>
      <c r="P64" s="85"/>
      <c r="Q64" s="62"/>
      <c r="AD64" s="62"/>
      <c r="AF64" s="71"/>
      <c r="AG64" s="85"/>
      <c r="BC64" s="85"/>
      <c r="BE64" s="62"/>
      <c r="BU64" s="85"/>
      <c r="BV64" s="85"/>
      <c r="CP64" s="85"/>
      <c r="CQ64" s="85"/>
      <c r="CS64" s="85"/>
      <c r="DF64" s="62"/>
      <c r="DH64" s="85"/>
      <c r="DI64" s="85"/>
    </row>
    <row r="65" spans="14:113" s="73" customFormat="1" ht="9" customHeight="1">
      <c r="N65" s="62"/>
      <c r="O65" s="62"/>
      <c r="P65" s="85"/>
      <c r="Q65" s="62"/>
      <c r="AD65" s="62"/>
      <c r="AF65" s="71"/>
      <c r="AG65" s="85"/>
      <c r="BC65" s="85"/>
      <c r="BE65" s="62"/>
      <c r="BU65" s="85"/>
      <c r="BV65" s="85"/>
      <c r="CP65" s="85"/>
      <c r="CQ65" s="85"/>
      <c r="CS65" s="85"/>
      <c r="DF65" s="62"/>
      <c r="DH65" s="85"/>
      <c r="DI65" s="85"/>
    </row>
    <row r="66" spans="14:113" s="73" customFormat="1" ht="9" customHeight="1">
      <c r="N66" s="62"/>
      <c r="O66" s="62"/>
      <c r="P66" s="85"/>
      <c r="Q66" s="62"/>
      <c r="AD66" s="62"/>
      <c r="AF66" s="71"/>
      <c r="AG66" s="85"/>
      <c r="BC66" s="85"/>
      <c r="BE66" s="62"/>
      <c r="BU66" s="85"/>
      <c r="BV66" s="85"/>
      <c r="CP66" s="85"/>
      <c r="CQ66" s="85"/>
      <c r="CS66" s="85"/>
      <c r="DF66" s="62"/>
      <c r="DH66" s="85"/>
      <c r="DI66" s="85"/>
    </row>
    <row r="67" spans="14:113" s="73" customFormat="1" ht="9" customHeight="1">
      <c r="N67" s="62"/>
      <c r="O67" s="62"/>
      <c r="P67" s="85"/>
      <c r="Q67" s="62"/>
      <c r="AD67" s="62"/>
      <c r="AF67" s="71"/>
      <c r="AG67" s="85"/>
      <c r="BC67" s="85"/>
      <c r="BE67" s="62"/>
      <c r="BU67" s="85"/>
      <c r="BV67" s="85"/>
      <c r="CP67" s="85"/>
      <c r="CQ67" s="85"/>
      <c r="CS67" s="85"/>
      <c r="DF67" s="62"/>
      <c r="DH67" s="85"/>
      <c r="DI67" s="85"/>
    </row>
    <row r="68" spans="14:113" s="73" customFormat="1" ht="9" customHeight="1">
      <c r="N68" s="62"/>
      <c r="O68" s="62"/>
      <c r="P68" s="85"/>
      <c r="Q68" s="62"/>
      <c r="AD68" s="62"/>
      <c r="AF68" s="71"/>
      <c r="AG68" s="85"/>
      <c r="BC68" s="85"/>
      <c r="BE68" s="62"/>
      <c r="BU68" s="85"/>
      <c r="BV68" s="85"/>
      <c r="CP68" s="85"/>
      <c r="CQ68" s="85"/>
      <c r="CS68" s="85"/>
      <c r="DF68" s="62"/>
      <c r="DH68" s="85"/>
      <c r="DI68" s="85"/>
    </row>
    <row r="69" spans="14:113" s="73" customFormat="1" ht="9" customHeight="1">
      <c r="N69" s="62"/>
      <c r="O69" s="62"/>
      <c r="P69" s="85"/>
      <c r="Q69" s="62"/>
      <c r="AD69" s="62"/>
      <c r="AF69" s="71"/>
      <c r="AG69" s="85"/>
      <c r="BC69" s="85"/>
      <c r="BE69" s="62"/>
      <c r="BU69" s="85"/>
      <c r="BV69" s="85"/>
      <c r="CP69" s="85"/>
      <c r="CQ69" s="85"/>
      <c r="CS69" s="85"/>
      <c r="DF69" s="62"/>
      <c r="DH69" s="85"/>
      <c r="DI69" s="85"/>
    </row>
    <row r="70" spans="14:113" s="73" customFormat="1" ht="9" customHeight="1">
      <c r="N70" s="62"/>
      <c r="O70" s="62"/>
      <c r="P70" s="85"/>
      <c r="Q70" s="62"/>
      <c r="AD70" s="62"/>
      <c r="AF70" s="71"/>
      <c r="AG70" s="85"/>
      <c r="BC70" s="85"/>
      <c r="BE70" s="62"/>
      <c r="BU70" s="85"/>
      <c r="BV70" s="85"/>
      <c r="CP70" s="85"/>
      <c r="CQ70" s="85"/>
      <c r="CS70" s="85"/>
      <c r="DF70" s="62"/>
      <c r="DH70" s="85"/>
      <c r="DI70" s="85"/>
    </row>
    <row r="71" spans="14:113" s="73" customFormat="1" ht="9" customHeight="1">
      <c r="N71" s="62"/>
      <c r="O71" s="62"/>
      <c r="P71" s="85"/>
      <c r="Q71" s="62"/>
      <c r="AD71" s="62"/>
      <c r="AF71" s="71"/>
      <c r="AG71" s="85"/>
      <c r="BC71" s="85"/>
      <c r="BE71" s="62"/>
      <c r="BU71" s="85"/>
      <c r="BV71" s="85"/>
      <c r="CP71" s="85"/>
      <c r="CQ71" s="85"/>
      <c r="CS71" s="85"/>
      <c r="DF71" s="62"/>
      <c r="DH71" s="85"/>
      <c r="DI71" s="85"/>
    </row>
    <row r="72" spans="14:113" s="73" customFormat="1" ht="9" customHeight="1">
      <c r="N72" s="62"/>
      <c r="O72" s="62"/>
      <c r="P72" s="85"/>
      <c r="Q72" s="62"/>
      <c r="AD72" s="62"/>
      <c r="AF72" s="71"/>
      <c r="AG72" s="85"/>
      <c r="BC72" s="85"/>
      <c r="BE72" s="62"/>
      <c r="BU72" s="85"/>
      <c r="BV72" s="85"/>
      <c r="CP72" s="85"/>
      <c r="CQ72" s="85"/>
      <c r="CS72" s="85"/>
      <c r="DF72" s="62"/>
      <c r="DH72" s="85"/>
      <c r="DI72" s="85"/>
    </row>
    <row r="73" spans="14:113" s="73" customFormat="1" ht="9" customHeight="1">
      <c r="N73" s="62"/>
      <c r="O73" s="62"/>
      <c r="P73" s="85"/>
      <c r="Q73" s="62"/>
      <c r="AD73" s="62"/>
      <c r="AF73" s="71"/>
      <c r="AG73" s="85"/>
      <c r="BC73" s="85"/>
      <c r="BE73" s="62"/>
      <c r="BU73" s="85"/>
      <c r="BV73" s="85"/>
      <c r="CP73" s="85"/>
      <c r="CQ73" s="85"/>
      <c r="CS73" s="85"/>
      <c r="DF73" s="62"/>
      <c r="DH73" s="85"/>
      <c r="DI73" s="85"/>
    </row>
    <row r="74" spans="14:113" s="73" customFormat="1" ht="9" customHeight="1">
      <c r="N74" s="62"/>
      <c r="O74" s="62"/>
      <c r="P74" s="85"/>
      <c r="Q74" s="62"/>
      <c r="AD74" s="62"/>
      <c r="AF74" s="71"/>
      <c r="AG74" s="85"/>
      <c r="BC74" s="85"/>
      <c r="BE74" s="62"/>
      <c r="BU74" s="85"/>
      <c r="BV74" s="85"/>
      <c r="CP74" s="85"/>
      <c r="CQ74" s="85"/>
      <c r="CS74" s="85"/>
      <c r="DF74" s="62"/>
      <c r="DH74" s="85"/>
      <c r="DI74" s="85"/>
    </row>
    <row r="75" spans="14:113" s="73" customFormat="1" ht="9" customHeight="1">
      <c r="N75" s="62"/>
      <c r="O75" s="62"/>
      <c r="P75" s="85"/>
      <c r="Q75" s="62"/>
      <c r="AD75" s="62"/>
      <c r="AF75" s="71"/>
      <c r="AG75" s="85"/>
      <c r="BC75" s="85"/>
      <c r="BE75" s="62"/>
      <c r="BU75" s="85"/>
      <c r="BV75" s="85"/>
      <c r="CP75" s="85"/>
      <c r="CQ75" s="85"/>
      <c r="CS75" s="85"/>
      <c r="DF75" s="62"/>
      <c r="DH75" s="85"/>
      <c r="DI75" s="85"/>
    </row>
    <row r="76" spans="14:113" s="73" customFormat="1" ht="9" customHeight="1">
      <c r="N76" s="62"/>
      <c r="O76" s="62"/>
      <c r="P76" s="85"/>
      <c r="Q76" s="62"/>
      <c r="AD76" s="62"/>
      <c r="AF76" s="71"/>
      <c r="AG76" s="85"/>
      <c r="BC76" s="85"/>
      <c r="BE76" s="62"/>
      <c r="BU76" s="85"/>
      <c r="BV76" s="85"/>
      <c r="CP76" s="85"/>
      <c r="CQ76" s="85"/>
      <c r="CS76" s="85"/>
      <c r="DF76" s="62"/>
      <c r="DH76" s="85"/>
      <c r="DI76" s="85"/>
    </row>
    <row r="77" spans="14:113" s="73" customFormat="1" ht="9" customHeight="1">
      <c r="N77" s="62"/>
      <c r="O77" s="62"/>
      <c r="P77" s="85"/>
      <c r="Q77" s="62"/>
      <c r="AD77" s="62"/>
      <c r="AF77" s="71"/>
      <c r="AG77" s="85"/>
      <c r="BC77" s="85"/>
      <c r="BE77" s="62"/>
      <c r="BU77" s="85"/>
      <c r="BV77" s="85"/>
      <c r="CP77" s="85"/>
      <c r="CQ77" s="85"/>
      <c r="CS77" s="85"/>
      <c r="DF77" s="62"/>
      <c r="DH77" s="85"/>
      <c r="DI77" s="85"/>
    </row>
    <row r="78" spans="14:113" s="73" customFormat="1" ht="9" customHeight="1">
      <c r="N78" s="62"/>
      <c r="O78" s="62"/>
      <c r="P78" s="85"/>
      <c r="Q78" s="62"/>
      <c r="AD78" s="62"/>
      <c r="AF78" s="71"/>
      <c r="AG78" s="85"/>
      <c r="BC78" s="85"/>
      <c r="BE78" s="62"/>
      <c r="BU78" s="85"/>
      <c r="BV78" s="85"/>
      <c r="CP78" s="85"/>
      <c r="CQ78" s="85"/>
      <c r="CS78" s="85"/>
      <c r="DF78" s="62"/>
      <c r="DH78" s="85"/>
      <c r="DI78" s="85"/>
    </row>
    <row r="79" spans="14:113" s="73" customFormat="1" ht="9" customHeight="1">
      <c r="N79" s="62"/>
      <c r="O79" s="62"/>
      <c r="P79" s="85"/>
      <c r="Q79" s="62"/>
      <c r="AD79" s="62"/>
      <c r="AF79" s="71"/>
      <c r="AG79" s="85"/>
      <c r="BC79" s="85"/>
      <c r="BE79" s="62"/>
      <c r="BU79" s="85"/>
      <c r="BV79" s="85"/>
      <c r="CP79" s="85"/>
      <c r="CQ79" s="85"/>
      <c r="CS79" s="85"/>
      <c r="DF79" s="62"/>
      <c r="DH79" s="85"/>
      <c r="DI79" s="85"/>
    </row>
    <row r="80" spans="14:113" s="73" customFormat="1" ht="9" customHeight="1">
      <c r="N80" s="62"/>
      <c r="O80" s="62"/>
      <c r="P80" s="85"/>
      <c r="Q80" s="62"/>
      <c r="AD80" s="62"/>
      <c r="AF80" s="71"/>
      <c r="AG80" s="85"/>
      <c r="BC80" s="85"/>
      <c r="BE80" s="62"/>
      <c r="BU80" s="85"/>
      <c r="BV80" s="85"/>
      <c r="CP80" s="85"/>
      <c r="CQ80" s="85"/>
      <c r="CS80" s="85"/>
      <c r="DF80" s="62"/>
      <c r="DH80" s="85"/>
      <c r="DI80" s="85"/>
    </row>
    <row r="81" spans="14:113" s="73" customFormat="1" ht="9" customHeight="1">
      <c r="N81" s="62"/>
      <c r="O81" s="62"/>
      <c r="P81" s="85"/>
      <c r="Q81" s="62"/>
      <c r="AD81" s="62"/>
      <c r="AF81" s="71"/>
      <c r="AG81" s="85"/>
      <c r="BC81" s="85"/>
      <c r="BE81" s="62"/>
      <c r="BU81" s="85"/>
      <c r="BV81" s="85"/>
      <c r="CP81" s="85"/>
      <c r="CQ81" s="85"/>
      <c r="CS81" s="85"/>
      <c r="DF81" s="62"/>
      <c r="DH81" s="85"/>
      <c r="DI81" s="85"/>
    </row>
    <row r="82" spans="14:113" s="73" customFormat="1" ht="9" customHeight="1">
      <c r="N82" s="62"/>
      <c r="O82" s="62"/>
      <c r="P82" s="85"/>
      <c r="Q82" s="62"/>
      <c r="AD82" s="62"/>
      <c r="AF82" s="71"/>
      <c r="AG82" s="85"/>
      <c r="BC82" s="85"/>
      <c r="BE82" s="62"/>
      <c r="BU82" s="85"/>
      <c r="BV82" s="85"/>
      <c r="CP82" s="85"/>
      <c r="CQ82" s="85"/>
      <c r="CS82" s="85"/>
      <c r="DF82" s="62"/>
      <c r="DH82" s="85"/>
      <c r="DI82" s="85"/>
    </row>
    <row r="83" spans="14:113" s="73" customFormat="1" ht="9" customHeight="1">
      <c r="N83" s="62"/>
      <c r="O83" s="62"/>
      <c r="P83" s="85"/>
      <c r="Q83" s="62"/>
      <c r="AD83" s="62"/>
      <c r="AF83" s="71"/>
      <c r="AG83" s="85"/>
      <c r="BC83" s="85"/>
      <c r="BE83" s="62"/>
      <c r="BU83" s="85"/>
      <c r="BV83" s="85"/>
      <c r="CP83" s="85"/>
      <c r="CQ83" s="85"/>
      <c r="CS83" s="85"/>
      <c r="DF83" s="62"/>
      <c r="DH83" s="85"/>
      <c r="DI83" s="85"/>
    </row>
    <row r="84" spans="14:113" s="73" customFormat="1" ht="9" customHeight="1">
      <c r="N84" s="62"/>
      <c r="O84" s="62"/>
      <c r="P84" s="85"/>
      <c r="Q84" s="62"/>
      <c r="AD84" s="62"/>
      <c r="AF84" s="71"/>
      <c r="AG84" s="85"/>
      <c r="BC84" s="85"/>
      <c r="BE84" s="62"/>
      <c r="BU84" s="85"/>
      <c r="BV84" s="85"/>
      <c r="CP84" s="85"/>
      <c r="CQ84" s="85"/>
      <c r="CS84" s="85"/>
      <c r="DF84" s="62"/>
      <c r="DH84" s="85"/>
      <c r="DI84" s="85"/>
    </row>
    <row r="85" spans="14:113" s="73" customFormat="1" ht="9" customHeight="1">
      <c r="N85" s="62"/>
      <c r="O85" s="62"/>
      <c r="P85" s="85"/>
      <c r="Q85" s="62"/>
      <c r="AD85" s="62"/>
      <c r="AF85" s="71"/>
      <c r="AG85" s="85"/>
      <c r="BC85" s="85"/>
      <c r="BE85" s="62"/>
      <c r="BU85" s="85"/>
      <c r="BV85" s="85"/>
      <c r="CP85" s="85"/>
      <c r="CQ85" s="85"/>
      <c r="CS85" s="85"/>
      <c r="DF85" s="62"/>
      <c r="DH85" s="85"/>
      <c r="DI85" s="85"/>
    </row>
    <row r="86" spans="14:113" s="73" customFormat="1" ht="9" customHeight="1">
      <c r="N86" s="62"/>
      <c r="O86" s="62"/>
      <c r="P86" s="85"/>
      <c r="Q86" s="62"/>
      <c r="AD86" s="62"/>
      <c r="AF86" s="71"/>
      <c r="AG86" s="85"/>
      <c r="BC86" s="85"/>
      <c r="BE86" s="62"/>
      <c r="BU86" s="85"/>
      <c r="BV86" s="85"/>
      <c r="CP86" s="85"/>
      <c r="CQ86" s="85"/>
      <c r="CS86" s="85"/>
      <c r="DF86" s="62"/>
      <c r="DH86" s="85"/>
      <c r="DI86" s="85"/>
    </row>
    <row r="87" spans="14:113" s="73" customFormat="1" ht="9" customHeight="1">
      <c r="N87" s="62"/>
      <c r="O87" s="62"/>
      <c r="P87" s="85"/>
      <c r="Q87" s="62"/>
      <c r="AD87" s="62"/>
      <c r="AF87" s="71"/>
      <c r="AG87" s="85"/>
      <c r="BC87" s="85"/>
      <c r="BE87" s="62"/>
      <c r="BU87" s="85"/>
      <c r="BV87" s="85"/>
      <c r="CP87" s="85"/>
      <c r="CQ87" s="85"/>
      <c r="CS87" s="85"/>
      <c r="DF87" s="62"/>
      <c r="DH87" s="85"/>
      <c r="DI87" s="85"/>
    </row>
    <row r="88" spans="14:113" s="73" customFormat="1" ht="9" customHeight="1">
      <c r="N88" s="62"/>
      <c r="O88" s="62"/>
      <c r="P88" s="85"/>
      <c r="Q88" s="62"/>
      <c r="AD88" s="62"/>
      <c r="AF88" s="71"/>
      <c r="AG88" s="85"/>
      <c r="BC88" s="85"/>
      <c r="BE88" s="62"/>
      <c r="BU88" s="85"/>
      <c r="BV88" s="85"/>
      <c r="CP88" s="85"/>
      <c r="CQ88" s="85"/>
      <c r="CS88" s="85"/>
      <c r="DF88" s="62"/>
      <c r="DH88" s="85"/>
      <c r="DI88" s="85"/>
    </row>
    <row r="89" spans="14:113" s="73" customFormat="1" ht="9" customHeight="1">
      <c r="N89" s="62"/>
      <c r="O89" s="62"/>
      <c r="P89" s="85"/>
      <c r="Q89" s="62"/>
      <c r="AD89" s="62"/>
      <c r="AF89" s="71"/>
      <c r="AG89" s="85"/>
      <c r="BC89" s="85"/>
      <c r="BE89" s="62"/>
      <c r="BU89" s="85"/>
      <c r="BV89" s="85"/>
      <c r="CP89" s="85"/>
      <c r="CQ89" s="85"/>
      <c r="CS89" s="85"/>
      <c r="DF89" s="62"/>
      <c r="DH89" s="85"/>
      <c r="DI89" s="85"/>
    </row>
    <row r="90" spans="14:113" s="73" customFormat="1" ht="9" customHeight="1">
      <c r="N90" s="62"/>
      <c r="O90" s="62"/>
      <c r="P90" s="85"/>
      <c r="Q90" s="62"/>
      <c r="AD90" s="62"/>
      <c r="AF90" s="71"/>
      <c r="AG90" s="85"/>
      <c r="BC90" s="85"/>
      <c r="BE90" s="62"/>
      <c r="BU90" s="85"/>
      <c r="BV90" s="85"/>
      <c r="CP90" s="85"/>
      <c r="CQ90" s="85"/>
      <c r="CS90" s="85"/>
      <c r="DF90" s="62"/>
      <c r="DH90" s="85"/>
      <c r="DI90" s="85"/>
    </row>
    <row r="91" spans="14:113" s="73" customFormat="1" ht="9" customHeight="1">
      <c r="N91" s="62"/>
      <c r="O91" s="62"/>
      <c r="P91" s="85"/>
      <c r="Q91" s="62"/>
      <c r="AD91" s="62"/>
      <c r="AF91" s="71"/>
      <c r="AG91" s="85"/>
      <c r="BC91" s="85"/>
      <c r="BE91" s="62"/>
      <c r="BU91" s="85"/>
      <c r="BV91" s="85"/>
      <c r="CP91" s="85"/>
      <c r="CQ91" s="85"/>
      <c r="CS91" s="85"/>
      <c r="DF91" s="62"/>
      <c r="DH91" s="85"/>
      <c r="DI91" s="85"/>
    </row>
    <row r="92" spans="14:113" s="73" customFormat="1" ht="9" customHeight="1">
      <c r="N92" s="62"/>
      <c r="O92" s="62"/>
      <c r="P92" s="85"/>
      <c r="Q92" s="62"/>
      <c r="AD92" s="62"/>
      <c r="AF92" s="71"/>
      <c r="AG92" s="85"/>
      <c r="BC92" s="85"/>
      <c r="BE92" s="62"/>
      <c r="BU92" s="85"/>
      <c r="BV92" s="85"/>
      <c r="CP92" s="85"/>
      <c r="CQ92" s="85"/>
      <c r="CS92" s="85"/>
      <c r="DF92" s="62"/>
      <c r="DH92" s="85"/>
      <c r="DI92" s="85"/>
    </row>
    <row r="93" spans="14:113" s="73" customFormat="1" ht="9" customHeight="1">
      <c r="N93" s="62"/>
      <c r="O93" s="62"/>
      <c r="P93" s="85"/>
      <c r="Q93" s="62"/>
      <c r="AD93" s="62"/>
      <c r="AF93" s="71"/>
      <c r="AG93" s="85"/>
      <c r="BC93" s="85"/>
      <c r="BE93" s="62"/>
      <c r="BU93" s="85"/>
      <c r="BV93" s="85"/>
      <c r="CP93" s="85"/>
      <c r="CQ93" s="85"/>
      <c r="CS93" s="85"/>
      <c r="DF93" s="62"/>
      <c r="DH93" s="85"/>
      <c r="DI93" s="85"/>
    </row>
    <row r="94" spans="14:113" s="73" customFormat="1" ht="9" customHeight="1">
      <c r="N94" s="62"/>
      <c r="O94" s="62"/>
      <c r="P94" s="85"/>
      <c r="Q94" s="62"/>
      <c r="AD94" s="62"/>
      <c r="AF94" s="71"/>
      <c r="AG94" s="85"/>
      <c r="BC94" s="85"/>
      <c r="BE94" s="62"/>
      <c r="BU94" s="85"/>
      <c r="BV94" s="85"/>
      <c r="CP94" s="85"/>
      <c r="CQ94" s="85"/>
      <c r="CS94" s="85"/>
      <c r="DF94" s="62"/>
      <c r="DH94" s="85"/>
      <c r="DI94" s="85"/>
    </row>
    <row r="95" spans="14:113" s="73" customFormat="1" ht="9" customHeight="1">
      <c r="N95" s="62"/>
      <c r="O95" s="62"/>
      <c r="P95" s="85"/>
      <c r="Q95" s="62"/>
      <c r="AD95" s="62"/>
      <c r="AF95" s="71"/>
      <c r="AG95" s="85"/>
      <c r="BC95" s="85"/>
      <c r="BE95" s="62"/>
      <c r="BU95" s="85"/>
      <c r="BV95" s="85"/>
      <c r="CP95" s="85"/>
      <c r="CQ95" s="85"/>
      <c r="CS95" s="85"/>
      <c r="DF95" s="62"/>
      <c r="DH95" s="85"/>
      <c r="DI95" s="85"/>
    </row>
    <row r="96" spans="14:113" s="73" customFormat="1" ht="9" customHeight="1">
      <c r="N96" s="62"/>
      <c r="O96" s="62"/>
      <c r="P96" s="85"/>
      <c r="Q96" s="62"/>
      <c r="AD96" s="62"/>
      <c r="AF96" s="71"/>
      <c r="AG96" s="85"/>
      <c r="BC96" s="85"/>
      <c r="BE96" s="62"/>
      <c r="BU96" s="85"/>
      <c r="BV96" s="85"/>
      <c r="CP96" s="85"/>
      <c r="CQ96" s="85"/>
      <c r="CS96" s="85"/>
      <c r="DF96" s="62"/>
      <c r="DH96" s="85"/>
      <c r="DI96" s="85"/>
    </row>
    <row r="97" spans="14:113" s="73" customFormat="1" ht="9" customHeight="1">
      <c r="N97" s="62"/>
      <c r="O97" s="62"/>
      <c r="P97" s="85"/>
      <c r="Q97" s="62"/>
      <c r="AD97" s="62"/>
      <c r="AF97" s="71"/>
      <c r="AG97" s="85"/>
      <c r="BC97" s="85"/>
      <c r="BE97" s="62"/>
      <c r="BU97" s="85"/>
      <c r="BV97" s="85"/>
      <c r="CP97" s="85"/>
      <c r="CQ97" s="85"/>
      <c r="CS97" s="85"/>
      <c r="DF97" s="62"/>
      <c r="DH97" s="85"/>
      <c r="DI97" s="85"/>
    </row>
    <row r="98" spans="14:113" s="73" customFormat="1" ht="9" customHeight="1">
      <c r="N98" s="62"/>
      <c r="O98" s="62"/>
      <c r="P98" s="85"/>
      <c r="Q98" s="62"/>
      <c r="AD98" s="62"/>
      <c r="AF98" s="71"/>
      <c r="AG98" s="85"/>
      <c r="BC98" s="85"/>
      <c r="BE98" s="62"/>
      <c r="BU98" s="85"/>
      <c r="BV98" s="85"/>
      <c r="CP98" s="85"/>
      <c r="CQ98" s="85"/>
      <c r="CS98" s="85"/>
      <c r="DF98" s="62"/>
      <c r="DH98" s="85"/>
      <c r="DI98" s="85"/>
    </row>
    <row r="99" spans="14:113" s="73" customFormat="1" ht="9" customHeight="1">
      <c r="N99" s="62"/>
      <c r="O99" s="62"/>
      <c r="P99" s="85"/>
      <c r="Q99" s="62"/>
      <c r="AD99" s="62"/>
      <c r="AF99" s="71"/>
      <c r="AG99" s="85"/>
      <c r="BC99" s="85"/>
      <c r="BE99" s="62"/>
      <c r="BU99" s="85"/>
      <c r="BV99" s="85"/>
      <c r="CP99" s="85"/>
      <c r="CQ99" s="85"/>
      <c r="CS99" s="85"/>
      <c r="DF99" s="62"/>
      <c r="DH99" s="85"/>
      <c r="DI99" s="85"/>
    </row>
    <row r="100" spans="14:113" s="73" customFormat="1" ht="9" customHeight="1">
      <c r="N100" s="62"/>
      <c r="O100" s="62"/>
      <c r="P100" s="85"/>
      <c r="Q100" s="62"/>
      <c r="AD100" s="62"/>
      <c r="AF100" s="71"/>
      <c r="AG100" s="85"/>
      <c r="BC100" s="85"/>
      <c r="BE100" s="62"/>
      <c r="BU100" s="85"/>
      <c r="BV100" s="85"/>
      <c r="CP100" s="85"/>
      <c r="CQ100" s="85"/>
      <c r="CS100" s="85"/>
      <c r="DF100" s="62"/>
      <c r="DH100" s="85"/>
      <c r="DI100" s="85"/>
    </row>
    <row r="101" spans="14:113" s="73" customFormat="1" ht="9" customHeight="1">
      <c r="N101" s="62"/>
      <c r="O101" s="62"/>
      <c r="P101" s="85"/>
      <c r="Q101" s="62"/>
      <c r="AD101" s="62"/>
      <c r="AF101" s="71"/>
      <c r="AG101" s="85"/>
      <c r="BC101" s="85"/>
      <c r="BE101" s="62"/>
      <c r="BU101" s="85"/>
      <c r="BV101" s="85"/>
      <c r="CP101" s="85"/>
      <c r="CQ101" s="85"/>
      <c r="CS101" s="85"/>
      <c r="DF101" s="62"/>
      <c r="DH101" s="85"/>
      <c r="DI101" s="85"/>
    </row>
    <row r="102" spans="14:113" s="73" customFormat="1" ht="9" customHeight="1">
      <c r="N102" s="62"/>
      <c r="O102" s="62"/>
      <c r="P102" s="85"/>
      <c r="Q102" s="62"/>
      <c r="AD102" s="62"/>
      <c r="AF102" s="71"/>
      <c r="AG102" s="85"/>
      <c r="BC102" s="85"/>
      <c r="BE102" s="62"/>
      <c r="BU102" s="85"/>
      <c r="BV102" s="85"/>
      <c r="CP102" s="85"/>
      <c r="CQ102" s="85"/>
      <c r="CS102" s="85"/>
      <c r="DF102" s="62"/>
      <c r="DH102" s="85"/>
      <c r="DI102" s="85"/>
    </row>
    <row r="103" spans="14:113" s="73" customFormat="1" ht="9" customHeight="1">
      <c r="N103" s="62"/>
      <c r="O103" s="62"/>
      <c r="P103" s="85"/>
      <c r="Q103" s="62"/>
      <c r="AD103" s="62"/>
      <c r="AF103" s="71"/>
      <c r="AG103" s="85"/>
      <c r="BC103" s="85"/>
      <c r="BE103" s="62"/>
      <c r="BU103" s="85"/>
      <c r="BV103" s="85"/>
      <c r="CP103" s="85"/>
      <c r="CQ103" s="85"/>
      <c r="CS103" s="85"/>
      <c r="DF103" s="62"/>
      <c r="DH103" s="85"/>
      <c r="DI103" s="85"/>
    </row>
    <row r="104" spans="14:113" s="73" customFormat="1" ht="9" customHeight="1">
      <c r="N104" s="62"/>
      <c r="O104" s="62"/>
      <c r="P104" s="85"/>
      <c r="Q104" s="62"/>
      <c r="AD104" s="62"/>
      <c r="AF104" s="71"/>
      <c r="AG104" s="85"/>
      <c r="BC104" s="85"/>
      <c r="BE104" s="62"/>
      <c r="BU104" s="85"/>
      <c r="BV104" s="85"/>
      <c r="CP104" s="85"/>
      <c r="CQ104" s="85"/>
      <c r="CS104" s="85"/>
      <c r="DF104" s="62"/>
      <c r="DH104" s="85"/>
      <c r="DI104" s="85"/>
    </row>
    <row r="105" spans="14:113" s="73" customFormat="1" ht="9" customHeight="1">
      <c r="N105" s="62"/>
      <c r="O105" s="62"/>
      <c r="P105" s="85"/>
      <c r="Q105" s="62"/>
      <c r="AD105" s="62"/>
      <c r="AF105" s="71"/>
      <c r="AG105" s="85"/>
      <c r="BC105" s="85"/>
      <c r="BE105" s="62"/>
      <c r="BU105" s="85"/>
      <c r="BV105" s="85"/>
      <c r="CP105" s="85"/>
      <c r="CQ105" s="85"/>
      <c r="CS105" s="85"/>
      <c r="DF105" s="62"/>
      <c r="DH105" s="85"/>
      <c r="DI105" s="85"/>
    </row>
    <row r="106" spans="14:113" s="73" customFormat="1" ht="9" customHeight="1">
      <c r="N106" s="62"/>
      <c r="O106" s="62"/>
      <c r="P106" s="85"/>
      <c r="Q106" s="62"/>
      <c r="AD106" s="62"/>
      <c r="AF106" s="71"/>
      <c r="AG106" s="85"/>
      <c r="BC106" s="85"/>
      <c r="BE106" s="62"/>
      <c r="BU106" s="85"/>
      <c r="BV106" s="85"/>
      <c r="CP106" s="85"/>
      <c r="CQ106" s="85"/>
      <c r="CS106" s="85"/>
      <c r="DF106" s="62"/>
      <c r="DH106" s="85"/>
      <c r="DI106" s="85"/>
    </row>
    <row r="107" spans="14:113" s="73" customFormat="1" ht="9" customHeight="1">
      <c r="N107" s="62"/>
      <c r="O107" s="62"/>
      <c r="P107" s="85"/>
      <c r="Q107" s="62"/>
      <c r="AD107" s="62"/>
      <c r="AF107" s="71"/>
      <c r="AG107" s="85"/>
      <c r="BC107" s="85"/>
      <c r="BE107" s="62"/>
      <c r="BU107" s="85"/>
      <c r="BV107" s="85"/>
      <c r="CP107" s="85"/>
      <c r="CQ107" s="85"/>
      <c r="CS107" s="85"/>
      <c r="DF107" s="62"/>
      <c r="DH107" s="85"/>
      <c r="DI107" s="85"/>
    </row>
    <row r="108" spans="14:113" s="73" customFormat="1" ht="9" customHeight="1">
      <c r="N108" s="62"/>
      <c r="O108" s="62"/>
      <c r="P108" s="85"/>
      <c r="Q108" s="62"/>
      <c r="AD108" s="62"/>
      <c r="AF108" s="71"/>
      <c r="AG108" s="85"/>
      <c r="BC108" s="85"/>
      <c r="BE108" s="62"/>
      <c r="BU108" s="85"/>
      <c r="BV108" s="85"/>
      <c r="CP108" s="85"/>
      <c r="CQ108" s="85"/>
      <c r="CS108" s="85"/>
      <c r="DF108" s="62"/>
      <c r="DH108" s="85"/>
      <c r="DI108" s="85"/>
    </row>
    <row r="109" spans="14:113" s="73" customFormat="1" ht="9" customHeight="1">
      <c r="N109" s="62"/>
      <c r="O109" s="62"/>
      <c r="P109" s="85"/>
      <c r="Q109" s="62"/>
      <c r="AD109" s="62"/>
      <c r="AF109" s="71"/>
      <c r="AG109" s="85"/>
      <c r="BC109" s="85"/>
      <c r="BE109" s="62"/>
      <c r="BU109" s="85"/>
      <c r="BV109" s="85"/>
      <c r="CP109" s="85"/>
      <c r="CQ109" s="85"/>
      <c r="CS109" s="85"/>
      <c r="DF109" s="62"/>
      <c r="DH109" s="85"/>
      <c r="DI109" s="85"/>
    </row>
    <row r="110" spans="14:113" s="73" customFormat="1" ht="9" customHeight="1">
      <c r="N110" s="62"/>
      <c r="O110" s="62"/>
      <c r="P110" s="85"/>
      <c r="Q110" s="62"/>
      <c r="AD110" s="62"/>
      <c r="AF110" s="71"/>
      <c r="AG110" s="85"/>
      <c r="BC110" s="85"/>
      <c r="BE110" s="62"/>
      <c r="BU110" s="85"/>
      <c r="BV110" s="85"/>
      <c r="CP110" s="85"/>
      <c r="CQ110" s="85"/>
      <c r="CS110" s="85"/>
      <c r="DF110" s="62"/>
      <c r="DH110" s="85"/>
      <c r="DI110" s="85"/>
    </row>
    <row r="111" spans="14:113" s="73" customFormat="1" ht="9" customHeight="1">
      <c r="N111" s="62"/>
      <c r="O111" s="62"/>
      <c r="P111" s="85"/>
      <c r="Q111" s="62"/>
      <c r="AD111" s="62"/>
      <c r="AF111" s="71"/>
      <c r="AG111" s="85"/>
      <c r="BC111" s="85"/>
      <c r="BE111" s="62"/>
      <c r="BU111" s="85"/>
      <c r="BV111" s="85"/>
      <c r="CP111" s="85"/>
      <c r="CQ111" s="85"/>
      <c r="CS111" s="85"/>
      <c r="DF111" s="62"/>
      <c r="DH111" s="85"/>
      <c r="DI111" s="85"/>
    </row>
    <row r="112" spans="14:113" s="73" customFormat="1" ht="9" customHeight="1">
      <c r="N112" s="62"/>
      <c r="O112" s="62"/>
      <c r="P112" s="85"/>
      <c r="Q112" s="62"/>
      <c r="AD112" s="62"/>
      <c r="AF112" s="71"/>
      <c r="AG112" s="85"/>
      <c r="BC112" s="85"/>
      <c r="BE112" s="62"/>
      <c r="BU112" s="85"/>
      <c r="BV112" s="85"/>
      <c r="CP112" s="85"/>
      <c r="CQ112" s="85"/>
      <c r="CS112" s="85"/>
      <c r="DF112" s="62"/>
      <c r="DH112" s="85"/>
      <c r="DI112" s="85"/>
    </row>
    <row r="113" spans="14:113" s="73" customFormat="1" ht="9" customHeight="1">
      <c r="N113" s="62"/>
      <c r="O113" s="62"/>
      <c r="P113" s="85"/>
      <c r="Q113" s="62"/>
      <c r="AD113" s="62"/>
      <c r="AF113" s="71"/>
      <c r="AG113" s="85"/>
      <c r="BC113" s="85"/>
      <c r="BE113" s="62"/>
      <c r="BU113" s="85"/>
      <c r="BV113" s="85"/>
      <c r="CP113" s="85"/>
      <c r="CQ113" s="85"/>
      <c r="CS113" s="85"/>
      <c r="DF113" s="62"/>
      <c r="DH113" s="85"/>
      <c r="DI113" s="85"/>
    </row>
    <row r="114" spans="14:113" s="73" customFormat="1" ht="9" customHeight="1">
      <c r="N114" s="62"/>
      <c r="O114" s="62"/>
      <c r="P114" s="85"/>
      <c r="Q114" s="62"/>
      <c r="AD114" s="62"/>
      <c r="AF114" s="71"/>
      <c r="AG114" s="85"/>
      <c r="BC114" s="85"/>
      <c r="BE114" s="62"/>
      <c r="BU114" s="85"/>
      <c r="BV114" s="85"/>
      <c r="CP114" s="85"/>
      <c r="CQ114" s="85"/>
      <c r="CS114" s="85"/>
      <c r="DF114" s="62"/>
      <c r="DH114" s="85"/>
      <c r="DI114" s="85"/>
    </row>
    <row r="115" spans="14:113" s="73" customFormat="1" ht="9" customHeight="1">
      <c r="N115" s="62"/>
      <c r="O115" s="62"/>
      <c r="P115" s="85"/>
      <c r="Q115" s="62"/>
      <c r="AD115" s="62"/>
      <c r="AF115" s="71"/>
      <c r="AG115" s="85"/>
      <c r="BC115" s="85"/>
      <c r="BE115" s="62"/>
      <c r="BU115" s="85"/>
      <c r="BV115" s="85"/>
      <c r="CP115" s="85"/>
      <c r="CQ115" s="85"/>
      <c r="CS115" s="85"/>
      <c r="DF115" s="62"/>
      <c r="DH115" s="85"/>
      <c r="DI115" s="85"/>
    </row>
    <row r="116" spans="14:113" s="73" customFormat="1" ht="9" customHeight="1">
      <c r="N116" s="62"/>
      <c r="O116" s="62"/>
      <c r="P116" s="85"/>
      <c r="Q116" s="62"/>
      <c r="AD116" s="62"/>
      <c r="AF116" s="71"/>
      <c r="AG116" s="85"/>
      <c r="BC116" s="85"/>
      <c r="BE116" s="62"/>
      <c r="BU116" s="85"/>
      <c r="BV116" s="85"/>
      <c r="CP116" s="85"/>
      <c r="CQ116" s="85"/>
      <c r="CS116" s="85"/>
      <c r="DF116" s="62"/>
      <c r="DH116" s="85"/>
      <c r="DI116" s="85"/>
    </row>
    <row r="117" spans="14:113" s="73" customFormat="1" ht="9" customHeight="1">
      <c r="N117" s="62"/>
      <c r="O117" s="62"/>
      <c r="P117" s="85"/>
      <c r="Q117" s="62"/>
      <c r="AD117" s="62"/>
      <c r="AF117" s="71"/>
      <c r="AG117" s="85"/>
      <c r="BC117" s="85"/>
      <c r="BE117" s="62"/>
      <c r="BU117" s="85"/>
      <c r="BV117" s="85"/>
      <c r="CP117" s="85"/>
      <c r="CQ117" s="85"/>
      <c r="CS117" s="85"/>
      <c r="DF117" s="62"/>
      <c r="DH117" s="85"/>
      <c r="DI117" s="85"/>
    </row>
    <row r="118" spans="14:113" s="73" customFormat="1" ht="9" customHeight="1">
      <c r="N118" s="62"/>
      <c r="O118" s="62"/>
      <c r="P118" s="85"/>
      <c r="Q118" s="62"/>
      <c r="AD118" s="62"/>
      <c r="AF118" s="71"/>
      <c r="AG118" s="85"/>
      <c r="BC118" s="85"/>
      <c r="BE118" s="62"/>
      <c r="BU118" s="85"/>
      <c r="BV118" s="85"/>
      <c r="CP118" s="85"/>
      <c r="CQ118" s="85"/>
      <c r="CS118" s="85"/>
      <c r="DF118" s="62"/>
      <c r="DH118" s="85"/>
      <c r="DI118" s="85"/>
    </row>
    <row r="119" spans="14:113" s="73" customFormat="1" ht="9" customHeight="1">
      <c r="N119" s="62"/>
      <c r="O119" s="62"/>
      <c r="P119" s="85"/>
      <c r="Q119" s="62"/>
      <c r="AD119" s="62"/>
      <c r="AF119" s="71"/>
      <c r="AG119" s="85"/>
      <c r="BC119" s="85"/>
      <c r="BE119" s="62"/>
      <c r="BU119" s="85"/>
      <c r="BV119" s="85"/>
      <c r="CP119" s="85"/>
      <c r="CQ119" s="85"/>
      <c r="CS119" s="85"/>
      <c r="DF119" s="62"/>
      <c r="DH119" s="85"/>
      <c r="DI119" s="85"/>
    </row>
    <row r="120" spans="14:113" s="73" customFormat="1" ht="9" customHeight="1">
      <c r="N120" s="62"/>
      <c r="O120" s="62"/>
      <c r="P120" s="85"/>
      <c r="Q120" s="62"/>
      <c r="AD120" s="62"/>
      <c r="AF120" s="71"/>
      <c r="AG120" s="85"/>
      <c r="BC120" s="85"/>
      <c r="BE120" s="62"/>
      <c r="BU120" s="85"/>
      <c r="BV120" s="85"/>
      <c r="CP120" s="85"/>
      <c r="CQ120" s="85"/>
      <c r="CS120" s="85"/>
      <c r="DF120" s="62"/>
      <c r="DH120" s="85"/>
      <c r="DI120" s="85"/>
    </row>
    <row r="121" spans="14:113" s="73" customFormat="1" ht="9" customHeight="1">
      <c r="N121" s="62"/>
      <c r="O121" s="62"/>
      <c r="P121" s="85"/>
      <c r="Q121" s="62"/>
      <c r="AD121" s="62"/>
      <c r="AF121" s="71"/>
      <c r="AG121" s="85"/>
      <c r="BC121" s="85"/>
      <c r="BE121" s="62"/>
      <c r="BU121" s="85"/>
      <c r="BV121" s="85"/>
      <c r="CP121" s="85"/>
      <c r="CQ121" s="85"/>
      <c r="CS121" s="85"/>
      <c r="DF121" s="62"/>
      <c r="DH121" s="85"/>
      <c r="DI121" s="85"/>
    </row>
    <row r="122" spans="14:113" s="73" customFormat="1" ht="9" customHeight="1">
      <c r="N122" s="62"/>
      <c r="O122" s="62"/>
      <c r="P122" s="85"/>
      <c r="Q122" s="62"/>
      <c r="AD122" s="62"/>
      <c r="AF122" s="71"/>
      <c r="AG122" s="85"/>
      <c r="BC122" s="85"/>
      <c r="BE122" s="62"/>
      <c r="BU122" s="85"/>
      <c r="BV122" s="85"/>
      <c r="CP122" s="85"/>
      <c r="CQ122" s="85"/>
      <c r="CS122" s="85"/>
      <c r="DF122" s="62"/>
      <c r="DH122" s="85"/>
      <c r="DI122" s="85"/>
    </row>
    <row r="123" spans="14:113" s="73" customFormat="1" ht="9" customHeight="1">
      <c r="N123" s="62"/>
      <c r="O123" s="62"/>
      <c r="P123" s="85"/>
      <c r="Q123" s="62"/>
      <c r="AD123" s="62"/>
      <c r="AF123" s="71"/>
      <c r="AG123" s="85"/>
      <c r="BC123" s="85"/>
      <c r="BE123" s="62"/>
      <c r="BU123" s="85"/>
      <c r="BV123" s="85"/>
      <c r="CP123" s="85"/>
      <c r="CQ123" s="85"/>
      <c r="CS123" s="85"/>
      <c r="DF123" s="62"/>
      <c r="DH123" s="85"/>
      <c r="DI123" s="85"/>
    </row>
    <row r="124" spans="14:113" s="73" customFormat="1" ht="9" customHeight="1">
      <c r="N124" s="62"/>
      <c r="O124" s="62"/>
      <c r="P124" s="85"/>
      <c r="Q124" s="62"/>
      <c r="AD124" s="62"/>
      <c r="AF124" s="71"/>
      <c r="AG124" s="85"/>
      <c r="BC124" s="85"/>
      <c r="BE124" s="62"/>
      <c r="BU124" s="85"/>
      <c r="BV124" s="85"/>
      <c r="CP124" s="85"/>
      <c r="CQ124" s="85"/>
      <c r="CS124" s="85"/>
      <c r="DF124" s="62"/>
      <c r="DH124" s="85"/>
      <c r="DI124" s="85"/>
    </row>
    <row r="125" spans="14:113" s="73" customFormat="1" ht="9" customHeight="1">
      <c r="N125" s="62"/>
      <c r="O125" s="62"/>
      <c r="P125" s="85"/>
      <c r="Q125" s="62"/>
      <c r="AD125" s="62"/>
      <c r="AF125" s="71"/>
      <c r="AG125" s="85"/>
      <c r="BC125" s="85"/>
      <c r="BE125" s="62"/>
      <c r="BU125" s="85"/>
      <c r="BV125" s="85"/>
      <c r="CP125" s="85"/>
      <c r="CQ125" s="85"/>
      <c r="CS125" s="85"/>
      <c r="DF125" s="62"/>
      <c r="DH125" s="85"/>
      <c r="DI125" s="85"/>
    </row>
    <row r="126" spans="14:113" s="73" customFormat="1" ht="9" customHeight="1">
      <c r="N126" s="62"/>
      <c r="O126" s="62"/>
      <c r="P126" s="85"/>
      <c r="Q126" s="62"/>
      <c r="AD126" s="62"/>
      <c r="AF126" s="71"/>
      <c r="AG126" s="85"/>
      <c r="BC126" s="85"/>
      <c r="BE126" s="62"/>
      <c r="BU126" s="85"/>
      <c r="BV126" s="85"/>
      <c r="CP126" s="85"/>
      <c r="CQ126" s="85"/>
      <c r="CS126" s="85"/>
      <c r="DF126" s="62"/>
      <c r="DH126" s="85"/>
      <c r="DI126" s="85"/>
    </row>
    <row r="127" spans="14:113" s="73" customFormat="1" ht="9" customHeight="1">
      <c r="N127" s="62"/>
      <c r="O127" s="62"/>
      <c r="P127" s="85"/>
      <c r="Q127" s="62"/>
      <c r="AD127" s="62"/>
      <c r="AF127" s="71"/>
      <c r="AG127" s="85"/>
      <c r="BC127" s="85"/>
      <c r="BE127" s="62"/>
      <c r="BU127" s="85"/>
      <c r="BV127" s="85"/>
      <c r="CP127" s="85"/>
      <c r="CQ127" s="85"/>
      <c r="CS127" s="85"/>
      <c r="DF127" s="62"/>
      <c r="DH127" s="85"/>
      <c r="DI127" s="85"/>
    </row>
    <row r="128" spans="14:113" s="73" customFormat="1" ht="9" customHeight="1">
      <c r="N128" s="62"/>
      <c r="O128" s="62"/>
      <c r="P128" s="85"/>
      <c r="Q128" s="62"/>
      <c r="AD128" s="62"/>
      <c r="AF128" s="71"/>
      <c r="AG128" s="85"/>
      <c r="BC128" s="85"/>
      <c r="BE128" s="62"/>
      <c r="BU128" s="85"/>
      <c r="BV128" s="85"/>
      <c r="CP128" s="85"/>
      <c r="CQ128" s="85"/>
      <c r="CS128" s="85"/>
      <c r="DF128" s="62"/>
      <c r="DH128" s="85"/>
      <c r="DI128" s="85"/>
    </row>
    <row r="129" spans="14:113" s="73" customFormat="1" ht="9" customHeight="1">
      <c r="N129" s="62"/>
      <c r="O129" s="62"/>
      <c r="P129" s="85"/>
      <c r="Q129" s="62"/>
      <c r="AD129" s="62"/>
      <c r="AF129" s="71"/>
      <c r="AG129" s="85"/>
      <c r="BC129" s="85"/>
      <c r="BE129" s="62"/>
      <c r="BU129" s="85"/>
      <c r="BV129" s="85"/>
      <c r="CP129" s="85"/>
      <c r="CQ129" s="85"/>
      <c r="CS129" s="85"/>
      <c r="DF129" s="62"/>
      <c r="DH129" s="85"/>
      <c r="DI129" s="85"/>
    </row>
    <row r="130" spans="14:113" s="73" customFormat="1" ht="9" customHeight="1">
      <c r="N130" s="62"/>
      <c r="O130" s="62"/>
      <c r="P130" s="85"/>
      <c r="Q130" s="62"/>
      <c r="AD130" s="62"/>
      <c r="AF130" s="71"/>
      <c r="AG130" s="85"/>
      <c r="BC130" s="85"/>
      <c r="BE130" s="62"/>
      <c r="BU130" s="85"/>
      <c r="BV130" s="85"/>
      <c r="CP130" s="85"/>
      <c r="CQ130" s="85"/>
      <c r="CS130" s="85"/>
      <c r="DF130" s="62"/>
      <c r="DH130" s="85"/>
      <c r="DI130" s="85"/>
    </row>
    <row r="131" spans="14:113" s="73" customFormat="1" ht="9" customHeight="1">
      <c r="N131" s="62"/>
      <c r="O131" s="62"/>
      <c r="P131" s="85"/>
      <c r="Q131" s="62"/>
      <c r="AD131" s="62"/>
      <c r="AF131" s="71"/>
      <c r="AG131" s="85"/>
      <c r="BC131" s="85"/>
      <c r="BE131" s="62"/>
      <c r="BU131" s="85"/>
      <c r="BV131" s="85"/>
      <c r="CP131" s="85"/>
      <c r="CQ131" s="85"/>
      <c r="CS131" s="85"/>
      <c r="DF131" s="62"/>
      <c r="DH131" s="85"/>
      <c r="DI131" s="85"/>
    </row>
    <row r="132" spans="14:113" s="73" customFormat="1" ht="9" customHeight="1">
      <c r="N132" s="62"/>
      <c r="O132" s="62"/>
      <c r="P132" s="85"/>
      <c r="Q132" s="62"/>
      <c r="AD132" s="62"/>
      <c r="AF132" s="71"/>
      <c r="AG132" s="85"/>
      <c r="BC132" s="85"/>
      <c r="BE132" s="62"/>
      <c r="BU132" s="85"/>
      <c r="BV132" s="85"/>
      <c r="CP132" s="85"/>
      <c r="CQ132" s="85"/>
      <c r="CS132" s="85"/>
      <c r="DF132" s="62"/>
      <c r="DH132" s="85"/>
      <c r="DI132" s="85"/>
    </row>
    <row r="133" spans="14:113" s="73" customFormat="1" ht="9" customHeight="1">
      <c r="N133" s="62"/>
      <c r="O133" s="62"/>
      <c r="P133" s="85"/>
      <c r="Q133" s="62"/>
      <c r="AD133" s="62"/>
      <c r="AF133" s="71"/>
      <c r="AG133" s="85"/>
      <c r="BC133" s="85"/>
      <c r="BE133" s="62"/>
      <c r="BU133" s="85"/>
      <c r="BV133" s="85"/>
      <c r="CP133" s="85"/>
      <c r="CQ133" s="85"/>
      <c r="CS133" s="85"/>
      <c r="DF133" s="62"/>
      <c r="DH133" s="85"/>
      <c r="DI133" s="85"/>
    </row>
    <row r="134" spans="14:113" s="73" customFormat="1" ht="9" customHeight="1">
      <c r="N134" s="62"/>
      <c r="O134" s="62"/>
      <c r="P134" s="85"/>
      <c r="Q134" s="62"/>
      <c r="AD134" s="62"/>
      <c r="AF134" s="71"/>
      <c r="AG134" s="85"/>
      <c r="BC134" s="85"/>
      <c r="BE134" s="62"/>
      <c r="BU134" s="85"/>
      <c r="BV134" s="85"/>
      <c r="CP134" s="85"/>
      <c r="CQ134" s="85"/>
      <c r="CS134" s="85"/>
      <c r="DF134" s="62"/>
      <c r="DH134" s="85"/>
      <c r="DI134" s="85"/>
    </row>
    <row r="135" spans="14:113" s="73" customFormat="1" ht="9" customHeight="1">
      <c r="N135" s="62"/>
      <c r="O135" s="62"/>
      <c r="P135" s="85"/>
      <c r="Q135" s="62"/>
      <c r="AD135" s="62"/>
      <c r="AF135" s="71"/>
      <c r="AG135" s="85"/>
      <c r="BC135" s="85"/>
      <c r="BE135" s="62"/>
      <c r="BU135" s="85"/>
      <c r="BV135" s="85"/>
      <c r="CP135" s="85"/>
      <c r="CQ135" s="85"/>
      <c r="CS135" s="85"/>
      <c r="DF135" s="62"/>
      <c r="DH135" s="85"/>
      <c r="DI135" s="85"/>
    </row>
    <row r="136" spans="14:113" s="73" customFormat="1" ht="9" customHeight="1">
      <c r="N136" s="62"/>
      <c r="O136" s="62"/>
      <c r="P136" s="85"/>
      <c r="Q136" s="62"/>
      <c r="AD136" s="62"/>
      <c r="AF136" s="71"/>
      <c r="AG136" s="85"/>
      <c r="BC136" s="85"/>
      <c r="BE136" s="62"/>
      <c r="BU136" s="85"/>
      <c r="BV136" s="85"/>
      <c r="CP136" s="85"/>
      <c r="CQ136" s="85"/>
      <c r="CS136" s="85"/>
      <c r="DF136" s="62"/>
      <c r="DH136" s="85"/>
      <c r="DI136" s="85"/>
    </row>
    <row r="137" spans="14:113" s="73" customFormat="1" ht="9" customHeight="1">
      <c r="N137" s="62"/>
      <c r="O137" s="62"/>
      <c r="P137" s="85"/>
      <c r="Q137" s="62"/>
      <c r="AD137" s="62"/>
      <c r="AF137" s="71"/>
      <c r="AG137" s="85"/>
      <c r="BC137" s="85"/>
      <c r="BE137" s="62"/>
      <c r="BU137" s="85"/>
      <c r="BV137" s="85"/>
      <c r="CP137" s="85"/>
      <c r="CQ137" s="85"/>
      <c r="CS137" s="85"/>
      <c r="DF137" s="62"/>
      <c r="DH137" s="85"/>
      <c r="DI137" s="85"/>
    </row>
    <row r="138" spans="14:113" s="73" customFormat="1" ht="9" customHeight="1">
      <c r="N138" s="62"/>
      <c r="O138" s="62"/>
      <c r="P138" s="85"/>
      <c r="Q138" s="62"/>
      <c r="AD138" s="62"/>
      <c r="AF138" s="71"/>
      <c r="AG138" s="85"/>
      <c r="BC138" s="85"/>
      <c r="BE138" s="62"/>
      <c r="BU138" s="85"/>
      <c r="BV138" s="85"/>
      <c r="CP138" s="85"/>
      <c r="CQ138" s="85"/>
      <c r="CS138" s="85"/>
      <c r="DF138" s="62"/>
      <c r="DH138" s="85"/>
      <c r="DI138" s="85"/>
    </row>
    <row r="139" spans="14:113" s="73" customFormat="1" ht="9" customHeight="1">
      <c r="N139" s="62"/>
      <c r="O139" s="62"/>
      <c r="P139" s="85"/>
      <c r="Q139" s="62"/>
      <c r="AD139" s="62"/>
      <c r="AF139" s="71"/>
      <c r="AG139" s="85"/>
      <c r="BC139" s="85"/>
      <c r="BE139" s="62"/>
      <c r="BU139" s="85"/>
      <c r="BV139" s="85"/>
      <c r="CP139" s="85"/>
      <c r="CQ139" s="85"/>
      <c r="CS139" s="85"/>
      <c r="DF139" s="62"/>
      <c r="DH139" s="85"/>
      <c r="DI139" s="85"/>
    </row>
    <row r="140" spans="14:113" s="73" customFormat="1" ht="9" customHeight="1">
      <c r="N140" s="62"/>
      <c r="O140" s="62"/>
      <c r="P140" s="85"/>
      <c r="Q140" s="62"/>
      <c r="AD140" s="62"/>
      <c r="AF140" s="71"/>
      <c r="AG140" s="85"/>
      <c r="BC140" s="85"/>
      <c r="BE140" s="62"/>
      <c r="BU140" s="85"/>
      <c r="BV140" s="85"/>
      <c r="CP140" s="85"/>
      <c r="CQ140" s="85"/>
      <c r="CS140" s="85"/>
      <c r="DF140" s="62"/>
      <c r="DH140" s="85"/>
      <c r="DI140" s="85"/>
    </row>
    <row r="141" spans="14:113" s="73" customFormat="1" ht="9" customHeight="1">
      <c r="N141" s="62"/>
      <c r="O141" s="62"/>
      <c r="P141" s="85"/>
      <c r="Q141" s="62"/>
      <c r="AD141" s="62"/>
      <c r="AF141" s="71"/>
      <c r="AG141" s="85"/>
      <c r="BC141" s="85"/>
      <c r="BE141" s="62"/>
      <c r="BU141" s="85"/>
      <c r="BV141" s="85"/>
      <c r="CP141" s="85"/>
      <c r="CQ141" s="85"/>
      <c r="CS141" s="85"/>
      <c r="DF141" s="62"/>
      <c r="DH141" s="85"/>
      <c r="DI141" s="85"/>
    </row>
    <row r="142" spans="14:113" s="73" customFormat="1" ht="9" customHeight="1">
      <c r="N142" s="62"/>
      <c r="O142" s="62"/>
      <c r="P142" s="85"/>
      <c r="Q142" s="62"/>
      <c r="AD142" s="62"/>
      <c r="AF142" s="71"/>
      <c r="AG142" s="85"/>
      <c r="BC142" s="85"/>
      <c r="BE142" s="62"/>
      <c r="BU142" s="85"/>
      <c r="BV142" s="85"/>
      <c r="CP142" s="85"/>
      <c r="CQ142" s="85"/>
      <c r="CS142" s="85"/>
      <c r="DF142" s="62"/>
      <c r="DH142" s="85"/>
      <c r="DI142" s="85"/>
    </row>
    <row r="143" spans="14:113" s="73" customFormat="1" ht="9" customHeight="1">
      <c r="N143" s="62"/>
      <c r="O143" s="62"/>
      <c r="P143" s="85"/>
      <c r="Q143" s="62"/>
      <c r="AD143" s="62"/>
      <c r="AF143" s="71"/>
      <c r="AG143" s="85"/>
      <c r="BC143" s="85"/>
      <c r="BE143" s="62"/>
      <c r="BU143" s="85"/>
      <c r="BV143" s="85"/>
      <c r="CP143" s="85"/>
      <c r="CQ143" s="85"/>
      <c r="CS143" s="85"/>
      <c r="DF143" s="62"/>
      <c r="DH143" s="85"/>
      <c r="DI143" s="85"/>
    </row>
    <row r="144" spans="14:113" s="73" customFormat="1" ht="9" customHeight="1">
      <c r="N144" s="62"/>
      <c r="O144" s="62"/>
      <c r="P144" s="85"/>
      <c r="Q144" s="62"/>
      <c r="AD144" s="62"/>
      <c r="AF144" s="71"/>
      <c r="AG144" s="85"/>
      <c r="BC144" s="85"/>
      <c r="BE144" s="62"/>
      <c r="BU144" s="85"/>
      <c r="BV144" s="85"/>
      <c r="CP144" s="85"/>
      <c r="CQ144" s="85"/>
      <c r="CS144" s="85"/>
      <c r="DF144" s="62"/>
      <c r="DH144" s="85"/>
      <c r="DI144" s="85"/>
    </row>
    <row r="145" spans="14:113" s="73" customFormat="1" ht="9" customHeight="1">
      <c r="N145" s="62"/>
      <c r="O145" s="62"/>
      <c r="P145" s="85"/>
      <c r="Q145" s="62"/>
      <c r="AD145" s="62"/>
      <c r="AF145" s="71"/>
      <c r="AG145" s="85"/>
      <c r="BC145" s="85"/>
      <c r="BE145" s="62"/>
      <c r="BU145" s="85"/>
      <c r="BV145" s="85"/>
      <c r="CP145" s="85"/>
      <c r="CQ145" s="85"/>
      <c r="CS145" s="85"/>
      <c r="DF145" s="62"/>
      <c r="DH145" s="85"/>
      <c r="DI145" s="85"/>
    </row>
    <row r="146" spans="14:113" s="73" customFormat="1" ht="9" customHeight="1">
      <c r="N146" s="62"/>
      <c r="O146" s="62"/>
      <c r="P146" s="85"/>
      <c r="Q146" s="62"/>
      <c r="AD146" s="62"/>
      <c r="AF146" s="71"/>
      <c r="AG146" s="85"/>
      <c r="BC146" s="85"/>
      <c r="BE146" s="62"/>
      <c r="BU146" s="85"/>
      <c r="BV146" s="85"/>
      <c r="CP146" s="85"/>
      <c r="CQ146" s="85"/>
      <c r="CS146" s="85"/>
      <c r="DF146" s="62"/>
      <c r="DH146" s="85"/>
      <c r="DI146" s="85"/>
    </row>
    <row r="147" spans="14:113" s="73" customFormat="1" ht="9" customHeight="1">
      <c r="N147" s="62"/>
      <c r="O147" s="62"/>
      <c r="P147" s="85"/>
      <c r="Q147" s="62"/>
      <c r="AD147" s="62"/>
      <c r="AF147" s="71"/>
      <c r="AG147" s="85"/>
      <c r="BC147" s="85"/>
      <c r="BE147" s="62"/>
      <c r="BU147" s="85"/>
      <c r="BV147" s="85"/>
      <c r="CP147" s="85"/>
      <c r="CQ147" s="85"/>
      <c r="CS147" s="85"/>
      <c r="DF147" s="62"/>
      <c r="DH147" s="85"/>
      <c r="DI147" s="85"/>
    </row>
    <row r="148" spans="14:113" s="73" customFormat="1" ht="9" customHeight="1">
      <c r="N148" s="62"/>
      <c r="O148" s="62"/>
      <c r="P148" s="85"/>
      <c r="Q148" s="62"/>
      <c r="AD148" s="62"/>
      <c r="AF148" s="71"/>
      <c r="AG148" s="85"/>
      <c r="BC148" s="85"/>
      <c r="BE148" s="62"/>
      <c r="BU148" s="85"/>
      <c r="BV148" s="85"/>
      <c r="CP148" s="85"/>
      <c r="CQ148" s="85"/>
      <c r="CS148" s="85"/>
      <c r="DF148" s="62"/>
      <c r="DH148" s="85"/>
      <c r="DI148" s="85"/>
    </row>
    <row r="149" spans="14:113" s="73" customFormat="1" ht="9" customHeight="1">
      <c r="N149" s="62"/>
      <c r="O149" s="62"/>
      <c r="P149" s="85"/>
      <c r="Q149" s="62"/>
      <c r="AD149" s="62"/>
      <c r="AF149" s="71"/>
      <c r="AG149" s="85"/>
      <c r="BC149" s="85"/>
      <c r="BE149" s="62"/>
      <c r="BU149" s="85"/>
      <c r="BV149" s="85"/>
      <c r="CP149" s="85"/>
      <c r="CQ149" s="85"/>
      <c r="CS149" s="85"/>
      <c r="DF149" s="62"/>
      <c r="DH149" s="85"/>
      <c r="DI149" s="85"/>
    </row>
    <row r="150" spans="14:113" s="73" customFormat="1" ht="9" customHeight="1">
      <c r="N150" s="62"/>
      <c r="O150" s="62"/>
      <c r="P150" s="85"/>
      <c r="Q150" s="62"/>
      <c r="AD150" s="62"/>
      <c r="AF150" s="71"/>
      <c r="AG150" s="85"/>
      <c r="BC150" s="85"/>
      <c r="BE150" s="62"/>
      <c r="BU150" s="85"/>
      <c r="BV150" s="85"/>
      <c r="CP150" s="85"/>
      <c r="CQ150" s="85"/>
      <c r="CS150" s="85"/>
      <c r="DF150" s="62"/>
      <c r="DH150" s="85"/>
      <c r="DI150" s="85"/>
    </row>
    <row r="151" spans="14:113" s="73" customFormat="1" ht="9" customHeight="1">
      <c r="N151" s="62"/>
      <c r="O151" s="62"/>
      <c r="P151" s="85"/>
      <c r="Q151" s="62"/>
      <c r="AD151" s="62"/>
      <c r="AF151" s="71"/>
      <c r="AG151" s="85"/>
      <c r="BC151" s="85"/>
      <c r="BE151" s="62"/>
      <c r="BU151" s="85"/>
      <c r="BV151" s="85"/>
      <c r="CP151" s="85"/>
      <c r="CQ151" s="85"/>
      <c r="CS151" s="85"/>
      <c r="DF151" s="62"/>
      <c r="DH151" s="85"/>
      <c r="DI151" s="85"/>
    </row>
    <row r="152" spans="14:113" s="73" customFormat="1" ht="9" customHeight="1">
      <c r="N152" s="62"/>
      <c r="O152" s="62"/>
      <c r="P152" s="85"/>
      <c r="Q152" s="62"/>
      <c r="AD152" s="62"/>
      <c r="AF152" s="71"/>
      <c r="AG152" s="85"/>
      <c r="BC152" s="85"/>
      <c r="BE152" s="62"/>
      <c r="BU152" s="85"/>
      <c r="BV152" s="85"/>
      <c r="CP152" s="85"/>
      <c r="CQ152" s="85"/>
      <c r="CS152" s="85"/>
      <c r="DF152" s="62"/>
      <c r="DH152" s="85"/>
      <c r="DI152" s="85"/>
    </row>
    <row r="153" spans="14:113" s="73" customFormat="1" ht="9" customHeight="1">
      <c r="N153" s="62"/>
      <c r="O153" s="62"/>
      <c r="P153" s="85"/>
      <c r="Q153" s="62"/>
      <c r="AD153" s="62"/>
      <c r="AF153" s="71"/>
      <c r="AG153" s="85"/>
      <c r="BC153" s="85"/>
      <c r="BE153" s="62"/>
      <c r="BU153" s="85"/>
      <c r="BV153" s="85"/>
      <c r="CP153" s="85"/>
      <c r="CQ153" s="85"/>
      <c r="CS153" s="85"/>
      <c r="DF153" s="62"/>
      <c r="DH153" s="85"/>
      <c r="DI153" s="85"/>
    </row>
    <row r="154" spans="14:113" s="73" customFormat="1" ht="9" customHeight="1">
      <c r="N154" s="62"/>
      <c r="O154" s="62"/>
      <c r="P154" s="85"/>
      <c r="Q154" s="62"/>
      <c r="AD154" s="62"/>
      <c r="AF154" s="71"/>
      <c r="AG154" s="85"/>
      <c r="BC154" s="85"/>
      <c r="BE154" s="62"/>
      <c r="BU154" s="85"/>
      <c r="BV154" s="85"/>
      <c r="CP154" s="85"/>
      <c r="CQ154" s="85"/>
      <c r="CS154" s="85"/>
      <c r="DF154" s="62"/>
      <c r="DH154" s="85"/>
      <c r="DI154" s="85"/>
    </row>
    <row r="155" spans="14:113" s="73" customFormat="1" ht="9" customHeight="1">
      <c r="N155" s="62"/>
      <c r="O155" s="62"/>
      <c r="P155" s="85"/>
      <c r="Q155" s="62"/>
      <c r="AD155" s="62"/>
      <c r="AF155" s="71"/>
      <c r="AG155" s="85"/>
      <c r="BC155" s="85"/>
      <c r="BE155" s="62"/>
      <c r="BU155" s="85"/>
      <c r="BV155" s="85"/>
      <c r="CP155" s="85"/>
      <c r="CQ155" s="85"/>
      <c r="CS155" s="85"/>
      <c r="DF155" s="62"/>
      <c r="DH155" s="85"/>
      <c r="DI155" s="85"/>
    </row>
    <row r="156" spans="14:113" s="73" customFormat="1" ht="9" customHeight="1">
      <c r="N156" s="62"/>
      <c r="O156" s="62"/>
      <c r="P156" s="85"/>
      <c r="Q156" s="62"/>
      <c r="AD156" s="62"/>
      <c r="AF156" s="71"/>
      <c r="AG156" s="85"/>
      <c r="BC156" s="85"/>
      <c r="BE156" s="62"/>
      <c r="BU156" s="85"/>
      <c r="BV156" s="85"/>
      <c r="CP156" s="85"/>
      <c r="CQ156" s="85"/>
      <c r="CS156" s="85"/>
      <c r="DF156" s="62"/>
      <c r="DH156" s="85"/>
      <c r="DI156" s="85"/>
    </row>
    <row r="157" spans="14:113" s="73" customFormat="1" ht="9" customHeight="1">
      <c r="N157" s="62"/>
      <c r="O157" s="62"/>
      <c r="P157" s="85"/>
      <c r="Q157" s="62"/>
      <c r="AD157" s="62"/>
      <c r="AF157" s="71"/>
      <c r="AG157" s="85"/>
      <c r="BC157" s="85"/>
      <c r="BE157" s="62"/>
      <c r="BU157" s="85"/>
      <c r="BV157" s="85"/>
      <c r="CP157" s="85"/>
      <c r="CQ157" s="85"/>
      <c r="CS157" s="85"/>
      <c r="DF157" s="62"/>
      <c r="DH157" s="85"/>
      <c r="DI157" s="85"/>
    </row>
    <row r="158" spans="14:113" s="73" customFormat="1" ht="9" customHeight="1">
      <c r="N158" s="62"/>
      <c r="O158" s="62"/>
      <c r="P158" s="85"/>
      <c r="Q158" s="62"/>
      <c r="AD158" s="62"/>
      <c r="AF158" s="71"/>
      <c r="AG158" s="85"/>
      <c r="BC158" s="85"/>
      <c r="BE158" s="62"/>
      <c r="BU158" s="85"/>
      <c r="BV158" s="85"/>
      <c r="CP158" s="85"/>
      <c r="CQ158" s="85"/>
      <c r="CS158" s="85"/>
      <c r="DF158" s="62"/>
      <c r="DH158" s="85"/>
      <c r="DI158" s="85"/>
    </row>
    <row r="159" spans="14:113" s="73" customFormat="1" ht="9" customHeight="1">
      <c r="N159" s="62"/>
      <c r="O159" s="62"/>
      <c r="P159" s="85"/>
      <c r="Q159" s="62"/>
      <c r="AD159" s="62"/>
      <c r="AF159" s="71"/>
      <c r="AG159" s="85"/>
      <c r="BC159" s="85"/>
      <c r="BE159" s="62"/>
      <c r="BU159" s="85"/>
      <c r="BV159" s="85"/>
      <c r="CP159" s="85"/>
      <c r="CQ159" s="85"/>
      <c r="CS159" s="85"/>
      <c r="DF159" s="62"/>
      <c r="DH159" s="85"/>
      <c r="DI159" s="85"/>
    </row>
    <row r="160" spans="14:113" s="73" customFormat="1" ht="9" customHeight="1">
      <c r="N160" s="62"/>
      <c r="O160" s="62"/>
      <c r="P160" s="85"/>
      <c r="Q160" s="62"/>
      <c r="AD160" s="62"/>
      <c r="AF160" s="71"/>
      <c r="AG160" s="85"/>
      <c r="BC160" s="85"/>
      <c r="BE160" s="62"/>
      <c r="BU160" s="85"/>
      <c r="BV160" s="85"/>
      <c r="CP160" s="85"/>
      <c r="CQ160" s="85"/>
      <c r="CS160" s="85"/>
      <c r="DF160" s="62"/>
      <c r="DH160" s="85"/>
      <c r="DI160" s="85"/>
    </row>
    <row r="161" spans="14:122" s="73" customFormat="1" ht="12" customHeight="1">
      <c r="N161" s="62"/>
      <c r="O161" s="62"/>
      <c r="P161" s="85"/>
      <c r="Q161" s="62"/>
      <c r="AD161" s="62"/>
      <c r="AF161" s="71"/>
      <c r="AG161" s="85"/>
      <c r="BC161" s="85"/>
      <c r="BE161" s="62"/>
      <c r="BU161" s="85"/>
      <c r="BV161" s="85"/>
      <c r="CP161" s="85"/>
      <c r="CQ161" s="85"/>
      <c r="CS161" s="85"/>
      <c r="DF161" s="62"/>
      <c r="DH161" s="85"/>
      <c r="DI161" s="85"/>
    </row>
    <row r="162" spans="14:122" s="62" customFormat="1" ht="9" customHeight="1">
      <c r="P162" s="85"/>
      <c r="AF162" s="85"/>
      <c r="AG162" s="85"/>
      <c r="AQ162" s="73"/>
      <c r="AR162" s="73"/>
      <c r="AS162" s="73"/>
      <c r="AT162" s="73"/>
      <c r="AU162" s="73"/>
      <c r="AV162" s="73"/>
      <c r="AW162" s="73"/>
      <c r="AX162" s="73"/>
      <c r="AY162" s="73"/>
      <c r="AZ162" s="73"/>
      <c r="BA162" s="73"/>
      <c r="BB162" s="73"/>
      <c r="BC162" s="85"/>
      <c r="BD162" s="73"/>
      <c r="BF162" s="73"/>
      <c r="BG162" s="73"/>
      <c r="BH162" s="73"/>
      <c r="BI162" s="73"/>
      <c r="BJ162" s="73"/>
      <c r="BK162" s="73"/>
      <c r="BL162" s="73"/>
      <c r="BM162" s="73"/>
      <c r="BN162" s="73"/>
      <c r="BO162" s="73"/>
      <c r="BP162" s="73"/>
      <c r="BQ162" s="73"/>
      <c r="BR162" s="73"/>
      <c r="BS162" s="73"/>
      <c r="BT162" s="73"/>
      <c r="BU162" s="85"/>
      <c r="BV162" s="85"/>
      <c r="BW162" s="73"/>
      <c r="BX162" s="73"/>
      <c r="BY162" s="73"/>
      <c r="BZ162" s="73"/>
      <c r="CA162" s="73"/>
      <c r="CB162" s="73"/>
      <c r="CC162" s="73"/>
      <c r="CD162" s="73"/>
      <c r="CE162" s="73"/>
      <c r="CF162" s="73"/>
      <c r="CG162" s="73"/>
      <c r="CH162" s="73"/>
      <c r="CI162" s="73"/>
      <c r="CJ162" s="73"/>
      <c r="CK162" s="73"/>
      <c r="CL162" s="73"/>
      <c r="CM162" s="73"/>
      <c r="CN162" s="73"/>
      <c r="CO162" s="73"/>
      <c r="CP162" s="85"/>
      <c r="CQ162" s="85"/>
      <c r="CR162" s="73"/>
      <c r="CS162" s="85"/>
      <c r="CT162" s="73"/>
      <c r="CU162" s="73"/>
      <c r="CV162" s="73"/>
      <c r="CW162" s="73"/>
      <c r="CX162" s="73"/>
      <c r="CY162" s="73"/>
      <c r="CZ162" s="73"/>
      <c r="DA162" s="73"/>
      <c r="DB162" s="73"/>
      <c r="DC162" s="73"/>
      <c r="DD162" s="73"/>
      <c r="DE162" s="73"/>
      <c r="DG162" s="73"/>
      <c r="DH162" s="85"/>
      <c r="DI162" s="85"/>
      <c r="DJ162" s="73"/>
      <c r="DK162" s="73"/>
      <c r="DL162" s="73"/>
      <c r="DM162" s="73"/>
      <c r="DN162" s="73"/>
      <c r="DO162" s="73"/>
      <c r="DP162" s="73"/>
      <c r="DQ162" s="73"/>
      <c r="DR162" s="73"/>
    </row>
    <row r="163" spans="14:122" s="62" customFormat="1" ht="9" customHeight="1">
      <c r="P163" s="85"/>
      <c r="AF163" s="85"/>
      <c r="AG163" s="85"/>
      <c r="AQ163" s="73"/>
      <c r="AR163" s="73"/>
      <c r="AS163" s="73"/>
      <c r="AT163" s="73"/>
      <c r="AU163" s="73"/>
      <c r="AV163" s="73"/>
      <c r="AW163" s="73"/>
      <c r="AX163" s="73"/>
      <c r="AY163" s="73"/>
      <c r="AZ163" s="73"/>
      <c r="BA163" s="73"/>
      <c r="BB163" s="73"/>
      <c r="BC163" s="85"/>
      <c r="BD163" s="73"/>
      <c r="BF163" s="73"/>
      <c r="BG163" s="73"/>
      <c r="BH163" s="73"/>
      <c r="BI163" s="73"/>
      <c r="BJ163" s="73"/>
      <c r="BK163" s="73"/>
      <c r="BL163" s="73"/>
      <c r="BM163" s="73"/>
      <c r="BN163" s="73"/>
      <c r="BO163" s="73"/>
      <c r="BP163" s="73"/>
      <c r="BQ163" s="73"/>
      <c r="BR163" s="73"/>
      <c r="BS163" s="73"/>
      <c r="BT163" s="73"/>
      <c r="BU163" s="85"/>
      <c r="BV163" s="85"/>
      <c r="BW163" s="73"/>
      <c r="BX163" s="73"/>
      <c r="BY163" s="73"/>
      <c r="BZ163" s="73"/>
      <c r="CA163" s="73"/>
      <c r="CB163" s="73"/>
      <c r="CC163" s="73"/>
      <c r="CD163" s="73"/>
      <c r="CE163" s="73"/>
      <c r="CF163" s="73"/>
      <c r="CG163" s="73"/>
      <c r="CH163" s="73"/>
      <c r="CI163" s="73"/>
      <c r="CJ163" s="73"/>
      <c r="CK163" s="73"/>
      <c r="CL163" s="73"/>
      <c r="CM163" s="73"/>
      <c r="CN163" s="73"/>
      <c r="CO163" s="73"/>
      <c r="CP163" s="85"/>
      <c r="CQ163" s="85"/>
      <c r="CR163" s="73"/>
      <c r="CS163" s="85"/>
      <c r="CT163" s="73"/>
      <c r="CU163" s="73"/>
      <c r="CV163" s="73"/>
      <c r="CW163" s="73"/>
      <c r="CX163" s="73"/>
      <c r="CY163" s="73"/>
      <c r="CZ163" s="73"/>
      <c r="DA163" s="73"/>
      <c r="DB163" s="73"/>
      <c r="DC163" s="73"/>
      <c r="DD163" s="73"/>
      <c r="DE163" s="73"/>
      <c r="DG163" s="73"/>
      <c r="DH163" s="85"/>
      <c r="DI163" s="85"/>
      <c r="DJ163" s="73"/>
      <c r="DK163" s="73"/>
      <c r="DL163" s="73"/>
      <c r="DM163" s="73"/>
      <c r="DN163" s="73"/>
      <c r="DO163" s="73"/>
      <c r="DP163" s="73"/>
      <c r="DQ163" s="73"/>
      <c r="DR163" s="73"/>
    </row>
    <row r="164" spans="14:122" s="62" customFormat="1" ht="9" customHeight="1">
      <c r="P164" s="85"/>
      <c r="AF164" s="85"/>
      <c r="AG164" s="85"/>
      <c r="BC164" s="85"/>
      <c r="BU164" s="85"/>
      <c r="BV164" s="85"/>
      <c r="CP164" s="85"/>
      <c r="CQ164" s="85"/>
      <c r="CS164" s="85"/>
      <c r="DH164" s="85"/>
      <c r="DI164" s="85"/>
    </row>
    <row r="165" spans="14:122" s="62" customFormat="1" ht="9" customHeight="1">
      <c r="P165" s="85"/>
      <c r="AF165" s="85"/>
      <c r="AG165" s="85"/>
      <c r="BC165" s="85"/>
      <c r="BU165" s="85"/>
      <c r="BV165" s="85"/>
      <c r="CP165" s="85"/>
      <c r="CQ165" s="85"/>
      <c r="CS165" s="85"/>
      <c r="DH165" s="85"/>
      <c r="DI165" s="85"/>
    </row>
    <row r="166" spans="14:122" s="62" customFormat="1" ht="9" customHeight="1">
      <c r="P166" s="85"/>
      <c r="AF166" s="85"/>
      <c r="AG166" s="85"/>
      <c r="BC166" s="85"/>
      <c r="BU166" s="85"/>
      <c r="BV166" s="85"/>
      <c r="CP166" s="85"/>
      <c r="CQ166" s="85"/>
      <c r="CS166" s="85"/>
      <c r="DH166" s="85"/>
      <c r="DI166" s="85"/>
    </row>
    <row r="167" spans="14:122" s="62" customFormat="1" ht="9" customHeight="1">
      <c r="P167" s="85"/>
      <c r="AF167" s="85"/>
      <c r="AG167" s="85"/>
      <c r="BC167" s="85"/>
      <c r="BU167" s="85"/>
      <c r="BV167" s="85"/>
      <c r="CP167" s="85"/>
      <c r="CQ167" s="85"/>
      <c r="CS167" s="85"/>
      <c r="DH167" s="85"/>
      <c r="DI167" s="85"/>
    </row>
    <row r="168" spans="14:122" s="62" customFormat="1" ht="9" customHeight="1">
      <c r="P168" s="85"/>
      <c r="AF168" s="85"/>
      <c r="AG168" s="85"/>
      <c r="BC168" s="85"/>
      <c r="BU168" s="85"/>
      <c r="BV168" s="85"/>
      <c r="CP168" s="85"/>
      <c r="CQ168" s="85"/>
      <c r="CS168" s="85"/>
      <c r="DH168" s="85"/>
      <c r="DI168" s="85"/>
    </row>
    <row r="169" spans="14:122" s="62" customFormat="1" ht="9" customHeight="1">
      <c r="P169" s="85"/>
      <c r="AF169" s="85"/>
      <c r="AG169" s="85"/>
      <c r="BC169" s="85"/>
      <c r="BU169" s="85"/>
      <c r="BV169" s="85"/>
      <c r="CP169" s="85"/>
      <c r="CQ169" s="85"/>
      <c r="CS169" s="85"/>
      <c r="DH169" s="85"/>
      <c r="DI169" s="85"/>
    </row>
    <row r="170" spans="14:122" s="62" customFormat="1" ht="9" customHeight="1">
      <c r="P170" s="85"/>
      <c r="AF170" s="85"/>
      <c r="AG170" s="85"/>
      <c r="BC170" s="85"/>
      <c r="BU170" s="85"/>
      <c r="BV170" s="85"/>
      <c r="CP170" s="85"/>
      <c r="CQ170" s="85"/>
      <c r="CS170" s="85"/>
      <c r="DH170" s="85"/>
      <c r="DI170" s="85"/>
    </row>
    <row r="171" spans="14:122" s="62" customFormat="1" ht="9" customHeight="1">
      <c r="P171" s="85"/>
      <c r="AF171" s="85"/>
      <c r="AG171" s="85"/>
      <c r="BC171" s="85"/>
      <c r="BU171" s="85"/>
      <c r="BV171" s="85"/>
      <c r="CP171" s="85"/>
      <c r="CQ171" s="85"/>
      <c r="CS171" s="85"/>
      <c r="DH171" s="85"/>
      <c r="DI171" s="85"/>
    </row>
    <row r="172" spans="14:122" s="62" customFormat="1" ht="9" customHeight="1">
      <c r="P172" s="85"/>
      <c r="AF172" s="85"/>
      <c r="AG172" s="85"/>
      <c r="BC172" s="85"/>
      <c r="BU172" s="85"/>
      <c r="BV172" s="85"/>
      <c r="CP172" s="85"/>
      <c r="CQ172" s="85"/>
      <c r="CS172" s="85"/>
      <c r="DH172" s="85"/>
      <c r="DI172" s="85"/>
    </row>
    <row r="173" spans="14:122" s="62" customFormat="1" ht="9" customHeight="1">
      <c r="P173" s="85"/>
      <c r="AF173" s="85"/>
      <c r="AG173" s="85"/>
      <c r="BC173" s="85"/>
      <c r="BU173" s="85"/>
      <c r="BV173" s="85"/>
      <c r="CP173" s="85"/>
      <c r="CQ173" s="85"/>
      <c r="CS173" s="85"/>
      <c r="DH173" s="85"/>
      <c r="DI173" s="85"/>
    </row>
    <row r="174" spans="14:122" s="62" customFormat="1" ht="9" customHeight="1">
      <c r="P174" s="85"/>
      <c r="AF174" s="85"/>
      <c r="AG174" s="85"/>
      <c r="BC174" s="85"/>
      <c r="BU174" s="85"/>
      <c r="BV174" s="85"/>
      <c r="CP174" s="85"/>
      <c r="CQ174" s="85"/>
      <c r="CS174" s="85"/>
      <c r="DH174" s="85"/>
      <c r="DI174" s="85"/>
    </row>
    <row r="175" spans="14:122" s="62" customFormat="1" ht="9" customHeight="1">
      <c r="P175" s="85"/>
      <c r="AF175" s="85"/>
      <c r="AG175" s="85"/>
      <c r="BC175" s="85"/>
      <c r="BU175" s="85"/>
      <c r="BV175" s="85"/>
      <c r="CP175" s="85"/>
      <c r="CQ175" s="85"/>
      <c r="CS175" s="85"/>
      <c r="DH175" s="85"/>
      <c r="DI175" s="85"/>
    </row>
    <row r="176" spans="14:122" s="62" customFormat="1" ht="9" customHeight="1">
      <c r="P176" s="85"/>
      <c r="AF176" s="85"/>
      <c r="AG176" s="85"/>
      <c r="BC176" s="85"/>
      <c r="BU176" s="85"/>
      <c r="BV176" s="85"/>
      <c r="CP176" s="85"/>
      <c r="CQ176" s="85"/>
      <c r="CS176" s="85"/>
      <c r="DH176" s="85"/>
      <c r="DI176" s="85"/>
    </row>
    <row r="177" spans="16:113" s="62" customFormat="1" ht="9" customHeight="1">
      <c r="P177" s="85"/>
      <c r="AF177" s="85"/>
      <c r="AG177" s="85"/>
      <c r="BC177" s="85"/>
      <c r="BU177" s="85"/>
      <c r="BV177" s="85"/>
      <c r="CP177" s="85"/>
      <c r="CQ177" s="85"/>
      <c r="CS177" s="85"/>
      <c r="DH177" s="85"/>
      <c r="DI177" s="85"/>
    </row>
    <row r="178" spans="16:113" s="62" customFormat="1" ht="9" customHeight="1">
      <c r="P178" s="85"/>
      <c r="AF178" s="85"/>
      <c r="AG178" s="85"/>
      <c r="BC178" s="85"/>
      <c r="BU178" s="85"/>
      <c r="BV178" s="85"/>
      <c r="CP178" s="85"/>
      <c r="CQ178" s="85"/>
      <c r="CS178" s="85"/>
      <c r="DH178" s="85"/>
      <c r="DI178" s="85"/>
    </row>
    <row r="179" spans="16:113" s="62" customFormat="1" ht="9" customHeight="1">
      <c r="P179" s="85"/>
      <c r="AF179" s="85"/>
      <c r="AG179" s="85"/>
      <c r="BC179" s="85"/>
      <c r="BU179" s="85"/>
      <c r="BV179" s="85"/>
      <c r="CP179" s="85"/>
      <c r="CQ179" s="85"/>
      <c r="CS179" s="85"/>
      <c r="DH179" s="85"/>
      <c r="DI179" s="85"/>
    </row>
    <row r="180" spans="16:113" s="62" customFormat="1" ht="9" customHeight="1">
      <c r="P180" s="85"/>
      <c r="AF180" s="85"/>
      <c r="AG180" s="85"/>
      <c r="BC180" s="85"/>
      <c r="BU180" s="85"/>
      <c r="BV180" s="85"/>
      <c r="CP180" s="85"/>
      <c r="CQ180" s="85"/>
      <c r="CS180" s="85"/>
      <c r="DH180" s="85"/>
      <c r="DI180" s="85"/>
    </row>
    <row r="181" spans="16:113" s="62" customFormat="1" ht="9" customHeight="1">
      <c r="P181" s="85"/>
      <c r="AF181" s="85"/>
      <c r="AG181" s="85"/>
      <c r="BC181" s="85"/>
      <c r="BU181" s="85"/>
      <c r="BV181" s="85"/>
      <c r="CP181" s="85"/>
      <c r="CQ181" s="85"/>
      <c r="CS181" s="85"/>
      <c r="DH181" s="85"/>
      <c r="DI181" s="85"/>
    </row>
    <row r="182" spans="16:113" s="62" customFormat="1" ht="9" customHeight="1">
      <c r="P182" s="85"/>
      <c r="AF182" s="85"/>
      <c r="AG182" s="85"/>
      <c r="BC182" s="85"/>
      <c r="BU182" s="85"/>
      <c r="BV182" s="85"/>
      <c r="CP182" s="85"/>
      <c r="CQ182" s="85"/>
      <c r="CS182" s="85"/>
      <c r="DH182" s="85"/>
      <c r="DI182" s="85"/>
    </row>
    <row r="183" spans="16:113" s="62" customFormat="1" ht="9" customHeight="1">
      <c r="P183" s="85"/>
      <c r="AF183" s="85"/>
      <c r="AG183" s="85"/>
      <c r="BC183" s="85"/>
      <c r="BU183" s="85"/>
      <c r="BV183" s="85"/>
      <c r="CP183" s="85"/>
      <c r="CQ183" s="85"/>
      <c r="CS183" s="85"/>
      <c r="DH183" s="85"/>
      <c r="DI183" s="85"/>
    </row>
    <row r="184" spans="16:113" s="62" customFormat="1" ht="9" customHeight="1">
      <c r="P184" s="85"/>
      <c r="AF184" s="85"/>
      <c r="AG184" s="85"/>
      <c r="BC184" s="85"/>
      <c r="BU184" s="85"/>
      <c r="BV184" s="85"/>
      <c r="CP184" s="85"/>
      <c r="CQ184" s="85"/>
      <c r="CS184" s="85"/>
      <c r="DH184" s="85"/>
      <c r="DI184" s="85"/>
    </row>
    <row r="185" spans="16:113" s="62" customFormat="1" ht="9" customHeight="1">
      <c r="P185" s="85"/>
      <c r="AF185" s="85"/>
      <c r="AG185" s="85"/>
      <c r="BC185" s="85"/>
      <c r="BU185" s="85"/>
      <c r="BV185" s="85"/>
      <c r="CP185" s="85"/>
      <c r="CQ185" s="85"/>
      <c r="CS185" s="85"/>
      <c r="DH185" s="85"/>
      <c r="DI185" s="85"/>
    </row>
    <row r="186" spans="16:113" s="62" customFormat="1" ht="9" customHeight="1">
      <c r="P186" s="85"/>
      <c r="AF186" s="85"/>
      <c r="AG186" s="85"/>
      <c r="BC186" s="85"/>
      <c r="BU186" s="85"/>
      <c r="BV186" s="85"/>
      <c r="CP186" s="85"/>
      <c r="CQ186" s="85"/>
      <c r="CS186" s="85"/>
      <c r="DH186" s="85"/>
      <c r="DI186" s="85"/>
    </row>
    <row r="187" spans="16:113" s="62" customFormat="1" ht="9" customHeight="1">
      <c r="P187" s="85"/>
      <c r="AF187" s="85"/>
      <c r="AG187" s="85"/>
      <c r="BC187" s="85"/>
      <c r="BU187" s="85"/>
      <c r="BV187" s="85"/>
      <c r="CP187" s="85"/>
      <c r="CQ187" s="85"/>
      <c r="CS187" s="85"/>
      <c r="DH187" s="85"/>
      <c r="DI187" s="85"/>
    </row>
    <row r="188" spans="16:113" s="62" customFormat="1" ht="9" customHeight="1">
      <c r="P188" s="85"/>
      <c r="AF188" s="85"/>
      <c r="AG188" s="85"/>
      <c r="BC188" s="85"/>
      <c r="BU188" s="85"/>
      <c r="BV188" s="85"/>
      <c r="CP188" s="85"/>
      <c r="CQ188" s="85"/>
      <c r="CS188" s="85"/>
      <c r="DH188" s="85"/>
      <c r="DI188" s="85"/>
    </row>
    <row r="189" spans="16:113" s="62" customFormat="1" ht="9" customHeight="1">
      <c r="P189" s="85"/>
      <c r="AF189" s="85"/>
      <c r="AG189" s="85"/>
      <c r="BC189" s="85"/>
      <c r="BU189" s="85"/>
      <c r="BV189" s="85"/>
      <c r="CP189" s="85"/>
      <c r="CQ189" s="85"/>
      <c r="CS189" s="85"/>
      <c r="DH189" s="85"/>
      <c r="DI189" s="85"/>
    </row>
    <row r="190" spans="16:113" s="62" customFormat="1" ht="9" customHeight="1">
      <c r="P190" s="85"/>
      <c r="AF190" s="85"/>
      <c r="AG190" s="85"/>
      <c r="BC190" s="85"/>
      <c r="BU190" s="85"/>
      <c r="BV190" s="85"/>
      <c r="CP190" s="85"/>
      <c r="CQ190" s="85"/>
      <c r="CS190" s="85"/>
      <c r="DH190" s="85"/>
      <c r="DI190" s="85"/>
    </row>
    <row r="191" spans="16:113" s="62" customFormat="1" ht="9" customHeight="1">
      <c r="P191" s="85"/>
      <c r="AF191" s="85"/>
      <c r="AG191" s="85"/>
      <c r="BC191" s="85"/>
      <c r="BU191" s="85"/>
      <c r="BV191" s="85"/>
      <c r="CP191" s="85"/>
      <c r="CQ191" s="85"/>
      <c r="CS191" s="85"/>
      <c r="DH191" s="85"/>
      <c r="DI191" s="85"/>
    </row>
    <row r="192" spans="16:113" s="62" customFormat="1" ht="9" customHeight="1">
      <c r="P192" s="85"/>
      <c r="AF192" s="85"/>
      <c r="AG192" s="85"/>
      <c r="BC192" s="85"/>
      <c r="BU192" s="85"/>
      <c r="BV192" s="85"/>
      <c r="CP192" s="85"/>
      <c r="CQ192" s="85"/>
      <c r="CS192" s="85"/>
      <c r="DH192" s="85"/>
      <c r="DI192" s="85"/>
    </row>
    <row r="193" spans="16:113" s="62" customFormat="1" ht="9" customHeight="1">
      <c r="P193" s="85"/>
      <c r="AF193" s="85"/>
      <c r="AG193" s="85"/>
      <c r="BC193" s="85"/>
      <c r="BU193" s="85"/>
      <c r="BV193" s="85"/>
      <c r="CP193" s="85"/>
      <c r="CQ193" s="85"/>
      <c r="CS193" s="85"/>
      <c r="DH193" s="85"/>
      <c r="DI193" s="85"/>
    </row>
    <row r="194" spans="16:113" s="62" customFormat="1" ht="9" customHeight="1">
      <c r="P194" s="85"/>
      <c r="AF194" s="85"/>
      <c r="AG194" s="85"/>
      <c r="BC194" s="85"/>
      <c r="BU194" s="85"/>
      <c r="BV194" s="85"/>
      <c r="CP194" s="85"/>
      <c r="CQ194" s="85"/>
      <c r="CS194" s="85"/>
      <c r="DH194" s="85"/>
      <c r="DI194" s="85"/>
    </row>
    <row r="195" spans="16:113" s="62" customFormat="1" ht="9" customHeight="1">
      <c r="P195" s="85"/>
      <c r="AF195" s="85"/>
      <c r="AG195" s="85"/>
      <c r="BC195" s="85"/>
      <c r="BU195" s="85"/>
      <c r="BV195" s="85"/>
      <c r="CP195" s="85"/>
      <c r="CQ195" s="85"/>
      <c r="CS195" s="85"/>
      <c r="DH195" s="85"/>
      <c r="DI195" s="85"/>
    </row>
    <row r="196" spans="16:113" s="62" customFormat="1" ht="9" customHeight="1">
      <c r="P196" s="85"/>
      <c r="AF196" s="85"/>
      <c r="AG196" s="85"/>
      <c r="BC196" s="85"/>
      <c r="BU196" s="85"/>
      <c r="BV196" s="85"/>
      <c r="CP196" s="85"/>
      <c r="CQ196" s="85"/>
      <c r="CS196" s="85"/>
      <c r="DH196" s="85"/>
      <c r="DI196" s="85"/>
    </row>
    <row r="197" spans="16:113" s="62" customFormat="1" ht="9" customHeight="1">
      <c r="P197" s="85"/>
      <c r="AF197" s="85"/>
      <c r="AG197" s="85"/>
      <c r="BC197" s="85"/>
      <c r="BU197" s="85"/>
      <c r="BV197" s="85"/>
      <c r="CP197" s="85"/>
      <c r="CQ197" s="85"/>
      <c r="CS197" s="85"/>
      <c r="DH197" s="85"/>
      <c r="DI197" s="85"/>
    </row>
    <row r="198" spans="16:113" s="62" customFormat="1" ht="9" customHeight="1">
      <c r="P198" s="85"/>
      <c r="AF198" s="85"/>
      <c r="AG198" s="85"/>
      <c r="BC198" s="85"/>
      <c r="BU198" s="85"/>
      <c r="BV198" s="85"/>
      <c r="CP198" s="85"/>
      <c r="CQ198" s="85"/>
      <c r="CS198" s="85"/>
      <c r="DH198" s="85"/>
      <c r="DI198" s="85"/>
    </row>
    <row r="199" spans="16:113" s="62" customFormat="1" ht="9" customHeight="1">
      <c r="P199" s="85"/>
      <c r="AF199" s="85"/>
      <c r="AG199" s="85"/>
      <c r="BC199" s="85"/>
      <c r="BU199" s="85"/>
      <c r="BV199" s="85"/>
      <c r="CP199" s="85"/>
      <c r="CQ199" s="85"/>
      <c r="CS199" s="85"/>
      <c r="DH199" s="85"/>
      <c r="DI199" s="85"/>
    </row>
    <row r="200" spans="16:113" s="62" customFormat="1" ht="9" customHeight="1">
      <c r="P200" s="85"/>
      <c r="AF200" s="85"/>
      <c r="AG200" s="85"/>
      <c r="BC200" s="85"/>
      <c r="BU200" s="85"/>
      <c r="BV200" s="85"/>
      <c r="CP200" s="85"/>
      <c r="CQ200" s="85"/>
      <c r="CS200" s="85"/>
      <c r="DH200" s="85"/>
      <c r="DI200" s="85"/>
    </row>
    <row r="201" spans="16:113" s="62" customFormat="1" ht="9" customHeight="1">
      <c r="P201" s="85"/>
      <c r="AF201" s="85"/>
      <c r="AG201" s="85"/>
      <c r="BC201" s="85"/>
      <c r="BU201" s="85"/>
      <c r="BV201" s="85"/>
      <c r="CP201" s="85"/>
      <c r="CQ201" s="85"/>
      <c r="CS201" s="85"/>
      <c r="DH201" s="85"/>
      <c r="DI201" s="85"/>
    </row>
    <row r="202" spans="16:113" s="62" customFormat="1" ht="9" customHeight="1">
      <c r="P202" s="85"/>
      <c r="AF202" s="85"/>
      <c r="AG202" s="85"/>
      <c r="BC202" s="85"/>
      <c r="BU202" s="85"/>
      <c r="BV202" s="85"/>
      <c r="CP202" s="85"/>
      <c r="CQ202" s="85"/>
      <c r="CS202" s="85"/>
      <c r="DH202" s="85"/>
      <c r="DI202" s="85"/>
    </row>
    <row r="203" spans="16:113" s="62" customFormat="1" ht="9" customHeight="1">
      <c r="P203" s="85"/>
      <c r="AF203" s="85"/>
      <c r="AG203" s="85"/>
      <c r="BC203" s="85"/>
      <c r="BU203" s="85"/>
      <c r="BV203" s="85"/>
      <c r="CP203" s="85"/>
      <c r="CQ203" s="85"/>
      <c r="CS203" s="85"/>
      <c r="DH203" s="85"/>
      <c r="DI203" s="85"/>
    </row>
    <row r="204" spans="16:113" s="62" customFormat="1" ht="9" customHeight="1">
      <c r="P204" s="85"/>
      <c r="AF204" s="85"/>
      <c r="AG204" s="85"/>
      <c r="BC204" s="85"/>
      <c r="BU204" s="85"/>
      <c r="BV204" s="85"/>
      <c r="CP204" s="85"/>
      <c r="CQ204" s="85"/>
      <c r="CS204" s="85"/>
      <c r="DH204" s="85"/>
      <c r="DI204" s="85"/>
    </row>
    <row r="205" spans="16:113" s="62" customFormat="1" ht="9" customHeight="1">
      <c r="P205" s="85"/>
      <c r="AF205" s="85"/>
      <c r="AG205" s="85"/>
      <c r="BC205" s="85"/>
      <c r="BU205" s="85"/>
      <c r="BV205" s="85"/>
      <c r="CP205" s="85"/>
      <c r="CQ205" s="85"/>
      <c r="CS205" s="85"/>
      <c r="DH205" s="85"/>
      <c r="DI205" s="85"/>
    </row>
    <row r="206" spans="16:113" s="62" customFormat="1" ht="9" customHeight="1">
      <c r="P206" s="85"/>
      <c r="AF206" s="85"/>
      <c r="AG206" s="85"/>
      <c r="BC206" s="85"/>
      <c r="BU206" s="85"/>
      <c r="BV206" s="85"/>
      <c r="CP206" s="85"/>
      <c r="CQ206" s="85"/>
      <c r="CS206" s="85"/>
      <c r="DH206" s="85"/>
      <c r="DI206" s="85"/>
    </row>
    <row r="207" spans="16:113" s="62" customFormat="1" ht="9" customHeight="1">
      <c r="P207" s="85"/>
      <c r="AF207" s="85"/>
      <c r="AG207" s="85"/>
      <c r="BC207" s="85"/>
      <c r="BU207" s="85"/>
      <c r="BV207" s="85"/>
      <c r="CP207" s="85"/>
      <c r="CQ207" s="85"/>
      <c r="CS207" s="85"/>
      <c r="DH207" s="85"/>
      <c r="DI207" s="85"/>
    </row>
    <row r="208" spans="16:113" s="62" customFormat="1" ht="9" customHeight="1">
      <c r="P208" s="85"/>
      <c r="AF208" s="85"/>
      <c r="AG208" s="85"/>
      <c r="BC208" s="85"/>
      <c r="BU208" s="85"/>
      <c r="BV208" s="85"/>
      <c r="CP208" s="85"/>
      <c r="CQ208" s="85"/>
      <c r="CS208" s="85"/>
      <c r="DH208" s="85"/>
      <c r="DI208" s="85"/>
    </row>
    <row r="209" spans="16:113" s="62" customFormat="1" ht="9" customHeight="1">
      <c r="P209" s="85"/>
      <c r="AF209" s="85"/>
      <c r="AG209" s="85"/>
      <c r="BC209" s="85"/>
      <c r="BU209" s="85"/>
      <c r="BV209" s="85"/>
      <c r="CP209" s="85"/>
      <c r="CQ209" s="85"/>
      <c r="CS209" s="85"/>
      <c r="DH209" s="85"/>
      <c r="DI209" s="85"/>
    </row>
    <row r="210" spans="16:113" s="62" customFormat="1" ht="9" customHeight="1">
      <c r="P210" s="85"/>
      <c r="AF210" s="85"/>
      <c r="AG210" s="85"/>
      <c r="BC210" s="85"/>
      <c r="BU210" s="85"/>
      <c r="BV210" s="85"/>
      <c r="CP210" s="85"/>
      <c r="CQ210" s="85"/>
      <c r="CS210" s="85"/>
      <c r="DH210" s="85"/>
      <c r="DI210" s="85"/>
    </row>
    <row r="211" spans="16:113" s="62" customFormat="1" ht="9" customHeight="1">
      <c r="P211" s="85"/>
      <c r="AF211" s="85"/>
      <c r="AG211" s="85"/>
      <c r="BC211" s="85"/>
      <c r="BU211" s="85"/>
      <c r="BV211" s="85"/>
      <c r="CP211" s="85"/>
      <c r="CQ211" s="85"/>
      <c r="CS211" s="85"/>
      <c r="DH211" s="85"/>
      <c r="DI211" s="85"/>
    </row>
    <row r="212" spans="16:113" s="62" customFormat="1" ht="9" customHeight="1">
      <c r="P212" s="85"/>
      <c r="AF212" s="85"/>
      <c r="AG212" s="85"/>
      <c r="BC212" s="85"/>
      <c r="BU212" s="85"/>
      <c r="BV212" s="85"/>
      <c r="CP212" s="85"/>
      <c r="CQ212" s="85"/>
      <c r="CS212" s="85"/>
      <c r="DH212" s="85"/>
      <c r="DI212" s="85"/>
    </row>
    <row r="213" spans="16:113" s="62" customFormat="1" ht="9" customHeight="1">
      <c r="P213" s="85"/>
      <c r="AF213" s="85"/>
      <c r="AG213" s="85"/>
      <c r="BC213" s="85"/>
      <c r="BU213" s="85"/>
      <c r="BV213" s="85"/>
      <c r="CP213" s="85"/>
      <c r="CQ213" s="85"/>
      <c r="CS213" s="85"/>
      <c r="DH213" s="85"/>
      <c r="DI213" s="85"/>
    </row>
    <row r="214" spans="16:113" s="62" customFormat="1" ht="9" customHeight="1">
      <c r="P214" s="85"/>
      <c r="AF214" s="85"/>
      <c r="AG214" s="85"/>
      <c r="BC214" s="85"/>
      <c r="BU214" s="85"/>
      <c r="BV214" s="85"/>
      <c r="CP214" s="85"/>
      <c r="CQ214" s="85"/>
      <c r="CS214" s="85"/>
      <c r="DH214" s="85"/>
      <c r="DI214" s="85"/>
    </row>
    <row r="215" spans="16:113" s="62" customFormat="1" ht="9" customHeight="1">
      <c r="P215" s="85"/>
      <c r="AF215" s="85"/>
      <c r="AG215" s="85"/>
      <c r="BC215" s="85"/>
      <c r="BU215" s="85"/>
      <c r="BV215" s="85"/>
      <c r="CP215" s="85"/>
      <c r="CQ215" s="85"/>
      <c r="CS215" s="85"/>
      <c r="DH215" s="85"/>
      <c r="DI215" s="85"/>
    </row>
    <row r="216" spans="16:113" s="62" customFormat="1" ht="9" customHeight="1">
      <c r="P216" s="85"/>
      <c r="AF216" s="85"/>
      <c r="AG216" s="85"/>
      <c r="BC216" s="85"/>
      <c r="BU216" s="85"/>
      <c r="BV216" s="85"/>
      <c r="CP216" s="85"/>
      <c r="CQ216" s="85"/>
      <c r="CS216" s="85"/>
      <c r="DH216" s="85"/>
      <c r="DI216" s="85"/>
    </row>
    <row r="217" spans="16:113" s="62" customFormat="1" ht="9" customHeight="1">
      <c r="P217" s="85"/>
      <c r="AF217" s="85"/>
      <c r="AG217" s="85"/>
      <c r="BC217" s="85"/>
      <c r="BU217" s="85"/>
      <c r="BV217" s="85"/>
      <c r="CP217" s="85"/>
      <c r="CQ217" s="85"/>
      <c r="CS217" s="85"/>
      <c r="DH217" s="85"/>
      <c r="DI217" s="85"/>
    </row>
    <row r="218" spans="16:113" s="62" customFormat="1" ht="9" customHeight="1">
      <c r="P218" s="85"/>
      <c r="AF218" s="85"/>
      <c r="AG218" s="85"/>
      <c r="BC218" s="85"/>
      <c r="BU218" s="85"/>
      <c r="BV218" s="85"/>
      <c r="CP218" s="85"/>
      <c r="CQ218" s="85"/>
      <c r="CS218" s="85"/>
      <c r="DH218" s="85"/>
      <c r="DI218" s="85"/>
    </row>
    <row r="219" spans="16:113" s="62" customFormat="1" ht="9" customHeight="1">
      <c r="P219" s="85"/>
      <c r="AF219" s="85"/>
      <c r="AG219" s="85"/>
      <c r="BC219" s="85"/>
      <c r="BU219" s="85"/>
      <c r="BV219" s="85"/>
      <c r="CP219" s="85"/>
      <c r="CQ219" s="85"/>
      <c r="CS219" s="85"/>
      <c r="DH219" s="85"/>
      <c r="DI219" s="85"/>
    </row>
    <row r="220" spans="16:113" s="62" customFormat="1" ht="9" customHeight="1">
      <c r="P220" s="85"/>
      <c r="AF220" s="85"/>
      <c r="AG220" s="85"/>
      <c r="BC220" s="85"/>
      <c r="BU220" s="85"/>
      <c r="BV220" s="85"/>
      <c r="CP220" s="85"/>
      <c r="CQ220" s="85"/>
      <c r="CS220" s="85"/>
      <c r="DH220" s="85"/>
      <c r="DI220" s="85"/>
    </row>
    <row r="221" spans="16:113" s="62" customFormat="1" ht="9" customHeight="1">
      <c r="P221" s="85"/>
      <c r="AF221" s="85"/>
      <c r="AG221" s="85"/>
      <c r="BC221" s="85"/>
      <c r="BU221" s="85"/>
      <c r="BV221" s="85"/>
      <c r="CP221" s="85"/>
      <c r="CQ221" s="85"/>
      <c r="CS221" s="85"/>
      <c r="DH221" s="85"/>
      <c r="DI221" s="85"/>
    </row>
    <row r="222" spans="16:113" s="62" customFormat="1" ht="9" customHeight="1">
      <c r="P222" s="85"/>
      <c r="AF222" s="85"/>
      <c r="AG222" s="85"/>
      <c r="BC222" s="85"/>
      <c r="BU222" s="85"/>
      <c r="BV222" s="85"/>
      <c r="CP222" s="85"/>
      <c r="CQ222" s="85"/>
      <c r="CS222" s="85"/>
      <c r="DH222" s="85"/>
      <c r="DI222" s="85"/>
    </row>
    <row r="223" spans="16:113" s="62" customFormat="1" ht="9" customHeight="1">
      <c r="P223" s="85"/>
      <c r="AF223" s="85"/>
      <c r="AG223" s="85"/>
      <c r="BC223" s="85"/>
      <c r="BU223" s="85"/>
      <c r="BV223" s="85"/>
      <c r="CP223" s="85"/>
      <c r="CQ223" s="85"/>
      <c r="CS223" s="85"/>
      <c r="DH223" s="85"/>
      <c r="DI223" s="85"/>
    </row>
    <row r="224" spans="16:113" s="62" customFormat="1" ht="9" customHeight="1">
      <c r="P224" s="85"/>
      <c r="AF224" s="85"/>
      <c r="AG224" s="85"/>
      <c r="BC224" s="85"/>
      <c r="BU224" s="85"/>
      <c r="BV224" s="85"/>
      <c r="CP224" s="85"/>
      <c r="CQ224" s="85"/>
      <c r="CS224" s="85"/>
      <c r="DH224" s="85"/>
      <c r="DI224" s="85"/>
    </row>
    <row r="225" spans="16:113" s="62" customFormat="1" ht="9" customHeight="1">
      <c r="P225" s="85"/>
      <c r="AF225" s="85"/>
      <c r="AG225" s="85"/>
      <c r="BC225" s="85"/>
      <c r="BU225" s="85"/>
      <c r="BV225" s="85"/>
      <c r="CP225" s="85"/>
      <c r="CQ225" s="85"/>
      <c r="CS225" s="85"/>
      <c r="DH225" s="85"/>
      <c r="DI225" s="85"/>
    </row>
    <row r="226" spans="16:113" s="62" customFormat="1" ht="9" customHeight="1">
      <c r="P226" s="85"/>
      <c r="AF226" s="85"/>
      <c r="AG226" s="85"/>
      <c r="BC226" s="85"/>
      <c r="BU226" s="85"/>
      <c r="BV226" s="85"/>
      <c r="CP226" s="85"/>
      <c r="CQ226" s="85"/>
      <c r="CS226" s="85"/>
      <c r="DH226" s="85"/>
      <c r="DI226" s="85"/>
    </row>
    <row r="227" spans="16:113" s="62" customFormat="1" ht="9" customHeight="1">
      <c r="P227" s="85"/>
      <c r="AF227" s="85"/>
      <c r="AG227" s="85"/>
      <c r="BC227" s="85"/>
      <c r="BU227" s="85"/>
      <c r="BV227" s="85"/>
      <c r="CP227" s="85"/>
      <c r="CQ227" s="85"/>
      <c r="CS227" s="85"/>
      <c r="DH227" s="85"/>
      <c r="DI227" s="85"/>
    </row>
    <row r="228" spans="16:113" s="62" customFormat="1" ht="9" customHeight="1">
      <c r="P228" s="85"/>
      <c r="AF228" s="85"/>
      <c r="AG228" s="85"/>
      <c r="BC228" s="85"/>
      <c r="BU228" s="85"/>
      <c r="BV228" s="85"/>
      <c r="CP228" s="85"/>
      <c r="CQ228" s="85"/>
      <c r="CS228" s="85"/>
      <c r="DH228" s="85"/>
      <c r="DI228" s="85"/>
    </row>
    <row r="229" spans="16:113" s="62" customFormat="1" ht="9" customHeight="1">
      <c r="P229" s="85"/>
      <c r="AF229" s="85"/>
      <c r="AG229" s="85"/>
      <c r="BC229" s="85"/>
      <c r="BU229" s="85"/>
      <c r="BV229" s="85"/>
      <c r="CP229" s="85"/>
      <c r="CQ229" s="85"/>
      <c r="CS229" s="85"/>
      <c r="DH229" s="85"/>
      <c r="DI229" s="85"/>
    </row>
    <row r="230" spans="16:113" s="62" customFormat="1" ht="9" customHeight="1">
      <c r="P230" s="85"/>
      <c r="AF230" s="85"/>
      <c r="AG230" s="85"/>
      <c r="BC230" s="85"/>
      <c r="BU230" s="85"/>
      <c r="BV230" s="85"/>
      <c r="CP230" s="85"/>
      <c r="CQ230" s="85"/>
      <c r="CS230" s="85"/>
      <c r="DH230" s="85"/>
      <c r="DI230" s="85"/>
    </row>
    <row r="231" spans="16:113" s="62" customFormat="1" ht="9" customHeight="1">
      <c r="P231" s="85"/>
      <c r="AF231" s="85"/>
      <c r="AG231" s="85"/>
      <c r="BC231" s="85"/>
      <c r="BU231" s="85"/>
      <c r="BV231" s="85"/>
      <c r="CP231" s="85"/>
      <c r="CQ231" s="85"/>
      <c r="CS231" s="85"/>
      <c r="DH231" s="85"/>
      <c r="DI231" s="85"/>
    </row>
    <row r="232" spans="16:113" s="62" customFormat="1" ht="9" customHeight="1">
      <c r="P232" s="85"/>
      <c r="AF232" s="85"/>
      <c r="AG232" s="85"/>
      <c r="BC232" s="85"/>
      <c r="BU232" s="85"/>
      <c r="BV232" s="85"/>
      <c r="CP232" s="85"/>
      <c r="CQ232" s="85"/>
      <c r="CS232" s="85"/>
      <c r="DH232" s="85"/>
      <c r="DI232" s="85"/>
    </row>
    <row r="233" spans="16:113" s="62" customFormat="1" ht="9" customHeight="1">
      <c r="P233" s="85"/>
      <c r="AF233" s="85"/>
      <c r="AG233" s="85"/>
      <c r="BC233" s="85"/>
      <c r="BU233" s="85"/>
      <c r="BV233" s="85"/>
      <c r="CP233" s="85"/>
      <c r="CQ233" s="85"/>
      <c r="CS233" s="85"/>
      <c r="DH233" s="85"/>
      <c r="DI233" s="85"/>
    </row>
    <row r="234" spans="16:113" s="62" customFormat="1" ht="9" customHeight="1">
      <c r="P234" s="85"/>
      <c r="AF234" s="85"/>
      <c r="AG234" s="85"/>
      <c r="BC234" s="85"/>
      <c r="BU234" s="85"/>
      <c r="BV234" s="85"/>
      <c r="CP234" s="85"/>
      <c r="CQ234" s="85"/>
      <c r="CS234" s="85"/>
      <c r="DH234" s="85"/>
      <c r="DI234" s="85"/>
    </row>
    <row r="235" spans="16:113" s="62" customFormat="1" ht="9" customHeight="1">
      <c r="P235" s="85"/>
      <c r="AF235" s="85"/>
      <c r="AG235" s="85"/>
      <c r="BC235" s="85"/>
      <c r="BU235" s="85"/>
      <c r="BV235" s="85"/>
      <c r="CP235" s="85"/>
      <c r="CQ235" s="85"/>
      <c r="CS235" s="85"/>
      <c r="DH235" s="85"/>
      <c r="DI235" s="85"/>
    </row>
    <row r="236" spans="16:113" s="62" customFormat="1" ht="9" customHeight="1">
      <c r="P236" s="85"/>
      <c r="AF236" s="85"/>
      <c r="AG236" s="85"/>
      <c r="BC236" s="85"/>
      <c r="BU236" s="85"/>
      <c r="BV236" s="85"/>
      <c r="CP236" s="85"/>
      <c r="CQ236" s="85"/>
      <c r="CS236" s="85"/>
      <c r="DH236" s="85"/>
      <c r="DI236" s="85"/>
    </row>
    <row r="237" spans="16:113" s="62" customFormat="1" ht="9" customHeight="1">
      <c r="P237" s="85"/>
      <c r="AF237" s="85"/>
      <c r="AG237" s="85"/>
      <c r="BC237" s="85"/>
      <c r="BU237" s="85"/>
      <c r="BV237" s="85"/>
      <c r="CP237" s="85"/>
      <c r="CQ237" s="85"/>
      <c r="CS237" s="85"/>
      <c r="DH237" s="85"/>
      <c r="DI237" s="85"/>
    </row>
    <row r="238" spans="16:113" s="62" customFormat="1" ht="9" customHeight="1">
      <c r="P238" s="85"/>
      <c r="AF238" s="85"/>
      <c r="AG238" s="85"/>
      <c r="BC238" s="85"/>
      <c r="BU238" s="85"/>
      <c r="BV238" s="85"/>
      <c r="CP238" s="85"/>
      <c r="CQ238" s="85"/>
      <c r="CS238" s="85"/>
      <c r="DH238" s="85"/>
      <c r="DI238" s="85"/>
    </row>
    <row r="239" spans="16:113" s="62" customFormat="1" ht="9" customHeight="1">
      <c r="P239" s="85"/>
      <c r="AF239" s="85"/>
      <c r="AG239" s="85"/>
      <c r="BC239" s="85"/>
      <c r="BU239" s="85"/>
      <c r="BV239" s="85"/>
      <c r="CP239" s="85"/>
      <c r="CQ239" s="85"/>
      <c r="CS239" s="85"/>
      <c r="DH239" s="85"/>
      <c r="DI239" s="85"/>
    </row>
    <row r="240" spans="16:113" s="62" customFormat="1" ht="9" customHeight="1">
      <c r="P240" s="85"/>
      <c r="AF240" s="85"/>
      <c r="AG240" s="85"/>
      <c r="BC240" s="85"/>
      <c r="BU240" s="85"/>
      <c r="BV240" s="85"/>
      <c r="CP240" s="85"/>
      <c r="CQ240" s="85"/>
      <c r="CS240" s="85"/>
      <c r="DH240" s="85"/>
      <c r="DI240" s="85"/>
    </row>
    <row r="241" spans="16:113" s="62" customFormat="1" ht="9" customHeight="1">
      <c r="P241" s="85"/>
      <c r="AF241" s="85"/>
      <c r="AG241" s="85"/>
      <c r="BC241" s="85"/>
      <c r="BU241" s="85"/>
      <c r="BV241" s="85"/>
      <c r="CP241" s="85"/>
      <c r="CQ241" s="85"/>
      <c r="CS241" s="85"/>
      <c r="DH241" s="85"/>
      <c r="DI241" s="85"/>
    </row>
    <row r="242" spans="16:113" s="62" customFormat="1" ht="9" customHeight="1">
      <c r="P242" s="85"/>
      <c r="AF242" s="85"/>
      <c r="AG242" s="85"/>
      <c r="BC242" s="85"/>
      <c r="BU242" s="85"/>
      <c r="BV242" s="85"/>
      <c r="CP242" s="85"/>
      <c r="CQ242" s="85"/>
      <c r="CS242" s="85"/>
      <c r="DH242" s="85"/>
      <c r="DI242" s="85"/>
    </row>
    <row r="243" spans="16:113" s="62" customFormat="1" ht="9" customHeight="1">
      <c r="P243" s="85"/>
      <c r="AF243" s="85"/>
      <c r="AG243" s="85"/>
      <c r="BC243" s="85"/>
      <c r="BU243" s="85"/>
      <c r="BV243" s="85"/>
      <c r="CP243" s="85"/>
      <c r="CQ243" s="85"/>
      <c r="CS243" s="85"/>
      <c r="DH243" s="85"/>
      <c r="DI243" s="85"/>
    </row>
    <row r="244" spans="16:113" s="62" customFormat="1" ht="9" customHeight="1">
      <c r="P244" s="85"/>
      <c r="AF244" s="85"/>
      <c r="AG244" s="85"/>
      <c r="BC244" s="85"/>
      <c r="BU244" s="85"/>
      <c r="BV244" s="85"/>
      <c r="CP244" s="85"/>
      <c r="CQ244" s="85"/>
      <c r="CS244" s="85"/>
      <c r="DH244" s="85"/>
      <c r="DI244" s="85"/>
    </row>
    <row r="245" spans="16:113" s="62" customFormat="1" ht="9" customHeight="1">
      <c r="P245" s="85"/>
      <c r="AF245" s="85"/>
      <c r="AG245" s="85"/>
      <c r="BC245" s="85"/>
      <c r="BU245" s="85"/>
      <c r="BV245" s="85"/>
      <c r="CP245" s="85"/>
      <c r="CQ245" s="85"/>
      <c r="CS245" s="85"/>
      <c r="DH245" s="85"/>
      <c r="DI245" s="85"/>
    </row>
    <row r="246" spans="16:113" s="62" customFormat="1" ht="9" customHeight="1">
      <c r="P246" s="85"/>
      <c r="AF246" s="85"/>
      <c r="AG246" s="85"/>
      <c r="BC246" s="85"/>
      <c r="BU246" s="85"/>
      <c r="BV246" s="85"/>
      <c r="CP246" s="85"/>
      <c r="CQ246" s="85"/>
      <c r="CS246" s="85"/>
      <c r="DH246" s="85"/>
      <c r="DI246" s="85"/>
    </row>
    <row r="247" spans="16:113" s="62" customFormat="1" ht="9" customHeight="1">
      <c r="P247" s="85"/>
      <c r="AF247" s="85"/>
      <c r="AG247" s="85"/>
      <c r="BC247" s="85"/>
      <c r="BU247" s="85"/>
      <c r="BV247" s="85"/>
      <c r="CP247" s="85"/>
      <c r="CQ247" s="85"/>
      <c r="CS247" s="85"/>
      <c r="DH247" s="85"/>
      <c r="DI247" s="85"/>
    </row>
    <row r="248" spans="16:113" s="62" customFormat="1" ht="9" customHeight="1">
      <c r="P248" s="85"/>
      <c r="AF248" s="85"/>
      <c r="AG248" s="85"/>
      <c r="BC248" s="85"/>
      <c r="BU248" s="85"/>
      <c r="BV248" s="85"/>
      <c r="CP248" s="85"/>
      <c r="CQ248" s="85"/>
      <c r="CS248" s="85"/>
      <c r="DH248" s="85"/>
      <c r="DI248" s="85"/>
    </row>
    <row r="249" spans="16:113" s="62" customFormat="1" ht="9" customHeight="1">
      <c r="P249" s="85"/>
      <c r="AF249" s="85"/>
      <c r="AG249" s="85"/>
      <c r="BC249" s="85"/>
      <c r="BU249" s="85"/>
      <c r="BV249" s="85"/>
      <c r="CP249" s="85"/>
      <c r="CQ249" s="85"/>
      <c r="CS249" s="85"/>
      <c r="DH249" s="85"/>
      <c r="DI249" s="85"/>
    </row>
    <row r="250" spans="16:113" s="62" customFormat="1" ht="9" customHeight="1">
      <c r="P250" s="85"/>
      <c r="AF250" s="85"/>
      <c r="AG250" s="85"/>
      <c r="BC250" s="85"/>
      <c r="BU250" s="85"/>
      <c r="BV250" s="85"/>
      <c r="CP250" s="85"/>
      <c r="CQ250" s="85"/>
      <c r="CS250" s="85"/>
      <c r="DH250" s="85"/>
      <c r="DI250" s="85"/>
    </row>
    <row r="251" spans="16:113" s="62" customFormat="1" ht="9" customHeight="1">
      <c r="P251" s="85"/>
      <c r="AF251" s="85"/>
      <c r="AG251" s="85"/>
      <c r="BC251" s="85"/>
      <c r="BU251" s="85"/>
      <c r="BV251" s="85"/>
      <c r="CP251" s="85"/>
      <c r="CQ251" s="85"/>
      <c r="CS251" s="85"/>
      <c r="DH251" s="85"/>
      <c r="DI251" s="85"/>
    </row>
    <row r="252" spans="16:113" s="62" customFormat="1" ht="9" customHeight="1">
      <c r="P252" s="85"/>
      <c r="AF252" s="85"/>
      <c r="AG252" s="85"/>
      <c r="BC252" s="85"/>
      <c r="BU252" s="85"/>
      <c r="BV252" s="85"/>
      <c r="CP252" s="85"/>
      <c r="CQ252" s="85"/>
      <c r="CS252" s="85"/>
      <c r="DH252" s="85"/>
      <c r="DI252" s="85"/>
    </row>
    <row r="253" spans="16:113" s="62" customFormat="1" ht="9" customHeight="1">
      <c r="P253" s="85"/>
      <c r="AF253" s="85"/>
      <c r="AG253" s="85"/>
      <c r="BC253" s="85"/>
      <c r="BU253" s="85"/>
      <c r="BV253" s="85"/>
      <c r="CP253" s="85"/>
      <c r="CQ253" s="85"/>
      <c r="CS253" s="85"/>
      <c r="DH253" s="85"/>
      <c r="DI253" s="85"/>
    </row>
    <row r="254" spans="16:113" s="62" customFormat="1" ht="9" customHeight="1">
      <c r="P254" s="85"/>
      <c r="AF254" s="85"/>
      <c r="AG254" s="85"/>
      <c r="BC254" s="85"/>
      <c r="BU254" s="85"/>
      <c r="BV254" s="85"/>
      <c r="CP254" s="85"/>
      <c r="CQ254" s="85"/>
      <c r="CS254" s="85"/>
      <c r="DH254" s="85"/>
      <c r="DI254" s="85"/>
    </row>
    <row r="255" spans="16:113" s="62" customFormat="1" ht="9" customHeight="1">
      <c r="P255" s="85"/>
      <c r="AF255" s="85"/>
      <c r="AG255" s="85"/>
      <c r="BC255" s="85"/>
      <c r="BU255" s="85"/>
      <c r="BV255" s="85"/>
      <c r="CP255" s="85"/>
      <c r="CQ255" s="85"/>
      <c r="CS255" s="85"/>
      <c r="DH255" s="85"/>
      <c r="DI255" s="85"/>
    </row>
    <row r="256" spans="16:113" s="62" customFormat="1" ht="9" customHeight="1">
      <c r="P256" s="85"/>
      <c r="AF256" s="85"/>
      <c r="AG256" s="85"/>
      <c r="BC256" s="85"/>
      <c r="BU256" s="85"/>
      <c r="BV256" s="85"/>
      <c r="CP256" s="85"/>
      <c r="CQ256" s="85"/>
      <c r="CS256" s="85"/>
      <c r="DH256" s="85"/>
      <c r="DI256" s="85"/>
    </row>
    <row r="257" spans="16:113" s="62" customFormat="1" ht="9" customHeight="1">
      <c r="P257" s="85"/>
      <c r="AF257" s="85"/>
      <c r="AG257" s="85"/>
      <c r="BC257" s="85"/>
      <c r="BU257" s="85"/>
      <c r="BV257" s="85"/>
      <c r="CP257" s="85"/>
      <c r="CQ257" s="85"/>
      <c r="CS257" s="85"/>
      <c r="DH257" s="85"/>
      <c r="DI257" s="85"/>
    </row>
    <row r="258" spans="16:113" s="62" customFormat="1" ht="9" customHeight="1">
      <c r="P258" s="85"/>
      <c r="AF258" s="85"/>
      <c r="AG258" s="85"/>
      <c r="BC258" s="85"/>
      <c r="BU258" s="85"/>
      <c r="BV258" s="85"/>
      <c r="CP258" s="85"/>
      <c r="CQ258" s="85"/>
      <c r="CS258" s="85"/>
      <c r="DH258" s="85"/>
      <c r="DI258" s="85"/>
    </row>
    <row r="259" spans="16:113" s="62" customFormat="1" ht="9" customHeight="1">
      <c r="P259" s="85"/>
      <c r="AF259" s="85"/>
      <c r="AG259" s="85"/>
      <c r="BC259" s="85"/>
      <c r="BU259" s="85"/>
      <c r="BV259" s="85"/>
      <c r="CP259" s="85"/>
      <c r="CQ259" s="85"/>
      <c r="CS259" s="85"/>
      <c r="DH259" s="85"/>
      <c r="DI259" s="85"/>
    </row>
    <row r="260" spans="16:113" s="62" customFormat="1" ht="9" customHeight="1">
      <c r="P260" s="85"/>
      <c r="AF260" s="85"/>
      <c r="AG260" s="85"/>
      <c r="BC260" s="85"/>
      <c r="BU260" s="85"/>
      <c r="BV260" s="85"/>
      <c r="CP260" s="85"/>
      <c r="CQ260" s="85"/>
      <c r="CS260" s="85"/>
      <c r="DH260" s="85"/>
      <c r="DI260" s="85"/>
    </row>
    <row r="261" spans="16:113" s="62" customFormat="1" ht="9" customHeight="1">
      <c r="P261" s="85"/>
      <c r="AF261" s="85"/>
      <c r="AG261" s="85"/>
      <c r="BC261" s="85"/>
      <c r="BU261" s="85"/>
      <c r="BV261" s="85"/>
      <c r="CP261" s="85"/>
      <c r="CQ261" s="85"/>
      <c r="CS261" s="85"/>
      <c r="DH261" s="85"/>
      <c r="DI261" s="85"/>
    </row>
    <row r="262" spans="16:113" s="62" customFormat="1" ht="9" customHeight="1">
      <c r="P262" s="85"/>
      <c r="AF262" s="85"/>
      <c r="AG262" s="85"/>
      <c r="BC262" s="85"/>
      <c r="BU262" s="85"/>
      <c r="BV262" s="85"/>
      <c r="CP262" s="85"/>
      <c r="CQ262" s="85"/>
      <c r="CS262" s="85"/>
      <c r="DH262" s="85"/>
      <c r="DI262" s="85"/>
    </row>
    <row r="263" spans="16:113" s="62" customFormat="1" ht="9" customHeight="1">
      <c r="P263" s="85"/>
      <c r="AF263" s="85"/>
      <c r="AG263" s="85"/>
      <c r="BC263" s="85"/>
      <c r="BU263" s="85"/>
      <c r="BV263" s="85"/>
      <c r="CP263" s="85"/>
      <c r="CQ263" s="85"/>
      <c r="CS263" s="85"/>
      <c r="DH263" s="85"/>
      <c r="DI263" s="85"/>
    </row>
    <row r="264" spans="16:113" s="62" customFormat="1" ht="9" customHeight="1">
      <c r="P264" s="85"/>
      <c r="AF264" s="85"/>
      <c r="AG264" s="85"/>
      <c r="BC264" s="85"/>
      <c r="BU264" s="85"/>
      <c r="BV264" s="85"/>
      <c r="CP264" s="85"/>
      <c r="CQ264" s="85"/>
      <c r="CS264" s="85"/>
      <c r="DH264" s="85"/>
      <c r="DI264" s="85"/>
    </row>
    <row r="265" spans="16:113" s="62" customFormat="1" ht="9" customHeight="1">
      <c r="P265" s="85"/>
      <c r="AF265" s="85"/>
      <c r="AG265" s="85"/>
      <c r="BC265" s="85"/>
      <c r="BU265" s="85"/>
      <c r="BV265" s="85"/>
      <c r="CP265" s="85"/>
      <c r="CQ265" s="85"/>
      <c r="CS265" s="85"/>
      <c r="DH265" s="85"/>
      <c r="DI265" s="85"/>
    </row>
    <row r="266" spans="16:113" s="62" customFormat="1" ht="9" customHeight="1">
      <c r="P266" s="85"/>
      <c r="AF266" s="85"/>
      <c r="AG266" s="85"/>
      <c r="BC266" s="85"/>
      <c r="BU266" s="85"/>
      <c r="BV266" s="85"/>
      <c r="CP266" s="85"/>
      <c r="CQ266" s="85"/>
      <c r="CS266" s="85"/>
      <c r="DH266" s="85"/>
      <c r="DI266" s="85"/>
    </row>
    <row r="267" spans="16:113" s="62" customFormat="1" ht="9" customHeight="1">
      <c r="P267" s="85"/>
      <c r="AF267" s="85"/>
      <c r="AG267" s="85"/>
      <c r="BC267" s="85"/>
      <c r="BU267" s="85"/>
      <c r="BV267" s="85"/>
      <c r="CP267" s="85"/>
      <c r="CQ267" s="85"/>
      <c r="CS267" s="85"/>
      <c r="DH267" s="85"/>
      <c r="DI267" s="85"/>
    </row>
    <row r="268" spans="16:113" s="62" customFormat="1" ht="9" customHeight="1">
      <c r="P268" s="85"/>
      <c r="AF268" s="85"/>
      <c r="AG268" s="85"/>
      <c r="BC268" s="85"/>
      <c r="BU268" s="85"/>
      <c r="BV268" s="85"/>
      <c r="CP268" s="85"/>
      <c r="CQ268" s="85"/>
      <c r="CS268" s="85"/>
      <c r="DH268" s="85"/>
      <c r="DI268" s="85"/>
    </row>
    <row r="269" spans="16:113" s="62" customFormat="1" ht="9" customHeight="1">
      <c r="P269" s="85"/>
      <c r="AF269" s="85"/>
      <c r="AG269" s="85"/>
      <c r="BC269" s="85"/>
      <c r="BU269" s="85"/>
      <c r="BV269" s="85"/>
      <c r="CP269" s="85"/>
      <c r="CQ269" s="85"/>
      <c r="CS269" s="85"/>
      <c r="DH269" s="85"/>
      <c r="DI269" s="85"/>
    </row>
    <row r="270" spans="16:113" s="62" customFormat="1" ht="9" customHeight="1">
      <c r="P270" s="85"/>
      <c r="AF270" s="85"/>
      <c r="AG270" s="85"/>
      <c r="BC270" s="85"/>
      <c r="BU270" s="85"/>
      <c r="BV270" s="85"/>
      <c r="CP270" s="85"/>
      <c r="CQ270" s="85"/>
      <c r="CS270" s="85"/>
      <c r="DH270" s="85"/>
      <c r="DI270" s="85"/>
    </row>
    <row r="271" spans="16:113" s="62" customFormat="1" ht="9" customHeight="1">
      <c r="P271" s="85"/>
      <c r="AF271" s="85"/>
      <c r="AG271" s="85"/>
      <c r="BC271" s="85"/>
      <c r="BU271" s="85"/>
      <c r="BV271" s="85"/>
      <c r="CP271" s="85"/>
      <c r="CQ271" s="85"/>
      <c r="CS271" s="85"/>
      <c r="DH271" s="85"/>
      <c r="DI271" s="85"/>
    </row>
    <row r="272" spans="16:113" s="62" customFormat="1" ht="9" customHeight="1">
      <c r="P272" s="85"/>
      <c r="AF272" s="85"/>
      <c r="AG272" s="85"/>
      <c r="BC272" s="85"/>
      <c r="BU272" s="85"/>
      <c r="BV272" s="85"/>
      <c r="CP272" s="85"/>
      <c r="CQ272" s="85"/>
      <c r="CS272" s="85"/>
      <c r="DH272" s="85"/>
      <c r="DI272" s="85"/>
    </row>
    <row r="273" spans="14:113" s="62" customFormat="1" ht="9" customHeight="1">
      <c r="P273" s="85"/>
      <c r="AF273" s="85"/>
      <c r="AG273" s="85"/>
      <c r="BC273" s="85"/>
      <c r="BU273" s="85"/>
      <c r="BV273" s="85"/>
      <c r="CP273" s="85"/>
      <c r="CQ273" s="85"/>
      <c r="CS273" s="85"/>
      <c r="DH273" s="85"/>
      <c r="DI273" s="85"/>
    </row>
    <row r="274" spans="14:113" s="62" customFormat="1" ht="9" customHeight="1">
      <c r="P274" s="85"/>
      <c r="AF274" s="85"/>
      <c r="AG274" s="85"/>
      <c r="BC274" s="85"/>
      <c r="BU274" s="85"/>
      <c r="BV274" s="85"/>
      <c r="CP274" s="85"/>
      <c r="CQ274" s="85"/>
      <c r="CS274" s="85"/>
      <c r="DH274" s="85"/>
      <c r="DI274" s="85"/>
    </row>
    <row r="275" spans="14:113" s="62" customFormat="1" ht="9" customHeight="1">
      <c r="P275" s="85"/>
      <c r="AF275" s="85"/>
      <c r="AG275" s="85"/>
      <c r="BC275" s="85"/>
      <c r="BU275" s="85"/>
      <c r="BV275" s="85"/>
      <c r="CP275" s="85"/>
      <c r="CQ275" s="85"/>
      <c r="CS275" s="85"/>
      <c r="DH275" s="85"/>
      <c r="DI275" s="85"/>
    </row>
    <row r="276" spans="14:113" s="62" customFormat="1" ht="9" customHeight="1">
      <c r="P276" s="85"/>
      <c r="AF276" s="85"/>
      <c r="AG276" s="85"/>
      <c r="BC276" s="85"/>
      <c r="BU276" s="85"/>
      <c r="BV276" s="85"/>
      <c r="CP276" s="85"/>
      <c r="CQ276" s="85"/>
      <c r="CS276" s="85"/>
      <c r="DH276" s="85"/>
      <c r="DI276" s="85"/>
    </row>
    <row r="277" spans="14:113" s="62" customFormat="1" ht="9" customHeight="1">
      <c r="P277" s="85"/>
      <c r="AF277" s="85"/>
      <c r="AG277" s="85"/>
      <c r="BC277" s="85"/>
      <c r="BU277" s="85"/>
      <c r="BV277" s="85"/>
      <c r="CP277" s="85"/>
      <c r="CQ277" s="85"/>
      <c r="CS277" s="85"/>
      <c r="DH277" s="85"/>
      <c r="DI277" s="85"/>
    </row>
    <row r="278" spans="14:113" s="62" customFormat="1" ht="9" customHeight="1">
      <c r="P278" s="85"/>
      <c r="AF278" s="85"/>
      <c r="AG278" s="85"/>
      <c r="BC278" s="85"/>
      <c r="BU278" s="85"/>
      <c r="BV278" s="85"/>
      <c r="CP278" s="85"/>
      <c r="CQ278" s="85"/>
      <c r="CS278" s="85"/>
      <c r="DH278" s="85"/>
      <c r="DI278" s="85"/>
    </row>
    <row r="279" spans="14:113" s="62" customFormat="1" ht="9" customHeight="1">
      <c r="P279" s="85"/>
      <c r="AF279" s="85"/>
      <c r="AG279" s="85"/>
      <c r="BC279" s="85"/>
      <c r="BU279" s="85"/>
      <c r="BV279" s="85"/>
      <c r="CP279" s="85"/>
      <c r="CQ279" s="85"/>
      <c r="CS279" s="85"/>
      <c r="DH279" s="85"/>
      <c r="DI279" s="85"/>
    </row>
    <row r="280" spans="14:113" s="73" customFormat="1" ht="9" customHeight="1">
      <c r="N280" s="62"/>
      <c r="O280" s="62"/>
      <c r="P280" s="85"/>
      <c r="Q280" s="62"/>
      <c r="AD280" s="62"/>
      <c r="AF280" s="71"/>
      <c r="AG280" s="85"/>
      <c r="BC280" s="85"/>
      <c r="BE280" s="62"/>
      <c r="BU280" s="85"/>
      <c r="BV280" s="85"/>
      <c r="CP280" s="85"/>
      <c r="CQ280" s="85"/>
      <c r="CS280" s="85"/>
      <c r="DF280" s="62"/>
      <c r="DH280" s="85"/>
      <c r="DI280" s="85"/>
    </row>
    <row r="281" spans="14:113" s="73" customFormat="1" ht="9" customHeight="1">
      <c r="N281" s="62"/>
      <c r="O281" s="62"/>
      <c r="P281" s="85"/>
      <c r="Q281" s="62"/>
      <c r="AD281" s="62"/>
      <c r="AF281" s="71"/>
      <c r="AG281" s="85"/>
      <c r="BC281" s="85"/>
      <c r="BE281" s="62"/>
      <c r="BU281" s="85"/>
      <c r="BV281" s="85"/>
      <c r="CP281" s="85"/>
      <c r="CQ281" s="85"/>
      <c r="CS281" s="85"/>
      <c r="DF281" s="62"/>
      <c r="DH281" s="85"/>
      <c r="DI281" s="85"/>
    </row>
    <row r="282" spans="14:113" s="73" customFormat="1" ht="9" customHeight="1">
      <c r="N282" s="62"/>
      <c r="O282" s="62"/>
      <c r="P282" s="85"/>
      <c r="Q282" s="62"/>
      <c r="AD282" s="62"/>
      <c r="AF282" s="71"/>
      <c r="AG282" s="85"/>
      <c r="BC282" s="85"/>
      <c r="BE282" s="62"/>
      <c r="BU282" s="85"/>
      <c r="BV282" s="85"/>
      <c r="CP282" s="85"/>
      <c r="CQ282" s="85"/>
      <c r="CS282" s="85"/>
      <c r="DF282" s="62"/>
      <c r="DH282" s="85"/>
      <c r="DI282" s="85"/>
    </row>
    <row r="283" spans="14:113" s="73" customFormat="1" ht="9" customHeight="1">
      <c r="N283" s="62"/>
      <c r="O283" s="62"/>
      <c r="P283" s="85"/>
      <c r="Q283" s="62"/>
      <c r="AD283" s="62"/>
      <c r="AF283" s="71"/>
      <c r="AG283" s="85"/>
      <c r="BC283" s="85"/>
      <c r="BE283" s="62"/>
      <c r="BU283" s="85"/>
      <c r="BV283" s="85"/>
      <c r="CP283" s="85"/>
      <c r="CQ283" s="85"/>
      <c r="CS283" s="85"/>
      <c r="DF283" s="62"/>
      <c r="DH283" s="85"/>
      <c r="DI283" s="85"/>
    </row>
    <row r="284" spans="14:113" s="73" customFormat="1" ht="9" customHeight="1">
      <c r="N284" s="62"/>
      <c r="O284" s="62"/>
      <c r="P284" s="85"/>
      <c r="Q284" s="62"/>
      <c r="AD284" s="62"/>
      <c r="AF284" s="71"/>
      <c r="AG284" s="85"/>
      <c r="BC284" s="85"/>
      <c r="BE284" s="62"/>
      <c r="BU284" s="85"/>
      <c r="BV284" s="85"/>
      <c r="CP284" s="85"/>
      <c r="CQ284" s="85"/>
      <c r="CS284" s="85"/>
      <c r="DF284" s="62"/>
      <c r="DH284" s="85"/>
      <c r="DI284" s="85"/>
    </row>
    <row r="285" spans="14:113" s="73" customFormat="1" ht="9" customHeight="1">
      <c r="N285" s="62"/>
      <c r="O285" s="62"/>
      <c r="P285" s="85"/>
      <c r="Q285" s="62"/>
      <c r="AD285" s="62"/>
      <c r="AF285" s="71"/>
      <c r="AG285" s="85"/>
      <c r="BC285" s="85"/>
      <c r="BE285" s="62"/>
      <c r="BU285" s="85"/>
      <c r="BV285" s="85"/>
      <c r="CP285" s="85"/>
      <c r="CQ285" s="85"/>
      <c r="CS285" s="85"/>
      <c r="DF285" s="62"/>
      <c r="DH285" s="85"/>
      <c r="DI285" s="85"/>
    </row>
    <row r="286" spans="14:113" s="73" customFormat="1" ht="9" customHeight="1">
      <c r="N286" s="62"/>
      <c r="O286" s="62"/>
      <c r="P286" s="85"/>
      <c r="Q286" s="62"/>
      <c r="AD286" s="62"/>
      <c r="AF286" s="71"/>
      <c r="AG286" s="85"/>
      <c r="BC286" s="85"/>
      <c r="BE286" s="62"/>
      <c r="BU286" s="85"/>
      <c r="BV286" s="85"/>
      <c r="CP286" s="85"/>
      <c r="CQ286" s="85"/>
      <c r="CS286" s="85"/>
      <c r="DF286" s="62"/>
      <c r="DH286" s="85"/>
      <c r="DI286" s="85"/>
    </row>
    <row r="287" spans="14:113" s="73" customFormat="1" ht="9" customHeight="1">
      <c r="N287" s="62"/>
      <c r="O287" s="62"/>
      <c r="P287" s="85"/>
      <c r="Q287" s="62"/>
      <c r="AD287" s="62"/>
      <c r="AF287" s="71"/>
      <c r="AG287" s="85"/>
      <c r="BC287" s="85"/>
      <c r="BE287" s="62"/>
      <c r="BU287" s="85"/>
      <c r="BV287" s="85"/>
      <c r="CP287" s="85"/>
      <c r="CQ287" s="85"/>
      <c r="CS287" s="85"/>
      <c r="DF287" s="62"/>
      <c r="DH287" s="85"/>
      <c r="DI287" s="85"/>
    </row>
    <row r="288" spans="14:113" s="73" customFormat="1" ht="9" customHeight="1">
      <c r="N288" s="62"/>
      <c r="O288" s="62"/>
      <c r="P288" s="85"/>
      <c r="Q288" s="62"/>
      <c r="AD288" s="62"/>
      <c r="AF288" s="71"/>
      <c r="AG288" s="85"/>
      <c r="BC288" s="85"/>
      <c r="BE288" s="62"/>
      <c r="BU288" s="85"/>
      <c r="BV288" s="85"/>
      <c r="CP288" s="85"/>
      <c r="CQ288" s="85"/>
      <c r="CS288" s="85"/>
      <c r="DF288" s="62"/>
      <c r="DH288" s="85"/>
      <c r="DI288" s="85"/>
    </row>
    <row r="289" spans="14:113" s="73" customFormat="1" ht="9" customHeight="1">
      <c r="N289" s="62"/>
      <c r="O289" s="62"/>
      <c r="P289" s="85"/>
      <c r="Q289" s="62"/>
      <c r="AD289" s="62"/>
      <c r="AF289" s="71"/>
      <c r="AG289" s="85"/>
      <c r="BC289" s="85"/>
      <c r="BE289" s="62"/>
      <c r="BU289" s="85"/>
      <c r="BV289" s="85"/>
      <c r="CP289" s="85"/>
      <c r="CQ289" s="85"/>
      <c r="CS289" s="85"/>
      <c r="DF289" s="62"/>
      <c r="DH289" s="85"/>
      <c r="DI289" s="85"/>
    </row>
    <row r="290" spans="14:113" s="73" customFormat="1" ht="9" customHeight="1">
      <c r="N290" s="62"/>
      <c r="O290" s="62"/>
      <c r="P290" s="85"/>
      <c r="Q290" s="62"/>
      <c r="AD290" s="62"/>
      <c r="AF290" s="71"/>
      <c r="AG290" s="85"/>
      <c r="BC290" s="85"/>
      <c r="BE290" s="62"/>
      <c r="BU290" s="85"/>
      <c r="BV290" s="85"/>
      <c r="CP290" s="85"/>
      <c r="CQ290" s="85"/>
      <c r="CS290" s="85"/>
      <c r="DF290" s="62"/>
      <c r="DH290" s="85"/>
      <c r="DI290" s="85"/>
    </row>
    <row r="291" spans="14:113" s="73" customFormat="1" ht="9" customHeight="1">
      <c r="N291" s="62"/>
      <c r="O291" s="62"/>
      <c r="P291" s="85"/>
      <c r="Q291" s="62"/>
      <c r="AD291" s="62"/>
      <c r="AF291" s="71"/>
      <c r="AG291" s="85"/>
      <c r="BC291" s="85"/>
      <c r="BE291" s="62"/>
      <c r="BU291" s="85"/>
      <c r="BV291" s="85"/>
      <c r="CP291" s="85"/>
      <c r="CQ291" s="85"/>
      <c r="CS291" s="85"/>
      <c r="DF291" s="62"/>
      <c r="DH291" s="85"/>
      <c r="DI291" s="85"/>
    </row>
    <row r="292" spans="14:113" s="73" customFormat="1" ht="9" customHeight="1">
      <c r="N292" s="62"/>
      <c r="O292" s="62"/>
      <c r="P292" s="85"/>
      <c r="Q292" s="62"/>
      <c r="AD292" s="62"/>
      <c r="AF292" s="71"/>
      <c r="AG292" s="85"/>
      <c r="BC292" s="85"/>
      <c r="BE292" s="62"/>
      <c r="BU292" s="85"/>
      <c r="BV292" s="85"/>
      <c r="CP292" s="85"/>
      <c r="CQ292" s="85"/>
      <c r="CS292" s="85"/>
      <c r="DF292" s="62"/>
      <c r="DH292" s="85"/>
      <c r="DI292" s="85"/>
    </row>
    <row r="293" spans="14:113" s="73" customFormat="1" ht="9" customHeight="1">
      <c r="N293" s="62"/>
      <c r="O293" s="62"/>
      <c r="P293" s="85"/>
      <c r="Q293" s="62"/>
      <c r="AD293" s="62"/>
      <c r="AF293" s="71"/>
      <c r="AG293" s="85"/>
      <c r="BC293" s="85"/>
      <c r="BE293" s="62"/>
      <c r="BU293" s="85"/>
      <c r="BV293" s="85"/>
      <c r="CP293" s="85"/>
      <c r="CQ293" s="85"/>
      <c r="CS293" s="85"/>
      <c r="DF293" s="62"/>
      <c r="DH293" s="85"/>
      <c r="DI293" s="85"/>
    </row>
    <row r="294" spans="14:113" s="73" customFormat="1" ht="9" customHeight="1">
      <c r="N294" s="62"/>
      <c r="O294" s="62"/>
      <c r="P294" s="85"/>
      <c r="Q294" s="62"/>
      <c r="AD294" s="62"/>
      <c r="AF294" s="71"/>
      <c r="AG294" s="85"/>
      <c r="BC294" s="85"/>
      <c r="BE294" s="62"/>
      <c r="BU294" s="85"/>
      <c r="BV294" s="85"/>
      <c r="CP294" s="85"/>
      <c r="CQ294" s="85"/>
      <c r="CS294" s="85"/>
      <c r="DF294" s="62"/>
      <c r="DH294" s="85"/>
      <c r="DI294" s="85"/>
    </row>
    <row r="295" spans="14:113" s="73" customFormat="1" ht="9" customHeight="1">
      <c r="N295" s="62"/>
      <c r="O295" s="62"/>
      <c r="P295" s="85"/>
      <c r="Q295" s="62"/>
      <c r="AD295" s="62"/>
      <c r="AF295" s="71"/>
      <c r="AG295" s="85"/>
      <c r="BC295" s="85"/>
      <c r="BE295" s="62"/>
      <c r="BU295" s="85"/>
      <c r="BV295" s="85"/>
      <c r="CP295" s="85"/>
      <c r="CQ295" s="85"/>
      <c r="CS295" s="85"/>
      <c r="DF295" s="62"/>
      <c r="DH295" s="85"/>
      <c r="DI295" s="85"/>
    </row>
    <row r="296" spans="14:113" s="73" customFormat="1" ht="9" customHeight="1">
      <c r="N296" s="62"/>
      <c r="O296" s="62"/>
      <c r="P296" s="85"/>
      <c r="Q296" s="62"/>
      <c r="AD296" s="62"/>
      <c r="AF296" s="71"/>
      <c r="AG296" s="85"/>
      <c r="BC296" s="85"/>
      <c r="BE296" s="62"/>
      <c r="BU296" s="85"/>
      <c r="BV296" s="85"/>
      <c r="CP296" s="85"/>
      <c r="CQ296" s="85"/>
      <c r="CS296" s="85"/>
      <c r="DF296" s="62"/>
      <c r="DH296" s="85"/>
      <c r="DI296" s="85"/>
    </row>
    <row r="297" spans="14:113" s="73" customFormat="1" ht="9" customHeight="1">
      <c r="N297" s="62"/>
      <c r="O297" s="62"/>
      <c r="P297" s="85"/>
      <c r="Q297" s="62"/>
      <c r="AD297" s="62"/>
      <c r="AF297" s="71"/>
      <c r="AG297" s="85"/>
      <c r="BC297" s="85"/>
      <c r="BE297" s="62"/>
      <c r="BU297" s="85"/>
      <c r="BV297" s="85"/>
      <c r="CP297" s="85"/>
      <c r="CQ297" s="85"/>
      <c r="CS297" s="85"/>
      <c r="DF297" s="62"/>
      <c r="DH297" s="85"/>
      <c r="DI297" s="85"/>
    </row>
    <row r="298" spans="14:113" s="73" customFormat="1" ht="9" customHeight="1">
      <c r="N298" s="62"/>
      <c r="O298" s="62"/>
      <c r="P298" s="85"/>
      <c r="Q298" s="62"/>
      <c r="AD298" s="62"/>
      <c r="AF298" s="71"/>
      <c r="AG298" s="85"/>
      <c r="BC298" s="85"/>
      <c r="BE298" s="62"/>
      <c r="BU298" s="85"/>
      <c r="BV298" s="85"/>
      <c r="CP298" s="85"/>
      <c r="CQ298" s="85"/>
      <c r="CS298" s="85"/>
      <c r="DF298" s="62"/>
      <c r="DH298" s="85"/>
      <c r="DI298" s="85"/>
    </row>
    <row r="299" spans="14:113" s="73" customFormat="1" ht="9" customHeight="1">
      <c r="N299" s="62"/>
      <c r="O299" s="62"/>
      <c r="P299" s="85"/>
      <c r="Q299" s="62"/>
      <c r="AD299" s="62"/>
      <c r="AF299" s="71"/>
      <c r="AG299" s="85"/>
      <c r="BC299" s="85"/>
      <c r="BE299" s="62"/>
      <c r="BU299" s="85"/>
      <c r="BV299" s="85"/>
      <c r="CP299" s="85"/>
      <c r="CQ299" s="85"/>
      <c r="CS299" s="85"/>
      <c r="DF299" s="62"/>
      <c r="DH299" s="85"/>
      <c r="DI299" s="85"/>
    </row>
    <row r="300" spans="14:113" s="73" customFormat="1" ht="9" customHeight="1">
      <c r="N300" s="62"/>
      <c r="O300" s="62"/>
      <c r="P300" s="85"/>
      <c r="Q300" s="62"/>
      <c r="AD300" s="62"/>
      <c r="AF300" s="71"/>
      <c r="AG300" s="85"/>
      <c r="BC300" s="85"/>
      <c r="BE300" s="62"/>
      <c r="BU300" s="85"/>
      <c r="BV300" s="85"/>
      <c r="CP300" s="85"/>
      <c r="CQ300" s="85"/>
      <c r="CS300" s="85"/>
      <c r="DF300" s="62"/>
      <c r="DH300" s="85"/>
      <c r="DI300" s="85"/>
    </row>
    <row r="301" spans="14:113" s="73" customFormat="1" ht="9" customHeight="1">
      <c r="N301" s="62"/>
      <c r="O301" s="62"/>
      <c r="P301" s="85"/>
      <c r="Q301" s="62"/>
      <c r="AD301" s="62"/>
      <c r="AF301" s="71"/>
      <c r="AG301" s="85"/>
      <c r="BC301" s="85"/>
      <c r="BE301" s="62"/>
      <c r="BU301" s="85"/>
      <c r="BV301" s="85"/>
      <c r="CP301" s="85"/>
      <c r="CQ301" s="85"/>
      <c r="CS301" s="85"/>
      <c r="DF301" s="62"/>
      <c r="DH301" s="85"/>
      <c r="DI301" s="85"/>
    </row>
    <row r="302" spans="14:113" s="73" customFormat="1" ht="9" customHeight="1">
      <c r="N302" s="62"/>
      <c r="O302" s="62"/>
      <c r="P302" s="85"/>
      <c r="Q302" s="62"/>
      <c r="AD302" s="62"/>
      <c r="AF302" s="71"/>
      <c r="AG302" s="85"/>
      <c r="BC302" s="85"/>
      <c r="BE302" s="62"/>
      <c r="BU302" s="85"/>
      <c r="BV302" s="85"/>
      <c r="CP302" s="85"/>
      <c r="CQ302" s="85"/>
      <c r="CS302" s="85"/>
      <c r="DF302" s="62"/>
      <c r="DH302" s="85"/>
      <c r="DI302" s="85"/>
    </row>
    <row r="303" spans="14:113" s="73" customFormat="1" ht="9" customHeight="1">
      <c r="N303" s="62"/>
      <c r="O303" s="62"/>
      <c r="P303" s="85"/>
      <c r="Q303" s="62"/>
      <c r="AD303" s="62"/>
      <c r="AF303" s="71"/>
      <c r="AG303" s="85"/>
      <c r="BC303" s="85"/>
      <c r="BE303" s="62"/>
      <c r="BU303" s="85"/>
      <c r="BV303" s="85"/>
      <c r="CP303" s="85"/>
      <c r="CQ303" s="85"/>
      <c r="CS303" s="85"/>
      <c r="DF303" s="62"/>
      <c r="DH303" s="85"/>
      <c r="DI303" s="85"/>
    </row>
    <row r="304" spans="14:113" s="73" customFormat="1" ht="9" customHeight="1">
      <c r="N304" s="62"/>
      <c r="O304" s="62"/>
      <c r="P304" s="85"/>
      <c r="Q304" s="62"/>
      <c r="AD304" s="62"/>
      <c r="AF304" s="71"/>
      <c r="AG304" s="85"/>
      <c r="BC304" s="85"/>
      <c r="BE304" s="62"/>
      <c r="BU304" s="85"/>
      <c r="BV304" s="85"/>
      <c r="CP304" s="85"/>
      <c r="CQ304" s="85"/>
      <c r="CS304" s="85"/>
      <c r="DF304" s="62"/>
      <c r="DH304" s="85"/>
      <c r="DI304" s="85"/>
    </row>
    <row r="305" spans="14:113" s="73" customFormat="1" ht="9" customHeight="1">
      <c r="N305" s="62"/>
      <c r="O305" s="62"/>
      <c r="P305" s="85"/>
      <c r="Q305" s="62"/>
      <c r="AD305" s="62"/>
      <c r="AF305" s="71"/>
      <c r="AG305" s="85"/>
      <c r="BC305" s="85"/>
      <c r="BE305" s="62"/>
      <c r="BU305" s="85"/>
      <c r="BV305" s="85"/>
      <c r="CP305" s="85"/>
      <c r="CQ305" s="85"/>
      <c r="CS305" s="85"/>
      <c r="DF305" s="62"/>
      <c r="DH305" s="85"/>
      <c r="DI305" s="85"/>
    </row>
    <row r="306" spans="14:113" s="73" customFormat="1" ht="9" customHeight="1">
      <c r="N306" s="62"/>
      <c r="O306" s="62"/>
      <c r="P306" s="85"/>
      <c r="Q306" s="62"/>
      <c r="AD306" s="62"/>
      <c r="AF306" s="71"/>
      <c r="AG306" s="85"/>
      <c r="BC306" s="85"/>
      <c r="BE306" s="62"/>
      <c r="BU306" s="85"/>
      <c r="BV306" s="85"/>
      <c r="CP306" s="85"/>
      <c r="CQ306" s="85"/>
      <c r="CS306" s="85"/>
      <c r="DF306" s="62"/>
      <c r="DH306" s="85"/>
      <c r="DI306" s="85"/>
    </row>
    <row r="307" spans="14:113" s="73" customFormat="1" ht="9" customHeight="1">
      <c r="N307" s="62"/>
      <c r="O307" s="62"/>
      <c r="P307" s="85"/>
      <c r="Q307" s="62"/>
      <c r="AD307" s="62"/>
      <c r="AF307" s="71"/>
      <c r="AG307" s="85"/>
      <c r="BC307" s="85"/>
      <c r="BE307" s="62"/>
      <c r="BU307" s="85"/>
      <c r="BV307" s="85"/>
      <c r="CP307" s="85"/>
      <c r="CQ307" s="85"/>
      <c r="CS307" s="85"/>
      <c r="DF307" s="62"/>
      <c r="DH307" s="85"/>
      <c r="DI307" s="85"/>
    </row>
    <row r="308" spans="14:113" s="73" customFormat="1" ht="9" customHeight="1">
      <c r="N308" s="62"/>
      <c r="O308" s="62"/>
      <c r="P308" s="85"/>
      <c r="Q308" s="62"/>
      <c r="AD308" s="62"/>
      <c r="AF308" s="71"/>
      <c r="AG308" s="85"/>
      <c r="BC308" s="85"/>
      <c r="BE308" s="62"/>
      <c r="BU308" s="85"/>
      <c r="BV308" s="85"/>
      <c r="CP308" s="85"/>
      <c r="CQ308" s="85"/>
      <c r="CS308" s="85"/>
      <c r="DF308" s="62"/>
      <c r="DH308" s="85"/>
      <c r="DI308" s="85"/>
    </row>
    <row r="309" spans="14:113" s="73" customFormat="1" ht="9" customHeight="1">
      <c r="N309" s="62"/>
      <c r="O309" s="62"/>
      <c r="P309" s="85"/>
      <c r="Q309" s="62"/>
      <c r="AD309" s="62"/>
      <c r="AF309" s="71"/>
      <c r="AG309" s="85"/>
      <c r="BC309" s="85"/>
      <c r="BE309" s="62"/>
      <c r="BU309" s="85"/>
      <c r="BV309" s="85"/>
      <c r="CP309" s="85"/>
      <c r="CQ309" s="85"/>
      <c r="CS309" s="85"/>
      <c r="DF309" s="62"/>
      <c r="DH309" s="85"/>
      <c r="DI309" s="85"/>
    </row>
    <row r="310" spans="14:113" s="73" customFormat="1" ht="9" customHeight="1">
      <c r="N310" s="62"/>
      <c r="O310" s="62"/>
      <c r="P310" s="85"/>
      <c r="Q310" s="62"/>
      <c r="AD310" s="62"/>
      <c r="AF310" s="71"/>
      <c r="AG310" s="85"/>
      <c r="BC310" s="85"/>
      <c r="BE310" s="62"/>
      <c r="BU310" s="85"/>
      <c r="BV310" s="85"/>
      <c r="CP310" s="85"/>
      <c r="CQ310" s="85"/>
      <c r="CS310" s="85"/>
      <c r="DF310" s="62"/>
      <c r="DH310" s="85"/>
      <c r="DI310" s="85"/>
    </row>
    <row r="311" spans="14:113" s="73" customFormat="1" ht="9" customHeight="1">
      <c r="N311" s="62"/>
      <c r="O311" s="62"/>
      <c r="P311" s="85"/>
      <c r="Q311" s="62"/>
      <c r="AD311" s="62"/>
      <c r="AF311" s="71"/>
      <c r="AG311" s="85"/>
      <c r="BC311" s="85"/>
      <c r="BE311" s="62"/>
      <c r="BU311" s="85"/>
      <c r="BV311" s="85"/>
      <c r="CP311" s="85"/>
      <c r="CQ311" s="85"/>
      <c r="CS311" s="85"/>
      <c r="DF311" s="62"/>
      <c r="DH311" s="85"/>
      <c r="DI311" s="85"/>
    </row>
    <row r="312" spans="14:113" s="73" customFormat="1" ht="9" customHeight="1">
      <c r="N312" s="62"/>
      <c r="O312" s="62"/>
      <c r="P312" s="85"/>
      <c r="Q312" s="62"/>
      <c r="AD312" s="62"/>
      <c r="AF312" s="71"/>
      <c r="AG312" s="85"/>
      <c r="BC312" s="85"/>
      <c r="BE312" s="62"/>
      <c r="BU312" s="85"/>
      <c r="BV312" s="85"/>
      <c r="CP312" s="85"/>
      <c r="CQ312" s="85"/>
      <c r="CS312" s="85"/>
      <c r="DF312" s="62"/>
      <c r="DH312" s="85"/>
      <c r="DI312" s="85"/>
    </row>
    <row r="313" spans="14:113" s="73" customFormat="1" ht="9" customHeight="1">
      <c r="N313" s="62"/>
      <c r="O313" s="62"/>
      <c r="P313" s="85"/>
      <c r="Q313" s="62"/>
      <c r="AD313" s="62"/>
      <c r="AF313" s="71"/>
      <c r="AG313" s="85"/>
      <c r="BC313" s="85"/>
      <c r="BE313" s="62"/>
      <c r="BU313" s="85"/>
      <c r="BV313" s="85"/>
      <c r="CP313" s="85"/>
      <c r="CQ313" s="85"/>
      <c r="CS313" s="85"/>
      <c r="DF313" s="62"/>
      <c r="DH313" s="85"/>
      <c r="DI313" s="85"/>
    </row>
    <row r="314" spans="14:113" s="73" customFormat="1" ht="9" customHeight="1">
      <c r="N314" s="62"/>
      <c r="O314" s="62"/>
      <c r="P314" s="85"/>
      <c r="Q314" s="62"/>
      <c r="AD314" s="62"/>
      <c r="AF314" s="71"/>
      <c r="AG314" s="85"/>
      <c r="BC314" s="85"/>
      <c r="BE314" s="62"/>
      <c r="BU314" s="85"/>
      <c r="BV314" s="85"/>
      <c r="CP314" s="85"/>
      <c r="CQ314" s="85"/>
      <c r="CS314" s="85"/>
      <c r="DF314" s="62"/>
      <c r="DH314" s="85"/>
      <c r="DI314" s="85"/>
    </row>
    <row r="315" spans="14:113" s="73" customFormat="1" ht="9" customHeight="1">
      <c r="N315" s="62"/>
      <c r="O315" s="62"/>
      <c r="P315" s="85"/>
      <c r="Q315" s="62"/>
      <c r="AD315" s="62"/>
      <c r="AF315" s="71"/>
      <c r="AG315" s="85"/>
      <c r="BC315" s="85"/>
      <c r="BE315" s="62"/>
      <c r="BU315" s="85"/>
      <c r="BV315" s="85"/>
      <c r="CP315" s="85"/>
      <c r="CQ315" s="85"/>
      <c r="CS315" s="85"/>
      <c r="DF315" s="62"/>
      <c r="DH315" s="85"/>
      <c r="DI315" s="85"/>
    </row>
    <row r="316" spans="14:113" s="73" customFormat="1" ht="9" customHeight="1">
      <c r="N316" s="62"/>
      <c r="O316" s="62"/>
      <c r="P316" s="85"/>
      <c r="Q316" s="62"/>
      <c r="AD316" s="62"/>
      <c r="AF316" s="71"/>
      <c r="AG316" s="85"/>
      <c r="BC316" s="85"/>
      <c r="BE316" s="62"/>
      <c r="BU316" s="85"/>
      <c r="BV316" s="85"/>
      <c r="CP316" s="85"/>
      <c r="CQ316" s="85"/>
      <c r="CS316" s="85"/>
      <c r="DF316" s="62"/>
      <c r="DH316" s="85"/>
      <c r="DI316" s="85"/>
    </row>
    <row r="317" spans="14:113" s="73" customFormat="1" ht="9" customHeight="1">
      <c r="N317" s="62"/>
      <c r="O317" s="62"/>
      <c r="P317" s="85"/>
      <c r="Q317" s="62"/>
      <c r="AD317" s="62"/>
      <c r="AF317" s="71"/>
      <c r="AG317" s="85"/>
      <c r="BC317" s="85"/>
      <c r="BE317" s="62"/>
      <c r="BU317" s="85"/>
      <c r="BV317" s="85"/>
      <c r="CP317" s="85"/>
      <c r="CQ317" s="85"/>
      <c r="CS317" s="85"/>
      <c r="DF317" s="62"/>
      <c r="DH317" s="85"/>
      <c r="DI317" s="85"/>
    </row>
    <row r="318" spans="14:113" s="73" customFormat="1" ht="9" customHeight="1">
      <c r="N318" s="62"/>
      <c r="O318" s="62"/>
      <c r="P318" s="85"/>
      <c r="Q318" s="62"/>
      <c r="AD318" s="62"/>
      <c r="AF318" s="71"/>
      <c r="AG318" s="85"/>
      <c r="BC318" s="85"/>
      <c r="BE318" s="62"/>
      <c r="BU318" s="85"/>
      <c r="BV318" s="85"/>
      <c r="CP318" s="85"/>
      <c r="CQ318" s="85"/>
      <c r="CS318" s="85"/>
      <c r="DF318" s="62"/>
      <c r="DH318" s="85"/>
      <c r="DI318" s="85"/>
    </row>
    <row r="319" spans="14:113" s="73" customFormat="1" ht="9" customHeight="1">
      <c r="N319" s="62"/>
      <c r="O319" s="62"/>
      <c r="P319" s="85"/>
      <c r="Q319" s="62"/>
      <c r="AD319" s="62"/>
      <c r="AF319" s="71"/>
      <c r="AG319" s="85"/>
      <c r="BC319" s="85"/>
      <c r="BE319" s="62"/>
      <c r="BU319" s="85"/>
      <c r="BV319" s="85"/>
      <c r="CP319" s="85"/>
      <c r="CQ319" s="85"/>
      <c r="CS319" s="85"/>
      <c r="DF319" s="62"/>
      <c r="DH319" s="85"/>
      <c r="DI319" s="85"/>
    </row>
    <row r="320" spans="14:113" s="73" customFormat="1" ht="9" customHeight="1">
      <c r="N320" s="62"/>
      <c r="O320" s="62"/>
      <c r="P320" s="85"/>
      <c r="Q320" s="62"/>
      <c r="AD320" s="62"/>
      <c r="AF320" s="71"/>
      <c r="AG320" s="85"/>
      <c r="BC320" s="85"/>
      <c r="BE320" s="62"/>
      <c r="BU320" s="85"/>
      <c r="BV320" s="85"/>
      <c r="CP320" s="85"/>
      <c r="CQ320" s="85"/>
      <c r="CS320" s="85"/>
      <c r="DF320" s="62"/>
      <c r="DH320" s="85"/>
      <c r="DI320" s="85"/>
    </row>
    <row r="321" spans="14:113" s="73" customFormat="1" ht="9" customHeight="1">
      <c r="N321" s="62"/>
      <c r="O321" s="62"/>
      <c r="P321" s="85"/>
      <c r="Q321" s="62"/>
      <c r="AD321" s="62"/>
      <c r="AF321" s="71"/>
      <c r="AG321" s="85"/>
      <c r="BC321" s="85"/>
      <c r="BE321" s="62"/>
      <c r="BU321" s="85"/>
      <c r="BV321" s="85"/>
      <c r="CP321" s="85"/>
      <c r="CQ321" s="85"/>
      <c r="CS321" s="85"/>
      <c r="DF321" s="62"/>
      <c r="DH321" s="85"/>
      <c r="DI321" s="85"/>
    </row>
    <row r="322" spans="14:113" s="73" customFormat="1" ht="9" customHeight="1">
      <c r="N322" s="62"/>
      <c r="O322" s="62"/>
      <c r="P322" s="85"/>
      <c r="Q322" s="62"/>
      <c r="AD322" s="62"/>
      <c r="AF322" s="71"/>
      <c r="AG322" s="85"/>
      <c r="BC322" s="85"/>
      <c r="BE322" s="62"/>
      <c r="BU322" s="85"/>
      <c r="BV322" s="85"/>
      <c r="CP322" s="85"/>
      <c r="CQ322" s="85"/>
      <c r="CS322" s="85"/>
      <c r="DF322" s="62"/>
      <c r="DH322" s="85"/>
      <c r="DI322" s="85"/>
    </row>
    <row r="323" spans="14:113" s="73" customFormat="1" ht="9" customHeight="1">
      <c r="N323" s="62"/>
      <c r="O323" s="62"/>
      <c r="P323" s="85"/>
      <c r="Q323" s="62"/>
      <c r="AD323" s="62"/>
      <c r="AF323" s="71"/>
      <c r="AG323" s="85"/>
      <c r="BC323" s="85"/>
      <c r="BE323" s="62"/>
      <c r="BU323" s="85"/>
      <c r="BV323" s="85"/>
      <c r="CP323" s="85"/>
      <c r="CQ323" s="85"/>
      <c r="CS323" s="85"/>
      <c r="DF323" s="62"/>
      <c r="DH323" s="85"/>
      <c r="DI323" s="85"/>
    </row>
    <row r="324" spans="14:113" s="73" customFormat="1" ht="9" customHeight="1">
      <c r="N324" s="62"/>
      <c r="O324" s="62"/>
      <c r="P324" s="85"/>
      <c r="Q324" s="62"/>
      <c r="AD324" s="62"/>
      <c r="AF324" s="71"/>
      <c r="AG324" s="85"/>
      <c r="BC324" s="85"/>
      <c r="BE324" s="62"/>
      <c r="BU324" s="85"/>
      <c r="BV324" s="85"/>
      <c r="CP324" s="85"/>
      <c r="CQ324" s="85"/>
      <c r="CS324" s="85"/>
      <c r="DF324" s="62"/>
      <c r="DH324" s="85"/>
      <c r="DI324" s="85"/>
    </row>
    <row r="325" spans="14:113" s="73" customFormat="1" ht="9" customHeight="1">
      <c r="N325" s="62"/>
      <c r="O325" s="62"/>
      <c r="P325" s="85"/>
      <c r="Q325" s="62"/>
      <c r="AD325" s="62"/>
      <c r="AF325" s="71"/>
      <c r="AG325" s="85"/>
      <c r="BC325" s="85"/>
      <c r="BE325" s="62"/>
      <c r="BU325" s="85"/>
      <c r="BV325" s="85"/>
      <c r="CP325" s="85"/>
      <c r="CQ325" s="85"/>
      <c r="CS325" s="85"/>
      <c r="DF325" s="62"/>
      <c r="DH325" s="85"/>
      <c r="DI325" s="85"/>
    </row>
    <row r="326" spans="14:113" s="73" customFormat="1" ht="9" customHeight="1">
      <c r="N326" s="62"/>
      <c r="O326" s="62"/>
      <c r="P326" s="85"/>
      <c r="Q326" s="62"/>
      <c r="AD326" s="62"/>
      <c r="AF326" s="71"/>
      <c r="AG326" s="85"/>
      <c r="BC326" s="85"/>
      <c r="BE326" s="62"/>
      <c r="BU326" s="85"/>
      <c r="BV326" s="85"/>
      <c r="CP326" s="85"/>
      <c r="CQ326" s="85"/>
      <c r="CS326" s="85"/>
      <c r="DF326" s="62"/>
      <c r="DH326" s="85"/>
      <c r="DI326" s="85"/>
    </row>
    <row r="327" spans="14:113" s="73" customFormat="1" ht="9" customHeight="1">
      <c r="N327" s="62"/>
      <c r="O327" s="62"/>
      <c r="P327" s="85"/>
      <c r="Q327" s="62"/>
      <c r="AD327" s="62"/>
      <c r="AF327" s="71"/>
      <c r="AG327" s="85"/>
      <c r="BC327" s="85"/>
      <c r="BE327" s="62"/>
      <c r="BU327" s="85"/>
      <c r="BV327" s="85"/>
      <c r="CP327" s="85"/>
      <c r="CQ327" s="85"/>
      <c r="CS327" s="85"/>
      <c r="DF327" s="62"/>
      <c r="DH327" s="85"/>
      <c r="DI327" s="85"/>
    </row>
    <row r="328" spans="14:113" s="73" customFormat="1" ht="9" customHeight="1">
      <c r="N328" s="62"/>
      <c r="O328" s="62"/>
      <c r="P328" s="85"/>
      <c r="Q328" s="62"/>
      <c r="AD328" s="62"/>
      <c r="AF328" s="71"/>
      <c r="AG328" s="85"/>
      <c r="BC328" s="85"/>
      <c r="BE328" s="62"/>
      <c r="BU328" s="85"/>
      <c r="BV328" s="85"/>
      <c r="CP328" s="85"/>
      <c r="CQ328" s="85"/>
      <c r="CS328" s="85"/>
      <c r="DF328" s="62"/>
      <c r="DH328" s="85"/>
      <c r="DI328" s="85"/>
    </row>
    <row r="329" spans="14:113" s="73" customFormat="1" ht="9" customHeight="1">
      <c r="N329" s="62"/>
      <c r="O329" s="62"/>
      <c r="P329" s="85"/>
      <c r="Q329" s="62"/>
      <c r="AD329" s="62"/>
      <c r="AF329" s="71"/>
      <c r="AG329" s="85"/>
      <c r="BC329" s="85"/>
      <c r="BE329" s="62"/>
      <c r="BU329" s="85"/>
      <c r="BV329" s="85"/>
      <c r="CP329" s="85"/>
      <c r="CQ329" s="85"/>
      <c r="CS329" s="85"/>
      <c r="DF329" s="62"/>
      <c r="DH329" s="85"/>
      <c r="DI329" s="85"/>
    </row>
    <row r="330" spans="14:113" s="73" customFormat="1" ht="9" customHeight="1">
      <c r="N330" s="62"/>
      <c r="O330" s="62"/>
      <c r="P330" s="85"/>
      <c r="Q330" s="62"/>
      <c r="AD330" s="62"/>
      <c r="AF330" s="71"/>
      <c r="AG330" s="85"/>
      <c r="BC330" s="85"/>
      <c r="BE330" s="62"/>
      <c r="BU330" s="85"/>
      <c r="BV330" s="85"/>
      <c r="CP330" s="85"/>
      <c r="CQ330" s="85"/>
      <c r="CS330" s="85"/>
      <c r="DF330" s="62"/>
      <c r="DH330" s="85"/>
      <c r="DI330" s="85"/>
    </row>
    <row r="331" spans="14:113" s="73" customFormat="1" ht="9" customHeight="1">
      <c r="N331" s="62"/>
      <c r="O331" s="62"/>
      <c r="P331" s="85"/>
      <c r="Q331" s="62"/>
      <c r="AD331" s="62"/>
      <c r="AF331" s="71"/>
      <c r="AG331" s="85"/>
      <c r="BC331" s="85"/>
      <c r="BE331" s="62"/>
      <c r="BU331" s="85"/>
      <c r="BV331" s="85"/>
      <c r="CP331" s="85"/>
      <c r="CQ331" s="85"/>
      <c r="CS331" s="85"/>
      <c r="DF331" s="62"/>
      <c r="DH331" s="85"/>
      <c r="DI331" s="85"/>
    </row>
    <row r="332" spans="14:113" s="73" customFormat="1" ht="9" customHeight="1">
      <c r="N332" s="62"/>
      <c r="O332" s="62"/>
      <c r="P332" s="85"/>
      <c r="Q332" s="62"/>
      <c r="AD332" s="62"/>
      <c r="AF332" s="71"/>
      <c r="AG332" s="85"/>
      <c r="BC332" s="85"/>
      <c r="BE332" s="62"/>
      <c r="BU332" s="85"/>
      <c r="BV332" s="85"/>
      <c r="CP332" s="85"/>
      <c r="CQ332" s="85"/>
      <c r="CS332" s="85"/>
      <c r="DF332" s="62"/>
      <c r="DH332" s="85"/>
      <c r="DI332" s="85"/>
    </row>
    <row r="333" spans="14:113" s="73" customFormat="1" ht="9" customHeight="1">
      <c r="N333" s="62"/>
      <c r="O333" s="62"/>
      <c r="P333" s="85"/>
      <c r="Q333" s="62"/>
      <c r="AD333" s="62"/>
      <c r="AF333" s="71"/>
      <c r="AG333" s="85"/>
      <c r="BC333" s="85"/>
      <c r="BE333" s="62"/>
      <c r="BU333" s="85"/>
      <c r="BV333" s="85"/>
      <c r="CP333" s="85"/>
      <c r="CQ333" s="85"/>
      <c r="CS333" s="85"/>
      <c r="DF333" s="62"/>
      <c r="DH333" s="85"/>
      <c r="DI333" s="85"/>
    </row>
    <row r="334" spans="14:113" s="73" customFormat="1" ht="9" customHeight="1">
      <c r="N334" s="62"/>
      <c r="O334" s="62"/>
      <c r="P334" s="85"/>
      <c r="Q334" s="62"/>
      <c r="AD334" s="62"/>
      <c r="AF334" s="71"/>
      <c r="AG334" s="85"/>
      <c r="BC334" s="85"/>
      <c r="BE334" s="62"/>
      <c r="BU334" s="85"/>
      <c r="BV334" s="85"/>
      <c r="CP334" s="85"/>
      <c r="CQ334" s="85"/>
      <c r="CS334" s="85"/>
      <c r="DF334" s="62"/>
      <c r="DH334" s="85"/>
      <c r="DI334" s="85"/>
    </row>
    <row r="335" spans="14:113" s="73" customFormat="1" ht="9" customHeight="1">
      <c r="N335" s="62"/>
      <c r="O335" s="62"/>
      <c r="P335" s="85"/>
      <c r="Q335" s="62"/>
      <c r="AD335" s="62"/>
      <c r="AF335" s="71"/>
      <c r="AG335" s="85"/>
      <c r="BC335" s="85"/>
      <c r="BE335" s="62"/>
      <c r="BU335" s="85"/>
      <c r="BV335" s="85"/>
      <c r="CP335" s="85"/>
      <c r="CQ335" s="85"/>
      <c r="CS335" s="85"/>
      <c r="DF335" s="62"/>
      <c r="DH335" s="85"/>
      <c r="DI335" s="85"/>
    </row>
    <row r="336" spans="14:113" s="73" customFormat="1" ht="9" customHeight="1">
      <c r="N336" s="62"/>
      <c r="O336" s="62"/>
      <c r="P336" s="85"/>
      <c r="Q336" s="62"/>
      <c r="AD336" s="62"/>
      <c r="AF336" s="71"/>
      <c r="AG336" s="85"/>
      <c r="BC336" s="85"/>
      <c r="BE336" s="62"/>
      <c r="BU336" s="85"/>
      <c r="BV336" s="85"/>
      <c r="CP336" s="85"/>
      <c r="CQ336" s="85"/>
      <c r="CS336" s="85"/>
      <c r="DF336" s="62"/>
      <c r="DH336" s="85"/>
      <c r="DI336" s="85"/>
    </row>
    <row r="337" spans="14:113" s="73" customFormat="1" ht="9" customHeight="1">
      <c r="N337" s="62"/>
      <c r="O337" s="62"/>
      <c r="P337" s="85"/>
      <c r="Q337" s="62"/>
      <c r="AD337" s="62"/>
      <c r="AF337" s="71"/>
      <c r="AG337" s="85"/>
      <c r="BC337" s="85"/>
      <c r="BE337" s="62"/>
      <c r="BU337" s="85"/>
      <c r="BV337" s="85"/>
      <c r="CP337" s="85"/>
      <c r="CQ337" s="85"/>
      <c r="CS337" s="85"/>
      <c r="DF337" s="62"/>
      <c r="DH337" s="85"/>
      <c r="DI337" s="85"/>
    </row>
    <row r="338" spans="14:113" s="73" customFormat="1" ht="9" customHeight="1">
      <c r="N338" s="62"/>
      <c r="O338" s="62"/>
      <c r="P338" s="85"/>
      <c r="Q338" s="62"/>
      <c r="AD338" s="62"/>
      <c r="AF338" s="71"/>
      <c r="AG338" s="85"/>
      <c r="BC338" s="85"/>
      <c r="BE338" s="62"/>
      <c r="BU338" s="85"/>
      <c r="BV338" s="85"/>
      <c r="CP338" s="85"/>
      <c r="CQ338" s="85"/>
      <c r="CS338" s="85"/>
      <c r="DF338" s="62"/>
      <c r="DH338" s="85"/>
      <c r="DI338" s="85"/>
    </row>
    <row r="339" spans="14:113" s="73" customFormat="1" ht="9" customHeight="1">
      <c r="N339" s="62"/>
      <c r="O339" s="62"/>
      <c r="P339" s="85"/>
      <c r="Q339" s="62"/>
      <c r="AD339" s="62"/>
      <c r="AF339" s="71"/>
      <c r="AG339" s="85"/>
      <c r="BC339" s="85"/>
      <c r="BE339" s="62"/>
      <c r="BU339" s="85"/>
      <c r="BV339" s="85"/>
      <c r="CP339" s="85"/>
      <c r="CQ339" s="85"/>
      <c r="CS339" s="85"/>
      <c r="DF339" s="62"/>
      <c r="DH339" s="85"/>
      <c r="DI339" s="85"/>
    </row>
    <row r="340" spans="14:113" s="73" customFormat="1" ht="9" customHeight="1">
      <c r="N340" s="62"/>
      <c r="O340" s="62"/>
      <c r="P340" s="85"/>
      <c r="Q340" s="62"/>
      <c r="AD340" s="62"/>
      <c r="AF340" s="71"/>
      <c r="AG340" s="85"/>
      <c r="BC340" s="85"/>
      <c r="BE340" s="62"/>
      <c r="BU340" s="85"/>
      <c r="BV340" s="85"/>
      <c r="CP340" s="85"/>
      <c r="CQ340" s="85"/>
      <c r="CS340" s="85"/>
      <c r="DF340" s="62"/>
      <c r="DH340" s="85"/>
      <c r="DI340" s="85"/>
    </row>
    <row r="341" spans="14:113" s="73" customFormat="1" ht="9" customHeight="1">
      <c r="N341" s="62"/>
      <c r="O341" s="62"/>
      <c r="P341" s="85"/>
      <c r="Q341" s="62"/>
      <c r="AD341" s="62"/>
      <c r="AF341" s="71"/>
      <c r="AG341" s="85"/>
      <c r="BC341" s="85"/>
      <c r="BE341" s="62"/>
      <c r="BU341" s="85"/>
      <c r="BV341" s="85"/>
      <c r="CP341" s="85"/>
      <c r="CQ341" s="85"/>
      <c r="CS341" s="85"/>
      <c r="DF341" s="62"/>
      <c r="DH341" s="85"/>
      <c r="DI341" s="85"/>
    </row>
    <row r="342" spans="14:113" s="73" customFormat="1" ht="9" customHeight="1">
      <c r="N342" s="62"/>
      <c r="O342" s="62"/>
      <c r="P342" s="85"/>
      <c r="Q342" s="62"/>
      <c r="AD342" s="62"/>
      <c r="AF342" s="71"/>
      <c r="AG342" s="85"/>
      <c r="BC342" s="85"/>
      <c r="BE342" s="62"/>
      <c r="BU342" s="85"/>
      <c r="BV342" s="85"/>
      <c r="CP342" s="85"/>
      <c r="CQ342" s="85"/>
      <c r="CS342" s="85"/>
      <c r="DF342" s="62"/>
      <c r="DH342" s="85"/>
      <c r="DI342" s="85"/>
    </row>
    <row r="343" spans="14:113" s="73" customFormat="1" ht="9" customHeight="1">
      <c r="N343" s="62"/>
      <c r="O343" s="62"/>
      <c r="P343" s="85"/>
      <c r="Q343" s="62"/>
      <c r="AD343" s="62"/>
      <c r="AF343" s="71"/>
      <c r="AG343" s="85"/>
      <c r="BC343" s="85"/>
      <c r="BE343" s="62"/>
      <c r="BU343" s="85"/>
      <c r="BV343" s="85"/>
      <c r="CP343" s="85"/>
      <c r="CQ343" s="85"/>
      <c r="CS343" s="85"/>
      <c r="DF343" s="62"/>
      <c r="DH343" s="85"/>
      <c r="DI343" s="85"/>
    </row>
    <row r="344" spans="14:113" s="73" customFormat="1" ht="9" customHeight="1">
      <c r="N344" s="62"/>
      <c r="O344" s="62"/>
      <c r="P344" s="85"/>
      <c r="Q344" s="62"/>
      <c r="AD344" s="62"/>
      <c r="AF344" s="71"/>
      <c r="AG344" s="85"/>
      <c r="BC344" s="85"/>
      <c r="BE344" s="62"/>
      <c r="BU344" s="85"/>
      <c r="BV344" s="85"/>
      <c r="CP344" s="85"/>
      <c r="CQ344" s="85"/>
      <c r="CS344" s="85"/>
      <c r="DF344" s="62"/>
      <c r="DH344" s="85"/>
      <c r="DI344" s="85"/>
    </row>
    <row r="345" spans="14:113" s="73" customFormat="1" ht="9" customHeight="1">
      <c r="N345" s="62"/>
      <c r="O345" s="62"/>
      <c r="P345" s="85"/>
      <c r="Q345" s="62"/>
      <c r="AD345" s="62"/>
      <c r="AF345" s="71"/>
      <c r="AG345" s="85"/>
      <c r="BC345" s="85"/>
      <c r="BE345" s="62"/>
      <c r="BU345" s="85"/>
      <c r="BV345" s="85"/>
      <c r="CP345" s="85"/>
      <c r="CQ345" s="85"/>
      <c r="CS345" s="85"/>
      <c r="DF345" s="62"/>
      <c r="DH345" s="85"/>
      <c r="DI345" s="85"/>
    </row>
    <row r="346" spans="14:113" s="73" customFormat="1" ht="9" customHeight="1">
      <c r="N346" s="62"/>
      <c r="O346" s="62"/>
      <c r="P346" s="85"/>
      <c r="Q346" s="62"/>
      <c r="AD346" s="62"/>
      <c r="AF346" s="71"/>
      <c r="AG346" s="85"/>
      <c r="BC346" s="85"/>
      <c r="BE346" s="62"/>
      <c r="BU346" s="85"/>
      <c r="BV346" s="85"/>
      <c r="CP346" s="85"/>
      <c r="CQ346" s="85"/>
      <c r="CS346" s="85"/>
      <c r="DF346" s="62"/>
      <c r="DH346" s="85"/>
      <c r="DI346" s="85"/>
    </row>
    <row r="347" spans="14:113" s="73" customFormat="1" ht="9" customHeight="1">
      <c r="N347" s="62"/>
      <c r="O347" s="62"/>
      <c r="P347" s="85"/>
      <c r="Q347" s="62"/>
      <c r="AD347" s="62"/>
      <c r="AF347" s="71"/>
      <c r="AG347" s="85"/>
      <c r="BC347" s="85"/>
      <c r="BE347" s="62"/>
      <c r="BU347" s="85"/>
      <c r="BV347" s="85"/>
      <c r="CP347" s="85"/>
      <c r="CQ347" s="85"/>
      <c r="CS347" s="85"/>
      <c r="DF347" s="62"/>
      <c r="DH347" s="85"/>
      <c r="DI347" s="85"/>
    </row>
    <row r="348" spans="14:113" s="73" customFormat="1" ht="9" customHeight="1">
      <c r="N348" s="62"/>
      <c r="O348" s="62"/>
      <c r="P348" s="85"/>
      <c r="Q348" s="62"/>
      <c r="AD348" s="62"/>
      <c r="AF348" s="71"/>
      <c r="AG348" s="85"/>
      <c r="BC348" s="85"/>
      <c r="BE348" s="62"/>
      <c r="BU348" s="85"/>
      <c r="BV348" s="85"/>
      <c r="CP348" s="85"/>
      <c r="CQ348" s="85"/>
      <c r="CS348" s="85"/>
      <c r="DF348" s="62"/>
      <c r="DH348" s="85"/>
      <c r="DI348" s="85"/>
    </row>
    <row r="349" spans="14:113" s="73" customFormat="1" ht="9" customHeight="1">
      <c r="N349" s="62"/>
      <c r="O349" s="62"/>
      <c r="P349" s="85"/>
      <c r="Q349" s="62"/>
      <c r="AD349" s="62"/>
      <c r="AF349" s="71"/>
      <c r="AG349" s="85"/>
      <c r="BC349" s="85"/>
      <c r="BE349" s="62"/>
      <c r="BU349" s="85"/>
      <c r="BV349" s="85"/>
      <c r="CP349" s="85"/>
      <c r="CQ349" s="85"/>
      <c r="CS349" s="85"/>
      <c r="DF349" s="62"/>
      <c r="DH349" s="85"/>
      <c r="DI349" s="85"/>
    </row>
    <row r="350" spans="14:113" s="73" customFormat="1" ht="9" customHeight="1">
      <c r="N350" s="62"/>
      <c r="O350" s="62"/>
      <c r="P350" s="85"/>
      <c r="Q350" s="62"/>
      <c r="AD350" s="62"/>
      <c r="AF350" s="71"/>
      <c r="AG350" s="85"/>
      <c r="BC350" s="85"/>
      <c r="BE350" s="62"/>
      <c r="BU350" s="85"/>
      <c r="BV350" s="85"/>
      <c r="CP350" s="85"/>
      <c r="CQ350" s="85"/>
      <c r="CS350" s="85"/>
      <c r="DF350" s="62"/>
      <c r="DH350" s="85"/>
      <c r="DI350" s="85"/>
    </row>
    <row r="351" spans="14:113" s="73" customFormat="1" ht="9" customHeight="1">
      <c r="N351" s="62"/>
      <c r="O351" s="62"/>
      <c r="P351" s="85"/>
      <c r="Q351" s="62"/>
      <c r="AD351" s="62"/>
      <c r="AF351" s="71"/>
      <c r="AG351" s="85"/>
      <c r="BC351" s="85"/>
      <c r="BE351" s="62"/>
      <c r="BU351" s="85"/>
      <c r="BV351" s="85"/>
      <c r="CP351" s="85"/>
      <c r="CQ351" s="85"/>
      <c r="CS351" s="85"/>
      <c r="DF351" s="62"/>
      <c r="DH351" s="85"/>
      <c r="DI351" s="85"/>
    </row>
    <row r="352" spans="14:113" s="73" customFormat="1" ht="9" customHeight="1">
      <c r="N352" s="62"/>
      <c r="O352" s="62"/>
      <c r="P352" s="85"/>
      <c r="Q352" s="62"/>
      <c r="AD352" s="62"/>
      <c r="AF352" s="71"/>
      <c r="AG352" s="85"/>
      <c r="BC352" s="85"/>
      <c r="BE352" s="62"/>
      <c r="BU352" s="85"/>
      <c r="BV352" s="85"/>
      <c r="CP352" s="85"/>
      <c r="CQ352" s="85"/>
      <c r="CS352" s="85"/>
      <c r="DF352" s="62"/>
      <c r="DH352" s="85"/>
      <c r="DI352" s="85"/>
    </row>
    <row r="353" spans="14:113" s="73" customFormat="1" ht="9" customHeight="1">
      <c r="N353" s="62"/>
      <c r="O353" s="62"/>
      <c r="P353" s="85"/>
      <c r="Q353" s="62"/>
      <c r="AD353" s="62"/>
      <c r="AF353" s="71"/>
      <c r="AG353" s="85"/>
      <c r="BC353" s="85"/>
      <c r="BE353" s="62"/>
      <c r="BU353" s="85"/>
      <c r="BV353" s="85"/>
      <c r="CP353" s="85"/>
      <c r="CQ353" s="85"/>
      <c r="CS353" s="85"/>
      <c r="DF353" s="62"/>
      <c r="DH353" s="85"/>
      <c r="DI353" s="85"/>
    </row>
    <row r="354" spans="14:113" s="73" customFormat="1" ht="9" customHeight="1">
      <c r="N354" s="62"/>
      <c r="O354" s="62"/>
      <c r="P354" s="85"/>
      <c r="Q354" s="62"/>
      <c r="AD354" s="62"/>
      <c r="AF354" s="71"/>
      <c r="AG354" s="85"/>
      <c r="BC354" s="85"/>
      <c r="BE354" s="62"/>
      <c r="BU354" s="85"/>
      <c r="BV354" s="85"/>
      <c r="CP354" s="85"/>
      <c r="CQ354" s="85"/>
      <c r="CS354" s="85"/>
      <c r="DF354" s="62"/>
      <c r="DH354" s="85"/>
      <c r="DI354" s="85"/>
    </row>
    <row r="355" spans="14:113" s="73" customFormat="1" ht="9" customHeight="1">
      <c r="N355" s="62"/>
      <c r="O355" s="62"/>
      <c r="P355" s="85"/>
      <c r="Q355" s="62"/>
      <c r="AD355" s="62"/>
      <c r="AF355" s="71"/>
      <c r="AG355" s="85"/>
      <c r="BC355" s="85"/>
      <c r="BE355" s="62"/>
      <c r="BU355" s="85"/>
      <c r="BV355" s="85"/>
      <c r="CP355" s="85"/>
      <c r="CQ355" s="85"/>
      <c r="CS355" s="85"/>
      <c r="DF355" s="62"/>
      <c r="DH355" s="85"/>
      <c r="DI355" s="85"/>
    </row>
    <row r="356" spans="14:113" s="73" customFormat="1" ht="9" customHeight="1">
      <c r="N356" s="62"/>
      <c r="O356" s="62"/>
      <c r="P356" s="85"/>
      <c r="Q356" s="62"/>
      <c r="AD356" s="62"/>
      <c r="AF356" s="71"/>
      <c r="AG356" s="85"/>
      <c r="BC356" s="85"/>
      <c r="BE356" s="62"/>
      <c r="BU356" s="85"/>
      <c r="BV356" s="85"/>
      <c r="CP356" s="85"/>
      <c r="CQ356" s="85"/>
      <c r="CS356" s="85"/>
      <c r="DF356" s="62"/>
      <c r="DH356" s="85"/>
      <c r="DI356" s="85"/>
    </row>
    <row r="357" spans="14:113" s="73" customFormat="1" ht="9" customHeight="1">
      <c r="N357" s="62"/>
      <c r="O357" s="62"/>
      <c r="P357" s="85"/>
      <c r="Q357" s="62"/>
      <c r="AD357" s="62"/>
      <c r="AF357" s="71"/>
      <c r="AG357" s="85"/>
      <c r="BC357" s="85"/>
      <c r="BE357" s="62"/>
      <c r="BU357" s="85"/>
      <c r="BV357" s="85"/>
      <c r="CP357" s="85"/>
      <c r="CQ357" s="85"/>
      <c r="CS357" s="85"/>
      <c r="DF357" s="62"/>
      <c r="DH357" s="85"/>
      <c r="DI357" s="85"/>
    </row>
    <row r="358" spans="14:113" s="73" customFormat="1" ht="9" customHeight="1">
      <c r="N358" s="62"/>
      <c r="O358" s="62"/>
      <c r="P358" s="85"/>
      <c r="Q358" s="62"/>
      <c r="AD358" s="62"/>
      <c r="AF358" s="71"/>
      <c r="AG358" s="85"/>
      <c r="BC358" s="85"/>
      <c r="BE358" s="62"/>
      <c r="BU358" s="85"/>
      <c r="BV358" s="85"/>
      <c r="CP358" s="85"/>
      <c r="CQ358" s="85"/>
      <c r="CS358" s="85"/>
      <c r="DF358" s="62"/>
      <c r="DH358" s="85"/>
      <c r="DI358" s="85"/>
    </row>
    <row r="359" spans="14:113" s="73" customFormat="1" ht="9" customHeight="1">
      <c r="N359" s="62"/>
      <c r="O359" s="62"/>
      <c r="P359" s="85"/>
      <c r="Q359" s="62"/>
      <c r="AD359" s="62"/>
      <c r="AF359" s="71"/>
      <c r="AG359" s="85"/>
      <c r="BC359" s="85"/>
      <c r="BE359" s="62"/>
      <c r="BU359" s="85"/>
      <c r="BV359" s="85"/>
      <c r="CP359" s="85"/>
      <c r="CQ359" s="85"/>
      <c r="CS359" s="85"/>
      <c r="DF359" s="62"/>
      <c r="DH359" s="85"/>
      <c r="DI359" s="85"/>
    </row>
    <row r="360" spans="14:113" s="73" customFormat="1" ht="9" customHeight="1">
      <c r="N360" s="62"/>
      <c r="O360" s="62"/>
      <c r="P360" s="85"/>
      <c r="Q360" s="62"/>
      <c r="AD360" s="62"/>
      <c r="AF360" s="71"/>
      <c r="AG360" s="85"/>
      <c r="BC360" s="85"/>
      <c r="BE360" s="62"/>
      <c r="BU360" s="85"/>
      <c r="BV360" s="85"/>
      <c r="CP360" s="85"/>
      <c r="CQ360" s="85"/>
      <c r="CS360" s="85"/>
      <c r="DF360" s="62"/>
      <c r="DH360" s="85"/>
      <c r="DI360" s="85"/>
    </row>
    <row r="361" spans="14:113" s="73" customFormat="1" ht="9" customHeight="1">
      <c r="N361" s="62"/>
      <c r="O361" s="62"/>
      <c r="P361" s="85"/>
      <c r="Q361" s="62"/>
      <c r="AD361" s="62"/>
      <c r="AF361" s="71"/>
      <c r="AG361" s="85"/>
      <c r="BC361" s="85"/>
      <c r="BE361" s="62"/>
      <c r="BU361" s="85"/>
      <c r="BV361" s="85"/>
      <c r="CP361" s="85"/>
      <c r="CQ361" s="85"/>
      <c r="CS361" s="85"/>
      <c r="DF361" s="62"/>
      <c r="DH361" s="85"/>
      <c r="DI361" s="85"/>
    </row>
    <row r="362" spans="14:113" s="73" customFormat="1" ht="9" customHeight="1">
      <c r="N362" s="62"/>
      <c r="O362" s="62"/>
      <c r="P362" s="85"/>
      <c r="Q362" s="62"/>
      <c r="AD362" s="62"/>
      <c r="AF362" s="71"/>
      <c r="AG362" s="85"/>
      <c r="BC362" s="85"/>
      <c r="BE362" s="62"/>
      <c r="BU362" s="85"/>
      <c r="BV362" s="85"/>
      <c r="CP362" s="85"/>
      <c r="CQ362" s="85"/>
      <c r="CS362" s="85"/>
      <c r="DF362" s="62"/>
      <c r="DH362" s="85"/>
      <c r="DI362" s="85"/>
    </row>
    <row r="363" spans="14:113" s="73" customFormat="1" ht="9" customHeight="1">
      <c r="N363" s="62"/>
      <c r="O363" s="62"/>
      <c r="P363" s="85"/>
      <c r="Q363" s="62"/>
      <c r="AD363" s="62"/>
      <c r="AF363" s="71"/>
      <c r="AG363" s="85"/>
      <c r="BC363" s="85"/>
      <c r="BE363" s="62"/>
      <c r="BU363" s="85"/>
      <c r="BV363" s="85"/>
      <c r="CP363" s="85"/>
      <c r="CQ363" s="85"/>
      <c r="CS363" s="85"/>
      <c r="DF363" s="62"/>
      <c r="DH363" s="85"/>
      <c r="DI363" s="85"/>
    </row>
    <row r="364" spans="14:113" s="73" customFormat="1" ht="9" customHeight="1">
      <c r="N364" s="62"/>
      <c r="O364" s="62"/>
      <c r="P364" s="85"/>
      <c r="Q364" s="62"/>
      <c r="AD364" s="62"/>
      <c r="AF364" s="71"/>
      <c r="AG364" s="85"/>
      <c r="BC364" s="85"/>
      <c r="BE364" s="62"/>
      <c r="BU364" s="85"/>
      <c r="BV364" s="85"/>
      <c r="CP364" s="85"/>
      <c r="CQ364" s="85"/>
      <c r="CS364" s="85"/>
      <c r="DF364" s="62"/>
      <c r="DH364" s="85"/>
      <c r="DI364" s="85"/>
    </row>
    <row r="365" spans="14:113" s="73" customFormat="1" ht="9" customHeight="1">
      <c r="N365" s="62"/>
      <c r="O365" s="62"/>
      <c r="P365" s="85"/>
      <c r="Q365" s="62"/>
      <c r="AD365" s="62"/>
      <c r="AF365" s="71"/>
      <c r="AG365" s="85"/>
      <c r="BC365" s="85"/>
      <c r="BE365" s="62"/>
      <c r="BU365" s="85"/>
      <c r="BV365" s="85"/>
      <c r="CP365" s="85"/>
      <c r="CQ365" s="85"/>
      <c r="CS365" s="85"/>
      <c r="DF365" s="62"/>
      <c r="DH365" s="85"/>
      <c r="DI365" s="85"/>
    </row>
    <row r="366" spans="14:113" s="73" customFormat="1" ht="9" customHeight="1">
      <c r="N366" s="62"/>
      <c r="O366" s="62"/>
      <c r="P366" s="85"/>
      <c r="Q366" s="62"/>
      <c r="AD366" s="62"/>
      <c r="AF366" s="71"/>
      <c r="AG366" s="85"/>
      <c r="BC366" s="85"/>
      <c r="BE366" s="62"/>
      <c r="BU366" s="85"/>
      <c r="BV366" s="85"/>
      <c r="CP366" s="85"/>
      <c r="CQ366" s="85"/>
      <c r="CS366" s="85"/>
      <c r="DF366" s="62"/>
      <c r="DH366" s="85"/>
      <c r="DI366" s="85"/>
    </row>
    <row r="367" spans="14:113" s="73" customFormat="1" ht="9" customHeight="1">
      <c r="N367" s="62"/>
      <c r="O367" s="62"/>
      <c r="P367" s="85"/>
      <c r="Q367" s="62"/>
      <c r="AD367" s="62"/>
      <c r="AF367" s="71"/>
      <c r="AG367" s="85"/>
      <c r="BC367" s="85"/>
      <c r="BE367" s="62"/>
      <c r="BU367" s="85"/>
      <c r="BV367" s="85"/>
      <c r="CP367" s="85"/>
      <c r="CQ367" s="85"/>
      <c r="CS367" s="85"/>
      <c r="DF367" s="62"/>
      <c r="DH367" s="85"/>
      <c r="DI367" s="85"/>
    </row>
    <row r="368" spans="14:113" s="73" customFormat="1" ht="9" customHeight="1">
      <c r="N368" s="62"/>
      <c r="O368" s="62"/>
      <c r="P368" s="85"/>
      <c r="Q368" s="62"/>
      <c r="AD368" s="62"/>
      <c r="AF368" s="71"/>
      <c r="AG368" s="85"/>
      <c r="BC368" s="85"/>
      <c r="BE368" s="62"/>
      <c r="BU368" s="85"/>
      <c r="BV368" s="85"/>
      <c r="CP368" s="85"/>
      <c r="CQ368" s="85"/>
      <c r="CS368" s="85"/>
      <c r="DF368" s="62"/>
      <c r="DH368" s="85"/>
      <c r="DI368" s="85"/>
    </row>
    <row r="369" spans="14:113" s="73" customFormat="1" ht="9" customHeight="1">
      <c r="N369" s="62"/>
      <c r="O369" s="62"/>
      <c r="P369" s="85"/>
      <c r="Q369" s="62"/>
      <c r="AD369" s="62"/>
      <c r="AF369" s="71"/>
      <c r="AG369" s="85"/>
      <c r="BC369" s="85"/>
      <c r="BE369" s="62"/>
      <c r="BU369" s="85"/>
      <c r="BV369" s="85"/>
      <c r="CP369" s="85"/>
      <c r="CQ369" s="85"/>
      <c r="CS369" s="85"/>
      <c r="DF369" s="62"/>
      <c r="DH369" s="85"/>
      <c r="DI369" s="85"/>
    </row>
    <row r="370" spans="14:113" s="73" customFormat="1" ht="9" customHeight="1">
      <c r="N370" s="62"/>
      <c r="O370" s="62"/>
      <c r="P370" s="85"/>
      <c r="Q370" s="62"/>
      <c r="AD370" s="62"/>
      <c r="AF370" s="71"/>
      <c r="AG370" s="85"/>
      <c r="BC370" s="85"/>
      <c r="BE370" s="62"/>
      <c r="BU370" s="85"/>
      <c r="BV370" s="85"/>
      <c r="CP370" s="85"/>
      <c r="CQ370" s="85"/>
      <c r="CS370" s="85"/>
      <c r="DF370" s="62"/>
      <c r="DH370" s="85"/>
      <c r="DI370" s="85"/>
    </row>
    <row r="371" spans="14:113" s="73" customFormat="1" ht="9" customHeight="1">
      <c r="N371" s="62"/>
      <c r="O371" s="62"/>
      <c r="P371" s="85"/>
      <c r="Q371" s="62"/>
      <c r="AD371" s="62"/>
      <c r="AF371" s="71"/>
      <c r="AG371" s="85"/>
      <c r="BC371" s="85"/>
      <c r="BE371" s="62"/>
      <c r="BU371" s="85"/>
      <c r="BV371" s="85"/>
      <c r="CP371" s="85"/>
      <c r="CQ371" s="85"/>
      <c r="CS371" s="85"/>
      <c r="DF371" s="62"/>
      <c r="DH371" s="85"/>
      <c r="DI371" s="85"/>
    </row>
    <row r="372" spans="14:113" s="73" customFormat="1" ht="9" customHeight="1">
      <c r="N372" s="62"/>
      <c r="O372" s="62"/>
      <c r="P372" s="85"/>
      <c r="Q372" s="62"/>
      <c r="AD372" s="62"/>
      <c r="AF372" s="71"/>
      <c r="AG372" s="85"/>
      <c r="BC372" s="85"/>
      <c r="BE372" s="62"/>
      <c r="BU372" s="85"/>
      <c r="BV372" s="85"/>
      <c r="CP372" s="85"/>
      <c r="CQ372" s="85"/>
      <c r="CS372" s="85"/>
      <c r="DF372" s="62"/>
      <c r="DH372" s="85"/>
      <c r="DI372" s="85"/>
    </row>
    <row r="373" spans="14:113" s="73" customFormat="1" ht="9" customHeight="1">
      <c r="N373" s="62"/>
      <c r="O373" s="62"/>
      <c r="P373" s="85"/>
      <c r="Q373" s="62"/>
      <c r="AD373" s="62"/>
      <c r="AF373" s="71"/>
      <c r="AG373" s="85"/>
      <c r="BC373" s="85"/>
      <c r="BE373" s="62"/>
      <c r="BU373" s="85"/>
      <c r="BV373" s="85"/>
      <c r="CP373" s="85"/>
      <c r="CQ373" s="85"/>
      <c r="CS373" s="85"/>
      <c r="DF373" s="62"/>
      <c r="DH373" s="85"/>
      <c r="DI373" s="85"/>
    </row>
    <row r="374" spans="14:113" s="73" customFormat="1" ht="9" customHeight="1">
      <c r="N374" s="62"/>
      <c r="O374" s="62"/>
      <c r="P374" s="85"/>
      <c r="Q374" s="62"/>
      <c r="AD374" s="62"/>
      <c r="AF374" s="71"/>
      <c r="AG374" s="85"/>
      <c r="BC374" s="85"/>
      <c r="BE374" s="62"/>
      <c r="BU374" s="85"/>
      <c r="BV374" s="85"/>
      <c r="CP374" s="85"/>
      <c r="CQ374" s="85"/>
      <c r="CS374" s="85"/>
      <c r="DF374" s="62"/>
      <c r="DH374" s="85"/>
      <c r="DI374" s="85"/>
    </row>
    <row r="375" spans="14:113" s="73" customFormat="1" ht="9" customHeight="1">
      <c r="N375" s="62"/>
      <c r="O375" s="62"/>
      <c r="P375" s="85"/>
      <c r="Q375" s="62"/>
      <c r="AD375" s="62"/>
      <c r="AF375" s="71"/>
      <c r="AG375" s="85"/>
      <c r="BC375" s="85"/>
      <c r="BE375" s="62"/>
      <c r="BU375" s="85"/>
      <c r="BV375" s="85"/>
      <c r="CP375" s="85"/>
      <c r="CQ375" s="85"/>
      <c r="CS375" s="85"/>
      <c r="DF375" s="62"/>
      <c r="DH375" s="85"/>
      <c r="DI375" s="85"/>
    </row>
    <row r="376" spans="14:113" s="73" customFormat="1" ht="9" customHeight="1">
      <c r="N376" s="62"/>
      <c r="O376" s="62"/>
      <c r="P376" s="85"/>
      <c r="Q376" s="62"/>
      <c r="AD376" s="62"/>
      <c r="AF376" s="71"/>
      <c r="AG376" s="85"/>
      <c r="BC376" s="85"/>
      <c r="BE376" s="62"/>
      <c r="BU376" s="85"/>
      <c r="BV376" s="85"/>
      <c r="CP376" s="85"/>
      <c r="CQ376" s="85"/>
      <c r="CS376" s="85"/>
      <c r="DF376" s="62"/>
      <c r="DH376" s="85"/>
      <c r="DI376" s="85"/>
    </row>
    <row r="377" spans="14:113" s="73" customFormat="1" ht="9" customHeight="1">
      <c r="N377" s="62"/>
      <c r="O377" s="62"/>
      <c r="P377" s="85"/>
      <c r="Q377" s="62"/>
      <c r="AD377" s="62"/>
      <c r="AF377" s="71"/>
      <c r="AG377" s="85"/>
      <c r="BC377" s="85"/>
      <c r="BE377" s="62"/>
      <c r="BU377" s="85"/>
      <c r="BV377" s="85"/>
      <c r="CP377" s="85"/>
      <c r="CQ377" s="85"/>
      <c r="CS377" s="85"/>
      <c r="DF377" s="62"/>
      <c r="DH377" s="85"/>
      <c r="DI377" s="85"/>
    </row>
    <row r="378" spans="14:113" s="73" customFormat="1" ht="9" customHeight="1">
      <c r="N378" s="62"/>
      <c r="O378" s="62"/>
      <c r="P378" s="85"/>
      <c r="Q378" s="62"/>
      <c r="AD378" s="62"/>
      <c r="AF378" s="71"/>
      <c r="AG378" s="85"/>
      <c r="BC378" s="85"/>
      <c r="BE378" s="62"/>
      <c r="BU378" s="85"/>
      <c r="BV378" s="85"/>
      <c r="CP378" s="85"/>
      <c r="CQ378" s="85"/>
      <c r="CS378" s="85"/>
      <c r="DF378" s="62"/>
      <c r="DH378" s="85"/>
      <c r="DI378" s="85"/>
    </row>
    <row r="379" spans="14:113" s="73" customFormat="1" ht="9" customHeight="1">
      <c r="N379" s="62"/>
      <c r="O379" s="62"/>
      <c r="P379" s="85"/>
      <c r="Q379" s="62"/>
      <c r="AD379" s="62"/>
      <c r="AF379" s="71"/>
      <c r="AG379" s="85"/>
      <c r="BC379" s="85"/>
      <c r="BE379" s="62"/>
      <c r="BU379" s="85"/>
      <c r="BV379" s="85"/>
      <c r="CP379" s="85"/>
      <c r="CQ379" s="85"/>
      <c r="CS379" s="85"/>
      <c r="DF379" s="62"/>
      <c r="DH379" s="85"/>
      <c r="DI379" s="85"/>
    </row>
    <row r="380" spans="14:113" s="73" customFormat="1" ht="9" customHeight="1">
      <c r="N380" s="62"/>
      <c r="O380" s="62"/>
      <c r="P380" s="85"/>
      <c r="Q380" s="62"/>
      <c r="AD380" s="62"/>
      <c r="AF380" s="71"/>
      <c r="AG380" s="85"/>
      <c r="BC380" s="85"/>
      <c r="BE380" s="62"/>
      <c r="BU380" s="85"/>
      <c r="BV380" s="85"/>
      <c r="CP380" s="85"/>
      <c r="CQ380" s="85"/>
      <c r="CS380" s="85"/>
      <c r="DF380" s="62"/>
      <c r="DH380" s="85"/>
      <c r="DI380" s="85"/>
    </row>
    <row r="381" spans="14:113" s="73" customFormat="1" ht="9" customHeight="1">
      <c r="N381" s="62"/>
      <c r="O381" s="62"/>
      <c r="P381" s="85"/>
      <c r="Q381" s="62"/>
      <c r="AD381" s="62"/>
      <c r="AF381" s="71"/>
      <c r="AG381" s="85"/>
      <c r="BC381" s="85"/>
      <c r="BE381" s="62"/>
      <c r="BU381" s="85"/>
      <c r="BV381" s="85"/>
      <c r="CP381" s="85"/>
      <c r="CQ381" s="85"/>
      <c r="CS381" s="85"/>
      <c r="DF381" s="62"/>
      <c r="DH381" s="85"/>
      <c r="DI381" s="85"/>
    </row>
    <row r="382" spans="14:113" s="73" customFormat="1" ht="9" customHeight="1">
      <c r="N382" s="62"/>
      <c r="O382" s="62"/>
      <c r="P382" s="85"/>
      <c r="Q382" s="62"/>
      <c r="AD382" s="62"/>
      <c r="AF382" s="71"/>
      <c r="AG382" s="85"/>
      <c r="BC382" s="85"/>
      <c r="BE382" s="62"/>
      <c r="BU382" s="85"/>
      <c r="BV382" s="85"/>
      <c r="CP382" s="85"/>
      <c r="CQ382" s="85"/>
      <c r="CS382" s="85"/>
      <c r="DF382" s="62"/>
      <c r="DH382" s="85"/>
      <c r="DI382" s="85"/>
    </row>
    <row r="383" spans="14:113" s="73" customFormat="1" ht="9" customHeight="1">
      <c r="N383" s="62"/>
      <c r="O383" s="62"/>
      <c r="P383" s="85"/>
      <c r="Q383" s="62"/>
      <c r="AD383" s="62"/>
      <c r="AF383" s="71"/>
      <c r="AG383" s="85"/>
      <c r="BC383" s="85"/>
      <c r="BE383" s="62"/>
      <c r="BU383" s="85"/>
      <c r="BV383" s="85"/>
      <c r="CP383" s="85"/>
      <c r="CQ383" s="85"/>
      <c r="CS383" s="85"/>
      <c r="DF383" s="62"/>
      <c r="DH383" s="85"/>
      <c r="DI383" s="85"/>
    </row>
    <row r="384" spans="14:113" s="73" customFormat="1" ht="9" customHeight="1">
      <c r="N384" s="62"/>
      <c r="O384" s="62"/>
      <c r="P384" s="85"/>
      <c r="Q384" s="62"/>
      <c r="AD384" s="62"/>
      <c r="AF384" s="71"/>
      <c r="AG384" s="85"/>
      <c r="BC384" s="85"/>
      <c r="BE384" s="62"/>
      <c r="BU384" s="85"/>
      <c r="BV384" s="85"/>
      <c r="CP384" s="85"/>
      <c r="CQ384" s="85"/>
      <c r="CS384" s="85"/>
      <c r="DF384" s="62"/>
      <c r="DH384" s="85"/>
      <c r="DI384" s="85"/>
    </row>
    <row r="385" spans="14:113" s="73" customFormat="1" ht="9" customHeight="1">
      <c r="N385" s="62"/>
      <c r="O385" s="62"/>
      <c r="P385" s="85"/>
      <c r="Q385" s="62"/>
      <c r="AD385" s="62"/>
      <c r="AF385" s="71"/>
      <c r="AG385" s="85"/>
      <c r="BC385" s="85"/>
      <c r="BE385" s="62"/>
      <c r="BU385" s="85"/>
      <c r="BV385" s="85"/>
      <c r="CP385" s="85"/>
      <c r="CQ385" s="85"/>
      <c r="CS385" s="85"/>
      <c r="DF385" s="62"/>
      <c r="DH385" s="85"/>
      <c r="DI385" s="85"/>
    </row>
    <row r="386" spans="14:113" s="73" customFormat="1" ht="9" customHeight="1">
      <c r="N386" s="62"/>
      <c r="O386" s="62"/>
      <c r="P386" s="85"/>
      <c r="Q386" s="62"/>
      <c r="AD386" s="62"/>
      <c r="AF386" s="71"/>
      <c r="AG386" s="85"/>
      <c r="BC386" s="85"/>
      <c r="BE386" s="62"/>
      <c r="BU386" s="85"/>
      <c r="BV386" s="85"/>
      <c r="CP386" s="85"/>
      <c r="CQ386" s="85"/>
      <c r="CS386" s="85"/>
      <c r="DF386" s="62"/>
      <c r="DH386" s="85"/>
      <c r="DI386" s="85"/>
    </row>
    <row r="387" spans="14:113" s="73" customFormat="1" ht="9" customHeight="1">
      <c r="N387" s="62"/>
      <c r="O387" s="62"/>
      <c r="P387" s="85"/>
      <c r="Q387" s="62"/>
      <c r="AD387" s="62"/>
      <c r="AF387" s="71"/>
      <c r="AG387" s="85"/>
      <c r="BC387" s="85"/>
      <c r="BE387" s="62"/>
      <c r="BU387" s="85"/>
      <c r="BV387" s="85"/>
      <c r="CP387" s="85"/>
      <c r="CQ387" s="85"/>
      <c r="CS387" s="85"/>
      <c r="DF387" s="62"/>
      <c r="DH387" s="85"/>
      <c r="DI387" s="85"/>
    </row>
    <row r="388" spans="14:113" s="73" customFormat="1" ht="9" customHeight="1">
      <c r="N388" s="62"/>
      <c r="O388" s="62"/>
      <c r="P388" s="85"/>
      <c r="Q388" s="62"/>
      <c r="AD388" s="62"/>
      <c r="AF388" s="71"/>
      <c r="AG388" s="85"/>
      <c r="BC388" s="85"/>
      <c r="BE388" s="62"/>
      <c r="BU388" s="85"/>
      <c r="BV388" s="85"/>
      <c r="CP388" s="85"/>
      <c r="CQ388" s="85"/>
      <c r="CS388" s="85"/>
      <c r="DF388" s="62"/>
      <c r="DH388" s="85"/>
      <c r="DI388" s="85"/>
    </row>
    <row r="389" spans="14:113" s="73" customFormat="1" ht="9" customHeight="1">
      <c r="N389" s="62"/>
      <c r="O389" s="62"/>
      <c r="P389" s="85"/>
      <c r="Q389" s="62"/>
      <c r="AD389" s="62"/>
      <c r="AF389" s="71"/>
      <c r="AG389" s="85"/>
      <c r="BC389" s="85"/>
      <c r="BE389" s="62"/>
      <c r="BU389" s="85"/>
      <c r="BV389" s="85"/>
      <c r="CP389" s="85"/>
      <c r="CQ389" s="85"/>
      <c r="CS389" s="85"/>
      <c r="DF389" s="62"/>
      <c r="DH389" s="85"/>
      <c r="DI389" s="85"/>
    </row>
    <row r="390" spans="14:113" s="73" customFormat="1" ht="9" customHeight="1">
      <c r="N390" s="62"/>
      <c r="O390" s="62"/>
      <c r="P390" s="85"/>
      <c r="Q390" s="62"/>
      <c r="AD390" s="62"/>
      <c r="AF390" s="71"/>
      <c r="AG390" s="85"/>
      <c r="BC390" s="85"/>
      <c r="BE390" s="62"/>
      <c r="BU390" s="85"/>
      <c r="BV390" s="85"/>
      <c r="CP390" s="85"/>
      <c r="CQ390" s="85"/>
      <c r="CS390" s="85"/>
      <c r="DF390" s="62"/>
      <c r="DH390" s="85"/>
      <c r="DI390" s="85"/>
    </row>
    <row r="391" spans="14:113" s="73" customFormat="1" ht="9" customHeight="1">
      <c r="N391" s="62"/>
      <c r="O391" s="62"/>
      <c r="P391" s="85"/>
      <c r="Q391" s="62"/>
      <c r="AD391" s="62"/>
      <c r="AF391" s="71"/>
      <c r="AG391" s="85"/>
      <c r="BC391" s="85"/>
      <c r="BE391" s="62"/>
      <c r="BU391" s="85"/>
      <c r="BV391" s="85"/>
      <c r="CP391" s="85"/>
      <c r="CQ391" s="85"/>
      <c r="CS391" s="85"/>
      <c r="DF391" s="62"/>
      <c r="DH391" s="85"/>
      <c r="DI391" s="85"/>
    </row>
    <row r="392" spans="14:113" s="73" customFormat="1" ht="9" customHeight="1">
      <c r="N392" s="62"/>
      <c r="O392" s="62"/>
      <c r="P392" s="85"/>
      <c r="Q392" s="62"/>
      <c r="AD392" s="62"/>
      <c r="AF392" s="71"/>
      <c r="AG392" s="85"/>
      <c r="BC392" s="85"/>
      <c r="BE392" s="62"/>
      <c r="BU392" s="85"/>
      <c r="BV392" s="85"/>
      <c r="CP392" s="85"/>
      <c r="CQ392" s="85"/>
      <c r="CS392" s="85"/>
      <c r="DF392" s="62"/>
      <c r="DH392" s="85"/>
      <c r="DI392" s="85"/>
    </row>
    <row r="393" spans="14:113" s="73" customFormat="1" ht="9" customHeight="1">
      <c r="N393" s="62"/>
      <c r="O393" s="62"/>
      <c r="P393" s="85"/>
      <c r="Q393" s="62"/>
      <c r="AD393" s="62"/>
      <c r="AF393" s="71"/>
      <c r="AG393" s="85"/>
      <c r="BC393" s="85"/>
      <c r="BE393" s="62"/>
      <c r="BU393" s="85"/>
      <c r="BV393" s="85"/>
      <c r="CP393" s="85"/>
      <c r="CQ393" s="85"/>
      <c r="CS393" s="85"/>
      <c r="DF393" s="62"/>
      <c r="DH393" s="85"/>
      <c r="DI393" s="85"/>
    </row>
    <row r="394" spans="14:113" s="73" customFormat="1" ht="9" customHeight="1">
      <c r="N394" s="62"/>
      <c r="O394" s="62"/>
      <c r="P394" s="85"/>
      <c r="Q394" s="62"/>
      <c r="AD394" s="62"/>
      <c r="AF394" s="71"/>
      <c r="AG394" s="85"/>
      <c r="BC394" s="85"/>
      <c r="BE394" s="62"/>
      <c r="BU394" s="85"/>
      <c r="BV394" s="85"/>
      <c r="CP394" s="85"/>
      <c r="CQ394" s="85"/>
      <c r="CS394" s="85"/>
      <c r="DF394" s="62"/>
      <c r="DH394" s="85"/>
      <c r="DI394" s="85"/>
    </row>
    <row r="395" spans="14:113" s="73" customFormat="1" ht="9" customHeight="1">
      <c r="N395" s="62"/>
      <c r="O395" s="62"/>
      <c r="P395" s="85"/>
      <c r="Q395" s="62"/>
      <c r="AD395" s="62"/>
      <c r="AF395" s="71"/>
      <c r="AG395" s="85"/>
      <c r="BC395" s="85"/>
      <c r="BE395" s="62"/>
      <c r="BU395" s="85"/>
      <c r="BV395" s="85"/>
      <c r="CP395" s="85"/>
      <c r="CQ395" s="85"/>
      <c r="CS395" s="85"/>
      <c r="DF395" s="62"/>
      <c r="DH395" s="85"/>
      <c r="DI395" s="85"/>
    </row>
    <row r="396" spans="14:113" s="73" customFormat="1" ht="9" customHeight="1">
      <c r="N396" s="62"/>
      <c r="O396" s="62"/>
      <c r="P396" s="85"/>
      <c r="Q396" s="62"/>
      <c r="AD396" s="62"/>
      <c r="AF396" s="71"/>
      <c r="AG396" s="85"/>
      <c r="BC396" s="85"/>
      <c r="BE396" s="62"/>
      <c r="BU396" s="85"/>
      <c r="BV396" s="85"/>
      <c r="CP396" s="85"/>
      <c r="CQ396" s="85"/>
      <c r="CS396" s="85"/>
      <c r="DF396" s="62"/>
      <c r="DH396" s="85"/>
      <c r="DI396" s="85"/>
    </row>
    <row r="397" spans="14:113" s="73" customFormat="1" ht="9" customHeight="1">
      <c r="N397" s="62"/>
      <c r="O397" s="62"/>
      <c r="P397" s="85"/>
      <c r="Q397" s="62"/>
      <c r="AD397" s="62"/>
      <c r="AF397" s="71"/>
      <c r="AG397" s="85"/>
      <c r="BC397" s="85"/>
      <c r="BE397" s="62"/>
      <c r="BU397" s="85"/>
      <c r="BV397" s="85"/>
      <c r="CP397" s="85"/>
      <c r="CQ397" s="85"/>
      <c r="CS397" s="85"/>
      <c r="DF397" s="62"/>
      <c r="DH397" s="85"/>
      <c r="DI397" s="85"/>
    </row>
    <row r="398" spans="14:113" s="73" customFormat="1" ht="9" customHeight="1">
      <c r="N398" s="62"/>
      <c r="O398" s="62"/>
      <c r="P398" s="85"/>
      <c r="Q398" s="62"/>
      <c r="AD398" s="62"/>
      <c r="AF398" s="71"/>
      <c r="AG398" s="85"/>
      <c r="BC398" s="85"/>
      <c r="BE398" s="62"/>
      <c r="BU398" s="85"/>
      <c r="BV398" s="85"/>
      <c r="CP398" s="85"/>
      <c r="CQ398" s="85"/>
      <c r="CS398" s="85"/>
      <c r="DF398" s="62"/>
      <c r="DH398" s="85"/>
      <c r="DI398" s="85"/>
    </row>
    <row r="399" spans="14:113" s="73" customFormat="1" ht="9" customHeight="1">
      <c r="N399" s="62"/>
      <c r="O399" s="62"/>
      <c r="P399" s="85"/>
      <c r="Q399" s="62"/>
      <c r="AD399" s="62"/>
      <c r="AF399" s="71"/>
      <c r="AG399" s="85"/>
      <c r="BC399" s="85"/>
      <c r="BE399" s="62"/>
      <c r="BU399" s="85"/>
      <c r="BV399" s="85"/>
      <c r="CP399" s="85"/>
      <c r="CQ399" s="85"/>
      <c r="CS399" s="85"/>
      <c r="DF399" s="62"/>
      <c r="DH399" s="85"/>
      <c r="DI399" s="85"/>
    </row>
    <row r="400" spans="14:113" s="73" customFormat="1" ht="9" customHeight="1">
      <c r="N400" s="62"/>
      <c r="O400" s="62"/>
      <c r="P400" s="85"/>
      <c r="Q400" s="62"/>
      <c r="AD400" s="62"/>
      <c r="AF400" s="71"/>
      <c r="AG400" s="85"/>
      <c r="BC400" s="85"/>
      <c r="BE400" s="62"/>
      <c r="BU400" s="85"/>
      <c r="BV400" s="85"/>
      <c r="CP400" s="85"/>
      <c r="CQ400" s="85"/>
      <c r="CS400" s="85"/>
      <c r="DF400" s="62"/>
      <c r="DH400" s="85"/>
      <c r="DI400" s="85"/>
    </row>
    <row r="401" spans="14:113" s="73" customFormat="1" ht="9" customHeight="1">
      <c r="N401" s="62"/>
      <c r="O401" s="62"/>
      <c r="P401" s="85"/>
      <c r="Q401" s="62"/>
      <c r="AD401" s="62"/>
      <c r="AF401" s="71"/>
      <c r="AG401" s="85"/>
      <c r="BC401" s="85"/>
      <c r="BE401" s="62"/>
      <c r="BU401" s="85"/>
      <c r="BV401" s="85"/>
      <c r="CP401" s="85"/>
      <c r="CQ401" s="85"/>
      <c r="CS401" s="85"/>
      <c r="DF401" s="62"/>
      <c r="DH401" s="85"/>
      <c r="DI401" s="85"/>
    </row>
    <row r="402" spans="14:113" s="73" customFormat="1" ht="9" customHeight="1">
      <c r="N402" s="62"/>
      <c r="O402" s="62"/>
      <c r="P402" s="85"/>
      <c r="Q402" s="62"/>
      <c r="AD402" s="62"/>
      <c r="AF402" s="71"/>
      <c r="AG402" s="85"/>
      <c r="BC402" s="85"/>
      <c r="BE402" s="62"/>
      <c r="BU402" s="85"/>
      <c r="BV402" s="85"/>
      <c r="CP402" s="85"/>
      <c r="CQ402" s="85"/>
      <c r="CS402" s="85"/>
      <c r="DF402" s="62"/>
      <c r="DH402" s="85"/>
      <c r="DI402" s="85"/>
    </row>
    <row r="403" spans="14:113" s="73" customFormat="1" ht="9" customHeight="1">
      <c r="N403" s="62"/>
      <c r="O403" s="62"/>
      <c r="P403" s="85"/>
      <c r="Q403" s="62"/>
      <c r="AD403" s="62"/>
      <c r="AF403" s="71"/>
      <c r="AG403" s="85"/>
      <c r="BC403" s="85"/>
      <c r="BE403" s="62"/>
      <c r="BU403" s="85"/>
      <c r="BV403" s="85"/>
      <c r="CP403" s="85"/>
      <c r="CQ403" s="85"/>
      <c r="CS403" s="85"/>
      <c r="DF403" s="62"/>
      <c r="DH403" s="85"/>
      <c r="DI403" s="85"/>
    </row>
    <row r="404" spans="14:113" s="73" customFormat="1" ht="9" customHeight="1">
      <c r="N404" s="62"/>
      <c r="O404" s="62"/>
      <c r="P404" s="85"/>
      <c r="Q404" s="62"/>
      <c r="AD404" s="62"/>
      <c r="AF404" s="71"/>
      <c r="AG404" s="85"/>
      <c r="BC404" s="85"/>
      <c r="BE404" s="62"/>
      <c r="BU404" s="85"/>
      <c r="BV404" s="85"/>
      <c r="CP404" s="85"/>
      <c r="CQ404" s="85"/>
      <c r="CS404" s="85"/>
      <c r="DF404" s="62"/>
      <c r="DH404" s="85"/>
      <c r="DI404" s="85"/>
    </row>
    <row r="405" spans="14:113" s="73" customFormat="1" ht="9" customHeight="1">
      <c r="N405" s="62"/>
      <c r="O405" s="62"/>
      <c r="P405" s="85"/>
      <c r="Q405" s="62"/>
      <c r="AD405" s="62"/>
      <c r="AF405" s="71"/>
      <c r="AG405" s="85"/>
      <c r="BC405" s="85"/>
      <c r="BE405" s="62"/>
      <c r="BU405" s="85"/>
      <c r="BV405" s="85"/>
      <c r="CP405" s="85"/>
      <c r="CQ405" s="85"/>
      <c r="CS405" s="85"/>
      <c r="DF405" s="62"/>
      <c r="DH405" s="85"/>
      <c r="DI405" s="85"/>
    </row>
    <row r="406" spans="14:113" s="73" customFormat="1" ht="9" customHeight="1">
      <c r="N406" s="62"/>
      <c r="O406" s="62"/>
      <c r="P406" s="85"/>
      <c r="Q406" s="62"/>
      <c r="AD406" s="62"/>
      <c r="AF406" s="71"/>
      <c r="AG406" s="85"/>
      <c r="BC406" s="85"/>
      <c r="BE406" s="62"/>
      <c r="BU406" s="85"/>
      <c r="BV406" s="85"/>
      <c r="CP406" s="85"/>
      <c r="CQ406" s="85"/>
      <c r="CS406" s="85"/>
      <c r="DF406" s="62"/>
      <c r="DH406" s="85"/>
      <c r="DI406" s="85"/>
    </row>
    <row r="407" spans="14:113" s="73" customFormat="1" ht="9" customHeight="1">
      <c r="N407" s="62"/>
      <c r="O407" s="62"/>
      <c r="P407" s="85"/>
      <c r="Q407" s="62"/>
      <c r="AD407" s="62"/>
      <c r="AF407" s="71"/>
      <c r="AG407" s="85"/>
      <c r="BC407" s="85"/>
      <c r="BE407" s="62"/>
      <c r="BU407" s="85"/>
      <c r="BV407" s="85"/>
      <c r="CP407" s="85"/>
      <c r="CQ407" s="85"/>
      <c r="CS407" s="85"/>
      <c r="DF407" s="62"/>
      <c r="DH407" s="85"/>
      <c r="DI407" s="85"/>
    </row>
    <row r="408" spans="14:113" s="73" customFormat="1" ht="9" customHeight="1">
      <c r="N408" s="62"/>
      <c r="O408" s="62"/>
      <c r="P408" s="85"/>
      <c r="Q408" s="62"/>
      <c r="AD408" s="62"/>
      <c r="AF408" s="71"/>
      <c r="AG408" s="85"/>
      <c r="BC408" s="85"/>
      <c r="BE408" s="62"/>
      <c r="BU408" s="85"/>
      <c r="BV408" s="85"/>
      <c r="CP408" s="85"/>
      <c r="CQ408" s="85"/>
      <c r="CS408" s="85"/>
      <c r="DF408" s="62"/>
      <c r="DH408" s="85"/>
      <c r="DI408" s="85"/>
    </row>
    <row r="409" spans="14:113" s="73" customFormat="1" ht="9" customHeight="1">
      <c r="N409" s="62"/>
      <c r="O409" s="62"/>
      <c r="P409" s="85"/>
      <c r="Q409" s="62"/>
      <c r="AD409" s="62"/>
      <c r="AF409" s="71"/>
      <c r="AG409" s="85"/>
      <c r="BC409" s="85"/>
      <c r="BE409" s="62"/>
      <c r="BU409" s="85"/>
      <c r="BV409" s="85"/>
      <c r="CP409" s="85"/>
      <c r="CQ409" s="85"/>
      <c r="CS409" s="85"/>
      <c r="DF409" s="62"/>
      <c r="DH409" s="85"/>
      <c r="DI409" s="85"/>
    </row>
    <row r="410" spans="14:113" s="73" customFormat="1" ht="9" customHeight="1">
      <c r="N410" s="62"/>
      <c r="O410" s="62"/>
      <c r="P410" s="85"/>
      <c r="Q410" s="62"/>
      <c r="AD410" s="62"/>
      <c r="AF410" s="71"/>
      <c r="AG410" s="85"/>
      <c r="BC410" s="85"/>
      <c r="BE410" s="62"/>
      <c r="BU410" s="85"/>
      <c r="BV410" s="85"/>
      <c r="CP410" s="85"/>
      <c r="CQ410" s="85"/>
      <c r="CS410" s="85"/>
      <c r="DF410" s="62"/>
      <c r="DH410" s="85"/>
      <c r="DI410" s="85"/>
    </row>
    <row r="411" spans="14:113" s="73" customFormat="1" ht="9" customHeight="1">
      <c r="N411" s="62"/>
      <c r="O411" s="62"/>
      <c r="P411" s="85"/>
      <c r="Q411" s="62"/>
      <c r="AD411" s="62"/>
      <c r="AF411" s="71"/>
      <c r="AG411" s="85"/>
      <c r="BC411" s="85"/>
      <c r="BE411" s="62"/>
      <c r="BU411" s="85"/>
      <c r="BV411" s="85"/>
      <c r="CP411" s="85"/>
      <c r="CQ411" s="85"/>
      <c r="CS411" s="85"/>
      <c r="DF411" s="62"/>
      <c r="DH411" s="85"/>
      <c r="DI411" s="85"/>
    </row>
    <row r="412" spans="14:113" s="73" customFormat="1" ht="9" customHeight="1">
      <c r="N412" s="62"/>
      <c r="O412" s="62"/>
      <c r="P412" s="85"/>
      <c r="Q412" s="62"/>
      <c r="AD412" s="62"/>
      <c r="AF412" s="71"/>
      <c r="AG412" s="85"/>
      <c r="BC412" s="85"/>
      <c r="BE412" s="62"/>
      <c r="BU412" s="85"/>
      <c r="BV412" s="85"/>
      <c r="CP412" s="85"/>
      <c r="CQ412" s="85"/>
      <c r="CS412" s="85"/>
      <c r="DF412" s="62"/>
      <c r="DH412" s="85"/>
      <c r="DI412" s="85"/>
    </row>
    <row r="413" spans="14:113" s="73" customFormat="1" ht="9" customHeight="1">
      <c r="N413" s="62"/>
      <c r="O413" s="62"/>
      <c r="P413" s="85"/>
      <c r="Q413" s="62"/>
      <c r="AD413" s="62"/>
      <c r="AF413" s="71"/>
      <c r="AG413" s="85"/>
      <c r="BC413" s="85"/>
      <c r="BE413" s="62"/>
      <c r="BU413" s="85"/>
      <c r="BV413" s="85"/>
      <c r="CP413" s="85"/>
      <c r="CQ413" s="85"/>
      <c r="CS413" s="85"/>
      <c r="DF413" s="62"/>
      <c r="DH413" s="85"/>
      <c r="DI413" s="85"/>
    </row>
    <row r="414" spans="14:113" s="73" customFormat="1" ht="9" customHeight="1">
      <c r="N414" s="62"/>
      <c r="O414" s="62"/>
      <c r="P414" s="85"/>
      <c r="Q414" s="62"/>
      <c r="AD414" s="62"/>
      <c r="AF414" s="71"/>
      <c r="AG414" s="85"/>
      <c r="BC414" s="85"/>
      <c r="BE414" s="62"/>
      <c r="BU414" s="85"/>
      <c r="BV414" s="85"/>
      <c r="CP414" s="85"/>
      <c r="CQ414" s="85"/>
      <c r="CS414" s="85"/>
      <c r="DF414" s="62"/>
      <c r="DH414" s="85"/>
      <c r="DI414" s="85"/>
    </row>
    <row r="415" spans="14:113" s="73" customFormat="1" ht="9" customHeight="1">
      <c r="N415" s="62"/>
      <c r="O415" s="62"/>
      <c r="P415" s="85"/>
      <c r="Q415" s="62"/>
      <c r="AD415" s="62"/>
      <c r="AF415" s="71"/>
      <c r="AG415" s="85"/>
      <c r="BC415" s="85"/>
      <c r="BE415" s="62"/>
      <c r="BU415" s="85"/>
      <c r="BV415" s="85"/>
      <c r="CP415" s="85"/>
      <c r="CQ415" s="85"/>
      <c r="CS415" s="85"/>
      <c r="DF415" s="62"/>
      <c r="DH415" s="85"/>
      <c r="DI415" s="85"/>
    </row>
    <row r="416" spans="14:113" s="73" customFormat="1" ht="9" customHeight="1">
      <c r="N416" s="62"/>
      <c r="O416" s="62"/>
      <c r="P416" s="85"/>
      <c r="Q416" s="62"/>
      <c r="AD416" s="62"/>
      <c r="AF416" s="71"/>
      <c r="AG416" s="85"/>
      <c r="BC416" s="85"/>
      <c r="BE416" s="62"/>
      <c r="BU416" s="85"/>
      <c r="BV416" s="85"/>
      <c r="CP416" s="85"/>
      <c r="CQ416" s="85"/>
      <c r="CS416" s="85"/>
      <c r="DF416" s="62"/>
      <c r="DH416" s="85"/>
      <c r="DI416" s="85"/>
    </row>
    <row r="417" spans="14:113" s="73" customFormat="1" ht="9" customHeight="1">
      <c r="N417" s="62"/>
      <c r="O417" s="62"/>
      <c r="P417" s="85"/>
      <c r="Q417" s="62"/>
      <c r="AD417" s="62"/>
      <c r="AF417" s="71"/>
      <c r="AG417" s="85"/>
      <c r="BC417" s="85"/>
      <c r="BE417" s="62"/>
      <c r="BU417" s="85"/>
      <c r="BV417" s="85"/>
      <c r="CP417" s="85"/>
      <c r="CQ417" s="85"/>
      <c r="CS417" s="85"/>
      <c r="DF417" s="62"/>
      <c r="DH417" s="85"/>
      <c r="DI417" s="85"/>
    </row>
    <row r="418" spans="14:113" s="73" customFormat="1" ht="9" customHeight="1">
      <c r="N418" s="62"/>
      <c r="O418" s="62"/>
      <c r="P418" s="85"/>
      <c r="Q418" s="62"/>
      <c r="AD418" s="62"/>
      <c r="AF418" s="71"/>
      <c r="AG418" s="85"/>
      <c r="BC418" s="85"/>
      <c r="BE418" s="62"/>
      <c r="BU418" s="85"/>
      <c r="BV418" s="85"/>
      <c r="CP418" s="85"/>
      <c r="CQ418" s="85"/>
      <c r="CS418" s="85"/>
      <c r="DF418" s="62"/>
      <c r="DH418" s="85"/>
      <c r="DI418" s="85"/>
    </row>
    <row r="419" spans="14:113" s="73" customFormat="1" ht="9" customHeight="1">
      <c r="N419" s="62"/>
      <c r="O419" s="62"/>
      <c r="P419" s="85"/>
      <c r="Q419" s="62"/>
      <c r="AD419" s="62"/>
      <c r="AF419" s="71"/>
      <c r="AG419" s="85"/>
      <c r="BC419" s="85"/>
      <c r="BE419" s="62"/>
      <c r="BU419" s="85"/>
      <c r="BV419" s="85"/>
      <c r="CP419" s="85"/>
      <c r="CQ419" s="85"/>
      <c r="CS419" s="85"/>
      <c r="DF419" s="62"/>
      <c r="DH419" s="85"/>
      <c r="DI419" s="85"/>
    </row>
    <row r="420" spans="14:113" s="73" customFormat="1" ht="9" customHeight="1">
      <c r="N420" s="62"/>
      <c r="O420" s="62"/>
      <c r="P420" s="85"/>
      <c r="Q420" s="62"/>
      <c r="AD420" s="62"/>
      <c r="AF420" s="71"/>
      <c r="AG420" s="85"/>
      <c r="BC420" s="85"/>
      <c r="BE420" s="62"/>
      <c r="BU420" s="85"/>
      <c r="BV420" s="85"/>
      <c r="CP420" s="85"/>
      <c r="CQ420" s="85"/>
      <c r="CS420" s="85"/>
      <c r="DF420" s="62"/>
      <c r="DH420" s="85"/>
      <c r="DI420" s="85"/>
    </row>
    <row r="421" spans="14:113" s="73" customFormat="1" ht="9" customHeight="1">
      <c r="N421" s="62"/>
      <c r="O421" s="62"/>
      <c r="P421" s="85"/>
      <c r="Q421" s="62"/>
      <c r="AD421" s="62"/>
      <c r="AF421" s="71"/>
      <c r="AG421" s="85"/>
      <c r="BC421" s="85"/>
      <c r="BE421" s="62"/>
      <c r="BU421" s="85"/>
      <c r="BV421" s="85"/>
      <c r="CP421" s="85"/>
      <c r="CQ421" s="85"/>
      <c r="CS421" s="85"/>
      <c r="DF421" s="62"/>
      <c r="DH421" s="85"/>
      <c r="DI421" s="85"/>
    </row>
    <row r="422" spans="14:113" s="73" customFormat="1" ht="9" customHeight="1">
      <c r="N422" s="62"/>
      <c r="O422" s="62"/>
      <c r="P422" s="85"/>
      <c r="Q422" s="62"/>
      <c r="AD422" s="62"/>
      <c r="AF422" s="71"/>
      <c r="AG422" s="85"/>
      <c r="BC422" s="85"/>
      <c r="BE422" s="62"/>
      <c r="BU422" s="85"/>
      <c r="BV422" s="85"/>
      <c r="CP422" s="85"/>
      <c r="CQ422" s="85"/>
      <c r="CS422" s="85"/>
      <c r="DF422" s="62"/>
      <c r="DH422" s="85"/>
      <c r="DI422" s="85"/>
    </row>
    <row r="423" spans="14:113" s="73" customFormat="1" ht="9" customHeight="1">
      <c r="N423" s="62"/>
      <c r="O423" s="62"/>
      <c r="P423" s="85"/>
      <c r="Q423" s="62"/>
      <c r="AD423" s="62"/>
      <c r="AF423" s="71"/>
      <c r="AG423" s="85"/>
      <c r="BC423" s="85"/>
      <c r="BE423" s="62"/>
      <c r="BU423" s="85"/>
      <c r="BV423" s="85"/>
      <c r="CP423" s="85"/>
      <c r="CQ423" s="85"/>
      <c r="CS423" s="85"/>
      <c r="DF423" s="62"/>
      <c r="DH423" s="85"/>
      <c r="DI423" s="85"/>
    </row>
    <row r="424" spans="14:113" s="73" customFormat="1" ht="9" customHeight="1">
      <c r="N424" s="62"/>
      <c r="O424" s="62"/>
      <c r="P424" s="85"/>
      <c r="Q424" s="62"/>
      <c r="AD424" s="62"/>
      <c r="AF424" s="71"/>
      <c r="AG424" s="85"/>
      <c r="BC424" s="85"/>
      <c r="BE424" s="62"/>
      <c r="BU424" s="85"/>
      <c r="BV424" s="85"/>
      <c r="CP424" s="85"/>
      <c r="CQ424" s="85"/>
      <c r="CS424" s="85"/>
      <c r="DF424" s="62"/>
      <c r="DH424" s="85"/>
      <c r="DI424" s="85"/>
    </row>
    <row r="425" spans="14:113" s="73" customFormat="1" ht="9" customHeight="1">
      <c r="N425" s="62"/>
      <c r="O425" s="62"/>
      <c r="P425" s="85"/>
      <c r="Q425" s="62"/>
      <c r="AD425" s="62"/>
      <c r="AF425" s="71"/>
      <c r="AG425" s="85"/>
      <c r="BC425" s="85"/>
      <c r="BE425" s="62"/>
      <c r="BU425" s="85"/>
      <c r="BV425" s="85"/>
      <c r="CP425" s="85"/>
      <c r="CQ425" s="85"/>
      <c r="CS425" s="85"/>
      <c r="DF425" s="62"/>
      <c r="DH425" s="85"/>
      <c r="DI425" s="85"/>
    </row>
    <row r="426" spans="14:113" s="73" customFormat="1" ht="9" customHeight="1">
      <c r="N426" s="62"/>
      <c r="O426" s="62"/>
      <c r="P426" s="85"/>
      <c r="Q426" s="62"/>
      <c r="AD426" s="62"/>
      <c r="AF426" s="71"/>
      <c r="AG426" s="85"/>
      <c r="BC426" s="85"/>
      <c r="BE426" s="62"/>
      <c r="BU426" s="85"/>
      <c r="BV426" s="85"/>
      <c r="CP426" s="85"/>
      <c r="CQ426" s="85"/>
      <c r="CS426" s="85"/>
      <c r="DF426" s="62"/>
      <c r="DH426" s="85"/>
      <c r="DI426" s="85"/>
    </row>
    <row r="427" spans="14:113" s="73" customFormat="1" ht="9" customHeight="1">
      <c r="N427" s="62"/>
      <c r="O427" s="62"/>
      <c r="P427" s="85"/>
      <c r="Q427" s="62"/>
      <c r="AD427" s="62"/>
      <c r="AF427" s="71"/>
      <c r="AG427" s="85"/>
      <c r="BC427" s="85"/>
      <c r="BE427" s="62"/>
      <c r="BU427" s="85"/>
      <c r="BV427" s="85"/>
      <c r="CP427" s="85"/>
      <c r="CQ427" s="85"/>
      <c r="CS427" s="85"/>
      <c r="DF427" s="62"/>
      <c r="DH427" s="85"/>
      <c r="DI427" s="85"/>
    </row>
    <row r="428" spans="14:113" s="73" customFormat="1" ht="9" customHeight="1">
      <c r="N428" s="62"/>
      <c r="O428" s="62"/>
      <c r="P428" s="85"/>
      <c r="Q428" s="62"/>
      <c r="AD428" s="62"/>
      <c r="AF428" s="71"/>
      <c r="AG428" s="85"/>
      <c r="BC428" s="85"/>
      <c r="BE428" s="62"/>
      <c r="BU428" s="85"/>
      <c r="BV428" s="85"/>
      <c r="CP428" s="85"/>
      <c r="CQ428" s="85"/>
      <c r="CS428" s="85"/>
      <c r="DF428" s="62"/>
      <c r="DH428" s="85"/>
      <c r="DI428" s="85"/>
    </row>
    <row r="429" spans="14:113" s="73" customFormat="1" ht="9" customHeight="1">
      <c r="N429" s="62"/>
      <c r="O429" s="62"/>
      <c r="P429" s="85"/>
      <c r="Q429" s="62"/>
      <c r="AD429" s="62"/>
      <c r="AF429" s="71"/>
      <c r="AG429" s="85"/>
      <c r="BC429" s="85"/>
      <c r="BE429" s="62"/>
      <c r="BU429" s="85"/>
      <c r="BV429" s="85"/>
      <c r="CP429" s="85"/>
      <c r="CQ429" s="85"/>
      <c r="CS429" s="85"/>
      <c r="DF429" s="62"/>
      <c r="DH429" s="85"/>
      <c r="DI429" s="85"/>
    </row>
    <row r="430" spans="14:113" s="73" customFormat="1" ht="9" customHeight="1">
      <c r="N430" s="62"/>
      <c r="O430" s="62"/>
      <c r="P430" s="85"/>
      <c r="Q430" s="62"/>
      <c r="AD430" s="62"/>
      <c r="AF430" s="71"/>
      <c r="AG430" s="85"/>
      <c r="BC430" s="85"/>
      <c r="BE430" s="62"/>
      <c r="BU430" s="85"/>
      <c r="BV430" s="85"/>
      <c r="CP430" s="85"/>
      <c r="CQ430" s="85"/>
      <c r="CS430" s="85"/>
      <c r="DF430" s="62"/>
      <c r="DH430" s="85"/>
      <c r="DI430" s="85"/>
    </row>
    <row r="431" spans="14:113" s="73" customFormat="1" ht="9" customHeight="1">
      <c r="N431" s="62"/>
      <c r="O431" s="62"/>
      <c r="P431" s="85"/>
      <c r="Q431" s="62"/>
      <c r="AD431" s="62"/>
      <c r="AF431" s="71"/>
      <c r="AG431" s="85"/>
      <c r="BC431" s="85"/>
      <c r="BE431" s="62"/>
      <c r="BU431" s="85"/>
      <c r="BV431" s="85"/>
      <c r="CP431" s="85"/>
      <c r="CQ431" s="85"/>
      <c r="CS431" s="85"/>
      <c r="DF431" s="62"/>
      <c r="DH431" s="85"/>
      <c r="DI431" s="85"/>
    </row>
    <row r="432" spans="14:113" s="73" customFormat="1" ht="9" customHeight="1">
      <c r="N432" s="62"/>
      <c r="O432" s="62"/>
      <c r="P432" s="85"/>
      <c r="Q432" s="62"/>
      <c r="AD432" s="62"/>
      <c r="AF432" s="71"/>
      <c r="AG432" s="85"/>
      <c r="BC432" s="85"/>
      <c r="BE432" s="62"/>
      <c r="BU432" s="85"/>
      <c r="BV432" s="85"/>
      <c r="CP432" s="85"/>
      <c r="CQ432" s="85"/>
      <c r="CS432" s="85"/>
      <c r="DF432" s="62"/>
      <c r="DH432" s="85"/>
      <c r="DI432" s="85"/>
    </row>
    <row r="433" spans="14:113" s="73" customFormat="1" ht="9" customHeight="1">
      <c r="N433" s="62"/>
      <c r="O433" s="62"/>
      <c r="P433" s="85"/>
      <c r="Q433" s="62"/>
      <c r="AD433" s="62"/>
      <c r="AF433" s="71"/>
      <c r="AG433" s="85"/>
      <c r="BC433" s="85"/>
      <c r="BE433" s="62"/>
      <c r="BU433" s="85"/>
      <c r="BV433" s="85"/>
      <c r="CP433" s="85"/>
      <c r="CQ433" s="85"/>
      <c r="CS433" s="85"/>
      <c r="DF433" s="62"/>
      <c r="DH433" s="85"/>
      <c r="DI433" s="85"/>
    </row>
    <row r="434" spans="14:113" s="73" customFormat="1" ht="9" customHeight="1">
      <c r="N434" s="62"/>
      <c r="O434" s="62"/>
      <c r="P434" s="85"/>
      <c r="Q434" s="62"/>
      <c r="AD434" s="62"/>
      <c r="AF434" s="71"/>
      <c r="AG434" s="85"/>
      <c r="BC434" s="85"/>
      <c r="BE434" s="62"/>
      <c r="BU434" s="85"/>
      <c r="BV434" s="85"/>
      <c r="CP434" s="85"/>
      <c r="CQ434" s="85"/>
      <c r="CS434" s="85"/>
      <c r="DF434" s="62"/>
      <c r="DH434" s="85"/>
      <c r="DI434" s="85"/>
    </row>
    <row r="435" spans="14:113" s="73" customFormat="1" ht="9" customHeight="1">
      <c r="N435" s="62"/>
      <c r="O435" s="62"/>
      <c r="P435" s="85"/>
      <c r="Q435" s="62"/>
      <c r="AD435" s="62"/>
      <c r="AF435" s="71"/>
      <c r="AG435" s="85"/>
      <c r="BC435" s="85"/>
      <c r="BE435" s="62"/>
      <c r="BU435" s="85"/>
      <c r="BV435" s="85"/>
      <c r="CP435" s="85"/>
      <c r="CQ435" s="85"/>
      <c r="CS435" s="85"/>
      <c r="DF435" s="62"/>
      <c r="DH435" s="85"/>
      <c r="DI435" s="85"/>
    </row>
    <row r="436" spans="14:113" s="73" customFormat="1" ht="9" customHeight="1">
      <c r="N436" s="62"/>
      <c r="O436" s="62"/>
      <c r="P436" s="85"/>
      <c r="Q436" s="62"/>
      <c r="AD436" s="62"/>
      <c r="AF436" s="71"/>
      <c r="AG436" s="85"/>
      <c r="BC436" s="85"/>
      <c r="BE436" s="62"/>
      <c r="BU436" s="85"/>
      <c r="BV436" s="85"/>
      <c r="CP436" s="85"/>
      <c r="CQ436" s="85"/>
      <c r="CS436" s="85"/>
      <c r="DF436" s="62"/>
      <c r="DH436" s="85"/>
      <c r="DI436" s="85"/>
    </row>
    <row r="437" spans="14:113" s="73" customFormat="1" ht="9" customHeight="1">
      <c r="N437" s="62"/>
      <c r="O437" s="62"/>
      <c r="P437" s="85"/>
      <c r="Q437" s="62"/>
      <c r="AD437" s="62"/>
      <c r="AF437" s="71"/>
      <c r="AG437" s="85"/>
      <c r="BC437" s="85"/>
      <c r="BE437" s="62"/>
      <c r="BU437" s="85"/>
      <c r="BV437" s="85"/>
      <c r="CP437" s="85"/>
      <c r="CQ437" s="85"/>
      <c r="CS437" s="85"/>
      <c r="DF437" s="62"/>
      <c r="DH437" s="85"/>
      <c r="DI437" s="85"/>
    </row>
    <row r="438" spans="14:113" s="73" customFormat="1" ht="9" customHeight="1">
      <c r="N438" s="62"/>
      <c r="O438" s="62"/>
      <c r="P438" s="85"/>
      <c r="Q438" s="62"/>
      <c r="AD438" s="62"/>
      <c r="AF438" s="71"/>
      <c r="AG438" s="85"/>
      <c r="BC438" s="85"/>
      <c r="BE438" s="62"/>
      <c r="BU438" s="85"/>
      <c r="BV438" s="85"/>
      <c r="CP438" s="85"/>
      <c r="CQ438" s="85"/>
      <c r="CS438" s="85"/>
      <c r="DF438" s="62"/>
      <c r="DH438" s="85"/>
      <c r="DI438" s="85"/>
    </row>
    <row r="439" spans="14:113" s="73" customFormat="1" ht="9" customHeight="1">
      <c r="N439" s="62"/>
      <c r="O439" s="62"/>
      <c r="P439" s="85"/>
      <c r="Q439" s="62"/>
      <c r="AD439" s="62"/>
      <c r="AF439" s="71"/>
      <c r="AG439" s="85"/>
      <c r="BC439" s="85"/>
      <c r="BE439" s="62"/>
      <c r="BU439" s="85"/>
      <c r="BV439" s="85"/>
      <c r="CP439" s="85"/>
      <c r="CQ439" s="85"/>
      <c r="CS439" s="85"/>
      <c r="DF439" s="62"/>
      <c r="DH439" s="85"/>
      <c r="DI439" s="85"/>
    </row>
    <row r="440" spans="14:113" s="73" customFormat="1" ht="9" customHeight="1">
      <c r="N440" s="62"/>
      <c r="O440" s="62"/>
      <c r="P440" s="85"/>
      <c r="Q440" s="62"/>
      <c r="AD440" s="62"/>
      <c r="AF440" s="71"/>
      <c r="AG440" s="85"/>
      <c r="BC440" s="85"/>
      <c r="BE440" s="62"/>
      <c r="BU440" s="85"/>
      <c r="BV440" s="85"/>
      <c r="CP440" s="85"/>
      <c r="CQ440" s="85"/>
      <c r="CS440" s="85"/>
      <c r="DF440" s="62"/>
      <c r="DH440" s="85"/>
      <c r="DI440" s="85"/>
    </row>
    <row r="441" spans="14:113" s="73" customFormat="1" ht="9" customHeight="1">
      <c r="N441" s="62"/>
      <c r="O441" s="62"/>
      <c r="P441" s="85"/>
      <c r="Q441" s="62"/>
      <c r="AD441" s="62"/>
      <c r="AF441" s="71"/>
      <c r="AG441" s="85"/>
      <c r="BC441" s="85"/>
      <c r="BE441" s="62"/>
      <c r="BU441" s="85"/>
      <c r="BV441" s="85"/>
      <c r="CP441" s="85"/>
      <c r="CQ441" s="85"/>
      <c r="CS441" s="85"/>
      <c r="DF441" s="62"/>
      <c r="DH441" s="85"/>
      <c r="DI441" s="85"/>
    </row>
    <row r="442" spans="14:113" s="73" customFormat="1" ht="9" customHeight="1">
      <c r="N442" s="62"/>
      <c r="O442" s="62"/>
      <c r="P442" s="85"/>
      <c r="Q442" s="62"/>
      <c r="AD442" s="62"/>
      <c r="AF442" s="71"/>
      <c r="AG442" s="85"/>
      <c r="BC442" s="85"/>
      <c r="BE442" s="62"/>
      <c r="BU442" s="85"/>
      <c r="BV442" s="85"/>
      <c r="CP442" s="85"/>
      <c r="CQ442" s="85"/>
      <c r="CS442" s="85"/>
      <c r="DF442" s="62"/>
      <c r="DH442" s="85"/>
      <c r="DI442" s="85"/>
    </row>
    <row r="443" spans="14:113" s="73" customFormat="1" ht="9" customHeight="1">
      <c r="N443" s="62"/>
      <c r="O443" s="62"/>
      <c r="P443" s="85"/>
      <c r="Q443" s="62"/>
      <c r="AD443" s="62"/>
      <c r="AF443" s="71"/>
      <c r="AG443" s="85"/>
      <c r="BC443" s="85"/>
      <c r="BE443" s="62"/>
      <c r="BU443" s="85"/>
      <c r="BV443" s="85"/>
      <c r="CP443" s="85"/>
      <c r="CQ443" s="85"/>
      <c r="CS443" s="85"/>
      <c r="DF443" s="62"/>
      <c r="DH443" s="85"/>
      <c r="DI443" s="85"/>
    </row>
    <row r="444" spans="14:113" s="73" customFormat="1" ht="9" customHeight="1">
      <c r="N444" s="62"/>
      <c r="O444" s="62"/>
      <c r="P444" s="85"/>
      <c r="Q444" s="62"/>
      <c r="AD444" s="62"/>
      <c r="AF444" s="71"/>
      <c r="AG444" s="85"/>
      <c r="BC444" s="85"/>
      <c r="BE444" s="62"/>
      <c r="BU444" s="85"/>
      <c r="BV444" s="85"/>
      <c r="CP444" s="85"/>
      <c r="CQ444" s="85"/>
      <c r="CS444" s="85"/>
      <c r="DF444" s="62"/>
      <c r="DH444" s="85"/>
      <c r="DI444" s="85"/>
    </row>
    <row r="445" spans="14:113" s="73" customFormat="1" ht="9" customHeight="1">
      <c r="N445" s="62"/>
      <c r="O445" s="62"/>
      <c r="P445" s="85"/>
      <c r="Q445" s="62"/>
      <c r="AD445" s="62"/>
      <c r="AF445" s="71"/>
      <c r="AG445" s="85"/>
      <c r="BC445" s="85"/>
      <c r="BE445" s="62"/>
      <c r="BU445" s="85"/>
      <c r="BV445" s="85"/>
      <c r="CP445" s="85"/>
      <c r="CQ445" s="85"/>
      <c r="CS445" s="85"/>
      <c r="DF445" s="62"/>
      <c r="DH445" s="85"/>
      <c r="DI445" s="85"/>
    </row>
    <row r="446" spans="14:113" s="73" customFormat="1" ht="9" customHeight="1">
      <c r="N446" s="62"/>
      <c r="O446" s="62"/>
      <c r="P446" s="85"/>
      <c r="Q446" s="62"/>
      <c r="AD446" s="62"/>
      <c r="AF446" s="71"/>
      <c r="AG446" s="85"/>
      <c r="BC446" s="85"/>
      <c r="BE446" s="62"/>
      <c r="BU446" s="85"/>
      <c r="BV446" s="85"/>
      <c r="CP446" s="85"/>
      <c r="CQ446" s="85"/>
      <c r="CS446" s="85"/>
      <c r="DF446" s="62"/>
      <c r="DH446" s="85"/>
      <c r="DI446" s="85"/>
    </row>
    <row r="447" spans="14:113" s="73" customFormat="1" ht="9" customHeight="1">
      <c r="N447" s="62"/>
      <c r="O447" s="62"/>
      <c r="P447" s="85"/>
      <c r="Q447" s="62"/>
      <c r="AD447" s="62"/>
      <c r="AF447" s="71"/>
      <c r="AG447" s="85"/>
      <c r="BC447" s="85"/>
      <c r="BE447" s="62"/>
      <c r="BU447" s="85"/>
      <c r="BV447" s="85"/>
      <c r="CP447" s="85"/>
      <c r="CQ447" s="85"/>
      <c r="CS447" s="85"/>
      <c r="DF447" s="62"/>
      <c r="DH447" s="85"/>
      <c r="DI447" s="85"/>
    </row>
    <row r="448" spans="14:113" s="73" customFormat="1" ht="9" customHeight="1">
      <c r="N448" s="62"/>
      <c r="O448" s="62"/>
      <c r="P448" s="85"/>
      <c r="Q448" s="62"/>
      <c r="AD448" s="62"/>
      <c r="AF448" s="71"/>
      <c r="AG448" s="85"/>
      <c r="BC448" s="85"/>
      <c r="BE448" s="62"/>
      <c r="BU448" s="85"/>
      <c r="BV448" s="85"/>
      <c r="CP448" s="85"/>
      <c r="CQ448" s="85"/>
      <c r="CS448" s="85"/>
      <c r="DF448" s="62"/>
      <c r="DH448" s="85"/>
      <c r="DI448" s="85"/>
    </row>
    <row r="449" spans="14:113" s="73" customFormat="1" ht="9" customHeight="1">
      <c r="N449" s="62"/>
      <c r="O449" s="62"/>
      <c r="P449" s="85"/>
      <c r="Q449" s="62"/>
      <c r="AD449" s="62"/>
      <c r="AF449" s="71"/>
      <c r="AG449" s="85"/>
      <c r="BC449" s="85"/>
      <c r="BE449" s="62"/>
      <c r="BU449" s="85"/>
      <c r="BV449" s="85"/>
      <c r="CP449" s="85"/>
      <c r="CQ449" s="85"/>
      <c r="CS449" s="85"/>
      <c r="DF449" s="62"/>
      <c r="DH449" s="85"/>
      <c r="DI449" s="85"/>
    </row>
    <row r="450" spans="14:113" s="73" customFormat="1" ht="9" customHeight="1">
      <c r="N450" s="62"/>
      <c r="O450" s="62"/>
      <c r="P450" s="85"/>
      <c r="Q450" s="62"/>
      <c r="AD450" s="62"/>
      <c r="AF450" s="71"/>
      <c r="AG450" s="85"/>
      <c r="BC450" s="85"/>
      <c r="BE450" s="62"/>
      <c r="BU450" s="85"/>
      <c r="BV450" s="85"/>
      <c r="CP450" s="85"/>
      <c r="CQ450" s="85"/>
      <c r="CS450" s="85"/>
      <c r="DF450" s="62"/>
      <c r="DH450" s="85"/>
      <c r="DI450" s="85"/>
    </row>
    <row r="451" spans="14:113" s="73" customFormat="1" ht="9" customHeight="1">
      <c r="N451" s="62"/>
      <c r="O451" s="62"/>
      <c r="P451" s="85"/>
      <c r="Q451" s="62"/>
      <c r="AD451" s="62"/>
      <c r="AF451" s="71"/>
      <c r="AG451" s="85"/>
      <c r="BC451" s="85"/>
      <c r="BE451" s="62"/>
      <c r="BU451" s="85"/>
      <c r="BV451" s="85"/>
      <c r="CP451" s="85"/>
      <c r="CQ451" s="85"/>
      <c r="CS451" s="85"/>
      <c r="DF451" s="62"/>
      <c r="DH451" s="85"/>
      <c r="DI451" s="85"/>
    </row>
    <row r="452" spans="14:113" s="73" customFormat="1" ht="9" customHeight="1">
      <c r="N452" s="62"/>
      <c r="O452" s="62"/>
      <c r="P452" s="85"/>
      <c r="Q452" s="62"/>
      <c r="AD452" s="62"/>
      <c r="AF452" s="71"/>
      <c r="AG452" s="85"/>
      <c r="BC452" s="85"/>
      <c r="BE452" s="62"/>
      <c r="BU452" s="85"/>
      <c r="BV452" s="85"/>
      <c r="CP452" s="85"/>
      <c r="CQ452" s="85"/>
      <c r="CS452" s="85"/>
      <c r="DF452" s="62"/>
      <c r="DH452" s="85"/>
      <c r="DI452" s="85"/>
    </row>
    <row r="453" spans="14:113" s="73" customFormat="1" ht="9" customHeight="1">
      <c r="N453" s="62"/>
      <c r="O453" s="62"/>
      <c r="P453" s="85"/>
      <c r="Q453" s="62"/>
      <c r="AD453" s="62"/>
      <c r="AF453" s="71"/>
      <c r="AG453" s="85"/>
      <c r="BC453" s="85"/>
      <c r="BE453" s="62"/>
      <c r="BU453" s="85"/>
      <c r="BV453" s="85"/>
      <c r="CP453" s="85"/>
      <c r="CQ453" s="85"/>
      <c r="CS453" s="85"/>
      <c r="DF453" s="62"/>
      <c r="DH453" s="85"/>
      <c r="DI453" s="85"/>
    </row>
    <row r="454" spans="14:113" s="73" customFormat="1" ht="9" customHeight="1">
      <c r="N454" s="62"/>
      <c r="O454" s="62"/>
      <c r="P454" s="85"/>
      <c r="Q454" s="62"/>
      <c r="AD454" s="62"/>
      <c r="AF454" s="71"/>
      <c r="AG454" s="85"/>
      <c r="BC454" s="85"/>
      <c r="BE454" s="62"/>
      <c r="BU454" s="85"/>
      <c r="BV454" s="85"/>
      <c r="CP454" s="85"/>
      <c r="CQ454" s="85"/>
      <c r="CS454" s="85"/>
      <c r="DF454" s="62"/>
      <c r="DH454" s="85"/>
      <c r="DI454" s="85"/>
    </row>
    <row r="455" spans="14:113" s="73" customFormat="1" ht="9" customHeight="1">
      <c r="N455" s="62"/>
      <c r="O455" s="62"/>
      <c r="P455" s="85"/>
      <c r="Q455" s="62"/>
      <c r="AD455" s="62"/>
      <c r="AF455" s="71"/>
      <c r="AG455" s="85"/>
      <c r="BC455" s="85"/>
      <c r="BE455" s="62"/>
      <c r="BU455" s="85"/>
      <c r="BV455" s="85"/>
      <c r="CP455" s="85"/>
      <c r="CQ455" s="85"/>
      <c r="CS455" s="85"/>
      <c r="DF455" s="62"/>
      <c r="DH455" s="85"/>
      <c r="DI455" s="85"/>
    </row>
    <row r="456" spans="14:113" s="73" customFormat="1" ht="9" customHeight="1">
      <c r="N456" s="62"/>
      <c r="O456" s="62"/>
      <c r="P456" s="85"/>
      <c r="Q456" s="62"/>
      <c r="AD456" s="62"/>
      <c r="AF456" s="71"/>
      <c r="AG456" s="85"/>
      <c r="BC456" s="85"/>
      <c r="BE456" s="62"/>
      <c r="BU456" s="85"/>
      <c r="BV456" s="85"/>
      <c r="CP456" s="85"/>
      <c r="CQ456" s="85"/>
      <c r="CS456" s="85"/>
      <c r="DF456" s="62"/>
      <c r="DH456" s="85"/>
      <c r="DI456" s="85"/>
    </row>
    <row r="457" spans="14:113" s="73" customFormat="1" ht="9" customHeight="1">
      <c r="N457" s="62"/>
      <c r="O457" s="62"/>
      <c r="P457" s="85"/>
      <c r="Q457" s="62"/>
      <c r="AD457" s="62"/>
      <c r="AF457" s="71"/>
      <c r="AG457" s="85"/>
      <c r="BC457" s="85"/>
      <c r="BE457" s="62"/>
      <c r="BU457" s="85"/>
      <c r="BV457" s="85"/>
      <c r="CP457" s="85"/>
      <c r="CQ457" s="85"/>
      <c r="CS457" s="85"/>
      <c r="DF457" s="62"/>
      <c r="DH457" s="85"/>
      <c r="DI457" s="85"/>
    </row>
    <row r="458" spans="14:113" s="73" customFormat="1" ht="9" customHeight="1">
      <c r="N458" s="62"/>
      <c r="O458" s="62"/>
      <c r="P458" s="85"/>
      <c r="Q458" s="62"/>
      <c r="AD458" s="62"/>
      <c r="AF458" s="71"/>
      <c r="AG458" s="85"/>
      <c r="BC458" s="85"/>
      <c r="BE458" s="62"/>
      <c r="BU458" s="85"/>
      <c r="BV458" s="85"/>
      <c r="CP458" s="85"/>
      <c r="CQ458" s="85"/>
      <c r="CS458" s="85"/>
      <c r="DF458" s="62"/>
      <c r="DH458" s="85"/>
      <c r="DI458" s="85"/>
    </row>
    <row r="459" spans="14:113" s="73" customFormat="1" ht="9" customHeight="1">
      <c r="N459" s="62"/>
      <c r="O459" s="62"/>
      <c r="P459" s="85"/>
      <c r="Q459" s="62"/>
      <c r="AD459" s="62"/>
      <c r="AF459" s="71"/>
      <c r="AG459" s="85"/>
      <c r="BC459" s="85"/>
      <c r="BE459" s="62"/>
      <c r="BU459" s="85"/>
      <c r="BV459" s="85"/>
      <c r="CP459" s="85"/>
      <c r="CQ459" s="85"/>
      <c r="CS459" s="85"/>
      <c r="DF459" s="62"/>
      <c r="DH459" s="85"/>
      <c r="DI459" s="85"/>
    </row>
    <row r="460" spans="14:113" s="73" customFormat="1" ht="9" customHeight="1">
      <c r="N460" s="62"/>
      <c r="O460" s="62"/>
      <c r="P460" s="85"/>
      <c r="Q460" s="62"/>
      <c r="AD460" s="62"/>
      <c r="AF460" s="71"/>
      <c r="AG460" s="85"/>
      <c r="BC460" s="85"/>
      <c r="BE460" s="62"/>
      <c r="BU460" s="85"/>
      <c r="BV460" s="85"/>
      <c r="CP460" s="85"/>
      <c r="CQ460" s="85"/>
      <c r="CS460" s="85"/>
      <c r="DF460" s="62"/>
      <c r="DH460" s="85"/>
      <c r="DI460" s="85"/>
    </row>
    <row r="461" spans="14:113" s="73" customFormat="1" ht="9" customHeight="1">
      <c r="N461" s="62"/>
      <c r="O461" s="62"/>
      <c r="P461" s="85"/>
      <c r="Q461" s="62"/>
      <c r="AD461" s="62"/>
      <c r="AF461" s="71"/>
      <c r="AG461" s="85"/>
      <c r="BC461" s="85"/>
      <c r="BE461" s="62"/>
      <c r="BU461" s="85"/>
      <c r="BV461" s="85"/>
      <c r="CP461" s="85"/>
      <c r="CQ461" s="85"/>
      <c r="CS461" s="85"/>
      <c r="DF461" s="62"/>
      <c r="DH461" s="85"/>
      <c r="DI461" s="85"/>
    </row>
    <row r="462" spans="14:113" s="73" customFormat="1" ht="9" customHeight="1">
      <c r="N462" s="62"/>
      <c r="O462" s="62"/>
      <c r="P462" s="85"/>
      <c r="Q462" s="62"/>
      <c r="AD462" s="62"/>
      <c r="AF462" s="71"/>
      <c r="AG462" s="85"/>
      <c r="BC462" s="85"/>
      <c r="BE462" s="62"/>
      <c r="BU462" s="85"/>
      <c r="BV462" s="85"/>
      <c r="CP462" s="85"/>
      <c r="CQ462" s="85"/>
      <c r="CS462" s="85"/>
      <c r="DF462" s="62"/>
      <c r="DH462" s="85"/>
      <c r="DI462" s="85"/>
    </row>
    <row r="463" spans="14:113" s="73" customFormat="1" ht="9" customHeight="1">
      <c r="N463" s="62"/>
      <c r="O463" s="62"/>
      <c r="P463" s="85"/>
      <c r="Q463" s="62"/>
      <c r="AD463" s="62"/>
      <c r="AF463" s="71"/>
      <c r="AG463" s="85"/>
      <c r="BC463" s="85"/>
      <c r="BE463" s="62"/>
      <c r="BU463" s="85"/>
      <c r="BV463" s="85"/>
      <c r="CP463" s="85"/>
      <c r="CQ463" s="85"/>
      <c r="CS463" s="85"/>
      <c r="DF463" s="62"/>
      <c r="DH463" s="85"/>
      <c r="DI463" s="85"/>
    </row>
    <row r="464" spans="14:113" s="73" customFormat="1" ht="9" customHeight="1">
      <c r="N464" s="62"/>
      <c r="O464" s="62"/>
      <c r="P464" s="85"/>
      <c r="Q464" s="62"/>
      <c r="AD464" s="62"/>
      <c r="AF464" s="71"/>
      <c r="AG464" s="85"/>
      <c r="BC464" s="85"/>
      <c r="BE464" s="62"/>
      <c r="BU464" s="85"/>
      <c r="BV464" s="85"/>
      <c r="CP464" s="85"/>
      <c r="CQ464" s="85"/>
      <c r="CS464" s="85"/>
      <c r="DF464" s="62"/>
      <c r="DH464" s="85"/>
      <c r="DI464" s="85"/>
    </row>
    <row r="465" spans="14:113" s="73" customFormat="1" ht="9" customHeight="1">
      <c r="N465" s="62"/>
      <c r="O465" s="62"/>
      <c r="P465" s="85"/>
      <c r="Q465" s="62"/>
      <c r="AD465" s="62"/>
      <c r="AF465" s="71"/>
      <c r="AG465" s="85"/>
      <c r="BC465" s="85"/>
      <c r="BE465" s="62"/>
      <c r="BU465" s="85"/>
      <c r="BV465" s="85"/>
      <c r="CP465" s="85"/>
      <c r="CQ465" s="85"/>
      <c r="CS465" s="85"/>
      <c r="DF465" s="62"/>
      <c r="DH465" s="85"/>
      <c r="DI465" s="85"/>
    </row>
    <row r="466" spans="14:113" s="73" customFormat="1" ht="9" customHeight="1">
      <c r="N466" s="62"/>
      <c r="O466" s="62"/>
      <c r="P466" s="85"/>
      <c r="Q466" s="62"/>
      <c r="AD466" s="62"/>
      <c r="AF466" s="71"/>
      <c r="AG466" s="85"/>
      <c r="BC466" s="85"/>
      <c r="BE466" s="62"/>
      <c r="BU466" s="85"/>
      <c r="BV466" s="85"/>
      <c r="CP466" s="85"/>
      <c r="CQ466" s="85"/>
      <c r="CS466" s="85"/>
      <c r="DF466" s="62"/>
      <c r="DH466" s="85"/>
      <c r="DI466" s="85"/>
    </row>
    <row r="467" spans="14:113" s="73" customFormat="1" ht="9" customHeight="1">
      <c r="N467" s="62"/>
      <c r="O467" s="62"/>
      <c r="P467" s="85"/>
      <c r="Q467" s="62"/>
      <c r="AD467" s="62"/>
      <c r="AF467" s="71"/>
      <c r="AG467" s="85"/>
      <c r="BC467" s="85"/>
      <c r="BE467" s="62"/>
      <c r="BU467" s="85"/>
      <c r="BV467" s="85"/>
      <c r="CP467" s="85"/>
      <c r="CQ467" s="85"/>
      <c r="CS467" s="85"/>
      <c r="DF467" s="62"/>
      <c r="DH467" s="85"/>
      <c r="DI467" s="85"/>
    </row>
    <row r="468" spans="14:113" s="73" customFormat="1" ht="9" customHeight="1">
      <c r="N468" s="62"/>
      <c r="O468" s="62"/>
      <c r="P468" s="85"/>
      <c r="Q468" s="62"/>
      <c r="AD468" s="62"/>
      <c r="AF468" s="71"/>
      <c r="AG468" s="85"/>
      <c r="BC468" s="85"/>
      <c r="BE468" s="62"/>
      <c r="BU468" s="85"/>
      <c r="BV468" s="85"/>
      <c r="CP468" s="85"/>
      <c r="CQ468" s="85"/>
      <c r="CS468" s="85"/>
      <c r="DF468" s="62"/>
      <c r="DH468" s="85"/>
      <c r="DI468" s="85"/>
    </row>
    <row r="469" spans="14:113" s="73" customFormat="1" ht="9" customHeight="1">
      <c r="N469" s="62"/>
      <c r="O469" s="62"/>
      <c r="P469" s="85"/>
      <c r="Q469" s="62"/>
      <c r="AD469" s="62"/>
      <c r="AF469" s="71"/>
      <c r="AG469" s="85"/>
      <c r="BC469" s="85"/>
      <c r="BE469" s="62"/>
      <c r="BU469" s="85"/>
      <c r="BV469" s="85"/>
      <c r="CP469" s="85"/>
      <c r="CQ469" s="85"/>
      <c r="CS469" s="85"/>
      <c r="DF469" s="62"/>
      <c r="DH469" s="85"/>
      <c r="DI469" s="85"/>
    </row>
    <row r="470" spans="14:113" s="73" customFormat="1" ht="9" customHeight="1">
      <c r="N470" s="62"/>
      <c r="O470" s="62"/>
      <c r="P470" s="85"/>
      <c r="Q470" s="62"/>
      <c r="AD470" s="62"/>
      <c r="AF470" s="71"/>
      <c r="AG470" s="85"/>
      <c r="BC470" s="85"/>
      <c r="BE470" s="62"/>
      <c r="BU470" s="85"/>
      <c r="BV470" s="85"/>
      <c r="CP470" s="85"/>
      <c r="CQ470" s="85"/>
      <c r="CS470" s="85"/>
      <c r="DF470" s="62"/>
      <c r="DH470" s="85"/>
      <c r="DI470" s="85"/>
    </row>
    <row r="471" spans="14:113" s="73" customFormat="1" ht="9" customHeight="1">
      <c r="N471" s="62"/>
      <c r="O471" s="62"/>
      <c r="P471" s="85"/>
      <c r="Q471" s="62"/>
      <c r="AD471" s="62"/>
      <c r="AF471" s="71"/>
      <c r="AG471" s="85"/>
      <c r="BC471" s="85"/>
      <c r="BE471" s="62"/>
      <c r="BU471" s="85"/>
      <c r="BV471" s="85"/>
      <c r="CP471" s="85"/>
      <c r="CQ471" s="85"/>
      <c r="CS471" s="85"/>
      <c r="DF471" s="62"/>
      <c r="DH471" s="85"/>
      <c r="DI471" s="85"/>
    </row>
    <row r="472" spans="14:113" s="73" customFormat="1" ht="9" customHeight="1">
      <c r="N472" s="62"/>
      <c r="O472" s="62"/>
      <c r="P472" s="85"/>
      <c r="Q472" s="62"/>
      <c r="AD472" s="62"/>
      <c r="AF472" s="71"/>
      <c r="AG472" s="85"/>
      <c r="BC472" s="85"/>
      <c r="BE472" s="62"/>
      <c r="BU472" s="85"/>
      <c r="BV472" s="85"/>
      <c r="CP472" s="85"/>
      <c r="CQ472" s="85"/>
      <c r="CS472" s="85"/>
      <c r="DF472" s="62"/>
      <c r="DH472" s="85"/>
      <c r="DI472" s="85"/>
    </row>
    <row r="473" spans="14:113" s="73" customFormat="1" ht="9" customHeight="1">
      <c r="N473" s="62"/>
      <c r="O473" s="62"/>
      <c r="P473" s="85"/>
      <c r="Q473" s="62"/>
      <c r="AD473" s="62"/>
      <c r="AF473" s="71"/>
      <c r="AG473" s="85"/>
      <c r="BC473" s="85"/>
      <c r="BE473" s="62"/>
      <c r="BU473" s="85"/>
      <c r="BV473" s="85"/>
      <c r="CP473" s="85"/>
      <c r="CQ473" s="85"/>
      <c r="CS473" s="85"/>
      <c r="DF473" s="62"/>
      <c r="DH473" s="85"/>
      <c r="DI473" s="85"/>
    </row>
    <row r="474" spans="14:113" s="73" customFormat="1" ht="9" customHeight="1">
      <c r="N474" s="62"/>
      <c r="O474" s="62"/>
      <c r="P474" s="85"/>
      <c r="Q474" s="62"/>
      <c r="AD474" s="62"/>
      <c r="AF474" s="71"/>
      <c r="AG474" s="85"/>
      <c r="BC474" s="85"/>
      <c r="BE474" s="62"/>
      <c r="BU474" s="85"/>
      <c r="BV474" s="85"/>
      <c r="CP474" s="85"/>
      <c r="CQ474" s="85"/>
      <c r="CS474" s="85"/>
      <c r="DF474" s="62"/>
      <c r="DH474" s="85"/>
      <c r="DI474" s="85"/>
    </row>
    <row r="475" spans="14:113" s="73" customFormat="1" ht="9" customHeight="1">
      <c r="N475" s="62"/>
      <c r="O475" s="62"/>
      <c r="P475" s="85"/>
      <c r="Q475" s="62"/>
      <c r="AD475" s="62"/>
      <c r="AF475" s="71"/>
      <c r="AG475" s="85"/>
      <c r="BC475" s="85"/>
      <c r="BE475" s="62"/>
      <c r="BU475" s="85"/>
      <c r="BV475" s="85"/>
      <c r="CP475" s="85"/>
      <c r="CQ475" s="85"/>
      <c r="CS475" s="85"/>
      <c r="DF475" s="62"/>
      <c r="DH475" s="85"/>
      <c r="DI475" s="85"/>
    </row>
    <row r="476" spans="14:113" s="73" customFormat="1" ht="9" customHeight="1">
      <c r="N476" s="62"/>
      <c r="O476" s="62"/>
      <c r="P476" s="85"/>
      <c r="Q476" s="62"/>
      <c r="AD476" s="62"/>
      <c r="AF476" s="71"/>
      <c r="AG476" s="85"/>
      <c r="BC476" s="85"/>
      <c r="BE476" s="62"/>
      <c r="BU476" s="85"/>
      <c r="BV476" s="85"/>
      <c r="CP476" s="85"/>
      <c r="CQ476" s="85"/>
      <c r="CS476" s="85"/>
      <c r="DF476" s="62"/>
      <c r="DH476" s="85"/>
      <c r="DI476" s="85"/>
    </row>
    <row r="477" spans="14:113" s="73" customFormat="1" ht="9" customHeight="1">
      <c r="N477" s="62"/>
      <c r="O477" s="62"/>
      <c r="P477" s="85"/>
      <c r="Q477" s="62"/>
      <c r="AD477" s="62"/>
      <c r="AF477" s="71"/>
      <c r="AG477" s="85"/>
      <c r="BC477" s="85"/>
      <c r="BE477" s="62"/>
      <c r="BU477" s="85"/>
      <c r="BV477" s="85"/>
      <c r="CP477" s="85"/>
      <c r="CQ477" s="85"/>
      <c r="CS477" s="85"/>
      <c r="DF477" s="62"/>
      <c r="DH477" s="85"/>
      <c r="DI477" s="85"/>
    </row>
    <row r="478" spans="14:113" s="73" customFormat="1" ht="9" customHeight="1">
      <c r="N478" s="62"/>
      <c r="O478" s="62"/>
      <c r="P478" s="85"/>
      <c r="Q478" s="62"/>
      <c r="AD478" s="62"/>
      <c r="AF478" s="71"/>
      <c r="AG478" s="85"/>
      <c r="BC478" s="85"/>
      <c r="BE478" s="62"/>
      <c r="BU478" s="85"/>
      <c r="BV478" s="85"/>
      <c r="CP478" s="85"/>
      <c r="CQ478" s="85"/>
      <c r="CS478" s="85"/>
      <c r="DF478" s="62"/>
      <c r="DH478" s="85"/>
      <c r="DI478" s="85"/>
    </row>
    <row r="479" spans="14:113" s="73" customFormat="1" ht="9" customHeight="1">
      <c r="N479" s="62"/>
      <c r="O479" s="62"/>
      <c r="P479" s="85"/>
      <c r="Q479" s="62"/>
      <c r="AD479" s="62"/>
      <c r="AF479" s="71"/>
      <c r="AG479" s="85"/>
      <c r="BC479" s="85"/>
      <c r="BE479" s="62"/>
      <c r="BU479" s="85"/>
      <c r="BV479" s="85"/>
      <c r="CP479" s="85"/>
      <c r="CQ479" s="85"/>
      <c r="CS479" s="85"/>
      <c r="DF479" s="62"/>
      <c r="DH479" s="85"/>
      <c r="DI479" s="85"/>
    </row>
    <row r="480" spans="14:113" s="73" customFormat="1" ht="9" customHeight="1">
      <c r="N480" s="62"/>
      <c r="O480" s="62"/>
      <c r="P480" s="85"/>
      <c r="Q480" s="62"/>
      <c r="AD480" s="62"/>
      <c r="AF480" s="71"/>
      <c r="AG480" s="85"/>
      <c r="BC480" s="85"/>
      <c r="BE480" s="62"/>
      <c r="BU480" s="85"/>
      <c r="BV480" s="85"/>
      <c r="CP480" s="85"/>
      <c r="CQ480" s="85"/>
      <c r="CS480" s="85"/>
      <c r="DF480" s="62"/>
      <c r="DH480" s="85"/>
      <c r="DI480" s="85"/>
    </row>
    <row r="481" spans="14:113" s="73" customFormat="1" ht="9" customHeight="1">
      <c r="N481" s="62"/>
      <c r="O481" s="62"/>
      <c r="P481" s="85"/>
      <c r="Q481" s="62"/>
      <c r="AD481" s="62"/>
      <c r="AF481" s="71"/>
      <c r="AG481" s="85"/>
      <c r="BC481" s="85"/>
      <c r="BE481" s="62"/>
      <c r="BU481" s="85"/>
      <c r="BV481" s="85"/>
      <c r="CP481" s="85"/>
      <c r="CQ481" s="85"/>
      <c r="CS481" s="85"/>
      <c r="DF481" s="62"/>
      <c r="DH481" s="85"/>
      <c r="DI481" s="85"/>
    </row>
    <row r="482" spans="14:113" s="73" customFormat="1" ht="9" customHeight="1">
      <c r="N482" s="62"/>
      <c r="O482" s="62"/>
      <c r="P482" s="85"/>
      <c r="Q482" s="62"/>
      <c r="AD482" s="62"/>
      <c r="AF482" s="71"/>
      <c r="AG482" s="85"/>
      <c r="BC482" s="85"/>
      <c r="BE482" s="62"/>
      <c r="BU482" s="85"/>
      <c r="BV482" s="85"/>
      <c r="CP482" s="85"/>
      <c r="CQ482" s="85"/>
      <c r="CS482" s="85"/>
      <c r="DF482" s="62"/>
      <c r="DH482" s="85"/>
      <c r="DI482" s="85"/>
    </row>
    <row r="483" spans="14:113" s="73" customFormat="1" ht="9" customHeight="1">
      <c r="N483" s="62"/>
      <c r="O483" s="62"/>
      <c r="P483" s="85"/>
      <c r="Q483" s="62"/>
      <c r="AD483" s="62"/>
      <c r="AF483" s="71"/>
      <c r="AG483" s="85"/>
      <c r="BC483" s="85"/>
      <c r="BE483" s="62"/>
      <c r="BU483" s="85"/>
      <c r="BV483" s="85"/>
      <c r="CP483" s="85"/>
      <c r="CQ483" s="85"/>
      <c r="CS483" s="85"/>
      <c r="DF483" s="62"/>
      <c r="DH483" s="85"/>
      <c r="DI483" s="85"/>
    </row>
    <row r="484" spans="14:113" s="73" customFormat="1" ht="9" customHeight="1">
      <c r="N484" s="62"/>
      <c r="O484" s="62"/>
      <c r="P484" s="85"/>
      <c r="Q484" s="62"/>
      <c r="AD484" s="62"/>
      <c r="AF484" s="71"/>
      <c r="AG484" s="85"/>
      <c r="BC484" s="85"/>
      <c r="BE484" s="62"/>
      <c r="BU484" s="85"/>
      <c r="BV484" s="85"/>
      <c r="CP484" s="85"/>
      <c r="CQ484" s="85"/>
      <c r="CS484" s="85"/>
      <c r="DF484" s="62"/>
      <c r="DH484" s="85"/>
      <c r="DI484" s="85"/>
    </row>
    <row r="485" spans="14:113" s="73" customFormat="1" ht="9" customHeight="1">
      <c r="N485" s="62"/>
      <c r="O485" s="62"/>
      <c r="P485" s="85"/>
      <c r="Q485" s="62"/>
      <c r="AD485" s="62"/>
      <c r="AF485" s="71"/>
      <c r="AG485" s="85"/>
      <c r="BC485" s="85"/>
      <c r="BE485" s="62"/>
      <c r="BU485" s="85"/>
      <c r="BV485" s="85"/>
      <c r="CP485" s="85"/>
      <c r="CQ485" s="85"/>
      <c r="CS485" s="85"/>
      <c r="DF485" s="62"/>
      <c r="DH485" s="85"/>
      <c r="DI485" s="85"/>
    </row>
    <row r="486" spans="14:113" s="73" customFormat="1" ht="9" customHeight="1">
      <c r="N486" s="62"/>
      <c r="O486" s="62"/>
      <c r="P486" s="85"/>
      <c r="Q486" s="62"/>
      <c r="AD486" s="62"/>
      <c r="AF486" s="71"/>
      <c r="AG486" s="85"/>
      <c r="BC486" s="85"/>
      <c r="BE486" s="62"/>
      <c r="BU486" s="85"/>
      <c r="BV486" s="85"/>
      <c r="CP486" s="85"/>
      <c r="CQ486" s="85"/>
      <c r="CS486" s="85"/>
      <c r="DF486" s="62"/>
      <c r="DH486" s="85"/>
      <c r="DI486" s="85"/>
    </row>
    <row r="487" spans="14:113" s="73" customFormat="1" ht="9" customHeight="1">
      <c r="N487" s="62"/>
      <c r="O487" s="62"/>
      <c r="P487" s="85"/>
      <c r="Q487" s="62"/>
      <c r="AD487" s="62"/>
      <c r="AF487" s="71"/>
      <c r="AG487" s="85"/>
      <c r="BC487" s="85"/>
      <c r="BE487" s="62"/>
      <c r="BU487" s="85"/>
      <c r="BV487" s="85"/>
      <c r="CP487" s="85"/>
      <c r="CQ487" s="85"/>
      <c r="CS487" s="85"/>
      <c r="DF487" s="62"/>
      <c r="DH487" s="85"/>
      <c r="DI487" s="85"/>
    </row>
    <row r="488" spans="14:113" s="73" customFormat="1" ht="9" customHeight="1">
      <c r="N488" s="62"/>
      <c r="O488" s="62"/>
      <c r="P488" s="85"/>
      <c r="Q488" s="62"/>
      <c r="AD488" s="62"/>
      <c r="AF488" s="71"/>
      <c r="AG488" s="85"/>
      <c r="BC488" s="85"/>
      <c r="BE488" s="62"/>
      <c r="BU488" s="85"/>
      <c r="BV488" s="85"/>
      <c r="CP488" s="85"/>
      <c r="CQ488" s="85"/>
      <c r="CS488" s="85"/>
      <c r="DF488" s="62"/>
      <c r="DH488" s="85"/>
      <c r="DI488" s="85"/>
    </row>
    <row r="489" spans="14:113" s="73" customFormat="1" ht="9" customHeight="1">
      <c r="N489" s="62"/>
      <c r="O489" s="62"/>
      <c r="P489" s="85"/>
      <c r="Q489" s="62"/>
      <c r="AD489" s="62"/>
      <c r="AF489" s="71"/>
      <c r="AG489" s="85"/>
      <c r="BC489" s="85"/>
      <c r="BE489" s="62"/>
      <c r="BU489" s="85"/>
      <c r="BV489" s="85"/>
      <c r="CP489" s="85"/>
      <c r="CQ489" s="85"/>
      <c r="CS489" s="85"/>
      <c r="DF489" s="62"/>
      <c r="DH489" s="85"/>
      <c r="DI489" s="85"/>
    </row>
    <row r="490" spans="14:113" s="73" customFormat="1" ht="9" customHeight="1">
      <c r="N490" s="62"/>
      <c r="O490" s="62"/>
      <c r="P490" s="85"/>
      <c r="Q490" s="62"/>
      <c r="AD490" s="62"/>
      <c r="AF490" s="71"/>
      <c r="AG490" s="85"/>
      <c r="BC490" s="85"/>
      <c r="BE490" s="62"/>
      <c r="BU490" s="85"/>
      <c r="BV490" s="85"/>
      <c r="CP490" s="85"/>
      <c r="CQ490" s="85"/>
      <c r="CS490" s="85"/>
      <c r="DF490" s="62"/>
      <c r="DH490" s="85"/>
      <c r="DI490" s="85"/>
    </row>
    <row r="491" spans="14:113" s="73" customFormat="1" ht="9" customHeight="1">
      <c r="N491" s="62"/>
      <c r="O491" s="62"/>
      <c r="P491" s="85"/>
      <c r="Q491" s="62"/>
      <c r="AD491" s="62"/>
      <c r="AF491" s="71"/>
      <c r="AG491" s="85"/>
      <c r="BC491" s="85"/>
      <c r="BE491" s="62"/>
      <c r="BU491" s="85"/>
      <c r="BV491" s="85"/>
      <c r="CP491" s="85"/>
      <c r="CQ491" s="85"/>
      <c r="CS491" s="85"/>
      <c r="DF491" s="62"/>
      <c r="DH491" s="85"/>
      <c r="DI491" s="85"/>
    </row>
    <row r="492" spans="14:113" s="73" customFormat="1" ht="9" customHeight="1">
      <c r="N492" s="62"/>
      <c r="O492" s="62"/>
      <c r="P492" s="85"/>
      <c r="Q492" s="62"/>
      <c r="AD492" s="62"/>
      <c r="AF492" s="71"/>
      <c r="AG492" s="85"/>
      <c r="BC492" s="85"/>
      <c r="BE492" s="62"/>
      <c r="BU492" s="85"/>
      <c r="BV492" s="85"/>
      <c r="CP492" s="85"/>
      <c r="CQ492" s="85"/>
      <c r="CS492" s="85"/>
      <c r="DF492" s="62"/>
      <c r="DH492" s="85"/>
      <c r="DI492" s="85"/>
    </row>
    <row r="493" spans="14:113" s="73" customFormat="1" ht="9" customHeight="1">
      <c r="N493" s="62"/>
      <c r="O493" s="62"/>
      <c r="P493" s="85"/>
      <c r="Q493" s="62"/>
      <c r="AD493" s="62"/>
      <c r="AF493" s="71"/>
      <c r="AG493" s="85"/>
      <c r="BC493" s="85"/>
      <c r="BE493" s="62"/>
      <c r="BU493" s="85"/>
      <c r="BV493" s="85"/>
      <c r="CP493" s="85"/>
      <c r="CQ493" s="85"/>
      <c r="CS493" s="85"/>
      <c r="DF493" s="62"/>
      <c r="DH493" s="85"/>
      <c r="DI493" s="85"/>
    </row>
    <row r="494" spans="14:113" s="73" customFormat="1" ht="9" customHeight="1">
      <c r="N494" s="62"/>
      <c r="O494" s="62"/>
      <c r="P494" s="85"/>
      <c r="Q494" s="62"/>
      <c r="AD494" s="62"/>
      <c r="AF494" s="71"/>
      <c r="AG494" s="85"/>
      <c r="BC494" s="85"/>
      <c r="BE494" s="62"/>
      <c r="BU494" s="85"/>
      <c r="BV494" s="85"/>
      <c r="CP494" s="85"/>
      <c r="CQ494" s="85"/>
      <c r="CS494" s="85"/>
      <c r="DF494" s="62"/>
      <c r="DH494" s="85"/>
      <c r="DI494" s="85"/>
    </row>
    <row r="495" spans="14:113" s="73" customFormat="1" ht="9" customHeight="1">
      <c r="N495" s="62"/>
      <c r="O495" s="62"/>
      <c r="P495" s="85"/>
      <c r="Q495" s="62"/>
      <c r="AD495" s="62"/>
      <c r="AF495" s="71"/>
      <c r="AG495" s="85"/>
      <c r="BC495" s="85"/>
      <c r="BE495" s="62"/>
      <c r="BU495" s="85"/>
      <c r="BV495" s="85"/>
      <c r="CP495" s="85"/>
      <c r="CQ495" s="85"/>
      <c r="CS495" s="85"/>
      <c r="DF495" s="62"/>
      <c r="DH495" s="85"/>
      <c r="DI495" s="85"/>
    </row>
    <row r="496" spans="14:113" s="73" customFormat="1" ht="9" customHeight="1">
      <c r="N496" s="62"/>
      <c r="O496" s="62"/>
      <c r="P496" s="85"/>
      <c r="Q496" s="62"/>
      <c r="AD496" s="62"/>
      <c r="AF496" s="71"/>
      <c r="AG496" s="85"/>
      <c r="BC496" s="85"/>
      <c r="BE496" s="62"/>
      <c r="BU496" s="85"/>
      <c r="BV496" s="85"/>
      <c r="CP496" s="85"/>
      <c r="CQ496" s="85"/>
      <c r="CS496" s="85"/>
      <c r="DF496" s="62"/>
      <c r="DH496" s="85"/>
      <c r="DI496" s="85"/>
    </row>
    <row r="497" spans="14:113" s="73" customFormat="1" ht="9" customHeight="1">
      <c r="N497" s="62"/>
      <c r="O497" s="62"/>
      <c r="P497" s="85"/>
      <c r="Q497" s="62"/>
      <c r="AD497" s="62"/>
      <c r="AF497" s="71"/>
      <c r="AG497" s="85"/>
      <c r="BC497" s="85"/>
      <c r="BE497" s="62"/>
      <c r="BU497" s="85"/>
      <c r="BV497" s="85"/>
      <c r="CP497" s="85"/>
      <c r="CQ497" s="85"/>
      <c r="CS497" s="85"/>
      <c r="DF497" s="62"/>
      <c r="DH497" s="85"/>
      <c r="DI497" s="85"/>
    </row>
    <row r="498" spans="14:113" s="73" customFormat="1" ht="9" customHeight="1">
      <c r="N498" s="62"/>
      <c r="O498" s="62"/>
      <c r="P498" s="85"/>
      <c r="Q498" s="62"/>
      <c r="AD498" s="62"/>
      <c r="AF498" s="71"/>
      <c r="AG498" s="85"/>
      <c r="BC498" s="85"/>
      <c r="BE498" s="62"/>
      <c r="BU498" s="85"/>
      <c r="BV498" s="85"/>
      <c r="CP498" s="85"/>
      <c r="CQ498" s="85"/>
      <c r="CS498" s="85"/>
      <c r="DF498" s="62"/>
      <c r="DH498" s="85"/>
      <c r="DI498" s="85"/>
    </row>
    <row r="499" spans="14:113" s="73" customFormat="1" ht="9" customHeight="1">
      <c r="N499" s="62"/>
      <c r="O499" s="62"/>
      <c r="P499" s="85"/>
      <c r="Q499" s="62"/>
      <c r="AD499" s="62"/>
      <c r="AF499" s="71"/>
      <c r="AG499" s="85"/>
      <c r="BC499" s="85"/>
      <c r="BE499" s="62"/>
      <c r="BU499" s="85"/>
      <c r="BV499" s="85"/>
      <c r="CP499" s="85"/>
      <c r="CQ499" s="85"/>
      <c r="CS499" s="85"/>
      <c r="DF499" s="62"/>
      <c r="DH499" s="85"/>
      <c r="DI499" s="85"/>
    </row>
    <row r="500" spans="14:113" s="73" customFormat="1" ht="9" customHeight="1">
      <c r="N500" s="62"/>
      <c r="O500" s="62"/>
      <c r="P500" s="85"/>
      <c r="Q500" s="62"/>
      <c r="AD500" s="62"/>
      <c r="AF500" s="71"/>
      <c r="AG500" s="85"/>
      <c r="BC500" s="85"/>
      <c r="BE500" s="62"/>
      <c r="BU500" s="85"/>
      <c r="BV500" s="85"/>
      <c r="CP500" s="85"/>
      <c r="CQ500" s="85"/>
      <c r="CS500" s="85"/>
      <c r="DF500" s="62"/>
      <c r="DH500" s="85"/>
      <c r="DI500" s="85"/>
    </row>
    <row r="501" spans="14:113" s="73" customFormat="1" ht="9" customHeight="1">
      <c r="N501" s="62"/>
      <c r="O501" s="62"/>
      <c r="P501" s="85"/>
      <c r="Q501" s="62"/>
      <c r="AD501" s="62"/>
      <c r="AF501" s="71"/>
      <c r="AG501" s="85"/>
      <c r="BC501" s="85"/>
      <c r="BE501" s="62"/>
      <c r="BU501" s="85"/>
      <c r="BV501" s="85"/>
      <c r="CP501" s="85"/>
      <c r="CQ501" s="85"/>
      <c r="CS501" s="85"/>
      <c r="DF501" s="62"/>
      <c r="DH501" s="85"/>
      <c r="DI501" s="85"/>
    </row>
    <row r="502" spans="14:113" s="73" customFormat="1" ht="9" customHeight="1">
      <c r="N502" s="62"/>
      <c r="O502" s="62"/>
      <c r="P502" s="85"/>
      <c r="Q502" s="62"/>
      <c r="AD502" s="62"/>
      <c r="AF502" s="71"/>
      <c r="AG502" s="85"/>
      <c r="BC502" s="85"/>
      <c r="BE502" s="62"/>
      <c r="BU502" s="85"/>
      <c r="BV502" s="85"/>
      <c r="CP502" s="85"/>
      <c r="CQ502" s="85"/>
      <c r="CS502" s="85"/>
      <c r="DF502" s="62"/>
      <c r="DH502" s="85"/>
      <c r="DI502" s="85"/>
    </row>
    <row r="503" spans="14:113" s="73" customFormat="1" ht="9" customHeight="1">
      <c r="N503" s="62"/>
      <c r="O503" s="62"/>
      <c r="P503" s="85"/>
      <c r="Q503" s="62"/>
      <c r="AD503" s="62"/>
      <c r="AF503" s="71"/>
      <c r="AG503" s="85"/>
      <c r="BC503" s="85"/>
      <c r="BE503" s="62"/>
      <c r="BU503" s="85"/>
      <c r="BV503" s="85"/>
      <c r="CP503" s="85"/>
      <c r="CQ503" s="85"/>
      <c r="CS503" s="85"/>
      <c r="DF503" s="62"/>
      <c r="DH503" s="85"/>
      <c r="DI503" s="85"/>
    </row>
  </sheetData>
  <sheetProtection sheet="1" objects="1" scenarios="1"/>
  <mergeCells count="2">
    <mergeCell ref="F4:F5"/>
    <mergeCell ref="G4:G5"/>
  </mergeCells>
  <phoneticPr fontId="1"/>
  <pageMargins left="0.55118110236220474" right="0.19685039370078741" top="0.78740157480314965" bottom="0.39370078740157483" header="0.51181102362204722" footer="0.51181102362204722"/>
  <pageSetup paperSize="9" scale="86" orientation="landscape" r:id="rId1"/>
  <headerFooter alignWithMargins="0"/>
  <colBreaks count="8" manualBreakCount="8">
    <brk id="14" max="50" man="1"/>
    <brk id="30" max="50" man="1"/>
    <brk id="42" max="50" man="1"/>
    <brk id="55" max="50" man="1"/>
    <brk id="70" max="50" man="1"/>
    <brk id="82" max="50" man="1"/>
    <brk id="96" max="50" man="1"/>
    <brk id="111" max="50"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DR503"/>
  <sheetViews>
    <sheetView zoomScaleNormal="100" zoomScaleSheetLayoutView="100" workbookViewId="0"/>
  </sheetViews>
  <sheetFormatPr defaultRowHeight="9" customHeight="1"/>
  <cols>
    <col min="1" max="1" width="1.5" style="6" customWidth="1"/>
    <col min="2" max="2" width="8.5" style="6" customWidth="1"/>
    <col min="3" max="3" width="12.125" style="6" customWidth="1"/>
    <col min="4" max="4" width="11.625" style="6" bestFit="1" customWidth="1"/>
    <col min="5" max="5" width="10.875" style="6" customWidth="1"/>
    <col min="6" max="6" width="10.25" style="6" customWidth="1"/>
    <col min="7" max="7" width="11.25" style="6" customWidth="1"/>
    <col min="8" max="8" width="10.25" style="6" customWidth="1"/>
    <col min="9" max="9" width="10.375" style="6" customWidth="1"/>
    <col min="10" max="10" width="10.875" style="6" customWidth="1"/>
    <col min="11" max="11" width="11.125" style="6" bestFit="1" customWidth="1"/>
    <col min="12" max="12" width="11" style="6" customWidth="1"/>
    <col min="13" max="13" width="10.5" style="6" customWidth="1"/>
    <col min="14" max="14" width="10.875" style="21" bestFit="1" customWidth="1"/>
    <col min="15" max="15" width="1.75" style="21" customWidth="1"/>
    <col min="16" max="16" width="9.125" style="122" customWidth="1"/>
    <col min="17" max="17" width="11.5" style="21" customWidth="1"/>
    <col min="18" max="18" width="10.125" style="6" customWidth="1"/>
    <col min="19" max="21" width="10.375" style="6" customWidth="1"/>
    <col min="22" max="22" width="9.375" style="6" customWidth="1"/>
    <col min="23" max="23" width="8.75" style="6" customWidth="1"/>
    <col min="24" max="24" width="9.375" style="6" customWidth="1"/>
    <col min="25" max="25" width="9.75" style="6" customWidth="1"/>
    <col min="26" max="26" width="11.875" style="6" customWidth="1"/>
    <col min="27" max="27" width="10" style="6" customWidth="1"/>
    <col min="28" max="28" width="10.625" style="6" customWidth="1"/>
    <col min="29" max="29" width="11.125" style="6" bestFit="1" customWidth="1"/>
    <col min="30" max="30" width="1.125" style="21" customWidth="1"/>
    <col min="31" max="31" width="8.25" style="6" customWidth="1"/>
    <col min="32" max="32" width="11.75" style="68" customWidth="1"/>
    <col min="33" max="33" width="10.875" style="122" customWidth="1"/>
    <col min="34" max="34" width="11" style="68" customWidth="1"/>
    <col min="35" max="35" width="11" style="6" customWidth="1"/>
    <col min="36" max="36" width="10" style="6" customWidth="1"/>
    <col min="37" max="37" width="11.625" style="6" customWidth="1"/>
    <col min="38" max="38" width="11.125" style="6" customWidth="1"/>
    <col min="39" max="39" width="12.5" style="6" customWidth="1"/>
    <col min="40" max="40" width="10.25" style="6" customWidth="1"/>
    <col min="41" max="41" width="9.875" style="6" customWidth="1"/>
    <col min="42" max="42" width="19.75" style="6" customWidth="1"/>
    <col min="43" max="43" width="9" style="6"/>
    <col min="44" max="54" width="10" style="6" customWidth="1"/>
    <col min="55" max="55" width="10.375" style="122" customWidth="1"/>
    <col min="56" max="56" width="3.625" style="6" customWidth="1"/>
    <col min="57" max="57" width="10" style="21" customWidth="1"/>
    <col min="58" max="69" width="10" style="6" customWidth="1"/>
    <col min="70" max="70" width="9.625" style="6" bestFit="1" customWidth="1"/>
    <col min="71" max="71" width="1.875" style="6" customWidth="1"/>
    <col min="72" max="72" width="8.25" style="6" customWidth="1"/>
    <col min="73" max="74" width="10" style="122" customWidth="1"/>
    <col min="75" max="75" width="10" style="68" customWidth="1"/>
    <col min="76" max="82" width="10" style="6" customWidth="1"/>
    <col min="83" max="83" width="9.5" style="6" customWidth="1"/>
    <col min="84" max="93" width="10" style="6" customWidth="1"/>
    <col min="94" max="94" width="16" style="122" customWidth="1"/>
    <col min="95" max="95" width="11.125" style="122" customWidth="1"/>
    <col min="96" max="96" width="11.125" style="6" customWidth="1"/>
    <col min="97" max="97" width="10" style="122" customWidth="1"/>
    <col min="98" max="109" width="10" style="6" customWidth="1"/>
    <col min="110" max="110" width="10" style="21" customWidth="1"/>
    <col min="111" max="111" width="10" style="6" customWidth="1"/>
    <col min="112" max="113" width="10" style="122" customWidth="1"/>
    <col min="114" max="114" width="10" style="68" customWidth="1"/>
    <col min="115" max="119" width="10" style="6" customWidth="1"/>
    <col min="120" max="121" width="9.875" style="6" customWidth="1"/>
    <col min="122" max="256" width="9" style="6"/>
    <col min="257" max="257" width="1.5" style="6" customWidth="1"/>
    <col min="258" max="258" width="8.5" style="6" customWidth="1"/>
    <col min="259" max="259" width="12.125" style="6" customWidth="1"/>
    <col min="260" max="260" width="11.625" style="6" bestFit="1" customWidth="1"/>
    <col min="261" max="261" width="10.875" style="6" customWidth="1"/>
    <col min="262" max="262" width="10.25" style="6" customWidth="1"/>
    <col min="263" max="263" width="11.25" style="6" customWidth="1"/>
    <col min="264" max="264" width="10.25" style="6" customWidth="1"/>
    <col min="265" max="265" width="10.375" style="6" customWidth="1"/>
    <col min="266" max="266" width="10.875" style="6" customWidth="1"/>
    <col min="267" max="267" width="11.125" style="6" bestFit="1" customWidth="1"/>
    <col min="268" max="268" width="11" style="6" customWidth="1"/>
    <col min="269" max="269" width="10.5" style="6" customWidth="1"/>
    <col min="270" max="270" width="10.875" style="6" bestFit="1" customWidth="1"/>
    <col min="271" max="271" width="1.75" style="6" customWidth="1"/>
    <col min="272" max="272" width="9.125" style="6" customWidth="1"/>
    <col min="273" max="273" width="11.5" style="6" customWidth="1"/>
    <col min="274" max="274" width="10.125" style="6" customWidth="1"/>
    <col min="275" max="277" width="10.375" style="6" customWidth="1"/>
    <col min="278" max="278" width="9.375" style="6" customWidth="1"/>
    <col min="279" max="279" width="8.75" style="6" customWidth="1"/>
    <col min="280" max="280" width="9.375" style="6" customWidth="1"/>
    <col min="281" max="281" width="9.75" style="6" customWidth="1"/>
    <col min="282" max="282" width="11.875" style="6" customWidth="1"/>
    <col min="283" max="283" width="10" style="6" customWidth="1"/>
    <col min="284" max="284" width="10.625" style="6" customWidth="1"/>
    <col min="285" max="285" width="11.125" style="6" bestFit="1" customWidth="1"/>
    <col min="286" max="286" width="1.125" style="6" customWidth="1"/>
    <col min="287" max="287" width="8.25" style="6" customWidth="1"/>
    <col min="288" max="288" width="11.75" style="6" customWidth="1"/>
    <col min="289" max="289" width="10.875" style="6" customWidth="1"/>
    <col min="290" max="291" width="11" style="6" customWidth="1"/>
    <col min="292" max="292" width="10" style="6" customWidth="1"/>
    <col min="293" max="293" width="11.625" style="6" customWidth="1"/>
    <col min="294" max="294" width="11.125" style="6" customWidth="1"/>
    <col min="295" max="295" width="12.5" style="6" customWidth="1"/>
    <col min="296" max="296" width="10.25" style="6" customWidth="1"/>
    <col min="297" max="297" width="9.875" style="6" customWidth="1"/>
    <col min="298" max="298" width="19.75" style="6" customWidth="1"/>
    <col min="299" max="299" width="9" style="6"/>
    <col min="300" max="310" width="10" style="6" customWidth="1"/>
    <col min="311" max="311" width="10.375" style="6" customWidth="1"/>
    <col min="312" max="312" width="3.625" style="6" customWidth="1"/>
    <col min="313" max="325" width="10" style="6" customWidth="1"/>
    <col min="326" max="326" width="9.625" style="6" bestFit="1" customWidth="1"/>
    <col min="327" max="327" width="1.875" style="6" customWidth="1"/>
    <col min="328" max="328" width="8.25" style="6" customWidth="1"/>
    <col min="329" max="338" width="10" style="6" customWidth="1"/>
    <col min="339" max="339" width="9.5" style="6" customWidth="1"/>
    <col min="340" max="349" width="10" style="6" customWidth="1"/>
    <col min="350" max="350" width="16" style="6" customWidth="1"/>
    <col min="351" max="352" width="11.125" style="6" customWidth="1"/>
    <col min="353" max="375" width="10" style="6" customWidth="1"/>
    <col min="376" max="377" width="9.875" style="6" customWidth="1"/>
    <col min="378" max="512" width="9" style="6"/>
    <col min="513" max="513" width="1.5" style="6" customWidth="1"/>
    <col min="514" max="514" width="8.5" style="6" customWidth="1"/>
    <col min="515" max="515" width="12.125" style="6" customWidth="1"/>
    <col min="516" max="516" width="11.625" style="6" bestFit="1" customWidth="1"/>
    <col min="517" max="517" width="10.875" style="6" customWidth="1"/>
    <col min="518" max="518" width="10.25" style="6" customWidth="1"/>
    <col min="519" max="519" width="11.25" style="6" customWidth="1"/>
    <col min="520" max="520" width="10.25" style="6" customWidth="1"/>
    <col min="521" max="521" width="10.375" style="6" customWidth="1"/>
    <col min="522" max="522" width="10.875" style="6" customWidth="1"/>
    <col min="523" max="523" width="11.125" style="6" bestFit="1" customWidth="1"/>
    <col min="524" max="524" width="11" style="6" customWidth="1"/>
    <col min="525" max="525" width="10.5" style="6" customWidth="1"/>
    <col min="526" max="526" width="10.875" style="6" bestFit="1" customWidth="1"/>
    <col min="527" max="527" width="1.75" style="6" customWidth="1"/>
    <col min="528" max="528" width="9.125" style="6" customWidth="1"/>
    <col min="529" max="529" width="11.5" style="6" customWidth="1"/>
    <col min="530" max="530" width="10.125" style="6" customWidth="1"/>
    <col min="531" max="533" width="10.375" style="6" customWidth="1"/>
    <col min="534" max="534" width="9.375" style="6" customWidth="1"/>
    <col min="535" max="535" width="8.75" style="6" customWidth="1"/>
    <col min="536" max="536" width="9.375" style="6" customWidth="1"/>
    <col min="537" max="537" width="9.75" style="6" customWidth="1"/>
    <col min="538" max="538" width="11.875" style="6" customWidth="1"/>
    <col min="539" max="539" width="10" style="6" customWidth="1"/>
    <col min="540" max="540" width="10.625" style="6" customWidth="1"/>
    <col min="541" max="541" width="11.125" style="6" bestFit="1" customWidth="1"/>
    <col min="542" max="542" width="1.125" style="6" customWidth="1"/>
    <col min="543" max="543" width="8.25" style="6" customWidth="1"/>
    <col min="544" max="544" width="11.75" style="6" customWidth="1"/>
    <col min="545" max="545" width="10.875" style="6" customWidth="1"/>
    <col min="546" max="547" width="11" style="6" customWidth="1"/>
    <col min="548" max="548" width="10" style="6" customWidth="1"/>
    <col min="549" max="549" width="11.625" style="6" customWidth="1"/>
    <col min="550" max="550" width="11.125" style="6" customWidth="1"/>
    <col min="551" max="551" width="12.5" style="6" customWidth="1"/>
    <col min="552" max="552" width="10.25" style="6" customWidth="1"/>
    <col min="553" max="553" width="9.875" style="6" customWidth="1"/>
    <col min="554" max="554" width="19.75" style="6" customWidth="1"/>
    <col min="555" max="555" width="9" style="6"/>
    <col min="556" max="566" width="10" style="6" customWidth="1"/>
    <col min="567" max="567" width="10.375" style="6" customWidth="1"/>
    <col min="568" max="568" width="3.625" style="6" customWidth="1"/>
    <col min="569" max="581" width="10" style="6" customWidth="1"/>
    <col min="582" max="582" width="9.625" style="6" bestFit="1" customWidth="1"/>
    <col min="583" max="583" width="1.875" style="6" customWidth="1"/>
    <col min="584" max="584" width="8.25" style="6" customWidth="1"/>
    <col min="585" max="594" width="10" style="6" customWidth="1"/>
    <col min="595" max="595" width="9.5" style="6" customWidth="1"/>
    <col min="596" max="605" width="10" style="6" customWidth="1"/>
    <col min="606" max="606" width="16" style="6" customWidth="1"/>
    <col min="607" max="608" width="11.125" style="6" customWidth="1"/>
    <col min="609" max="631" width="10" style="6" customWidth="1"/>
    <col min="632" max="633" width="9.875" style="6" customWidth="1"/>
    <col min="634" max="768" width="9" style="6"/>
    <col min="769" max="769" width="1.5" style="6" customWidth="1"/>
    <col min="770" max="770" width="8.5" style="6" customWidth="1"/>
    <col min="771" max="771" width="12.125" style="6" customWidth="1"/>
    <col min="772" max="772" width="11.625" style="6" bestFit="1" customWidth="1"/>
    <col min="773" max="773" width="10.875" style="6" customWidth="1"/>
    <col min="774" max="774" width="10.25" style="6" customWidth="1"/>
    <col min="775" max="775" width="11.25" style="6" customWidth="1"/>
    <col min="776" max="776" width="10.25" style="6" customWidth="1"/>
    <col min="777" max="777" width="10.375" style="6" customWidth="1"/>
    <col min="778" max="778" width="10.875" style="6" customWidth="1"/>
    <col min="779" max="779" width="11.125" style="6" bestFit="1" customWidth="1"/>
    <col min="780" max="780" width="11" style="6" customWidth="1"/>
    <col min="781" max="781" width="10.5" style="6" customWidth="1"/>
    <col min="782" max="782" width="10.875" style="6" bestFit="1" customWidth="1"/>
    <col min="783" max="783" width="1.75" style="6" customWidth="1"/>
    <col min="784" max="784" width="9.125" style="6" customWidth="1"/>
    <col min="785" max="785" width="11.5" style="6" customWidth="1"/>
    <col min="786" max="786" width="10.125" style="6" customWidth="1"/>
    <col min="787" max="789" width="10.375" style="6" customWidth="1"/>
    <col min="790" max="790" width="9.375" style="6" customWidth="1"/>
    <col min="791" max="791" width="8.75" style="6" customWidth="1"/>
    <col min="792" max="792" width="9.375" style="6" customWidth="1"/>
    <col min="793" max="793" width="9.75" style="6" customWidth="1"/>
    <col min="794" max="794" width="11.875" style="6" customWidth="1"/>
    <col min="795" max="795" width="10" style="6" customWidth="1"/>
    <col min="796" max="796" width="10.625" style="6" customWidth="1"/>
    <col min="797" max="797" width="11.125" style="6" bestFit="1" customWidth="1"/>
    <col min="798" max="798" width="1.125" style="6" customWidth="1"/>
    <col min="799" max="799" width="8.25" style="6" customWidth="1"/>
    <col min="800" max="800" width="11.75" style="6" customWidth="1"/>
    <col min="801" max="801" width="10.875" style="6" customWidth="1"/>
    <col min="802" max="803" width="11" style="6" customWidth="1"/>
    <col min="804" max="804" width="10" style="6" customWidth="1"/>
    <col min="805" max="805" width="11.625" style="6" customWidth="1"/>
    <col min="806" max="806" width="11.125" style="6" customWidth="1"/>
    <col min="807" max="807" width="12.5" style="6" customWidth="1"/>
    <col min="808" max="808" width="10.25" style="6" customWidth="1"/>
    <col min="809" max="809" width="9.875" style="6" customWidth="1"/>
    <col min="810" max="810" width="19.75" style="6" customWidth="1"/>
    <col min="811" max="811" width="9" style="6"/>
    <col min="812" max="822" width="10" style="6" customWidth="1"/>
    <col min="823" max="823" width="10.375" style="6" customWidth="1"/>
    <col min="824" max="824" width="3.625" style="6" customWidth="1"/>
    <col min="825" max="837" width="10" style="6" customWidth="1"/>
    <col min="838" max="838" width="9.625" style="6" bestFit="1" customWidth="1"/>
    <col min="839" max="839" width="1.875" style="6" customWidth="1"/>
    <col min="840" max="840" width="8.25" style="6" customWidth="1"/>
    <col min="841" max="850" width="10" style="6" customWidth="1"/>
    <col min="851" max="851" width="9.5" style="6" customWidth="1"/>
    <col min="852" max="861" width="10" style="6" customWidth="1"/>
    <col min="862" max="862" width="16" style="6" customWidth="1"/>
    <col min="863" max="864" width="11.125" style="6" customWidth="1"/>
    <col min="865" max="887" width="10" style="6" customWidth="1"/>
    <col min="888" max="889" width="9.875" style="6" customWidth="1"/>
    <col min="890" max="1024" width="9" style="6"/>
    <col min="1025" max="1025" width="1.5" style="6" customWidth="1"/>
    <col min="1026" max="1026" width="8.5" style="6" customWidth="1"/>
    <col min="1027" max="1027" width="12.125" style="6" customWidth="1"/>
    <col min="1028" max="1028" width="11.625" style="6" bestFit="1" customWidth="1"/>
    <col min="1029" max="1029" width="10.875" style="6" customWidth="1"/>
    <col min="1030" max="1030" width="10.25" style="6" customWidth="1"/>
    <col min="1031" max="1031" width="11.25" style="6" customWidth="1"/>
    <col min="1032" max="1032" width="10.25" style="6" customWidth="1"/>
    <col min="1033" max="1033" width="10.375" style="6" customWidth="1"/>
    <col min="1034" max="1034" width="10.875" style="6" customWidth="1"/>
    <col min="1035" max="1035" width="11.125" style="6" bestFit="1" customWidth="1"/>
    <col min="1036" max="1036" width="11" style="6" customWidth="1"/>
    <col min="1037" max="1037" width="10.5" style="6" customWidth="1"/>
    <col min="1038" max="1038" width="10.875" style="6" bestFit="1" customWidth="1"/>
    <col min="1039" max="1039" width="1.75" style="6" customWidth="1"/>
    <col min="1040" max="1040" width="9.125" style="6" customWidth="1"/>
    <col min="1041" max="1041" width="11.5" style="6" customWidth="1"/>
    <col min="1042" max="1042" width="10.125" style="6" customWidth="1"/>
    <col min="1043" max="1045" width="10.375" style="6" customWidth="1"/>
    <col min="1046" max="1046" width="9.375" style="6" customWidth="1"/>
    <col min="1047" max="1047" width="8.75" style="6" customWidth="1"/>
    <col min="1048" max="1048" width="9.375" style="6" customWidth="1"/>
    <col min="1049" max="1049" width="9.75" style="6" customWidth="1"/>
    <col min="1050" max="1050" width="11.875" style="6" customWidth="1"/>
    <col min="1051" max="1051" width="10" style="6" customWidth="1"/>
    <col min="1052" max="1052" width="10.625" style="6" customWidth="1"/>
    <col min="1053" max="1053" width="11.125" style="6" bestFit="1" customWidth="1"/>
    <col min="1054" max="1054" width="1.125" style="6" customWidth="1"/>
    <col min="1055" max="1055" width="8.25" style="6" customWidth="1"/>
    <col min="1056" max="1056" width="11.75" style="6" customWidth="1"/>
    <col min="1057" max="1057" width="10.875" style="6" customWidth="1"/>
    <col min="1058" max="1059" width="11" style="6" customWidth="1"/>
    <col min="1060" max="1060" width="10" style="6" customWidth="1"/>
    <col min="1061" max="1061" width="11.625" style="6" customWidth="1"/>
    <col min="1062" max="1062" width="11.125" style="6" customWidth="1"/>
    <col min="1063" max="1063" width="12.5" style="6" customWidth="1"/>
    <col min="1064" max="1064" width="10.25" style="6" customWidth="1"/>
    <col min="1065" max="1065" width="9.875" style="6" customWidth="1"/>
    <col min="1066" max="1066" width="19.75" style="6" customWidth="1"/>
    <col min="1067" max="1067" width="9" style="6"/>
    <col min="1068" max="1078" width="10" style="6" customWidth="1"/>
    <col min="1079" max="1079" width="10.375" style="6" customWidth="1"/>
    <col min="1080" max="1080" width="3.625" style="6" customWidth="1"/>
    <col min="1081" max="1093" width="10" style="6" customWidth="1"/>
    <col min="1094" max="1094" width="9.625" style="6" bestFit="1" customWidth="1"/>
    <col min="1095" max="1095" width="1.875" style="6" customWidth="1"/>
    <col min="1096" max="1096" width="8.25" style="6" customWidth="1"/>
    <col min="1097" max="1106" width="10" style="6" customWidth="1"/>
    <col min="1107" max="1107" width="9.5" style="6" customWidth="1"/>
    <col min="1108" max="1117" width="10" style="6" customWidth="1"/>
    <col min="1118" max="1118" width="16" style="6" customWidth="1"/>
    <col min="1119" max="1120" width="11.125" style="6" customWidth="1"/>
    <col min="1121" max="1143" width="10" style="6" customWidth="1"/>
    <col min="1144" max="1145" width="9.875" style="6" customWidth="1"/>
    <col min="1146" max="1280" width="9" style="6"/>
    <col min="1281" max="1281" width="1.5" style="6" customWidth="1"/>
    <col min="1282" max="1282" width="8.5" style="6" customWidth="1"/>
    <col min="1283" max="1283" width="12.125" style="6" customWidth="1"/>
    <col min="1284" max="1284" width="11.625" style="6" bestFit="1" customWidth="1"/>
    <col min="1285" max="1285" width="10.875" style="6" customWidth="1"/>
    <col min="1286" max="1286" width="10.25" style="6" customWidth="1"/>
    <col min="1287" max="1287" width="11.25" style="6" customWidth="1"/>
    <col min="1288" max="1288" width="10.25" style="6" customWidth="1"/>
    <col min="1289" max="1289" width="10.375" style="6" customWidth="1"/>
    <col min="1290" max="1290" width="10.875" style="6" customWidth="1"/>
    <col min="1291" max="1291" width="11.125" style="6" bestFit="1" customWidth="1"/>
    <col min="1292" max="1292" width="11" style="6" customWidth="1"/>
    <col min="1293" max="1293" width="10.5" style="6" customWidth="1"/>
    <col min="1294" max="1294" width="10.875" style="6" bestFit="1" customWidth="1"/>
    <col min="1295" max="1295" width="1.75" style="6" customWidth="1"/>
    <col min="1296" max="1296" width="9.125" style="6" customWidth="1"/>
    <col min="1297" max="1297" width="11.5" style="6" customWidth="1"/>
    <col min="1298" max="1298" width="10.125" style="6" customWidth="1"/>
    <col min="1299" max="1301" width="10.375" style="6" customWidth="1"/>
    <col min="1302" max="1302" width="9.375" style="6" customWidth="1"/>
    <col min="1303" max="1303" width="8.75" style="6" customWidth="1"/>
    <col min="1304" max="1304" width="9.375" style="6" customWidth="1"/>
    <col min="1305" max="1305" width="9.75" style="6" customWidth="1"/>
    <col min="1306" max="1306" width="11.875" style="6" customWidth="1"/>
    <col min="1307" max="1307" width="10" style="6" customWidth="1"/>
    <col min="1308" max="1308" width="10.625" style="6" customWidth="1"/>
    <col min="1309" max="1309" width="11.125" style="6" bestFit="1" customWidth="1"/>
    <col min="1310" max="1310" width="1.125" style="6" customWidth="1"/>
    <col min="1311" max="1311" width="8.25" style="6" customWidth="1"/>
    <col min="1312" max="1312" width="11.75" style="6" customWidth="1"/>
    <col min="1313" max="1313" width="10.875" style="6" customWidth="1"/>
    <col min="1314" max="1315" width="11" style="6" customWidth="1"/>
    <col min="1316" max="1316" width="10" style="6" customWidth="1"/>
    <col min="1317" max="1317" width="11.625" style="6" customWidth="1"/>
    <col min="1318" max="1318" width="11.125" style="6" customWidth="1"/>
    <col min="1319" max="1319" width="12.5" style="6" customWidth="1"/>
    <col min="1320" max="1320" width="10.25" style="6" customWidth="1"/>
    <col min="1321" max="1321" width="9.875" style="6" customWidth="1"/>
    <col min="1322" max="1322" width="19.75" style="6" customWidth="1"/>
    <col min="1323" max="1323" width="9" style="6"/>
    <col min="1324" max="1334" width="10" style="6" customWidth="1"/>
    <col min="1335" max="1335" width="10.375" style="6" customWidth="1"/>
    <col min="1336" max="1336" width="3.625" style="6" customWidth="1"/>
    <col min="1337" max="1349" width="10" style="6" customWidth="1"/>
    <col min="1350" max="1350" width="9.625" style="6" bestFit="1" customWidth="1"/>
    <col min="1351" max="1351" width="1.875" style="6" customWidth="1"/>
    <col min="1352" max="1352" width="8.25" style="6" customWidth="1"/>
    <col min="1353" max="1362" width="10" style="6" customWidth="1"/>
    <col min="1363" max="1363" width="9.5" style="6" customWidth="1"/>
    <col min="1364" max="1373" width="10" style="6" customWidth="1"/>
    <col min="1374" max="1374" width="16" style="6" customWidth="1"/>
    <col min="1375" max="1376" width="11.125" style="6" customWidth="1"/>
    <col min="1377" max="1399" width="10" style="6" customWidth="1"/>
    <col min="1400" max="1401" width="9.875" style="6" customWidth="1"/>
    <col min="1402" max="1536" width="9" style="6"/>
    <col min="1537" max="1537" width="1.5" style="6" customWidth="1"/>
    <col min="1538" max="1538" width="8.5" style="6" customWidth="1"/>
    <col min="1539" max="1539" width="12.125" style="6" customWidth="1"/>
    <col min="1540" max="1540" width="11.625" style="6" bestFit="1" customWidth="1"/>
    <col min="1541" max="1541" width="10.875" style="6" customWidth="1"/>
    <col min="1542" max="1542" width="10.25" style="6" customWidth="1"/>
    <col min="1543" max="1543" width="11.25" style="6" customWidth="1"/>
    <col min="1544" max="1544" width="10.25" style="6" customWidth="1"/>
    <col min="1545" max="1545" width="10.375" style="6" customWidth="1"/>
    <col min="1546" max="1546" width="10.875" style="6" customWidth="1"/>
    <col min="1547" max="1547" width="11.125" style="6" bestFit="1" customWidth="1"/>
    <col min="1548" max="1548" width="11" style="6" customWidth="1"/>
    <col min="1549" max="1549" width="10.5" style="6" customWidth="1"/>
    <col min="1550" max="1550" width="10.875" style="6" bestFit="1" customWidth="1"/>
    <col min="1551" max="1551" width="1.75" style="6" customWidth="1"/>
    <col min="1552" max="1552" width="9.125" style="6" customWidth="1"/>
    <col min="1553" max="1553" width="11.5" style="6" customWidth="1"/>
    <col min="1554" max="1554" width="10.125" style="6" customWidth="1"/>
    <col min="1555" max="1557" width="10.375" style="6" customWidth="1"/>
    <col min="1558" max="1558" width="9.375" style="6" customWidth="1"/>
    <col min="1559" max="1559" width="8.75" style="6" customWidth="1"/>
    <col min="1560" max="1560" width="9.375" style="6" customWidth="1"/>
    <col min="1561" max="1561" width="9.75" style="6" customWidth="1"/>
    <col min="1562" max="1562" width="11.875" style="6" customWidth="1"/>
    <col min="1563" max="1563" width="10" style="6" customWidth="1"/>
    <col min="1564" max="1564" width="10.625" style="6" customWidth="1"/>
    <col min="1565" max="1565" width="11.125" style="6" bestFit="1" customWidth="1"/>
    <col min="1566" max="1566" width="1.125" style="6" customWidth="1"/>
    <col min="1567" max="1567" width="8.25" style="6" customWidth="1"/>
    <col min="1568" max="1568" width="11.75" style="6" customWidth="1"/>
    <col min="1569" max="1569" width="10.875" style="6" customWidth="1"/>
    <col min="1570" max="1571" width="11" style="6" customWidth="1"/>
    <col min="1572" max="1572" width="10" style="6" customWidth="1"/>
    <col min="1573" max="1573" width="11.625" style="6" customWidth="1"/>
    <col min="1574" max="1574" width="11.125" style="6" customWidth="1"/>
    <col min="1575" max="1575" width="12.5" style="6" customWidth="1"/>
    <col min="1576" max="1576" width="10.25" style="6" customWidth="1"/>
    <col min="1577" max="1577" width="9.875" style="6" customWidth="1"/>
    <col min="1578" max="1578" width="19.75" style="6" customWidth="1"/>
    <col min="1579" max="1579" width="9" style="6"/>
    <col min="1580" max="1590" width="10" style="6" customWidth="1"/>
    <col min="1591" max="1591" width="10.375" style="6" customWidth="1"/>
    <col min="1592" max="1592" width="3.625" style="6" customWidth="1"/>
    <col min="1593" max="1605" width="10" style="6" customWidth="1"/>
    <col min="1606" max="1606" width="9.625" style="6" bestFit="1" customWidth="1"/>
    <col min="1607" max="1607" width="1.875" style="6" customWidth="1"/>
    <col min="1608" max="1608" width="8.25" style="6" customWidth="1"/>
    <col min="1609" max="1618" width="10" style="6" customWidth="1"/>
    <col min="1619" max="1619" width="9.5" style="6" customWidth="1"/>
    <col min="1620" max="1629" width="10" style="6" customWidth="1"/>
    <col min="1630" max="1630" width="16" style="6" customWidth="1"/>
    <col min="1631" max="1632" width="11.125" style="6" customWidth="1"/>
    <col min="1633" max="1655" width="10" style="6" customWidth="1"/>
    <col min="1656" max="1657" width="9.875" style="6" customWidth="1"/>
    <col min="1658" max="1792" width="9" style="6"/>
    <col min="1793" max="1793" width="1.5" style="6" customWidth="1"/>
    <col min="1794" max="1794" width="8.5" style="6" customWidth="1"/>
    <col min="1795" max="1795" width="12.125" style="6" customWidth="1"/>
    <col min="1796" max="1796" width="11.625" style="6" bestFit="1" customWidth="1"/>
    <col min="1797" max="1797" width="10.875" style="6" customWidth="1"/>
    <col min="1798" max="1798" width="10.25" style="6" customWidth="1"/>
    <col min="1799" max="1799" width="11.25" style="6" customWidth="1"/>
    <col min="1800" max="1800" width="10.25" style="6" customWidth="1"/>
    <col min="1801" max="1801" width="10.375" style="6" customWidth="1"/>
    <col min="1802" max="1802" width="10.875" style="6" customWidth="1"/>
    <col min="1803" max="1803" width="11.125" style="6" bestFit="1" customWidth="1"/>
    <col min="1804" max="1804" width="11" style="6" customWidth="1"/>
    <col min="1805" max="1805" width="10.5" style="6" customWidth="1"/>
    <col min="1806" max="1806" width="10.875" style="6" bestFit="1" customWidth="1"/>
    <col min="1807" max="1807" width="1.75" style="6" customWidth="1"/>
    <col min="1808" max="1808" width="9.125" style="6" customWidth="1"/>
    <col min="1809" max="1809" width="11.5" style="6" customWidth="1"/>
    <col min="1810" max="1810" width="10.125" style="6" customWidth="1"/>
    <col min="1811" max="1813" width="10.375" style="6" customWidth="1"/>
    <col min="1814" max="1814" width="9.375" style="6" customWidth="1"/>
    <col min="1815" max="1815" width="8.75" style="6" customWidth="1"/>
    <col min="1816" max="1816" width="9.375" style="6" customWidth="1"/>
    <col min="1817" max="1817" width="9.75" style="6" customWidth="1"/>
    <col min="1818" max="1818" width="11.875" style="6" customWidth="1"/>
    <col min="1819" max="1819" width="10" style="6" customWidth="1"/>
    <col min="1820" max="1820" width="10.625" style="6" customWidth="1"/>
    <col min="1821" max="1821" width="11.125" style="6" bestFit="1" customWidth="1"/>
    <col min="1822" max="1822" width="1.125" style="6" customWidth="1"/>
    <col min="1823" max="1823" width="8.25" style="6" customWidth="1"/>
    <col min="1824" max="1824" width="11.75" style="6" customWidth="1"/>
    <col min="1825" max="1825" width="10.875" style="6" customWidth="1"/>
    <col min="1826" max="1827" width="11" style="6" customWidth="1"/>
    <col min="1828" max="1828" width="10" style="6" customWidth="1"/>
    <col min="1829" max="1829" width="11.625" style="6" customWidth="1"/>
    <col min="1830" max="1830" width="11.125" style="6" customWidth="1"/>
    <col min="1831" max="1831" width="12.5" style="6" customWidth="1"/>
    <col min="1832" max="1832" width="10.25" style="6" customWidth="1"/>
    <col min="1833" max="1833" width="9.875" style="6" customWidth="1"/>
    <col min="1834" max="1834" width="19.75" style="6" customWidth="1"/>
    <col min="1835" max="1835" width="9" style="6"/>
    <col min="1836" max="1846" width="10" style="6" customWidth="1"/>
    <col min="1847" max="1847" width="10.375" style="6" customWidth="1"/>
    <col min="1848" max="1848" width="3.625" style="6" customWidth="1"/>
    <col min="1849" max="1861" width="10" style="6" customWidth="1"/>
    <col min="1862" max="1862" width="9.625" style="6" bestFit="1" customWidth="1"/>
    <col min="1863" max="1863" width="1.875" style="6" customWidth="1"/>
    <col min="1864" max="1864" width="8.25" style="6" customWidth="1"/>
    <col min="1865" max="1874" width="10" style="6" customWidth="1"/>
    <col min="1875" max="1875" width="9.5" style="6" customWidth="1"/>
    <col min="1876" max="1885" width="10" style="6" customWidth="1"/>
    <col min="1886" max="1886" width="16" style="6" customWidth="1"/>
    <col min="1887" max="1888" width="11.125" style="6" customWidth="1"/>
    <col min="1889" max="1911" width="10" style="6" customWidth="1"/>
    <col min="1912" max="1913" width="9.875" style="6" customWidth="1"/>
    <col min="1914" max="2048" width="9" style="6"/>
    <col min="2049" max="2049" width="1.5" style="6" customWidth="1"/>
    <col min="2050" max="2050" width="8.5" style="6" customWidth="1"/>
    <col min="2051" max="2051" width="12.125" style="6" customWidth="1"/>
    <col min="2052" max="2052" width="11.625" style="6" bestFit="1" customWidth="1"/>
    <col min="2053" max="2053" width="10.875" style="6" customWidth="1"/>
    <col min="2054" max="2054" width="10.25" style="6" customWidth="1"/>
    <col min="2055" max="2055" width="11.25" style="6" customWidth="1"/>
    <col min="2056" max="2056" width="10.25" style="6" customWidth="1"/>
    <col min="2057" max="2057" width="10.375" style="6" customWidth="1"/>
    <col min="2058" max="2058" width="10.875" style="6" customWidth="1"/>
    <col min="2059" max="2059" width="11.125" style="6" bestFit="1" customWidth="1"/>
    <col min="2060" max="2060" width="11" style="6" customWidth="1"/>
    <col min="2061" max="2061" width="10.5" style="6" customWidth="1"/>
    <col min="2062" max="2062" width="10.875" style="6" bestFit="1" customWidth="1"/>
    <col min="2063" max="2063" width="1.75" style="6" customWidth="1"/>
    <col min="2064" max="2064" width="9.125" style="6" customWidth="1"/>
    <col min="2065" max="2065" width="11.5" style="6" customWidth="1"/>
    <col min="2066" max="2066" width="10.125" style="6" customWidth="1"/>
    <col min="2067" max="2069" width="10.375" style="6" customWidth="1"/>
    <col min="2070" max="2070" width="9.375" style="6" customWidth="1"/>
    <col min="2071" max="2071" width="8.75" style="6" customWidth="1"/>
    <col min="2072" max="2072" width="9.375" style="6" customWidth="1"/>
    <col min="2073" max="2073" width="9.75" style="6" customWidth="1"/>
    <col min="2074" max="2074" width="11.875" style="6" customWidth="1"/>
    <col min="2075" max="2075" width="10" style="6" customWidth="1"/>
    <col min="2076" max="2076" width="10.625" style="6" customWidth="1"/>
    <col min="2077" max="2077" width="11.125" style="6" bestFit="1" customWidth="1"/>
    <col min="2078" max="2078" width="1.125" style="6" customWidth="1"/>
    <col min="2079" max="2079" width="8.25" style="6" customWidth="1"/>
    <col min="2080" max="2080" width="11.75" style="6" customWidth="1"/>
    <col min="2081" max="2081" width="10.875" style="6" customWidth="1"/>
    <col min="2082" max="2083" width="11" style="6" customWidth="1"/>
    <col min="2084" max="2084" width="10" style="6" customWidth="1"/>
    <col min="2085" max="2085" width="11.625" style="6" customWidth="1"/>
    <col min="2086" max="2086" width="11.125" style="6" customWidth="1"/>
    <col min="2087" max="2087" width="12.5" style="6" customWidth="1"/>
    <col min="2088" max="2088" width="10.25" style="6" customWidth="1"/>
    <col min="2089" max="2089" width="9.875" style="6" customWidth="1"/>
    <col min="2090" max="2090" width="19.75" style="6" customWidth="1"/>
    <col min="2091" max="2091" width="9" style="6"/>
    <col min="2092" max="2102" width="10" style="6" customWidth="1"/>
    <col min="2103" max="2103" width="10.375" style="6" customWidth="1"/>
    <col min="2104" max="2104" width="3.625" style="6" customWidth="1"/>
    <col min="2105" max="2117" width="10" style="6" customWidth="1"/>
    <col min="2118" max="2118" width="9.625" style="6" bestFit="1" customWidth="1"/>
    <col min="2119" max="2119" width="1.875" style="6" customWidth="1"/>
    <col min="2120" max="2120" width="8.25" style="6" customWidth="1"/>
    <col min="2121" max="2130" width="10" style="6" customWidth="1"/>
    <col min="2131" max="2131" width="9.5" style="6" customWidth="1"/>
    <col min="2132" max="2141" width="10" style="6" customWidth="1"/>
    <col min="2142" max="2142" width="16" style="6" customWidth="1"/>
    <col min="2143" max="2144" width="11.125" style="6" customWidth="1"/>
    <col min="2145" max="2167" width="10" style="6" customWidth="1"/>
    <col min="2168" max="2169" width="9.875" style="6" customWidth="1"/>
    <col min="2170" max="2304" width="9" style="6"/>
    <col min="2305" max="2305" width="1.5" style="6" customWidth="1"/>
    <col min="2306" max="2306" width="8.5" style="6" customWidth="1"/>
    <col min="2307" max="2307" width="12.125" style="6" customWidth="1"/>
    <col min="2308" max="2308" width="11.625" style="6" bestFit="1" customWidth="1"/>
    <col min="2309" max="2309" width="10.875" style="6" customWidth="1"/>
    <col min="2310" max="2310" width="10.25" style="6" customWidth="1"/>
    <col min="2311" max="2311" width="11.25" style="6" customWidth="1"/>
    <col min="2312" max="2312" width="10.25" style="6" customWidth="1"/>
    <col min="2313" max="2313" width="10.375" style="6" customWidth="1"/>
    <col min="2314" max="2314" width="10.875" style="6" customWidth="1"/>
    <col min="2315" max="2315" width="11.125" style="6" bestFit="1" customWidth="1"/>
    <col min="2316" max="2316" width="11" style="6" customWidth="1"/>
    <col min="2317" max="2317" width="10.5" style="6" customWidth="1"/>
    <col min="2318" max="2318" width="10.875" style="6" bestFit="1" customWidth="1"/>
    <col min="2319" max="2319" width="1.75" style="6" customWidth="1"/>
    <col min="2320" max="2320" width="9.125" style="6" customWidth="1"/>
    <col min="2321" max="2321" width="11.5" style="6" customWidth="1"/>
    <col min="2322" max="2322" width="10.125" style="6" customWidth="1"/>
    <col min="2323" max="2325" width="10.375" style="6" customWidth="1"/>
    <col min="2326" max="2326" width="9.375" style="6" customWidth="1"/>
    <col min="2327" max="2327" width="8.75" style="6" customWidth="1"/>
    <col min="2328" max="2328" width="9.375" style="6" customWidth="1"/>
    <col min="2329" max="2329" width="9.75" style="6" customWidth="1"/>
    <col min="2330" max="2330" width="11.875" style="6" customWidth="1"/>
    <col min="2331" max="2331" width="10" style="6" customWidth="1"/>
    <col min="2332" max="2332" width="10.625" style="6" customWidth="1"/>
    <col min="2333" max="2333" width="11.125" style="6" bestFit="1" customWidth="1"/>
    <col min="2334" max="2334" width="1.125" style="6" customWidth="1"/>
    <col min="2335" max="2335" width="8.25" style="6" customWidth="1"/>
    <col min="2336" max="2336" width="11.75" style="6" customWidth="1"/>
    <col min="2337" max="2337" width="10.875" style="6" customWidth="1"/>
    <col min="2338" max="2339" width="11" style="6" customWidth="1"/>
    <col min="2340" max="2340" width="10" style="6" customWidth="1"/>
    <col min="2341" max="2341" width="11.625" style="6" customWidth="1"/>
    <col min="2342" max="2342" width="11.125" style="6" customWidth="1"/>
    <col min="2343" max="2343" width="12.5" style="6" customWidth="1"/>
    <col min="2344" max="2344" width="10.25" style="6" customWidth="1"/>
    <col min="2345" max="2345" width="9.875" style="6" customWidth="1"/>
    <col min="2346" max="2346" width="19.75" style="6" customWidth="1"/>
    <col min="2347" max="2347" width="9" style="6"/>
    <col min="2348" max="2358" width="10" style="6" customWidth="1"/>
    <col min="2359" max="2359" width="10.375" style="6" customWidth="1"/>
    <col min="2360" max="2360" width="3.625" style="6" customWidth="1"/>
    <col min="2361" max="2373" width="10" style="6" customWidth="1"/>
    <col min="2374" max="2374" width="9.625" style="6" bestFit="1" customWidth="1"/>
    <col min="2375" max="2375" width="1.875" style="6" customWidth="1"/>
    <col min="2376" max="2376" width="8.25" style="6" customWidth="1"/>
    <col min="2377" max="2386" width="10" style="6" customWidth="1"/>
    <col min="2387" max="2387" width="9.5" style="6" customWidth="1"/>
    <col min="2388" max="2397" width="10" style="6" customWidth="1"/>
    <col min="2398" max="2398" width="16" style="6" customWidth="1"/>
    <col min="2399" max="2400" width="11.125" style="6" customWidth="1"/>
    <col min="2401" max="2423" width="10" style="6" customWidth="1"/>
    <col min="2424" max="2425" width="9.875" style="6" customWidth="1"/>
    <col min="2426" max="2560" width="9" style="6"/>
    <col min="2561" max="2561" width="1.5" style="6" customWidth="1"/>
    <col min="2562" max="2562" width="8.5" style="6" customWidth="1"/>
    <col min="2563" max="2563" width="12.125" style="6" customWidth="1"/>
    <col min="2564" max="2564" width="11.625" style="6" bestFit="1" customWidth="1"/>
    <col min="2565" max="2565" width="10.875" style="6" customWidth="1"/>
    <col min="2566" max="2566" width="10.25" style="6" customWidth="1"/>
    <col min="2567" max="2567" width="11.25" style="6" customWidth="1"/>
    <col min="2568" max="2568" width="10.25" style="6" customWidth="1"/>
    <col min="2569" max="2569" width="10.375" style="6" customWidth="1"/>
    <col min="2570" max="2570" width="10.875" style="6" customWidth="1"/>
    <col min="2571" max="2571" width="11.125" style="6" bestFit="1" customWidth="1"/>
    <col min="2572" max="2572" width="11" style="6" customWidth="1"/>
    <col min="2573" max="2573" width="10.5" style="6" customWidth="1"/>
    <col min="2574" max="2574" width="10.875" style="6" bestFit="1" customWidth="1"/>
    <col min="2575" max="2575" width="1.75" style="6" customWidth="1"/>
    <col min="2576" max="2576" width="9.125" style="6" customWidth="1"/>
    <col min="2577" max="2577" width="11.5" style="6" customWidth="1"/>
    <col min="2578" max="2578" width="10.125" style="6" customWidth="1"/>
    <col min="2579" max="2581" width="10.375" style="6" customWidth="1"/>
    <col min="2582" max="2582" width="9.375" style="6" customWidth="1"/>
    <col min="2583" max="2583" width="8.75" style="6" customWidth="1"/>
    <col min="2584" max="2584" width="9.375" style="6" customWidth="1"/>
    <col min="2585" max="2585" width="9.75" style="6" customWidth="1"/>
    <col min="2586" max="2586" width="11.875" style="6" customWidth="1"/>
    <col min="2587" max="2587" width="10" style="6" customWidth="1"/>
    <col min="2588" max="2588" width="10.625" style="6" customWidth="1"/>
    <col min="2589" max="2589" width="11.125" style="6" bestFit="1" customWidth="1"/>
    <col min="2590" max="2590" width="1.125" style="6" customWidth="1"/>
    <col min="2591" max="2591" width="8.25" style="6" customWidth="1"/>
    <col min="2592" max="2592" width="11.75" style="6" customWidth="1"/>
    <col min="2593" max="2593" width="10.875" style="6" customWidth="1"/>
    <col min="2594" max="2595" width="11" style="6" customWidth="1"/>
    <col min="2596" max="2596" width="10" style="6" customWidth="1"/>
    <col min="2597" max="2597" width="11.625" style="6" customWidth="1"/>
    <col min="2598" max="2598" width="11.125" style="6" customWidth="1"/>
    <col min="2599" max="2599" width="12.5" style="6" customWidth="1"/>
    <col min="2600" max="2600" width="10.25" style="6" customWidth="1"/>
    <col min="2601" max="2601" width="9.875" style="6" customWidth="1"/>
    <col min="2602" max="2602" width="19.75" style="6" customWidth="1"/>
    <col min="2603" max="2603" width="9" style="6"/>
    <col min="2604" max="2614" width="10" style="6" customWidth="1"/>
    <col min="2615" max="2615" width="10.375" style="6" customWidth="1"/>
    <col min="2616" max="2616" width="3.625" style="6" customWidth="1"/>
    <col min="2617" max="2629" width="10" style="6" customWidth="1"/>
    <col min="2630" max="2630" width="9.625" style="6" bestFit="1" customWidth="1"/>
    <col min="2631" max="2631" width="1.875" style="6" customWidth="1"/>
    <col min="2632" max="2632" width="8.25" style="6" customWidth="1"/>
    <col min="2633" max="2642" width="10" style="6" customWidth="1"/>
    <col min="2643" max="2643" width="9.5" style="6" customWidth="1"/>
    <col min="2644" max="2653" width="10" style="6" customWidth="1"/>
    <col min="2654" max="2654" width="16" style="6" customWidth="1"/>
    <col min="2655" max="2656" width="11.125" style="6" customWidth="1"/>
    <col min="2657" max="2679" width="10" style="6" customWidth="1"/>
    <col min="2680" max="2681" width="9.875" style="6" customWidth="1"/>
    <col min="2682" max="2816" width="9" style="6"/>
    <col min="2817" max="2817" width="1.5" style="6" customWidth="1"/>
    <col min="2818" max="2818" width="8.5" style="6" customWidth="1"/>
    <col min="2819" max="2819" width="12.125" style="6" customWidth="1"/>
    <col min="2820" max="2820" width="11.625" style="6" bestFit="1" customWidth="1"/>
    <col min="2821" max="2821" width="10.875" style="6" customWidth="1"/>
    <col min="2822" max="2822" width="10.25" style="6" customWidth="1"/>
    <col min="2823" max="2823" width="11.25" style="6" customWidth="1"/>
    <col min="2824" max="2824" width="10.25" style="6" customWidth="1"/>
    <col min="2825" max="2825" width="10.375" style="6" customWidth="1"/>
    <col min="2826" max="2826" width="10.875" style="6" customWidth="1"/>
    <col min="2827" max="2827" width="11.125" style="6" bestFit="1" customWidth="1"/>
    <col min="2828" max="2828" width="11" style="6" customWidth="1"/>
    <col min="2829" max="2829" width="10.5" style="6" customWidth="1"/>
    <col min="2830" max="2830" width="10.875" style="6" bestFit="1" customWidth="1"/>
    <col min="2831" max="2831" width="1.75" style="6" customWidth="1"/>
    <col min="2832" max="2832" width="9.125" style="6" customWidth="1"/>
    <col min="2833" max="2833" width="11.5" style="6" customWidth="1"/>
    <col min="2834" max="2834" width="10.125" style="6" customWidth="1"/>
    <col min="2835" max="2837" width="10.375" style="6" customWidth="1"/>
    <col min="2838" max="2838" width="9.375" style="6" customWidth="1"/>
    <col min="2839" max="2839" width="8.75" style="6" customWidth="1"/>
    <col min="2840" max="2840" width="9.375" style="6" customWidth="1"/>
    <col min="2841" max="2841" width="9.75" style="6" customWidth="1"/>
    <col min="2842" max="2842" width="11.875" style="6" customWidth="1"/>
    <col min="2843" max="2843" width="10" style="6" customWidth="1"/>
    <col min="2844" max="2844" width="10.625" style="6" customWidth="1"/>
    <col min="2845" max="2845" width="11.125" style="6" bestFit="1" customWidth="1"/>
    <col min="2846" max="2846" width="1.125" style="6" customWidth="1"/>
    <col min="2847" max="2847" width="8.25" style="6" customWidth="1"/>
    <col min="2848" max="2848" width="11.75" style="6" customWidth="1"/>
    <col min="2849" max="2849" width="10.875" style="6" customWidth="1"/>
    <col min="2850" max="2851" width="11" style="6" customWidth="1"/>
    <col min="2852" max="2852" width="10" style="6" customWidth="1"/>
    <col min="2853" max="2853" width="11.625" style="6" customWidth="1"/>
    <col min="2854" max="2854" width="11.125" style="6" customWidth="1"/>
    <col min="2855" max="2855" width="12.5" style="6" customWidth="1"/>
    <col min="2856" max="2856" width="10.25" style="6" customWidth="1"/>
    <col min="2857" max="2857" width="9.875" style="6" customWidth="1"/>
    <col min="2858" max="2858" width="19.75" style="6" customWidth="1"/>
    <col min="2859" max="2859" width="9" style="6"/>
    <col min="2860" max="2870" width="10" style="6" customWidth="1"/>
    <col min="2871" max="2871" width="10.375" style="6" customWidth="1"/>
    <col min="2872" max="2872" width="3.625" style="6" customWidth="1"/>
    <col min="2873" max="2885" width="10" style="6" customWidth="1"/>
    <col min="2886" max="2886" width="9.625" style="6" bestFit="1" customWidth="1"/>
    <col min="2887" max="2887" width="1.875" style="6" customWidth="1"/>
    <col min="2888" max="2888" width="8.25" style="6" customWidth="1"/>
    <col min="2889" max="2898" width="10" style="6" customWidth="1"/>
    <col min="2899" max="2899" width="9.5" style="6" customWidth="1"/>
    <col min="2900" max="2909" width="10" style="6" customWidth="1"/>
    <col min="2910" max="2910" width="16" style="6" customWidth="1"/>
    <col min="2911" max="2912" width="11.125" style="6" customWidth="1"/>
    <col min="2913" max="2935" width="10" style="6" customWidth="1"/>
    <col min="2936" max="2937" width="9.875" style="6" customWidth="1"/>
    <col min="2938" max="3072" width="9" style="6"/>
    <col min="3073" max="3073" width="1.5" style="6" customWidth="1"/>
    <col min="3074" max="3074" width="8.5" style="6" customWidth="1"/>
    <col min="3075" max="3075" width="12.125" style="6" customWidth="1"/>
    <col min="3076" max="3076" width="11.625" style="6" bestFit="1" customWidth="1"/>
    <col min="3077" max="3077" width="10.875" style="6" customWidth="1"/>
    <col min="3078" max="3078" width="10.25" style="6" customWidth="1"/>
    <col min="3079" max="3079" width="11.25" style="6" customWidth="1"/>
    <col min="3080" max="3080" width="10.25" style="6" customWidth="1"/>
    <col min="3081" max="3081" width="10.375" style="6" customWidth="1"/>
    <col min="3082" max="3082" width="10.875" style="6" customWidth="1"/>
    <col min="3083" max="3083" width="11.125" style="6" bestFit="1" customWidth="1"/>
    <col min="3084" max="3084" width="11" style="6" customWidth="1"/>
    <col min="3085" max="3085" width="10.5" style="6" customWidth="1"/>
    <col min="3086" max="3086" width="10.875" style="6" bestFit="1" customWidth="1"/>
    <col min="3087" max="3087" width="1.75" style="6" customWidth="1"/>
    <col min="3088" max="3088" width="9.125" style="6" customWidth="1"/>
    <col min="3089" max="3089" width="11.5" style="6" customWidth="1"/>
    <col min="3090" max="3090" width="10.125" style="6" customWidth="1"/>
    <col min="3091" max="3093" width="10.375" style="6" customWidth="1"/>
    <col min="3094" max="3094" width="9.375" style="6" customWidth="1"/>
    <col min="3095" max="3095" width="8.75" style="6" customWidth="1"/>
    <col min="3096" max="3096" width="9.375" style="6" customWidth="1"/>
    <col min="3097" max="3097" width="9.75" style="6" customWidth="1"/>
    <col min="3098" max="3098" width="11.875" style="6" customWidth="1"/>
    <col min="3099" max="3099" width="10" style="6" customWidth="1"/>
    <col min="3100" max="3100" width="10.625" style="6" customWidth="1"/>
    <col min="3101" max="3101" width="11.125" style="6" bestFit="1" customWidth="1"/>
    <col min="3102" max="3102" width="1.125" style="6" customWidth="1"/>
    <col min="3103" max="3103" width="8.25" style="6" customWidth="1"/>
    <col min="3104" max="3104" width="11.75" style="6" customWidth="1"/>
    <col min="3105" max="3105" width="10.875" style="6" customWidth="1"/>
    <col min="3106" max="3107" width="11" style="6" customWidth="1"/>
    <col min="3108" max="3108" width="10" style="6" customWidth="1"/>
    <col min="3109" max="3109" width="11.625" style="6" customWidth="1"/>
    <col min="3110" max="3110" width="11.125" style="6" customWidth="1"/>
    <col min="3111" max="3111" width="12.5" style="6" customWidth="1"/>
    <col min="3112" max="3112" width="10.25" style="6" customWidth="1"/>
    <col min="3113" max="3113" width="9.875" style="6" customWidth="1"/>
    <col min="3114" max="3114" width="19.75" style="6" customWidth="1"/>
    <col min="3115" max="3115" width="9" style="6"/>
    <col min="3116" max="3126" width="10" style="6" customWidth="1"/>
    <col min="3127" max="3127" width="10.375" style="6" customWidth="1"/>
    <col min="3128" max="3128" width="3.625" style="6" customWidth="1"/>
    <col min="3129" max="3141" width="10" style="6" customWidth="1"/>
    <col min="3142" max="3142" width="9.625" style="6" bestFit="1" customWidth="1"/>
    <col min="3143" max="3143" width="1.875" style="6" customWidth="1"/>
    <col min="3144" max="3144" width="8.25" style="6" customWidth="1"/>
    <col min="3145" max="3154" width="10" style="6" customWidth="1"/>
    <col min="3155" max="3155" width="9.5" style="6" customWidth="1"/>
    <col min="3156" max="3165" width="10" style="6" customWidth="1"/>
    <col min="3166" max="3166" width="16" style="6" customWidth="1"/>
    <col min="3167" max="3168" width="11.125" style="6" customWidth="1"/>
    <col min="3169" max="3191" width="10" style="6" customWidth="1"/>
    <col min="3192" max="3193" width="9.875" style="6" customWidth="1"/>
    <col min="3194" max="3328" width="9" style="6"/>
    <col min="3329" max="3329" width="1.5" style="6" customWidth="1"/>
    <col min="3330" max="3330" width="8.5" style="6" customWidth="1"/>
    <col min="3331" max="3331" width="12.125" style="6" customWidth="1"/>
    <col min="3332" max="3332" width="11.625" style="6" bestFit="1" customWidth="1"/>
    <col min="3333" max="3333" width="10.875" style="6" customWidth="1"/>
    <col min="3334" max="3334" width="10.25" style="6" customWidth="1"/>
    <col min="3335" max="3335" width="11.25" style="6" customWidth="1"/>
    <col min="3336" max="3336" width="10.25" style="6" customWidth="1"/>
    <col min="3337" max="3337" width="10.375" style="6" customWidth="1"/>
    <col min="3338" max="3338" width="10.875" style="6" customWidth="1"/>
    <col min="3339" max="3339" width="11.125" style="6" bestFit="1" customWidth="1"/>
    <col min="3340" max="3340" width="11" style="6" customWidth="1"/>
    <col min="3341" max="3341" width="10.5" style="6" customWidth="1"/>
    <col min="3342" max="3342" width="10.875" style="6" bestFit="1" customWidth="1"/>
    <col min="3343" max="3343" width="1.75" style="6" customWidth="1"/>
    <col min="3344" max="3344" width="9.125" style="6" customWidth="1"/>
    <col min="3345" max="3345" width="11.5" style="6" customWidth="1"/>
    <col min="3346" max="3346" width="10.125" style="6" customWidth="1"/>
    <col min="3347" max="3349" width="10.375" style="6" customWidth="1"/>
    <col min="3350" max="3350" width="9.375" style="6" customWidth="1"/>
    <col min="3351" max="3351" width="8.75" style="6" customWidth="1"/>
    <col min="3352" max="3352" width="9.375" style="6" customWidth="1"/>
    <col min="3353" max="3353" width="9.75" style="6" customWidth="1"/>
    <col min="3354" max="3354" width="11.875" style="6" customWidth="1"/>
    <col min="3355" max="3355" width="10" style="6" customWidth="1"/>
    <col min="3356" max="3356" width="10.625" style="6" customWidth="1"/>
    <col min="3357" max="3357" width="11.125" style="6" bestFit="1" customWidth="1"/>
    <col min="3358" max="3358" width="1.125" style="6" customWidth="1"/>
    <col min="3359" max="3359" width="8.25" style="6" customWidth="1"/>
    <col min="3360" max="3360" width="11.75" style="6" customWidth="1"/>
    <col min="3361" max="3361" width="10.875" style="6" customWidth="1"/>
    <col min="3362" max="3363" width="11" style="6" customWidth="1"/>
    <col min="3364" max="3364" width="10" style="6" customWidth="1"/>
    <col min="3365" max="3365" width="11.625" style="6" customWidth="1"/>
    <col min="3366" max="3366" width="11.125" style="6" customWidth="1"/>
    <col min="3367" max="3367" width="12.5" style="6" customWidth="1"/>
    <col min="3368" max="3368" width="10.25" style="6" customWidth="1"/>
    <col min="3369" max="3369" width="9.875" style="6" customWidth="1"/>
    <col min="3370" max="3370" width="19.75" style="6" customWidth="1"/>
    <col min="3371" max="3371" width="9" style="6"/>
    <col min="3372" max="3382" width="10" style="6" customWidth="1"/>
    <col min="3383" max="3383" width="10.375" style="6" customWidth="1"/>
    <col min="3384" max="3384" width="3.625" style="6" customWidth="1"/>
    <col min="3385" max="3397" width="10" style="6" customWidth="1"/>
    <col min="3398" max="3398" width="9.625" style="6" bestFit="1" customWidth="1"/>
    <col min="3399" max="3399" width="1.875" style="6" customWidth="1"/>
    <col min="3400" max="3400" width="8.25" style="6" customWidth="1"/>
    <col min="3401" max="3410" width="10" style="6" customWidth="1"/>
    <col min="3411" max="3411" width="9.5" style="6" customWidth="1"/>
    <col min="3412" max="3421" width="10" style="6" customWidth="1"/>
    <col min="3422" max="3422" width="16" style="6" customWidth="1"/>
    <col min="3423" max="3424" width="11.125" style="6" customWidth="1"/>
    <col min="3425" max="3447" width="10" style="6" customWidth="1"/>
    <col min="3448" max="3449" width="9.875" style="6" customWidth="1"/>
    <col min="3450" max="3584" width="9" style="6"/>
    <col min="3585" max="3585" width="1.5" style="6" customWidth="1"/>
    <col min="3586" max="3586" width="8.5" style="6" customWidth="1"/>
    <col min="3587" max="3587" width="12.125" style="6" customWidth="1"/>
    <col min="3588" max="3588" width="11.625" style="6" bestFit="1" customWidth="1"/>
    <col min="3589" max="3589" width="10.875" style="6" customWidth="1"/>
    <col min="3590" max="3590" width="10.25" style="6" customWidth="1"/>
    <col min="3591" max="3591" width="11.25" style="6" customWidth="1"/>
    <col min="3592" max="3592" width="10.25" style="6" customWidth="1"/>
    <col min="3593" max="3593" width="10.375" style="6" customWidth="1"/>
    <col min="3594" max="3594" width="10.875" style="6" customWidth="1"/>
    <col min="3595" max="3595" width="11.125" style="6" bestFit="1" customWidth="1"/>
    <col min="3596" max="3596" width="11" style="6" customWidth="1"/>
    <col min="3597" max="3597" width="10.5" style="6" customWidth="1"/>
    <col min="3598" max="3598" width="10.875" style="6" bestFit="1" customWidth="1"/>
    <col min="3599" max="3599" width="1.75" style="6" customWidth="1"/>
    <col min="3600" max="3600" width="9.125" style="6" customWidth="1"/>
    <col min="3601" max="3601" width="11.5" style="6" customWidth="1"/>
    <col min="3602" max="3602" width="10.125" style="6" customWidth="1"/>
    <col min="3603" max="3605" width="10.375" style="6" customWidth="1"/>
    <col min="3606" max="3606" width="9.375" style="6" customWidth="1"/>
    <col min="3607" max="3607" width="8.75" style="6" customWidth="1"/>
    <col min="3608" max="3608" width="9.375" style="6" customWidth="1"/>
    <col min="3609" max="3609" width="9.75" style="6" customWidth="1"/>
    <col min="3610" max="3610" width="11.875" style="6" customWidth="1"/>
    <col min="3611" max="3611" width="10" style="6" customWidth="1"/>
    <col min="3612" max="3612" width="10.625" style="6" customWidth="1"/>
    <col min="3613" max="3613" width="11.125" style="6" bestFit="1" customWidth="1"/>
    <col min="3614" max="3614" width="1.125" style="6" customWidth="1"/>
    <col min="3615" max="3615" width="8.25" style="6" customWidth="1"/>
    <col min="3616" max="3616" width="11.75" style="6" customWidth="1"/>
    <col min="3617" max="3617" width="10.875" style="6" customWidth="1"/>
    <col min="3618" max="3619" width="11" style="6" customWidth="1"/>
    <col min="3620" max="3620" width="10" style="6" customWidth="1"/>
    <col min="3621" max="3621" width="11.625" style="6" customWidth="1"/>
    <col min="3622" max="3622" width="11.125" style="6" customWidth="1"/>
    <col min="3623" max="3623" width="12.5" style="6" customWidth="1"/>
    <col min="3624" max="3624" width="10.25" style="6" customWidth="1"/>
    <col min="3625" max="3625" width="9.875" style="6" customWidth="1"/>
    <col min="3626" max="3626" width="19.75" style="6" customWidth="1"/>
    <col min="3627" max="3627" width="9" style="6"/>
    <col min="3628" max="3638" width="10" style="6" customWidth="1"/>
    <col min="3639" max="3639" width="10.375" style="6" customWidth="1"/>
    <col min="3640" max="3640" width="3.625" style="6" customWidth="1"/>
    <col min="3641" max="3653" width="10" style="6" customWidth="1"/>
    <col min="3654" max="3654" width="9.625" style="6" bestFit="1" customWidth="1"/>
    <col min="3655" max="3655" width="1.875" style="6" customWidth="1"/>
    <col min="3656" max="3656" width="8.25" style="6" customWidth="1"/>
    <col min="3657" max="3666" width="10" style="6" customWidth="1"/>
    <col min="3667" max="3667" width="9.5" style="6" customWidth="1"/>
    <col min="3668" max="3677" width="10" style="6" customWidth="1"/>
    <col min="3678" max="3678" width="16" style="6" customWidth="1"/>
    <col min="3679" max="3680" width="11.125" style="6" customWidth="1"/>
    <col min="3681" max="3703" width="10" style="6" customWidth="1"/>
    <col min="3704" max="3705" width="9.875" style="6" customWidth="1"/>
    <col min="3706" max="3840" width="9" style="6"/>
    <col min="3841" max="3841" width="1.5" style="6" customWidth="1"/>
    <col min="3842" max="3842" width="8.5" style="6" customWidth="1"/>
    <col min="3843" max="3843" width="12.125" style="6" customWidth="1"/>
    <col min="3844" max="3844" width="11.625" style="6" bestFit="1" customWidth="1"/>
    <col min="3845" max="3845" width="10.875" style="6" customWidth="1"/>
    <col min="3846" max="3846" width="10.25" style="6" customWidth="1"/>
    <col min="3847" max="3847" width="11.25" style="6" customWidth="1"/>
    <col min="3848" max="3848" width="10.25" style="6" customWidth="1"/>
    <col min="3849" max="3849" width="10.375" style="6" customWidth="1"/>
    <col min="3850" max="3850" width="10.875" style="6" customWidth="1"/>
    <col min="3851" max="3851" width="11.125" style="6" bestFit="1" customWidth="1"/>
    <col min="3852" max="3852" width="11" style="6" customWidth="1"/>
    <col min="3853" max="3853" width="10.5" style="6" customWidth="1"/>
    <col min="3854" max="3854" width="10.875" style="6" bestFit="1" customWidth="1"/>
    <col min="3855" max="3855" width="1.75" style="6" customWidth="1"/>
    <col min="3856" max="3856" width="9.125" style="6" customWidth="1"/>
    <col min="3857" max="3857" width="11.5" style="6" customWidth="1"/>
    <col min="3858" max="3858" width="10.125" style="6" customWidth="1"/>
    <col min="3859" max="3861" width="10.375" style="6" customWidth="1"/>
    <col min="3862" max="3862" width="9.375" style="6" customWidth="1"/>
    <col min="3863" max="3863" width="8.75" style="6" customWidth="1"/>
    <col min="3864" max="3864" width="9.375" style="6" customWidth="1"/>
    <col min="3865" max="3865" width="9.75" style="6" customWidth="1"/>
    <col min="3866" max="3866" width="11.875" style="6" customWidth="1"/>
    <col min="3867" max="3867" width="10" style="6" customWidth="1"/>
    <col min="3868" max="3868" width="10.625" style="6" customWidth="1"/>
    <col min="3869" max="3869" width="11.125" style="6" bestFit="1" customWidth="1"/>
    <col min="3870" max="3870" width="1.125" style="6" customWidth="1"/>
    <col min="3871" max="3871" width="8.25" style="6" customWidth="1"/>
    <col min="3872" max="3872" width="11.75" style="6" customWidth="1"/>
    <col min="3873" max="3873" width="10.875" style="6" customWidth="1"/>
    <col min="3874" max="3875" width="11" style="6" customWidth="1"/>
    <col min="3876" max="3876" width="10" style="6" customWidth="1"/>
    <col min="3877" max="3877" width="11.625" style="6" customWidth="1"/>
    <col min="3878" max="3878" width="11.125" style="6" customWidth="1"/>
    <col min="3879" max="3879" width="12.5" style="6" customWidth="1"/>
    <col min="3880" max="3880" width="10.25" style="6" customWidth="1"/>
    <col min="3881" max="3881" width="9.875" style="6" customWidth="1"/>
    <col min="3882" max="3882" width="19.75" style="6" customWidth="1"/>
    <col min="3883" max="3883" width="9" style="6"/>
    <col min="3884" max="3894" width="10" style="6" customWidth="1"/>
    <col min="3895" max="3895" width="10.375" style="6" customWidth="1"/>
    <col min="3896" max="3896" width="3.625" style="6" customWidth="1"/>
    <col min="3897" max="3909" width="10" style="6" customWidth="1"/>
    <col min="3910" max="3910" width="9.625" style="6" bestFit="1" customWidth="1"/>
    <col min="3911" max="3911" width="1.875" style="6" customWidth="1"/>
    <col min="3912" max="3912" width="8.25" style="6" customWidth="1"/>
    <col min="3913" max="3922" width="10" style="6" customWidth="1"/>
    <col min="3923" max="3923" width="9.5" style="6" customWidth="1"/>
    <col min="3924" max="3933" width="10" style="6" customWidth="1"/>
    <col min="3934" max="3934" width="16" style="6" customWidth="1"/>
    <col min="3935" max="3936" width="11.125" style="6" customWidth="1"/>
    <col min="3937" max="3959" width="10" style="6" customWidth="1"/>
    <col min="3960" max="3961" width="9.875" style="6" customWidth="1"/>
    <col min="3962" max="4096" width="9" style="6"/>
    <col min="4097" max="4097" width="1.5" style="6" customWidth="1"/>
    <col min="4098" max="4098" width="8.5" style="6" customWidth="1"/>
    <col min="4099" max="4099" width="12.125" style="6" customWidth="1"/>
    <col min="4100" max="4100" width="11.625" style="6" bestFit="1" customWidth="1"/>
    <col min="4101" max="4101" width="10.875" style="6" customWidth="1"/>
    <col min="4102" max="4102" width="10.25" style="6" customWidth="1"/>
    <col min="4103" max="4103" width="11.25" style="6" customWidth="1"/>
    <col min="4104" max="4104" width="10.25" style="6" customWidth="1"/>
    <col min="4105" max="4105" width="10.375" style="6" customWidth="1"/>
    <col min="4106" max="4106" width="10.875" style="6" customWidth="1"/>
    <col min="4107" max="4107" width="11.125" style="6" bestFit="1" customWidth="1"/>
    <col min="4108" max="4108" width="11" style="6" customWidth="1"/>
    <col min="4109" max="4109" width="10.5" style="6" customWidth="1"/>
    <col min="4110" max="4110" width="10.875" style="6" bestFit="1" customWidth="1"/>
    <col min="4111" max="4111" width="1.75" style="6" customWidth="1"/>
    <col min="4112" max="4112" width="9.125" style="6" customWidth="1"/>
    <col min="4113" max="4113" width="11.5" style="6" customWidth="1"/>
    <col min="4114" max="4114" width="10.125" style="6" customWidth="1"/>
    <col min="4115" max="4117" width="10.375" style="6" customWidth="1"/>
    <col min="4118" max="4118" width="9.375" style="6" customWidth="1"/>
    <col min="4119" max="4119" width="8.75" style="6" customWidth="1"/>
    <col min="4120" max="4120" width="9.375" style="6" customWidth="1"/>
    <col min="4121" max="4121" width="9.75" style="6" customWidth="1"/>
    <col min="4122" max="4122" width="11.875" style="6" customWidth="1"/>
    <col min="4123" max="4123" width="10" style="6" customWidth="1"/>
    <col min="4124" max="4124" width="10.625" style="6" customWidth="1"/>
    <col min="4125" max="4125" width="11.125" style="6" bestFit="1" customWidth="1"/>
    <col min="4126" max="4126" width="1.125" style="6" customWidth="1"/>
    <col min="4127" max="4127" width="8.25" style="6" customWidth="1"/>
    <col min="4128" max="4128" width="11.75" style="6" customWidth="1"/>
    <col min="4129" max="4129" width="10.875" style="6" customWidth="1"/>
    <col min="4130" max="4131" width="11" style="6" customWidth="1"/>
    <col min="4132" max="4132" width="10" style="6" customWidth="1"/>
    <col min="4133" max="4133" width="11.625" style="6" customWidth="1"/>
    <col min="4134" max="4134" width="11.125" style="6" customWidth="1"/>
    <col min="4135" max="4135" width="12.5" style="6" customWidth="1"/>
    <col min="4136" max="4136" width="10.25" style="6" customWidth="1"/>
    <col min="4137" max="4137" width="9.875" style="6" customWidth="1"/>
    <col min="4138" max="4138" width="19.75" style="6" customWidth="1"/>
    <col min="4139" max="4139" width="9" style="6"/>
    <col min="4140" max="4150" width="10" style="6" customWidth="1"/>
    <col min="4151" max="4151" width="10.375" style="6" customWidth="1"/>
    <col min="4152" max="4152" width="3.625" style="6" customWidth="1"/>
    <col min="4153" max="4165" width="10" style="6" customWidth="1"/>
    <col min="4166" max="4166" width="9.625" style="6" bestFit="1" customWidth="1"/>
    <col min="4167" max="4167" width="1.875" style="6" customWidth="1"/>
    <col min="4168" max="4168" width="8.25" style="6" customWidth="1"/>
    <col min="4169" max="4178" width="10" style="6" customWidth="1"/>
    <col min="4179" max="4179" width="9.5" style="6" customWidth="1"/>
    <col min="4180" max="4189" width="10" style="6" customWidth="1"/>
    <col min="4190" max="4190" width="16" style="6" customWidth="1"/>
    <col min="4191" max="4192" width="11.125" style="6" customWidth="1"/>
    <col min="4193" max="4215" width="10" style="6" customWidth="1"/>
    <col min="4216" max="4217" width="9.875" style="6" customWidth="1"/>
    <col min="4218" max="4352" width="9" style="6"/>
    <col min="4353" max="4353" width="1.5" style="6" customWidth="1"/>
    <col min="4354" max="4354" width="8.5" style="6" customWidth="1"/>
    <col min="4355" max="4355" width="12.125" style="6" customWidth="1"/>
    <col min="4356" max="4356" width="11.625" style="6" bestFit="1" customWidth="1"/>
    <col min="4357" max="4357" width="10.875" style="6" customWidth="1"/>
    <col min="4358" max="4358" width="10.25" style="6" customWidth="1"/>
    <col min="4359" max="4359" width="11.25" style="6" customWidth="1"/>
    <col min="4360" max="4360" width="10.25" style="6" customWidth="1"/>
    <col min="4361" max="4361" width="10.375" style="6" customWidth="1"/>
    <col min="4362" max="4362" width="10.875" style="6" customWidth="1"/>
    <col min="4363" max="4363" width="11.125" style="6" bestFit="1" customWidth="1"/>
    <col min="4364" max="4364" width="11" style="6" customWidth="1"/>
    <col min="4365" max="4365" width="10.5" style="6" customWidth="1"/>
    <col min="4366" max="4366" width="10.875" style="6" bestFit="1" customWidth="1"/>
    <col min="4367" max="4367" width="1.75" style="6" customWidth="1"/>
    <col min="4368" max="4368" width="9.125" style="6" customWidth="1"/>
    <col min="4369" max="4369" width="11.5" style="6" customWidth="1"/>
    <col min="4370" max="4370" width="10.125" style="6" customWidth="1"/>
    <col min="4371" max="4373" width="10.375" style="6" customWidth="1"/>
    <col min="4374" max="4374" width="9.375" style="6" customWidth="1"/>
    <col min="4375" max="4375" width="8.75" style="6" customWidth="1"/>
    <col min="4376" max="4376" width="9.375" style="6" customWidth="1"/>
    <col min="4377" max="4377" width="9.75" style="6" customWidth="1"/>
    <col min="4378" max="4378" width="11.875" style="6" customWidth="1"/>
    <col min="4379" max="4379" width="10" style="6" customWidth="1"/>
    <col min="4380" max="4380" width="10.625" style="6" customWidth="1"/>
    <col min="4381" max="4381" width="11.125" style="6" bestFit="1" customWidth="1"/>
    <col min="4382" max="4382" width="1.125" style="6" customWidth="1"/>
    <col min="4383" max="4383" width="8.25" style="6" customWidth="1"/>
    <col min="4384" max="4384" width="11.75" style="6" customWidth="1"/>
    <col min="4385" max="4385" width="10.875" style="6" customWidth="1"/>
    <col min="4386" max="4387" width="11" style="6" customWidth="1"/>
    <col min="4388" max="4388" width="10" style="6" customWidth="1"/>
    <col min="4389" max="4389" width="11.625" style="6" customWidth="1"/>
    <col min="4390" max="4390" width="11.125" style="6" customWidth="1"/>
    <col min="4391" max="4391" width="12.5" style="6" customWidth="1"/>
    <col min="4392" max="4392" width="10.25" style="6" customWidth="1"/>
    <col min="4393" max="4393" width="9.875" style="6" customWidth="1"/>
    <col min="4394" max="4394" width="19.75" style="6" customWidth="1"/>
    <col min="4395" max="4395" width="9" style="6"/>
    <col min="4396" max="4406" width="10" style="6" customWidth="1"/>
    <col min="4407" max="4407" width="10.375" style="6" customWidth="1"/>
    <col min="4408" max="4408" width="3.625" style="6" customWidth="1"/>
    <col min="4409" max="4421" width="10" style="6" customWidth="1"/>
    <col min="4422" max="4422" width="9.625" style="6" bestFit="1" customWidth="1"/>
    <col min="4423" max="4423" width="1.875" style="6" customWidth="1"/>
    <col min="4424" max="4424" width="8.25" style="6" customWidth="1"/>
    <col min="4425" max="4434" width="10" style="6" customWidth="1"/>
    <col min="4435" max="4435" width="9.5" style="6" customWidth="1"/>
    <col min="4436" max="4445" width="10" style="6" customWidth="1"/>
    <col min="4446" max="4446" width="16" style="6" customWidth="1"/>
    <col min="4447" max="4448" width="11.125" style="6" customWidth="1"/>
    <col min="4449" max="4471" width="10" style="6" customWidth="1"/>
    <col min="4472" max="4473" width="9.875" style="6" customWidth="1"/>
    <col min="4474" max="4608" width="9" style="6"/>
    <col min="4609" max="4609" width="1.5" style="6" customWidth="1"/>
    <col min="4610" max="4610" width="8.5" style="6" customWidth="1"/>
    <col min="4611" max="4611" width="12.125" style="6" customWidth="1"/>
    <col min="4612" max="4612" width="11.625" style="6" bestFit="1" customWidth="1"/>
    <col min="4613" max="4613" width="10.875" style="6" customWidth="1"/>
    <col min="4614" max="4614" width="10.25" style="6" customWidth="1"/>
    <col min="4615" max="4615" width="11.25" style="6" customWidth="1"/>
    <col min="4616" max="4616" width="10.25" style="6" customWidth="1"/>
    <col min="4617" max="4617" width="10.375" style="6" customWidth="1"/>
    <col min="4618" max="4618" width="10.875" style="6" customWidth="1"/>
    <col min="4619" max="4619" width="11.125" style="6" bestFit="1" customWidth="1"/>
    <col min="4620" max="4620" width="11" style="6" customWidth="1"/>
    <col min="4621" max="4621" width="10.5" style="6" customWidth="1"/>
    <col min="4622" max="4622" width="10.875" style="6" bestFit="1" customWidth="1"/>
    <col min="4623" max="4623" width="1.75" style="6" customWidth="1"/>
    <col min="4624" max="4624" width="9.125" style="6" customWidth="1"/>
    <col min="4625" max="4625" width="11.5" style="6" customWidth="1"/>
    <col min="4626" max="4626" width="10.125" style="6" customWidth="1"/>
    <col min="4627" max="4629" width="10.375" style="6" customWidth="1"/>
    <col min="4630" max="4630" width="9.375" style="6" customWidth="1"/>
    <col min="4631" max="4631" width="8.75" style="6" customWidth="1"/>
    <col min="4632" max="4632" width="9.375" style="6" customWidth="1"/>
    <col min="4633" max="4633" width="9.75" style="6" customWidth="1"/>
    <col min="4634" max="4634" width="11.875" style="6" customWidth="1"/>
    <col min="4635" max="4635" width="10" style="6" customWidth="1"/>
    <col min="4636" max="4636" width="10.625" style="6" customWidth="1"/>
    <col min="4637" max="4637" width="11.125" style="6" bestFit="1" customWidth="1"/>
    <col min="4638" max="4638" width="1.125" style="6" customWidth="1"/>
    <col min="4639" max="4639" width="8.25" style="6" customWidth="1"/>
    <col min="4640" max="4640" width="11.75" style="6" customWidth="1"/>
    <col min="4641" max="4641" width="10.875" style="6" customWidth="1"/>
    <col min="4642" max="4643" width="11" style="6" customWidth="1"/>
    <col min="4644" max="4644" width="10" style="6" customWidth="1"/>
    <col min="4645" max="4645" width="11.625" style="6" customWidth="1"/>
    <col min="4646" max="4646" width="11.125" style="6" customWidth="1"/>
    <col min="4647" max="4647" width="12.5" style="6" customWidth="1"/>
    <col min="4648" max="4648" width="10.25" style="6" customWidth="1"/>
    <col min="4649" max="4649" width="9.875" style="6" customWidth="1"/>
    <col min="4650" max="4650" width="19.75" style="6" customWidth="1"/>
    <col min="4651" max="4651" width="9" style="6"/>
    <col min="4652" max="4662" width="10" style="6" customWidth="1"/>
    <col min="4663" max="4663" width="10.375" style="6" customWidth="1"/>
    <col min="4664" max="4664" width="3.625" style="6" customWidth="1"/>
    <col min="4665" max="4677" width="10" style="6" customWidth="1"/>
    <col min="4678" max="4678" width="9.625" style="6" bestFit="1" customWidth="1"/>
    <col min="4679" max="4679" width="1.875" style="6" customWidth="1"/>
    <col min="4680" max="4680" width="8.25" style="6" customWidth="1"/>
    <col min="4681" max="4690" width="10" style="6" customWidth="1"/>
    <col min="4691" max="4691" width="9.5" style="6" customWidth="1"/>
    <col min="4692" max="4701" width="10" style="6" customWidth="1"/>
    <col min="4702" max="4702" width="16" style="6" customWidth="1"/>
    <col min="4703" max="4704" width="11.125" style="6" customWidth="1"/>
    <col min="4705" max="4727" width="10" style="6" customWidth="1"/>
    <col min="4728" max="4729" width="9.875" style="6" customWidth="1"/>
    <col min="4730" max="4864" width="9" style="6"/>
    <col min="4865" max="4865" width="1.5" style="6" customWidth="1"/>
    <col min="4866" max="4866" width="8.5" style="6" customWidth="1"/>
    <col min="4867" max="4867" width="12.125" style="6" customWidth="1"/>
    <col min="4868" max="4868" width="11.625" style="6" bestFit="1" customWidth="1"/>
    <col min="4869" max="4869" width="10.875" style="6" customWidth="1"/>
    <col min="4870" max="4870" width="10.25" style="6" customWidth="1"/>
    <col min="4871" max="4871" width="11.25" style="6" customWidth="1"/>
    <col min="4872" max="4872" width="10.25" style="6" customWidth="1"/>
    <col min="4873" max="4873" width="10.375" style="6" customWidth="1"/>
    <col min="4874" max="4874" width="10.875" style="6" customWidth="1"/>
    <col min="4875" max="4875" width="11.125" style="6" bestFit="1" customWidth="1"/>
    <col min="4876" max="4876" width="11" style="6" customWidth="1"/>
    <col min="4877" max="4877" width="10.5" style="6" customWidth="1"/>
    <col min="4878" max="4878" width="10.875" style="6" bestFit="1" customWidth="1"/>
    <col min="4879" max="4879" width="1.75" style="6" customWidth="1"/>
    <col min="4880" max="4880" width="9.125" style="6" customWidth="1"/>
    <col min="4881" max="4881" width="11.5" style="6" customWidth="1"/>
    <col min="4882" max="4882" width="10.125" style="6" customWidth="1"/>
    <col min="4883" max="4885" width="10.375" style="6" customWidth="1"/>
    <col min="4886" max="4886" width="9.375" style="6" customWidth="1"/>
    <col min="4887" max="4887" width="8.75" style="6" customWidth="1"/>
    <col min="4888" max="4888" width="9.375" style="6" customWidth="1"/>
    <col min="4889" max="4889" width="9.75" style="6" customWidth="1"/>
    <col min="4890" max="4890" width="11.875" style="6" customWidth="1"/>
    <col min="4891" max="4891" width="10" style="6" customWidth="1"/>
    <col min="4892" max="4892" width="10.625" style="6" customWidth="1"/>
    <col min="4893" max="4893" width="11.125" style="6" bestFit="1" customWidth="1"/>
    <col min="4894" max="4894" width="1.125" style="6" customWidth="1"/>
    <col min="4895" max="4895" width="8.25" style="6" customWidth="1"/>
    <col min="4896" max="4896" width="11.75" style="6" customWidth="1"/>
    <col min="4897" max="4897" width="10.875" style="6" customWidth="1"/>
    <col min="4898" max="4899" width="11" style="6" customWidth="1"/>
    <col min="4900" max="4900" width="10" style="6" customWidth="1"/>
    <col min="4901" max="4901" width="11.625" style="6" customWidth="1"/>
    <col min="4902" max="4902" width="11.125" style="6" customWidth="1"/>
    <col min="4903" max="4903" width="12.5" style="6" customWidth="1"/>
    <col min="4904" max="4904" width="10.25" style="6" customWidth="1"/>
    <col min="4905" max="4905" width="9.875" style="6" customWidth="1"/>
    <col min="4906" max="4906" width="19.75" style="6" customWidth="1"/>
    <col min="4907" max="4907" width="9" style="6"/>
    <col min="4908" max="4918" width="10" style="6" customWidth="1"/>
    <col min="4919" max="4919" width="10.375" style="6" customWidth="1"/>
    <col min="4920" max="4920" width="3.625" style="6" customWidth="1"/>
    <col min="4921" max="4933" width="10" style="6" customWidth="1"/>
    <col min="4934" max="4934" width="9.625" style="6" bestFit="1" customWidth="1"/>
    <col min="4935" max="4935" width="1.875" style="6" customWidth="1"/>
    <col min="4936" max="4936" width="8.25" style="6" customWidth="1"/>
    <col min="4937" max="4946" width="10" style="6" customWidth="1"/>
    <col min="4947" max="4947" width="9.5" style="6" customWidth="1"/>
    <col min="4948" max="4957" width="10" style="6" customWidth="1"/>
    <col min="4958" max="4958" width="16" style="6" customWidth="1"/>
    <col min="4959" max="4960" width="11.125" style="6" customWidth="1"/>
    <col min="4961" max="4983" width="10" style="6" customWidth="1"/>
    <col min="4984" max="4985" width="9.875" style="6" customWidth="1"/>
    <col min="4986" max="5120" width="9" style="6"/>
    <col min="5121" max="5121" width="1.5" style="6" customWidth="1"/>
    <col min="5122" max="5122" width="8.5" style="6" customWidth="1"/>
    <col min="5123" max="5123" width="12.125" style="6" customWidth="1"/>
    <col min="5124" max="5124" width="11.625" style="6" bestFit="1" customWidth="1"/>
    <col min="5125" max="5125" width="10.875" style="6" customWidth="1"/>
    <col min="5126" max="5126" width="10.25" style="6" customWidth="1"/>
    <col min="5127" max="5127" width="11.25" style="6" customWidth="1"/>
    <col min="5128" max="5128" width="10.25" style="6" customWidth="1"/>
    <col min="5129" max="5129" width="10.375" style="6" customWidth="1"/>
    <col min="5130" max="5130" width="10.875" style="6" customWidth="1"/>
    <col min="5131" max="5131" width="11.125" style="6" bestFit="1" customWidth="1"/>
    <col min="5132" max="5132" width="11" style="6" customWidth="1"/>
    <col min="5133" max="5133" width="10.5" style="6" customWidth="1"/>
    <col min="5134" max="5134" width="10.875" style="6" bestFit="1" customWidth="1"/>
    <col min="5135" max="5135" width="1.75" style="6" customWidth="1"/>
    <col min="5136" max="5136" width="9.125" style="6" customWidth="1"/>
    <col min="5137" max="5137" width="11.5" style="6" customWidth="1"/>
    <col min="5138" max="5138" width="10.125" style="6" customWidth="1"/>
    <col min="5139" max="5141" width="10.375" style="6" customWidth="1"/>
    <col min="5142" max="5142" width="9.375" style="6" customWidth="1"/>
    <col min="5143" max="5143" width="8.75" style="6" customWidth="1"/>
    <col min="5144" max="5144" width="9.375" style="6" customWidth="1"/>
    <col min="5145" max="5145" width="9.75" style="6" customWidth="1"/>
    <col min="5146" max="5146" width="11.875" style="6" customWidth="1"/>
    <col min="5147" max="5147" width="10" style="6" customWidth="1"/>
    <col min="5148" max="5148" width="10.625" style="6" customWidth="1"/>
    <col min="5149" max="5149" width="11.125" style="6" bestFit="1" customWidth="1"/>
    <col min="5150" max="5150" width="1.125" style="6" customWidth="1"/>
    <col min="5151" max="5151" width="8.25" style="6" customWidth="1"/>
    <col min="5152" max="5152" width="11.75" style="6" customWidth="1"/>
    <col min="5153" max="5153" width="10.875" style="6" customWidth="1"/>
    <col min="5154" max="5155" width="11" style="6" customWidth="1"/>
    <col min="5156" max="5156" width="10" style="6" customWidth="1"/>
    <col min="5157" max="5157" width="11.625" style="6" customWidth="1"/>
    <col min="5158" max="5158" width="11.125" style="6" customWidth="1"/>
    <col min="5159" max="5159" width="12.5" style="6" customWidth="1"/>
    <col min="5160" max="5160" width="10.25" style="6" customWidth="1"/>
    <col min="5161" max="5161" width="9.875" style="6" customWidth="1"/>
    <col min="5162" max="5162" width="19.75" style="6" customWidth="1"/>
    <col min="5163" max="5163" width="9" style="6"/>
    <col min="5164" max="5174" width="10" style="6" customWidth="1"/>
    <col min="5175" max="5175" width="10.375" style="6" customWidth="1"/>
    <col min="5176" max="5176" width="3.625" style="6" customWidth="1"/>
    <col min="5177" max="5189" width="10" style="6" customWidth="1"/>
    <col min="5190" max="5190" width="9.625" style="6" bestFit="1" customWidth="1"/>
    <col min="5191" max="5191" width="1.875" style="6" customWidth="1"/>
    <col min="5192" max="5192" width="8.25" style="6" customWidth="1"/>
    <col min="5193" max="5202" width="10" style="6" customWidth="1"/>
    <col min="5203" max="5203" width="9.5" style="6" customWidth="1"/>
    <col min="5204" max="5213" width="10" style="6" customWidth="1"/>
    <col min="5214" max="5214" width="16" style="6" customWidth="1"/>
    <col min="5215" max="5216" width="11.125" style="6" customWidth="1"/>
    <col min="5217" max="5239" width="10" style="6" customWidth="1"/>
    <col min="5240" max="5241" width="9.875" style="6" customWidth="1"/>
    <col min="5242" max="5376" width="9" style="6"/>
    <col min="5377" max="5377" width="1.5" style="6" customWidth="1"/>
    <col min="5378" max="5378" width="8.5" style="6" customWidth="1"/>
    <col min="5379" max="5379" width="12.125" style="6" customWidth="1"/>
    <col min="5380" max="5380" width="11.625" style="6" bestFit="1" customWidth="1"/>
    <col min="5381" max="5381" width="10.875" style="6" customWidth="1"/>
    <col min="5382" max="5382" width="10.25" style="6" customWidth="1"/>
    <col min="5383" max="5383" width="11.25" style="6" customWidth="1"/>
    <col min="5384" max="5384" width="10.25" style="6" customWidth="1"/>
    <col min="5385" max="5385" width="10.375" style="6" customWidth="1"/>
    <col min="5386" max="5386" width="10.875" style="6" customWidth="1"/>
    <col min="5387" max="5387" width="11.125" style="6" bestFit="1" customWidth="1"/>
    <col min="5388" max="5388" width="11" style="6" customWidth="1"/>
    <col min="5389" max="5389" width="10.5" style="6" customWidth="1"/>
    <col min="5390" max="5390" width="10.875" style="6" bestFit="1" customWidth="1"/>
    <col min="5391" max="5391" width="1.75" style="6" customWidth="1"/>
    <col min="5392" max="5392" width="9.125" style="6" customWidth="1"/>
    <col min="5393" max="5393" width="11.5" style="6" customWidth="1"/>
    <col min="5394" max="5394" width="10.125" style="6" customWidth="1"/>
    <col min="5395" max="5397" width="10.375" style="6" customWidth="1"/>
    <col min="5398" max="5398" width="9.375" style="6" customWidth="1"/>
    <col min="5399" max="5399" width="8.75" style="6" customWidth="1"/>
    <col min="5400" max="5400" width="9.375" style="6" customWidth="1"/>
    <col min="5401" max="5401" width="9.75" style="6" customWidth="1"/>
    <col min="5402" max="5402" width="11.875" style="6" customWidth="1"/>
    <col min="5403" max="5403" width="10" style="6" customWidth="1"/>
    <col min="5404" max="5404" width="10.625" style="6" customWidth="1"/>
    <col min="5405" max="5405" width="11.125" style="6" bestFit="1" customWidth="1"/>
    <col min="5406" max="5406" width="1.125" style="6" customWidth="1"/>
    <col min="5407" max="5407" width="8.25" style="6" customWidth="1"/>
    <col min="5408" max="5408" width="11.75" style="6" customWidth="1"/>
    <col min="5409" max="5409" width="10.875" style="6" customWidth="1"/>
    <col min="5410" max="5411" width="11" style="6" customWidth="1"/>
    <col min="5412" max="5412" width="10" style="6" customWidth="1"/>
    <col min="5413" max="5413" width="11.625" style="6" customWidth="1"/>
    <col min="5414" max="5414" width="11.125" style="6" customWidth="1"/>
    <col min="5415" max="5415" width="12.5" style="6" customWidth="1"/>
    <col min="5416" max="5416" width="10.25" style="6" customWidth="1"/>
    <col min="5417" max="5417" width="9.875" style="6" customWidth="1"/>
    <col min="5418" max="5418" width="19.75" style="6" customWidth="1"/>
    <col min="5419" max="5419" width="9" style="6"/>
    <col min="5420" max="5430" width="10" style="6" customWidth="1"/>
    <col min="5431" max="5431" width="10.375" style="6" customWidth="1"/>
    <col min="5432" max="5432" width="3.625" style="6" customWidth="1"/>
    <col min="5433" max="5445" width="10" style="6" customWidth="1"/>
    <col min="5446" max="5446" width="9.625" style="6" bestFit="1" customWidth="1"/>
    <col min="5447" max="5447" width="1.875" style="6" customWidth="1"/>
    <col min="5448" max="5448" width="8.25" style="6" customWidth="1"/>
    <col min="5449" max="5458" width="10" style="6" customWidth="1"/>
    <col min="5459" max="5459" width="9.5" style="6" customWidth="1"/>
    <col min="5460" max="5469" width="10" style="6" customWidth="1"/>
    <col min="5470" max="5470" width="16" style="6" customWidth="1"/>
    <col min="5471" max="5472" width="11.125" style="6" customWidth="1"/>
    <col min="5473" max="5495" width="10" style="6" customWidth="1"/>
    <col min="5496" max="5497" width="9.875" style="6" customWidth="1"/>
    <col min="5498" max="5632" width="9" style="6"/>
    <col min="5633" max="5633" width="1.5" style="6" customWidth="1"/>
    <col min="5634" max="5634" width="8.5" style="6" customWidth="1"/>
    <col min="5635" max="5635" width="12.125" style="6" customWidth="1"/>
    <col min="5636" max="5636" width="11.625" style="6" bestFit="1" customWidth="1"/>
    <col min="5637" max="5637" width="10.875" style="6" customWidth="1"/>
    <col min="5638" max="5638" width="10.25" style="6" customWidth="1"/>
    <col min="5639" max="5639" width="11.25" style="6" customWidth="1"/>
    <col min="5640" max="5640" width="10.25" style="6" customWidth="1"/>
    <col min="5641" max="5641" width="10.375" style="6" customWidth="1"/>
    <col min="5642" max="5642" width="10.875" style="6" customWidth="1"/>
    <col min="5643" max="5643" width="11.125" style="6" bestFit="1" customWidth="1"/>
    <col min="5644" max="5644" width="11" style="6" customWidth="1"/>
    <col min="5645" max="5645" width="10.5" style="6" customWidth="1"/>
    <col min="5646" max="5646" width="10.875" style="6" bestFit="1" customWidth="1"/>
    <col min="5647" max="5647" width="1.75" style="6" customWidth="1"/>
    <col min="5648" max="5648" width="9.125" style="6" customWidth="1"/>
    <col min="5649" max="5649" width="11.5" style="6" customWidth="1"/>
    <col min="5650" max="5650" width="10.125" style="6" customWidth="1"/>
    <col min="5651" max="5653" width="10.375" style="6" customWidth="1"/>
    <col min="5654" max="5654" width="9.375" style="6" customWidth="1"/>
    <col min="5655" max="5655" width="8.75" style="6" customWidth="1"/>
    <col min="5656" max="5656" width="9.375" style="6" customWidth="1"/>
    <col min="5657" max="5657" width="9.75" style="6" customWidth="1"/>
    <col min="5658" max="5658" width="11.875" style="6" customWidth="1"/>
    <col min="5659" max="5659" width="10" style="6" customWidth="1"/>
    <col min="5660" max="5660" width="10.625" style="6" customWidth="1"/>
    <col min="5661" max="5661" width="11.125" style="6" bestFit="1" customWidth="1"/>
    <col min="5662" max="5662" width="1.125" style="6" customWidth="1"/>
    <col min="5663" max="5663" width="8.25" style="6" customWidth="1"/>
    <col min="5664" max="5664" width="11.75" style="6" customWidth="1"/>
    <col min="5665" max="5665" width="10.875" style="6" customWidth="1"/>
    <col min="5666" max="5667" width="11" style="6" customWidth="1"/>
    <col min="5668" max="5668" width="10" style="6" customWidth="1"/>
    <col min="5669" max="5669" width="11.625" style="6" customWidth="1"/>
    <col min="5670" max="5670" width="11.125" style="6" customWidth="1"/>
    <col min="5671" max="5671" width="12.5" style="6" customWidth="1"/>
    <col min="5672" max="5672" width="10.25" style="6" customWidth="1"/>
    <col min="5673" max="5673" width="9.875" style="6" customWidth="1"/>
    <col min="5674" max="5674" width="19.75" style="6" customWidth="1"/>
    <col min="5675" max="5675" width="9" style="6"/>
    <col min="5676" max="5686" width="10" style="6" customWidth="1"/>
    <col min="5687" max="5687" width="10.375" style="6" customWidth="1"/>
    <col min="5688" max="5688" width="3.625" style="6" customWidth="1"/>
    <col min="5689" max="5701" width="10" style="6" customWidth="1"/>
    <col min="5702" max="5702" width="9.625" style="6" bestFit="1" customWidth="1"/>
    <col min="5703" max="5703" width="1.875" style="6" customWidth="1"/>
    <col min="5704" max="5704" width="8.25" style="6" customWidth="1"/>
    <col min="5705" max="5714" width="10" style="6" customWidth="1"/>
    <col min="5715" max="5715" width="9.5" style="6" customWidth="1"/>
    <col min="5716" max="5725" width="10" style="6" customWidth="1"/>
    <col min="5726" max="5726" width="16" style="6" customWidth="1"/>
    <col min="5727" max="5728" width="11.125" style="6" customWidth="1"/>
    <col min="5729" max="5751" width="10" style="6" customWidth="1"/>
    <col min="5752" max="5753" width="9.875" style="6" customWidth="1"/>
    <col min="5754" max="5888" width="9" style="6"/>
    <col min="5889" max="5889" width="1.5" style="6" customWidth="1"/>
    <col min="5890" max="5890" width="8.5" style="6" customWidth="1"/>
    <col min="5891" max="5891" width="12.125" style="6" customWidth="1"/>
    <col min="5892" max="5892" width="11.625" style="6" bestFit="1" customWidth="1"/>
    <col min="5893" max="5893" width="10.875" style="6" customWidth="1"/>
    <col min="5894" max="5894" width="10.25" style="6" customWidth="1"/>
    <col min="5895" max="5895" width="11.25" style="6" customWidth="1"/>
    <col min="5896" max="5896" width="10.25" style="6" customWidth="1"/>
    <col min="5897" max="5897" width="10.375" style="6" customWidth="1"/>
    <col min="5898" max="5898" width="10.875" style="6" customWidth="1"/>
    <col min="5899" max="5899" width="11.125" style="6" bestFit="1" customWidth="1"/>
    <col min="5900" max="5900" width="11" style="6" customWidth="1"/>
    <col min="5901" max="5901" width="10.5" style="6" customWidth="1"/>
    <col min="5902" max="5902" width="10.875" style="6" bestFit="1" customWidth="1"/>
    <col min="5903" max="5903" width="1.75" style="6" customWidth="1"/>
    <col min="5904" max="5904" width="9.125" style="6" customWidth="1"/>
    <col min="5905" max="5905" width="11.5" style="6" customWidth="1"/>
    <col min="5906" max="5906" width="10.125" style="6" customWidth="1"/>
    <col min="5907" max="5909" width="10.375" style="6" customWidth="1"/>
    <col min="5910" max="5910" width="9.375" style="6" customWidth="1"/>
    <col min="5911" max="5911" width="8.75" style="6" customWidth="1"/>
    <col min="5912" max="5912" width="9.375" style="6" customWidth="1"/>
    <col min="5913" max="5913" width="9.75" style="6" customWidth="1"/>
    <col min="5914" max="5914" width="11.875" style="6" customWidth="1"/>
    <col min="5915" max="5915" width="10" style="6" customWidth="1"/>
    <col min="5916" max="5916" width="10.625" style="6" customWidth="1"/>
    <col min="5917" max="5917" width="11.125" style="6" bestFit="1" customWidth="1"/>
    <col min="5918" max="5918" width="1.125" style="6" customWidth="1"/>
    <col min="5919" max="5919" width="8.25" style="6" customWidth="1"/>
    <col min="5920" max="5920" width="11.75" style="6" customWidth="1"/>
    <col min="5921" max="5921" width="10.875" style="6" customWidth="1"/>
    <col min="5922" max="5923" width="11" style="6" customWidth="1"/>
    <col min="5924" max="5924" width="10" style="6" customWidth="1"/>
    <col min="5925" max="5925" width="11.625" style="6" customWidth="1"/>
    <col min="5926" max="5926" width="11.125" style="6" customWidth="1"/>
    <col min="5927" max="5927" width="12.5" style="6" customWidth="1"/>
    <col min="5928" max="5928" width="10.25" style="6" customWidth="1"/>
    <col min="5929" max="5929" width="9.875" style="6" customWidth="1"/>
    <col min="5930" max="5930" width="19.75" style="6" customWidth="1"/>
    <col min="5931" max="5931" width="9" style="6"/>
    <col min="5932" max="5942" width="10" style="6" customWidth="1"/>
    <col min="5943" max="5943" width="10.375" style="6" customWidth="1"/>
    <col min="5944" max="5944" width="3.625" style="6" customWidth="1"/>
    <col min="5945" max="5957" width="10" style="6" customWidth="1"/>
    <col min="5958" max="5958" width="9.625" style="6" bestFit="1" customWidth="1"/>
    <col min="5959" max="5959" width="1.875" style="6" customWidth="1"/>
    <col min="5960" max="5960" width="8.25" style="6" customWidth="1"/>
    <col min="5961" max="5970" width="10" style="6" customWidth="1"/>
    <col min="5971" max="5971" width="9.5" style="6" customWidth="1"/>
    <col min="5972" max="5981" width="10" style="6" customWidth="1"/>
    <col min="5982" max="5982" width="16" style="6" customWidth="1"/>
    <col min="5983" max="5984" width="11.125" style="6" customWidth="1"/>
    <col min="5985" max="6007" width="10" style="6" customWidth="1"/>
    <col min="6008" max="6009" width="9.875" style="6" customWidth="1"/>
    <col min="6010" max="6144" width="9" style="6"/>
    <col min="6145" max="6145" width="1.5" style="6" customWidth="1"/>
    <col min="6146" max="6146" width="8.5" style="6" customWidth="1"/>
    <col min="6147" max="6147" width="12.125" style="6" customWidth="1"/>
    <col min="6148" max="6148" width="11.625" style="6" bestFit="1" customWidth="1"/>
    <col min="6149" max="6149" width="10.875" style="6" customWidth="1"/>
    <col min="6150" max="6150" width="10.25" style="6" customWidth="1"/>
    <col min="6151" max="6151" width="11.25" style="6" customWidth="1"/>
    <col min="6152" max="6152" width="10.25" style="6" customWidth="1"/>
    <col min="6153" max="6153" width="10.375" style="6" customWidth="1"/>
    <col min="6154" max="6154" width="10.875" style="6" customWidth="1"/>
    <col min="6155" max="6155" width="11.125" style="6" bestFit="1" customWidth="1"/>
    <col min="6156" max="6156" width="11" style="6" customWidth="1"/>
    <col min="6157" max="6157" width="10.5" style="6" customWidth="1"/>
    <col min="6158" max="6158" width="10.875" style="6" bestFit="1" customWidth="1"/>
    <col min="6159" max="6159" width="1.75" style="6" customWidth="1"/>
    <col min="6160" max="6160" width="9.125" style="6" customWidth="1"/>
    <col min="6161" max="6161" width="11.5" style="6" customWidth="1"/>
    <col min="6162" max="6162" width="10.125" style="6" customWidth="1"/>
    <col min="6163" max="6165" width="10.375" style="6" customWidth="1"/>
    <col min="6166" max="6166" width="9.375" style="6" customWidth="1"/>
    <col min="6167" max="6167" width="8.75" style="6" customWidth="1"/>
    <col min="6168" max="6168" width="9.375" style="6" customWidth="1"/>
    <col min="6169" max="6169" width="9.75" style="6" customWidth="1"/>
    <col min="6170" max="6170" width="11.875" style="6" customWidth="1"/>
    <col min="6171" max="6171" width="10" style="6" customWidth="1"/>
    <col min="6172" max="6172" width="10.625" style="6" customWidth="1"/>
    <col min="6173" max="6173" width="11.125" style="6" bestFit="1" customWidth="1"/>
    <col min="6174" max="6174" width="1.125" style="6" customWidth="1"/>
    <col min="6175" max="6175" width="8.25" style="6" customWidth="1"/>
    <col min="6176" max="6176" width="11.75" style="6" customWidth="1"/>
    <col min="6177" max="6177" width="10.875" style="6" customWidth="1"/>
    <col min="6178" max="6179" width="11" style="6" customWidth="1"/>
    <col min="6180" max="6180" width="10" style="6" customWidth="1"/>
    <col min="6181" max="6181" width="11.625" style="6" customWidth="1"/>
    <col min="6182" max="6182" width="11.125" style="6" customWidth="1"/>
    <col min="6183" max="6183" width="12.5" style="6" customWidth="1"/>
    <col min="6184" max="6184" width="10.25" style="6" customWidth="1"/>
    <col min="6185" max="6185" width="9.875" style="6" customWidth="1"/>
    <col min="6186" max="6186" width="19.75" style="6" customWidth="1"/>
    <col min="6187" max="6187" width="9" style="6"/>
    <col min="6188" max="6198" width="10" style="6" customWidth="1"/>
    <col min="6199" max="6199" width="10.375" style="6" customWidth="1"/>
    <col min="6200" max="6200" width="3.625" style="6" customWidth="1"/>
    <col min="6201" max="6213" width="10" style="6" customWidth="1"/>
    <col min="6214" max="6214" width="9.625" style="6" bestFit="1" customWidth="1"/>
    <col min="6215" max="6215" width="1.875" style="6" customWidth="1"/>
    <col min="6216" max="6216" width="8.25" style="6" customWidth="1"/>
    <col min="6217" max="6226" width="10" style="6" customWidth="1"/>
    <col min="6227" max="6227" width="9.5" style="6" customWidth="1"/>
    <col min="6228" max="6237" width="10" style="6" customWidth="1"/>
    <col min="6238" max="6238" width="16" style="6" customWidth="1"/>
    <col min="6239" max="6240" width="11.125" style="6" customWidth="1"/>
    <col min="6241" max="6263" width="10" style="6" customWidth="1"/>
    <col min="6264" max="6265" width="9.875" style="6" customWidth="1"/>
    <col min="6266" max="6400" width="9" style="6"/>
    <col min="6401" max="6401" width="1.5" style="6" customWidth="1"/>
    <col min="6402" max="6402" width="8.5" style="6" customWidth="1"/>
    <col min="6403" max="6403" width="12.125" style="6" customWidth="1"/>
    <col min="6404" max="6404" width="11.625" style="6" bestFit="1" customWidth="1"/>
    <col min="6405" max="6405" width="10.875" style="6" customWidth="1"/>
    <col min="6406" max="6406" width="10.25" style="6" customWidth="1"/>
    <col min="6407" max="6407" width="11.25" style="6" customWidth="1"/>
    <col min="6408" max="6408" width="10.25" style="6" customWidth="1"/>
    <col min="6409" max="6409" width="10.375" style="6" customWidth="1"/>
    <col min="6410" max="6410" width="10.875" style="6" customWidth="1"/>
    <col min="6411" max="6411" width="11.125" style="6" bestFit="1" customWidth="1"/>
    <col min="6412" max="6412" width="11" style="6" customWidth="1"/>
    <col min="6413" max="6413" width="10.5" style="6" customWidth="1"/>
    <col min="6414" max="6414" width="10.875" style="6" bestFit="1" customWidth="1"/>
    <col min="6415" max="6415" width="1.75" style="6" customWidth="1"/>
    <col min="6416" max="6416" width="9.125" style="6" customWidth="1"/>
    <col min="6417" max="6417" width="11.5" style="6" customWidth="1"/>
    <col min="6418" max="6418" width="10.125" style="6" customWidth="1"/>
    <col min="6419" max="6421" width="10.375" style="6" customWidth="1"/>
    <col min="6422" max="6422" width="9.375" style="6" customWidth="1"/>
    <col min="6423" max="6423" width="8.75" style="6" customWidth="1"/>
    <col min="6424" max="6424" width="9.375" style="6" customWidth="1"/>
    <col min="6425" max="6425" width="9.75" style="6" customWidth="1"/>
    <col min="6426" max="6426" width="11.875" style="6" customWidth="1"/>
    <col min="6427" max="6427" width="10" style="6" customWidth="1"/>
    <col min="6428" max="6428" width="10.625" style="6" customWidth="1"/>
    <col min="6429" max="6429" width="11.125" style="6" bestFit="1" customWidth="1"/>
    <col min="6430" max="6430" width="1.125" style="6" customWidth="1"/>
    <col min="6431" max="6431" width="8.25" style="6" customWidth="1"/>
    <col min="6432" max="6432" width="11.75" style="6" customWidth="1"/>
    <col min="6433" max="6433" width="10.875" style="6" customWidth="1"/>
    <col min="6434" max="6435" width="11" style="6" customWidth="1"/>
    <col min="6436" max="6436" width="10" style="6" customWidth="1"/>
    <col min="6437" max="6437" width="11.625" style="6" customWidth="1"/>
    <col min="6438" max="6438" width="11.125" style="6" customWidth="1"/>
    <col min="6439" max="6439" width="12.5" style="6" customWidth="1"/>
    <col min="6440" max="6440" width="10.25" style="6" customWidth="1"/>
    <col min="6441" max="6441" width="9.875" style="6" customWidth="1"/>
    <col min="6442" max="6442" width="19.75" style="6" customWidth="1"/>
    <col min="6443" max="6443" width="9" style="6"/>
    <col min="6444" max="6454" width="10" style="6" customWidth="1"/>
    <col min="6455" max="6455" width="10.375" style="6" customWidth="1"/>
    <col min="6456" max="6456" width="3.625" style="6" customWidth="1"/>
    <col min="6457" max="6469" width="10" style="6" customWidth="1"/>
    <col min="6470" max="6470" width="9.625" style="6" bestFit="1" customWidth="1"/>
    <col min="6471" max="6471" width="1.875" style="6" customWidth="1"/>
    <col min="6472" max="6472" width="8.25" style="6" customWidth="1"/>
    <col min="6473" max="6482" width="10" style="6" customWidth="1"/>
    <col min="6483" max="6483" width="9.5" style="6" customWidth="1"/>
    <col min="6484" max="6493" width="10" style="6" customWidth="1"/>
    <col min="6494" max="6494" width="16" style="6" customWidth="1"/>
    <col min="6495" max="6496" width="11.125" style="6" customWidth="1"/>
    <col min="6497" max="6519" width="10" style="6" customWidth="1"/>
    <col min="6520" max="6521" width="9.875" style="6" customWidth="1"/>
    <col min="6522" max="6656" width="9" style="6"/>
    <col min="6657" max="6657" width="1.5" style="6" customWidth="1"/>
    <col min="6658" max="6658" width="8.5" style="6" customWidth="1"/>
    <col min="6659" max="6659" width="12.125" style="6" customWidth="1"/>
    <col min="6660" max="6660" width="11.625" style="6" bestFit="1" customWidth="1"/>
    <col min="6661" max="6661" width="10.875" style="6" customWidth="1"/>
    <col min="6662" max="6662" width="10.25" style="6" customWidth="1"/>
    <col min="6663" max="6663" width="11.25" style="6" customWidth="1"/>
    <col min="6664" max="6664" width="10.25" style="6" customWidth="1"/>
    <col min="6665" max="6665" width="10.375" style="6" customWidth="1"/>
    <col min="6666" max="6666" width="10.875" style="6" customWidth="1"/>
    <col min="6667" max="6667" width="11.125" style="6" bestFit="1" customWidth="1"/>
    <col min="6668" max="6668" width="11" style="6" customWidth="1"/>
    <col min="6669" max="6669" width="10.5" style="6" customWidth="1"/>
    <col min="6670" max="6670" width="10.875" style="6" bestFit="1" customWidth="1"/>
    <col min="6671" max="6671" width="1.75" style="6" customWidth="1"/>
    <col min="6672" max="6672" width="9.125" style="6" customWidth="1"/>
    <col min="6673" max="6673" width="11.5" style="6" customWidth="1"/>
    <col min="6674" max="6674" width="10.125" style="6" customWidth="1"/>
    <col min="6675" max="6677" width="10.375" style="6" customWidth="1"/>
    <col min="6678" max="6678" width="9.375" style="6" customWidth="1"/>
    <col min="6679" max="6679" width="8.75" style="6" customWidth="1"/>
    <col min="6680" max="6680" width="9.375" style="6" customWidth="1"/>
    <col min="6681" max="6681" width="9.75" style="6" customWidth="1"/>
    <col min="6682" max="6682" width="11.875" style="6" customWidth="1"/>
    <col min="6683" max="6683" width="10" style="6" customWidth="1"/>
    <col min="6684" max="6684" width="10.625" style="6" customWidth="1"/>
    <col min="6685" max="6685" width="11.125" style="6" bestFit="1" customWidth="1"/>
    <col min="6686" max="6686" width="1.125" style="6" customWidth="1"/>
    <col min="6687" max="6687" width="8.25" style="6" customWidth="1"/>
    <col min="6688" max="6688" width="11.75" style="6" customWidth="1"/>
    <col min="6689" max="6689" width="10.875" style="6" customWidth="1"/>
    <col min="6690" max="6691" width="11" style="6" customWidth="1"/>
    <col min="6692" max="6692" width="10" style="6" customWidth="1"/>
    <col min="6693" max="6693" width="11.625" style="6" customWidth="1"/>
    <col min="6694" max="6694" width="11.125" style="6" customWidth="1"/>
    <col min="6695" max="6695" width="12.5" style="6" customWidth="1"/>
    <col min="6696" max="6696" width="10.25" style="6" customWidth="1"/>
    <col min="6697" max="6697" width="9.875" style="6" customWidth="1"/>
    <col min="6698" max="6698" width="19.75" style="6" customWidth="1"/>
    <col min="6699" max="6699" width="9" style="6"/>
    <col min="6700" max="6710" width="10" style="6" customWidth="1"/>
    <col min="6711" max="6711" width="10.375" style="6" customWidth="1"/>
    <col min="6712" max="6712" width="3.625" style="6" customWidth="1"/>
    <col min="6713" max="6725" width="10" style="6" customWidth="1"/>
    <col min="6726" max="6726" width="9.625" style="6" bestFit="1" customWidth="1"/>
    <col min="6727" max="6727" width="1.875" style="6" customWidth="1"/>
    <col min="6728" max="6728" width="8.25" style="6" customWidth="1"/>
    <col min="6729" max="6738" width="10" style="6" customWidth="1"/>
    <col min="6739" max="6739" width="9.5" style="6" customWidth="1"/>
    <col min="6740" max="6749" width="10" style="6" customWidth="1"/>
    <col min="6750" max="6750" width="16" style="6" customWidth="1"/>
    <col min="6751" max="6752" width="11.125" style="6" customWidth="1"/>
    <col min="6753" max="6775" width="10" style="6" customWidth="1"/>
    <col min="6776" max="6777" width="9.875" style="6" customWidth="1"/>
    <col min="6778" max="6912" width="9" style="6"/>
    <col min="6913" max="6913" width="1.5" style="6" customWidth="1"/>
    <col min="6914" max="6914" width="8.5" style="6" customWidth="1"/>
    <col min="6915" max="6915" width="12.125" style="6" customWidth="1"/>
    <col min="6916" max="6916" width="11.625" style="6" bestFit="1" customWidth="1"/>
    <col min="6917" max="6917" width="10.875" style="6" customWidth="1"/>
    <col min="6918" max="6918" width="10.25" style="6" customWidth="1"/>
    <col min="6919" max="6919" width="11.25" style="6" customWidth="1"/>
    <col min="6920" max="6920" width="10.25" style="6" customWidth="1"/>
    <col min="6921" max="6921" width="10.375" style="6" customWidth="1"/>
    <col min="6922" max="6922" width="10.875" style="6" customWidth="1"/>
    <col min="6923" max="6923" width="11.125" style="6" bestFit="1" customWidth="1"/>
    <col min="6924" max="6924" width="11" style="6" customWidth="1"/>
    <col min="6925" max="6925" width="10.5" style="6" customWidth="1"/>
    <col min="6926" max="6926" width="10.875" style="6" bestFit="1" customWidth="1"/>
    <col min="6927" max="6927" width="1.75" style="6" customWidth="1"/>
    <col min="6928" max="6928" width="9.125" style="6" customWidth="1"/>
    <col min="6929" max="6929" width="11.5" style="6" customWidth="1"/>
    <col min="6930" max="6930" width="10.125" style="6" customWidth="1"/>
    <col min="6931" max="6933" width="10.375" style="6" customWidth="1"/>
    <col min="6934" max="6934" width="9.375" style="6" customWidth="1"/>
    <col min="6935" max="6935" width="8.75" style="6" customWidth="1"/>
    <col min="6936" max="6936" width="9.375" style="6" customWidth="1"/>
    <col min="6937" max="6937" width="9.75" style="6" customWidth="1"/>
    <col min="6938" max="6938" width="11.875" style="6" customWidth="1"/>
    <col min="6939" max="6939" width="10" style="6" customWidth="1"/>
    <col min="6940" max="6940" width="10.625" style="6" customWidth="1"/>
    <col min="6941" max="6941" width="11.125" style="6" bestFit="1" customWidth="1"/>
    <col min="6942" max="6942" width="1.125" style="6" customWidth="1"/>
    <col min="6943" max="6943" width="8.25" style="6" customWidth="1"/>
    <col min="6944" max="6944" width="11.75" style="6" customWidth="1"/>
    <col min="6945" max="6945" width="10.875" style="6" customWidth="1"/>
    <col min="6946" max="6947" width="11" style="6" customWidth="1"/>
    <col min="6948" max="6948" width="10" style="6" customWidth="1"/>
    <col min="6949" max="6949" width="11.625" style="6" customWidth="1"/>
    <col min="6950" max="6950" width="11.125" style="6" customWidth="1"/>
    <col min="6951" max="6951" width="12.5" style="6" customWidth="1"/>
    <col min="6952" max="6952" width="10.25" style="6" customWidth="1"/>
    <col min="6953" max="6953" width="9.875" style="6" customWidth="1"/>
    <col min="6954" max="6954" width="19.75" style="6" customWidth="1"/>
    <col min="6955" max="6955" width="9" style="6"/>
    <col min="6956" max="6966" width="10" style="6" customWidth="1"/>
    <col min="6967" max="6967" width="10.375" style="6" customWidth="1"/>
    <col min="6968" max="6968" width="3.625" style="6" customWidth="1"/>
    <col min="6969" max="6981" width="10" style="6" customWidth="1"/>
    <col min="6982" max="6982" width="9.625" style="6" bestFit="1" customWidth="1"/>
    <col min="6983" max="6983" width="1.875" style="6" customWidth="1"/>
    <col min="6984" max="6984" width="8.25" style="6" customWidth="1"/>
    <col min="6985" max="6994" width="10" style="6" customWidth="1"/>
    <col min="6995" max="6995" width="9.5" style="6" customWidth="1"/>
    <col min="6996" max="7005" width="10" style="6" customWidth="1"/>
    <col min="7006" max="7006" width="16" style="6" customWidth="1"/>
    <col min="7007" max="7008" width="11.125" style="6" customWidth="1"/>
    <col min="7009" max="7031" width="10" style="6" customWidth="1"/>
    <col min="7032" max="7033" width="9.875" style="6" customWidth="1"/>
    <col min="7034" max="7168" width="9" style="6"/>
    <col min="7169" max="7169" width="1.5" style="6" customWidth="1"/>
    <col min="7170" max="7170" width="8.5" style="6" customWidth="1"/>
    <col min="7171" max="7171" width="12.125" style="6" customWidth="1"/>
    <col min="7172" max="7172" width="11.625" style="6" bestFit="1" customWidth="1"/>
    <col min="7173" max="7173" width="10.875" style="6" customWidth="1"/>
    <col min="7174" max="7174" width="10.25" style="6" customWidth="1"/>
    <col min="7175" max="7175" width="11.25" style="6" customWidth="1"/>
    <col min="7176" max="7176" width="10.25" style="6" customWidth="1"/>
    <col min="7177" max="7177" width="10.375" style="6" customWidth="1"/>
    <col min="7178" max="7178" width="10.875" style="6" customWidth="1"/>
    <col min="7179" max="7179" width="11.125" style="6" bestFit="1" customWidth="1"/>
    <col min="7180" max="7180" width="11" style="6" customWidth="1"/>
    <col min="7181" max="7181" width="10.5" style="6" customWidth="1"/>
    <col min="7182" max="7182" width="10.875" style="6" bestFit="1" customWidth="1"/>
    <col min="7183" max="7183" width="1.75" style="6" customWidth="1"/>
    <col min="7184" max="7184" width="9.125" style="6" customWidth="1"/>
    <col min="7185" max="7185" width="11.5" style="6" customWidth="1"/>
    <col min="7186" max="7186" width="10.125" style="6" customWidth="1"/>
    <col min="7187" max="7189" width="10.375" style="6" customWidth="1"/>
    <col min="7190" max="7190" width="9.375" style="6" customWidth="1"/>
    <col min="7191" max="7191" width="8.75" style="6" customWidth="1"/>
    <col min="7192" max="7192" width="9.375" style="6" customWidth="1"/>
    <col min="7193" max="7193" width="9.75" style="6" customWidth="1"/>
    <col min="7194" max="7194" width="11.875" style="6" customWidth="1"/>
    <col min="7195" max="7195" width="10" style="6" customWidth="1"/>
    <col min="7196" max="7196" width="10.625" style="6" customWidth="1"/>
    <col min="7197" max="7197" width="11.125" style="6" bestFit="1" customWidth="1"/>
    <col min="7198" max="7198" width="1.125" style="6" customWidth="1"/>
    <col min="7199" max="7199" width="8.25" style="6" customWidth="1"/>
    <col min="7200" max="7200" width="11.75" style="6" customWidth="1"/>
    <col min="7201" max="7201" width="10.875" style="6" customWidth="1"/>
    <col min="7202" max="7203" width="11" style="6" customWidth="1"/>
    <col min="7204" max="7204" width="10" style="6" customWidth="1"/>
    <col min="7205" max="7205" width="11.625" style="6" customWidth="1"/>
    <col min="7206" max="7206" width="11.125" style="6" customWidth="1"/>
    <col min="7207" max="7207" width="12.5" style="6" customWidth="1"/>
    <col min="7208" max="7208" width="10.25" style="6" customWidth="1"/>
    <col min="7209" max="7209" width="9.875" style="6" customWidth="1"/>
    <col min="7210" max="7210" width="19.75" style="6" customWidth="1"/>
    <col min="7211" max="7211" width="9" style="6"/>
    <col min="7212" max="7222" width="10" style="6" customWidth="1"/>
    <col min="7223" max="7223" width="10.375" style="6" customWidth="1"/>
    <col min="7224" max="7224" width="3.625" style="6" customWidth="1"/>
    <col min="7225" max="7237" width="10" style="6" customWidth="1"/>
    <col min="7238" max="7238" width="9.625" style="6" bestFit="1" customWidth="1"/>
    <col min="7239" max="7239" width="1.875" style="6" customWidth="1"/>
    <col min="7240" max="7240" width="8.25" style="6" customWidth="1"/>
    <col min="7241" max="7250" width="10" style="6" customWidth="1"/>
    <col min="7251" max="7251" width="9.5" style="6" customWidth="1"/>
    <col min="7252" max="7261" width="10" style="6" customWidth="1"/>
    <col min="7262" max="7262" width="16" style="6" customWidth="1"/>
    <col min="7263" max="7264" width="11.125" style="6" customWidth="1"/>
    <col min="7265" max="7287" width="10" style="6" customWidth="1"/>
    <col min="7288" max="7289" width="9.875" style="6" customWidth="1"/>
    <col min="7290" max="7424" width="9" style="6"/>
    <col min="7425" max="7425" width="1.5" style="6" customWidth="1"/>
    <col min="7426" max="7426" width="8.5" style="6" customWidth="1"/>
    <col min="7427" max="7427" width="12.125" style="6" customWidth="1"/>
    <col min="7428" max="7428" width="11.625" style="6" bestFit="1" customWidth="1"/>
    <col min="7429" max="7429" width="10.875" style="6" customWidth="1"/>
    <col min="7430" max="7430" width="10.25" style="6" customWidth="1"/>
    <col min="7431" max="7431" width="11.25" style="6" customWidth="1"/>
    <col min="7432" max="7432" width="10.25" style="6" customWidth="1"/>
    <col min="7433" max="7433" width="10.375" style="6" customWidth="1"/>
    <col min="7434" max="7434" width="10.875" style="6" customWidth="1"/>
    <col min="7435" max="7435" width="11.125" style="6" bestFit="1" customWidth="1"/>
    <col min="7436" max="7436" width="11" style="6" customWidth="1"/>
    <col min="7437" max="7437" width="10.5" style="6" customWidth="1"/>
    <col min="7438" max="7438" width="10.875" style="6" bestFit="1" customWidth="1"/>
    <col min="7439" max="7439" width="1.75" style="6" customWidth="1"/>
    <col min="7440" max="7440" width="9.125" style="6" customWidth="1"/>
    <col min="7441" max="7441" width="11.5" style="6" customWidth="1"/>
    <col min="7442" max="7442" width="10.125" style="6" customWidth="1"/>
    <col min="7443" max="7445" width="10.375" style="6" customWidth="1"/>
    <col min="7446" max="7446" width="9.375" style="6" customWidth="1"/>
    <col min="7447" max="7447" width="8.75" style="6" customWidth="1"/>
    <col min="7448" max="7448" width="9.375" style="6" customWidth="1"/>
    <col min="7449" max="7449" width="9.75" style="6" customWidth="1"/>
    <col min="7450" max="7450" width="11.875" style="6" customWidth="1"/>
    <col min="7451" max="7451" width="10" style="6" customWidth="1"/>
    <col min="7452" max="7452" width="10.625" style="6" customWidth="1"/>
    <col min="7453" max="7453" width="11.125" style="6" bestFit="1" customWidth="1"/>
    <col min="7454" max="7454" width="1.125" style="6" customWidth="1"/>
    <col min="7455" max="7455" width="8.25" style="6" customWidth="1"/>
    <col min="7456" max="7456" width="11.75" style="6" customWidth="1"/>
    <col min="7457" max="7457" width="10.875" style="6" customWidth="1"/>
    <col min="7458" max="7459" width="11" style="6" customWidth="1"/>
    <col min="7460" max="7460" width="10" style="6" customWidth="1"/>
    <col min="7461" max="7461" width="11.625" style="6" customWidth="1"/>
    <col min="7462" max="7462" width="11.125" style="6" customWidth="1"/>
    <col min="7463" max="7463" width="12.5" style="6" customWidth="1"/>
    <col min="7464" max="7464" width="10.25" style="6" customWidth="1"/>
    <col min="7465" max="7465" width="9.875" style="6" customWidth="1"/>
    <col min="7466" max="7466" width="19.75" style="6" customWidth="1"/>
    <col min="7467" max="7467" width="9" style="6"/>
    <col min="7468" max="7478" width="10" style="6" customWidth="1"/>
    <col min="7479" max="7479" width="10.375" style="6" customWidth="1"/>
    <col min="7480" max="7480" width="3.625" style="6" customWidth="1"/>
    <col min="7481" max="7493" width="10" style="6" customWidth="1"/>
    <col min="7494" max="7494" width="9.625" style="6" bestFit="1" customWidth="1"/>
    <col min="7495" max="7495" width="1.875" style="6" customWidth="1"/>
    <col min="7496" max="7496" width="8.25" style="6" customWidth="1"/>
    <col min="7497" max="7506" width="10" style="6" customWidth="1"/>
    <col min="7507" max="7507" width="9.5" style="6" customWidth="1"/>
    <col min="7508" max="7517" width="10" style="6" customWidth="1"/>
    <col min="7518" max="7518" width="16" style="6" customWidth="1"/>
    <col min="7519" max="7520" width="11.125" style="6" customWidth="1"/>
    <col min="7521" max="7543" width="10" style="6" customWidth="1"/>
    <col min="7544" max="7545" width="9.875" style="6" customWidth="1"/>
    <col min="7546" max="7680" width="9" style="6"/>
    <col min="7681" max="7681" width="1.5" style="6" customWidth="1"/>
    <col min="7682" max="7682" width="8.5" style="6" customWidth="1"/>
    <col min="7683" max="7683" width="12.125" style="6" customWidth="1"/>
    <col min="7684" max="7684" width="11.625" style="6" bestFit="1" customWidth="1"/>
    <col min="7685" max="7685" width="10.875" style="6" customWidth="1"/>
    <col min="7686" max="7686" width="10.25" style="6" customWidth="1"/>
    <col min="7687" max="7687" width="11.25" style="6" customWidth="1"/>
    <col min="7688" max="7688" width="10.25" style="6" customWidth="1"/>
    <col min="7689" max="7689" width="10.375" style="6" customWidth="1"/>
    <col min="7690" max="7690" width="10.875" style="6" customWidth="1"/>
    <col min="7691" max="7691" width="11.125" style="6" bestFit="1" customWidth="1"/>
    <col min="7692" max="7692" width="11" style="6" customWidth="1"/>
    <col min="7693" max="7693" width="10.5" style="6" customWidth="1"/>
    <col min="7694" max="7694" width="10.875" style="6" bestFit="1" customWidth="1"/>
    <col min="7695" max="7695" width="1.75" style="6" customWidth="1"/>
    <col min="7696" max="7696" width="9.125" style="6" customWidth="1"/>
    <col min="7697" max="7697" width="11.5" style="6" customWidth="1"/>
    <col min="7698" max="7698" width="10.125" style="6" customWidth="1"/>
    <col min="7699" max="7701" width="10.375" style="6" customWidth="1"/>
    <col min="7702" max="7702" width="9.375" style="6" customWidth="1"/>
    <col min="7703" max="7703" width="8.75" style="6" customWidth="1"/>
    <col min="7704" max="7704" width="9.375" style="6" customWidth="1"/>
    <col min="7705" max="7705" width="9.75" style="6" customWidth="1"/>
    <col min="7706" max="7706" width="11.875" style="6" customWidth="1"/>
    <col min="7707" max="7707" width="10" style="6" customWidth="1"/>
    <col min="7708" max="7708" width="10.625" style="6" customWidth="1"/>
    <col min="7709" max="7709" width="11.125" style="6" bestFit="1" customWidth="1"/>
    <col min="7710" max="7710" width="1.125" style="6" customWidth="1"/>
    <col min="7711" max="7711" width="8.25" style="6" customWidth="1"/>
    <col min="7712" max="7712" width="11.75" style="6" customWidth="1"/>
    <col min="7713" max="7713" width="10.875" style="6" customWidth="1"/>
    <col min="7714" max="7715" width="11" style="6" customWidth="1"/>
    <col min="7716" max="7716" width="10" style="6" customWidth="1"/>
    <col min="7717" max="7717" width="11.625" style="6" customWidth="1"/>
    <col min="7718" max="7718" width="11.125" style="6" customWidth="1"/>
    <col min="7719" max="7719" width="12.5" style="6" customWidth="1"/>
    <col min="7720" max="7720" width="10.25" style="6" customWidth="1"/>
    <col min="7721" max="7721" width="9.875" style="6" customWidth="1"/>
    <col min="7722" max="7722" width="19.75" style="6" customWidth="1"/>
    <col min="7723" max="7723" width="9" style="6"/>
    <col min="7724" max="7734" width="10" style="6" customWidth="1"/>
    <col min="7735" max="7735" width="10.375" style="6" customWidth="1"/>
    <col min="7736" max="7736" width="3.625" style="6" customWidth="1"/>
    <col min="7737" max="7749" width="10" style="6" customWidth="1"/>
    <col min="7750" max="7750" width="9.625" style="6" bestFit="1" customWidth="1"/>
    <col min="7751" max="7751" width="1.875" style="6" customWidth="1"/>
    <col min="7752" max="7752" width="8.25" style="6" customWidth="1"/>
    <col min="7753" max="7762" width="10" style="6" customWidth="1"/>
    <col min="7763" max="7763" width="9.5" style="6" customWidth="1"/>
    <col min="7764" max="7773" width="10" style="6" customWidth="1"/>
    <col min="7774" max="7774" width="16" style="6" customWidth="1"/>
    <col min="7775" max="7776" width="11.125" style="6" customWidth="1"/>
    <col min="7777" max="7799" width="10" style="6" customWidth="1"/>
    <col min="7800" max="7801" width="9.875" style="6" customWidth="1"/>
    <col min="7802" max="7936" width="9" style="6"/>
    <col min="7937" max="7937" width="1.5" style="6" customWidth="1"/>
    <col min="7938" max="7938" width="8.5" style="6" customWidth="1"/>
    <col min="7939" max="7939" width="12.125" style="6" customWidth="1"/>
    <col min="7940" max="7940" width="11.625" style="6" bestFit="1" customWidth="1"/>
    <col min="7941" max="7941" width="10.875" style="6" customWidth="1"/>
    <col min="7942" max="7942" width="10.25" style="6" customWidth="1"/>
    <col min="7943" max="7943" width="11.25" style="6" customWidth="1"/>
    <col min="7944" max="7944" width="10.25" style="6" customWidth="1"/>
    <col min="7945" max="7945" width="10.375" style="6" customWidth="1"/>
    <col min="7946" max="7946" width="10.875" style="6" customWidth="1"/>
    <col min="7947" max="7947" width="11.125" style="6" bestFit="1" customWidth="1"/>
    <col min="7948" max="7948" width="11" style="6" customWidth="1"/>
    <col min="7949" max="7949" width="10.5" style="6" customWidth="1"/>
    <col min="7950" max="7950" width="10.875" style="6" bestFit="1" customWidth="1"/>
    <col min="7951" max="7951" width="1.75" style="6" customWidth="1"/>
    <col min="7952" max="7952" width="9.125" style="6" customWidth="1"/>
    <col min="7953" max="7953" width="11.5" style="6" customWidth="1"/>
    <col min="7954" max="7954" width="10.125" style="6" customWidth="1"/>
    <col min="7955" max="7957" width="10.375" style="6" customWidth="1"/>
    <col min="7958" max="7958" width="9.375" style="6" customWidth="1"/>
    <col min="7959" max="7959" width="8.75" style="6" customWidth="1"/>
    <col min="7960" max="7960" width="9.375" style="6" customWidth="1"/>
    <col min="7961" max="7961" width="9.75" style="6" customWidth="1"/>
    <col min="7962" max="7962" width="11.875" style="6" customWidth="1"/>
    <col min="7963" max="7963" width="10" style="6" customWidth="1"/>
    <col min="7964" max="7964" width="10.625" style="6" customWidth="1"/>
    <col min="7965" max="7965" width="11.125" style="6" bestFit="1" customWidth="1"/>
    <col min="7966" max="7966" width="1.125" style="6" customWidth="1"/>
    <col min="7967" max="7967" width="8.25" style="6" customWidth="1"/>
    <col min="7968" max="7968" width="11.75" style="6" customWidth="1"/>
    <col min="7969" max="7969" width="10.875" style="6" customWidth="1"/>
    <col min="7970" max="7971" width="11" style="6" customWidth="1"/>
    <col min="7972" max="7972" width="10" style="6" customWidth="1"/>
    <col min="7973" max="7973" width="11.625" style="6" customWidth="1"/>
    <col min="7974" max="7974" width="11.125" style="6" customWidth="1"/>
    <col min="7975" max="7975" width="12.5" style="6" customWidth="1"/>
    <col min="7976" max="7976" width="10.25" style="6" customWidth="1"/>
    <col min="7977" max="7977" width="9.875" style="6" customWidth="1"/>
    <col min="7978" max="7978" width="19.75" style="6" customWidth="1"/>
    <col min="7979" max="7979" width="9" style="6"/>
    <col min="7980" max="7990" width="10" style="6" customWidth="1"/>
    <col min="7991" max="7991" width="10.375" style="6" customWidth="1"/>
    <col min="7992" max="7992" width="3.625" style="6" customWidth="1"/>
    <col min="7993" max="8005" width="10" style="6" customWidth="1"/>
    <col min="8006" max="8006" width="9.625" style="6" bestFit="1" customWidth="1"/>
    <col min="8007" max="8007" width="1.875" style="6" customWidth="1"/>
    <col min="8008" max="8008" width="8.25" style="6" customWidth="1"/>
    <col min="8009" max="8018" width="10" style="6" customWidth="1"/>
    <col min="8019" max="8019" width="9.5" style="6" customWidth="1"/>
    <col min="8020" max="8029" width="10" style="6" customWidth="1"/>
    <col min="8030" max="8030" width="16" style="6" customWidth="1"/>
    <col min="8031" max="8032" width="11.125" style="6" customWidth="1"/>
    <col min="8033" max="8055" width="10" style="6" customWidth="1"/>
    <col min="8056" max="8057" width="9.875" style="6" customWidth="1"/>
    <col min="8058" max="8192" width="9" style="6"/>
    <col min="8193" max="8193" width="1.5" style="6" customWidth="1"/>
    <col min="8194" max="8194" width="8.5" style="6" customWidth="1"/>
    <col min="8195" max="8195" width="12.125" style="6" customWidth="1"/>
    <col min="8196" max="8196" width="11.625" style="6" bestFit="1" customWidth="1"/>
    <col min="8197" max="8197" width="10.875" style="6" customWidth="1"/>
    <col min="8198" max="8198" width="10.25" style="6" customWidth="1"/>
    <col min="8199" max="8199" width="11.25" style="6" customWidth="1"/>
    <col min="8200" max="8200" width="10.25" style="6" customWidth="1"/>
    <col min="8201" max="8201" width="10.375" style="6" customWidth="1"/>
    <col min="8202" max="8202" width="10.875" style="6" customWidth="1"/>
    <col min="8203" max="8203" width="11.125" style="6" bestFit="1" customWidth="1"/>
    <col min="8204" max="8204" width="11" style="6" customWidth="1"/>
    <col min="8205" max="8205" width="10.5" style="6" customWidth="1"/>
    <col min="8206" max="8206" width="10.875" style="6" bestFit="1" customWidth="1"/>
    <col min="8207" max="8207" width="1.75" style="6" customWidth="1"/>
    <col min="8208" max="8208" width="9.125" style="6" customWidth="1"/>
    <col min="8209" max="8209" width="11.5" style="6" customWidth="1"/>
    <col min="8210" max="8210" width="10.125" style="6" customWidth="1"/>
    <col min="8211" max="8213" width="10.375" style="6" customWidth="1"/>
    <col min="8214" max="8214" width="9.375" style="6" customWidth="1"/>
    <col min="8215" max="8215" width="8.75" style="6" customWidth="1"/>
    <col min="8216" max="8216" width="9.375" style="6" customWidth="1"/>
    <col min="8217" max="8217" width="9.75" style="6" customWidth="1"/>
    <col min="8218" max="8218" width="11.875" style="6" customWidth="1"/>
    <col min="8219" max="8219" width="10" style="6" customWidth="1"/>
    <col min="8220" max="8220" width="10.625" style="6" customWidth="1"/>
    <col min="8221" max="8221" width="11.125" style="6" bestFit="1" customWidth="1"/>
    <col min="8222" max="8222" width="1.125" style="6" customWidth="1"/>
    <col min="8223" max="8223" width="8.25" style="6" customWidth="1"/>
    <col min="8224" max="8224" width="11.75" style="6" customWidth="1"/>
    <col min="8225" max="8225" width="10.875" style="6" customWidth="1"/>
    <col min="8226" max="8227" width="11" style="6" customWidth="1"/>
    <col min="8228" max="8228" width="10" style="6" customWidth="1"/>
    <col min="8229" max="8229" width="11.625" style="6" customWidth="1"/>
    <col min="8230" max="8230" width="11.125" style="6" customWidth="1"/>
    <col min="8231" max="8231" width="12.5" style="6" customWidth="1"/>
    <col min="8232" max="8232" width="10.25" style="6" customWidth="1"/>
    <col min="8233" max="8233" width="9.875" style="6" customWidth="1"/>
    <col min="8234" max="8234" width="19.75" style="6" customWidth="1"/>
    <col min="8235" max="8235" width="9" style="6"/>
    <col min="8236" max="8246" width="10" style="6" customWidth="1"/>
    <col min="8247" max="8247" width="10.375" style="6" customWidth="1"/>
    <col min="8248" max="8248" width="3.625" style="6" customWidth="1"/>
    <col min="8249" max="8261" width="10" style="6" customWidth="1"/>
    <col min="8262" max="8262" width="9.625" style="6" bestFit="1" customWidth="1"/>
    <col min="8263" max="8263" width="1.875" style="6" customWidth="1"/>
    <col min="8264" max="8264" width="8.25" style="6" customWidth="1"/>
    <col min="8265" max="8274" width="10" style="6" customWidth="1"/>
    <col min="8275" max="8275" width="9.5" style="6" customWidth="1"/>
    <col min="8276" max="8285" width="10" style="6" customWidth="1"/>
    <col min="8286" max="8286" width="16" style="6" customWidth="1"/>
    <col min="8287" max="8288" width="11.125" style="6" customWidth="1"/>
    <col min="8289" max="8311" width="10" style="6" customWidth="1"/>
    <col min="8312" max="8313" width="9.875" style="6" customWidth="1"/>
    <col min="8314" max="8448" width="9" style="6"/>
    <col min="8449" max="8449" width="1.5" style="6" customWidth="1"/>
    <col min="8450" max="8450" width="8.5" style="6" customWidth="1"/>
    <col min="8451" max="8451" width="12.125" style="6" customWidth="1"/>
    <col min="8452" max="8452" width="11.625" style="6" bestFit="1" customWidth="1"/>
    <col min="8453" max="8453" width="10.875" style="6" customWidth="1"/>
    <col min="8454" max="8454" width="10.25" style="6" customWidth="1"/>
    <col min="8455" max="8455" width="11.25" style="6" customWidth="1"/>
    <col min="8456" max="8456" width="10.25" style="6" customWidth="1"/>
    <col min="8457" max="8457" width="10.375" style="6" customWidth="1"/>
    <col min="8458" max="8458" width="10.875" style="6" customWidth="1"/>
    <col min="8459" max="8459" width="11.125" style="6" bestFit="1" customWidth="1"/>
    <col min="8460" max="8460" width="11" style="6" customWidth="1"/>
    <col min="8461" max="8461" width="10.5" style="6" customWidth="1"/>
    <col min="8462" max="8462" width="10.875" style="6" bestFit="1" customWidth="1"/>
    <col min="8463" max="8463" width="1.75" style="6" customWidth="1"/>
    <col min="8464" max="8464" width="9.125" style="6" customWidth="1"/>
    <col min="8465" max="8465" width="11.5" style="6" customWidth="1"/>
    <col min="8466" max="8466" width="10.125" style="6" customWidth="1"/>
    <col min="8467" max="8469" width="10.375" style="6" customWidth="1"/>
    <col min="8470" max="8470" width="9.375" style="6" customWidth="1"/>
    <col min="8471" max="8471" width="8.75" style="6" customWidth="1"/>
    <col min="8472" max="8472" width="9.375" style="6" customWidth="1"/>
    <col min="8473" max="8473" width="9.75" style="6" customWidth="1"/>
    <col min="8474" max="8474" width="11.875" style="6" customWidth="1"/>
    <col min="8475" max="8475" width="10" style="6" customWidth="1"/>
    <col min="8476" max="8476" width="10.625" style="6" customWidth="1"/>
    <col min="8477" max="8477" width="11.125" style="6" bestFit="1" customWidth="1"/>
    <col min="8478" max="8478" width="1.125" style="6" customWidth="1"/>
    <col min="8479" max="8479" width="8.25" style="6" customWidth="1"/>
    <col min="8480" max="8480" width="11.75" style="6" customWidth="1"/>
    <col min="8481" max="8481" width="10.875" style="6" customWidth="1"/>
    <col min="8482" max="8483" width="11" style="6" customWidth="1"/>
    <col min="8484" max="8484" width="10" style="6" customWidth="1"/>
    <col min="8485" max="8485" width="11.625" style="6" customWidth="1"/>
    <col min="8486" max="8486" width="11.125" style="6" customWidth="1"/>
    <col min="8487" max="8487" width="12.5" style="6" customWidth="1"/>
    <col min="8488" max="8488" width="10.25" style="6" customWidth="1"/>
    <col min="8489" max="8489" width="9.875" style="6" customWidth="1"/>
    <col min="8490" max="8490" width="19.75" style="6" customWidth="1"/>
    <col min="8491" max="8491" width="9" style="6"/>
    <col min="8492" max="8502" width="10" style="6" customWidth="1"/>
    <col min="8503" max="8503" width="10.375" style="6" customWidth="1"/>
    <col min="8504" max="8504" width="3.625" style="6" customWidth="1"/>
    <col min="8505" max="8517" width="10" style="6" customWidth="1"/>
    <col min="8518" max="8518" width="9.625" style="6" bestFit="1" customWidth="1"/>
    <col min="8519" max="8519" width="1.875" style="6" customWidth="1"/>
    <col min="8520" max="8520" width="8.25" style="6" customWidth="1"/>
    <col min="8521" max="8530" width="10" style="6" customWidth="1"/>
    <col min="8531" max="8531" width="9.5" style="6" customWidth="1"/>
    <col min="8532" max="8541" width="10" style="6" customWidth="1"/>
    <col min="8542" max="8542" width="16" style="6" customWidth="1"/>
    <col min="8543" max="8544" width="11.125" style="6" customWidth="1"/>
    <col min="8545" max="8567" width="10" style="6" customWidth="1"/>
    <col min="8568" max="8569" width="9.875" style="6" customWidth="1"/>
    <col min="8570" max="8704" width="9" style="6"/>
    <col min="8705" max="8705" width="1.5" style="6" customWidth="1"/>
    <col min="8706" max="8706" width="8.5" style="6" customWidth="1"/>
    <col min="8707" max="8707" width="12.125" style="6" customWidth="1"/>
    <col min="8708" max="8708" width="11.625" style="6" bestFit="1" customWidth="1"/>
    <col min="8709" max="8709" width="10.875" style="6" customWidth="1"/>
    <col min="8710" max="8710" width="10.25" style="6" customWidth="1"/>
    <col min="8711" max="8711" width="11.25" style="6" customWidth="1"/>
    <col min="8712" max="8712" width="10.25" style="6" customWidth="1"/>
    <col min="8713" max="8713" width="10.375" style="6" customWidth="1"/>
    <col min="8714" max="8714" width="10.875" style="6" customWidth="1"/>
    <col min="8715" max="8715" width="11.125" style="6" bestFit="1" customWidth="1"/>
    <col min="8716" max="8716" width="11" style="6" customWidth="1"/>
    <col min="8717" max="8717" width="10.5" style="6" customWidth="1"/>
    <col min="8718" max="8718" width="10.875" style="6" bestFit="1" customWidth="1"/>
    <col min="8719" max="8719" width="1.75" style="6" customWidth="1"/>
    <col min="8720" max="8720" width="9.125" style="6" customWidth="1"/>
    <col min="8721" max="8721" width="11.5" style="6" customWidth="1"/>
    <col min="8722" max="8722" width="10.125" style="6" customWidth="1"/>
    <col min="8723" max="8725" width="10.375" style="6" customWidth="1"/>
    <col min="8726" max="8726" width="9.375" style="6" customWidth="1"/>
    <col min="8727" max="8727" width="8.75" style="6" customWidth="1"/>
    <col min="8728" max="8728" width="9.375" style="6" customWidth="1"/>
    <col min="8729" max="8729" width="9.75" style="6" customWidth="1"/>
    <col min="8730" max="8730" width="11.875" style="6" customWidth="1"/>
    <col min="8731" max="8731" width="10" style="6" customWidth="1"/>
    <col min="8732" max="8732" width="10.625" style="6" customWidth="1"/>
    <col min="8733" max="8733" width="11.125" style="6" bestFit="1" customWidth="1"/>
    <col min="8734" max="8734" width="1.125" style="6" customWidth="1"/>
    <col min="8735" max="8735" width="8.25" style="6" customWidth="1"/>
    <col min="8736" max="8736" width="11.75" style="6" customWidth="1"/>
    <col min="8737" max="8737" width="10.875" style="6" customWidth="1"/>
    <col min="8738" max="8739" width="11" style="6" customWidth="1"/>
    <col min="8740" max="8740" width="10" style="6" customWidth="1"/>
    <col min="8741" max="8741" width="11.625" style="6" customWidth="1"/>
    <col min="8742" max="8742" width="11.125" style="6" customWidth="1"/>
    <col min="8743" max="8743" width="12.5" style="6" customWidth="1"/>
    <col min="8744" max="8744" width="10.25" style="6" customWidth="1"/>
    <col min="8745" max="8745" width="9.875" style="6" customWidth="1"/>
    <col min="8746" max="8746" width="19.75" style="6" customWidth="1"/>
    <col min="8747" max="8747" width="9" style="6"/>
    <col min="8748" max="8758" width="10" style="6" customWidth="1"/>
    <col min="8759" max="8759" width="10.375" style="6" customWidth="1"/>
    <col min="8760" max="8760" width="3.625" style="6" customWidth="1"/>
    <col min="8761" max="8773" width="10" style="6" customWidth="1"/>
    <col min="8774" max="8774" width="9.625" style="6" bestFit="1" customWidth="1"/>
    <col min="8775" max="8775" width="1.875" style="6" customWidth="1"/>
    <col min="8776" max="8776" width="8.25" style="6" customWidth="1"/>
    <col min="8777" max="8786" width="10" style="6" customWidth="1"/>
    <col min="8787" max="8787" width="9.5" style="6" customWidth="1"/>
    <col min="8788" max="8797" width="10" style="6" customWidth="1"/>
    <col min="8798" max="8798" width="16" style="6" customWidth="1"/>
    <col min="8799" max="8800" width="11.125" style="6" customWidth="1"/>
    <col min="8801" max="8823" width="10" style="6" customWidth="1"/>
    <col min="8824" max="8825" width="9.875" style="6" customWidth="1"/>
    <col min="8826" max="8960" width="9" style="6"/>
    <col min="8961" max="8961" width="1.5" style="6" customWidth="1"/>
    <col min="8962" max="8962" width="8.5" style="6" customWidth="1"/>
    <col min="8963" max="8963" width="12.125" style="6" customWidth="1"/>
    <col min="8964" max="8964" width="11.625" style="6" bestFit="1" customWidth="1"/>
    <col min="8965" max="8965" width="10.875" style="6" customWidth="1"/>
    <col min="8966" max="8966" width="10.25" style="6" customWidth="1"/>
    <col min="8967" max="8967" width="11.25" style="6" customWidth="1"/>
    <col min="8968" max="8968" width="10.25" style="6" customWidth="1"/>
    <col min="8969" max="8969" width="10.375" style="6" customWidth="1"/>
    <col min="8970" max="8970" width="10.875" style="6" customWidth="1"/>
    <col min="8971" max="8971" width="11.125" style="6" bestFit="1" customWidth="1"/>
    <col min="8972" max="8972" width="11" style="6" customWidth="1"/>
    <col min="8973" max="8973" width="10.5" style="6" customWidth="1"/>
    <col min="8974" max="8974" width="10.875" style="6" bestFit="1" customWidth="1"/>
    <col min="8975" max="8975" width="1.75" style="6" customWidth="1"/>
    <col min="8976" max="8976" width="9.125" style="6" customWidth="1"/>
    <col min="8977" max="8977" width="11.5" style="6" customWidth="1"/>
    <col min="8978" max="8978" width="10.125" style="6" customWidth="1"/>
    <col min="8979" max="8981" width="10.375" style="6" customWidth="1"/>
    <col min="8982" max="8982" width="9.375" style="6" customWidth="1"/>
    <col min="8983" max="8983" width="8.75" style="6" customWidth="1"/>
    <col min="8984" max="8984" width="9.375" style="6" customWidth="1"/>
    <col min="8985" max="8985" width="9.75" style="6" customWidth="1"/>
    <col min="8986" max="8986" width="11.875" style="6" customWidth="1"/>
    <col min="8987" max="8987" width="10" style="6" customWidth="1"/>
    <col min="8988" max="8988" width="10.625" style="6" customWidth="1"/>
    <col min="8989" max="8989" width="11.125" style="6" bestFit="1" customWidth="1"/>
    <col min="8990" max="8990" width="1.125" style="6" customWidth="1"/>
    <col min="8991" max="8991" width="8.25" style="6" customWidth="1"/>
    <col min="8992" max="8992" width="11.75" style="6" customWidth="1"/>
    <col min="8993" max="8993" width="10.875" style="6" customWidth="1"/>
    <col min="8994" max="8995" width="11" style="6" customWidth="1"/>
    <col min="8996" max="8996" width="10" style="6" customWidth="1"/>
    <col min="8997" max="8997" width="11.625" style="6" customWidth="1"/>
    <col min="8998" max="8998" width="11.125" style="6" customWidth="1"/>
    <col min="8999" max="8999" width="12.5" style="6" customWidth="1"/>
    <col min="9000" max="9000" width="10.25" style="6" customWidth="1"/>
    <col min="9001" max="9001" width="9.875" style="6" customWidth="1"/>
    <col min="9002" max="9002" width="19.75" style="6" customWidth="1"/>
    <col min="9003" max="9003" width="9" style="6"/>
    <col min="9004" max="9014" width="10" style="6" customWidth="1"/>
    <col min="9015" max="9015" width="10.375" style="6" customWidth="1"/>
    <col min="9016" max="9016" width="3.625" style="6" customWidth="1"/>
    <col min="9017" max="9029" width="10" style="6" customWidth="1"/>
    <col min="9030" max="9030" width="9.625" style="6" bestFit="1" customWidth="1"/>
    <col min="9031" max="9031" width="1.875" style="6" customWidth="1"/>
    <col min="9032" max="9032" width="8.25" style="6" customWidth="1"/>
    <col min="9033" max="9042" width="10" style="6" customWidth="1"/>
    <col min="9043" max="9043" width="9.5" style="6" customWidth="1"/>
    <col min="9044" max="9053" width="10" style="6" customWidth="1"/>
    <col min="9054" max="9054" width="16" style="6" customWidth="1"/>
    <col min="9055" max="9056" width="11.125" style="6" customWidth="1"/>
    <col min="9057" max="9079" width="10" style="6" customWidth="1"/>
    <col min="9080" max="9081" width="9.875" style="6" customWidth="1"/>
    <col min="9082" max="9216" width="9" style="6"/>
    <col min="9217" max="9217" width="1.5" style="6" customWidth="1"/>
    <col min="9218" max="9218" width="8.5" style="6" customWidth="1"/>
    <col min="9219" max="9219" width="12.125" style="6" customWidth="1"/>
    <col min="9220" max="9220" width="11.625" style="6" bestFit="1" customWidth="1"/>
    <col min="9221" max="9221" width="10.875" style="6" customWidth="1"/>
    <col min="9222" max="9222" width="10.25" style="6" customWidth="1"/>
    <col min="9223" max="9223" width="11.25" style="6" customWidth="1"/>
    <col min="9224" max="9224" width="10.25" style="6" customWidth="1"/>
    <col min="9225" max="9225" width="10.375" style="6" customWidth="1"/>
    <col min="9226" max="9226" width="10.875" style="6" customWidth="1"/>
    <col min="9227" max="9227" width="11.125" style="6" bestFit="1" customWidth="1"/>
    <col min="9228" max="9228" width="11" style="6" customWidth="1"/>
    <col min="9229" max="9229" width="10.5" style="6" customWidth="1"/>
    <col min="9230" max="9230" width="10.875" style="6" bestFit="1" customWidth="1"/>
    <col min="9231" max="9231" width="1.75" style="6" customWidth="1"/>
    <col min="9232" max="9232" width="9.125" style="6" customWidth="1"/>
    <col min="9233" max="9233" width="11.5" style="6" customWidth="1"/>
    <col min="9234" max="9234" width="10.125" style="6" customWidth="1"/>
    <col min="9235" max="9237" width="10.375" style="6" customWidth="1"/>
    <col min="9238" max="9238" width="9.375" style="6" customWidth="1"/>
    <col min="9239" max="9239" width="8.75" style="6" customWidth="1"/>
    <col min="9240" max="9240" width="9.375" style="6" customWidth="1"/>
    <col min="9241" max="9241" width="9.75" style="6" customWidth="1"/>
    <col min="9242" max="9242" width="11.875" style="6" customWidth="1"/>
    <col min="9243" max="9243" width="10" style="6" customWidth="1"/>
    <col min="9244" max="9244" width="10.625" style="6" customWidth="1"/>
    <col min="9245" max="9245" width="11.125" style="6" bestFit="1" customWidth="1"/>
    <col min="9246" max="9246" width="1.125" style="6" customWidth="1"/>
    <col min="9247" max="9247" width="8.25" style="6" customWidth="1"/>
    <col min="9248" max="9248" width="11.75" style="6" customWidth="1"/>
    <col min="9249" max="9249" width="10.875" style="6" customWidth="1"/>
    <col min="9250" max="9251" width="11" style="6" customWidth="1"/>
    <col min="9252" max="9252" width="10" style="6" customWidth="1"/>
    <col min="9253" max="9253" width="11.625" style="6" customWidth="1"/>
    <col min="9254" max="9254" width="11.125" style="6" customWidth="1"/>
    <col min="9255" max="9255" width="12.5" style="6" customWidth="1"/>
    <col min="9256" max="9256" width="10.25" style="6" customWidth="1"/>
    <col min="9257" max="9257" width="9.875" style="6" customWidth="1"/>
    <col min="9258" max="9258" width="19.75" style="6" customWidth="1"/>
    <col min="9259" max="9259" width="9" style="6"/>
    <col min="9260" max="9270" width="10" style="6" customWidth="1"/>
    <col min="9271" max="9271" width="10.375" style="6" customWidth="1"/>
    <col min="9272" max="9272" width="3.625" style="6" customWidth="1"/>
    <col min="9273" max="9285" width="10" style="6" customWidth="1"/>
    <col min="9286" max="9286" width="9.625" style="6" bestFit="1" customWidth="1"/>
    <col min="9287" max="9287" width="1.875" style="6" customWidth="1"/>
    <col min="9288" max="9288" width="8.25" style="6" customWidth="1"/>
    <col min="9289" max="9298" width="10" style="6" customWidth="1"/>
    <col min="9299" max="9299" width="9.5" style="6" customWidth="1"/>
    <col min="9300" max="9309" width="10" style="6" customWidth="1"/>
    <col min="9310" max="9310" width="16" style="6" customWidth="1"/>
    <col min="9311" max="9312" width="11.125" style="6" customWidth="1"/>
    <col min="9313" max="9335" width="10" style="6" customWidth="1"/>
    <col min="9336" max="9337" width="9.875" style="6" customWidth="1"/>
    <col min="9338" max="9472" width="9" style="6"/>
    <col min="9473" max="9473" width="1.5" style="6" customWidth="1"/>
    <col min="9474" max="9474" width="8.5" style="6" customWidth="1"/>
    <col min="9475" max="9475" width="12.125" style="6" customWidth="1"/>
    <col min="9476" max="9476" width="11.625" style="6" bestFit="1" customWidth="1"/>
    <col min="9477" max="9477" width="10.875" style="6" customWidth="1"/>
    <col min="9478" max="9478" width="10.25" style="6" customWidth="1"/>
    <col min="9479" max="9479" width="11.25" style="6" customWidth="1"/>
    <col min="9480" max="9480" width="10.25" style="6" customWidth="1"/>
    <col min="9481" max="9481" width="10.375" style="6" customWidth="1"/>
    <col min="9482" max="9482" width="10.875" style="6" customWidth="1"/>
    <col min="9483" max="9483" width="11.125" style="6" bestFit="1" customWidth="1"/>
    <col min="9484" max="9484" width="11" style="6" customWidth="1"/>
    <col min="9485" max="9485" width="10.5" style="6" customWidth="1"/>
    <col min="9486" max="9486" width="10.875" style="6" bestFit="1" customWidth="1"/>
    <col min="9487" max="9487" width="1.75" style="6" customWidth="1"/>
    <col min="9488" max="9488" width="9.125" style="6" customWidth="1"/>
    <col min="9489" max="9489" width="11.5" style="6" customWidth="1"/>
    <col min="9490" max="9490" width="10.125" style="6" customWidth="1"/>
    <col min="9491" max="9493" width="10.375" style="6" customWidth="1"/>
    <col min="9494" max="9494" width="9.375" style="6" customWidth="1"/>
    <col min="9495" max="9495" width="8.75" style="6" customWidth="1"/>
    <col min="9496" max="9496" width="9.375" style="6" customWidth="1"/>
    <col min="9497" max="9497" width="9.75" style="6" customWidth="1"/>
    <col min="9498" max="9498" width="11.875" style="6" customWidth="1"/>
    <col min="9499" max="9499" width="10" style="6" customWidth="1"/>
    <col min="9500" max="9500" width="10.625" style="6" customWidth="1"/>
    <col min="9501" max="9501" width="11.125" style="6" bestFit="1" customWidth="1"/>
    <col min="9502" max="9502" width="1.125" style="6" customWidth="1"/>
    <col min="9503" max="9503" width="8.25" style="6" customWidth="1"/>
    <col min="9504" max="9504" width="11.75" style="6" customWidth="1"/>
    <col min="9505" max="9505" width="10.875" style="6" customWidth="1"/>
    <col min="9506" max="9507" width="11" style="6" customWidth="1"/>
    <col min="9508" max="9508" width="10" style="6" customWidth="1"/>
    <col min="9509" max="9509" width="11.625" style="6" customWidth="1"/>
    <col min="9510" max="9510" width="11.125" style="6" customWidth="1"/>
    <col min="9511" max="9511" width="12.5" style="6" customWidth="1"/>
    <col min="9512" max="9512" width="10.25" style="6" customWidth="1"/>
    <col min="9513" max="9513" width="9.875" style="6" customWidth="1"/>
    <col min="9514" max="9514" width="19.75" style="6" customWidth="1"/>
    <col min="9515" max="9515" width="9" style="6"/>
    <col min="9516" max="9526" width="10" style="6" customWidth="1"/>
    <col min="9527" max="9527" width="10.375" style="6" customWidth="1"/>
    <col min="9528" max="9528" width="3.625" style="6" customWidth="1"/>
    <col min="9529" max="9541" width="10" style="6" customWidth="1"/>
    <col min="9542" max="9542" width="9.625" style="6" bestFit="1" customWidth="1"/>
    <col min="9543" max="9543" width="1.875" style="6" customWidth="1"/>
    <col min="9544" max="9544" width="8.25" style="6" customWidth="1"/>
    <col min="9545" max="9554" width="10" style="6" customWidth="1"/>
    <col min="9555" max="9555" width="9.5" style="6" customWidth="1"/>
    <col min="9556" max="9565" width="10" style="6" customWidth="1"/>
    <col min="9566" max="9566" width="16" style="6" customWidth="1"/>
    <col min="9567" max="9568" width="11.125" style="6" customWidth="1"/>
    <col min="9569" max="9591" width="10" style="6" customWidth="1"/>
    <col min="9592" max="9593" width="9.875" style="6" customWidth="1"/>
    <col min="9594" max="9728" width="9" style="6"/>
    <col min="9729" max="9729" width="1.5" style="6" customWidth="1"/>
    <col min="9730" max="9730" width="8.5" style="6" customWidth="1"/>
    <col min="9731" max="9731" width="12.125" style="6" customWidth="1"/>
    <col min="9732" max="9732" width="11.625" style="6" bestFit="1" customWidth="1"/>
    <col min="9733" max="9733" width="10.875" style="6" customWidth="1"/>
    <col min="9734" max="9734" width="10.25" style="6" customWidth="1"/>
    <col min="9735" max="9735" width="11.25" style="6" customWidth="1"/>
    <col min="9736" max="9736" width="10.25" style="6" customWidth="1"/>
    <col min="9737" max="9737" width="10.375" style="6" customWidth="1"/>
    <col min="9738" max="9738" width="10.875" style="6" customWidth="1"/>
    <col min="9739" max="9739" width="11.125" style="6" bestFit="1" customWidth="1"/>
    <col min="9740" max="9740" width="11" style="6" customWidth="1"/>
    <col min="9741" max="9741" width="10.5" style="6" customWidth="1"/>
    <col min="9742" max="9742" width="10.875" style="6" bestFit="1" customWidth="1"/>
    <col min="9743" max="9743" width="1.75" style="6" customWidth="1"/>
    <col min="9744" max="9744" width="9.125" style="6" customWidth="1"/>
    <col min="9745" max="9745" width="11.5" style="6" customWidth="1"/>
    <col min="9746" max="9746" width="10.125" style="6" customWidth="1"/>
    <col min="9747" max="9749" width="10.375" style="6" customWidth="1"/>
    <col min="9750" max="9750" width="9.375" style="6" customWidth="1"/>
    <col min="9751" max="9751" width="8.75" style="6" customWidth="1"/>
    <col min="9752" max="9752" width="9.375" style="6" customWidth="1"/>
    <col min="9753" max="9753" width="9.75" style="6" customWidth="1"/>
    <col min="9754" max="9754" width="11.875" style="6" customWidth="1"/>
    <col min="9755" max="9755" width="10" style="6" customWidth="1"/>
    <col min="9756" max="9756" width="10.625" style="6" customWidth="1"/>
    <col min="9757" max="9757" width="11.125" style="6" bestFit="1" customWidth="1"/>
    <col min="9758" max="9758" width="1.125" style="6" customWidth="1"/>
    <col min="9759" max="9759" width="8.25" style="6" customWidth="1"/>
    <col min="9760" max="9760" width="11.75" style="6" customWidth="1"/>
    <col min="9761" max="9761" width="10.875" style="6" customWidth="1"/>
    <col min="9762" max="9763" width="11" style="6" customWidth="1"/>
    <col min="9764" max="9764" width="10" style="6" customWidth="1"/>
    <col min="9765" max="9765" width="11.625" style="6" customWidth="1"/>
    <col min="9766" max="9766" width="11.125" style="6" customWidth="1"/>
    <col min="9767" max="9767" width="12.5" style="6" customWidth="1"/>
    <col min="9768" max="9768" width="10.25" style="6" customWidth="1"/>
    <col min="9769" max="9769" width="9.875" style="6" customWidth="1"/>
    <col min="9770" max="9770" width="19.75" style="6" customWidth="1"/>
    <col min="9771" max="9771" width="9" style="6"/>
    <col min="9772" max="9782" width="10" style="6" customWidth="1"/>
    <col min="9783" max="9783" width="10.375" style="6" customWidth="1"/>
    <col min="9784" max="9784" width="3.625" style="6" customWidth="1"/>
    <col min="9785" max="9797" width="10" style="6" customWidth="1"/>
    <col min="9798" max="9798" width="9.625" style="6" bestFit="1" customWidth="1"/>
    <col min="9799" max="9799" width="1.875" style="6" customWidth="1"/>
    <col min="9800" max="9800" width="8.25" style="6" customWidth="1"/>
    <col min="9801" max="9810" width="10" style="6" customWidth="1"/>
    <col min="9811" max="9811" width="9.5" style="6" customWidth="1"/>
    <col min="9812" max="9821" width="10" style="6" customWidth="1"/>
    <col min="9822" max="9822" width="16" style="6" customWidth="1"/>
    <col min="9823" max="9824" width="11.125" style="6" customWidth="1"/>
    <col min="9825" max="9847" width="10" style="6" customWidth="1"/>
    <col min="9848" max="9849" width="9.875" style="6" customWidth="1"/>
    <col min="9850" max="9984" width="9" style="6"/>
    <col min="9985" max="9985" width="1.5" style="6" customWidth="1"/>
    <col min="9986" max="9986" width="8.5" style="6" customWidth="1"/>
    <col min="9987" max="9987" width="12.125" style="6" customWidth="1"/>
    <col min="9988" max="9988" width="11.625" style="6" bestFit="1" customWidth="1"/>
    <col min="9989" max="9989" width="10.875" style="6" customWidth="1"/>
    <col min="9990" max="9990" width="10.25" style="6" customWidth="1"/>
    <col min="9991" max="9991" width="11.25" style="6" customWidth="1"/>
    <col min="9992" max="9992" width="10.25" style="6" customWidth="1"/>
    <col min="9993" max="9993" width="10.375" style="6" customWidth="1"/>
    <col min="9994" max="9994" width="10.875" style="6" customWidth="1"/>
    <col min="9995" max="9995" width="11.125" style="6" bestFit="1" customWidth="1"/>
    <col min="9996" max="9996" width="11" style="6" customWidth="1"/>
    <col min="9997" max="9997" width="10.5" style="6" customWidth="1"/>
    <col min="9998" max="9998" width="10.875" style="6" bestFit="1" customWidth="1"/>
    <col min="9999" max="9999" width="1.75" style="6" customWidth="1"/>
    <col min="10000" max="10000" width="9.125" style="6" customWidth="1"/>
    <col min="10001" max="10001" width="11.5" style="6" customWidth="1"/>
    <col min="10002" max="10002" width="10.125" style="6" customWidth="1"/>
    <col min="10003" max="10005" width="10.375" style="6" customWidth="1"/>
    <col min="10006" max="10006" width="9.375" style="6" customWidth="1"/>
    <col min="10007" max="10007" width="8.75" style="6" customWidth="1"/>
    <col min="10008" max="10008" width="9.375" style="6" customWidth="1"/>
    <col min="10009" max="10009" width="9.75" style="6" customWidth="1"/>
    <col min="10010" max="10010" width="11.875" style="6" customWidth="1"/>
    <col min="10011" max="10011" width="10" style="6" customWidth="1"/>
    <col min="10012" max="10012" width="10.625" style="6" customWidth="1"/>
    <col min="10013" max="10013" width="11.125" style="6" bestFit="1" customWidth="1"/>
    <col min="10014" max="10014" width="1.125" style="6" customWidth="1"/>
    <col min="10015" max="10015" width="8.25" style="6" customWidth="1"/>
    <col min="10016" max="10016" width="11.75" style="6" customWidth="1"/>
    <col min="10017" max="10017" width="10.875" style="6" customWidth="1"/>
    <col min="10018" max="10019" width="11" style="6" customWidth="1"/>
    <col min="10020" max="10020" width="10" style="6" customWidth="1"/>
    <col min="10021" max="10021" width="11.625" style="6" customWidth="1"/>
    <col min="10022" max="10022" width="11.125" style="6" customWidth="1"/>
    <col min="10023" max="10023" width="12.5" style="6" customWidth="1"/>
    <col min="10024" max="10024" width="10.25" style="6" customWidth="1"/>
    <col min="10025" max="10025" width="9.875" style="6" customWidth="1"/>
    <col min="10026" max="10026" width="19.75" style="6" customWidth="1"/>
    <col min="10027" max="10027" width="9" style="6"/>
    <col min="10028" max="10038" width="10" style="6" customWidth="1"/>
    <col min="10039" max="10039" width="10.375" style="6" customWidth="1"/>
    <col min="10040" max="10040" width="3.625" style="6" customWidth="1"/>
    <col min="10041" max="10053" width="10" style="6" customWidth="1"/>
    <col min="10054" max="10054" width="9.625" style="6" bestFit="1" customWidth="1"/>
    <col min="10055" max="10055" width="1.875" style="6" customWidth="1"/>
    <col min="10056" max="10056" width="8.25" style="6" customWidth="1"/>
    <col min="10057" max="10066" width="10" style="6" customWidth="1"/>
    <col min="10067" max="10067" width="9.5" style="6" customWidth="1"/>
    <col min="10068" max="10077" width="10" style="6" customWidth="1"/>
    <col min="10078" max="10078" width="16" style="6" customWidth="1"/>
    <col min="10079" max="10080" width="11.125" style="6" customWidth="1"/>
    <col min="10081" max="10103" width="10" style="6" customWidth="1"/>
    <col min="10104" max="10105" width="9.875" style="6" customWidth="1"/>
    <col min="10106" max="10240" width="9" style="6"/>
    <col min="10241" max="10241" width="1.5" style="6" customWidth="1"/>
    <col min="10242" max="10242" width="8.5" style="6" customWidth="1"/>
    <col min="10243" max="10243" width="12.125" style="6" customWidth="1"/>
    <col min="10244" max="10244" width="11.625" style="6" bestFit="1" customWidth="1"/>
    <col min="10245" max="10245" width="10.875" style="6" customWidth="1"/>
    <col min="10246" max="10246" width="10.25" style="6" customWidth="1"/>
    <col min="10247" max="10247" width="11.25" style="6" customWidth="1"/>
    <col min="10248" max="10248" width="10.25" style="6" customWidth="1"/>
    <col min="10249" max="10249" width="10.375" style="6" customWidth="1"/>
    <col min="10250" max="10250" width="10.875" style="6" customWidth="1"/>
    <col min="10251" max="10251" width="11.125" style="6" bestFit="1" customWidth="1"/>
    <col min="10252" max="10252" width="11" style="6" customWidth="1"/>
    <col min="10253" max="10253" width="10.5" style="6" customWidth="1"/>
    <col min="10254" max="10254" width="10.875" style="6" bestFit="1" customWidth="1"/>
    <col min="10255" max="10255" width="1.75" style="6" customWidth="1"/>
    <col min="10256" max="10256" width="9.125" style="6" customWidth="1"/>
    <col min="10257" max="10257" width="11.5" style="6" customWidth="1"/>
    <col min="10258" max="10258" width="10.125" style="6" customWidth="1"/>
    <col min="10259" max="10261" width="10.375" style="6" customWidth="1"/>
    <col min="10262" max="10262" width="9.375" style="6" customWidth="1"/>
    <col min="10263" max="10263" width="8.75" style="6" customWidth="1"/>
    <col min="10264" max="10264" width="9.375" style="6" customWidth="1"/>
    <col min="10265" max="10265" width="9.75" style="6" customWidth="1"/>
    <col min="10266" max="10266" width="11.875" style="6" customWidth="1"/>
    <col min="10267" max="10267" width="10" style="6" customWidth="1"/>
    <col min="10268" max="10268" width="10.625" style="6" customWidth="1"/>
    <col min="10269" max="10269" width="11.125" style="6" bestFit="1" customWidth="1"/>
    <col min="10270" max="10270" width="1.125" style="6" customWidth="1"/>
    <col min="10271" max="10271" width="8.25" style="6" customWidth="1"/>
    <col min="10272" max="10272" width="11.75" style="6" customWidth="1"/>
    <col min="10273" max="10273" width="10.875" style="6" customWidth="1"/>
    <col min="10274" max="10275" width="11" style="6" customWidth="1"/>
    <col min="10276" max="10276" width="10" style="6" customWidth="1"/>
    <col min="10277" max="10277" width="11.625" style="6" customWidth="1"/>
    <col min="10278" max="10278" width="11.125" style="6" customWidth="1"/>
    <col min="10279" max="10279" width="12.5" style="6" customWidth="1"/>
    <col min="10280" max="10280" width="10.25" style="6" customWidth="1"/>
    <col min="10281" max="10281" width="9.875" style="6" customWidth="1"/>
    <col min="10282" max="10282" width="19.75" style="6" customWidth="1"/>
    <col min="10283" max="10283" width="9" style="6"/>
    <col min="10284" max="10294" width="10" style="6" customWidth="1"/>
    <col min="10295" max="10295" width="10.375" style="6" customWidth="1"/>
    <col min="10296" max="10296" width="3.625" style="6" customWidth="1"/>
    <col min="10297" max="10309" width="10" style="6" customWidth="1"/>
    <col min="10310" max="10310" width="9.625" style="6" bestFit="1" customWidth="1"/>
    <col min="10311" max="10311" width="1.875" style="6" customWidth="1"/>
    <col min="10312" max="10312" width="8.25" style="6" customWidth="1"/>
    <col min="10313" max="10322" width="10" style="6" customWidth="1"/>
    <col min="10323" max="10323" width="9.5" style="6" customWidth="1"/>
    <col min="10324" max="10333" width="10" style="6" customWidth="1"/>
    <col min="10334" max="10334" width="16" style="6" customWidth="1"/>
    <col min="10335" max="10336" width="11.125" style="6" customWidth="1"/>
    <col min="10337" max="10359" width="10" style="6" customWidth="1"/>
    <col min="10360" max="10361" width="9.875" style="6" customWidth="1"/>
    <col min="10362" max="10496" width="9" style="6"/>
    <col min="10497" max="10497" width="1.5" style="6" customWidth="1"/>
    <col min="10498" max="10498" width="8.5" style="6" customWidth="1"/>
    <col min="10499" max="10499" width="12.125" style="6" customWidth="1"/>
    <col min="10500" max="10500" width="11.625" style="6" bestFit="1" customWidth="1"/>
    <col min="10501" max="10501" width="10.875" style="6" customWidth="1"/>
    <col min="10502" max="10502" width="10.25" style="6" customWidth="1"/>
    <col min="10503" max="10503" width="11.25" style="6" customWidth="1"/>
    <col min="10504" max="10504" width="10.25" style="6" customWidth="1"/>
    <col min="10505" max="10505" width="10.375" style="6" customWidth="1"/>
    <col min="10506" max="10506" width="10.875" style="6" customWidth="1"/>
    <col min="10507" max="10507" width="11.125" style="6" bestFit="1" customWidth="1"/>
    <col min="10508" max="10508" width="11" style="6" customWidth="1"/>
    <col min="10509" max="10509" width="10.5" style="6" customWidth="1"/>
    <col min="10510" max="10510" width="10.875" style="6" bestFit="1" customWidth="1"/>
    <col min="10511" max="10511" width="1.75" style="6" customWidth="1"/>
    <col min="10512" max="10512" width="9.125" style="6" customWidth="1"/>
    <col min="10513" max="10513" width="11.5" style="6" customWidth="1"/>
    <col min="10514" max="10514" width="10.125" style="6" customWidth="1"/>
    <col min="10515" max="10517" width="10.375" style="6" customWidth="1"/>
    <col min="10518" max="10518" width="9.375" style="6" customWidth="1"/>
    <col min="10519" max="10519" width="8.75" style="6" customWidth="1"/>
    <col min="10520" max="10520" width="9.375" style="6" customWidth="1"/>
    <col min="10521" max="10521" width="9.75" style="6" customWidth="1"/>
    <col min="10522" max="10522" width="11.875" style="6" customWidth="1"/>
    <col min="10523" max="10523" width="10" style="6" customWidth="1"/>
    <col min="10524" max="10524" width="10.625" style="6" customWidth="1"/>
    <col min="10525" max="10525" width="11.125" style="6" bestFit="1" customWidth="1"/>
    <col min="10526" max="10526" width="1.125" style="6" customWidth="1"/>
    <col min="10527" max="10527" width="8.25" style="6" customWidth="1"/>
    <col min="10528" max="10528" width="11.75" style="6" customWidth="1"/>
    <col min="10529" max="10529" width="10.875" style="6" customWidth="1"/>
    <col min="10530" max="10531" width="11" style="6" customWidth="1"/>
    <col min="10532" max="10532" width="10" style="6" customWidth="1"/>
    <col min="10533" max="10533" width="11.625" style="6" customWidth="1"/>
    <col min="10534" max="10534" width="11.125" style="6" customWidth="1"/>
    <col min="10535" max="10535" width="12.5" style="6" customWidth="1"/>
    <col min="10536" max="10536" width="10.25" style="6" customWidth="1"/>
    <col min="10537" max="10537" width="9.875" style="6" customWidth="1"/>
    <col min="10538" max="10538" width="19.75" style="6" customWidth="1"/>
    <col min="10539" max="10539" width="9" style="6"/>
    <col min="10540" max="10550" width="10" style="6" customWidth="1"/>
    <col min="10551" max="10551" width="10.375" style="6" customWidth="1"/>
    <col min="10552" max="10552" width="3.625" style="6" customWidth="1"/>
    <col min="10553" max="10565" width="10" style="6" customWidth="1"/>
    <col min="10566" max="10566" width="9.625" style="6" bestFit="1" customWidth="1"/>
    <col min="10567" max="10567" width="1.875" style="6" customWidth="1"/>
    <col min="10568" max="10568" width="8.25" style="6" customWidth="1"/>
    <col min="10569" max="10578" width="10" style="6" customWidth="1"/>
    <col min="10579" max="10579" width="9.5" style="6" customWidth="1"/>
    <col min="10580" max="10589" width="10" style="6" customWidth="1"/>
    <col min="10590" max="10590" width="16" style="6" customWidth="1"/>
    <col min="10591" max="10592" width="11.125" style="6" customWidth="1"/>
    <col min="10593" max="10615" width="10" style="6" customWidth="1"/>
    <col min="10616" max="10617" width="9.875" style="6" customWidth="1"/>
    <col min="10618" max="10752" width="9" style="6"/>
    <col min="10753" max="10753" width="1.5" style="6" customWidth="1"/>
    <col min="10754" max="10754" width="8.5" style="6" customWidth="1"/>
    <col min="10755" max="10755" width="12.125" style="6" customWidth="1"/>
    <col min="10756" max="10756" width="11.625" style="6" bestFit="1" customWidth="1"/>
    <col min="10757" max="10757" width="10.875" style="6" customWidth="1"/>
    <col min="10758" max="10758" width="10.25" style="6" customWidth="1"/>
    <col min="10759" max="10759" width="11.25" style="6" customWidth="1"/>
    <col min="10760" max="10760" width="10.25" style="6" customWidth="1"/>
    <col min="10761" max="10761" width="10.375" style="6" customWidth="1"/>
    <col min="10762" max="10762" width="10.875" style="6" customWidth="1"/>
    <col min="10763" max="10763" width="11.125" style="6" bestFit="1" customWidth="1"/>
    <col min="10764" max="10764" width="11" style="6" customWidth="1"/>
    <col min="10765" max="10765" width="10.5" style="6" customWidth="1"/>
    <col min="10766" max="10766" width="10.875" style="6" bestFit="1" customWidth="1"/>
    <col min="10767" max="10767" width="1.75" style="6" customWidth="1"/>
    <col min="10768" max="10768" width="9.125" style="6" customWidth="1"/>
    <col min="10769" max="10769" width="11.5" style="6" customWidth="1"/>
    <col min="10770" max="10770" width="10.125" style="6" customWidth="1"/>
    <col min="10771" max="10773" width="10.375" style="6" customWidth="1"/>
    <col min="10774" max="10774" width="9.375" style="6" customWidth="1"/>
    <col min="10775" max="10775" width="8.75" style="6" customWidth="1"/>
    <col min="10776" max="10776" width="9.375" style="6" customWidth="1"/>
    <col min="10777" max="10777" width="9.75" style="6" customWidth="1"/>
    <col min="10778" max="10778" width="11.875" style="6" customWidth="1"/>
    <col min="10779" max="10779" width="10" style="6" customWidth="1"/>
    <col min="10780" max="10780" width="10.625" style="6" customWidth="1"/>
    <col min="10781" max="10781" width="11.125" style="6" bestFit="1" customWidth="1"/>
    <col min="10782" max="10782" width="1.125" style="6" customWidth="1"/>
    <col min="10783" max="10783" width="8.25" style="6" customWidth="1"/>
    <col min="10784" max="10784" width="11.75" style="6" customWidth="1"/>
    <col min="10785" max="10785" width="10.875" style="6" customWidth="1"/>
    <col min="10786" max="10787" width="11" style="6" customWidth="1"/>
    <col min="10788" max="10788" width="10" style="6" customWidth="1"/>
    <col min="10789" max="10789" width="11.625" style="6" customWidth="1"/>
    <col min="10790" max="10790" width="11.125" style="6" customWidth="1"/>
    <col min="10791" max="10791" width="12.5" style="6" customWidth="1"/>
    <col min="10792" max="10792" width="10.25" style="6" customWidth="1"/>
    <col min="10793" max="10793" width="9.875" style="6" customWidth="1"/>
    <col min="10794" max="10794" width="19.75" style="6" customWidth="1"/>
    <col min="10795" max="10795" width="9" style="6"/>
    <col min="10796" max="10806" width="10" style="6" customWidth="1"/>
    <col min="10807" max="10807" width="10.375" style="6" customWidth="1"/>
    <col min="10808" max="10808" width="3.625" style="6" customWidth="1"/>
    <col min="10809" max="10821" width="10" style="6" customWidth="1"/>
    <col min="10822" max="10822" width="9.625" style="6" bestFit="1" customWidth="1"/>
    <col min="10823" max="10823" width="1.875" style="6" customWidth="1"/>
    <col min="10824" max="10824" width="8.25" style="6" customWidth="1"/>
    <col min="10825" max="10834" width="10" style="6" customWidth="1"/>
    <col min="10835" max="10835" width="9.5" style="6" customWidth="1"/>
    <col min="10836" max="10845" width="10" style="6" customWidth="1"/>
    <col min="10846" max="10846" width="16" style="6" customWidth="1"/>
    <col min="10847" max="10848" width="11.125" style="6" customWidth="1"/>
    <col min="10849" max="10871" width="10" style="6" customWidth="1"/>
    <col min="10872" max="10873" width="9.875" style="6" customWidth="1"/>
    <col min="10874" max="11008" width="9" style="6"/>
    <col min="11009" max="11009" width="1.5" style="6" customWidth="1"/>
    <col min="11010" max="11010" width="8.5" style="6" customWidth="1"/>
    <col min="11011" max="11011" width="12.125" style="6" customWidth="1"/>
    <col min="11012" max="11012" width="11.625" style="6" bestFit="1" customWidth="1"/>
    <col min="11013" max="11013" width="10.875" style="6" customWidth="1"/>
    <col min="11014" max="11014" width="10.25" style="6" customWidth="1"/>
    <col min="11015" max="11015" width="11.25" style="6" customWidth="1"/>
    <col min="11016" max="11016" width="10.25" style="6" customWidth="1"/>
    <col min="11017" max="11017" width="10.375" style="6" customWidth="1"/>
    <col min="11018" max="11018" width="10.875" style="6" customWidth="1"/>
    <col min="11019" max="11019" width="11.125" style="6" bestFit="1" customWidth="1"/>
    <col min="11020" max="11020" width="11" style="6" customWidth="1"/>
    <col min="11021" max="11021" width="10.5" style="6" customWidth="1"/>
    <col min="11022" max="11022" width="10.875" style="6" bestFit="1" customWidth="1"/>
    <col min="11023" max="11023" width="1.75" style="6" customWidth="1"/>
    <col min="11024" max="11024" width="9.125" style="6" customWidth="1"/>
    <col min="11025" max="11025" width="11.5" style="6" customWidth="1"/>
    <col min="11026" max="11026" width="10.125" style="6" customWidth="1"/>
    <col min="11027" max="11029" width="10.375" style="6" customWidth="1"/>
    <col min="11030" max="11030" width="9.375" style="6" customWidth="1"/>
    <col min="11031" max="11031" width="8.75" style="6" customWidth="1"/>
    <col min="11032" max="11032" width="9.375" style="6" customWidth="1"/>
    <col min="11033" max="11033" width="9.75" style="6" customWidth="1"/>
    <col min="11034" max="11034" width="11.875" style="6" customWidth="1"/>
    <col min="11035" max="11035" width="10" style="6" customWidth="1"/>
    <col min="11036" max="11036" width="10.625" style="6" customWidth="1"/>
    <col min="11037" max="11037" width="11.125" style="6" bestFit="1" customWidth="1"/>
    <col min="11038" max="11038" width="1.125" style="6" customWidth="1"/>
    <col min="11039" max="11039" width="8.25" style="6" customWidth="1"/>
    <col min="11040" max="11040" width="11.75" style="6" customWidth="1"/>
    <col min="11041" max="11041" width="10.875" style="6" customWidth="1"/>
    <col min="11042" max="11043" width="11" style="6" customWidth="1"/>
    <col min="11044" max="11044" width="10" style="6" customWidth="1"/>
    <col min="11045" max="11045" width="11.625" style="6" customWidth="1"/>
    <col min="11046" max="11046" width="11.125" style="6" customWidth="1"/>
    <col min="11047" max="11047" width="12.5" style="6" customWidth="1"/>
    <col min="11048" max="11048" width="10.25" style="6" customWidth="1"/>
    <col min="11049" max="11049" width="9.875" style="6" customWidth="1"/>
    <col min="11050" max="11050" width="19.75" style="6" customWidth="1"/>
    <col min="11051" max="11051" width="9" style="6"/>
    <col min="11052" max="11062" width="10" style="6" customWidth="1"/>
    <col min="11063" max="11063" width="10.375" style="6" customWidth="1"/>
    <col min="11064" max="11064" width="3.625" style="6" customWidth="1"/>
    <col min="11065" max="11077" width="10" style="6" customWidth="1"/>
    <col min="11078" max="11078" width="9.625" style="6" bestFit="1" customWidth="1"/>
    <col min="11079" max="11079" width="1.875" style="6" customWidth="1"/>
    <col min="11080" max="11080" width="8.25" style="6" customWidth="1"/>
    <col min="11081" max="11090" width="10" style="6" customWidth="1"/>
    <col min="11091" max="11091" width="9.5" style="6" customWidth="1"/>
    <col min="11092" max="11101" width="10" style="6" customWidth="1"/>
    <col min="11102" max="11102" width="16" style="6" customWidth="1"/>
    <col min="11103" max="11104" width="11.125" style="6" customWidth="1"/>
    <col min="11105" max="11127" width="10" style="6" customWidth="1"/>
    <col min="11128" max="11129" width="9.875" style="6" customWidth="1"/>
    <col min="11130" max="11264" width="9" style="6"/>
    <col min="11265" max="11265" width="1.5" style="6" customWidth="1"/>
    <col min="11266" max="11266" width="8.5" style="6" customWidth="1"/>
    <col min="11267" max="11267" width="12.125" style="6" customWidth="1"/>
    <col min="11268" max="11268" width="11.625" style="6" bestFit="1" customWidth="1"/>
    <col min="11269" max="11269" width="10.875" style="6" customWidth="1"/>
    <col min="11270" max="11270" width="10.25" style="6" customWidth="1"/>
    <col min="11271" max="11271" width="11.25" style="6" customWidth="1"/>
    <col min="11272" max="11272" width="10.25" style="6" customWidth="1"/>
    <col min="11273" max="11273" width="10.375" style="6" customWidth="1"/>
    <col min="11274" max="11274" width="10.875" style="6" customWidth="1"/>
    <col min="11275" max="11275" width="11.125" style="6" bestFit="1" customWidth="1"/>
    <col min="11276" max="11276" width="11" style="6" customWidth="1"/>
    <col min="11277" max="11277" width="10.5" style="6" customWidth="1"/>
    <col min="11278" max="11278" width="10.875" style="6" bestFit="1" customWidth="1"/>
    <col min="11279" max="11279" width="1.75" style="6" customWidth="1"/>
    <col min="11280" max="11280" width="9.125" style="6" customWidth="1"/>
    <col min="11281" max="11281" width="11.5" style="6" customWidth="1"/>
    <col min="11282" max="11282" width="10.125" style="6" customWidth="1"/>
    <col min="11283" max="11285" width="10.375" style="6" customWidth="1"/>
    <col min="11286" max="11286" width="9.375" style="6" customWidth="1"/>
    <col min="11287" max="11287" width="8.75" style="6" customWidth="1"/>
    <col min="11288" max="11288" width="9.375" style="6" customWidth="1"/>
    <col min="11289" max="11289" width="9.75" style="6" customWidth="1"/>
    <col min="11290" max="11290" width="11.875" style="6" customWidth="1"/>
    <col min="11291" max="11291" width="10" style="6" customWidth="1"/>
    <col min="11292" max="11292" width="10.625" style="6" customWidth="1"/>
    <col min="11293" max="11293" width="11.125" style="6" bestFit="1" customWidth="1"/>
    <col min="11294" max="11294" width="1.125" style="6" customWidth="1"/>
    <col min="11295" max="11295" width="8.25" style="6" customWidth="1"/>
    <col min="11296" max="11296" width="11.75" style="6" customWidth="1"/>
    <col min="11297" max="11297" width="10.875" style="6" customWidth="1"/>
    <col min="11298" max="11299" width="11" style="6" customWidth="1"/>
    <col min="11300" max="11300" width="10" style="6" customWidth="1"/>
    <col min="11301" max="11301" width="11.625" style="6" customWidth="1"/>
    <col min="11302" max="11302" width="11.125" style="6" customWidth="1"/>
    <col min="11303" max="11303" width="12.5" style="6" customWidth="1"/>
    <col min="11304" max="11304" width="10.25" style="6" customWidth="1"/>
    <col min="11305" max="11305" width="9.875" style="6" customWidth="1"/>
    <col min="11306" max="11306" width="19.75" style="6" customWidth="1"/>
    <col min="11307" max="11307" width="9" style="6"/>
    <col min="11308" max="11318" width="10" style="6" customWidth="1"/>
    <col min="11319" max="11319" width="10.375" style="6" customWidth="1"/>
    <col min="11320" max="11320" width="3.625" style="6" customWidth="1"/>
    <col min="11321" max="11333" width="10" style="6" customWidth="1"/>
    <col min="11334" max="11334" width="9.625" style="6" bestFit="1" customWidth="1"/>
    <col min="11335" max="11335" width="1.875" style="6" customWidth="1"/>
    <col min="11336" max="11336" width="8.25" style="6" customWidth="1"/>
    <col min="11337" max="11346" width="10" style="6" customWidth="1"/>
    <col min="11347" max="11347" width="9.5" style="6" customWidth="1"/>
    <col min="11348" max="11357" width="10" style="6" customWidth="1"/>
    <col min="11358" max="11358" width="16" style="6" customWidth="1"/>
    <col min="11359" max="11360" width="11.125" style="6" customWidth="1"/>
    <col min="11361" max="11383" width="10" style="6" customWidth="1"/>
    <col min="11384" max="11385" width="9.875" style="6" customWidth="1"/>
    <col min="11386" max="11520" width="9" style="6"/>
    <col min="11521" max="11521" width="1.5" style="6" customWidth="1"/>
    <col min="11522" max="11522" width="8.5" style="6" customWidth="1"/>
    <col min="11523" max="11523" width="12.125" style="6" customWidth="1"/>
    <col min="11524" max="11524" width="11.625" style="6" bestFit="1" customWidth="1"/>
    <col min="11525" max="11525" width="10.875" style="6" customWidth="1"/>
    <col min="11526" max="11526" width="10.25" style="6" customWidth="1"/>
    <col min="11527" max="11527" width="11.25" style="6" customWidth="1"/>
    <col min="11528" max="11528" width="10.25" style="6" customWidth="1"/>
    <col min="11529" max="11529" width="10.375" style="6" customWidth="1"/>
    <col min="11530" max="11530" width="10.875" style="6" customWidth="1"/>
    <col min="11531" max="11531" width="11.125" style="6" bestFit="1" customWidth="1"/>
    <col min="11532" max="11532" width="11" style="6" customWidth="1"/>
    <col min="11533" max="11533" width="10.5" style="6" customWidth="1"/>
    <col min="11534" max="11534" width="10.875" style="6" bestFit="1" customWidth="1"/>
    <col min="11535" max="11535" width="1.75" style="6" customWidth="1"/>
    <col min="11536" max="11536" width="9.125" style="6" customWidth="1"/>
    <col min="11537" max="11537" width="11.5" style="6" customWidth="1"/>
    <col min="11538" max="11538" width="10.125" style="6" customWidth="1"/>
    <col min="11539" max="11541" width="10.375" style="6" customWidth="1"/>
    <col min="11542" max="11542" width="9.375" style="6" customWidth="1"/>
    <col min="11543" max="11543" width="8.75" style="6" customWidth="1"/>
    <col min="11544" max="11544" width="9.375" style="6" customWidth="1"/>
    <col min="11545" max="11545" width="9.75" style="6" customWidth="1"/>
    <col min="11546" max="11546" width="11.875" style="6" customWidth="1"/>
    <col min="11547" max="11547" width="10" style="6" customWidth="1"/>
    <col min="11548" max="11548" width="10.625" style="6" customWidth="1"/>
    <col min="11549" max="11549" width="11.125" style="6" bestFit="1" customWidth="1"/>
    <col min="11550" max="11550" width="1.125" style="6" customWidth="1"/>
    <col min="11551" max="11551" width="8.25" style="6" customWidth="1"/>
    <col min="11552" max="11552" width="11.75" style="6" customWidth="1"/>
    <col min="11553" max="11553" width="10.875" style="6" customWidth="1"/>
    <col min="11554" max="11555" width="11" style="6" customWidth="1"/>
    <col min="11556" max="11556" width="10" style="6" customWidth="1"/>
    <col min="11557" max="11557" width="11.625" style="6" customWidth="1"/>
    <col min="11558" max="11558" width="11.125" style="6" customWidth="1"/>
    <col min="11559" max="11559" width="12.5" style="6" customWidth="1"/>
    <col min="11560" max="11560" width="10.25" style="6" customWidth="1"/>
    <col min="11561" max="11561" width="9.875" style="6" customWidth="1"/>
    <col min="11562" max="11562" width="19.75" style="6" customWidth="1"/>
    <col min="11563" max="11563" width="9" style="6"/>
    <col min="11564" max="11574" width="10" style="6" customWidth="1"/>
    <col min="11575" max="11575" width="10.375" style="6" customWidth="1"/>
    <col min="11576" max="11576" width="3.625" style="6" customWidth="1"/>
    <col min="11577" max="11589" width="10" style="6" customWidth="1"/>
    <col min="11590" max="11590" width="9.625" style="6" bestFit="1" customWidth="1"/>
    <col min="11591" max="11591" width="1.875" style="6" customWidth="1"/>
    <col min="11592" max="11592" width="8.25" style="6" customWidth="1"/>
    <col min="11593" max="11602" width="10" style="6" customWidth="1"/>
    <col min="11603" max="11603" width="9.5" style="6" customWidth="1"/>
    <col min="11604" max="11613" width="10" style="6" customWidth="1"/>
    <col min="11614" max="11614" width="16" style="6" customWidth="1"/>
    <col min="11615" max="11616" width="11.125" style="6" customWidth="1"/>
    <col min="11617" max="11639" width="10" style="6" customWidth="1"/>
    <col min="11640" max="11641" width="9.875" style="6" customWidth="1"/>
    <col min="11642" max="11776" width="9" style="6"/>
    <col min="11777" max="11777" width="1.5" style="6" customWidth="1"/>
    <col min="11778" max="11778" width="8.5" style="6" customWidth="1"/>
    <col min="11779" max="11779" width="12.125" style="6" customWidth="1"/>
    <col min="11780" max="11780" width="11.625" style="6" bestFit="1" customWidth="1"/>
    <col min="11781" max="11781" width="10.875" style="6" customWidth="1"/>
    <col min="11782" max="11782" width="10.25" style="6" customWidth="1"/>
    <col min="11783" max="11783" width="11.25" style="6" customWidth="1"/>
    <col min="11784" max="11784" width="10.25" style="6" customWidth="1"/>
    <col min="11785" max="11785" width="10.375" style="6" customWidth="1"/>
    <col min="11786" max="11786" width="10.875" style="6" customWidth="1"/>
    <col min="11787" max="11787" width="11.125" style="6" bestFit="1" customWidth="1"/>
    <col min="11788" max="11788" width="11" style="6" customWidth="1"/>
    <col min="11789" max="11789" width="10.5" style="6" customWidth="1"/>
    <col min="11790" max="11790" width="10.875" style="6" bestFit="1" customWidth="1"/>
    <col min="11791" max="11791" width="1.75" style="6" customWidth="1"/>
    <col min="11792" max="11792" width="9.125" style="6" customWidth="1"/>
    <col min="11793" max="11793" width="11.5" style="6" customWidth="1"/>
    <col min="11794" max="11794" width="10.125" style="6" customWidth="1"/>
    <col min="11795" max="11797" width="10.375" style="6" customWidth="1"/>
    <col min="11798" max="11798" width="9.375" style="6" customWidth="1"/>
    <col min="11799" max="11799" width="8.75" style="6" customWidth="1"/>
    <col min="11800" max="11800" width="9.375" style="6" customWidth="1"/>
    <col min="11801" max="11801" width="9.75" style="6" customWidth="1"/>
    <col min="11802" max="11802" width="11.875" style="6" customWidth="1"/>
    <col min="11803" max="11803" width="10" style="6" customWidth="1"/>
    <col min="11804" max="11804" width="10.625" style="6" customWidth="1"/>
    <col min="11805" max="11805" width="11.125" style="6" bestFit="1" customWidth="1"/>
    <col min="11806" max="11806" width="1.125" style="6" customWidth="1"/>
    <col min="11807" max="11807" width="8.25" style="6" customWidth="1"/>
    <col min="11808" max="11808" width="11.75" style="6" customWidth="1"/>
    <col min="11809" max="11809" width="10.875" style="6" customWidth="1"/>
    <col min="11810" max="11811" width="11" style="6" customWidth="1"/>
    <col min="11812" max="11812" width="10" style="6" customWidth="1"/>
    <col min="11813" max="11813" width="11.625" style="6" customWidth="1"/>
    <col min="11814" max="11814" width="11.125" style="6" customWidth="1"/>
    <col min="11815" max="11815" width="12.5" style="6" customWidth="1"/>
    <col min="11816" max="11816" width="10.25" style="6" customWidth="1"/>
    <col min="11817" max="11817" width="9.875" style="6" customWidth="1"/>
    <col min="11818" max="11818" width="19.75" style="6" customWidth="1"/>
    <col min="11819" max="11819" width="9" style="6"/>
    <col min="11820" max="11830" width="10" style="6" customWidth="1"/>
    <col min="11831" max="11831" width="10.375" style="6" customWidth="1"/>
    <col min="11832" max="11832" width="3.625" style="6" customWidth="1"/>
    <col min="11833" max="11845" width="10" style="6" customWidth="1"/>
    <col min="11846" max="11846" width="9.625" style="6" bestFit="1" customWidth="1"/>
    <col min="11847" max="11847" width="1.875" style="6" customWidth="1"/>
    <col min="11848" max="11848" width="8.25" style="6" customWidth="1"/>
    <col min="11849" max="11858" width="10" style="6" customWidth="1"/>
    <col min="11859" max="11859" width="9.5" style="6" customWidth="1"/>
    <col min="11860" max="11869" width="10" style="6" customWidth="1"/>
    <col min="11870" max="11870" width="16" style="6" customWidth="1"/>
    <col min="11871" max="11872" width="11.125" style="6" customWidth="1"/>
    <col min="11873" max="11895" width="10" style="6" customWidth="1"/>
    <col min="11896" max="11897" width="9.875" style="6" customWidth="1"/>
    <col min="11898" max="12032" width="9" style="6"/>
    <col min="12033" max="12033" width="1.5" style="6" customWidth="1"/>
    <col min="12034" max="12034" width="8.5" style="6" customWidth="1"/>
    <col min="12035" max="12035" width="12.125" style="6" customWidth="1"/>
    <col min="12036" max="12036" width="11.625" style="6" bestFit="1" customWidth="1"/>
    <col min="12037" max="12037" width="10.875" style="6" customWidth="1"/>
    <col min="12038" max="12038" width="10.25" style="6" customWidth="1"/>
    <col min="12039" max="12039" width="11.25" style="6" customWidth="1"/>
    <col min="12040" max="12040" width="10.25" style="6" customWidth="1"/>
    <col min="12041" max="12041" width="10.375" style="6" customWidth="1"/>
    <col min="12042" max="12042" width="10.875" style="6" customWidth="1"/>
    <col min="12043" max="12043" width="11.125" style="6" bestFit="1" customWidth="1"/>
    <col min="12044" max="12044" width="11" style="6" customWidth="1"/>
    <col min="12045" max="12045" width="10.5" style="6" customWidth="1"/>
    <col min="12046" max="12046" width="10.875" style="6" bestFit="1" customWidth="1"/>
    <col min="12047" max="12047" width="1.75" style="6" customWidth="1"/>
    <col min="12048" max="12048" width="9.125" style="6" customWidth="1"/>
    <col min="12049" max="12049" width="11.5" style="6" customWidth="1"/>
    <col min="12050" max="12050" width="10.125" style="6" customWidth="1"/>
    <col min="12051" max="12053" width="10.375" style="6" customWidth="1"/>
    <col min="12054" max="12054" width="9.375" style="6" customWidth="1"/>
    <col min="12055" max="12055" width="8.75" style="6" customWidth="1"/>
    <col min="12056" max="12056" width="9.375" style="6" customWidth="1"/>
    <col min="12057" max="12057" width="9.75" style="6" customWidth="1"/>
    <col min="12058" max="12058" width="11.875" style="6" customWidth="1"/>
    <col min="12059" max="12059" width="10" style="6" customWidth="1"/>
    <col min="12060" max="12060" width="10.625" style="6" customWidth="1"/>
    <col min="12061" max="12061" width="11.125" style="6" bestFit="1" customWidth="1"/>
    <col min="12062" max="12062" width="1.125" style="6" customWidth="1"/>
    <col min="12063" max="12063" width="8.25" style="6" customWidth="1"/>
    <col min="12064" max="12064" width="11.75" style="6" customWidth="1"/>
    <col min="12065" max="12065" width="10.875" style="6" customWidth="1"/>
    <col min="12066" max="12067" width="11" style="6" customWidth="1"/>
    <col min="12068" max="12068" width="10" style="6" customWidth="1"/>
    <col min="12069" max="12069" width="11.625" style="6" customWidth="1"/>
    <col min="12070" max="12070" width="11.125" style="6" customWidth="1"/>
    <col min="12071" max="12071" width="12.5" style="6" customWidth="1"/>
    <col min="12072" max="12072" width="10.25" style="6" customWidth="1"/>
    <col min="12073" max="12073" width="9.875" style="6" customWidth="1"/>
    <col min="12074" max="12074" width="19.75" style="6" customWidth="1"/>
    <col min="12075" max="12075" width="9" style="6"/>
    <col min="12076" max="12086" width="10" style="6" customWidth="1"/>
    <col min="12087" max="12087" width="10.375" style="6" customWidth="1"/>
    <col min="12088" max="12088" width="3.625" style="6" customWidth="1"/>
    <col min="12089" max="12101" width="10" style="6" customWidth="1"/>
    <col min="12102" max="12102" width="9.625" style="6" bestFit="1" customWidth="1"/>
    <col min="12103" max="12103" width="1.875" style="6" customWidth="1"/>
    <col min="12104" max="12104" width="8.25" style="6" customWidth="1"/>
    <col min="12105" max="12114" width="10" style="6" customWidth="1"/>
    <col min="12115" max="12115" width="9.5" style="6" customWidth="1"/>
    <col min="12116" max="12125" width="10" style="6" customWidth="1"/>
    <col min="12126" max="12126" width="16" style="6" customWidth="1"/>
    <col min="12127" max="12128" width="11.125" style="6" customWidth="1"/>
    <col min="12129" max="12151" width="10" style="6" customWidth="1"/>
    <col min="12152" max="12153" width="9.875" style="6" customWidth="1"/>
    <col min="12154" max="12288" width="9" style="6"/>
    <col min="12289" max="12289" width="1.5" style="6" customWidth="1"/>
    <col min="12290" max="12290" width="8.5" style="6" customWidth="1"/>
    <col min="12291" max="12291" width="12.125" style="6" customWidth="1"/>
    <col min="12292" max="12292" width="11.625" style="6" bestFit="1" customWidth="1"/>
    <col min="12293" max="12293" width="10.875" style="6" customWidth="1"/>
    <col min="12294" max="12294" width="10.25" style="6" customWidth="1"/>
    <col min="12295" max="12295" width="11.25" style="6" customWidth="1"/>
    <col min="12296" max="12296" width="10.25" style="6" customWidth="1"/>
    <col min="12297" max="12297" width="10.375" style="6" customWidth="1"/>
    <col min="12298" max="12298" width="10.875" style="6" customWidth="1"/>
    <col min="12299" max="12299" width="11.125" style="6" bestFit="1" customWidth="1"/>
    <col min="12300" max="12300" width="11" style="6" customWidth="1"/>
    <col min="12301" max="12301" width="10.5" style="6" customWidth="1"/>
    <col min="12302" max="12302" width="10.875" style="6" bestFit="1" customWidth="1"/>
    <col min="12303" max="12303" width="1.75" style="6" customWidth="1"/>
    <col min="12304" max="12304" width="9.125" style="6" customWidth="1"/>
    <col min="12305" max="12305" width="11.5" style="6" customWidth="1"/>
    <col min="12306" max="12306" width="10.125" style="6" customWidth="1"/>
    <col min="12307" max="12309" width="10.375" style="6" customWidth="1"/>
    <col min="12310" max="12310" width="9.375" style="6" customWidth="1"/>
    <col min="12311" max="12311" width="8.75" style="6" customWidth="1"/>
    <col min="12312" max="12312" width="9.375" style="6" customWidth="1"/>
    <col min="12313" max="12313" width="9.75" style="6" customWidth="1"/>
    <col min="12314" max="12314" width="11.875" style="6" customWidth="1"/>
    <col min="12315" max="12315" width="10" style="6" customWidth="1"/>
    <col min="12316" max="12316" width="10.625" style="6" customWidth="1"/>
    <col min="12317" max="12317" width="11.125" style="6" bestFit="1" customWidth="1"/>
    <col min="12318" max="12318" width="1.125" style="6" customWidth="1"/>
    <col min="12319" max="12319" width="8.25" style="6" customWidth="1"/>
    <col min="12320" max="12320" width="11.75" style="6" customWidth="1"/>
    <col min="12321" max="12321" width="10.875" style="6" customWidth="1"/>
    <col min="12322" max="12323" width="11" style="6" customWidth="1"/>
    <col min="12324" max="12324" width="10" style="6" customWidth="1"/>
    <col min="12325" max="12325" width="11.625" style="6" customWidth="1"/>
    <col min="12326" max="12326" width="11.125" style="6" customWidth="1"/>
    <col min="12327" max="12327" width="12.5" style="6" customWidth="1"/>
    <col min="12328" max="12328" width="10.25" style="6" customWidth="1"/>
    <col min="12329" max="12329" width="9.875" style="6" customWidth="1"/>
    <col min="12330" max="12330" width="19.75" style="6" customWidth="1"/>
    <col min="12331" max="12331" width="9" style="6"/>
    <col min="12332" max="12342" width="10" style="6" customWidth="1"/>
    <col min="12343" max="12343" width="10.375" style="6" customWidth="1"/>
    <col min="12344" max="12344" width="3.625" style="6" customWidth="1"/>
    <col min="12345" max="12357" width="10" style="6" customWidth="1"/>
    <col min="12358" max="12358" width="9.625" style="6" bestFit="1" customWidth="1"/>
    <col min="12359" max="12359" width="1.875" style="6" customWidth="1"/>
    <col min="12360" max="12360" width="8.25" style="6" customWidth="1"/>
    <col min="12361" max="12370" width="10" style="6" customWidth="1"/>
    <col min="12371" max="12371" width="9.5" style="6" customWidth="1"/>
    <col min="12372" max="12381" width="10" style="6" customWidth="1"/>
    <col min="12382" max="12382" width="16" style="6" customWidth="1"/>
    <col min="12383" max="12384" width="11.125" style="6" customWidth="1"/>
    <col min="12385" max="12407" width="10" style="6" customWidth="1"/>
    <col min="12408" max="12409" width="9.875" style="6" customWidth="1"/>
    <col min="12410" max="12544" width="9" style="6"/>
    <col min="12545" max="12545" width="1.5" style="6" customWidth="1"/>
    <col min="12546" max="12546" width="8.5" style="6" customWidth="1"/>
    <col min="12547" max="12547" width="12.125" style="6" customWidth="1"/>
    <col min="12548" max="12548" width="11.625" style="6" bestFit="1" customWidth="1"/>
    <col min="12549" max="12549" width="10.875" style="6" customWidth="1"/>
    <col min="12550" max="12550" width="10.25" style="6" customWidth="1"/>
    <col min="12551" max="12551" width="11.25" style="6" customWidth="1"/>
    <col min="12552" max="12552" width="10.25" style="6" customWidth="1"/>
    <col min="12553" max="12553" width="10.375" style="6" customWidth="1"/>
    <col min="12554" max="12554" width="10.875" style="6" customWidth="1"/>
    <col min="12555" max="12555" width="11.125" style="6" bestFit="1" customWidth="1"/>
    <col min="12556" max="12556" width="11" style="6" customWidth="1"/>
    <col min="12557" max="12557" width="10.5" style="6" customWidth="1"/>
    <col min="12558" max="12558" width="10.875" style="6" bestFit="1" customWidth="1"/>
    <col min="12559" max="12559" width="1.75" style="6" customWidth="1"/>
    <col min="12560" max="12560" width="9.125" style="6" customWidth="1"/>
    <col min="12561" max="12561" width="11.5" style="6" customWidth="1"/>
    <col min="12562" max="12562" width="10.125" style="6" customWidth="1"/>
    <col min="12563" max="12565" width="10.375" style="6" customWidth="1"/>
    <col min="12566" max="12566" width="9.375" style="6" customWidth="1"/>
    <col min="12567" max="12567" width="8.75" style="6" customWidth="1"/>
    <col min="12568" max="12568" width="9.375" style="6" customWidth="1"/>
    <col min="12569" max="12569" width="9.75" style="6" customWidth="1"/>
    <col min="12570" max="12570" width="11.875" style="6" customWidth="1"/>
    <col min="12571" max="12571" width="10" style="6" customWidth="1"/>
    <col min="12572" max="12572" width="10.625" style="6" customWidth="1"/>
    <col min="12573" max="12573" width="11.125" style="6" bestFit="1" customWidth="1"/>
    <col min="12574" max="12574" width="1.125" style="6" customWidth="1"/>
    <col min="12575" max="12575" width="8.25" style="6" customWidth="1"/>
    <col min="12576" max="12576" width="11.75" style="6" customWidth="1"/>
    <col min="12577" max="12577" width="10.875" style="6" customWidth="1"/>
    <col min="12578" max="12579" width="11" style="6" customWidth="1"/>
    <col min="12580" max="12580" width="10" style="6" customWidth="1"/>
    <col min="12581" max="12581" width="11.625" style="6" customWidth="1"/>
    <col min="12582" max="12582" width="11.125" style="6" customWidth="1"/>
    <col min="12583" max="12583" width="12.5" style="6" customWidth="1"/>
    <col min="12584" max="12584" width="10.25" style="6" customWidth="1"/>
    <col min="12585" max="12585" width="9.875" style="6" customWidth="1"/>
    <col min="12586" max="12586" width="19.75" style="6" customWidth="1"/>
    <col min="12587" max="12587" width="9" style="6"/>
    <col min="12588" max="12598" width="10" style="6" customWidth="1"/>
    <col min="12599" max="12599" width="10.375" style="6" customWidth="1"/>
    <col min="12600" max="12600" width="3.625" style="6" customWidth="1"/>
    <col min="12601" max="12613" width="10" style="6" customWidth="1"/>
    <col min="12614" max="12614" width="9.625" style="6" bestFit="1" customWidth="1"/>
    <col min="12615" max="12615" width="1.875" style="6" customWidth="1"/>
    <col min="12616" max="12616" width="8.25" style="6" customWidth="1"/>
    <col min="12617" max="12626" width="10" style="6" customWidth="1"/>
    <col min="12627" max="12627" width="9.5" style="6" customWidth="1"/>
    <col min="12628" max="12637" width="10" style="6" customWidth="1"/>
    <col min="12638" max="12638" width="16" style="6" customWidth="1"/>
    <col min="12639" max="12640" width="11.125" style="6" customWidth="1"/>
    <col min="12641" max="12663" width="10" style="6" customWidth="1"/>
    <col min="12664" max="12665" width="9.875" style="6" customWidth="1"/>
    <col min="12666" max="12800" width="9" style="6"/>
    <col min="12801" max="12801" width="1.5" style="6" customWidth="1"/>
    <col min="12802" max="12802" width="8.5" style="6" customWidth="1"/>
    <col min="12803" max="12803" width="12.125" style="6" customWidth="1"/>
    <col min="12804" max="12804" width="11.625" style="6" bestFit="1" customWidth="1"/>
    <col min="12805" max="12805" width="10.875" style="6" customWidth="1"/>
    <col min="12806" max="12806" width="10.25" style="6" customWidth="1"/>
    <col min="12807" max="12807" width="11.25" style="6" customWidth="1"/>
    <col min="12808" max="12808" width="10.25" style="6" customWidth="1"/>
    <col min="12809" max="12809" width="10.375" style="6" customWidth="1"/>
    <col min="12810" max="12810" width="10.875" style="6" customWidth="1"/>
    <col min="12811" max="12811" width="11.125" style="6" bestFit="1" customWidth="1"/>
    <col min="12812" max="12812" width="11" style="6" customWidth="1"/>
    <col min="12813" max="12813" width="10.5" style="6" customWidth="1"/>
    <col min="12814" max="12814" width="10.875" style="6" bestFit="1" customWidth="1"/>
    <col min="12815" max="12815" width="1.75" style="6" customWidth="1"/>
    <col min="12816" max="12816" width="9.125" style="6" customWidth="1"/>
    <col min="12817" max="12817" width="11.5" style="6" customWidth="1"/>
    <col min="12818" max="12818" width="10.125" style="6" customWidth="1"/>
    <col min="12819" max="12821" width="10.375" style="6" customWidth="1"/>
    <col min="12822" max="12822" width="9.375" style="6" customWidth="1"/>
    <col min="12823" max="12823" width="8.75" style="6" customWidth="1"/>
    <col min="12824" max="12824" width="9.375" style="6" customWidth="1"/>
    <col min="12825" max="12825" width="9.75" style="6" customWidth="1"/>
    <col min="12826" max="12826" width="11.875" style="6" customWidth="1"/>
    <col min="12827" max="12827" width="10" style="6" customWidth="1"/>
    <col min="12828" max="12828" width="10.625" style="6" customWidth="1"/>
    <col min="12829" max="12829" width="11.125" style="6" bestFit="1" customWidth="1"/>
    <col min="12830" max="12830" width="1.125" style="6" customWidth="1"/>
    <col min="12831" max="12831" width="8.25" style="6" customWidth="1"/>
    <col min="12832" max="12832" width="11.75" style="6" customWidth="1"/>
    <col min="12833" max="12833" width="10.875" style="6" customWidth="1"/>
    <col min="12834" max="12835" width="11" style="6" customWidth="1"/>
    <col min="12836" max="12836" width="10" style="6" customWidth="1"/>
    <col min="12837" max="12837" width="11.625" style="6" customWidth="1"/>
    <col min="12838" max="12838" width="11.125" style="6" customWidth="1"/>
    <col min="12839" max="12839" width="12.5" style="6" customWidth="1"/>
    <col min="12840" max="12840" width="10.25" style="6" customWidth="1"/>
    <col min="12841" max="12841" width="9.875" style="6" customWidth="1"/>
    <col min="12842" max="12842" width="19.75" style="6" customWidth="1"/>
    <col min="12843" max="12843" width="9" style="6"/>
    <col min="12844" max="12854" width="10" style="6" customWidth="1"/>
    <col min="12855" max="12855" width="10.375" style="6" customWidth="1"/>
    <col min="12856" max="12856" width="3.625" style="6" customWidth="1"/>
    <col min="12857" max="12869" width="10" style="6" customWidth="1"/>
    <col min="12870" max="12870" width="9.625" style="6" bestFit="1" customWidth="1"/>
    <col min="12871" max="12871" width="1.875" style="6" customWidth="1"/>
    <col min="12872" max="12872" width="8.25" style="6" customWidth="1"/>
    <col min="12873" max="12882" width="10" style="6" customWidth="1"/>
    <col min="12883" max="12883" width="9.5" style="6" customWidth="1"/>
    <col min="12884" max="12893" width="10" style="6" customWidth="1"/>
    <col min="12894" max="12894" width="16" style="6" customWidth="1"/>
    <col min="12895" max="12896" width="11.125" style="6" customWidth="1"/>
    <col min="12897" max="12919" width="10" style="6" customWidth="1"/>
    <col min="12920" max="12921" width="9.875" style="6" customWidth="1"/>
    <col min="12922" max="13056" width="9" style="6"/>
    <col min="13057" max="13057" width="1.5" style="6" customWidth="1"/>
    <col min="13058" max="13058" width="8.5" style="6" customWidth="1"/>
    <col min="13059" max="13059" width="12.125" style="6" customWidth="1"/>
    <col min="13060" max="13060" width="11.625" style="6" bestFit="1" customWidth="1"/>
    <col min="13061" max="13061" width="10.875" style="6" customWidth="1"/>
    <col min="13062" max="13062" width="10.25" style="6" customWidth="1"/>
    <col min="13063" max="13063" width="11.25" style="6" customWidth="1"/>
    <col min="13064" max="13064" width="10.25" style="6" customWidth="1"/>
    <col min="13065" max="13065" width="10.375" style="6" customWidth="1"/>
    <col min="13066" max="13066" width="10.875" style="6" customWidth="1"/>
    <col min="13067" max="13067" width="11.125" style="6" bestFit="1" customWidth="1"/>
    <col min="13068" max="13068" width="11" style="6" customWidth="1"/>
    <col min="13069" max="13069" width="10.5" style="6" customWidth="1"/>
    <col min="13070" max="13070" width="10.875" style="6" bestFit="1" customWidth="1"/>
    <col min="13071" max="13071" width="1.75" style="6" customWidth="1"/>
    <col min="13072" max="13072" width="9.125" style="6" customWidth="1"/>
    <col min="13073" max="13073" width="11.5" style="6" customWidth="1"/>
    <col min="13074" max="13074" width="10.125" style="6" customWidth="1"/>
    <col min="13075" max="13077" width="10.375" style="6" customWidth="1"/>
    <col min="13078" max="13078" width="9.375" style="6" customWidth="1"/>
    <col min="13079" max="13079" width="8.75" style="6" customWidth="1"/>
    <col min="13080" max="13080" width="9.375" style="6" customWidth="1"/>
    <col min="13081" max="13081" width="9.75" style="6" customWidth="1"/>
    <col min="13082" max="13082" width="11.875" style="6" customWidth="1"/>
    <col min="13083" max="13083" width="10" style="6" customWidth="1"/>
    <col min="13084" max="13084" width="10.625" style="6" customWidth="1"/>
    <col min="13085" max="13085" width="11.125" style="6" bestFit="1" customWidth="1"/>
    <col min="13086" max="13086" width="1.125" style="6" customWidth="1"/>
    <col min="13087" max="13087" width="8.25" style="6" customWidth="1"/>
    <col min="13088" max="13088" width="11.75" style="6" customWidth="1"/>
    <col min="13089" max="13089" width="10.875" style="6" customWidth="1"/>
    <col min="13090" max="13091" width="11" style="6" customWidth="1"/>
    <col min="13092" max="13092" width="10" style="6" customWidth="1"/>
    <col min="13093" max="13093" width="11.625" style="6" customWidth="1"/>
    <col min="13094" max="13094" width="11.125" style="6" customWidth="1"/>
    <col min="13095" max="13095" width="12.5" style="6" customWidth="1"/>
    <col min="13096" max="13096" width="10.25" style="6" customWidth="1"/>
    <col min="13097" max="13097" width="9.875" style="6" customWidth="1"/>
    <col min="13098" max="13098" width="19.75" style="6" customWidth="1"/>
    <col min="13099" max="13099" width="9" style="6"/>
    <col min="13100" max="13110" width="10" style="6" customWidth="1"/>
    <col min="13111" max="13111" width="10.375" style="6" customWidth="1"/>
    <col min="13112" max="13112" width="3.625" style="6" customWidth="1"/>
    <col min="13113" max="13125" width="10" style="6" customWidth="1"/>
    <col min="13126" max="13126" width="9.625" style="6" bestFit="1" customWidth="1"/>
    <col min="13127" max="13127" width="1.875" style="6" customWidth="1"/>
    <col min="13128" max="13128" width="8.25" style="6" customWidth="1"/>
    <col min="13129" max="13138" width="10" style="6" customWidth="1"/>
    <col min="13139" max="13139" width="9.5" style="6" customWidth="1"/>
    <col min="13140" max="13149" width="10" style="6" customWidth="1"/>
    <col min="13150" max="13150" width="16" style="6" customWidth="1"/>
    <col min="13151" max="13152" width="11.125" style="6" customWidth="1"/>
    <col min="13153" max="13175" width="10" style="6" customWidth="1"/>
    <col min="13176" max="13177" width="9.875" style="6" customWidth="1"/>
    <col min="13178" max="13312" width="9" style="6"/>
    <col min="13313" max="13313" width="1.5" style="6" customWidth="1"/>
    <col min="13314" max="13314" width="8.5" style="6" customWidth="1"/>
    <col min="13315" max="13315" width="12.125" style="6" customWidth="1"/>
    <col min="13316" max="13316" width="11.625" style="6" bestFit="1" customWidth="1"/>
    <col min="13317" max="13317" width="10.875" style="6" customWidth="1"/>
    <col min="13318" max="13318" width="10.25" style="6" customWidth="1"/>
    <col min="13319" max="13319" width="11.25" style="6" customWidth="1"/>
    <col min="13320" max="13320" width="10.25" style="6" customWidth="1"/>
    <col min="13321" max="13321" width="10.375" style="6" customWidth="1"/>
    <col min="13322" max="13322" width="10.875" style="6" customWidth="1"/>
    <col min="13323" max="13323" width="11.125" style="6" bestFit="1" customWidth="1"/>
    <col min="13324" max="13324" width="11" style="6" customWidth="1"/>
    <col min="13325" max="13325" width="10.5" style="6" customWidth="1"/>
    <col min="13326" max="13326" width="10.875" style="6" bestFit="1" customWidth="1"/>
    <col min="13327" max="13327" width="1.75" style="6" customWidth="1"/>
    <col min="13328" max="13328" width="9.125" style="6" customWidth="1"/>
    <col min="13329" max="13329" width="11.5" style="6" customWidth="1"/>
    <col min="13330" max="13330" width="10.125" style="6" customWidth="1"/>
    <col min="13331" max="13333" width="10.375" style="6" customWidth="1"/>
    <col min="13334" max="13334" width="9.375" style="6" customWidth="1"/>
    <col min="13335" max="13335" width="8.75" style="6" customWidth="1"/>
    <col min="13336" max="13336" width="9.375" style="6" customWidth="1"/>
    <col min="13337" max="13337" width="9.75" style="6" customWidth="1"/>
    <col min="13338" max="13338" width="11.875" style="6" customWidth="1"/>
    <col min="13339" max="13339" width="10" style="6" customWidth="1"/>
    <col min="13340" max="13340" width="10.625" style="6" customWidth="1"/>
    <col min="13341" max="13341" width="11.125" style="6" bestFit="1" customWidth="1"/>
    <col min="13342" max="13342" width="1.125" style="6" customWidth="1"/>
    <col min="13343" max="13343" width="8.25" style="6" customWidth="1"/>
    <col min="13344" max="13344" width="11.75" style="6" customWidth="1"/>
    <col min="13345" max="13345" width="10.875" style="6" customWidth="1"/>
    <col min="13346" max="13347" width="11" style="6" customWidth="1"/>
    <col min="13348" max="13348" width="10" style="6" customWidth="1"/>
    <col min="13349" max="13349" width="11.625" style="6" customWidth="1"/>
    <col min="13350" max="13350" width="11.125" style="6" customWidth="1"/>
    <col min="13351" max="13351" width="12.5" style="6" customWidth="1"/>
    <col min="13352" max="13352" width="10.25" style="6" customWidth="1"/>
    <col min="13353" max="13353" width="9.875" style="6" customWidth="1"/>
    <col min="13354" max="13354" width="19.75" style="6" customWidth="1"/>
    <col min="13355" max="13355" width="9" style="6"/>
    <col min="13356" max="13366" width="10" style="6" customWidth="1"/>
    <col min="13367" max="13367" width="10.375" style="6" customWidth="1"/>
    <col min="13368" max="13368" width="3.625" style="6" customWidth="1"/>
    <col min="13369" max="13381" width="10" style="6" customWidth="1"/>
    <col min="13382" max="13382" width="9.625" style="6" bestFit="1" customWidth="1"/>
    <col min="13383" max="13383" width="1.875" style="6" customWidth="1"/>
    <col min="13384" max="13384" width="8.25" style="6" customWidth="1"/>
    <col min="13385" max="13394" width="10" style="6" customWidth="1"/>
    <col min="13395" max="13395" width="9.5" style="6" customWidth="1"/>
    <col min="13396" max="13405" width="10" style="6" customWidth="1"/>
    <col min="13406" max="13406" width="16" style="6" customWidth="1"/>
    <col min="13407" max="13408" width="11.125" style="6" customWidth="1"/>
    <col min="13409" max="13431" width="10" style="6" customWidth="1"/>
    <col min="13432" max="13433" width="9.875" style="6" customWidth="1"/>
    <col min="13434" max="13568" width="9" style="6"/>
    <col min="13569" max="13569" width="1.5" style="6" customWidth="1"/>
    <col min="13570" max="13570" width="8.5" style="6" customWidth="1"/>
    <col min="13571" max="13571" width="12.125" style="6" customWidth="1"/>
    <col min="13572" max="13572" width="11.625" style="6" bestFit="1" customWidth="1"/>
    <col min="13573" max="13573" width="10.875" style="6" customWidth="1"/>
    <col min="13574" max="13574" width="10.25" style="6" customWidth="1"/>
    <col min="13575" max="13575" width="11.25" style="6" customWidth="1"/>
    <col min="13576" max="13576" width="10.25" style="6" customWidth="1"/>
    <col min="13577" max="13577" width="10.375" style="6" customWidth="1"/>
    <col min="13578" max="13578" width="10.875" style="6" customWidth="1"/>
    <col min="13579" max="13579" width="11.125" style="6" bestFit="1" customWidth="1"/>
    <col min="13580" max="13580" width="11" style="6" customWidth="1"/>
    <col min="13581" max="13581" width="10.5" style="6" customWidth="1"/>
    <col min="13582" max="13582" width="10.875" style="6" bestFit="1" customWidth="1"/>
    <col min="13583" max="13583" width="1.75" style="6" customWidth="1"/>
    <col min="13584" max="13584" width="9.125" style="6" customWidth="1"/>
    <col min="13585" max="13585" width="11.5" style="6" customWidth="1"/>
    <col min="13586" max="13586" width="10.125" style="6" customWidth="1"/>
    <col min="13587" max="13589" width="10.375" style="6" customWidth="1"/>
    <col min="13590" max="13590" width="9.375" style="6" customWidth="1"/>
    <col min="13591" max="13591" width="8.75" style="6" customWidth="1"/>
    <col min="13592" max="13592" width="9.375" style="6" customWidth="1"/>
    <col min="13593" max="13593" width="9.75" style="6" customWidth="1"/>
    <col min="13594" max="13594" width="11.875" style="6" customWidth="1"/>
    <col min="13595" max="13595" width="10" style="6" customWidth="1"/>
    <col min="13596" max="13596" width="10.625" style="6" customWidth="1"/>
    <col min="13597" max="13597" width="11.125" style="6" bestFit="1" customWidth="1"/>
    <col min="13598" max="13598" width="1.125" style="6" customWidth="1"/>
    <col min="13599" max="13599" width="8.25" style="6" customWidth="1"/>
    <col min="13600" max="13600" width="11.75" style="6" customWidth="1"/>
    <col min="13601" max="13601" width="10.875" style="6" customWidth="1"/>
    <col min="13602" max="13603" width="11" style="6" customWidth="1"/>
    <col min="13604" max="13604" width="10" style="6" customWidth="1"/>
    <col min="13605" max="13605" width="11.625" style="6" customWidth="1"/>
    <col min="13606" max="13606" width="11.125" style="6" customWidth="1"/>
    <col min="13607" max="13607" width="12.5" style="6" customWidth="1"/>
    <col min="13608" max="13608" width="10.25" style="6" customWidth="1"/>
    <col min="13609" max="13609" width="9.875" style="6" customWidth="1"/>
    <col min="13610" max="13610" width="19.75" style="6" customWidth="1"/>
    <col min="13611" max="13611" width="9" style="6"/>
    <col min="13612" max="13622" width="10" style="6" customWidth="1"/>
    <col min="13623" max="13623" width="10.375" style="6" customWidth="1"/>
    <col min="13624" max="13624" width="3.625" style="6" customWidth="1"/>
    <col min="13625" max="13637" width="10" style="6" customWidth="1"/>
    <col min="13638" max="13638" width="9.625" style="6" bestFit="1" customWidth="1"/>
    <col min="13639" max="13639" width="1.875" style="6" customWidth="1"/>
    <col min="13640" max="13640" width="8.25" style="6" customWidth="1"/>
    <col min="13641" max="13650" width="10" style="6" customWidth="1"/>
    <col min="13651" max="13651" width="9.5" style="6" customWidth="1"/>
    <col min="13652" max="13661" width="10" style="6" customWidth="1"/>
    <col min="13662" max="13662" width="16" style="6" customWidth="1"/>
    <col min="13663" max="13664" width="11.125" style="6" customWidth="1"/>
    <col min="13665" max="13687" width="10" style="6" customWidth="1"/>
    <col min="13688" max="13689" width="9.875" style="6" customWidth="1"/>
    <col min="13690" max="13824" width="9" style="6"/>
    <col min="13825" max="13825" width="1.5" style="6" customWidth="1"/>
    <col min="13826" max="13826" width="8.5" style="6" customWidth="1"/>
    <col min="13827" max="13827" width="12.125" style="6" customWidth="1"/>
    <col min="13828" max="13828" width="11.625" style="6" bestFit="1" customWidth="1"/>
    <col min="13829" max="13829" width="10.875" style="6" customWidth="1"/>
    <col min="13830" max="13830" width="10.25" style="6" customWidth="1"/>
    <col min="13831" max="13831" width="11.25" style="6" customWidth="1"/>
    <col min="13832" max="13832" width="10.25" style="6" customWidth="1"/>
    <col min="13833" max="13833" width="10.375" style="6" customWidth="1"/>
    <col min="13834" max="13834" width="10.875" style="6" customWidth="1"/>
    <col min="13835" max="13835" width="11.125" style="6" bestFit="1" customWidth="1"/>
    <col min="13836" max="13836" width="11" style="6" customWidth="1"/>
    <col min="13837" max="13837" width="10.5" style="6" customWidth="1"/>
    <col min="13838" max="13838" width="10.875" style="6" bestFit="1" customWidth="1"/>
    <col min="13839" max="13839" width="1.75" style="6" customWidth="1"/>
    <col min="13840" max="13840" width="9.125" style="6" customWidth="1"/>
    <col min="13841" max="13841" width="11.5" style="6" customWidth="1"/>
    <col min="13842" max="13842" width="10.125" style="6" customWidth="1"/>
    <col min="13843" max="13845" width="10.375" style="6" customWidth="1"/>
    <col min="13846" max="13846" width="9.375" style="6" customWidth="1"/>
    <col min="13847" max="13847" width="8.75" style="6" customWidth="1"/>
    <col min="13848" max="13848" width="9.375" style="6" customWidth="1"/>
    <col min="13849" max="13849" width="9.75" style="6" customWidth="1"/>
    <col min="13850" max="13850" width="11.875" style="6" customWidth="1"/>
    <col min="13851" max="13851" width="10" style="6" customWidth="1"/>
    <col min="13852" max="13852" width="10.625" style="6" customWidth="1"/>
    <col min="13853" max="13853" width="11.125" style="6" bestFit="1" customWidth="1"/>
    <col min="13854" max="13854" width="1.125" style="6" customWidth="1"/>
    <col min="13855" max="13855" width="8.25" style="6" customWidth="1"/>
    <col min="13856" max="13856" width="11.75" style="6" customWidth="1"/>
    <col min="13857" max="13857" width="10.875" style="6" customWidth="1"/>
    <col min="13858" max="13859" width="11" style="6" customWidth="1"/>
    <col min="13860" max="13860" width="10" style="6" customWidth="1"/>
    <col min="13861" max="13861" width="11.625" style="6" customWidth="1"/>
    <col min="13862" max="13862" width="11.125" style="6" customWidth="1"/>
    <col min="13863" max="13863" width="12.5" style="6" customWidth="1"/>
    <col min="13864" max="13864" width="10.25" style="6" customWidth="1"/>
    <col min="13865" max="13865" width="9.875" style="6" customWidth="1"/>
    <col min="13866" max="13866" width="19.75" style="6" customWidth="1"/>
    <col min="13867" max="13867" width="9" style="6"/>
    <col min="13868" max="13878" width="10" style="6" customWidth="1"/>
    <col min="13879" max="13879" width="10.375" style="6" customWidth="1"/>
    <col min="13880" max="13880" width="3.625" style="6" customWidth="1"/>
    <col min="13881" max="13893" width="10" style="6" customWidth="1"/>
    <col min="13894" max="13894" width="9.625" style="6" bestFit="1" customWidth="1"/>
    <col min="13895" max="13895" width="1.875" style="6" customWidth="1"/>
    <col min="13896" max="13896" width="8.25" style="6" customWidth="1"/>
    <col min="13897" max="13906" width="10" style="6" customWidth="1"/>
    <col min="13907" max="13907" width="9.5" style="6" customWidth="1"/>
    <col min="13908" max="13917" width="10" style="6" customWidth="1"/>
    <col min="13918" max="13918" width="16" style="6" customWidth="1"/>
    <col min="13919" max="13920" width="11.125" style="6" customWidth="1"/>
    <col min="13921" max="13943" width="10" style="6" customWidth="1"/>
    <col min="13944" max="13945" width="9.875" style="6" customWidth="1"/>
    <col min="13946" max="14080" width="9" style="6"/>
    <col min="14081" max="14081" width="1.5" style="6" customWidth="1"/>
    <col min="14082" max="14082" width="8.5" style="6" customWidth="1"/>
    <col min="14083" max="14083" width="12.125" style="6" customWidth="1"/>
    <col min="14084" max="14084" width="11.625" style="6" bestFit="1" customWidth="1"/>
    <col min="14085" max="14085" width="10.875" style="6" customWidth="1"/>
    <col min="14086" max="14086" width="10.25" style="6" customWidth="1"/>
    <col min="14087" max="14087" width="11.25" style="6" customWidth="1"/>
    <col min="14088" max="14088" width="10.25" style="6" customWidth="1"/>
    <col min="14089" max="14089" width="10.375" style="6" customWidth="1"/>
    <col min="14090" max="14090" width="10.875" style="6" customWidth="1"/>
    <col min="14091" max="14091" width="11.125" style="6" bestFit="1" customWidth="1"/>
    <col min="14092" max="14092" width="11" style="6" customWidth="1"/>
    <col min="14093" max="14093" width="10.5" style="6" customWidth="1"/>
    <col min="14094" max="14094" width="10.875" style="6" bestFit="1" customWidth="1"/>
    <col min="14095" max="14095" width="1.75" style="6" customWidth="1"/>
    <col min="14096" max="14096" width="9.125" style="6" customWidth="1"/>
    <col min="14097" max="14097" width="11.5" style="6" customWidth="1"/>
    <col min="14098" max="14098" width="10.125" style="6" customWidth="1"/>
    <col min="14099" max="14101" width="10.375" style="6" customWidth="1"/>
    <col min="14102" max="14102" width="9.375" style="6" customWidth="1"/>
    <col min="14103" max="14103" width="8.75" style="6" customWidth="1"/>
    <col min="14104" max="14104" width="9.375" style="6" customWidth="1"/>
    <col min="14105" max="14105" width="9.75" style="6" customWidth="1"/>
    <col min="14106" max="14106" width="11.875" style="6" customWidth="1"/>
    <col min="14107" max="14107" width="10" style="6" customWidth="1"/>
    <col min="14108" max="14108" width="10.625" style="6" customWidth="1"/>
    <col min="14109" max="14109" width="11.125" style="6" bestFit="1" customWidth="1"/>
    <col min="14110" max="14110" width="1.125" style="6" customWidth="1"/>
    <col min="14111" max="14111" width="8.25" style="6" customWidth="1"/>
    <col min="14112" max="14112" width="11.75" style="6" customWidth="1"/>
    <col min="14113" max="14113" width="10.875" style="6" customWidth="1"/>
    <col min="14114" max="14115" width="11" style="6" customWidth="1"/>
    <col min="14116" max="14116" width="10" style="6" customWidth="1"/>
    <col min="14117" max="14117" width="11.625" style="6" customWidth="1"/>
    <col min="14118" max="14118" width="11.125" style="6" customWidth="1"/>
    <col min="14119" max="14119" width="12.5" style="6" customWidth="1"/>
    <col min="14120" max="14120" width="10.25" style="6" customWidth="1"/>
    <col min="14121" max="14121" width="9.875" style="6" customWidth="1"/>
    <col min="14122" max="14122" width="19.75" style="6" customWidth="1"/>
    <col min="14123" max="14123" width="9" style="6"/>
    <col min="14124" max="14134" width="10" style="6" customWidth="1"/>
    <col min="14135" max="14135" width="10.375" style="6" customWidth="1"/>
    <col min="14136" max="14136" width="3.625" style="6" customWidth="1"/>
    <col min="14137" max="14149" width="10" style="6" customWidth="1"/>
    <col min="14150" max="14150" width="9.625" style="6" bestFit="1" customWidth="1"/>
    <col min="14151" max="14151" width="1.875" style="6" customWidth="1"/>
    <col min="14152" max="14152" width="8.25" style="6" customWidth="1"/>
    <col min="14153" max="14162" width="10" style="6" customWidth="1"/>
    <col min="14163" max="14163" width="9.5" style="6" customWidth="1"/>
    <col min="14164" max="14173" width="10" style="6" customWidth="1"/>
    <col min="14174" max="14174" width="16" style="6" customWidth="1"/>
    <col min="14175" max="14176" width="11.125" style="6" customWidth="1"/>
    <col min="14177" max="14199" width="10" style="6" customWidth="1"/>
    <col min="14200" max="14201" width="9.875" style="6" customWidth="1"/>
    <col min="14202" max="14336" width="9" style="6"/>
    <col min="14337" max="14337" width="1.5" style="6" customWidth="1"/>
    <col min="14338" max="14338" width="8.5" style="6" customWidth="1"/>
    <col min="14339" max="14339" width="12.125" style="6" customWidth="1"/>
    <col min="14340" max="14340" width="11.625" style="6" bestFit="1" customWidth="1"/>
    <col min="14341" max="14341" width="10.875" style="6" customWidth="1"/>
    <col min="14342" max="14342" width="10.25" style="6" customWidth="1"/>
    <col min="14343" max="14343" width="11.25" style="6" customWidth="1"/>
    <col min="14344" max="14344" width="10.25" style="6" customWidth="1"/>
    <col min="14345" max="14345" width="10.375" style="6" customWidth="1"/>
    <col min="14346" max="14346" width="10.875" style="6" customWidth="1"/>
    <col min="14347" max="14347" width="11.125" style="6" bestFit="1" customWidth="1"/>
    <col min="14348" max="14348" width="11" style="6" customWidth="1"/>
    <col min="14349" max="14349" width="10.5" style="6" customWidth="1"/>
    <col min="14350" max="14350" width="10.875" style="6" bestFit="1" customWidth="1"/>
    <col min="14351" max="14351" width="1.75" style="6" customWidth="1"/>
    <col min="14352" max="14352" width="9.125" style="6" customWidth="1"/>
    <col min="14353" max="14353" width="11.5" style="6" customWidth="1"/>
    <col min="14354" max="14354" width="10.125" style="6" customWidth="1"/>
    <col min="14355" max="14357" width="10.375" style="6" customWidth="1"/>
    <col min="14358" max="14358" width="9.375" style="6" customWidth="1"/>
    <col min="14359" max="14359" width="8.75" style="6" customWidth="1"/>
    <col min="14360" max="14360" width="9.375" style="6" customWidth="1"/>
    <col min="14361" max="14361" width="9.75" style="6" customWidth="1"/>
    <col min="14362" max="14362" width="11.875" style="6" customWidth="1"/>
    <col min="14363" max="14363" width="10" style="6" customWidth="1"/>
    <col min="14364" max="14364" width="10.625" style="6" customWidth="1"/>
    <col min="14365" max="14365" width="11.125" style="6" bestFit="1" customWidth="1"/>
    <col min="14366" max="14366" width="1.125" style="6" customWidth="1"/>
    <col min="14367" max="14367" width="8.25" style="6" customWidth="1"/>
    <col min="14368" max="14368" width="11.75" style="6" customWidth="1"/>
    <col min="14369" max="14369" width="10.875" style="6" customWidth="1"/>
    <col min="14370" max="14371" width="11" style="6" customWidth="1"/>
    <col min="14372" max="14372" width="10" style="6" customWidth="1"/>
    <col min="14373" max="14373" width="11.625" style="6" customWidth="1"/>
    <col min="14374" max="14374" width="11.125" style="6" customWidth="1"/>
    <col min="14375" max="14375" width="12.5" style="6" customWidth="1"/>
    <col min="14376" max="14376" width="10.25" style="6" customWidth="1"/>
    <col min="14377" max="14377" width="9.875" style="6" customWidth="1"/>
    <col min="14378" max="14378" width="19.75" style="6" customWidth="1"/>
    <col min="14379" max="14379" width="9" style="6"/>
    <col min="14380" max="14390" width="10" style="6" customWidth="1"/>
    <col min="14391" max="14391" width="10.375" style="6" customWidth="1"/>
    <col min="14392" max="14392" width="3.625" style="6" customWidth="1"/>
    <col min="14393" max="14405" width="10" style="6" customWidth="1"/>
    <col min="14406" max="14406" width="9.625" style="6" bestFit="1" customWidth="1"/>
    <col min="14407" max="14407" width="1.875" style="6" customWidth="1"/>
    <col min="14408" max="14408" width="8.25" style="6" customWidth="1"/>
    <col min="14409" max="14418" width="10" style="6" customWidth="1"/>
    <col min="14419" max="14419" width="9.5" style="6" customWidth="1"/>
    <col min="14420" max="14429" width="10" style="6" customWidth="1"/>
    <col min="14430" max="14430" width="16" style="6" customWidth="1"/>
    <col min="14431" max="14432" width="11.125" style="6" customWidth="1"/>
    <col min="14433" max="14455" width="10" style="6" customWidth="1"/>
    <col min="14456" max="14457" width="9.875" style="6" customWidth="1"/>
    <col min="14458" max="14592" width="9" style="6"/>
    <col min="14593" max="14593" width="1.5" style="6" customWidth="1"/>
    <col min="14594" max="14594" width="8.5" style="6" customWidth="1"/>
    <col min="14595" max="14595" width="12.125" style="6" customWidth="1"/>
    <col min="14596" max="14596" width="11.625" style="6" bestFit="1" customWidth="1"/>
    <col min="14597" max="14597" width="10.875" style="6" customWidth="1"/>
    <col min="14598" max="14598" width="10.25" style="6" customWidth="1"/>
    <col min="14599" max="14599" width="11.25" style="6" customWidth="1"/>
    <col min="14600" max="14600" width="10.25" style="6" customWidth="1"/>
    <col min="14601" max="14601" width="10.375" style="6" customWidth="1"/>
    <col min="14602" max="14602" width="10.875" style="6" customWidth="1"/>
    <col min="14603" max="14603" width="11.125" style="6" bestFit="1" customWidth="1"/>
    <col min="14604" max="14604" width="11" style="6" customWidth="1"/>
    <col min="14605" max="14605" width="10.5" style="6" customWidth="1"/>
    <col min="14606" max="14606" width="10.875" style="6" bestFit="1" customWidth="1"/>
    <col min="14607" max="14607" width="1.75" style="6" customWidth="1"/>
    <col min="14608" max="14608" width="9.125" style="6" customWidth="1"/>
    <col min="14609" max="14609" width="11.5" style="6" customWidth="1"/>
    <col min="14610" max="14610" width="10.125" style="6" customWidth="1"/>
    <col min="14611" max="14613" width="10.375" style="6" customWidth="1"/>
    <col min="14614" max="14614" width="9.375" style="6" customWidth="1"/>
    <col min="14615" max="14615" width="8.75" style="6" customWidth="1"/>
    <col min="14616" max="14616" width="9.375" style="6" customWidth="1"/>
    <col min="14617" max="14617" width="9.75" style="6" customWidth="1"/>
    <col min="14618" max="14618" width="11.875" style="6" customWidth="1"/>
    <col min="14619" max="14619" width="10" style="6" customWidth="1"/>
    <col min="14620" max="14620" width="10.625" style="6" customWidth="1"/>
    <col min="14621" max="14621" width="11.125" style="6" bestFit="1" customWidth="1"/>
    <col min="14622" max="14622" width="1.125" style="6" customWidth="1"/>
    <col min="14623" max="14623" width="8.25" style="6" customWidth="1"/>
    <col min="14624" max="14624" width="11.75" style="6" customWidth="1"/>
    <col min="14625" max="14625" width="10.875" style="6" customWidth="1"/>
    <col min="14626" max="14627" width="11" style="6" customWidth="1"/>
    <col min="14628" max="14628" width="10" style="6" customWidth="1"/>
    <col min="14629" max="14629" width="11.625" style="6" customWidth="1"/>
    <col min="14630" max="14630" width="11.125" style="6" customWidth="1"/>
    <col min="14631" max="14631" width="12.5" style="6" customWidth="1"/>
    <col min="14632" max="14632" width="10.25" style="6" customWidth="1"/>
    <col min="14633" max="14633" width="9.875" style="6" customWidth="1"/>
    <col min="14634" max="14634" width="19.75" style="6" customWidth="1"/>
    <col min="14635" max="14635" width="9" style="6"/>
    <col min="14636" max="14646" width="10" style="6" customWidth="1"/>
    <col min="14647" max="14647" width="10.375" style="6" customWidth="1"/>
    <col min="14648" max="14648" width="3.625" style="6" customWidth="1"/>
    <col min="14649" max="14661" width="10" style="6" customWidth="1"/>
    <col min="14662" max="14662" width="9.625" style="6" bestFit="1" customWidth="1"/>
    <col min="14663" max="14663" width="1.875" style="6" customWidth="1"/>
    <col min="14664" max="14664" width="8.25" style="6" customWidth="1"/>
    <col min="14665" max="14674" width="10" style="6" customWidth="1"/>
    <col min="14675" max="14675" width="9.5" style="6" customWidth="1"/>
    <col min="14676" max="14685" width="10" style="6" customWidth="1"/>
    <col min="14686" max="14686" width="16" style="6" customWidth="1"/>
    <col min="14687" max="14688" width="11.125" style="6" customWidth="1"/>
    <col min="14689" max="14711" width="10" style="6" customWidth="1"/>
    <col min="14712" max="14713" width="9.875" style="6" customWidth="1"/>
    <col min="14714" max="14848" width="9" style="6"/>
    <col min="14849" max="14849" width="1.5" style="6" customWidth="1"/>
    <col min="14850" max="14850" width="8.5" style="6" customWidth="1"/>
    <col min="14851" max="14851" width="12.125" style="6" customWidth="1"/>
    <col min="14852" max="14852" width="11.625" style="6" bestFit="1" customWidth="1"/>
    <col min="14853" max="14853" width="10.875" style="6" customWidth="1"/>
    <col min="14854" max="14854" width="10.25" style="6" customWidth="1"/>
    <col min="14855" max="14855" width="11.25" style="6" customWidth="1"/>
    <col min="14856" max="14856" width="10.25" style="6" customWidth="1"/>
    <col min="14857" max="14857" width="10.375" style="6" customWidth="1"/>
    <col min="14858" max="14858" width="10.875" style="6" customWidth="1"/>
    <col min="14859" max="14859" width="11.125" style="6" bestFit="1" customWidth="1"/>
    <col min="14860" max="14860" width="11" style="6" customWidth="1"/>
    <col min="14861" max="14861" width="10.5" style="6" customWidth="1"/>
    <col min="14862" max="14862" width="10.875" style="6" bestFit="1" customWidth="1"/>
    <col min="14863" max="14863" width="1.75" style="6" customWidth="1"/>
    <col min="14864" max="14864" width="9.125" style="6" customWidth="1"/>
    <col min="14865" max="14865" width="11.5" style="6" customWidth="1"/>
    <col min="14866" max="14866" width="10.125" style="6" customWidth="1"/>
    <col min="14867" max="14869" width="10.375" style="6" customWidth="1"/>
    <col min="14870" max="14870" width="9.375" style="6" customWidth="1"/>
    <col min="14871" max="14871" width="8.75" style="6" customWidth="1"/>
    <col min="14872" max="14872" width="9.375" style="6" customWidth="1"/>
    <col min="14873" max="14873" width="9.75" style="6" customWidth="1"/>
    <col min="14874" max="14874" width="11.875" style="6" customWidth="1"/>
    <col min="14875" max="14875" width="10" style="6" customWidth="1"/>
    <col min="14876" max="14876" width="10.625" style="6" customWidth="1"/>
    <col min="14877" max="14877" width="11.125" style="6" bestFit="1" customWidth="1"/>
    <col min="14878" max="14878" width="1.125" style="6" customWidth="1"/>
    <col min="14879" max="14879" width="8.25" style="6" customWidth="1"/>
    <col min="14880" max="14880" width="11.75" style="6" customWidth="1"/>
    <col min="14881" max="14881" width="10.875" style="6" customWidth="1"/>
    <col min="14882" max="14883" width="11" style="6" customWidth="1"/>
    <col min="14884" max="14884" width="10" style="6" customWidth="1"/>
    <col min="14885" max="14885" width="11.625" style="6" customWidth="1"/>
    <col min="14886" max="14886" width="11.125" style="6" customWidth="1"/>
    <col min="14887" max="14887" width="12.5" style="6" customWidth="1"/>
    <col min="14888" max="14888" width="10.25" style="6" customWidth="1"/>
    <col min="14889" max="14889" width="9.875" style="6" customWidth="1"/>
    <col min="14890" max="14890" width="19.75" style="6" customWidth="1"/>
    <col min="14891" max="14891" width="9" style="6"/>
    <col min="14892" max="14902" width="10" style="6" customWidth="1"/>
    <col min="14903" max="14903" width="10.375" style="6" customWidth="1"/>
    <col min="14904" max="14904" width="3.625" style="6" customWidth="1"/>
    <col min="14905" max="14917" width="10" style="6" customWidth="1"/>
    <col min="14918" max="14918" width="9.625" style="6" bestFit="1" customWidth="1"/>
    <col min="14919" max="14919" width="1.875" style="6" customWidth="1"/>
    <col min="14920" max="14920" width="8.25" style="6" customWidth="1"/>
    <col min="14921" max="14930" width="10" style="6" customWidth="1"/>
    <col min="14931" max="14931" width="9.5" style="6" customWidth="1"/>
    <col min="14932" max="14941" width="10" style="6" customWidth="1"/>
    <col min="14942" max="14942" width="16" style="6" customWidth="1"/>
    <col min="14943" max="14944" width="11.125" style="6" customWidth="1"/>
    <col min="14945" max="14967" width="10" style="6" customWidth="1"/>
    <col min="14968" max="14969" width="9.875" style="6" customWidth="1"/>
    <col min="14970" max="15104" width="9" style="6"/>
    <col min="15105" max="15105" width="1.5" style="6" customWidth="1"/>
    <col min="15106" max="15106" width="8.5" style="6" customWidth="1"/>
    <col min="15107" max="15107" width="12.125" style="6" customWidth="1"/>
    <col min="15108" max="15108" width="11.625" style="6" bestFit="1" customWidth="1"/>
    <col min="15109" max="15109" width="10.875" style="6" customWidth="1"/>
    <col min="15110" max="15110" width="10.25" style="6" customWidth="1"/>
    <col min="15111" max="15111" width="11.25" style="6" customWidth="1"/>
    <col min="15112" max="15112" width="10.25" style="6" customWidth="1"/>
    <col min="15113" max="15113" width="10.375" style="6" customWidth="1"/>
    <col min="15114" max="15114" width="10.875" style="6" customWidth="1"/>
    <col min="15115" max="15115" width="11.125" style="6" bestFit="1" customWidth="1"/>
    <col min="15116" max="15116" width="11" style="6" customWidth="1"/>
    <col min="15117" max="15117" width="10.5" style="6" customWidth="1"/>
    <col min="15118" max="15118" width="10.875" style="6" bestFit="1" customWidth="1"/>
    <col min="15119" max="15119" width="1.75" style="6" customWidth="1"/>
    <col min="15120" max="15120" width="9.125" style="6" customWidth="1"/>
    <col min="15121" max="15121" width="11.5" style="6" customWidth="1"/>
    <col min="15122" max="15122" width="10.125" style="6" customWidth="1"/>
    <col min="15123" max="15125" width="10.375" style="6" customWidth="1"/>
    <col min="15126" max="15126" width="9.375" style="6" customWidth="1"/>
    <col min="15127" max="15127" width="8.75" style="6" customWidth="1"/>
    <col min="15128" max="15128" width="9.375" style="6" customWidth="1"/>
    <col min="15129" max="15129" width="9.75" style="6" customWidth="1"/>
    <col min="15130" max="15130" width="11.875" style="6" customWidth="1"/>
    <col min="15131" max="15131" width="10" style="6" customWidth="1"/>
    <col min="15132" max="15132" width="10.625" style="6" customWidth="1"/>
    <col min="15133" max="15133" width="11.125" style="6" bestFit="1" customWidth="1"/>
    <col min="15134" max="15134" width="1.125" style="6" customWidth="1"/>
    <col min="15135" max="15135" width="8.25" style="6" customWidth="1"/>
    <col min="15136" max="15136" width="11.75" style="6" customWidth="1"/>
    <col min="15137" max="15137" width="10.875" style="6" customWidth="1"/>
    <col min="15138" max="15139" width="11" style="6" customWidth="1"/>
    <col min="15140" max="15140" width="10" style="6" customWidth="1"/>
    <col min="15141" max="15141" width="11.625" style="6" customWidth="1"/>
    <col min="15142" max="15142" width="11.125" style="6" customWidth="1"/>
    <col min="15143" max="15143" width="12.5" style="6" customWidth="1"/>
    <col min="15144" max="15144" width="10.25" style="6" customWidth="1"/>
    <col min="15145" max="15145" width="9.875" style="6" customWidth="1"/>
    <col min="15146" max="15146" width="19.75" style="6" customWidth="1"/>
    <col min="15147" max="15147" width="9" style="6"/>
    <col min="15148" max="15158" width="10" style="6" customWidth="1"/>
    <col min="15159" max="15159" width="10.375" style="6" customWidth="1"/>
    <col min="15160" max="15160" width="3.625" style="6" customWidth="1"/>
    <col min="15161" max="15173" width="10" style="6" customWidth="1"/>
    <col min="15174" max="15174" width="9.625" style="6" bestFit="1" customWidth="1"/>
    <col min="15175" max="15175" width="1.875" style="6" customWidth="1"/>
    <col min="15176" max="15176" width="8.25" style="6" customWidth="1"/>
    <col min="15177" max="15186" width="10" style="6" customWidth="1"/>
    <col min="15187" max="15187" width="9.5" style="6" customWidth="1"/>
    <col min="15188" max="15197" width="10" style="6" customWidth="1"/>
    <col min="15198" max="15198" width="16" style="6" customWidth="1"/>
    <col min="15199" max="15200" width="11.125" style="6" customWidth="1"/>
    <col min="15201" max="15223" width="10" style="6" customWidth="1"/>
    <col min="15224" max="15225" width="9.875" style="6" customWidth="1"/>
    <col min="15226" max="15360" width="9" style="6"/>
    <col min="15361" max="15361" width="1.5" style="6" customWidth="1"/>
    <col min="15362" max="15362" width="8.5" style="6" customWidth="1"/>
    <col min="15363" max="15363" width="12.125" style="6" customWidth="1"/>
    <col min="15364" max="15364" width="11.625" style="6" bestFit="1" customWidth="1"/>
    <col min="15365" max="15365" width="10.875" style="6" customWidth="1"/>
    <col min="15366" max="15366" width="10.25" style="6" customWidth="1"/>
    <col min="15367" max="15367" width="11.25" style="6" customWidth="1"/>
    <col min="15368" max="15368" width="10.25" style="6" customWidth="1"/>
    <col min="15369" max="15369" width="10.375" style="6" customWidth="1"/>
    <col min="15370" max="15370" width="10.875" style="6" customWidth="1"/>
    <col min="15371" max="15371" width="11.125" style="6" bestFit="1" customWidth="1"/>
    <col min="15372" max="15372" width="11" style="6" customWidth="1"/>
    <col min="15373" max="15373" width="10.5" style="6" customWidth="1"/>
    <col min="15374" max="15374" width="10.875" style="6" bestFit="1" customWidth="1"/>
    <col min="15375" max="15375" width="1.75" style="6" customWidth="1"/>
    <col min="15376" max="15376" width="9.125" style="6" customWidth="1"/>
    <col min="15377" max="15377" width="11.5" style="6" customWidth="1"/>
    <col min="15378" max="15378" width="10.125" style="6" customWidth="1"/>
    <col min="15379" max="15381" width="10.375" style="6" customWidth="1"/>
    <col min="15382" max="15382" width="9.375" style="6" customWidth="1"/>
    <col min="15383" max="15383" width="8.75" style="6" customWidth="1"/>
    <col min="15384" max="15384" width="9.375" style="6" customWidth="1"/>
    <col min="15385" max="15385" width="9.75" style="6" customWidth="1"/>
    <col min="15386" max="15386" width="11.875" style="6" customWidth="1"/>
    <col min="15387" max="15387" width="10" style="6" customWidth="1"/>
    <col min="15388" max="15388" width="10.625" style="6" customWidth="1"/>
    <col min="15389" max="15389" width="11.125" style="6" bestFit="1" customWidth="1"/>
    <col min="15390" max="15390" width="1.125" style="6" customWidth="1"/>
    <col min="15391" max="15391" width="8.25" style="6" customWidth="1"/>
    <col min="15392" max="15392" width="11.75" style="6" customWidth="1"/>
    <col min="15393" max="15393" width="10.875" style="6" customWidth="1"/>
    <col min="15394" max="15395" width="11" style="6" customWidth="1"/>
    <col min="15396" max="15396" width="10" style="6" customWidth="1"/>
    <col min="15397" max="15397" width="11.625" style="6" customWidth="1"/>
    <col min="15398" max="15398" width="11.125" style="6" customWidth="1"/>
    <col min="15399" max="15399" width="12.5" style="6" customWidth="1"/>
    <col min="15400" max="15400" width="10.25" style="6" customWidth="1"/>
    <col min="15401" max="15401" width="9.875" style="6" customWidth="1"/>
    <col min="15402" max="15402" width="19.75" style="6" customWidth="1"/>
    <col min="15403" max="15403" width="9" style="6"/>
    <col min="15404" max="15414" width="10" style="6" customWidth="1"/>
    <col min="15415" max="15415" width="10.375" style="6" customWidth="1"/>
    <col min="15416" max="15416" width="3.625" style="6" customWidth="1"/>
    <col min="15417" max="15429" width="10" style="6" customWidth="1"/>
    <col min="15430" max="15430" width="9.625" style="6" bestFit="1" customWidth="1"/>
    <col min="15431" max="15431" width="1.875" style="6" customWidth="1"/>
    <col min="15432" max="15432" width="8.25" style="6" customWidth="1"/>
    <col min="15433" max="15442" width="10" style="6" customWidth="1"/>
    <col min="15443" max="15443" width="9.5" style="6" customWidth="1"/>
    <col min="15444" max="15453" width="10" style="6" customWidth="1"/>
    <col min="15454" max="15454" width="16" style="6" customWidth="1"/>
    <col min="15455" max="15456" width="11.125" style="6" customWidth="1"/>
    <col min="15457" max="15479" width="10" style="6" customWidth="1"/>
    <col min="15480" max="15481" width="9.875" style="6" customWidth="1"/>
    <col min="15482" max="15616" width="9" style="6"/>
    <col min="15617" max="15617" width="1.5" style="6" customWidth="1"/>
    <col min="15618" max="15618" width="8.5" style="6" customWidth="1"/>
    <col min="15619" max="15619" width="12.125" style="6" customWidth="1"/>
    <col min="15620" max="15620" width="11.625" style="6" bestFit="1" customWidth="1"/>
    <col min="15621" max="15621" width="10.875" style="6" customWidth="1"/>
    <col min="15622" max="15622" width="10.25" style="6" customWidth="1"/>
    <col min="15623" max="15623" width="11.25" style="6" customWidth="1"/>
    <col min="15624" max="15624" width="10.25" style="6" customWidth="1"/>
    <col min="15625" max="15625" width="10.375" style="6" customWidth="1"/>
    <col min="15626" max="15626" width="10.875" style="6" customWidth="1"/>
    <col min="15627" max="15627" width="11.125" style="6" bestFit="1" customWidth="1"/>
    <col min="15628" max="15628" width="11" style="6" customWidth="1"/>
    <col min="15629" max="15629" width="10.5" style="6" customWidth="1"/>
    <col min="15630" max="15630" width="10.875" style="6" bestFit="1" customWidth="1"/>
    <col min="15631" max="15631" width="1.75" style="6" customWidth="1"/>
    <col min="15632" max="15632" width="9.125" style="6" customWidth="1"/>
    <col min="15633" max="15633" width="11.5" style="6" customWidth="1"/>
    <col min="15634" max="15634" width="10.125" style="6" customWidth="1"/>
    <col min="15635" max="15637" width="10.375" style="6" customWidth="1"/>
    <col min="15638" max="15638" width="9.375" style="6" customWidth="1"/>
    <col min="15639" max="15639" width="8.75" style="6" customWidth="1"/>
    <col min="15640" max="15640" width="9.375" style="6" customWidth="1"/>
    <col min="15641" max="15641" width="9.75" style="6" customWidth="1"/>
    <col min="15642" max="15642" width="11.875" style="6" customWidth="1"/>
    <col min="15643" max="15643" width="10" style="6" customWidth="1"/>
    <col min="15644" max="15644" width="10.625" style="6" customWidth="1"/>
    <col min="15645" max="15645" width="11.125" style="6" bestFit="1" customWidth="1"/>
    <col min="15646" max="15646" width="1.125" style="6" customWidth="1"/>
    <col min="15647" max="15647" width="8.25" style="6" customWidth="1"/>
    <col min="15648" max="15648" width="11.75" style="6" customWidth="1"/>
    <col min="15649" max="15649" width="10.875" style="6" customWidth="1"/>
    <col min="15650" max="15651" width="11" style="6" customWidth="1"/>
    <col min="15652" max="15652" width="10" style="6" customWidth="1"/>
    <col min="15653" max="15653" width="11.625" style="6" customWidth="1"/>
    <col min="15654" max="15654" width="11.125" style="6" customWidth="1"/>
    <col min="15655" max="15655" width="12.5" style="6" customWidth="1"/>
    <col min="15656" max="15656" width="10.25" style="6" customWidth="1"/>
    <col min="15657" max="15657" width="9.875" style="6" customWidth="1"/>
    <col min="15658" max="15658" width="19.75" style="6" customWidth="1"/>
    <col min="15659" max="15659" width="9" style="6"/>
    <col min="15660" max="15670" width="10" style="6" customWidth="1"/>
    <col min="15671" max="15671" width="10.375" style="6" customWidth="1"/>
    <col min="15672" max="15672" width="3.625" style="6" customWidth="1"/>
    <col min="15673" max="15685" width="10" style="6" customWidth="1"/>
    <col min="15686" max="15686" width="9.625" style="6" bestFit="1" customWidth="1"/>
    <col min="15687" max="15687" width="1.875" style="6" customWidth="1"/>
    <col min="15688" max="15688" width="8.25" style="6" customWidth="1"/>
    <col min="15689" max="15698" width="10" style="6" customWidth="1"/>
    <col min="15699" max="15699" width="9.5" style="6" customWidth="1"/>
    <col min="15700" max="15709" width="10" style="6" customWidth="1"/>
    <col min="15710" max="15710" width="16" style="6" customWidth="1"/>
    <col min="15711" max="15712" width="11.125" style="6" customWidth="1"/>
    <col min="15713" max="15735" width="10" style="6" customWidth="1"/>
    <col min="15736" max="15737" width="9.875" style="6" customWidth="1"/>
    <col min="15738" max="15872" width="9" style="6"/>
    <col min="15873" max="15873" width="1.5" style="6" customWidth="1"/>
    <col min="15874" max="15874" width="8.5" style="6" customWidth="1"/>
    <col min="15875" max="15875" width="12.125" style="6" customWidth="1"/>
    <col min="15876" max="15876" width="11.625" style="6" bestFit="1" customWidth="1"/>
    <col min="15877" max="15877" width="10.875" style="6" customWidth="1"/>
    <col min="15878" max="15878" width="10.25" style="6" customWidth="1"/>
    <col min="15879" max="15879" width="11.25" style="6" customWidth="1"/>
    <col min="15880" max="15880" width="10.25" style="6" customWidth="1"/>
    <col min="15881" max="15881" width="10.375" style="6" customWidth="1"/>
    <col min="15882" max="15882" width="10.875" style="6" customWidth="1"/>
    <col min="15883" max="15883" width="11.125" style="6" bestFit="1" customWidth="1"/>
    <col min="15884" max="15884" width="11" style="6" customWidth="1"/>
    <col min="15885" max="15885" width="10.5" style="6" customWidth="1"/>
    <col min="15886" max="15886" width="10.875" style="6" bestFit="1" customWidth="1"/>
    <col min="15887" max="15887" width="1.75" style="6" customWidth="1"/>
    <col min="15888" max="15888" width="9.125" style="6" customWidth="1"/>
    <col min="15889" max="15889" width="11.5" style="6" customWidth="1"/>
    <col min="15890" max="15890" width="10.125" style="6" customWidth="1"/>
    <col min="15891" max="15893" width="10.375" style="6" customWidth="1"/>
    <col min="15894" max="15894" width="9.375" style="6" customWidth="1"/>
    <col min="15895" max="15895" width="8.75" style="6" customWidth="1"/>
    <col min="15896" max="15896" width="9.375" style="6" customWidth="1"/>
    <col min="15897" max="15897" width="9.75" style="6" customWidth="1"/>
    <col min="15898" max="15898" width="11.875" style="6" customWidth="1"/>
    <col min="15899" max="15899" width="10" style="6" customWidth="1"/>
    <col min="15900" max="15900" width="10.625" style="6" customWidth="1"/>
    <col min="15901" max="15901" width="11.125" style="6" bestFit="1" customWidth="1"/>
    <col min="15902" max="15902" width="1.125" style="6" customWidth="1"/>
    <col min="15903" max="15903" width="8.25" style="6" customWidth="1"/>
    <col min="15904" max="15904" width="11.75" style="6" customWidth="1"/>
    <col min="15905" max="15905" width="10.875" style="6" customWidth="1"/>
    <col min="15906" max="15907" width="11" style="6" customWidth="1"/>
    <col min="15908" max="15908" width="10" style="6" customWidth="1"/>
    <col min="15909" max="15909" width="11.625" style="6" customWidth="1"/>
    <col min="15910" max="15910" width="11.125" style="6" customWidth="1"/>
    <col min="15911" max="15911" width="12.5" style="6" customWidth="1"/>
    <col min="15912" max="15912" width="10.25" style="6" customWidth="1"/>
    <col min="15913" max="15913" width="9.875" style="6" customWidth="1"/>
    <col min="15914" max="15914" width="19.75" style="6" customWidth="1"/>
    <col min="15915" max="15915" width="9" style="6"/>
    <col min="15916" max="15926" width="10" style="6" customWidth="1"/>
    <col min="15927" max="15927" width="10.375" style="6" customWidth="1"/>
    <col min="15928" max="15928" width="3.625" style="6" customWidth="1"/>
    <col min="15929" max="15941" width="10" style="6" customWidth="1"/>
    <col min="15942" max="15942" width="9.625" style="6" bestFit="1" customWidth="1"/>
    <col min="15943" max="15943" width="1.875" style="6" customWidth="1"/>
    <col min="15944" max="15944" width="8.25" style="6" customWidth="1"/>
    <col min="15945" max="15954" width="10" style="6" customWidth="1"/>
    <col min="15955" max="15955" width="9.5" style="6" customWidth="1"/>
    <col min="15956" max="15965" width="10" style="6" customWidth="1"/>
    <col min="15966" max="15966" width="16" style="6" customWidth="1"/>
    <col min="15967" max="15968" width="11.125" style="6" customWidth="1"/>
    <col min="15969" max="15991" width="10" style="6" customWidth="1"/>
    <col min="15992" max="15993" width="9.875" style="6" customWidth="1"/>
    <col min="15994" max="16128" width="9" style="6"/>
    <col min="16129" max="16129" width="1.5" style="6" customWidth="1"/>
    <col min="16130" max="16130" width="8.5" style="6" customWidth="1"/>
    <col min="16131" max="16131" width="12.125" style="6" customWidth="1"/>
    <col min="16132" max="16132" width="11.625" style="6" bestFit="1" customWidth="1"/>
    <col min="16133" max="16133" width="10.875" style="6" customWidth="1"/>
    <col min="16134" max="16134" width="10.25" style="6" customWidth="1"/>
    <col min="16135" max="16135" width="11.25" style="6" customWidth="1"/>
    <col min="16136" max="16136" width="10.25" style="6" customWidth="1"/>
    <col min="16137" max="16137" width="10.375" style="6" customWidth="1"/>
    <col min="16138" max="16138" width="10.875" style="6" customWidth="1"/>
    <col min="16139" max="16139" width="11.125" style="6" bestFit="1" customWidth="1"/>
    <col min="16140" max="16140" width="11" style="6" customWidth="1"/>
    <col min="16141" max="16141" width="10.5" style="6" customWidth="1"/>
    <col min="16142" max="16142" width="10.875" style="6" bestFit="1" customWidth="1"/>
    <col min="16143" max="16143" width="1.75" style="6" customWidth="1"/>
    <col min="16144" max="16144" width="9.125" style="6" customWidth="1"/>
    <col min="16145" max="16145" width="11.5" style="6" customWidth="1"/>
    <col min="16146" max="16146" width="10.125" style="6" customWidth="1"/>
    <col min="16147" max="16149" width="10.375" style="6" customWidth="1"/>
    <col min="16150" max="16150" width="9.375" style="6" customWidth="1"/>
    <col min="16151" max="16151" width="8.75" style="6" customWidth="1"/>
    <col min="16152" max="16152" width="9.375" style="6" customWidth="1"/>
    <col min="16153" max="16153" width="9.75" style="6" customWidth="1"/>
    <col min="16154" max="16154" width="11.875" style="6" customWidth="1"/>
    <col min="16155" max="16155" width="10" style="6" customWidth="1"/>
    <col min="16156" max="16156" width="10.625" style="6" customWidth="1"/>
    <col min="16157" max="16157" width="11.125" style="6" bestFit="1" customWidth="1"/>
    <col min="16158" max="16158" width="1.125" style="6" customWidth="1"/>
    <col min="16159" max="16159" width="8.25" style="6" customWidth="1"/>
    <col min="16160" max="16160" width="11.75" style="6" customWidth="1"/>
    <col min="16161" max="16161" width="10.875" style="6" customWidth="1"/>
    <col min="16162" max="16163" width="11" style="6" customWidth="1"/>
    <col min="16164" max="16164" width="10" style="6" customWidth="1"/>
    <col min="16165" max="16165" width="11.625" style="6" customWidth="1"/>
    <col min="16166" max="16166" width="11.125" style="6" customWidth="1"/>
    <col min="16167" max="16167" width="12.5" style="6" customWidth="1"/>
    <col min="16168" max="16168" width="10.25" style="6" customWidth="1"/>
    <col min="16169" max="16169" width="9.875" style="6" customWidth="1"/>
    <col min="16170" max="16170" width="19.75" style="6" customWidth="1"/>
    <col min="16171" max="16171" width="9" style="6"/>
    <col min="16172" max="16182" width="10" style="6" customWidth="1"/>
    <col min="16183" max="16183" width="10.375" style="6" customWidth="1"/>
    <col min="16184" max="16184" width="3.625" style="6" customWidth="1"/>
    <col min="16185" max="16197" width="10" style="6" customWidth="1"/>
    <col min="16198" max="16198" width="9.625" style="6" bestFit="1" customWidth="1"/>
    <col min="16199" max="16199" width="1.875" style="6" customWidth="1"/>
    <col min="16200" max="16200" width="8.25" style="6" customWidth="1"/>
    <col min="16201" max="16210" width="10" style="6" customWidth="1"/>
    <col min="16211" max="16211" width="9.5" style="6" customWidth="1"/>
    <col min="16212" max="16221" width="10" style="6" customWidth="1"/>
    <col min="16222" max="16222" width="16" style="6" customWidth="1"/>
    <col min="16223" max="16224" width="11.125" style="6" customWidth="1"/>
    <col min="16225" max="16247" width="10" style="6" customWidth="1"/>
    <col min="16248" max="16249" width="9.875" style="6" customWidth="1"/>
    <col min="16250" max="16384" width="9" style="6"/>
  </cols>
  <sheetData>
    <row r="1" spans="2:121" ht="12">
      <c r="B1" s="1" t="s">
        <v>0</v>
      </c>
      <c r="C1" s="2"/>
      <c r="D1" s="3" t="s">
        <v>349</v>
      </c>
      <c r="E1" s="4" t="s">
        <v>187</v>
      </c>
      <c r="F1" s="4"/>
      <c r="G1" s="5"/>
      <c r="H1" s="5"/>
      <c r="I1" s="5"/>
      <c r="J1" s="5"/>
      <c r="K1" s="5"/>
      <c r="L1" s="5"/>
      <c r="N1" s="7" t="s">
        <v>2</v>
      </c>
      <c r="O1" s="7"/>
      <c r="P1" s="130" t="str">
        <f>B1</f>
        <v>市町村民所得（2008SNA）</v>
      </c>
      <c r="Q1" s="7"/>
      <c r="R1" s="8" t="str">
        <f>$D$1</f>
        <v>平成25年度</v>
      </c>
      <c r="S1" s="4" t="s">
        <v>3</v>
      </c>
      <c r="T1" s="5"/>
      <c r="U1" s="3"/>
      <c r="V1" s="4"/>
      <c r="W1" s="4"/>
      <c r="X1" s="5"/>
      <c r="Y1" s="5"/>
      <c r="Z1" s="5"/>
      <c r="AA1" s="5"/>
      <c r="AB1" s="5"/>
      <c r="AC1" s="7" t="s">
        <v>2</v>
      </c>
      <c r="AD1" s="7"/>
      <c r="AE1" s="1" t="s">
        <v>188</v>
      </c>
      <c r="AF1" s="7"/>
      <c r="AG1" s="8" t="str">
        <f>$D$1</f>
        <v>平成25年度</v>
      </c>
      <c r="AH1" s="4" t="s">
        <v>3</v>
      </c>
      <c r="AJ1" s="5"/>
      <c r="AK1" s="3"/>
      <c r="AL1" s="4"/>
      <c r="AM1" s="4"/>
      <c r="AN1" s="5"/>
      <c r="AO1" s="7" t="s">
        <v>2</v>
      </c>
      <c r="AP1" s="7"/>
      <c r="AQ1" s="1" t="s">
        <v>0</v>
      </c>
      <c r="AS1" s="8" t="str">
        <f>$D$1</f>
        <v>平成25年度</v>
      </c>
      <c r="AT1" s="9" t="s">
        <v>4</v>
      </c>
      <c r="AU1" s="3"/>
      <c r="AV1" s="9"/>
      <c r="AW1" s="4"/>
      <c r="AX1" s="5"/>
      <c r="AY1" s="5"/>
      <c r="AZ1" s="5"/>
      <c r="BA1" s="7"/>
      <c r="BB1" s="5"/>
      <c r="BC1" s="7" t="s">
        <v>5</v>
      </c>
      <c r="BE1" s="1" t="s">
        <v>0</v>
      </c>
      <c r="BG1" s="8" t="str">
        <f>$D$1</f>
        <v>平成25年度</v>
      </c>
      <c r="BH1" s="9" t="s">
        <v>4</v>
      </c>
      <c r="BI1" s="3"/>
      <c r="BJ1" s="9"/>
      <c r="BK1" s="4"/>
      <c r="BL1" s="7"/>
      <c r="BM1" s="5"/>
      <c r="BN1" s="5"/>
      <c r="BO1" s="5"/>
      <c r="BP1" s="5"/>
      <c r="BR1" s="7" t="s">
        <v>5</v>
      </c>
      <c r="BS1" s="5"/>
      <c r="BT1" s="1" t="s">
        <v>0</v>
      </c>
      <c r="BU1" s="6"/>
      <c r="BV1" s="8" t="str">
        <f>$D$1</f>
        <v>平成25年度</v>
      </c>
      <c r="BW1" s="9" t="s">
        <v>4</v>
      </c>
      <c r="BX1" s="3"/>
      <c r="BY1" s="5"/>
      <c r="BZ1" s="3"/>
      <c r="CA1" s="9"/>
      <c r="CB1" s="4"/>
      <c r="CC1" s="5"/>
      <c r="CD1" s="7" t="s">
        <v>5</v>
      </c>
      <c r="CE1" s="1" t="s">
        <v>0</v>
      </c>
      <c r="CG1" s="8" t="str">
        <f>$D$1</f>
        <v>平成25年度</v>
      </c>
      <c r="CH1" s="4" t="s">
        <v>6</v>
      </c>
      <c r="CI1" s="3"/>
      <c r="CJ1" s="4"/>
      <c r="CK1" s="10"/>
      <c r="CL1" s="11"/>
      <c r="CM1" s="11"/>
      <c r="CN1" s="11"/>
      <c r="CO1" s="11"/>
      <c r="CP1" s="11"/>
      <c r="CQ1" s="7" t="s">
        <v>5</v>
      </c>
      <c r="CS1" s="1" t="s">
        <v>0</v>
      </c>
      <c r="CT1" s="7"/>
      <c r="CU1" s="8" t="str">
        <f>$D$1</f>
        <v>平成25年度</v>
      </c>
      <c r="CV1" s="4" t="s">
        <v>6</v>
      </c>
      <c r="CW1" s="5"/>
      <c r="CX1" s="3"/>
      <c r="CY1" s="4"/>
      <c r="CZ1" s="10"/>
      <c r="DA1" s="11"/>
      <c r="DB1" s="11"/>
      <c r="DC1" s="11"/>
      <c r="DD1" s="11"/>
      <c r="DE1" s="11"/>
      <c r="DF1" s="7" t="s">
        <v>5</v>
      </c>
      <c r="DH1" s="1" t="s">
        <v>0</v>
      </c>
      <c r="DI1" s="7"/>
      <c r="DJ1" s="8" t="str">
        <f>$D$1</f>
        <v>平成25年度</v>
      </c>
      <c r="DK1" s="4" t="s">
        <v>6</v>
      </c>
      <c r="DM1" s="5"/>
      <c r="DN1" s="3"/>
      <c r="DO1" s="4"/>
      <c r="DP1" s="7" t="s">
        <v>5</v>
      </c>
    </row>
    <row r="2" spans="2:121" ht="18" customHeight="1">
      <c r="B2" s="12"/>
      <c r="C2" s="13" t="s">
        <v>189</v>
      </c>
      <c r="D2" s="14"/>
      <c r="E2" s="14"/>
      <c r="F2" s="14"/>
      <c r="G2" s="15"/>
      <c r="H2" s="14" t="s">
        <v>190</v>
      </c>
      <c r="I2" s="14"/>
      <c r="J2" s="14"/>
      <c r="K2" s="14"/>
      <c r="L2" s="14"/>
      <c r="M2" s="16"/>
      <c r="N2" s="17"/>
      <c r="O2" s="5"/>
      <c r="P2" s="12"/>
      <c r="Q2" s="14"/>
      <c r="R2" s="14"/>
      <c r="S2" s="14"/>
      <c r="T2" s="14"/>
      <c r="U2" s="14"/>
      <c r="V2" s="14"/>
      <c r="W2" s="18"/>
      <c r="X2" s="18"/>
      <c r="Y2" s="15"/>
      <c r="Z2" s="19" t="s">
        <v>9</v>
      </c>
      <c r="AA2" s="14"/>
      <c r="AB2" s="14"/>
      <c r="AC2" s="15"/>
      <c r="AD2" s="5"/>
      <c r="AE2" s="12"/>
      <c r="AF2" s="14"/>
      <c r="AG2" s="14"/>
      <c r="AH2" s="14"/>
      <c r="AI2" s="14"/>
      <c r="AJ2" s="14"/>
      <c r="AK2" s="14"/>
      <c r="AL2" s="14"/>
      <c r="AM2" s="20" t="s">
        <v>10</v>
      </c>
      <c r="AN2" s="20" t="s">
        <v>191</v>
      </c>
      <c r="AO2" s="20" t="s">
        <v>12</v>
      </c>
      <c r="AP2" s="21"/>
      <c r="AQ2" s="12"/>
      <c r="AR2" s="22" t="s">
        <v>192</v>
      </c>
      <c r="AS2" s="14"/>
      <c r="AT2" s="14"/>
      <c r="AU2" s="14"/>
      <c r="AV2" s="14"/>
      <c r="AW2" s="23" t="s">
        <v>190</v>
      </c>
      <c r="AX2" s="14"/>
      <c r="AY2" s="14"/>
      <c r="AZ2" s="14"/>
      <c r="BA2" s="14"/>
      <c r="BB2" s="14"/>
      <c r="BC2" s="15"/>
      <c r="BE2" s="12"/>
      <c r="BF2" s="14"/>
      <c r="BG2" s="14"/>
      <c r="BH2" s="14"/>
      <c r="BI2" s="14"/>
      <c r="BJ2" s="14"/>
      <c r="BK2" s="14"/>
      <c r="BL2" s="18"/>
      <c r="BM2" s="18"/>
      <c r="BN2" s="15"/>
      <c r="BO2" s="19" t="s">
        <v>9</v>
      </c>
      <c r="BP2" s="14"/>
      <c r="BQ2" s="14"/>
      <c r="BR2" s="15"/>
      <c r="BS2" s="5"/>
      <c r="BT2" s="12"/>
      <c r="BU2" s="14"/>
      <c r="BV2" s="14"/>
      <c r="BW2" s="14"/>
      <c r="BX2" s="14"/>
      <c r="BY2" s="14"/>
      <c r="BZ2" s="14"/>
      <c r="CA2" s="14"/>
      <c r="CB2" s="24" t="s">
        <v>10</v>
      </c>
      <c r="CC2" s="20" t="s">
        <v>193</v>
      </c>
      <c r="CD2" s="20" t="s">
        <v>12</v>
      </c>
      <c r="CE2" s="12"/>
      <c r="CF2" s="25" t="s">
        <v>194</v>
      </c>
      <c r="CG2" s="14"/>
      <c r="CH2" s="14"/>
      <c r="CI2" s="14"/>
      <c r="CJ2" s="15"/>
      <c r="CK2" s="14" t="s">
        <v>190</v>
      </c>
      <c r="CL2" s="14"/>
      <c r="CM2" s="14"/>
      <c r="CN2" s="14"/>
      <c r="CO2" s="14"/>
      <c r="CP2" s="16"/>
      <c r="CQ2" s="17"/>
      <c r="CS2" s="12"/>
      <c r="CT2" s="14"/>
      <c r="CU2" s="14"/>
      <c r="CV2" s="14"/>
      <c r="CW2" s="14"/>
      <c r="CX2" s="14"/>
      <c r="CY2" s="14"/>
      <c r="CZ2" s="18"/>
      <c r="DA2" s="18"/>
      <c r="DB2" s="15"/>
      <c r="DC2" s="19" t="s">
        <v>9</v>
      </c>
      <c r="DD2" s="14"/>
      <c r="DE2" s="14"/>
      <c r="DF2" s="15"/>
      <c r="DH2" s="12"/>
      <c r="DI2" s="14"/>
      <c r="DJ2" s="14"/>
      <c r="DK2" s="14"/>
      <c r="DL2" s="14"/>
      <c r="DM2" s="14"/>
      <c r="DN2" s="14"/>
      <c r="DO2" s="14"/>
      <c r="DP2" s="24" t="s">
        <v>10</v>
      </c>
      <c r="DQ2" s="21"/>
    </row>
    <row r="3" spans="2:121" ht="15.75" customHeight="1">
      <c r="B3" s="26"/>
      <c r="C3" s="27"/>
      <c r="D3" s="12" t="s">
        <v>195</v>
      </c>
      <c r="E3" s="23" t="s">
        <v>196</v>
      </c>
      <c r="F3" s="14"/>
      <c r="G3" s="15"/>
      <c r="H3" s="28"/>
      <c r="I3" s="28"/>
      <c r="J3" s="28"/>
      <c r="K3" s="23" t="s">
        <v>197</v>
      </c>
      <c r="L3" s="14"/>
      <c r="M3" s="15"/>
      <c r="N3" s="12" t="s">
        <v>198</v>
      </c>
      <c r="O3" s="5"/>
      <c r="P3" s="63"/>
      <c r="Q3" s="14"/>
      <c r="R3" s="14"/>
      <c r="S3" s="14"/>
      <c r="T3" s="14"/>
      <c r="U3" s="14"/>
      <c r="V3" s="15"/>
      <c r="W3" s="23" t="s">
        <v>19</v>
      </c>
      <c r="X3" s="14"/>
      <c r="Y3" s="15"/>
      <c r="Z3" s="28"/>
      <c r="AA3" s="23" t="s">
        <v>20</v>
      </c>
      <c r="AB3" s="14"/>
      <c r="AC3" s="15"/>
      <c r="AD3" s="5"/>
      <c r="AE3" s="63"/>
      <c r="AF3" s="14" t="s">
        <v>21</v>
      </c>
      <c r="AG3" s="14"/>
      <c r="AH3" s="15"/>
      <c r="AI3" s="23" t="s">
        <v>199</v>
      </c>
      <c r="AJ3" s="14"/>
      <c r="AK3" s="14"/>
      <c r="AL3" s="14"/>
      <c r="AM3" s="26"/>
      <c r="AN3" s="26" t="s">
        <v>23</v>
      </c>
      <c r="AO3" s="29" t="s">
        <v>10</v>
      </c>
      <c r="AP3" s="21"/>
      <c r="AQ3" s="26"/>
      <c r="AR3" s="27"/>
      <c r="AS3" s="30" t="s">
        <v>200</v>
      </c>
      <c r="AT3" s="23" t="s">
        <v>201</v>
      </c>
      <c r="AU3" s="14"/>
      <c r="AV3" s="14"/>
      <c r="AW3" s="27"/>
      <c r="AX3" s="28"/>
      <c r="AY3" s="28"/>
      <c r="AZ3" s="23" t="s">
        <v>202</v>
      </c>
      <c r="BA3" s="14"/>
      <c r="BB3" s="15"/>
      <c r="BC3" s="15" t="s">
        <v>198</v>
      </c>
      <c r="BE3" s="26"/>
      <c r="BF3" s="14"/>
      <c r="BG3" s="14"/>
      <c r="BH3" s="14"/>
      <c r="BI3" s="14"/>
      <c r="BJ3" s="14"/>
      <c r="BK3" s="15"/>
      <c r="BL3" s="23" t="s">
        <v>19</v>
      </c>
      <c r="BM3" s="14"/>
      <c r="BN3" s="15"/>
      <c r="BO3" s="28"/>
      <c r="BP3" s="23" t="s">
        <v>20</v>
      </c>
      <c r="BQ3" s="14"/>
      <c r="BR3" s="15"/>
      <c r="BS3" s="5"/>
      <c r="BT3" s="26"/>
      <c r="BU3" s="14" t="s">
        <v>21</v>
      </c>
      <c r="BV3" s="14"/>
      <c r="BW3" s="15"/>
      <c r="BX3" s="23" t="s">
        <v>203</v>
      </c>
      <c r="BY3" s="14"/>
      <c r="BZ3" s="14"/>
      <c r="CA3" s="14"/>
      <c r="CB3" s="26"/>
      <c r="CC3" s="26"/>
      <c r="CD3" s="29" t="s">
        <v>10</v>
      </c>
      <c r="CE3" s="26"/>
      <c r="CF3" s="28"/>
      <c r="CG3" s="30" t="s">
        <v>200</v>
      </c>
      <c r="CH3" s="23" t="s">
        <v>204</v>
      </c>
      <c r="CI3" s="14"/>
      <c r="CJ3" s="15"/>
      <c r="CK3" s="28"/>
      <c r="CL3" s="28"/>
      <c r="CM3" s="28"/>
      <c r="CN3" s="23" t="s">
        <v>205</v>
      </c>
      <c r="CO3" s="14"/>
      <c r="CP3" s="15"/>
      <c r="CQ3" s="12" t="s">
        <v>206</v>
      </c>
      <c r="CS3" s="26"/>
      <c r="CT3" s="14"/>
      <c r="CU3" s="14"/>
      <c r="CV3" s="14"/>
      <c r="CW3" s="14"/>
      <c r="CX3" s="14"/>
      <c r="CY3" s="15"/>
      <c r="CZ3" s="23" t="s">
        <v>19</v>
      </c>
      <c r="DA3" s="14"/>
      <c r="DB3" s="15"/>
      <c r="DC3" s="28"/>
      <c r="DD3" s="23" t="s">
        <v>20</v>
      </c>
      <c r="DE3" s="14"/>
      <c r="DF3" s="15"/>
      <c r="DH3" s="26"/>
      <c r="DI3" s="14" t="s">
        <v>21</v>
      </c>
      <c r="DJ3" s="14"/>
      <c r="DK3" s="15"/>
      <c r="DL3" s="23" t="s">
        <v>199</v>
      </c>
      <c r="DM3" s="14"/>
      <c r="DN3" s="14"/>
      <c r="DO3" s="14"/>
      <c r="DP3" s="26"/>
      <c r="DQ3" s="21"/>
    </row>
    <row r="4" spans="2:121" ht="11.25" customHeight="1">
      <c r="B4" s="26"/>
      <c r="C4" s="31"/>
      <c r="D4" s="32"/>
      <c r="E4" s="31"/>
      <c r="F4" s="331" t="s">
        <v>28</v>
      </c>
      <c r="G4" s="331" t="s">
        <v>29</v>
      </c>
      <c r="H4" s="33"/>
      <c r="I4" s="34"/>
      <c r="J4" s="35"/>
      <c r="K4" s="31"/>
      <c r="L4" s="34"/>
      <c r="M4" s="35"/>
      <c r="N4" s="32"/>
      <c r="O4" s="36"/>
      <c r="P4" s="32"/>
      <c r="Q4" s="18" t="s">
        <v>30</v>
      </c>
      <c r="R4" s="25"/>
      <c r="S4" s="37"/>
      <c r="T4" s="38" t="s">
        <v>31</v>
      </c>
      <c r="U4" s="38" t="s">
        <v>32</v>
      </c>
      <c r="V4" s="24" t="s">
        <v>33</v>
      </c>
      <c r="W4" s="31"/>
      <c r="X4" s="34"/>
      <c r="Y4" s="35"/>
      <c r="Z4" s="33"/>
      <c r="AA4" s="31"/>
      <c r="AB4" s="20" t="s">
        <v>34</v>
      </c>
      <c r="AC4" s="20" t="s">
        <v>35</v>
      </c>
      <c r="AD4" s="39"/>
      <c r="AE4" s="26"/>
      <c r="AF4" s="33"/>
      <c r="AG4" s="20" t="s">
        <v>34</v>
      </c>
      <c r="AH4" s="20" t="s">
        <v>35</v>
      </c>
      <c r="AI4" s="31"/>
      <c r="AJ4" s="24" t="s">
        <v>36</v>
      </c>
      <c r="AK4" s="30" t="s">
        <v>37</v>
      </c>
      <c r="AL4" s="20" t="s">
        <v>38</v>
      </c>
      <c r="AM4" s="32"/>
      <c r="AN4" s="32"/>
      <c r="AO4" s="32"/>
      <c r="AP4" s="21"/>
      <c r="AQ4" s="26"/>
      <c r="AR4" s="31"/>
      <c r="AS4" s="32"/>
      <c r="AT4" s="31"/>
      <c r="AU4" s="33"/>
      <c r="AV4" s="33"/>
      <c r="AW4" s="31"/>
      <c r="AX4" s="34"/>
      <c r="AY4" s="35"/>
      <c r="AZ4" s="31"/>
      <c r="BA4" s="34"/>
      <c r="BB4" s="35"/>
      <c r="BC4" s="40"/>
      <c r="BE4" s="26"/>
      <c r="BF4" s="22" t="s">
        <v>30</v>
      </c>
      <c r="BG4" s="25"/>
      <c r="BH4" s="37"/>
      <c r="BI4" s="38" t="s">
        <v>31</v>
      </c>
      <c r="BJ4" s="38" t="s">
        <v>32</v>
      </c>
      <c r="BK4" s="24" t="s">
        <v>33</v>
      </c>
      <c r="BL4" s="31"/>
      <c r="BM4" s="34"/>
      <c r="BN4" s="35"/>
      <c r="BO4" s="33"/>
      <c r="BP4" s="31"/>
      <c r="BQ4" s="20" t="s">
        <v>34</v>
      </c>
      <c r="BR4" s="20" t="s">
        <v>35</v>
      </c>
      <c r="BS4" s="39"/>
      <c r="BT4" s="26"/>
      <c r="BU4" s="33"/>
      <c r="BV4" s="20" t="s">
        <v>34</v>
      </c>
      <c r="BW4" s="20" t="s">
        <v>35</v>
      </c>
      <c r="BX4" s="31"/>
      <c r="BY4" s="24" t="s">
        <v>36</v>
      </c>
      <c r="BZ4" s="30" t="s">
        <v>37</v>
      </c>
      <c r="CA4" s="20" t="s">
        <v>38</v>
      </c>
      <c r="CB4" s="32"/>
      <c r="CC4" s="32"/>
      <c r="CD4" s="32"/>
      <c r="CE4" s="26"/>
      <c r="CF4" s="33"/>
      <c r="CG4" s="32"/>
      <c r="CH4" s="31"/>
      <c r="CI4" s="33"/>
      <c r="CJ4" s="40"/>
      <c r="CK4" s="33"/>
      <c r="CL4" s="34"/>
      <c r="CM4" s="35"/>
      <c r="CN4" s="31"/>
      <c r="CO4" s="34"/>
      <c r="CP4" s="35"/>
      <c r="CQ4" s="32"/>
      <c r="CS4" s="26"/>
      <c r="CT4" s="22" t="s">
        <v>30</v>
      </c>
      <c r="CU4" s="25"/>
      <c r="CV4" s="37"/>
      <c r="CW4" s="38" t="s">
        <v>31</v>
      </c>
      <c r="CX4" s="38" t="s">
        <v>32</v>
      </c>
      <c r="CY4" s="24" t="s">
        <v>33</v>
      </c>
      <c r="CZ4" s="31"/>
      <c r="DA4" s="34"/>
      <c r="DB4" s="35"/>
      <c r="DC4" s="33"/>
      <c r="DD4" s="31"/>
      <c r="DE4" s="20" t="s">
        <v>34</v>
      </c>
      <c r="DF4" s="20" t="s">
        <v>35</v>
      </c>
      <c r="DH4" s="26"/>
      <c r="DI4" s="33"/>
      <c r="DJ4" s="20" t="s">
        <v>34</v>
      </c>
      <c r="DK4" s="20" t="s">
        <v>35</v>
      </c>
      <c r="DL4" s="31"/>
      <c r="DM4" s="24" t="s">
        <v>36</v>
      </c>
      <c r="DN4" s="30" t="s">
        <v>37</v>
      </c>
      <c r="DO4" s="20" t="s">
        <v>38</v>
      </c>
      <c r="DP4" s="32"/>
      <c r="DQ4" s="21"/>
    </row>
    <row r="5" spans="2:121" ht="12.75" customHeight="1">
      <c r="B5" s="41"/>
      <c r="C5" s="42"/>
      <c r="D5" s="41"/>
      <c r="E5" s="43"/>
      <c r="F5" s="332"/>
      <c r="G5" s="332"/>
      <c r="H5" s="44"/>
      <c r="I5" s="45" t="s">
        <v>39</v>
      </c>
      <c r="J5" s="45" t="s">
        <v>40</v>
      </c>
      <c r="K5" s="43"/>
      <c r="L5" s="45" t="s">
        <v>39</v>
      </c>
      <c r="M5" s="45" t="s">
        <v>40</v>
      </c>
      <c r="N5" s="41"/>
      <c r="O5" s="39"/>
      <c r="P5" s="41"/>
      <c r="Q5" s="44"/>
      <c r="R5" s="45" t="s">
        <v>39</v>
      </c>
      <c r="S5" s="45" t="s">
        <v>40</v>
      </c>
      <c r="T5" s="41"/>
      <c r="U5" s="46" t="s">
        <v>41</v>
      </c>
      <c r="V5" s="41"/>
      <c r="W5" s="43"/>
      <c r="X5" s="45" t="s">
        <v>39</v>
      </c>
      <c r="Y5" s="45" t="s">
        <v>40</v>
      </c>
      <c r="Z5" s="44"/>
      <c r="AA5" s="43"/>
      <c r="AB5" s="41" t="s">
        <v>207</v>
      </c>
      <c r="AC5" s="41"/>
      <c r="AD5" s="39"/>
      <c r="AE5" s="41"/>
      <c r="AF5" s="44"/>
      <c r="AG5" s="41" t="s">
        <v>208</v>
      </c>
      <c r="AH5" s="41"/>
      <c r="AI5" s="43"/>
      <c r="AJ5" s="41"/>
      <c r="AK5" s="47" t="s">
        <v>209</v>
      </c>
      <c r="AL5" s="41"/>
      <c r="AM5" s="41"/>
      <c r="AN5" s="41"/>
      <c r="AO5" s="41"/>
      <c r="AP5" s="21"/>
      <c r="AQ5" s="41"/>
      <c r="AR5" s="42"/>
      <c r="AS5" s="41"/>
      <c r="AT5" s="43"/>
      <c r="AU5" s="48" t="s">
        <v>45</v>
      </c>
      <c r="AV5" s="49" t="s">
        <v>46</v>
      </c>
      <c r="AW5" s="43"/>
      <c r="AX5" s="45" t="s">
        <v>39</v>
      </c>
      <c r="AY5" s="45" t="s">
        <v>40</v>
      </c>
      <c r="AZ5" s="43"/>
      <c r="BA5" s="45" t="s">
        <v>39</v>
      </c>
      <c r="BB5" s="45" t="s">
        <v>40</v>
      </c>
      <c r="BC5" s="50"/>
      <c r="BE5" s="41"/>
      <c r="BF5" s="43"/>
      <c r="BG5" s="45" t="s">
        <v>39</v>
      </c>
      <c r="BH5" s="45" t="s">
        <v>40</v>
      </c>
      <c r="BI5" s="41"/>
      <c r="BJ5" s="46" t="s">
        <v>41</v>
      </c>
      <c r="BK5" s="41"/>
      <c r="BL5" s="43"/>
      <c r="BM5" s="45" t="s">
        <v>39</v>
      </c>
      <c r="BN5" s="45" t="s">
        <v>40</v>
      </c>
      <c r="BO5" s="44"/>
      <c r="BP5" s="43"/>
      <c r="BQ5" s="41" t="s">
        <v>210</v>
      </c>
      <c r="BR5" s="41"/>
      <c r="BS5" s="39"/>
      <c r="BT5" s="41"/>
      <c r="BU5" s="44"/>
      <c r="BV5" s="41" t="s">
        <v>211</v>
      </c>
      <c r="BW5" s="41"/>
      <c r="BX5" s="43"/>
      <c r="BY5" s="41"/>
      <c r="BZ5" s="47" t="s">
        <v>209</v>
      </c>
      <c r="CA5" s="41"/>
      <c r="CB5" s="41"/>
      <c r="CC5" s="41"/>
      <c r="CD5" s="41"/>
      <c r="CE5" s="41"/>
      <c r="CF5" s="51"/>
      <c r="CG5" s="41"/>
      <c r="CH5" s="43"/>
      <c r="CI5" s="48" t="s">
        <v>45</v>
      </c>
      <c r="CJ5" s="48" t="s">
        <v>46</v>
      </c>
      <c r="CK5" s="44"/>
      <c r="CL5" s="45" t="s">
        <v>39</v>
      </c>
      <c r="CM5" s="45" t="s">
        <v>40</v>
      </c>
      <c r="CN5" s="43"/>
      <c r="CO5" s="45" t="s">
        <v>39</v>
      </c>
      <c r="CP5" s="45" t="s">
        <v>40</v>
      </c>
      <c r="CQ5" s="41"/>
      <c r="CS5" s="41"/>
      <c r="CT5" s="43"/>
      <c r="CU5" s="45" t="s">
        <v>39</v>
      </c>
      <c r="CV5" s="45" t="s">
        <v>40</v>
      </c>
      <c r="CW5" s="41"/>
      <c r="CX5" s="46" t="s">
        <v>41</v>
      </c>
      <c r="CY5" s="41"/>
      <c r="CZ5" s="43"/>
      <c r="DA5" s="45" t="s">
        <v>39</v>
      </c>
      <c r="DB5" s="45" t="s">
        <v>40</v>
      </c>
      <c r="DC5" s="44"/>
      <c r="DD5" s="43"/>
      <c r="DE5" s="41" t="s">
        <v>207</v>
      </c>
      <c r="DF5" s="41"/>
      <c r="DH5" s="41"/>
      <c r="DI5" s="44"/>
      <c r="DJ5" s="41" t="s">
        <v>210</v>
      </c>
      <c r="DK5" s="41"/>
      <c r="DL5" s="43"/>
      <c r="DM5" s="41"/>
      <c r="DN5" s="47" t="s">
        <v>212</v>
      </c>
      <c r="DO5" s="41"/>
      <c r="DP5" s="41"/>
      <c r="DQ5" s="21"/>
    </row>
    <row r="6" spans="2:121" ht="12">
      <c r="B6" s="12" t="s">
        <v>48</v>
      </c>
      <c r="C6" s="5">
        <v>1449383762</v>
      </c>
      <c r="D6" s="5">
        <v>1240301448</v>
      </c>
      <c r="E6" s="5">
        <v>209082314</v>
      </c>
      <c r="F6" s="5">
        <v>184885583</v>
      </c>
      <c r="G6" s="5">
        <v>24196731</v>
      </c>
      <c r="H6" s="5">
        <v>109148565</v>
      </c>
      <c r="I6" s="5">
        <v>174441073</v>
      </c>
      <c r="J6" s="5">
        <v>65292508</v>
      </c>
      <c r="K6" s="5">
        <v>5013279</v>
      </c>
      <c r="L6" s="5">
        <v>68546619</v>
      </c>
      <c r="M6" s="5">
        <v>63533340</v>
      </c>
      <c r="N6" s="52">
        <v>101578992</v>
      </c>
      <c r="O6" s="5"/>
      <c r="P6" s="12" t="s">
        <v>48</v>
      </c>
      <c r="Q6" s="5">
        <v>15659550</v>
      </c>
      <c r="R6" s="5">
        <v>17095812</v>
      </c>
      <c r="S6" s="5">
        <v>1436262</v>
      </c>
      <c r="T6" s="5">
        <v>24519108</v>
      </c>
      <c r="U6" s="5">
        <v>57785817</v>
      </c>
      <c r="V6" s="5">
        <v>3614517</v>
      </c>
      <c r="W6" s="5">
        <v>2556294</v>
      </c>
      <c r="X6" s="5">
        <v>2879200</v>
      </c>
      <c r="Y6" s="5">
        <v>322906</v>
      </c>
      <c r="Z6" s="5">
        <v>421773204</v>
      </c>
      <c r="AA6" s="5">
        <v>183937685</v>
      </c>
      <c r="AB6" s="5">
        <v>154753626</v>
      </c>
      <c r="AC6" s="52">
        <v>29184059</v>
      </c>
      <c r="AD6" s="5">
        <v>0</v>
      </c>
      <c r="AE6" s="12" t="s">
        <v>48</v>
      </c>
      <c r="AF6" s="5">
        <v>28134768</v>
      </c>
      <c r="AG6" s="53">
        <v>14129157</v>
      </c>
      <c r="AH6" s="5">
        <v>14005611</v>
      </c>
      <c r="AI6" s="5">
        <v>209700751</v>
      </c>
      <c r="AJ6" s="5">
        <v>9714472</v>
      </c>
      <c r="AK6" s="5">
        <v>70961552</v>
      </c>
      <c r="AL6" s="5">
        <v>129024727</v>
      </c>
      <c r="AM6" s="53">
        <v>1980305531</v>
      </c>
      <c r="AN6" s="53">
        <v>739608</v>
      </c>
      <c r="AO6" s="52">
        <v>2677.5069104174104</v>
      </c>
      <c r="AQ6" s="12" t="s">
        <v>48</v>
      </c>
      <c r="AR6" s="11">
        <v>0.66421345216194139</v>
      </c>
      <c r="AS6" s="11">
        <v>0.56621795728837632</v>
      </c>
      <c r="AT6" s="11">
        <v>1.2494841275296842</v>
      </c>
      <c r="AU6" s="11">
        <v>1.8532904838917035</v>
      </c>
      <c r="AV6" s="54">
        <v>-3.1380661184020906</v>
      </c>
      <c r="AW6" s="11">
        <v>9.6094255021837167</v>
      </c>
      <c r="AX6" s="11">
        <v>6.8440748820214452</v>
      </c>
      <c r="AY6" s="11">
        <v>2.5202639321987261</v>
      </c>
      <c r="AZ6" s="11">
        <v>192.12268964172645</v>
      </c>
      <c r="BA6" s="11">
        <v>21.429674560923715</v>
      </c>
      <c r="BB6" s="11">
        <v>2.6526005474442149</v>
      </c>
      <c r="BC6" s="55">
        <v>-0.97254350246801913</v>
      </c>
      <c r="BD6" s="5"/>
      <c r="BE6" s="12" t="s">
        <v>48</v>
      </c>
      <c r="BF6" s="11">
        <v>-32.104849600332777</v>
      </c>
      <c r="BG6" s="11">
        <v>-30.346145896523531</v>
      </c>
      <c r="BH6" s="11">
        <v>-2.9319214621895537</v>
      </c>
      <c r="BI6" s="11">
        <v>20.393293829933473</v>
      </c>
      <c r="BJ6" s="11">
        <v>3.3866267742046525</v>
      </c>
      <c r="BK6" s="11">
        <v>11.096026533829495</v>
      </c>
      <c r="BL6" s="11">
        <v>4.5558360478185689</v>
      </c>
      <c r="BM6" s="11">
        <v>4.2781116650815365</v>
      </c>
      <c r="BN6" s="11">
        <v>2.1304994148717462</v>
      </c>
      <c r="BO6" s="11">
        <v>7.438521640666</v>
      </c>
      <c r="BP6" s="56">
        <v>16.74547783772087</v>
      </c>
      <c r="BQ6" s="57">
        <v>17.428183175053462</v>
      </c>
      <c r="BR6" s="55">
        <v>13.253997226633155</v>
      </c>
      <c r="BS6" s="5"/>
      <c r="BT6" s="12" t="s">
        <v>48</v>
      </c>
      <c r="BU6" s="11">
        <v>-5.68954350714501</v>
      </c>
      <c r="BV6" s="11">
        <v>-12.817746750369915</v>
      </c>
      <c r="BW6" s="11">
        <v>2.7888204989175902</v>
      </c>
      <c r="BX6" s="11">
        <v>2.2007410604267053</v>
      </c>
      <c r="BY6" s="11">
        <v>5.9901143980803564</v>
      </c>
      <c r="BZ6" s="11">
        <v>5.3519412029066817</v>
      </c>
      <c r="CA6" s="11">
        <v>0.28110947134990427</v>
      </c>
      <c r="CB6" s="11">
        <v>2.5017983443337544</v>
      </c>
      <c r="CC6" s="11">
        <v>0.20132173272169102</v>
      </c>
      <c r="CD6" s="58">
        <v>2.2958545574362708</v>
      </c>
      <c r="CE6" s="12" t="s">
        <v>48</v>
      </c>
      <c r="CF6" s="11">
        <f>C6/$AM6*100</f>
        <v>73.189906270074445</v>
      </c>
      <c r="CG6" s="11">
        <f t="shared" ref="CG6:CQ29" si="0">D6/$AM6*100</f>
        <v>62.631822644745213</v>
      </c>
      <c r="CH6" s="11">
        <f t="shared" si="0"/>
        <v>10.558083625329227</v>
      </c>
      <c r="CI6" s="11">
        <f t="shared" si="0"/>
        <v>9.336215048929235</v>
      </c>
      <c r="CJ6" s="11">
        <f t="shared" si="0"/>
        <v>1.2218685763999919</v>
      </c>
      <c r="CK6" s="11">
        <f t="shared" si="0"/>
        <v>5.511703284739248</v>
      </c>
      <c r="CL6" s="11">
        <f t="shared" si="0"/>
        <v>8.8087959291772542</v>
      </c>
      <c r="CM6" s="11">
        <f t="shared" si="0"/>
        <v>3.2970926444380066</v>
      </c>
      <c r="CN6" s="11">
        <f t="shared" si="0"/>
        <v>0.25315684481618511</v>
      </c>
      <c r="CO6" s="11">
        <f t="shared" si="0"/>
        <v>3.4614163282867692</v>
      </c>
      <c r="CP6" s="54">
        <f t="shared" si="0"/>
        <v>3.208259483470584</v>
      </c>
      <c r="CQ6" s="55">
        <f t="shared" si="0"/>
        <v>5.1294606014005018</v>
      </c>
      <c r="CS6" s="12" t="s">
        <v>48</v>
      </c>
      <c r="CT6" s="59">
        <f t="shared" ref="CT6:DF25" si="1">Q6/$AM6*100</f>
        <v>0.79076434190901623</v>
      </c>
      <c r="CU6" s="59">
        <f t="shared" si="1"/>
        <v>0.86329163517344132</v>
      </c>
      <c r="CV6" s="59">
        <f t="shared" si="1"/>
        <v>7.2527293264425072E-2</v>
      </c>
      <c r="CW6" s="59">
        <f t="shared" si="1"/>
        <v>1.2381477310533251</v>
      </c>
      <c r="CX6" s="59">
        <f t="shared" si="1"/>
        <v>2.9180253296984806</v>
      </c>
      <c r="CY6" s="59">
        <f t="shared" si="1"/>
        <v>0.18252319873967973</v>
      </c>
      <c r="CZ6" s="59">
        <f t="shared" si="1"/>
        <v>0.12908583852256078</v>
      </c>
      <c r="DA6" s="59">
        <f t="shared" si="1"/>
        <v>0.14539170622555819</v>
      </c>
      <c r="DB6" s="59">
        <f t="shared" si="1"/>
        <v>1.6305867702997391E-2</v>
      </c>
      <c r="DC6" s="59">
        <f t="shared" si="1"/>
        <v>21.298390445186307</v>
      </c>
      <c r="DD6" s="60">
        <f t="shared" si="1"/>
        <v>9.2883487987389746</v>
      </c>
      <c r="DE6" s="11">
        <f t="shared" si="1"/>
        <v>7.8146338318740973</v>
      </c>
      <c r="DF6" s="55">
        <f t="shared" si="1"/>
        <v>1.4737149668648781</v>
      </c>
      <c r="DH6" s="12" t="s">
        <v>48</v>
      </c>
      <c r="DI6" s="11">
        <f t="shared" ref="DI6:DP37" si="2">AF6/$AM6*100</f>
        <v>1.4207286481592925</v>
      </c>
      <c r="DJ6" s="11">
        <f t="shared" si="2"/>
        <v>0.71348369121936261</v>
      </c>
      <c r="DK6" s="11">
        <f t="shared" si="2"/>
        <v>0.70724495693992995</v>
      </c>
      <c r="DL6" s="11">
        <f t="shared" si="2"/>
        <v>10.58931299828804</v>
      </c>
      <c r="DM6" s="11">
        <f t="shared" si="2"/>
        <v>0.49055420226466057</v>
      </c>
      <c r="DN6" s="11">
        <f t="shared" si="2"/>
        <v>3.5833638238724888</v>
      </c>
      <c r="DO6" s="11">
        <f t="shared" si="2"/>
        <v>6.515394972150891</v>
      </c>
      <c r="DP6" s="131">
        <f t="shared" si="2"/>
        <v>100</v>
      </c>
      <c r="DQ6" s="62"/>
    </row>
    <row r="7" spans="2:121" ht="12">
      <c r="B7" s="63" t="s">
        <v>49</v>
      </c>
      <c r="C7" s="5">
        <v>200590545</v>
      </c>
      <c r="D7" s="5">
        <v>171654437</v>
      </c>
      <c r="E7" s="5">
        <v>28936108</v>
      </c>
      <c r="F7" s="5">
        <v>25606634</v>
      </c>
      <c r="G7" s="5">
        <v>3329474</v>
      </c>
      <c r="H7" s="5">
        <v>14166279</v>
      </c>
      <c r="I7" s="5">
        <v>18704350</v>
      </c>
      <c r="J7" s="5">
        <v>4538071</v>
      </c>
      <c r="K7" s="5">
        <v>-1202160</v>
      </c>
      <c r="L7" s="5">
        <v>3075597</v>
      </c>
      <c r="M7" s="5">
        <v>4277757</v>
      </c>
      <c r="N7" s="64">
        <v>15058646</v>
      </c>
      <c r="O7" s="5"/>
      <c r="P7" s="63" t="s">
        <v>49</v>
      </c>
      <c r="Q7" s="5">
        <v>877047</v>
      </c>
      <c r="R7" s="5">
        <v>1098228</v>
      </c>
      <c r="S7" s="5">
        <v>221181</v>
      </c>
      <c r="T7" s="5">
        <v>3200108</v>
      </c>
      <c r="U7" s="5">
        <v>9247635</v>
      </c>
      <c r="V7" s="5">
        <v>1733856</v>
      </c>
      <c r="W7" s="5">
        <v>309793</v>
      </c>
      <c r="X7" s="5">
        <v>348926</v>
      </c>
      <c r="Y7" s="5">
        <v>39133</v>
      </c>
      <c r="Z7" s="5">
        <v>71340828</v>
      </c>
      <c r="AA7" s="5">
        <v>23574454</v>
      </c>
      <c r="AB7" s="5">
        <v>20548814</v>
      </c>
      <c r="AC7" s="64">
        <v>3025640</v>
      </c>
      <c r="AD7" s="5">
        <v>0</v>
      </c>
      <c r="AE7" s="63" t="s">
        <v>49</v>
      </c>
      <c r="AF7" s="5">
        <v>3535516</v>
      </c>
      <c r="AG7" s="5">
        <v>2488074</v>
      </c>
      <c r="AH7" s="5">
        <v>1047442</v>
      </c>
      <c r="AI7" s="5">
        <v>44230858</v>
      </c>
      <c r="AJ7" s="5">
        <v>9524862</v>
      </c>
      <c r="AK7" s="5">
        <v>10218914</v>
      </c>
      <c r="AL7" s="5">
        <v>24487082</v>
      </c>
      <c r="AM7" s="5">
        <v>286097652</v>
      </c>
      <c r="AN7" s="5">
        <v>129601</v>
      </c>
      <c r="AO7" s="64">
        <v>2207.5265777270238</v>
      </c>
      <c r="AQ7" s="63" t="s">
        <v>49</v>
      </c>
      <c r="AR7" s="11">
        <v>0.18668566167901751</v>
      </c>
      <c r="AS7" s="11">
        <v>9.248563177875091E-2</v>
      </c>
      <c r="AT7" s="11">
        <v>0.74916417258055712</v>
      </c>
      <c r="AU7" s="11">
        <v>1.370181665705285</v>
      </c>
      <c r="AV7" s="11">
        <v>-3.7841627408449026</v>
      </c>
      <c r="AW7" s="11">
        <v>5.9796211321865878</v>
      </c>
      <c r="AX7" s="11">
        <v>4.3914875424898723</v>
      </c>
      <c r="AY7" s="11">
        <v>-0.27359504549039548</v>
      </c>
      <c r="AZ7" s="11">
        <v>22.703599398171367</v>
      </c>
      <c r="BA7" s="11">
        <v>12.779528933426423</v>
      </c>
      <c r="BB7" s="11">
        <v>-0.10720754128342677</v>
      </c>
      <c r="BC7" s="65">
        <v>2.9888182112639683</v>
      </c>
      <c r="BD7" s="5"/>
      <c r="BE7" s="63" t="s">
        <v>49</v>
      </c>
      <c r="BF7" s="11">
        <v>-40.710743421746429</v>
      </c>
      <c r="BG7" s="11">
        <v>-35.722274865428162</v>
      </c>
      <c r="BH7" s="11">
        <v>-3.5403556055630419</v>
      </c>
      <c r="BI7" s="11">
        <v>24.620960616042929</v>
      </c>
      <c r="BJ7" s="11">
        <v>3.8479847159559046</v>
      </c>
      <c r="BK7" s="11">
        <v>3.8536871120886387</v>
      </c>
      <c r="BL7" s="11">
        <v>3.0541029632882255</v>
      </c>
      <c r="BM7" s="11">
        <v>2.780674313521029</v>
      </c>
      <c r="BN7" s="11">
        <v>0.66625508051654059</v>
      </c>
      <c r="BO7" s="11">
        <v>7.2254763572522629</v>
      </c>
      <c r="BP7" s="57">
        <v>12.984390156044762</v>
      </c>
      <c r="BQ7" s="57">
        <v>13.007837312117065</v>
      </c>
      <c r="BR7" s="65">
        <v>12.825404472758148</v>
      </c>
      <c r="BS7" s="5"/>
      <c r="BT7" s="63" t="s">
        <v>49</v>
      </c>
      <c r="BU7" s="11">
        <v>-7.7919369138559971E-2</v>
      </c>
      <c r="BV7" s="11">
        <v>0.7184069153597884</v>
      </c>
      <c r="BW7" s="11">
        <v>-1.9199472632511383</v>
      </c>
      <c r="BX7" s="11">
        <v>4.9866978286523107</v>
      </c>
      <c r="BY7" s="11">
        <v>18.00844940350046</v>
      </c>
      <c r="BZ7" s="11">
        <v>9.9399031737493271</v>
      </c>
      <c r="CA7" s="11">
        <v>-1.1167306886612927</v>
      </c>
      <c r="CB7" s="11">
        <v>2.1349744148718366</v>
      </c>
      <c r="CC7" s="11">
        <v>-0.70714964297753669</v>
      </c>
      <c r="CD7" s="66">
        <v>2.8623652635915766</v>
      </c>
      <c r="CE7" s="63" t="s">
        <v>49</v>
      </c>
      <c r="CF7" s="11">
        <f t="shared" ref="CF7:CH51" si="3">C7/$AM7*100</f>
        <v>70.112614905347073</v>
      </c>
      <c r="CG7" s="11">
        <f t="shared" si="0"/>
        <v>59.998547978296592</v>
      </c>
      <c r="CH7" s="11">
        <f t="shared" si="0"/>
        <v>10.114066927050489</v>
      </c>
      <c r="CI7" s="11">
        <f t="shared" si="0"/>
        <v>8.950312531750523</v>
      </c>
      <c r="CJ7" s="11">
        <f t="shared" si="0"/>
        <v>1.1637543952999656</v>
      </c>
      <c r="CK7" s="11">
        <f t="shared" si="0"/>
        <v>4.9515537443138467</v>
      </c>
      <c r="CL7" s="11">
        <f t="shared" si="0"/>
        <v>6.5377502643747674</v>
      </c>
      <c r="CM7" s="11">
        <f t="shared" si="0"/>
        <v>1.5861965200609194</v>
      </c>
      <c r="CN7" s="11">
        <f t="shared" si="0"/>
        <v>-0.42019219367798238</v>
      </c>
      <c r="CO7" s="11">
        <f t="shared" si="0"/>
        <v>1.075016512194235</v>
      </c>
      <c r="CP7" s="11">
        <f t="shared" si="0"/>
        <v>1.4952087058722174</v>
      </c>
      <c r="CQ7" s="65">
        <f t="shared" si="0"/>
        <v>5.263463679177625</v>
      </c>
      <c r="CS7" s="63" t="s">
        <v>49</v>
      </c>
      <c r="CT7" s="59">
        <f t="shared" si="1"/>
        <v>0.30655511985816647</v>
      </c>
      <c r="CU7" s="59">
        <f t="shared" si="1"/>
        <v>0.38386473720518333</v>
      </c>
      <c r="CV7" s="59">
        <f t="shared" si="1"/>
        <v>7.7309617347016885E-2</v>
      </c>
      <c r="CW7" s="59">
        <f t="shared" si="1"/>
        <v>1.1185369672310348</v>
      </c>
      <c r="CX7" s="59">
        <f t="shared" si="1"/>
        <v>3.2323351608631867</v>
      </c>
      <c r="CY7" s="59">
        <f t="shared" si="1"/>
        <v>0.60603643122523776</v>
      </c>
      <c r="CZ7" s="59">
        <f t="shared" si="1"/>
        <v>0.10828225881420377</v>
      </c>
      <c r="DA7" s="59">
        <f t="shared" si="1"/>
        <v>0.12196045565588912</v>
      </c>
      <c r="DB7" s="59">
        <f t="shared" si="1"/>
        <v>1.3678196841685369E-2</v>
      </c>
      <c r="DC7" s="59">
        <f t="shared" si="1"/>
        <v>24.935831350339079</v>
      </c>
      <c r="DD7" s="59">
        <f t="shared" si="1"/>
        <v>8.2400026128141732</v>
      </c>
      <c r="DE7" s="11">
        <f t="shared" si="1"/>
        <v>7.1824476210661112</v>
      </c>
      <c r="DF7" s="65">
        <f t="shared" si="1"/>
        <v>1.0575549917480622</v>
      </c>
      <c r="DH7" s="63" t="s">
        <v>49</v>
      </c>
      <c r="DI7" s="11">
        <f t="shared" si="2"/>
        <v>1.2357724627533819</v>
      </c>
      <c r="DJ7" s="11">
        <f t="shared" si="2"/>
        <v>0.86965900719800393</v>
      </c>
      <c r="DK7" s="11">
        <f t="shared" si="2"/>
        <v>0.366113455555378</v>
      </c>
      <c r="DL7" s="11">
        <f t="shared" si="2"/>
        <v>15.460056274771524</v>
      </c>
      <c r="DM7" s="11">
        <f t="shared" si="2"/>
        <v>3.3292345929494029</v>
      </c>
      <c r="DN7" s="11">
        <f t="shared" si="2"/>
        <v>3.5718272864399458</v>
      </c>
      <c r="DO7" s="11">
        <f t="shared" si="2"/>
        <v>8.5589943953821752</v>
      </c>
      <c r="DP7" s="132">
        <f t="shared" si="2"/>
        <v>100</v>
      </c>
      <c r="DQ7" s="62"/>
    </row>
    <row r="8" spans="2:121" ht="12">
      <c r="B8" s="63" t="s">
        <v>50</v>
      </c>
      <c r="C8" s="5">
        <v>52547061</v>
      </c>
      <c r="D8" s="5">
        <v>44972064</v>
      </c>
      <c r="E8" s="5">
        <v>7574997</v>
      </c>
      <c r="F8" s="5">
        <v>6699561</v>
      </c>
      <c r="G8" s="5">
        <v>875436</v>
      </c>
      <c r="H8" s="5">
        <v>3669136</v>
      </c>
      <c r="I8" s="5">
        <v>4916689</v>
      </c>
      <c r="J8" s="5">
        <v>1247553</v>
      </c>
      <c r="K8" s="5">
        <v>-174550</v>
      </c>
      <c r="L8" s="5">
        <v>998914</v>
      </c>
      <c r="M8" s="5">
        <v>1173464</v>
      </c>
      <c r="N8" s="64">
        <v>3767066</v>
      </c>
      <c r="O8" s="5"/>
      <c r="P8" s="63" t="s">
        <v>50</v>
      </c>
      <c r="Q8" s="5">
        <v>226687</v>
      </c>
      <c r="R8" s="5">
        <v>291098</v>
      </c>
      <c r="S8" s="5">
        <v>64411</v>
      </c>
      <c r="T8" s="5">
        <v>979837</v>
      </c>
      <c r="U8" s="5">
        <v>2491789</v>
      </c>
      <c r="V8" s="5">
        <v>68753</v>
      </c>
      <c r="W8" s="5">
        <v>76620</v>
      </c>
      <c r="X8" s="5">
        <v>86298</v>
      </c>
      <c r="Y8" s="5">
        <v>9678</v>
      </c>
      <c r="Z8" s="5">
        <v>19011194</v>
      </c>
      <c r="AA8" s="5">
        <v>6937469</v>
      </c>
      <c r="AB8" s="5">
        <v>5968939</v>
      </c>
      <c r="AC8" s="64">
        <v>968530</v>
      </c>
      <c r="AD8" s="5">
        <v>0</v>
      </c>
      <c r="AE8" s="63" t="s">
        <v>50</v>
      </c>
      <c r="AF8" s="5">
        <v>2105143</v>
      </c>
      <c r="AG8" s="5">
        <v>1902557</v>
      </c>
      <c r="AH8" s="5">
        <v>202586</v>
      </c>
      <c r="AI8" s="5">
        <v>9968582</v>
      </c>
      <c r="AJ8" s="5">
        <v>1080048</v>
      </c>
      <c r="AK8" s="5">
        <v>3313486</v>
      </c>
      <c r="AL8" s="5">
        <v>5575048</v>
      </c>
      <c r="AM8" s="5">
        <v>75227391</v>
      </c>
      <c r="AN8" s="5">
        <v>34624</v>
      </c>
      <c r="AO8" s="64">
        <v>2172.6949803604434</v>
      </c>
      <c r="AQ8" s="63" t="s">
        <v>50</v>
      </c>
      <c r="AR8" s="11">
        <v>-0.70799818282639426</v>
      </c>
      <c r="AS8" s="11">
        <v>-0.80270464221594595</v>
      </c>
      <c r="AT8" s="11">
        <v>-0.14198957837888004</v>
      </c>
      <c r="AU8" s="11">
        <v>0.48141249527743912</v>
      </c>
      <c r="AV8" s="11">
        <v>-4.6682747017603079</v>
      </c>
      <c r="AW8" s="11">
        <v>11.220181728677678</v>
      </c>
      <c r="AX8" s="11">
        <v>8.0771513483570878</v>
      </c>
      <c r="AY8" s="11">
        <v>-0.21619572311590585</v>
      </c>
      <c r="AZ8" s="11">
        <v>36.72515043862829</v>
      </c>
      <c r="BA8" s="11">
        <v>11.238877938507111</v>
      </c>
      <c r="BB8" s="11">
        <v>-3.2883247433658475E-2</v>
      </c>
      <c r="BC8" s="65">
        <v>7.5507466751784529</v>
      </c>
      <c r="BD8" s="5"/>
      <c r="BE8" s="63" t="s">
        <v>50</v>
      </c>
      <c r="BF8" s="11">
        <v>-48.618839630360824</v>
      </c>
      <c r="BG8" s="11">
        <v>-42.725430398425971</v>
      </c>
      <c r="BH8" s="11">
        <v>-3.9544905536585002</v>
      </c>
      <c r="BI8" s="11">
        <v>63.357351970284029</v>
      </c>
      <c r="BJ8" s="11">
        <v>3.7752484236654253</v>
      </c>
      <c r="BK8" s="11">
        <v>13.725911835249359</v>
      </c>
      <c r="BL8" s="11">
        <v>6.0484429065743948</v>
      </c>
      <c r="BM8" s="11">
        <v>5.766426041449634</v>
      </c>
      <c r="BN8" s="11">
        <v>3.5855720860537303</v>
      </c>
      <c r="BO8" s="11">
        <v>10.371429656246811</v>
      </c>
      <c r="BP8" s="57">
        <v>17.697888571030123</v>
      </c>
      <c r="BQ8" s="57">
        <v>19.576799179441153</v>
      </c>
      <c r="BR8" s="65">
        <v>7.3065937499307534</v>
      </c>
      <c r="BS8" s="5"/>
      <c r="BT8" s="63" t="s">
        <v>50</v>
      </c>
      <c r="BU8" s="11">
        <v>5.2097004251082764</v>
      </c>
      <c r="BV8" s="11">
        <v>6.189682300035888</v>
      </c>
      <c r="BW8" s="11">
        <v>-3.1814684362200882</v>
      </c>
      <c r="BX8" s="11">
        <v>6.8496853756316769</v>
      </c>
      <c r="BY8" s="11">
        <v>45.362339906649225</v>
      </c>
      <c r="BZ8" s="11">
        <v>13.369167288229539</v>
      </c>
      <c r="CA8" s="11">
        <v>-1.566900208588095</v>
      </c>
      <c r="CB8" s="11">
        <v>2.4261795199573366</v>
      </c>
      <c r="CC8" s="11">
        <v>-0.96393123766482658</v>
      </c>
      <c r="CD8" s="66">
        <v>3.4231071568053397</v>
      </c>
      <c r="CE8" s="63" t="s">
        <v>50</v>
      </c>
      <c r="CF8" s="11">
        <f t="shared" si="3"/>
        <v>69.850968246393137</v>
      </c>
      <c r="CG8" s="11">
        <f t="shared" si="0"/>
        <v>59.781501660744816</v>
      </c>
      <c r="CH8" s="11">
        <f t="shared" si="0"/>
        <v>10.069466585648303</v>
      </c>
      <c r="CI8" s="11">
        <f t="shared" si="0"/>
        <v>8.9057468442578323</v>
      </c>
      <c r="CJ8" s="11">
        <f t="shared" si="0"/>
        <v>1.163719741390473</v>
      </c>
      <c r="CK8" s="11">
        <f t="shared" si="0"/>
        <v>4.8773936610402986</v>
      </c>
      <c r="CL8" s="11">
        <f t="shared" si="0"/>
        <v>6.535769664004432</v>
      </c>
      <c r="CM8" s="11">
        <f t="shared" si="0"/>
        <v>1.658376002964133</v>
      </c>
      <c r="CN8" s="11">
        <f t="shared" si="0"/>
        <v>-0.23202984668177579</v>
      </c>
      <c r="CO8" s="11">
        <f t="shared" si="0"/>
        <v>1.3278594229062124</v>
      </c>
      <c r="CP8" s="11">
        <f t="shared" si="0"/>
        <v>1.5598892695879882</v>
      </c>
      <c r="CQ8" s="65">
        <f t="shared" si="0"/>
        <v>5.0075723083364672</v>
      </c>
      <c r="CS8" s="63" t="s">
        <v>50</v>
      </c>
      <c r="CT8" s="59">
        <f t="shared" si="1"/>
        <v>0.30133571959181732</v>
      </c>
      <c r="CU8" s="59">
        <f t="shared" si="1"/>
        <v>0.38695745808863685</v>
      </c>
      <c r="CV8" s="59">
        <f t="shared" si="1"/>
        <v>8.5621738496819588E-2</v>
      </c>
      <c r="CW8" s="59">
        <f t="shared" si="1"/>
        <v>1.3025003086973999</v>
      </c>
      <c r="CX8" s="59">
        <f t="shared" si="1"/>
        <v>3.3123427077246372</v>
      </c>
      <c r="CY8" s="59">
        <f t="shared" si="1"/>
        <v>9.1393572322613179E-2</v>
      </c>
      <c r="CZ8" s="59">
        <f t="shared" si="1"/>
        <v>0.10185119938560677</v>
      </c>
      <c r="DA8" s="59">
        <f t="shared" si="1"/>
        <v>0.11471619426493204</v>
      </c>
      <c r="DB8" s="59">
        <f t="shared" si="1"/>
        <v>1.2864994879325273E-2</v>
      </c>
      <c r="DC8" s="59">
        <f t="shared" si="1"/>
        <v>25.27163809256658</v>
      </c>
      <c r="DD8" s="59">
        <f t="shared" si="1"/>
        <v>9.221998673328974</v>
      </c>
      <c r="DE8" s="11">
        <f t="shared" si="1"/>
        <v>7.9345287941728575</v>
      </c>
      <c r="DF8" s="65">
        <f t="shared" si="1"/>
        <v>1.2874698791561174</v>
      </c>
      <c r="DH8" s="63" t="s">
        <v>50</v>
      </c>
      <c r="DI8" s="11">
        <f t="shared" si="2"/>
        <v>2.7983730021954369</v>
      </c>
      <c r="DJ8" s="11">
        <f t="shared" si="2"/>
        <v>2.5290748153156075</v>
      </c>
      <c r="DK8" s="11">
        <f t="shared" si="2"/>
        <v>0.26929818687982948</v>
      </c>
      <c r="DL8" s="11">
        <f t="shared" si="2"/>
        <v>13.251266417042165</v>
      </c>
      <c r="DM8" s="11">
        <f t="shared" si="2"/>
        <v>1.4357110962415272</v>
      </c>
      <c r="DN8" s="11">
        <f t="shared" si="2"/>
        <v>4.4046270327253545</v>
      </c>
      <c r="DO8" s="11">
        <f t="shared" si="2"/>
        <v>7.4109282880752829</v>
      </c>
      <c r="DP8" s="132">
        <f t="shared" si="2"/>
        <v>100</v>
      </c>
      <c r="DQ8" s="62"/>
    </row>
    <row r="9" spans="2:121" ht="12">
      <c r="B9" s="63" t="s">
        <v>51</v>
      </c>
      <c r="C9" s="5">
        <v>81801221</v>
      </c>
      <c r="D9" s="5">
        <v>70007069</v>
      </c>
      <c r="E9" s="5">
        <v>11794152</v>
      </c>
      <c r="F9" s="5">
        <v>10440906</v>
      </c>
      <c r="G9" s="5">
        <v>1353246</v>
      </c>
      <c r="H9" s="5">
        <v>6104610</v>
      </c>
      <c r="I9" s="5">
        <v>6893824</v>
      </c>
      <c r="J9" s="5">
        <v>789214</v>
      </c>
      <c r="K9" s="5">
        <v>-169794</v>
      </c>
      <c r="L9" s="5">
        <v>507075</v>
      </c>
      <c r="M9" s="5">
        <v>676869</v>
      </c>
      <c r="N9" s="64">
        <v>6151351</v>
      </c>
      <c r="O9" s="5"/>
      <c r="P9" s="63" t="s">
        <v>51</v>
      </c>
      <c r="Q9" s="5">
        <v>414948</v>
      </c>
      <c r="R9" s="5">
        <v>511749</v>
      </c>
      <c r="S9" s="5">
        <v>96801</v>
      </c>
      <c r="T9" s="5">
        <v>2264142</v>
      </c>
      <c r="U9" s="5">
        <v>3216383</v>
      </c>
      <c r="V9" s="5">
        <v>255878</v>
      </c>
      <c r="W9" s="5">
        <v>123053</v>
      </c>
      <c r="X9" s="5">
        <v>138597</v>
      </c>
      <c r="Y9" s="5">
        <v>15544</v>
      </c>
      <c r="Z9" s="5">
        <v>22197976</v>
      </c>
      <c r="AA9" s="5">
        <v>6636935</v>
      </c>
      <c r="AB9" s="5">
        <v>6031209</v>
      </c>
      <c r="AC9" s="64">
        <v>605726</v>
      </c>
      <c r="AD9" s="5">
        <v>0</v>
      </c>
      <c r="AE9" s="63" t="s">
        <v>51</v>
      </c>
      <c r="AF9" s="5">
        <v>592276</v>
      </c>
      <c r="AG9" s="5">
        <v>332508</v>
      </c>
      <c r="AH9" s="5">
        <v>259768</v>
      </c>
      <c r="AI9" s="5">
        <v>14968765</v>
      </c>
      <c r="AJ9" s="5">
        <v>557040</v>
      </c>
      <c r="AK9" s="5">
        <v>3805835</v>
      </c>
      <c r="AL9" s="5">
        <v>10605890</v>
      </c>
      <c r="AM9" s="5">
        <v>110103807</v>
      </c>
      <c r="AN9" s="5">
        <v>54263</v>
      </c>
      <c r="AO9" s="64">
        <v>2029.0770322319077</v>
      </c>
      <c r="AQ9" s="63" t="s">
        <v>51</v>
      </c>
      <c r="AR9" s="11">
        <v>-0.78166626844482834</v>
      </c>
      <c r="AS9" s="11">
        <v>-0.87477531642603334</v>
      </c>
      <c r="AT9" s="11">
        <v>-0.22537405062418403</v>
      </c>
      <c r="AU9" s="11">
        <v>0.3820049911678231</v>
      </c>
      <c r="AV9" s="11">
        <v>-4.6754765359744157</v>
      </c>
      <c r="AW9" s="11">
        <v>15.071611914150528</v>
      </c>
      <c r="AX9" s="11">
        <v>12.709285510503207</v>
      </c>
      <c r="AY9" s="11">
        <v>-2.7357248845222895</v>
      </c>
      <c r="AZ9" s="11">
        <v>7.6724812945884802</v>
      </c>
      <c r="BA9" s="11">
        <v>-0.91411286304135009</v>
      </c>
      <c r="BB9" s="11">
        <v>-2.7007562635034219</v>
      </c>
      <c r="BC9" s="65">
        <v>14.519141067951532</v>
      </c>
      <c r="BD9" s="5"/>
      <c r="BE9" s="63" t="s">
        <v>51</v>
      </c>
      <c r="BF9" s="11">
        <v>-44.95849483075601</v>
      </c>
      <c r="BG9" s="11">
        <v>-40.107297970724787</v>
      </c>
      <c r="BH9" s="11">
        <v>-3.7390240749395889</v>
      </c>
      <c r="BI9" s="11">
        <v>94.140813573913363</v>
      </c>
      <c r="BJ9" s="11">
        <v>0.23522555693888902</v>
      </c>
      <c r="BK9" s="11">
        <v>5.5136552759301791</v>
      </c>
      <c r="BL9" s="11">
        <v>4.7295227071559882</v>
      </c>
      <c r="BM9" s="11">
        <v>4.4517295952973095</v>
      </c>
      <c r="BN9" s="11">
        <v>2.3035408713966041</v>
      </c>
      <c r="BO9" s="11">
        <v>4.1396029526738518</v>
      </c>
      <c r="BP9" s="57">
        <v>13.106663337795499</v>
      </c>
      <c r="BQ9" s="57">
        <v>14.154756005740285</v>
      </c>
      <c r="BR9" s="65">
        <v>3.6327210077793914</v>
      </c>
      <c r="BS9" s="5"/>
      <c r="BT9" s="63" t="s">
        <v>51</v>
      </c>
      <c r="BU9" s="11">
        <v>9.8832107308837589</v>
      </c>
      <c r="BV9" s="11">
        <v>22.879865186477257</v>
      </c>
      <c r="BW9" s="11">
        <v>-3.2193406331382333</v>
      </c>
      <c r="BX9" s="11">
        <v>0.40264985594015856</v>
      </c>
      <c r="BY9" s="11">
        <v>6.5825802612520734</v>
      </c>
      <c r="BZ9" s="11">
        <v>5.8854673546460026</v>
      </c>
      <c r="CA9" s="11">
        <v>-1.7227332890775258</v>
      </c>
      <c r="CB9" s="11">
        <v>0.95124508602880431</v>
      </c>
      <c r="CC9" s="11">
        <v>-0.66997382342711742</v>
      </c>
      <c r="CD9" s="66">
        <v>1.6321539134339769</v>
      </c>
      <c r="CE9" s="63" t="s">
        <v>51</v>
      </c>
      <c r="CF9" s="11">
        <f t="shared" si="3"/>
        <v>74.294634517042638</v>
      </c>
      <c r="CG9" s="11">
        <f t="shared" si="0"/>
        <v>63.582786923979839</v>
      </c>
      <c r="CH9" s="11">
        <f t="shared" si="0"/>
        <v>10.711847593062791</v>
      </c>
      <c r="CI9" s="11">
        <f t="shared" si="0"/>
        <v>9.4827838241778508</v>
      </c>
      <c r="CJ9" s="11">
        <f t="shared" si="0"/>
        <v>1.2290637688849395</v>
      </c>
      <c r="CK9" s="11">
        <f t="shared" si="0"/>
        <v>5.5444131918163375</v>
      </c>
      <c r="CL9" s="11">
        <f t="shared" si="0"/>
        <v>6.261204029030532</v>
      </c>
      <c r="CM9" s="11">
        <f t="shared" si="0"/>
        <v>0.71679083721419368</v>
      </c>
      <c r="CN9" s="11">
        <f t="shared" si="0"/>
        <v>-0.1542126513391131</v>
      </c>
      <c r="CO9" s="11">
        <f t="shared" si="0"/>
        <v>0.46054265862033272</v>
      </c>
      <c r="CP9" s="11">
        <f t="shared" si="0"/>
        <v>0.61475530995944583</v>
      </c>
      <c r="CQ9" s="65">
        <f t="shared" si="0"/>
        <v>5.5868649482755846</v>
      </c>
      <c r="CS9" s="63" t="s">
        <v>51</v>
      </c>
      <c r="CT9" s="59">
        <f t="shared" si="1"/>
        <v>0.3768698025128232</v>
      </c>
      <c r="CU9" s="59">
        <f t="shared" si="1"/>
        <v>0.46478774344287666</v>
      </c>
      <c r="CV9" s="59">
        <f t="shared" si="1"/>
        <v>8.7917940930053395E-2</v>
      </c>
      <c r="CW9" s="59">
        <f t="shared" si="1"/>
        <v>2.0563703124270716</v>
      </c>
      <c r="CX9" s="59">
        <f t="shared" si="1"/>
        <v>2.921227782795921</v>
      </c>
      <c r="CY9" s="59">
        <f t="shared" si="1"/>
        <v>0.23239705053976928</v>
      </c>
      <c r="CZ9" s="59">
        <f t="shared" si="1"/>
        <v>0.11176089487986551</v>
      </c>
      <c r="DA9" s="59">
        <f t="shared" si="1"/>
        <v>0.12587848120455997</v>
      </c>
      <c r="DB9" s="59">
        <f t="shared" si="1"/>
        <v>1.4117586324694478E-2</v>
      </c>
      <c r="DC9" s="59">
        <f t="shared" si="1"/>
        <v>20.160952291141033</v>
      </c>
      <c r="DD9" s="59">
        <f t="shared" si="1"/>
        <v>6.0278887541100188</v>
      </c>
      <c r="DE9" s="11">
        <f t="shared" si="1"/>
        <v>5.4777479220132683</v>
      </c>
      <c r="DF9" s="65">
        <f t="shared" si="1"/>
        <v>0.55014083209675024</v>
      </c>
      <c r="DH9" s="63" t="s">
        <v>51</v>
      </c>
      <c r="DI9" s="11">
        <f t="shared" si="2"/>
        <v>0.53792508736777833</v>
      </c>
      <c r="DJ9" s="11">
        <f t="shared" si="2"/>
        <v>0.30199500731160006</v>
      </c>
      <c r="DK9" s="11">
        <f t="shared" si="2"/>
        <v>0.23593008005617827</v>
      </c>
      <c r="DL9" s="11">
        <f t="shared" si="2"/>
        <v>13.595138449663235</v>
      </c>
      <c r="DM9" s="11">
        <f t="shared" si="2"/>
        <v>0.50592256087929821</v>
      </c>
      <c r="DN9" s="11">
        <f t="shared" si="2"/>
        <v>3.4565880178875195</v>
      </c>
      <c r="DO9" s="11">
        <f t="shared" si="2"/>
        <v>9.6326278708964175</v>
      </c>
      <c r="DP9" s="132">
        <f t="shared" si="2"/>
        <v>100</v>
      </c>
      <c r="DQ9" s="62"/>
    </row>
    <row r="10" spans="2:121" ht="12">
      <c r="B10" s="63" t="s">
        <v>52</v>
      </c>
      <c r="C10" s="5">
        <v>39473184</v>
      </c>
      <c r="D10" s="5">
        <v>33784969</v>
      </c>
      <c r="E10" s="5">
        <v>5688215</v>
      </c>
      <c r="F10" s="5">
        <v>5031219</v>
      </c>
      <c r="G10" s="5">
        <v>656996</v>
      </c>
      <c r="H10" s="5">
        <v>2254122</v>
      </c>
      <c r="I10" s="5">
        <v>3145238</v>
      </c>
      <c r="J10" s="5">
        <v>891116</v>
      </c>
      <c r="K10" s="5">
        <v>-196677</v>
      </c>
      <c r="L10" s="5">
        <v>635674</v>
      </c>
      <c r="M10" s="5">
        <v>832351</v>
      </c>
      <c r="N10" s="64">
        <v>2379292</v>
      </c>
      <c r="O10" s="5"/>
      <c r="P10" s="63" t="s">
        <v>52</v>
      </c>
      <c r="Q10" s="5">
        <v>198513</v>
      </c>
      <c r="R10" s="5">
        <v>248245</v>
      </c>
      <c r="S10" s="5">
        <v>49732</v>
      </c>
      <c r="T10" s="5">
        <v>468214</v>
      </c>
      <c r="U10" s="5">
        <v>1699296</v>
      </c>
      <c r="V10" s="5">
        <v>13269</v>
      </c>
      <c r="W10" s="5">
        <v>71507</v>
      </c>
      <c r="X10" s="5">
        <v>80540</v>
      </c>
      <c r="Y10" s="5">
        <v>9033</v>
      </c>
      <c r="Z10" s="5">
        <v>11122527</v>
      </c>
      <c r="AA10" s="5">
        <v>3844639</v>
      </c>
      <c r="AB10" s="5">
        <v>3327854</v>
      </c>
      <c r="AC10" s="64">
        <v>516785</v>
      </c>
      <c r="AD10" s="5">
        <v>0</v>
      </c>
      <c r="AE10" s="63" t="s">
        <v>52</v>
      </c>
      <c r="AF10" s="5">
        <v>957821</v>
      </c>
      <c r="AG10" s="5">
        <v>765748</v>
      </c>
      <c r="AH10" s="5">
        <v>192073</v>
      </c>
      <c r="AI10" s="5">
        <v>6320067</v>
      </c>
      <c r="AJ10" s="5">
        <v>546509</v>
      </c>
      <c r="AK10" s="5">
        <v>1433102</v>
      </c>
      <c r="AL10" s="5">
        <v>4340456</v>
      </c>
      <c r="AM10" s="5">
        <v>52849833</v>
      </c>
      <c r="AN10" s="5">
        <v>26074</v>
      </c>
      <c r="AO10" s="64">
        <v>2026.9169670936565</v>
      </c>
      <c r="AQ10" s="63" t="s">
        <v>52</v>
      </c>
      <c r="AR10" s="11">
        <v>-0.69914789534267763</v>
      </c>
      <c r="AS10" s="11">
        <v>-0.79218037874546932</v>
      </c>
      <c r="AT10" s="11">
        <v>-0.14296851725812929</v>
      </c>
      <c r="AU10" s="11">
        <v>0.48695404165263589</v>
      </c>
      <c r="AV10" s="11">
        <v>-4.7170427006574132</v>
      </c>
      <c r="AW10" s="11">
        <v>1.7203527618920404</v>
      </c>
      <c r="AX10" s="11">
        <v>0.41933473473422339</v>
      </c>
      <c r="AY10" s="11">
        <v>-2.7277440904699786</v>
      </c>
      <c r="AZ10" s="11">
        <v>28.140082939037981</v>
      </c>
      <c r="BA10" s="11">
        <v>9.2858051583221872</v>
      </c>
      <c r="BB10" s="11">
        <v>-2.6896371924237479</v>
      </c>
      <c r="BC10" s="65">
        <v>-1.7384258437109987</v>
      </c>
      <c r="BD10" s="5"/>
      <c r="BE10" s="63" t="s">
        <v>52</v>
      </c>
      <c r="BF10" s="11">
        <v>-41.178021873824008</v>
      </c>
      <c r="BG10" s="11">
        <v>-36.24853940086544</v>
      </c>
      <c r="BH10" s="11">
        <v>-4.2031051354162647</v>
      </c>
      <c r="BI10" s="11">
        <v>11.762389094302963</v>
      </c>
      <c r="BJ10" s="11">
        <v>3.150614334284533</v>
      </c>
      <c r="BK10" s="11">
        <v>-24.500711237553343</v>
      </c>
      <c r="BL10" s="11">
        <v>4.6831996252269139</v>
      </c>
      <c r="BM10" s="11">
        <v>4.4048637577454564</v>
      </c>
      <c r="BN10" s="11">
        <v>2.2526601765904464</v>
      </c>
      <c r="BO10" s="11">
        <v>9.4194335525356632</v>
      </c>
      <c r="BP10" s="57">
        <v>17.233010670882777</v>
      </c>
      <c r="BQ10" s="57">
        <v>20.379501452177614</v>
      </c>
      <c r="BR10" s="65">
        <v>0.34348447426876055</v>
      </c>
      <c r="BS10" s="5"/>
      <c r="BT10" s="63" t="s">
        <v>52</v>
      </c>
      <c r="BU10" s="11">
        <v>41.823138075375759</v>
      </c>
      <c r="BV10" s="11">
        <v>60.567160548708124</v>
      </c>
      <c r="BW10" s="11">
        <v>-3.218768423015101</v>
      </c>
      <c r="BX10" s="11">
        <v>1.7693017443910732</v>
      </c>
      <c r="BY10" s="11">
        <v>25.553725311811505</v>
      </c>
      <c r="BZ10" s="11">
        <v>6.1656124942031623</v>
      </c>
      <c r="CA10" s="11">
        <v>-1.9114190457616513</v>
      </c>
      <c r="CB10" s="11">
        <v>1.376680489233705</v>
      </c>
      <c r="CC10" s="11">
        <v>-1.159969673995451</v>
      </c>
      <c r="CD10" s="66">
        <v>2.5664198552575361</v>
      </c>
      <c r="CE10" s="63" t="s">
        <v>52</v>
      </c>
      <c r="CF10" s="11">
        <f t="shared" si="3"/>
        <v>74.689325886800816</v>
      </c>
      <c r="CG10" s="11">
        <f t="shared" si="0"/>
        <v>63.926349587519042</v>
      </c>
      <c r="CH10" s="11">
        <f t="shared" si="0"/>
        <v>10.762976299281778</v>
      </c>
      <c r="CI10" s="11">
        <f t="shared" si="0"/>
        <v>9.5198389747040455</v>
      </c>
      <c r="CJ10" s="11">
        <f t="shared" si="0"/>
        <v>1.2431373245777333</v>
      </c>
      <c r="CK10" s="11">
        <f t="shared" si="0"/>
        <v>4.2651449816312565</v>
      </c>
      <c r="CL10" s="11">
        <f t="shared" si="0"/>
        <v>5.9512732991985047</v>
      </c>
      <c r="CM10" s="11">
        <f t="shared" si="0"/>
        <v>1.6861283175672475</v>
      </c>
      <c r="CN10" s="11">
        <f t="shared" si="0"/>
        <v>-0.37214308699896931</v>
      </c>
      <c r="CO10" s="11">
        <f t="shared" si="0"/>
        <v>1.2027928262327716</v>
      </c>
      <c r="CP10" s="11">
        <f t="shared" si="0"/>
        <v>1.5749359132317409</v>
      </c>
      <c r="CQ10" s="65">
        <f t="shared" si="0"/>
        <v>4.5019858435503473</v>
      </c>
      <c r="CS10" s="63" t="s">
        <v>52</v>
      </c>
      <c r="CT10" s="59">
        <f t="shared" si="1"/>
        <v>0.37561708094706753</v>
      </c>
      <c r="CU10" s="59">
        <f t="shared" si="1"/>
        <v>0.46971766211635901</v>
      </c>
      <c r="CV10" s="59">
        <f t="shared" si="1"/>
        <v>9.4100581169291486E-2</v>
      </c>
      <c r="CW10" s="59">
        <f t="shared" si="1"/>
        <v>0.88593278998629954</v>
      </c>
      <c r="CX10" s="59">
        <f t="shared" si="1"/>
        <v>3.2153289869430619</v>
      </c>
      <c r="CY10" s="59">
        <f t="shared" si="1"/>
        <v>2.510698567391878E-2</v>
      </c>
      <c r="CZ10" s="59">
        <f t="shared" si="1"/>
        <v>0.13530222507987869</v>
      </c>
      <c r="DA10" s="59">
        <f t="shared" si="1"/>
        <v>0.15239404824609382</v>
      </c>
      <c r="DB10" s="59">
        <f t="shared" si="1"/>
        <v>1.7091823166215114E-2</v>
      </c>
      <c r="DC10" s="59">
        <f t="shared" si="1"/>
        <v>21.045529131567928</v>
      </c>
      <c r="DD10" s="59">
        <f t="shared" si="1"/>
        <v>7.2746473957637665</v>
      </c>
      <c r="DE10" s="11">
        <f t="shared" si="1"/>
        <v>6.2968108148988859</v>
      </c>
      <c r="DF10" s="65">
        <f t="shared" si="1"/>
        <v>0.9778365808648819</v>
      </c>
      <c r="DH10" s="63" t="s">
        <v>52</v>
      </c>
      <c r="DI10" s="11">
        <f t="shared" si="2"/>
        <v>1.8123444212207822</v>
      </c>
      <c r="DJ10" s="11">
        <f t="shared" si="2"/>
        <v>1.4489128092419894</v>
      </c>
      <c r="DK10" s="11">
        <f t="shared" si="2"/>
        <v>0.36343161197879281</v>
      </c>
      <c r="DL10" s="11">
        <f t="shared" si="2"/>
        <v>11.958537314583378</v>
      </c>
      <c r="DM10" s="11">
        <f t="shared" si="2"/>
        <v>1.0340789534755956</v>
      </c>
      <c r="DN10" s="11">
        <f t="shared" si="2"/>
        <v>2.7116490604615535</v>
      </c>
      <c r="DO10" s="11">
        <f t="shared" si="2"/>
        <v>8.2128093006462279</v>
      </c>
      <c r="DP10" s="132">
        <f t="shared" si="2"/>
        <v>100</v>
      </c>
      <c r="DQ10" s="62"/>
    </row>
    <row r="11" spans="2:121" ht="12">
      <c r="B11" s="63" t="s">
        <v>53</v>
      </c>
      <c r="C11" s="5">
        <v>106619257</v>
      </c>
      <c r="D11" s="5">
        <v>91231943</v>
      </c>
      <c r="E11" s="5">
        <v>15387314</v>
      </c>
      <c r="F11" s="5">
        <v>13616930</v>
      </c>
      <c r="G11" s="5">
        <v>1770384</v>
      </c>
      <c r="H11" s="5">
        <v>6281056</v>
      </c>
      <c r="I11" s="5">
        <v>8197383</v>
      </c>
      <c r="J11" s="5">
        <v>1916327</v>
      </c>
      <c r="K11" s="5">
        <v>-434058</v>
      </c>
      <c r="L11" s="5">
        <v>1340767</v>
      </c>
      <c r="M11" s="5">
        <v>1774825</v>
      </c>
      <c r="N11" s="64">
        <v>6490169</v>
      </c>
      <c r="O11" s="5"/>
      <c r="P11" s="63" t="s">
        <v>53</v>
      </c>
      <c r="Q11" s="5">
        <v>450727</v>
      </c>
      <c r="R11" s="5">
        <v>563814</v>
      </c>
      <c r="S11" s="5">
        <v>113087</v>
      </c>
      <c r="T11" s="5">
        <v>992048</v>
      </c>
      <c r="U11" s="5">
        <v>4696913</v>
      </c>
      <c r="V11" s="5">
        <v>350481</v>
      </c>
      <c r="W11" s="5">
        <v>224945</v>
      </c>
      <c r="X11" s="5">
        <v>253360</v>
      </c>
      <c r="Y11" s="5">
        <v>28415</v>
      </c>
      <c r="Z11" s="5">
        <v>36279659</v>
      </c>
      <c r="AA11" s="5">
        <v>10920348</v>
      </c>
      <c r="AB11" s="5">
        <v>9515117</v>
      </c>
      <c r="AC11" s="64">
        <v>1405231</v>
      </c>
      <c r="AD11" s="5">
        <v>0</v>
      </c>
      <c r="AE11" s="63" t="s">
        <v>53</v>
      </c>
      <c r="AF11" s="5">
        <v>363530</v>
      </c>
      <c r="AG11" s="5">
        <v>20468</v>
      </c>
      <c r="AH11" s="5">
        <v>343062</v>
      </c>
      <c r="AI11" s="5">
        <v>24995781</v>
      </c>
      <c r="AJ11" s="5">
        <v>6556862</v>
      </c>
      <c r="AK11" s="5">
        <v>5080766</v>
      </c>
      <c r="AL11" s="5">
        <v>13358153</v>
      </c>
      <c r="AM11" s="5">
        <v>149179972</v>
      </c>
      <c r="AN11" s="5">
        <v>67994</v>
      </c>
      <c r="AO11" s="64">
        <v>2194.0167073565312</v>
      </c>
      <c r="AQ11" s="63" t="s">
        <v>53</v>
      </c>
      <c r="AR11" s="11">
        <v>-0.80476901840610937</v>
      </c>
      <c r="AS11" s="11">
        <v>-0.89732234026374669</v>
      </c>
      <c r="AT11" s="11">
        <v>-0.25244620260118833</v>
      </c>
      <c r="AU11" s="11">
        <v>0.35865302473779448</v>
      </c>
      <c r="AV11" s="11">
        <v>-4.7150953449695638</v>
      </c>
      <c r="AW11" s="11">
        <v>4.4445316516821727</v>
      </c>
      <c r="AX11" s="11">
        <v>3.2118838329418002</v>
      </c>
      <c r="AY11" s="11">
        <v>-0.63193733620808568</v>
      </c>
      <c r="AZ11" s="11">
        <v>27.137367996092131</v>
      </c>
      <c r="BA11" s="11">
        <v>12.87466209589363</v>
      </c>
      <c r="BB11" s="11">
        <v>-0.48963924918617729</v>
      </c>
      <c r="BC11" s="65">
        <v>1.4701373657255934</v>
      </c>
      <c r="BD11" s="5"/>
      <c r="BE11" s="63" t="s">
        <v>53</v>
      </c>
      <c r="BF11" s="11">
        <v>-44.970276939080236</v>
      </c>
      <c r="BG11" s="11">
        <v>-39.790864414272988</v>
      </c>
      <c r="BH11" s="11">
        <v>-3.6450389809568442</v>
      </c>
      <c r="BI11" s="11">
        <v>46.815211214245124</v>
      </c>
      <c r="BJ11" s="11">
        <v>1.1865130119821097</v>
      </c>
      <c r="BK11" s="11">
        <v>35.046064571316279</v>
      </c>
      <c r="BL11" s="11">
        <v>5.4317666247961149</v>
      </c>
      <c r="BM11" s="11">
        <v>5.1517553652878014</v>
      </c>
      <c r="BN11" s="11">
        <v>2.9864810989090644</v>
      </c>
      <c r="BO11" s="11">
        <v>8.5289120687976858</v>
      </c>
      <c r="BP11" s="57">
        <v>14.444224366411063</v>
      </c>
      <c r="BQ11" s="57">
        <v>15.757173997620894</v>
      </c>
      <c r="BR11" s="65">
        <v>6.2816901834551535</v>
      </c>
      <c r="BS11" s="5"/>
      <c r="BT11" s="63" t="s">
        <v>53</v>
      </c>
      <c r="BU11" s="11">
        <v>-10.038481050248086</v>
      </c>
      <c r="BV11" s="11">
        <v>-58.708063507434083</v>
      </c>
      <c r="BW11" s="11">
        <v>-3.2336133316033235</v>
      </c>
      <c r="BX11" s="11">
        <v>6.4447413192543639</v>
      </c>
      <c r="BY11" s="11">
        <v>24.067736316925281</v>
      </c>
      <c r="BZ11" s="11">
        <v>9.9456370497290507</v>
      </c>
      <c r="CA11" s="11">
        <v>-1.6070685945115966</v>
      </c>
      <c r="CB11" s="11">
        <v>1.5336753703439463</v>
      </c>
      <c r="CC11" s="11">
        <v>-0.77779561340785386</v>
      </c>
      <c r="CD11" s="66">
        <v>2.3295904359731678</v>
      </c>
      <c r="CE11" s="63" t="s">
        <v>53</v>
      </c>
      <c r="CF11" s="11">
        <f t="shared" si="3"/>
        <v>71.470221887426007</v>
      </c>
      <c r="CG11" s="11">
        <f t="shared" si="0"/>
        <v>61.155624161130696</v>
      </c>
      <c r="CH11" s="11">
        <f t="shared" si="0"/>
        <v>10.314597726295323</v>
      </c>
      <c r="CI11" s="11">
        <f t="shared" si="0"/>
        <v>9.1278539722476957</v>
      </c>
      <c r="CJ11" s="11">
        <f t="shared" si="0"/>
        <v>1.1867437540476278</v>
      </c>
      <c r="CK11" s="11">
        <f t="shared" si="0"/>
        <v>4.2103882416602145</v>
      </c>
      <c r="CL11" s="11">
        <f t="shared" si="0"/>
        <v>5.4949621521580658</v>
      </c>
      <c r="CM11" s="11">
        <f t="shared" si="0"/>
        <v>1.2845739104978515</v>
      </c>
      <c r="CN11" s="11">
        <f t="shared" si="0"/>
        <v>-0.29096265013375922</v>
      </c>
      <c r="CO11" s="11">
        <f t="shared" si="0"/>
        <v>0.89875804508127932</v>
      </c>
      <c r="CP11" s="11">
        <f t="shared" si="0"/>
        <v>1.1897206952150388</v>
      </c>
      <c r="CQ11" s="65">
        <f t="shared" si="0"/>
        <v>4.3505632243985142</v>
      </c>
      <c r="CS11" s="63" t="s">
        <v>53</v>
      </c>
      <c r="CT11" s="59">
        <f t="shared" si="1"/>
        <v>0.3021364020634083</v>
      </c>
      <c r="CU11" s="59">
        <f t="shared" si="1"/>
        <v>0.37794215432618528</v>
      </c>
      <c r="CV11" s="59">
        <f t="shared" si="1"/>
        <v>7.5805752262776929E-2</v>
      </c>
      <c r="CW11" s="59">
        <f t="shared" si="1"/>
        <v>0.66500079514695176</v>
      </c>
      <c r="CX11" s="59">
        <f t="shared" si="1"/>
        <v>3.1484876535571407</v>
      </c>
      <c r="CY11" s="59">
        <f t="shared" si="1"/>
        <v>0.23493837363101261</v>
      </c>
      <c r="CZ11" s="59">
        <f t="shared" si="1"/>
        <v>0.15078766739545976</v>
      </c>
      <c r="DA11" s="59">
        <f t="shared" si="1"/>
        <v>0.16983513041549572</v>
      </c>
      <c r="DB11" s="59">
        <f t="shared" si="1"/>
        <v>1.904746302003596E-2</v>
      </c>
      <c r="DC11" s="59">
        <f t="shared" si="1"/>
        <v>24.319389870913771</v>
      </c>
      <c r="DD11" s="59">
        <f t="shared" si="1"/>
        <v>7.3202507371431871</v>
      </c>
      <c r="DE11" s="11">
        <f t="shared" si="1"/>
        <v>6.3782804571112264</v>
      </c>
      <c r="DF11" s="65">
        <f t="shared" si="1"/>
        <v>0.94197028003196026</v>
      </c>
      <c r="DH11" s="63" t="s">
        <v>53</v>
      </c>
      <c r="DI11" s="11">
        <f t="shared" si="2"/>
        <v>0.24368552636542928</v>
      </c>
      <c r="DJ11" s="11">
        <f t="shared" si="2"/>
        <v>1.3720340422104384E-2</v>
      </c>
      <c r="DK11" s="11">
        <f t="shared" si="2"/>
        <v>0.22996518594332488</v>
      </c>
      <c r="DL11" s="11">
        <f t="shared" si="2"/>
        <v>16.755453607405155</v>
      </c>
      <c r="DM11" s="11">
        <f t="shared" si="2"/>
        <v>4.3952696277486902</v>
      </c>
      <c r="DN11" s="11">
        <f t="shared" si="2"/>
        <v>3.4057963223106116</v>
      </c>
      <c r="DO11" s="11">
        <f t="shared" si="2"/>
        <v>8.9543876573458547</v>
      </c>
      <c r="DP11" s="132">
        <f t="shared" si="2"/>
        <v>100</v>
      </c>
      <c r="DQ11" s="62"/>
    </row>
    <row r="12" spans="2:121" ht="12">
      <c r="B12" s="63" t="s">
        <v>54</v>
      </c>
      <c r="C12" s="5">
        <v>77389353</v>
      </c>
      <c r="D12" s="5">
        <v>66215899</v>
      </c>
      <c r="E12" s="5">
        <v>11173454</v>
      </c>
      <c r="F12" s="5">
        <v>9886240</v>
      </c>
      <c r="G12" s="5">
        <v>1287214</v>
      </c>
      <c r="H12" s="5">
        <v>5543889</v>
      </c>
      <c r="I12" s="5">
        <v>7143220</v>
      </c>
      <c r="J12" s="5">
        <v>1599331</v>
      </c>
      <c r="K12" s="5">
        <v>-618571</v>
      </c>
      <c r="L12" s="5">
        <v>876235</v>
      </c>
      <c r="M12" s="5">
        <v>1494806</v>
      </c>
      <c r="N12" s="64">
        <v>6039180</v>
      </c>
      <c r="O12" s="5"/>
      <c r="P12" s="63" t="s">
        <v>54</v>
      </c>
      <c r="Q12" s="5">
        <v>336403</v>
      </c>
      <c r="R12" s="5">
        <v>425355</v>
      </c>
      <c r="S12" s="5">
        <v>88952</v>
      </c>
      <c r="T12" s="5">
        <v>779450</v>
      </c>
      <c r="U12" s="5">
        <v>3799152</v>
      </c>
      <c r="V12" s="5">
        <v>1124175</v>
      </c>
      <c r="W12" s="5">
        <v>123280</v>
      </c>
      <c r="X12" s="5">
        <v>138853</v>
      </c>
      <c r="Y12" s="5">
        <v>15573</v>
      </c>
      <c r="Z12" s="5">
        <v>23948756</v>
      </c>
      <c r="AA12" s="5">
        <v>7573380</v>
      </c>
      <c r="AB12" s="5">
        <v>6655533</v>
      </c>
      <c r="AC12" s="64">
        <v>917847</v>
      </c>
      <c r="AD12" s="5">
        <v>0</v>
      </c>
      <c r="AE12" s="63" t="s">
        <v>54</v>
      </c>
      <c r="AF12" s="5">
        <v>815979</v>
      </c>
      <c r="AG12" s="5">
        <v>516898</v>
      </c>
      <c r="AH12" s="5">
        <v>299081</v>
      </c>
      <c r="AI12" s="5">
        <v>15559397</v>
      </c>
      <c r="AJ12" s="5">
        <v>2460898</v>
      </c>
      <c r="AK12" s="5">
        <v>3943974</v>
      </c>
      <c r="AL12" s="5">
        <v>9154525</v>
      </c>
      <c r="AM12" s="5">
        <v>106881998</v>
      </c>
      <c r="AN12" s="5">
        <v>53589</v>
      </c>
      <c r="AO12" s="64">
        <v>1994.4764410606654</v>
      </c>
      <c r="AQ12" s="63" t="s">
        <v>54</v>
      </c>
      <c r="AR12" s="11">
        <v>-4.9505548945516696E-2</v>
      </c>
      <c r="AS12" s="11">
        <v>-0.14300100237180338</v>
      </c>
      <c r="AT12" s="11">
        <v>0.50817849484031608</v>
      </c>
      <c r="AU12" s="11">
        <v>1.124556324990027</v>
      </c>
      <c r="AV12" s="11">
        <v>-3.9865439410439638</v>
      </c>
      <c r="AW12" s="11">
        <v>-9.5101453008235826</v>
      </c>
      <c r="AX12" s="11">
        <v>-7.9601159901327208</v>
      </c>
      <c r="AY12" s="11">
        <v>-2.1501106778082737</v>
      </c>
      <c r="AZ12" s="11">
        <v>7.5926656269233757</v>
      </c>
      <c r="BA12" s="11">
        <v>2.2785900545572968</v>
      </c>
      <c r="BB12" s="11">
        <v>-2.0512282862965319</v>
      </c>
      <c r="BC12" s="65">
        <v>-9.5095048898473262</v>
      </c>
      <c r="BD12" s="5"/>
      <c r="BE12" s="63" t="s">
        <v>54</v>
      </c>
      <c r="BF12" s="11">
        <v>-45.845306339938411</v>
      </c>
      <c r="BG12" s="11">
        <v>-40.406773107077413</v>
      </c>
      <c r="BH12" s="11">
        <v>-3.913583580880367</v>
      </c>
      <c r="BI12" s="11">
        <v>39.41230233751925</v>
      </c>
      <c r="BJ12" s="11">
        <v>1.4294059288575538</v>
      </c>
      <c r="BK12" s="11">
        <v>-35.685353532464113</v>
      </c>
      <c r="BL12" s="11">
        <v>0.96724788900809999</v>
      </c>
      <c r="BM12" s="11">
        <v>0.69984335112555118</v>
      </c>
      <c r="BN12" s="11">
        <v>-1.3680410412312369</v>
      </c>
      <c r="BO12" s="11">
        <v>6.0389789425757368</v>
      </c>
      <c r="BP12" s="57">
        <v>14.804383782424397</v>
      </c>
      <c r="BQ12" s="57">
        <v>16.452970852694676</v>
      </c>
      <c r="BR12" s="65">
        <v>4.1164619911565659</v>
      </c>
      <c r="BS12" s="5"/>
      <c r="BT12" s="63" t="s">
        <v>54</v>
      </c>
      <c r="BU12" s="11">
        <v>-3.2716595264456876</v>
      </c>
      <c r="BV12" s="11">
        <v>-3.2734458477032735</v>
      </c>
      <c r="BW12" s="11">
        <v>-3.2685720939108052</v>
      </c>
      <c r="BX12" s="11">
        <v>2.7394936542697903</v>
      </c>
      <c r="BY12" s="11">
        <v>10.32636618036172</v>
      </c>
      <c r="BZ12" s="11">
        <v>8.4702811747540903</v>
      </c>
      <c r="CA12" s="11">
        <v>-1.3303790910003139</v>
      </c>
      <c r="CB12" s="11">
        <v>0.69995144860692027</v>
      </c>
      <c r="CC12" s="11">
        <v>-1.1273062730627306</v>
      </c>
      <c r="CD12" s="66">
        <v>1.848091371634013</v>
      </c>
      <c r="CE12" s="63" t="s">
        <v>54</v>
      </c>
      <c r="CF12" s="11">
        <f t="shared" si="3"/>
        <v>72.40634947711213</v>
      </c>
      <c r="CG12" s="11">
        <f t="shared" si="0"/>
        <v>61.952340187353158</v>
      </c>
      <c r="CH12" s="11">
        <f t="shared" si="0"/>
        <v>10.454009289758973</v>
      </c>
      <c r="CI12" s="11">
        <f t="shared" si="0"/>
        <v>9.2496773872060292</v>
      </c>
      <c r="CJ12" s="11">
        <f t="shared" si="0"/>
        <v>1.2043319025529444</v>
      </c>
      <c r="CK12" s="11">
        <f t="shared" si="0"/>
        <v>5.1869249300522995</v>
      </c>
      <c r="CL12" s="11">
        <f t="shared" si="0"/>
        <v>6.6832770098478145</v>
      </c>
      <c r="CM12" s="11">
        <f t="shared" si="0"/>
        <v>1.4963520797955143</v>
      </c>
      <c r="CN12" s="11">
        <f t="shared" si="0"/>
        <v>-0.57874198796321152</v>
      </c>
      <c r="CO12" s="11">
        <f t="shared" si="0"/>
        <v>0.81981532568281523</v>
      </c>
      <c r="CP12" s="11">
        <f t="shared" si="0"/>
        <v>1.3985573136460268</v>
      </c>
      <c r="CQ12" s="65">
        <f t="shared" si="0"/>
        <v>5.6503247628286291</v>
      </c>
      <c r="CS12" s="63" t="s">
        <v>54</v>
      </c>
      <c r="CT12" s="59">
        <f t="shared" si="1"/>
        <v>0.31474243211658526</v>
      </c>
      <c r="CU12" s="59">
        <f t="shared" si="1"/>
        <v>0.39796692423358326</v>
      </c>
      <c r="CV12" s="59">
        <f t="shared" si="1"/>
        <v>8.3224492116998033E-2</v>
      </c>
      <c r="CW12" s="59">
        <f t="shared" si="1"/>
        <v>0.72926219062633912</v>
      </c>
      <c r="CX12" s="59">
        <f t="shared" si="1"/>
        <v>3.5545293605009145</v>
      </c>
      <c r="CY12" s="59">
        <f t="shared" si="1"/>
        <v>1.0517907795847903</v>
      </c>
      <c r="CZ12" s="59">
        <f t="shared" si="1"/>
        <v>0.11534215518688189</v>
      </c>
      <c r="DA12" s="59">
        <f t="shared" si="1"/>
        <v>0.12991242921937143</v>
      </c>
      <c r="DB12" s="59">
        <f t="shared" si="1"/>
        <v>1.4570274032489549E-2</v>
      </c>
      <c r="DC12" s="59">
        <f t="shared" si="1"/>
        <v>22.406725592835571</v>
      </c>
      <c r="DD12" s="59">
        <f t="shared" si="1"/>
        <v>7.0857395461488277</v>
      </c>
      <c r="DE12" s="11">
        <f t="shared" si="1"/>
        <v>6.2269915650341794</v>
      </c>
      <c r="DF12" s="65">
        <f t="shared" si="1"/>
        <v>0.85874798111464945</v>
      </c>
      <c r="DH12" s="63" t="s">
        <v>54</v>
      </c>
      <c r="DI12" s="11">
        <f t="shared" si="2"/>
        <v>0.76343913406259489</v>
      </c>
      <c r="DJ12" s="11">
        <f t="shared" si="2"/>
        <v>0.48361558510536079</v>
      </c>
      <c r="DK12" s="11">
        <f t="shared" si="2"/>
        <v>0.27982354895723416</v>
      </c>
      <c r="DL12" s="11">
        <f t="shared" si="2"/>
        <v>14.557546912624145</v>
      </c>
      <c r="DM12" s="11">
        <f t="shared" si="2"/>
        <v>2.3024438596291956</v>
      </c>
      <c r="DN12" s="11">
        <f t="shared" si="2"/>
        <v>3.6900264532854261</v>
      </c>
      <c r="DO12" s="11">
        <f t="shared" si="2"/>
        <v>8.5650765997095224</v>
      </c>
      <c r="DP12" s="132">
        <f t="shared" si="2"/>
        <v>100</v>
      </c>
      <c r="DQ12" s="62"/>
    </row>
    <row r="13" spans="2:121" ht="12">
      <c r="B13" s="63" t="s">
        <v>55</v>
      </c>
      <c r="C13" s="5">
        <v>74150047</v>
      </c>
      <c r="D13" s="5">
        <v>63446015</v>
      </c>
      <c r="E13" s="5">
        <v>10704032</v>
      </c>
      <c r="F13" s="5">
        <v>9469642</v>
      </c>
      <c r="G13" s="5">
        <v>1234390</v>
      </c>
      <c r="H13" s="5">
        <v>4994625</v>
      </c>
      <c r="I13" s="5">
        <v>6543326</v>
      </c>
      <c r="J13" s="5">
        <v>1548701</v>
      </c>
      <c r="K13" s="5">
        <v>-324174</v>
      </c>
      <c r="L13" s="5">
        <v>1133935</v>
      </c>
      <c r="M13" s="5">
        <v>1458109</v>
      </c>
      <c r="N13" s="64">
        <v>5219345</v>
      </c>
      <c r="O13" s="5"/>
      <c r="P13" s="63" t="s">
        <v>55</v>
      </c>
      <c r="Q13" s="5">
        <v>245966</v>
      </c>
      <c r="R13" s="5">
        <v>323995</v>
      </c>
      <c r="S13" s="5">
        <v>78029</v>
      </c>
      <c r="T13" s="5">
        <v>618974</v>
      </c>
      <c r="U13" s="5">
        <v>3361401</v>
      </c>
      <c r="V13" s="5">
        <v>993004</v>
      </c>
      <c r="W13" s="5">
        <v>99454</v>
      </c>
      <c r="X13" s="5">
        <v>112017</v>
      </c>
      <c r="Y13" s="5">
        <v>12563</v>
      </c>
      <c r="Z13" s="5">
        <v>23788613</v>
      </c>
      <c r="AA13" s="5">
        <v>7991923</v>
      </c>
      <c r="AB13" s="5">
        <v>7188093</v>
      </c>
      <c r="AC13" s="64">
        <v>803830</v>
      </c>
      <c r="AD13" s="5">
        <v>0</v>
      </c>
      <c r="AE13" s="63" t="s">
        <v>55</v>
      </c>
      <c r="AF13" s="5">
        <v>312827</v>
      </c>
      <c r="AG13" s="5">
        <v>88385</v>
      </c>
      <c r="AH13" s="5">
        <v>224442</v>
      </c>
      <c r="AI13" s="5">
        <v>15483863</v>
      </c>
      <c r="AJ13" s="5">
        <v>3690312</v>
      </c>
      <c r="AK13" s="5">
        <v>3251804</v>
      </c>
      <c r="AL13" s="5">
        <v>8541747</v>
      </c>
      <c r="AM13" s="5">
        <v>102933285</v>
      </c>
      <c r="AN13" s="5">
        <v>49056</v>
      </c>
      <c r="AO13" s="64">
        <v>2098.28125</v>
      </c>
      <c r="AQ13" s="63" t="s">
        <v>55</v>
      </c>
      <c r="AR13" s="11">
        <v>-0.37283511416385812</v>
      </c>
      <c r="AS13" s="11">
        <v>-0.46618948829019025</v>
      </c>
      <c r="AT13" s="11">
        <v>0.18411959162738806</v>
      </c>
      <c r="AU13" s="11">
        <v>0.79268406908742872</v>
      </c>
      <c r="AV13" s="11">
        <v>-4.2508796207236781</v>
      </c>
      <c r="AW13" s="11">
        <v>2.4621271955107757</v>
      </c>
      <c r="AX13" s="11">
        <v>1.9221405355762666</v>
      </c>
      <c r="AY13" s="11">
        <v>0.2187896358035876</v>
      </c>
      <c r="AZ13" s="11">
        <v>21.537902991577113</v>
      </c>
      <c r="BA13" s="11">
        <v>9.2318748019215899</v>
      </c>
      <c r="BB13" s="11">
        <v>0.47200396345517925</v>
      </c>
      <c r="BC13" s="65">
        <v>0.65251067927950757</v>
      </c>
      <c r="BD13" s="5"/>
      <c r="BE13" s="63" t="s">
        <v>55</v>
      </c>
      <c r="BF13" s="11">
        <v>-47.536654764799479</v>
      </c>
      <c r="BG13" s="11">
        <v>-41.056559287282759</v>
      </c>
      <c r="BH13" s="11">
        <v>-3.4736568650494202</v>
      </c>
      <c r="BI13" s="11">
        <v>40.017825311942964</v>
      </c>
      <c r="BJ13" s="11">
        <v>1.7788740015218079</v>
      </c>
      <c r="BK13" s="11">
        <v>2.1655301268781715</v>
      </c>
      <c r="BL13" s="11">
        <v>-2.74113263639653</v>
      </c>
      <c r="BM13" s="11">
        <v>-2.999627644374399</v>
      </c>
      <c r="BN13" s="11">
        <v>-4.9984875983061103</v>
      </c>
      <c r="BO13" s="11">
        <v>6.1418296366694776</v>
      </c>
      <c r="BP13" s="57">
        <v>11.922681296674288</v>
      </c>
      <c r="BQ13" s="57">
        <v>12.536987366837652</v>
      </c>
      <c r="BR13" s="65">
        <v>6.7136270525808524</v>
      </c>
      <c r="BS13" s="5"/>
      <c r="BT13" s="63" t="s">
        <v>55</v>
      </c>
      <c r="BU13" s="11">
        <v>-11.090805741082848</v>
      </c>
      <c r="BV13" s="11">
        <v>-26.343991933131662</v>
      </c>
      <c r="BW13" s="11">
        <v>-3.1964218707543144</v>
      </c>
      <c r="BX13" s="11">
        <v>3.781503283416026</v>
      </c>
      <c r="BY13" s="11">
        <v>15.392531263572721</v>
      </c>
      <c r="BZ13" s="11">
        <v>7.4087078303751772</v>
      </c>
      <c r="CA13" s="11">
        <v>-1.7525870073782059</v>
      </c>
      <c r="CB13" s="11">
        <v>1.1984948617570723</v>
      </c>
      <c r="CC13" s="11">
        <v>-0.79275198187995466</v>
      </c>
      <c r="CD13" s="66">
        <v>2.0071586334834373</v>
      </c>
      <c r="CE13" s="63" t="s">
        <v>55</v>
      </c>
      <c r="CF13" s="11">
        <f t="shared" si="3"/>
        <v>72.036996584729621</v>
      </c>
      <c r="CG13" s="11">
        <f t="shared" si="0"/>
        <v>61.637996883126775</v>
      </c>
      <c r="CH13" s="11">
        <f t="shared" si="0"/>
        <v>10.398999701602838</v>
      </c>
      <c r="CI13" s="11">
        <f t="shared" si="0"/>
        <v>9.1997860555990219</v>
      </c>
      <c r="CJ13" s="11">
        <f t="shared" si="0"/>
        <v>1.199213646003817</v>
      </c>
      <c r="CK13" s="11">
        <f t="shared" si="0"/>
        <v>4.8522934053838851</v>
      </c>
      <c r="CL13" s="11">
        <f t="shared" si="0"/>
        <v>6.3568611455468469</v>
      </c>
      <c r="CM13" s="11">
        <f t="shared" si="0"/>
        <v>1.5045677401629609</v>
      </c>
      <c r="CN13" s="11">
        <f t="shared" si="0"/>
        <v>-0.31493602871024662</v>
      </c>
      <c r="CO13" s="11">
        <f t="shared" si="0"/>
        <v>1.1016213074322849</v>
      </c>
      <c r="CP13" s="11">
        <f t="shared" si="0"/>
        <v>1.4165573361425317</v>
      </c>
      <c r="CQ13" s="65">
        <f t="shared" si="0"/>
        <v>5.0706095700724996</v>
      </c>
      <c r="CS13" s="63" t="s">
        <v>55</v>
      </c>
      <c r="CT13" s="59">
        <f t="shared" si="1"/>
        <v>0.23895671842203425</v>
      </c>
      <c r="CU13" s="59">
        <f t="shared" si="1"/>
        <v>0.31476212966486011</v>
      </c>
      <c r="CV13" s="59">
        <f t="shared" si="1"/>
        <v>7.5805411242825874E-2</v>
      </c>
      <c r="CW13" s="59">
        <f t="shared" si="1"/>
        <v>0.60133512692225843</v>
      </c>
      <c r="CX13" s="59">
        <f t="shared" si="1"/>
        <v>3.2656113131918407</v>
      </c>
      <c r="CY13" s="59">
        <f t="shared" si="1"/>
        <v>0.96470641153636549</v>
      </c>
      <c r="CZ13" s="59">
        <f t="shared" si="1"/>
        <v>9.6619864021633042E-2</v>
      </c>
      <c r="DA13" s="59">
        <f t="shared" si="1"/>
        <v>0.10882485679923652</v>
      </c>
      <c r="DB13" s="59">
        <f t="shared" si="1"/>
        <v>1.2204992777603473E-2</v>
      </c>
      <c r="DC13" s="59">
        <f t="shared" si="1"/>
        <v>23.1107100098865</v>
      </c>
      <c r="DD13" s="59">
        <f t="shared" si="1"/>
        <v>7.7641775447077208</v>
      </c>
      <c r="DE13" s="11">
        <f t="shared" si="1"/>
        <v>6.9832542505565618</v>
      </c>
      <c r="DF13" s="65">
        <f t="shared" si="1"/>
        <v>0.78092329415115824</v>
      </c>
      <c r="DH13" s="63" t="s">
        <v>55</v>
      </c>
      <c r="DI13" s="11">
        <f t="shared" si="2"/>
        <v>0.30391238363761536</v>
      </c>
      <c r="DJ13" s="11">
        <f t="shared" si="2"/>
        <v>8.586629679602667E-2</v>
      </c>
      <c r="DK13" s="11">
        <f t="shared" si="2"/>
        <v>0.21804608684158869</v>
      </c>
      <c r="DL13" s="11">
        <f t="shared" si="2"/>
        <v>15.042620081541166</v>
      </c>
      <c r="DM13" s="11">
        <f t="shared" si="2"/>
        <v>3.5851493518350255</v>
      </c>
      <c r="DN13" s="11">
        <f t="shared" si="2"/>
        <v>3.1591374937659866</v>
      </c>
      <c r="DO13" s="11">
        <f t="shared" si="2"/>
        <v>8.2983332359401523</v>
      </c>
      <c r="DP13" s="132">
        <f t="shared" si="2"/>
        <v>100</v>
      </c>
      <c r="DQ13" s="62"/>
    </row>
    <row r="14" spans="2:121" ht="12">
      <c r="B14" s="63" t="s">
        <v>56</v>
      </c>
      <c r="C14" s="5">
        <v>61324319</v>
      </c>
      <c r="D14" s="5">
        <v>52474437</v>
      </c>
      <c r="E14" s="5">
        <v>8849882</v>
      </c>
      <c r="F14" s="5">
        <v>7831429</v>
      </c>
      <c r="G14" s="5">
        <v>1018453</v>
      </c>
      <c r="H14" s="5">
        <v>2962288</v>
      </c>
      <c r="I14" s="5">
        <v>3631267</v>
      </c>
      <c r="J14" s="5">
        <v>668979</v>
      </c>
      <c r="K14" s="5">
        <v>-196026</v>
      </c>
      <c r="L14" s="5">
        <v>406097</v>
      </c>
      <c r="M14" s="5">
        <v>602123</v>
      </c>
      <c r="N14" s="64">
        <v>3108974</v>
      </c>
      <c r="O14" s="5"/>
      <c r="P14" s="63" t="s">
        <v>56</v>
      </c>
      <c r="Q14" s="5">
        <v>206201</v>
      </c>
      <c r="R14" s="5">
        <v>266824</v>
      </c>
      <c r="S14" s="5">
        <v>60623</v>
      </c>
      <c r="T14" s="5">
        <v>275554</v>
      </c>
      <c r="U14" s="5">
        <v>2478142</v>
      </c>
      <c r="V14" s="5">
        <v>149077</v>
      </c>
      <c r="W14" s="5">
        <v>49340</v>
      </c>
      <c r="X14" s="5">
        <v>55573</v>
      </c>
      <c r="Y14" s="5">
        <v>6233</v>
      </c>
      <c r="Z14" s="5">
        <v>15886563</v>
      </c>
      <c r="AA14" s="5">
        <v>4957739</v>
      </c>
      <c r="AB14" s="5">
        <v>4452941</v>
      </c>
      <c r="AC14" s="64">
        <v>504798</v>
      </c>
      <c r="AD14" s="5">
        <v>0</v>
      </c>
      <c r="AE14" s="63" t="s">
        <v>56</v>
      </c>
      <c r="AF14" s="5">
        <v>163001</v>
      </c>
      <c r="AG14" s="5">
        <v>20689</v>
      </c>
      <c r="AH14" s="5">
        <v>142312</v>
      </c>
      <c r="AI14" s="5">
        <v>10765823</v>
      </c>
      <c r="AJ14" s="5">
        <v>1109800</v>
      </c>
      <c r="AK14" s="5">
        <v>2896176</v>
      </c>
      <c r="AL14" s="5">
        <v>6759847</v>
      </c>
      <c r="AM14" s="5">
        <v>80173170</v>
      </c>
      <c r="AN14" s="5">
        <v>37372</v>
      </c>
      <c r="AO14" s="64">
        <v>2145.2737343465697</v>
      </c>
      <c r="AQ14" s="63" t="s">
        <v>56</v>
      </c>
      <c r="AR14" s="11">
        <v>0.30677940363346673</v>
      </c>
      <c r="AS14" s="11">
        <v>0.2329785146514681</v>
      </c>
      <c r="AT14" s="11">
        <v>0.74661637692805694</v>
      </c>
      <c r="AU14" s="11">
        <v>1.5023231754916746</v>
      </c>
      <c r="AV14" s="11">
        <v>-4.7088268867306642</v>
      </c>
      <c r="AW14" s="11">
        <v>-19.428361451334375</v>
      </c>
      <c r="AX14" s="11">
        <v>-16.590973928039681</v>
      </c>
      <c r="AY14" s="11">
        <v>-1.1814286157432232</v>
      </c>
      <c r="AZ14" s="11">
        <v>6.6004697945006408</v>
      </c>
      <c r="BA14" s="11">
        <v>1.9552658865353283</v>
      </c>
      <c r="BB14" s="11">
        <v>-0.99722454241122815</v>
      </c>
      <c r="BC14" s="65">
        <v>-18.995937256630782</v>
      </c>
      <c r="BD14" s="5"/>
      <c r="BE14" s="63" t="s">
        <v>56</v>
      </c>
      <c r="BF14" s="11">
        <v>-47.026620150338857</v>
      </c>
      <c r="BG14" s="11">
        <v>-40.939526009283263</v>
      </c>
      <c r="BH14" s="11">
        <v>-3.0450845234858539</v>
      </c>
      <c r="BI14" s="11">
        <v>12.227783864359285</v>
      </c>
      <c r="BJ14" s="11">
        <v>1.6750809805051872</v>
      </c>
      <c r="BK14" s="11">
        <v>-80.536903989440518</v>
      </c>
      <c r="BL14" s="11">
        <v>1.8979368455835279</v>
      </c>
      <c r="BM14" s="11">
        <v>1.6275624965711464</v>
      </c>
      <c r="BN14" s="11">
        <v>-0.46311082721175345</v>
      </c>
      <c r="BO14" s="11">
        <v>2.824053218590779</v>
      </c>
      <c r="BP14" s="57">
        <v>13.932457798188752</v>
      </c>
      <c r="BQ14" s="57">
        <v>14.858822115297809</v>
      </c>
      <c r="BR14" s="65">
        <v>6.3650730103879143</v>
      </c>
      <c r="BS14" s="5"/>
      <c r="BT14" s="63" t="s">
        <v>56</v>
      </c>
      <c r="BU14" s="11">
        <v>-10.378935330276338</v>
      </c>
      <c r="BV14" s="11">
        <v>-40.836169178415169</v>
      </c>
      <c r="BW14" s="11">
        <v>-3.1291479759579057</v>
      </c>
      <c r="BX14" s="11">
        <v>-1.3837915376998393</v>
      </c>
      <c r="BY14" s="11">
        <v>11.461401794349797</v>
      </c>
      <c r="BZ14" s="11">
        <v>-5.3941648471829691</v>
      </c>
      <c r="CA14" s="11">
        <v>-1.4585341683502431</v>
      </c>
      <c r="CB14" s="11">
        <v>-0.11265755321967708</v>
      </c>
      <c r="CC14" s="11">
        <v>-0.34664817876379928</v>
      </c>
      <c r="CD14" s="66">
        <v>0.23480457131423971</v>
      </c>
      <c r="CE14" s="63" t="s">
        <v>56</v>
      </c>
      <c r="CF14" s="11">
        <f t="shared" si="3"/>
        <v>76.48982695832035</v>
      </c>
      <c r="CG14" s="11">
        <f t="shared" si="0"/>
        <v>65.45136858128474</v>
      </c>
      <c r="CH14" s="11">
        <f t="shared" si="0"/>
        <v>11.03845837703561</v>
      </c>
      <c r="CI14" s="11">
        <f t="shared" si="0"/>
        <v>9.768141885870298</v>
      </c>
      <c r="CJ14" s="11">
        <f t="shared" si="0"/>
        <v>1.2703164911653113</v>
      </c>
      <c r="CK14" s="11">
        <f t="shared" si="0"/>
        <v>3.6948620093230691</v>
      </c>
      <c r="CL14" s="11">
        <f t="shared" si="0"/>
        <v>4.5292795582362526</v>
      </c>
      <c r="CM14" s="11">
        <f t="shared" si="0"/>
        <v>0.83441754891318376</v>
      </c>
      <c r="CN14" s="11">
        <f t="shared" si="0"/>
        <v>-0.24450324216941902</v>
      </c>
      <c r="CO14" s="11">
        <f t="shared" si="0"/>
        <v>0.50652481372509028</v>
      </c>
      <c r="CP14" s="11">
        <f t="shared" si="0"/>
        <v>0.75102805589450938</v>
      </c>
      <c r="CQ14" s="65">
        <f t="shared" si="0"/>
        <v>3.8778234663790894</v>
      </c>
      <c r="CS14" s="63" t="s">
        <v>56</v>
      </c>
      <c r="CT14" s="59">
        <f t="shared" si="1"/>
        <v>0.25719452031147078</v>
      </c>
      <c r="CU14" s="59">
        <f t="shared" si="1"/>
        <v>0.3328095920368373</v>
      </c>
      <c r="CV14" s="59">
        <f t="shared" si="1"/>
        <v>7.5615071725366481E-2</v>
      </c>
      <c r="CW14" s="59">
        <f t="shared" si="1"/>
        <v>0.34369852158770819</v>
      </c>
      <c r="CX14" s="59">
        <f t="shared" si="1"/>
        <v>3.090986672973016</v>
      </c>
      <c r="CY14" s="59">
        <f t="shared" si="1"/>
        <v>0.18594375150689438</v>
      </c>
      <c r="CZ14" s="59">
        <f t="shared" si="1"/>
        <v>6.154178511339891E-2</v>
      </c>
      <c r="DA14" s="59">
        <f t="shared" si="1"/>
        <v>6.9316206406706882E-2</v>
      </c>
      <c r="DB14" s="59">
        <f t="shared" si="1"/>
        <v>7.7744212933079735E-3</v>
      </c>
      <c r="DC14" s="59">
        <f t="shared" si="1"/>
        <v>19.815311032356586</v>
      </c>
      <c r="DD14" s="59">
        <f t="shared" si="1"/>
        <v>6.183788167537843</v>
      </c>
      <c r="DE14" s="11">
        <f t="shared" si="1"/>
        <v>5.5541535902846304</v>
      </c>
      <c r="DF14" s="65">
        <f t="shared" si="1"/>
        <v>0.62963457725321326</v>
      </c>
      <c r="DH14" s="63" t="s">
        <v>56</v>
      </c>
      <c r="DI14" s="11">
        <f t="shared" si="2"/>
        <v>0.20331115758551146</v>
      </c>
      <c r="DJ14" s="11">
        <f t="shared" si="2"/>
        <v>2.580539100549473E-2</v>
      </c>
      <c r="DK14" s="11">
        <f t="shared" si="2"/>
        <v>0.17750576658001674</v>
      </c>
      <c r="DL14" s="11">
        <f t="shared" si="2"/>
        <v>13.428211707233231</v>
      </c>
      <c r="DM14" s="11">
        <f t="shared" si="2"/>
        <v>1.3842536100293901</v>
      </c>
      <c r="DN14" s="11">
        <f t="shared" si="2"/>
        <v>3.6124005075513415</v>
      </c>
      <c r="DO14" s="11">
        <f t="shared" si="2"/>
        <v>8.431557589652499</v>
      </c>
      <c r="DP14" s="132">
        <f t="shared" si="2"/>
        <v>100</v>
      </c>
      <c r="DQ14" s="62"/>
    </row>
    <row r="15" spans="2:121" s="68" customFormat="1" ht="12">
      <c r="B15" s="63" t="s">
        <v>57</v>
      </c>
      <c r="C15" s="5">
        <v>39023356</v>
      </c>
      <c r="D15" s="5">
        <v>33393410</v>
      </c>
      <c r="E15" s="5">
        <v>5629946</v>
      </c>
      <c r="F15" s="5">
        <v>4983413</v>
      </c>
      <c r="G15" s="5">
        <v>646533</v>
      </c>
      <c r="H15" s="5">
        <v>2385738</v>
      </c>
      <c r="I15" s="5">
        <v>3004204</v>
      </c>
      <c r="J15" s="5">
        <v>618466</v>
      </c>
      <c r="K15" s="5">
        <v>-418284</v>
      </c>
      <c r="L15" s="5">
        <v>143926</v>
      </c>
      <c r="M15" s="5">
        <v>562210</v>
      </c>
      <c r="N15" s="64">
        <v>2750211</v>
      </c>
      <c r="O15" s="5"/>
      <c r="P15" s="63" t="s">
        <v>57</v>
      </c>
      <c r="Q15" s="5">
        <v>322476</v>
      </c>
      <c r="R15" s="5">
        <v>371935</v>
      </c>
      <c r="S15" s="5">
        <v>49459</v>
      </c>
      <c r="T15" s="5">
        <v>244382</v>
      </c>
      <c r="U15" s="5">
        <v>2086124</v>
      </c>
      <c r="V15" s="5">
        <v>97229</v>
      </c>
      <c r="W15" s="5">
        <v>53811</v>
      </c>
      <c r="X15" s="5">
        <v>60608</v>
      </c>
      <c r="Y15" s="5">
        <v>6797</v>
      </c>
      <c r="Z15" s="5">
        <v>15513956</v>
      </c>
      <c r="AA15" s="5">
        <v>4806619</v>
      </c>
      <c r="AB15" s="5">
        <v>4307440</v>
      </c>
      <c r="AC15" s="64">
        <v>499179</v>
      </c>
      <c r="AD15" s="5">
        <v>0</v>
      </c>
      <c r="AE15" s="63" t="s">
        <v>57</v>
      </c>
      <c r="AF15" s="5">
        <v>433995</v>
      </c>
      <c r="AG15" s="5">
        <v>240517</v>
      </c>
      <c r="AH15" s="5">
        <v>193478</v>
      </c>
      <c r="AI15" s="5">
        <v>10273342</v>
      </c>
      <c r="AJ15" s="5">
        <v>1824388</v>
      </c>
      <c r="AK15" s="5">
        <v>2420874</v>
      </c>
      <c r="AL15" s="5">
        <v>6028080</v>
      </c>
      <c r="AM15" s="5">
        <v>56923050</v>
      </c>
      <c r="AN15" s="5">
        <v>28180</v>
      </c>
      <c r="AO15" s="64">
        <v>2019.9804826117813</v>
      </c>
      <c r="AQ15" s="63" t="s">
        <v>57</v>
      </c>
      <c r="AR15" s="11">
        <v>-5.1066387994824408E-2</v>
      </c>
      <c r="AS15" s="11">
        <v>-0.14285678829005541</v>
      </c>
      <c r="AT15" s="11">
        <v>0.496866270589783</v>
      </c>
      <c r="AU15" s="11">
        <v>1.1282280020195559</v>
      </c>
      <c r="AV15" s="11">
        <v>-4.117189064133651</v>
      </c>
      <c r="AW15" s="11">
        <v>-6.3002523022977419</v>
      </c>
      <c r="AX15" s="11">
        <v>-3.9964055422652369</v>
      </c>
      <c r="AY15" s="11">
        <v>6.0633499682735676</v>
      </c>
      <c r="AZ15" s="11">
        <v>-18.172007164610889</v>
      </c>
      <c r="BA15" s="11">
        <v>-15.553730161058468</v>
      </c>
      <c r="BB15" s="11">
        <v>7.210758261393563</v>
      </c>
      <c r="BC15" s="65">
        <v>-3.4091156536172442</v>
      </c>
      <c r="BD15" s="5"/>
      <c r="BE15" s="63" t="s">
        <v>57</v>
      </c>
      <c r="BF15" s="11">
        <v>-37.859550204548825</v>
      </c>
      <c r="BG15" s="11">
        <v>-34.842780737421322</v>
      </c>
      <c r="BH15" s="11">
        <v>-4.6665381649961448</v>
      </c>
      <c r="BI15" s="11">
        <v>1.1929557227506304</v>
      </c>
      <c r="BJ15" s="11">
        <v>4.4438047127089941</v>
      </c>
      <c r="BK15" s="11">
        <v>8.6782540658358016</v>
      </c>
      <c r="BL15" s="11">
        <v>1.8453327276856688</v>
      </c>
      <c r="BM15" s="11">
        <v>1.573681476143391</v>
      </c>
      <c r="BN15" s="11">
        <v>-0.52685496853505043</v>
      </c>
      <c r="BO15" s="11">
        <v>10.24117403701425</v>
      </c>
      <c r="BP15" s="57">
        <v>30.461354647419714</v>
      </c>
      <c r="BQ15" s="57">
        <v>34.329731302491069</v>
      </c>
      <c r="BR15" s="65">
        <v>4.4948053932640715</v>
      </c>
      <c r="BS15" s="5"/>
      <c r="BT15" s="63" t="s">
        <v>57</v>
      </c>
      <c r="BU15" s="11">
        <v>-8.2364060395518326</v>
      </c>
      <c r="BV15" s="11">
        <v>-11.901761840225634</v>
      </c>
      <c r="BW15" s="11">
        <v>-3.2314856031089483</v>
      </c>
      <c r="BX15" s="11">
        <v>3.60923926039202</v>
      </c>
      <c r="BY15" s="11">
        <v>8.6685866260040321</v>
      </c>
      <c r="BZ15" s="11">
        <v>14.725480950361231</v>
      </c>
      <c r="CA15" s="11">
        <v>-1.605965850802477</v>
      </c>
      <c r="CB15" s="11">
        <v>2.2652038040617448</v>
      </c>
      <c r="CC15" s="11">
        <v>-1.9860178776390385</v>
      </c>
      <c r="CD15" s="69">
        <v>4.3373624758899583</v>
      </c>
      <c r="CE15" s="63" t="s">
        <v>57</v>
      </c>
      <c r="CF15" s="11">
        <f t="shared" si="3"/>
        <v>68.554576748786303</v>
      </c>
      <c r="CG15" s="11">
        <f t="shared" si="0"/>
        <v>58.664126395194913</v>
      </c>
      <c r="CH15" s="11">
        <f t="shared" si="0"/>
        <v>9.8904503535913832</v>
      </c>
      <c r="CI15" s="11">
        <f t="shared" si="0"/>
        <v>8.7546486001716364</v>
      </c>
      <c r="CJ15" s="11">
        <f t="shared" si="0"/>
        <v>1.1358017534197482</v>
      </c>
      <c r="CK15" s="11">
        <f t="shared" si="0"/>
        <v>4.1911633336583334</v>
      </c>
      <c r="CL15" s="11">
        <f t="shared" si="0"/>
        <v>5.277658171865351</v>
      </c>
      <c r="CM15" s="11">
        <f t="shared" si="0"/>
        <v>1.0864948382070181</v>
      </c>
      <c r="CN15" s="11">
        <f t="shared" si="0"/>
        <v>-0.73482359079494164</v>
      </c>
      <c r="CO15" s="11">
        <f t="shared" si="0"/>
        <v>0.25284309256092213</v>
      </c>
      <c r="CP15" s="11">
        <f t="shared" si="0"/>
        <v>0.98766668335586383</v>
      </c>
      <c r="CQ15" s="65">
        <f t="shared" si="0"/>
        <v>4.8314540419039389</v>
      </c>
      <c r="CS15" s="63" t="s">
        <v>57</v>
      </c>
      <c r="CT15" s="59">
        <f t="shared" si="1"/>
        <v>0.56651215983683234</v>
      </c>
      <c r="CU15" s="59">
        <f t="shared" si="1"/>
        <v>0.65339963336469142</v>
      </c>
      <c r="CV15" s="59">
        <f t="shared" si="1"/>
        <v>8.6887473527859097E-2</v>
      </c>
      <c r="CW15" s="59">
        <f t="shared" si="1"/>
        <v>0.42931993278645475</v>
      </c>
      <c r="CX15" s="59">
        <f t="shared" si="1"/>
        <v>3.6648141657904838</v>
      </c>
      <c r="CY15" s="59">
        <f t="shared" si="1"/>
        <v>0.17080778349016787</v>
      </c>
      <c r="CZ15" s="59">
        <f t="shared" si="1"/>
        <v>9.4532882549336339E-2</v>
      </c>
      <c r="DA15" s="59">
        <f t="shared" si="1"/>
        <v>0.10647356387263156</v>
      </c>
      <c r="DB15" s="59">
        <f t="shared" si="1"/>
        <v>1.194068132329522E-2</v>
      </c>
      <c r="DC15" s="59">
        <f t="shared" si="1"/>
        <v>27.254259917555366</v>
      </c>
      <c r="DD15" s="59">
        <f t="shared" si="1"/>
        <v>8.4440643992196485</v>
      </c>
      <c r="DE15" s="11">
        <f t="shared" si="1"/>
        <v>7.567127903371305</v>
      </c>
      <c r="DF15" s="65">
        <f t="shared" si="1"/>
        <v>0.87693649584834266</v>
      </c>
      <c r="DH15" s="63" t="s">
        <v>57</v>
      </c>
      <c r="DI15" s="11">
        <f t="shared" si="2"/>
        <v>0.76242400925459897</v>
      </c>
      <c r="DJ15" s="11">
        <f t="shared" si="2"/>
        <v>0.42253006471016574</v>
      </c>
      <c r="DK15" s="11">
        <f t="shared" si="2"/>
        <v>0.33989394454443322</v>
      </c>
      <c r="DL15" s="11">
        <f t="shared" si="2"/>
        <v>18.047771509081119</v>
      </c>
      <c r="DM15" s="11">
        <f t="shared" si="2"/>
        <v>3.2050074618278539</v>
      </c>
      <c r="DN15" s="11">
        <f t="shared" si="2"/>
        <v>4.2528887682582015</v>
      </c>
      <c r="DO15" s="11">
        <f t="shared" si="2"/>
        <v>10.589875278995065</v>
      </c>
      <c r="DP15" s="133">
        <f t="shared" si="2"/>
        <v>100</v>
      </c>
      <c r="DQ15" s="71"/>
    </row>
    <row r="16" spans="2:121" ht="12">
      <c r="B16" s="63" t="s">
        <v>58</v>
      </c>
      <c r="C16" s="5">
        <v>90496985</v>
      </c>
      <c r="D16" s="5">
        <v>77428941</v>
      </c>
      <c r="E16" s="5">
        <v>13068044</v>
      </c>
      <c r="F16" s="5">
        <v>11557171</v>
      </c>
      <c r="G16" s="5">
        <v>1510873</v>
      </c>
      <c r="H16" s="5">
        <v>5084765</v>
      </c>
      <c r="I16" s="5">
        <v>6686277</v>
      </c>
      <c r="J16" s="5">
        <v>1601512</v>
      </c>
      <c r="K16" s="5">
        <v>-765945</v>
      </c>
      <c r="L16" s="5">
        <v>722843</v>
      </c>
      <c r="M16" s="5">
        <v>1488788</v>
      </c>
      <c r="N16" s="64">
        <v>5738727</v>
      </c>
      <c r="O16" s="5"/>
      <c r="P16" s="63" t="s">
        <v>58</v>
      </c>
      <c r="Q16" s="5">
        <v>331764</v>
      </c>
      <c r="R16" s="5">
        <v>430343</v>
      </c>
      <c r="S16" s="5">
        <v>98579</v>
      </c>
      <c r="T16" s="5">
        <v>984416</v>
      </c>
      <c r="U16" s="5">
        <v>4240228</v>
      </c>
      <c r="V16" s="5">
        <v>182319</v>
      </c>
      <c r="W16" s="5">
        <v>111983</v>
      </c>
      <c r="X16" s="5">
        <v>126128</v>
      </c>
      <c r="Y16" s="5">
        <v>14145</v>
      </c>
      <c r="Z16" s="5">
        <v>31171497</v>
      </c>
      <c r="AA16" s="5">
        <v>9264277</v>
      </c>
      <c r="AB16" s="5">
        <v>8520520</v>
      </c>
      <c r="AC16" s="64">
        <v>743757</v>
      </c>
      <c r="AD16" s="5">
        <v>0</v>
      </c>
      <c r="AE16" s="63" t="s">
        <v>58</v>
      </c>
      <c r="AF16" s="72">
        <v>1644451</v>
      </c>
      <c r="AG16" s="5">
        <v>1353531</v>
      </c>
      <c r="AH16" s="5">
        <v>290920</v>
      </c>
      <c r="AI16" s="5">
        <v>20262769</v>
      </c>
      <c r="AJ16" s="5">
        <v>4154201</v>
      </c>
      <c r="AK16" s="5">
        <v>4424258</v>
      </c>
      <c r="AL16" s="5">
        <v>11684310</v>
      </c>
      <c r="AM16" s="5">
        <v>126753247</v>
      </c>
      <c r="AN16" s="5">
        <v>60705</v>
      </c>
      <c r="AO16" s="64">
        <v>2088.0198830409358</v>
      </c>
      <c r="AQ16" s="63" t="s">
        <v>58</v>
      </c>
      <c r="AR16" s="11">
        <v>-6.1436104049869704E-2</v>
      </c>
      <c r="AS16" s="11">
        <v>-0.15522766873039853</v>
      </c>
      <c r="AT16" s="11">
        <v>0.49791983541406187</v>
      </c>
      <c r="AU16" s="11">
        <v>1.1087326662372867</v>
      </c>
      <c r="AV16" s="11">
        <v>-3.941037345981206</v>
      </c>
      <c r="AW16" s="11">
        <v>3.9454912044967037</v>
      </c>
      <c r="AX16" s="11">
        <v>2.3806417649777161</v>
      </c>
      <c r="AY16" s="11">
        <v>-2.2896925702285666</v>
      </c>
      <c r="AZ16" s="11">
        <v>5.9233256895664423</v>
      </c>
      <c r="BA16" s="11">
        <v>2.0486156209235218</v>
      </c>
      <c r="BB16" s="11">
        <v>-2.2144455544586776</v>
      </c>
      <c r="BC16" s="65">
        <v>2.5852388210019619</v>
      </c>
      <c r="BD16" s="5"/>
      <c r="BE16" s="63" t="s">
        <v>58</v>
      </c>
      <c r="BF16" s="11">
        <v>-47.332025222410607</v>
      </c>
      <c r="BG16" s="11">
        <v>-41.209410472504523</v>
      </c>
      <c r="BH16" s="11">
        <v>-3.4268248479089318</v>
      </c>
      <c r="BI16" s="11">
        <v>39.570915731388482</v>
      </c>
      <c r="BJ16" s="11">
        <v>3.1636447507612777</v>
      </c>
      <c r="BK16" s="11">
        <v>22.626750427097488</v>
      </c>
      <c r="BL16" s="11">
        <v>0.14039668771126573</v>
      </c>
      <c r="BM16" s="11">
        <v>-0.12590369555061093</v>
      </c>
      <c r="BN16" s="11">
        <v>-2.1851877463522578</v>
      </c>
      <c r="BO16" s="11">
        <v>5.5630119280813455</v>
      </c>
      <c r="BP16" s="57">
        <v>9.2602872785036219</v>
      </c>
      <c r="BQ16" s="57">
        <v>9.9584248307104932</v>
      </c>
      <c r="BR16" s="65">
        <v>1.8520116182095303</v>
      </c>
      <c r="BS16" s="5"/>
      <c r="BT16" s="63" t="s">
        <v>58</v>
      </c>
      <c r="BU16" s="11">
        <v>7.8919277112386128</v>
      </c>
      <c r="BV16" s="11">
        <v>10.662520971028096</v>
      </c>
      <c r="BW16" s="11">
        <v>-3.3645685586067384</v>
      </c>
      <c r="BX16" s="11">
        <v>3.7756525398103982</v>
      </c>
      <c r="BY16" s="11">
        <v>8.1741764747392711</v>
      </c>
      <c r="BZ16" s="11">
        <v>15.965718716179184</v>
      </c>
      <c r="CA16" s="11">
        <v>-1.5653590696639967</v>
      </c>
      <c r="CB16" s="11">
        <v>1.4243559642362957</v>
      </c>
      <c r="CC16" s="11">
        <v>-0.66599031286817645</v>
      </c>
      <c r="CD16" s="66">
        <v>2.1043611183001252</v>
      </c>
      <c r="CE16" s="63" t="s">
        <v>58</v>
      </c>
      <c r="CF16" s="11">
        <f t="shared" si="3"/>
        <v>71.396186797486934</v>
      </c>
      <c r="CG16" s="11">
        <f t="shared" si="0"/>
        <v>61.086357022475333</v>
      </c>
      <c r="CH16" s="11">
        <f t="shared" si="0"/>
        <v>10.309829775011602</v>
      </c>
      <c r="CI16" s="11">
        <f t="shared" si="0"/>
        <v>9.1178500539713987</v>
      </c>
      <c r="CJ16" s="11">
        <f t="shared" si="0"/>
        <v>1.1919797210402034</v>
      </c>
      <c r="CK16" s="11">
        <f t="shared" si="0"/>
        <v>4.0115461499775229</v>
      </c>
      <c r="CL16" s="11">
        <f t="shared" si="0"/>
        <v>5.2750340983375361</v>
      </c>
      <c r="CM16" s="11">
        <f t="shared" si="0"/>
        <v>1.2634879483600132</v>
      </c>
      <c r="CN16" s="11">
        <f t="shared" si="0"/>
        <v>-0.60428037792199518</v>
      </c>
      <c r="CO16" s="11">
        <f t="shared" si="0"/>
        <v>0.57027572634884849</v>
      </c>
      <c r="CP16" s="11">
        <f t="shared" si="0"/>
        <v>1.1745561042708437</v>
      </c>
      <c r="CQ16" s="65">
        <f t="shared" si="0"/>
        <v>4.5274792842190461</v>
      </c>
      <c r="CS16" s="63" t="s">
        <v>58</v>
      </c>
      <c r="CT16" s="59">
        <f t="shared" si="1"/>
        <v>0.26174004047407162</v>
      </c>
      <c r="CU16" s="59">
        <f t="shared" si="1"/>
        <v>0.33951240712594921</v>
      </c>
      <c r="CV16" s="59">
        <f t="shared" si="1"/>
        <v>7.7772366651877561E-2</v>
      </c>
      <c r="CW16" s="59">
        <f t="shared" si="1"/>
        <v>0.77663967061924655</v>
      </c>
      <c r="CX16" s="59">
        <f t="shared" si="1"/>
        <v>3.345261837750003</v>
      </c>
      <c r="CY16" s="59">
        <f t="shared" si="1"/>
        <v>0.14383773537572572</v>
      </c>
      <c r="CZ16" s="59">
        <f t="shared" si="1"/>
        <v>8.8347243680471546E-2</v>
      </c>
      <c r="DA16" s="59">
        <f t="shared" si="1"/>
        <v>9.9506721117763555E-2</v>
      </c>
      <c r="DB16" s="59">
        <f t="shared" si="1"/>
        <v>1.1159477437292E-2</v>
      </c>
      <c r="DC16" s="59">
        <f t="shared" si="1"/>
        <v>24.592267052535547</v>
      </c>
      <c r="DD16" s="59">
        <f t="shared" si="1"/>
        <v>7.3089070451978237</v>
      </c>
      <c r="DE16" s="11">
        <f t="shared" si="1"/>
        <v>6.7221315442909324</v>
      </c>
      <c r="DF16" s="65">
        <f t="shared" si="1"/>
        <v>0.58677550090689201</v>
      </c>
      <c r="DH16" s="63" t="s">
        <v>58</v>
      </c>
      <c r="DI16" s="11">
        <f t="shared" si="2"/>
        <v>1.2973640036219349</v>
      </c>
      <c r="DJ16" s="11">
        <f t="shared" si="2"/>
        <v>1.0678472007900515</v>
      </c>
      <c r="DK16" s="11">
        <f t="shared" si="2"/>
        <v>0.22951680283188328</v>
      </c>
      <c r="DL16" s="11">
        <f t="shared" si="2"/>
        <v>15.985996003715785</v>
      </c>
      <c r="DM16" s="11">
        <f t="shared" si="2"/>
        <v>3.27739217599688</v>
      </c>
      <c r="DN16" s="11">
        <f t="shared" si="2"/>
        <v>3.4904494399263788</v>
      </c>
      <c r="DO16" s="11">
        <f t="shared" si="2"/>
        <v>9.2181543877925272</v>
      </c>
      <c r="DP16" s="132">
        <f t="shared" si="2"/>
        <v>100</v>
      </c>
      <c r="DQ16" s="62"/>
    </row>
    <row r="17" spans="2:121" ht="12">
      <c r="B17" s="63" t="s">
        <v>59</v>
      </c>
      <c r="C17" s="5">
        <v>40936533</v>
      </c>
      <c r="D17" s="5">
        <v>35033865</v>
      </c>
      <c r="E17" s="5">
        <v>5902668</v>
      </c>
      <c r="F17" s="5">
        <v>5220916</v>
      </c>
      <c r="G17" s="5">
        <v>681752</v>
      </c>
      <c r="H17" s="5">
        <v>2516843</v>
      </c>
      <c r="I17" s="5">
        <v>3439384</v>
      </c>
      <c r="J17" s="5">
        <v>922541</v>
      </c>
      <c r="K17" s="5">
        <v>-221923</v>
      </c>
      <c r="L17" s="5">
        <v>646600</v>
      </c>
      <c r="M17" s="5">
        <v>868523</v>
      </c>
      <c r="N17" s="64">
        <v>2680901</v>
      </c>
      <c r="O17" s="5"/>
      <c r="P17" s="63" t="s">
        <v>59</v>
      </c>
      <c r="Q17" s="5">
        <v>134428</v>
      </c>
      <c r="R17" s="5">
        <v>181136</v>
      </c>
      <c r="S17" s="5">
        <v>46708</v>
      </c>
      <c r="T17" s="5">
        <v>288218</v>
      </c>
      <c r="U17" s="5">
        <v>2042033</v>
      </c>
      <c r="V17" s="5">
        <v>216222</v>
      </c>
      <c r="W17" s="5">
        <v>57865</v>
      </c>
      <c r="X17" s="5">
        <v>65175</v>
      </c>
      <c r="Y17" s="5">
        <v>7310</v>
      </c>
      <c r="Z17" s="5">
        <v>13234258</v>
      </c>
      <c r="AA17" s="5">
        <v>3904891</v>
      </c>
      <c r="AB17" s="5">
        <v>3506014</v>
      </c>
      <c r="AC17" s="64">
        <v>398877</v>
      </c>
      <c r="AD17" s="5">
        <v>0</v>
      </c>
      <c r="AE17" s="63" t="s">
        <v>59</v>
      </c>
      <c r="AF17" s="5">
        <v>232571</v>
      </c>
      <c r="AG17" s="5">
        <v>100876</v>
      </c>
      <c r="AH17" s="5">
        <v>131695</v>
      </c>
      <c r="AI17" s="5">
        <v>9096796</v>
      </c>
      <c r="AJ17" s="5">
        <v>2644342</v>
      </c>
      <c r="AK17" s="5">
        <v>1862180</v>
      </c>
      <c r="AL17" s="5">
        <v>4590274</v>
      </c>
      <c r="AM17" s="5">
        <v>56687634</v>
      </c>
      <c r="AN17" s="5">
        <v>27630</v>
      </c>
      <c r="AO17" s="64">
        <v>2051.669706840391</v>
      </c>
      <c r="AQ17" s="63" t="s">
        <v>59</v>
      </c>
      <c r="AR17" s="11">
        <v>0.98562821229766229</v>
      </c>
      <c r="AS17" s="11">
        <v>0.89348997179527367</v>
      </c>
      <c r="AT17" s="11">
        <v>1.5359749653213555</v>
      </c>
      <c r="AU17" s="11">
        <v>2.1724070178954298</v>
      </c>
      <c r="AV17" s="11">
        <v>-3.0869918745415568</v>
      </c>
      <c r="AW17" s="11">
        <v>-5.7722849156614959</v>
      </c>
      <c r="AX17" s="11">
        <v>-3.3309573972932318</v>
      </c>
      <c r="AY17" s="11">
        <v>4.0216535832598543</v>
      </c>
      <c r="AZ17" s="11">
        <v>10.536924385534203</v>
      </c>
      <c r="BA17" s="11">
        <v>10.929069557982141</v>
      </c>
      <c r="BB17" s="11">
        <v>4.5209373300150668</v>
      </c>
      <c r="BC17" s="65">
        <v>-6.3300971009474596</v>
      </c>
      <c r="BD17" s="5"/>
      <c r="BE17" s="63" t="s">
        <v>59</v>
      </c>
      <c r="BF17" s="11">
        <v>-52.313417216804602</v>
      </c>
      <c r="BG17" s="11">
        <v>-45.184221277368394</v>
      </c>
      <c r="BH17" s="11">
        <v>-3.7860997816503934</v>
      </c>
      <c r="BI17" s="11">
        <v>0.81923631224726812</v>
      </c>
      <c r="BJ17" s="11">
        <v>3.8881627914430505</v>
      </c>
      <c r="BK17" s="11">
        <v>-34.217243550933858</v>
      </c>
      <c r="BL17" s="11">
        <v>1.4997368882652167</v>
      </c>
      <c r="BM17" s="11">
        <v>1.2317107266006027</v>
      </c>
      <c r="BN17" s="11">
        <v>-0.84102007596310369</v>
      </c>
      <c r="BO17" s="11">
        <v>20.962202013907365</v>
      </c>
      <c r="BP17" s="57">
        <v>41.587184062313156</v>
      </c>
      <c r="BQ17" s="57">
        <v>48.335149789979255</v>
      </c>
      <c r="BR17" s="65">
        <v>1.1441177589289111</v>
      </c>
      <c r="BS17" s="5"/>
      <c r="BT17" s="63" t="s">
        <v>59</v>
      </c>
      <c r="BU17" s="11">
        <v>9.7058892898417426</v>
      </c>
      <c r="BV17" s="11">
        <v>33.217120293702045</v>
      </c>
      <c r="BW17" s="11">
        <v>-3.3587237290125631</v>
      </c>
      <c r="BX17" s="11">
        <v>14.125294744560987</v>
      </c>
      <c r="BY17" s="11">
        <v>55.122668327977486</v>
      </c>
      <c r="BZ17" s="11">
        <v>10.122613402909273</v>
      </c>
      <c r="CA17" s="11">
        <v>0.32945000667730223</v>
      </c>
      <c r="CB17" s="11">
        <v>4.6885628114748625</v>
      </c>
      <c r="CC17" s="11">
        <v>-0.99258250618124488</v>
      </c>
      <c r="CD17" s="66">
        <v>5.7381007014053251</v>
      </c>
      <c r="CE17" s="63" t="s">
        <v>59</v>
      </c>
      <c r="CF17" s="11">
        <f t="shared" si="3"/>
        <v>72.214220477079706</v>
      </c>
      <c r="CG17" s="11">
        <f t="shared" si="0"/>
        <v>61.801600327859859</v>
      </c>
      <c r="CH17" s="11">
        <f t="shared" si="0"/>
        <v>10.412620149219846</v>
      </c>
      <c r="CI17" s="11">
        <f t="shared" si="0"/>
        <v>9.2099733779681117</v>
      </c>
      <c r="CJ17" s="11">
        <f t="shared" si="0"/>
        <v>1.2026467712517337</v>
      </c>
      <c r="CK17" s="11">
        <f t="shared" si="0"/>
        <v>4.4398448522300296</v>
      </c>
      <c r="CL17" s="11">
        <f t="shared" si="0"/>
        <v>6.0672562202895968</v>
      </c>
      <c r="CM17" s="11">
        <f t="shared" si="0"/>
        <v>1.6274113680595665</v>
      </c>
      <c r="CN17" s="11">
        <f t="shared" si="0"/>
        <v>-0.39148396985487172</v>
      </c>
      <c r="CO17" s="11">
        <f t="shared" si="0"/>
        <v>1.1406367745035892</v>
      </c>
      <c r="CP17" s="11">
        <f t="shared" si="0"/>
        <v>1.532120744358461</v>
      </c>
      <c r="CQ17" s="65">
        <f t="shared" si="0"/>
        <v>4.7292518858698527</v>
      </c>
      <c r="CS17" s="63" t="s">
        <v>59</v>
      </c>
      <c r="CT17" s="59">
        <f t="shared" si="1"/>
        <v>0.23713813845185355</v>
      </c>
      <c r="CU17" s="59">
        <f t="shared" si="1"/>
        <v>0.31953353353925479</v>
      </c>
      <c r="CV17" s="59">
        <f t="shared" si="1"/>
        <v>8.2395395087401249E-2</v>
      </c>
      <c r="CW17" s="59">
        <f t="shared" si="1"/>
        <v>0.50843187422498526</v>
      </c>
      <c r="CX17" s="59">
        <f t="shared" si="1"/>
        <v>3.6022547704143024</v>
      </c>
      <c r="CY17" s="59">
        <f t="shared" si="1"/>
        <v>0.38142710277871184</v>
      </c>
      <c r="CZ17" s="59">
        <f t="shared" si="1"/>
        <v>0.10207693621504825</v>
      </c>
      <c r="DA17" s="59">
        <f t="shared" si="1"/>
        <v>0.1149721648287526</v>
      </c>
      <c r="DB17" s="59">
        <f t="shared" si="1"/>
        <v>1.2895228613704358E-2</v>
      </c>
      <c r="DC17" s="59">
        <f t="shared" si="1"/>
        <v>23.345934670690262</v>
      </c>
      <c r="DD17" s="59">
        <f t="shared" si="1"/>
        <v>6.8884353155398941</v>
      </c>
      <c r="DE17" s="11">
        <f t="shared" si="1"/>
        <v>6.1847950824689555</v>
      </c>
      <c r="DF17" s="65">
        <f t="shared" si="1"/>
        <v>0.70364023307093748</v>
      </c>
      <c r="DH17" s="63" t="s">
        <v>59</v>
      </c>
      <c r="DI17" s="11">
        <f t="shared" si="2"/>
        <v>0.41026760792309658</v>
      </c>
      <c r="DJ17" s="11">
        <f t="shared" si="2"/>
        <v>0.17795062676279627</v>
      </c>
      <c r="DK17" s="11">
        <f t="shared" si="2"/>
        <v>0.23231698116030031</v>
      </c>
      <c r="DL17" s="11">
        <f t="shared" si="2"/>
        <v>16.047231747227269</v>
      </c>
      <c r="DM17" s="11">
        <f t="shared" si="2"/>
        <v>4.664759866322874</v>
      </c>
      <c r="DN17" s="11">
        <f t="shared" si="2"/>
        <v>3.2849845170818028</v>
      </c>
      <c r="DO17" s="11">
        <f t="shared" si="2"/>
        <v>8.0974873638225926</v>
      </c>
      <c r="DP17" s="132">
        <f t="shared" si="2"/>
        <v>100</v>
      </c>
      <c r="DQ17" s="62"/>
    </row>
    <row r="18" spans="2:121" ht="12">
      <c r="B18" s="63" t="s">
        <v>60</v>
      </c>
      <c r="C18" s="5">
        <v>115424239</v>
      </c>
      <c r="D18" s="5">
        <v>98779914</v>
      </c>
      <c r="E18" s="5">
        <v>16644325</v>
      </c>
      <c r="F18" s="5">
        <v>14723227</v>
      </c>
      <c r="G18" s="5">
        <v>1921098</v>
      </c>
      <c r="H18" s="5">
        <v>8407275</v>
      </c>
      <c r="I18" s="5">
        <v>10561239</v>
      </c>
      <c r="J18" s="5">
        <v>2153964</v>
      </c>
      <c r="K18" s="5">
        <v>-574925</v>
      </c>
      <c r="L18" s="5">
        <v>1398564</v>
      </c>
      <c r="M18" s="5">
        <v>1973489</v>
      </c>
      <c r="N18" s="64">
        <v>8786590</v>
      </c>
      <c r="O18" s="5"/>
      <c r="P18" s="63" t="s">
        <v>60</v>
      </c>
      <c r="Q18" s="5">
        <v>996608</v>
      </c>
      <c r="R18" s="5">
        <v>1152374</v>
      </c>
      <c r="S18" s="5">
        <v>155766</v>
      </c>
      <c r="T18" s="5">
        <v>1466437</v>
      </c>
      <c r="U18" s="5">
        <v>5671040</v>
      </c>
      <c r="V18" s="5">
        <v>652505</v>
      </c>
      <c r="W18" s="5">
        <v>195610</v>
      </c>
      <c r="X18" s="5">
        <v>220319</v>
      </c>
      <c r="Y18" s="5">
        <v>24709</v>
      </c>
      <c r="Z18" s="5">
        <v>41630599</v>
      </c>
      <c r="AA18" s="5">
        <v>12919918</v>
      </c>
      <c r="AB18" s="5">
        <v>11220936</v>
      </c>
      <c r="AC18" s="64">
        <v>1698982</v>
      </c>
      <c r="AD18" s="5">
        <v>0</v>
      </c>
      <c r="AE18" s="63" t="s">
        <v>60</v>
      </c>
      <c r="AF18" s="5">
        <v>1135895</v>
      </c>
      <c r="AG18" s="5">
        <v>555373</v>
      </c>
      <c r="AH18" s="5">
        <v>580522</v>
      </c>
      <c r="AI18" s="5">
        <v>27574786</v>
      </c>
      <c r="AJ18" s="5">
        <v>3417409</v>
      </c>
      <c r="AK18" s="5">
        <v>7546975</v>
      </c>
      <c r="AL18" s="5">
        <v>16610402</v>
      </c>
      <c r="AM18" s="5">
        <v>165462113</v>
      </c>
      <c r="AN18" s="5">
        <v>85368</v>
      </c>
      <c r="AO18" s="64">
        <v>1938.2217341392559</v>
      </c>
      <c r="AQ18" s="63" t="s">
        <v>60</v>
      </c>
      <c r="AR18" s="11">
        <v>-0.56478711812179139</v>
      </c>
      <c r="AS18" s="11">
        <v>-0.65796805301083705</v>
      </c>
      <c r="AT18" s="11">
        <v>-8.1642785000604363E-3</v>
      </c>
      <c r="AU18" s="11">
        <v>0.61976940570600902</v>
      </c>
      <c r="AV18" s="11">
        <v>-4.5722985676640278</v>
      </c>
      <c r="AW18" s="11">
        <v>4.5659120555689885</v>
      </c>
      <c r="AX18" s="11">
        <v>2.6590832277944854</v>
      </c>
      <c r="AY18" s="11">
        <v>-4.1623340999584872</v>
      </c>
      <c r="AZ18" s="11">
        <v>15.025584330742877</v>
      </c>
      <c r="BA18" s="11">
        <v>1.0842296303095702</v>
      </c>
      <c r="BB18" s="11">
        <v>-4.2064918605401838</v>
      </c>
      <c r="BC18" s="65">
        <v>3.0427829862528157</v>
      </c>
      <c r="BD18" s="5"/>
      <c r="BE18" s="63" t="s">
        <v>60</v>
      </c>
      <c r="BF18" s="11">
        <v>-37.694593427038683</v>
      </c>
      <c r="BG18" s="11">
        <v>-34.613182629319759</v>
      </c>
      <c r="BH18" s="11">
        <v>-4.3453163188857911</v>
      </c>
      <c r="BI18" s="11">
        <v>69.734559163108429</v>
      </c>
      <c r="BJ18" s="11">
        <v>3.4329049649632855</v>
      </c>
      <c r="BK18" s="11">
        <v>12.346675941294363</v>
      </c>
      <c r="BL18" s="11">
        <v>3.1556854017908935</v>
      </c>
      <c r="BM18" s="11">
        <v>2.8816519416478323</v>
      </c>
      <c r="BN18" s="11">
        <v>0.76258053992333408</v>
      </c>
      <c r="BO18" s="11">
        <v>6.6539474548181765</v>
      </c>
      <c r="BP18" s="57">
        <v>19.105424088063348</v>
      </c>
      <c r="BQ18" s="57">
        <v>20.619247549171892</v>
      </c>
      <c r="BR18" s="65">
        <v>9.9885413901818492</v>
      </c>
      <c r="BS18" s="5"/>
      <c r="BT18" s="63" t="s">
        <v>60</v>
      </c>
      <c r="BU18" s="11">
        <v>-4.8201806572707007</v>
      </c>
      <c r="BV18" s="11">
        <v>-6.382293694741545</v>
      </c>
      <c r="BW18" s="11">
        <v>-3.2761565184068244</v>
      </c>
      <c r="BX18" s="11">
        <v>2.1573767812244729</v>
      </c>
      <c r="BY18" s="11">
        <v>1.3321943103608294</v>
      </c>
      <c r="BZ18" s="11">
        <v>12.531372305769045</v>
      </c>
      <c r="CA18" s="11">
        <v>-1.7916064777894765</v>
      </c>
      <c r="CB18" s="11">
        <v>1.4150864641751277</v>
      </c>
      <c r="CC18" s="11">
        <v>-1.434014547973675</v>
      </c>
      <c r="CD18" s="69">
        <v>2.8905519475940342</v>
      </c>
      <c r="CE18" s="63" t="s">
        <v>60</v>
      </c>
      <c r="CF18" s="11">
        <f t="shared" si="3"/>
        <v>69.758712074467468</v>
      </c>
      <c r="CG18" s="11">
        <f t="shared" si="0"/>
        <v>59.699415297567249</v>
      </c>
      <c r="CH18" s="11">
        <f t="shared" si="0"/>
        <v>10.05929677690022</v>
      </c>
      <c r="CI18" s="11">
        <f t="shared" si="0"/>
        <v>8.8982466940936504</v>
      </c>
      <c r="CJ18" s="11">
        <f t="shared" si="0"/>
        <v>1.1610500828065697</v>
      </c>
      <c r="CK18" s="11">
        <f t="shared" si="0"/>
        <v>5.081087656604506</v>
      </c>
      <c r="CL18" s="11">
        <f t="shared" si="0"/>
        <v>6.3828744892191729</v>
      </c>
      <c r="CM18" s="11">
        <f t="shared" si="0"/>
        <v>1.3017868326146664</v>
      </c>
      <c r="CN18" s="11">
        <f t="shared" si="0"/>
        <v>-0.34746625047632507</v>
      </c>
      <c r="CO18" s="11">
        <f t="shared" si="0"/>
        <v>0.84524727422041324</v>
      </c>
      <c r="CP18" s="11">
        <f t="shared" si="0"/>
        <v>1.1927135246967382</v>
      </c>
      <c r="CQ18" s="65">
        <f t="shared" si="0"/>
        <v>5.3103334900600476</v>
      </c>
      <c r="CS18" s="63" t="s">
        <v>60</v>
      </c>
      <c r="CT18" s="59">
        <f t="shared" si="1"/>
        <v>0.60231794574024333</v>
      </c>
      <c r="CU18" s="59">
        <f t="shared" si="1"/>
        <v>0.69645792568840215</v>
      </c>
      <c r="CV18" s="59">
        <f t="shared" si="1"/>
        <v>9.4139979948158883E-2</v>
      </c>
      <c r="CW18" s="59">
        <f t="shared" si="1"/>
        <v>0.88626754089620507</v>
      </c>
      <c r="CX18" s="59">
        <f t="shared" si="1"/>
        <v>3.4273948864656409</v>
      </c>
      <c r="CY18" s="59">
        <f t="shared" si="1"/>
        <v>0.39435311695795883</v>
      </c>
      <c r="CZ18" s="59">
        <f t="shared" si="1"/>
        <v>0.11822041702078348</v>
      </c>
      <c r="DA18" s="59">
        <f t="shared" si="1"/>
        <v>0.1331537449905526</v>
      </c>
      <c r="DB18" s="59">
        <f t="shared" si="1"/>
        <v>1.4933327969769128E-2</v>
      </c>
      <c r="DC18" s="59">
        <f t="shared" si="1"/>
        <v>25.16020026892803</v>
      </c>
      <c r="DD18" s="59">
        <f t="shared" si="1"/>
        <v>7.8083845091474204</v>
      </c>
      <c r="DE18" s="11">
        <f t="shared" si="1"/>
        <v>6.7815742205588778</v>
      </c>
      <c r="DF18" s="65">
        <f t="shared" si="1"/>
        <v>1.0268102885885424</v>
      </c>
      <c r="DH18" s="63" t="s">
        <v>60</v>
      </c>
      <c r="DI18" s="11">
        <f t="shared" si="2"/>
        <v>0.68649854604479754</v>
      </c>
      <c r="DJ18" s="11">
        <f t="shared" si="2"/>
        <v>0.33564964808590347</v>
      </c>
      <c r="DK18" s="11">
        <f t="shared" si="2"/>
        <v>0.35084889795889407</v>
      </c>
      <c r="DL18" s="11">
        <f t="shared" si="2"/>
        <v>16.665317213735811</v>
      </c>
      <c r="DM18" s="11">
        <f t="shared" si="2"/>
        <v>2.0653725121955864</v>
      </c>
      <c r="DN18" s="11">
        <f t="shared" si="2"/>
        <v>4.5611498990104158</v>
      </c>
      <c r="DO18" s="11">
        <f t="shared" si="2"/>
        <v>10.038794802529809</v>
      </c>
      <c r="DP18" s="133">
        <f t="shared" si="2"/>
        <v>100</v>
      </c>
      <c r="DQ18" s="73"/>
    </row>
    <row r="19" spans="2:121" ht="12">
      <c r="B19" s="74" t="s">
        <v>61</v>
      </c>
      <c r="C19" s="75">
        <v>107419979</v>
      </c>
      <c r="D19" s="75">
        <v>91914814</v>
      </c>
      <c r="E19" s="75">
        <v>15505165</v>
      </c>
      <c r="F19" s="75">
        <v>13712485</v>
      </c>
      <c r="G19" s="75">
        <v>1792680</v>
      </c>
      <c r="H19" s="75">
        <v>5904809</v>
      </c>
      <c r="I19" s="75">
        <v>10436470</v>
      </c>
      <c r="J19" s="75">
        <v>4531661</v>
      </c>
      <c r="K19" s="75">
        <v>185434</v>
      </c>
      <c r="L19" s="75">
        <v>4606870</v>
      </c>
      <c r="M19" s="75">
        <v>4421436</v>
      </c>
      <c r="N19" s="76">
        <v>5575714</v>
      </c>
      <c r="O19" s="5"/>
      <c r="P19" s="74" t="s">
        <v>61</v>
      </c>
      <c r="Q19" s="75">
        <v>292132</v>
      </c>
      <c r="R19" s="75">
        <v>384210</v>
      </c>
      <c r="S19" s="75">
        <v>92078</v>
      </c>
      <c r="T19" s="75">
        <v>737209</v>
      </c>
      <c r="U19" s="75">
        <v>4022063</v>
      </c>
      <c r="V19" s="75">
        <v>524310</v>
      </c>
      <c r="W19" s="75">
        <v>143661</v>
      </c>
      <c r="X19" s="75">
        <v>161808</v>
      </c>
      <c r="Y19" s="75">
        <v>18147</v>
      </c>
      <c r="Z19" s="75">
        <v>27718886</v>
      </c>
      <c r="AA19" s="75">
        <v>7247309</v>
      </c>
      <c r="AB19" s="75">
        <v>6922354</v>
      </c>
      <c r="AC19" s="76">
        <v>324955</v>
      </c>
      <c r="AD19" s="5">
        <v>0</v>
      </c>
      <c r="AE19" s="74" t="s">
        <v>61</v>
      </c>
      <c r="AF19" s="77">
        <v>2315511</v>
      </c>
      <c r="AG19" s="75">
        <v>2160580</v>
      </c>
      <c r="AH19" s="75">
        <v>154931</v>
      </c>
      <c r="AI19" s="75">
        <v>18156066</v>
      </c>
      <c r="AJ19" s="75">
        <v>1202609</v>
      </c>
      <c r="AK19" s="75">
        <v>4489055</v>
      </c>
      <c r="AL19" s="75">
        <v>12464402</v>
      </c>
      <c r="AM19" s="75">
        <v>141043674</v>
      </c>
      <c r="AN19" s="75">
        <v>57102</v>
      </c>
      <c r="AO19" s="76">
        <v>2470.0303667121993</v>
      </c>
      <c r="AQ19" s="74" t="s">
        <v>61</v>
      </c>
      <c r="AR19" s="78">
        <v>0.85526161120133193</v>
      </c>
      <c r="AS19" s="78">
        <v>0.7591808281205713</v>
      </c>
      <c r="AT19" s="78">
        <v>1.4286138555310812</v>
      </c>
      <c r="AU19" s="78">
        <v>2.0382900916228577</v>
      </c>
      <c r="AV19" s="78">
        <v>-3.0044237445136046</v>
      </c>
      <c r="AW19" s="78">
        <v>15.696994563143015</v>
      </c>
      <c r="AX19" s="78">
        <v>8.9334221935067717</v>
      </c>
      <c r="AY19" s="78">
        <v>1.2229414433300103</v>
      </c>
      <c r="AZ19" s="78">
        <v>133.43430300276583</v>
      </c>
      <c r="BA19" s="78">
        <v>20.904401994467161</v>
      </c>
      <c r="BB19" s="78">
        <v>1.2937795807203865</v>
      </c>
      <c r="BC19" s="79">
        <v>1.0073902579751655</v>
      </c>
      <c r="BD19" s="68"/>
      <c r="BE19" s="74" t="s">
        <v>61</v>
      </c>
      <c r="BF19" s="78">
        <v>-46.151676746376559</v>
      </c>
      <c r="BG19" s="78">
        <v>-39.645137727090649</v>
      </c>
      <c r="BH19" s="78">
        <v>-2.1238147880437093</v>
      </c>
      <c r="BI19" s="78">
        <v>25.614090689131068</v>
      </c>
      <c r="BJ19" s="78">
        <v>4.4616801496827758</v>
      </c>
      <c r="BK19" s="78">
        <v>-2.9838870837619993</v>
      </c>
      <c r="BL19" s="78">
        <v>3.9507673605834981</v>
      </c>
      <c r="BM19" s="78">
        <v>3.6745625444503536</v>
      </c>
      <c r="BN19" s="78">
        <v>1.5387197851387646</v>
      </c>
      <c r="BO19" s="78">
        <v>-1.9798808802588739</v>
      </c>
      <c r="BP19" s="80">
        <v>9.7075458074188639</v>
      </c>
      <c r="BQ19" s="80">
        <v>9.8605166544755551</v>
      </c>
      <c r="BR19" s="65">
        <v>6.5471643053638351</v>
      </c>
      <c r="BS19" s="5"/>
      <c r="BT19" s="74" t="s">
        <v>61</v>
      </c>
      <c r="BU19" s="78">
        <v>-46.385476750208909</v>
      </c>
      <c r="BV19" s="78">
        <v>-48.051716982865031</v>
      </c>
      <c r="BW19" s="78">
        <v>-2.9953354412547348</v>
      </c>
      <c r="BX19" s="78">
        <v>4.622197169944128</v>
      </c>
      <c r="BY19" s="78">
        <v>8.2310219142330006</v>
      </c>
      <c r="BZ19" s="78">
        <v>14.673331892590033</v>
      </c>
      <c r="CA19" s="78">
        <v>1.1053170483098946</v>
      </c>
      <c r="CB19" s="78">
        <v>0.82361685095615234</v>
      </c>
      <c r="CC19" s="78">
        <v>1.2267328487856763</v>
      </c>
      <c r="CD19" s="81">
        <v>-0.39823077015802277</v>
      </c>
      <c r="CE19" s="74" t="s">
        <v>61</v>
      </c>
      <c r="CF19" s="78">
        <f t="shared" si="3"/>
        <v>76.160791869332613</v>
      </c>
      <c r="CG19" s="78">
        <f t="shared" si="0"/>
        <v>65.167626021993726</v>
      </c>
      <c r="CH19" s="78">
        <f t="shared" si="0"/>
        <v>10.993165847338888</v>
      </c>
      <c r="CI19" s="78">
        <f t="shared" si="0"/>
        <v>9.7221552807820366</v>
      </c>
      <c r="CJ19" s="78">
        <f t="shared" si="0"/>
        <v>1.2710105665568525</v>
      </c>
      <c r="CK19" s="78">
        <f t="shared" si="0"/>
        <v>4.1865110518887931</v>
      </c>
      <c r="CL19" s="78">
        <f t="shared" si="0"/>
        <v>7.3994598297262169</v>
      </c>
      <c r="CM19" s="78">
        <f t="shared" si="0"/>
        <v>3.2129487778374237</v>
      </c>
      <c r="CN19" s="78">
        <f t="shared" si="0"/>
        <v>0.13147275219163673</v>
      </c>
      <c r="CO19" s="78">
        <f t="shared" si="0"/>
        <v>3.2662719775719968</v>
      </c>
      <c r="CP19" s="78">
        <f t="shared" si="0"/>
        <v>3.1347992253803603</v>
      </c>
      <c r="CQ19" s="65">
        <f t="shared" si="0"/>
        <v>3.9531826149111797</v>
      </c>
      <c r="CS19" s="74" t="s">
        <v>61</v>
      </c>
      <c r="CT19" s="82">
        <f t="shared" si="1"/>
        <v>0.20712166077012428</v>
      </c>
      <c r="CU19" s="82">
        <f t="shared" si="1"/>
        <v>0.27240498570676769</v>
      </c>
      <c r="CV19" s="82">
        <f t="shared" si="1"/>
        <v>6.5283324936643392E-2</v>
      </c>
      <c r="CW19" s="82">
        <f t="shared" si="1"/>
        <v>0.52268136463887072</v>
      </c>
      <c r="CX19" s="82">
        <f t="shared" si="1"/>
        <v>2.8516436688964868</v>
      </c>
      <c r="CY19" s="82">
        <f t="shared" si="1"/>
        <v>0.37173592060569832</v>
      </c>
      <c r="CZ19" s="82">
        <f t="shared" si="1"/>
        <v>0.1018556847859763</v>
      </c>
      <c r="DA19" s="82">
        <f t="shared" si="1"/>
        <v>0.11472191230639667</v>
      </c>
      <c r="DB19" s="82">
        <f t="shared" si="1"/>
        <v>1.2866227520420378E-2</v>
      </c>
      <c r="DC19" s="82">
        <f t="shared" si="1"/>
        <v>19.652697078778591</v>
      </c>
      <c r="DD19" s="82">
        <f t="shared" si="1"/>
        <v>5.1383438863057407</v>
      </c>
      <c r="DE19" s="78">
        <f t="shared" si="1"/>
        <v>4.907950710359402</v>
      </c>
      <c r="DF19" s="65">
        <f t="shared" si="1"/>
        <v>0.23039317594633846</v>
      </c>
      <c r="DH19" s="74" t="s">
        <v>61</v>
      </c>
      <c r="DI19" s="78">
        <f t="shared" si="2"/>
        <v>1.6416978757941316</v>
      </c>
      <c r="DJ19" s="78">
        <f t="shared" si="2"/>
        <v>1.5318517582007969</v>
      </c>
      <c r="DK19" s="78">
        <f t="shared" si="2"/>
        <v>0.10984611759333494</v>
      </c>
      <c r="DL19" s="78">
        <f t="shared" si="2"/>
        <v>12.872655316678719</v>
      </c>
      <c r="DM19" s="78">
        <f t="shared" si="2"/>
        <v>0.85265008057007941</v>
      </c>
      <c r="DN19" s="78">
        <f t="shared" si="2"/>
        <v>3.1827411132242625</v>
      </c>
      <c r="DO19" s="78">
        <f t="shared" si="2"/>
        <v>8.8372641228843758</v>
      </c>
      <c r="DP19" s="132">
        <f t="shared" si="2"/>
        <v>100</v>
      </c>
      <c r="DQ19" s="62"/>
    </row>
    <row r="20" spans="2:121" ht="12">
      <c r="B20" s="74" t="s">
        <v>62</v>
      </c>
      <c r="C20" s="75">
        <v>13614848</v>
      </c>
      <c r="D20" s="75">
        <v>11648683</v>
      </c>
      <c r="E20" s="75">
        <v>1966165</v>
      </c>
      <c r="F20" s="75">
        <v>1739978</v>
      </c>
      <c r="G20" s="75">
        <v>226187</v>
      </c>
      <c r="H20" s="75">
        <v>886046</v>
      </c>
      <c r="I20" s="75">
        <v>1063419</v>
      </c>
      <c r="J20" s="75">
        <v>177373</v>
      </c>
      <c r="K20" s="75">
        <v>-42269</v>
      </c>
      <c r="L20" s="75">
        <v>114369</v>
      </c>
      <c r="M20" s="75">
        <v>156638</v>
      </c>
      <c r="N20" s="76">
        <v>899145</v>
      </c>
      <c r="O20" s="5"/>
      <c r="P20" s="74" t="s">
        <v>62</v>
      </c>
      <c r="Q20" s="75">
        <v>62962</v>
      </c>
      <c r="R20" s="75">
        <v>80012</v>
      </c>
      <c r="S20" s="75">
        <v>17050</v>
      </c>
      <c r="T20" s="75">
        <v>93203</v>
      </c>
      <c r="U20" s="75">
        <v>698492</v>
      </c>
      <c r="V20" s="75">
        <v>44488</v>
      </c>
      <c r="W20" s="75">
        <v>29170</v>
      </c>
      <c r="X20" s="75">
        <v>32855</v>
      </c>
      <c r="Y20" s="75">
        <v>3685</v>
      </c>
      <c r="Z20" s="75">
        <v>4397981</v>
      </c>
      <c r="AA20" s="75">
        <v>936784</v>
      </c>
      <c r="AB20" s="75">
        <v>858684</v>
      </c>
      <c r="AC20" s="76">
        <v>78100</v>
      </c>
      <c r="AD20" s="5">
        <v>0</v>
      </c>
      <c r="AE20" s="74" t="s">
        <v>62</v>
      </c>
      <c r="AF20" s="75">
        <v>141646</v>
      </c>
      <c r="AG20" s="75">
        <v>68990</v>
      </c>
      <c r="AH20" s="75">
        <v>72656</v>
      </c>
      <c r="AI20" s="75">
        <v>3319551</v>
      </c>
      <c r="AJ20" s="75">
        <v>467432</v>
      </c>
      <c r="AK20" s="75">
        <v>925672</v>
      </c>
      <c r="AL20" s="75">
        <v>1926447</v>
      </c>
      <c r="AM20" s="75">
        <v>18898875</v>
      </c>
      <c r="AN20" s="75">
        <v>10762</v>
      </c>
      <c r="AO20" s="76">
        <v>1756.0746143839435</v>
      </c>
      <c r="AQ20" s="74" t="s">
        <v>62</v>
      </c>
      <c r="AR20" s="78">
        <v>0.10096966314894036</v>
      </c>
      <c r="AS20" s="78">
        <v>8.7657076587558946E-3</v>
      </c>
      <c r="AT20" s="78">
        <v>0.65074511646812083</v>
      </c>
      <c r="AU20" s="78">
        <v>1.2694931688789093</v>
      </c>
      <c r="AV20" s="78">
        <v>-3.8676169954141111</v>
      </c>
      <c r="AW20" s="78">
        <v>-1.7798430776120662</v>
      </c>
      <c r="AX20" s="78">
        <v>-2.5476989058118438</v>
      </c>
      <c r="AY20" s="78">
        <v>-6.2104083165008088</v>
      </c>
      <c r="AZ20" s="78">
        <v>16.459473881850702</v>
      </c>
      <c r="BA20" s="78">
        <v>-2.1491944798555798</v>
      </c>
      <c r="BB20" s="78">
        <v>-6.4724919093851128</v>
      </c>
      <c r="BC20" s="79">
        <v>-2.656328321141173</v>
      </c>
      <c r="BD20" s="68"/>
      <c r="BE20" s="74" t="s">
        <v>62</v>
      </c>
      <c r="BF20" s="78">
        <v>-46.994098482106025</v>
      </c>
      <c r="BG20" s="78">
        <v>-41.456062047267139</v>
      </c>
      <c r="BH20" s="78">
        <v>-4.6793760831889086</v>
      </c>
      <c r="BI20" s="78">
        <v>-12.925316242829648</v>
      </c>
      <c r="BJ20" s="78">
        <v>6.2132013040727943</v>
      </c>
      <c r="BK20" s="78">
        <v>10.589639057372974</v>
      </c>
      <c r="BL20" s="78">
        <v>0.52381280584464818</v>
      </c>
      <c r="BM20" s="78">
        <v>0.25632418906960419</v>
      </c>
      <c r="BN20" s="78">
        <v>-1.8118838262723154</v>
      </c>
      <c r="BO20" s="78">
        <v>13.461440228678162</v>
      </c>
      <c r="BP20" s="80">
        <v>43.036617877439589</v>
      </c>
      <c r="BQ20" s="80">
        <v>49.017062572019604</v>
      </c>
      <c r="BR20" s="83">
        <v>-0.75482247693597992</v>
      </c>
      <c r="BS20" s="5"/>
      <c r="BT20" s="74" t="s">
        <v>62</v>
      </c>
      <c r="BU20" s="78">
        <v>72.637968018720741</v>
      </c>
      <c r="BV20" s="78">
        <v>895.52669552669556</v>
      </c>
      <c r="BW20" s="78">
        <v>-3.2775100508533237</v>
      </c>
      <c r="BX20" s="78">
        <v>5.7445871835515616</v>
      </c>
      <c r="BY20" s="78">
        <v>53.26694624875811</v>
      </c>
      <c r="BZ20" s="78">
        <v>6.8138127118859204</v>
      </c>
      <c r="CA20" s="78">
        <v>-2.0922792314553407</v>
      </c>
      <c r="CB20" s="78">
        <v>2.8263588700114211</v>
      </c>
      <c r="CC20" s="78">
        <v>-1.9050223316014949</v>
      </c>
      <c r="CD20" s="81">
        <v>4.8232654862381867</v>
      </c>
      <c r="CE20" s="74" t="s">
        <v>62</v>
      </c>
      <c r="CF20" s="78">
        <f t="shared" si="3"/>
        <v>72.040520930478664</v>
      </c>
      <c r="CG20" s="78">
        <f t="shared" si="0"/>
        <v>61.636912250067802</v>
      </c>
      <c r="CH20" s="78">
        <f t="shared" si="0"/>
        <v>10.403608680410871</v>
      </c>
      <c r="CI20" s="78">
        <f t="shared" si="0"/>
        <v>9.2067808269010722</v>
      </c>
      <c r="CJ20" s="78">
        <f t="shared" si="0"/>
        <v>1.1968278535097989</v>
      </c>
      <c r="CK20" s="78">
        <f t="shared" si="0"/>
        <v>4.6883531427135212</v>
      </c>
      <c r="CL20" s="78">
        <f t="shared" si="0"/>
        <v>5.626890489513265</v>
      </c>
      <c r="CM20" s="78">
        <f t="shared" si="0"/>
        <v>0.93853734679974332</v>
      </c>
      <c r="CN20" s="78">
        <f t="shared" si="0"/>
        <v>-0.2236588156702449</v>
      </c>
      <c r="CO20" s="78">
        <f t="shared" si="0"/>
        <v>0.60516300573446835</v>
      </c>
      <c r="CP20" s="78">
        <f t="shared" si="0"/>
        <v>0.82882182140471328</v>
      </c>
      <c r="CQ20" s="83">
        <f t="shared" si="0"/>
        <v>4.7576641466753973</v>
      </c>
      <c r="CS20" s="74" t="s">
        <v>62</v>
      </c>
      <c r="CT20" s="82">
        <f t="shared" si="1"/>
        <v>0.33315210561475223</v>
      </c>
      <c r="CU20" s="82">
        <f t="shared" si="1"/>
        <v>0.42336911588652765</v>
      </c>
      <c r="CV20" s="82">
        <f t="shared" si="1"/>
        <v>9.0217010271775436E-2</v>
      </c>
      <c r="CW20" s="82">
        <f t="shared" si="1"/>
        <v>0.49316692131145368</v>
      </c>
      <c r="CX20" s="82">
        <f t="shared" si="1"/>
        <v>3.6959448644429891</v>
      </c>
      <c r="CY20" s="82">
        <f t="shared" si="1"/>
        <v>0.23540025530620212</v>
      </c>
      <c r="CZ20" s="82">
        <f t="shared" si="1"/>
        <v>0.15434781170836889</v>
      </c>
      <c r="DA20" s="82">
        <f t="shared" si="1"/>
        <v>0.17384632683162357</v>
      </c>
      <c r="DB20" s="82">
        <f t="shared" si="1"/>
        <v>1.9498515123254692E-2</v>
      </c>
      <c r="DC20" s="82">
        <f t="shared" si="1"/>
        <v>23.271125926807812</v>
      </c>
      <c r="DD20" s="82">
        <f t="shared" si="1"/>
        <v>4.956824149585624</v>
      </c>
      <c r="DE20" s="78">
        <f t="shared" si="1"/>
        <v>4.5435720380181355</v>
      </c>
      <c r="DF20" s="83">
        <f t="shared" si="1"/>
        <v>0.41325211156748753</v>
      </c>
      <c r="DH20" s="74" t="s">
        <v>62</v>
      </c>
      <c r="DI20" s="78">
        <f t="shared" si="2"/>
        <v>0.74949434820855743</v>
      </c>
      <c r="DJ20" s="78">
        <f t="shared" si="2"/>
        <v>0.36504818408503154</v>
      </c>
      <c r="DK20" s="78">
        <f t="shared" si="2"/>
        <v>0.38444616412352589</v>
      </c>
      <c r="DL20" s="78">
        <f t="shared" si="2"/>
        <v>17.564807429013634</v>
      </c>
      <c r="DM20" s="78">
        <f t="shared" si="2"/>
        <v>2.4733324073522893</v>
      </c>
      <c r="DN20" s="78">
        <f t="shared" si="2"/>
        <v>4.8980269989615781</v>
      </c>
      <c r="DO20" s="78">
        <f t="shared" si="2"/>
        <v>10.193448022699764</v>
      </c>
      <c r="DP20" s="134">
        <f t="shared" si="2"/>
        <v>100</v>
      </c>
      <c r="DQ20" s="62"/>
    </row>
    <row r="21" spans="2:121" ht="12">
      <c r="B21" s="63" t="s">
        <v>63</v>
      </c>
      <c r="C21" s="5">
        <v>7470504</v>
      </c>
      <c r="D21" s="5">
        <v>6391572</v>
      </c>
      <c r="E21" s="5">
        <v>1078932</v>
      </c>
      <c r="F21" s="5">
        <v>954689</v>
      </c>
      <c r="G21" s="5">
        <v>124243</v>
      </c>
      <c r="H21" s="5">
        <v>562367</v>
      </c>
      <c r="I21" s="5">
        <v>633408</v>
      </c>
      <c r="J21" s="5">
        <v>71041</v>
      </c>
      <c r="K21" s="5">
        <v>-20522</v>
      </c>
      <c r="L21" s="5">
        <v>40726</v>
      </c>
      <c r="M21" s="5">
        <v>61248</v>
      </c>
      <c r="N21" s="64">
        <v>572266</v>
      </c>
      <c r="O21" s="5"/>
      <c r="P21" s="63" t="s">
        <v>63</v>
      </c>
      <c r="Q21" s="5">
        <v>33578</v>
      </c>
      <c r="R21" s="5">
        <v>42029</v>
      </c>
      <c r="S21" s="5">
        <v>8451</v>
      </c>
      <c r="T21" s="5">
        <v>15865</v>
      </c>
      <c r="U21" s="5">
        <v>360952</v>
      </c>
      <c r="V21" s="5">
        <v>161871</v>
      </c>
      <c r="W21" s="5">
        <v>10623</v>
      </c>
      <c r="X21" s="5">
        <v>11965</v>
      </c>
      <c r="Y21" s="5">
        <v>1342</v>
      </c>
      <c r="Z21" s="5">
        <v>2701974</v>
      </c>
      <c r="AA21" s="5">
        <v>611577</v>
      </c>
      <c r="AB21" s="5">
        <v>559841</v>
      </c>
      <c r="AC21" s="64">
        <v>51736</v>
      </c>
      <c r="AD21" s="5">
        <v>0</v>
      </c>
      <c r="AE21" s="63" t="s">
        <v>63</v>
      </c>
      <c r="AF21" s="72">
        <v>75326</v>
      </c>
      <c r="AG21" s="5">
        <v>40098</v>
      </c>
      <c r="AH21" s="5">
        <v>35228</v>
      </c>
      <c r="AI21" s="5">
        <v>2015071</v>
      </c>
      <c r="AJ21" s="5">
        <v>507167</v>
      </c>
      <c r="AK21" s="5">
        <v>276041</v>
      </c>
      <c r="AL21" s="5">
        <v>1231863</v>
      </c>
      <c r="AM21" s="5">
        <v>10734845</v>
      </c>
      <c r="AN21" s="5">
        <v>5389</v>
      </c>
      <c r="AO21" s="64">
        <v>1991.9920207830767</v>
      </c>
      <c r="AQ21" s="63" t="s">
        <v>63</v>
      </c>
      <c r="AR21" s="11">
        <v>0.19438007803368315</v>
      </c>
      <c r="AS21" s="11">
        <v>0.10054576617753187</v>
      </c>
      <c r="AT21" s="11">
        <v>0.75388076301361795</v>
      </c>
      <c r="AU21" s="11">
        <v>1.3663969760676138</v>
      </c>
      <c r="AV21" s="11">
        <v>-3.7167058021218393</v>
      </c>
      <c r="AW21" s="11">
        <v>-2.230030215892377</v>
      </c>
      <c r="AX21" s="11">
        <v>-1.8953139883372443</v>
      </c>
      <c r="AY21" s="11">
        <v>0.83746149806248316</v>
      </c>
      <c r="AZ21" s="11">
        <v>-41.814663810379379</v>
      </c>
      <c r="BA21" s="11">
        <v>-11.142626491829031</v>
      </c>
      <c r="BB21" s="11">
        <v>1.5654019633855134</v>
      </c>
      <c r="BC21" s="65">
        <v>-1.1797657736687055</v>
      </c>
      <c r="BD21" s="68"/>
      <c r="BE21" s="63" t="s">
        <v>63</v>
      </c>
      <c r="BF21" s="11">
        <v>-46.039500538351518</v>
      </c>
      <c r="BG21" s="11">
        <v>-40.81006097990339</v>
      </c>
      <c r="BH21" s="11">
        <v>-3.7471526195899774</v>
      </c>
      <c r="BI21" s="11">
        <v>11.741090294407662</v>
      </c>
      <c r="BJ21" s="11">
        <v>2.8449968230631373</v>
      </c>
      <c r="BK21" s="11">
        <v>6.7004601004574642</v>
      </c>
      <c r="BL21" s="11">
        <v>0.52995173653827954</v>
      </c>
      <c r="BM21" s="11">
        <v>0.25976202446790686</v>
      </c>
      <c r="BN21" s="11">
        <v>-1.8288222384784198</v>
      </c>
      <c r="BO21" s="11">
        <v>6.519976235803278</v>
      </c>
      <c r="BP21" s="57">
        <v>22.167333192171089</v>
      </c>
      <c r="BQ21" s="57">
        <v>24.598500832376324</v>
      </c>
      <c r="BR21" s="65">
        <v>0.86956521739130432</v>
      </c>
      <c r="BS21" s="5"/>
      <c r="BT21" s="63" t="s">
        <v>63</v>
      </c>
      <c r="BU21" s="11">
        <v>-43.998869955690367</v>
      </c>
      <c r="BV21" s="11">
        <v>-59.117880956750483</v>
      </c>
      <c r="BW21" s="11">
        <v>-3.2888596057760942</v>
      </c>
      <c r="BX21" s="11">
        <v>5.9740990546812345</v>
      </c>
      <c r="BY21" s="11">
        <v>25.452854411295451</v>
      </c>
      <c r="BZ21" s="11">
        <v>13.960573846630201</v>
      </c>
      <c r="CA21" s="11">
        <v>-1.8420996015079114</v>
      </c>
      <c r="CB21" s="11">
        <v>1.5807556430414897</v>
      </c>
      <c r="CC21" s="11">
        <v>-1.0284664830119374</v>
      </c>
      <c r="CD21" s="66">
        <v>2.636335957758567</v>
      </c>
      <c r="CE21" s="63" t="s">
        <v>63</v>
      </c>
      <c r="CF21" s="11">
        <f t="shared" si="3"/>
        <v>69.591167827760898</v>
      </c>
      <c r="CG21" s="11">
        <f t="shared" si="0"/>
        <v>59.540421869155999</v>
      </c>
      <c r="CH21" s="11">
        <f t="shared" si="0"/>
        <v>10.050745958604898</v>
      </c>
      <c r="CI21" s="11">
        <f t="shared" si="0"/>
        <v>8.8933654840847733</v>
      </c>
      <c r="CJ21" s="11">
        <f t="shared" si="0"/>
        <v>1.1573804745201259</v>
      </c>
      <c r="CK21" s="11">
        <f t="shared" si="0"/>
        <v>5.2387062877945603</v>
      </c>
      <c r="CL21" s="11">
        <f t="shared" si="0"/>
        <v>5.9004857545684173</v>
      </c>
      <c r="CM21" s="11">
        <f t="shared" si="0"/>
        <v>0.66177946677385657</v>
      </c>
      <c r="CN21" s="11">
        <f t="shared" si="0"/>
        <v>-0.19117183340793462</v>
      </c>
      <c r="CO21" s="11">
        <f t="shared" si="0"/>
        <v>0.37938135110474347</v>
      </c>
      <c r="CP21" s="11">
        <f t="shared" si="0"/>
        <v>0.57055318451267811</v>
      </c>
      <c r="CQ21" s="65">
        <f t="shared" si="0"/>
        <v>5.3309200086261148</v>
      </c>
      <c r="CS21" s="63" t="s">
        <v>63</v>
      </c>
      <c r="CT21" s="59">
        <f t="shared" si="1"/>
        <v>0.31279445581189108</v>
      </c>
      <c r="CU21" s="59">
        <f t="shared" si="1"/>
        <v>0.39151939315379031</v>
      </c>
      <c r="CV21" s="59">
        <f t="shared" si="1"/>
        <v>7.8724937341899212E-2</v>
      </c>
      <c r="CW21" s="59">
        <f t="shared" si="1"/>
        <v>0.14778974451890084</v>
      </c>
      <c r="CX21" s="59">
        <f t="shared" si="1"/>
        <v>3.3624332722084018</v>
      </c>
      <c r="CY21" s="59">
        <f t="shared" si="1"/>
        <v>1.5079025360869207</v>
      </c>
      <c r="CZ21" s="59">
        <f t="shared" si="1"/>
        <v>9.895811257638093E-2</v>
      </c>
      <c r="DA21" s="59">
        <f t="shared" si="1"/>
        <v>0.11145945749566016</v>
      </c>
      <c r="DB21" s="59">
        <f t="shared" si="1"/>
        <v>1.2501344919279225E-2</v>
      </c>
      <c r="DC21" s="59">
        <f t="shared" si="1"/>
        <v>25.170125884444534</v>
      </c>
      <c r="DD21" s="59">
        <f t="shared" si="1"/>
        <v>5.6971199863621695</v>
      </c>
      <c r="DE21" s="11">
        <f t="shared" si="1"/>
        <v>5.2151754403533541</v>
      </c>
      <c r="DF21" s="65">
        <f t="shared" si="1"/>
        <v>0.4819445460088152</v>
      </c>
      <c r="DH21" s="63" t="s">
        <v>63</v>
      </c>
      <c r="DI21" s="11">
        <f t="shared" si="2"/>
        <v>0.70169620520836584</v>
      </c>
      <c r="DJ21" s="11">
        <f t="shared" si="2"/>
        <v>0.37353124334818061</v>
      </c>
      <c r="DK21" s="11">
        <f t="shared" si="2"/>
        <v>0.32816496186018523</v>
      </c>
      <c r="DL21" s="11">
        <f t="shared" si="2"/>
        <v>18.771309692873999</v>
      </c>
      <c r="DM21" s="11">
        <f t="shared" si="2"/>
        <v>4.7244929945425387</v>
      </c>
      <c r="DN21" s="11">
        <f t="shared" si="2"/>
        <v>2.5714484000467634</v>
      </c>
      <c r="DO21" s="11">
        <f t="shared" si="2"/>
        <v>11.475368298284698</v>
      </c>
      <c r="DP21" s="132">
        <f t="shared" si="2"/>
        <v>100</v>
      </c>
      <c r="DQ21" s="62"/>
    </row>
    <row r="22" spans="2:121" ht="12">
      <c r="B22" s="63" t="s">
        <v>64</v>
      </c>
      <c r="C22" s="5">
        <v>13932628</v>
      </c>
      <c r="D22" s="5">
        <v>11923300</v>
      </c>
      <c r="E22" s="5">
        <v>2009328</v>
      </c>
      <c r="F22" s="5">
        <v>1779389</v>
      </c>
      <c r="G22" s="5">
        <v>229939</v>
      </c>
      <c r="H22" s="5">
        <v>934072</v>
      </c>
      <c r="I22" s="5">
        <v>1083017</v>
      </c>
      <c r="J22" s="5">
        <v>148945</v>
      </c>
      <c r="K22" s="5">
        <v>-20004</v>
      </c>
      <c r="L22" s="5">
        <v>109935</v>
      </c>
      <c r="M22" s="5">
        <v>129939</v>
      </c>
      <c r="N22" s="64">
        <v>935880</v>
      </c>
      <c r="O22" s="5"/>
      <c r="P22" s="63" t="s">
        <v>64</v>
      </c>
      <c r="Q22" s="5">
        <v>72476</v>
      </c>
      <c r="R22" s="5">
        <v>89183</v>
      </c>
      <c r="S22" s="5">
        <v>16707</v>
      </c>
      <c r="T22" s="5">
        <v>136717</v>
      </c>
      <c r="U22" s="5">
        <v>671304</v>
      </c>
      <c r="V22" s="5">
        <v>55383</v>
      </c>
      <c r="W22" s="5">
        <v>18196</v>
      </c>
      <c r="X22" s="5">
        <v>20495</v>
      </c>
      <c r="Y22" s="5">
        <v>2299</v>
      </c>
      <c r="Z22" s="5">
        <v>5316895</v>
      </c>
      <c r="AA22" s="5">
        <v>1203099</v>
      </c>
      <c r="AB22" s="5">
        <v>1092585</v>
      </c>
      <c r="AC22" s="64">
        <v>110514</v>
      </c>
      <c r="AD22" s="5">
        <v>0</v>
      </c>
      <c r="AE22" s="63" t="s">
        <v>64</v>
      </c>
      <c r="AF22" s="72">
        <v>1140716</v>
      </c>
      <c r="AG22" s="5">
        <v>1095961</v>
      </c>
      <c r="AH22" s="5">
        <v>44755</v>
      </c>
      <c r="AI22" s="5">
        <v>2973080</v>
      </c>
      <c r="AJ22" s="5">
        <v>322764</v>
      </c>
      <c r="AK22" s="5">
        <v>785617</v>
      </c>
      <c r="AL22" s="5">
        <v>1864699</v>
      </c>
      <c r="AM22" s="5">
        <v>20183595</v>
      </c>
      <c r="AN22" s="5">
        <v>10108</v>
      </c>
      <c r="AO22" s="64">
        <v>1996.7941234665611</v>
      </c>
      <c r="AQ22" s="63" t="s">
        <v>64</v>
      </c>
      <c r="AR22" s="11">
        <v>-0.8359313617996541</v>
      </c>
      <c r="AS22" s="11">
        <v>-0.92693264688274191</v>
      </c>
      <c r="AT22" s="11">
        <v>-0.29247398053415458</v>
      </c>
      <c r="AU22" s="11">
        <v>0.31519936317438624</v>
      </c>
      <c r="AV22" s="11">
        <v>-4.7571906686990522</v>
      </c>
      <c r="AW22" s="11">
        <v>1.7092146454335104</v>
      </c>
      <c r="AX22" s="11">
        <v>1.1412060362515024</v>
      </c>
      <c r="AY22" s="11">
        <v>-2.2811667607038353</v>
      </c>
      <c r="AZ22" s="11">
        <v>-65.664596273291934</v>
      </c>
      <c r="BA22" s="11">
        <v>-8.9783820034939836</v>
      </c>
      <c r="BB22" s="11">
        <v>-2.1941379258434068</v>
      </c>
      <c r="BC22" s="65">
        <v>2.3656497333339166</v>
      </c>
      <c r="BD22" s="68"/>
      <c r="BE22" s="63" t="s">
        <v>64</v>
      </c>
      <c r="BF22" s="11">
        <v>-46.15253166908132</v>
      </c>
      <c r="BG22" s="11">
        <v>-41.35321040587106</v>
      </c>
      <c r="BH22" s="11">
        <v>-4.3839065987523611</v>
      </c>
      <c r="BI22" s="11">
        <v>54.449327263073464</v>
      </c>
      <c r="BJ22" s="11">
        <v>0.81986047803918327</v>
      </c>
      <c r="BK22" s="11">
        <v>118.96572174119322</v>
      </c>
      <c r="BL22" s="11">
        <v>12.334856155080875</v>
      </c>
      <c r="BM22" s="11">
        <v>12.037391351883233</v>
      </c>
      <c r="BN22" s="11">
        <v>9.7374701670644388</v>
      </c>
      <c r="BO22" s="11">
        <v>0.29388934632256336</v>
      </c>
      <c r="BP22" s="57">
        <v>-13.175209268054353</v>
      </c>
      <c r="BQ22" s="57">
        <v>-14.419219986981769</v>
      </c>
      <c r="BR22" s="65">
        <v>1.3964327657075748</v>
      </c>
      <c r="BS22" s="5"/>
      <c r="BT22" s="63" t="s">
        <v>64</v>
      </c>
      <c r="BU22" s="11">
        <v>8.0856031275879268</v>
      </c>
      <c r="BV22" s="11">
        <v>8.5965771043317307</v>
      </c>
      <c r="BW22" s="11">
        <v>-3.0815539867469357</v>
      </c>
      <c r="BX22" s="11">
        <v>3.9440332556017443</v>
      </c>
      <c r="BY22" s="11">
        <v>-8.4601553061027701</v>
      </c>
      <c r="BZ22" s="11">
        <v>33.90620632290878</v>
      </c>
      <c r="CA22" s="11">
        <v>-2.9300087871632456</v>
      </c>
      <c r="CB22" s="11">
        <v>-0.42512575502224564</v>
      </c>
      <c r="CC22" s="11">
        <v>-1.4910827404736382</v>
      </c>
      <c r="CD22" s="66">
        <v>1.0820918705695257</v>
      </c>
      <c r="CE22" s="63" t="s">
        <v>64</v>
      </c>
      <c r="CF22" s="11">
        <f t="shared" si="3"/>
        <v>69.029466752578017</v>
      </c>
      <c r="CG22" s="11">
        <f t="shared" si="0"/>
        <v>59.074213488726855</v>
      </c>
      <c r="CH22" s="11">
        <f t="shared" si="0"/>
        <v>9.9552532638511622</v>
      </c>
      <c r="CI22" s="11">
        <f t="shared" si="0"/>
        <v>8.8160161755128357</v>
      </c>
      <c r="CJ22" s="11">
        <f t="shared" si="0"/>
        <v>1.1392370883383263</v>
      </c>
      <c r="CK22" s="11">
        <f t="shared" si="0"/>
        <v>4.6278772438705786</v>
      </c>
      <c r="CL22" s="11">
        <f t="shared" si="0"/>
        <v>5.3658280400493572</v>
      </c>
      <c r="CM22" s="11">
        <f t="shared" si="0"/>
        <v>0.73795079617877779</v>
      </c>
      <c r="CN22" s="11">
        <f t="shared" si="0"/>
        <v>-9.9110193203936159E-2</v>
      </c>
      <c r="CO22" s="11">
        <f t="shared" si="0"/>
        <v>0.5446750194898381</v>
      </c>
      <c r="CP22" s="11">
        <f t="shared" si="0"/>
        <v>0.64378521269377431</v>
      </c>
      <c r="CQ22" s="65">
        <f t="shared" si="0"/>
        <v>4.6368350137822327</v>
      </c>
      <c r="CS22" s="63" t="s">
        <v>64</v>
      </c>
      <c r="CT22" s="59">
        <f t="shared" si="1"/>
        <v>0.35908370139214546</v>
      </c>
      <c r="CU22" s="59">
        <f t="shared" si="1"/>
        <v>0.44185884625608074</v>
      </c>
      <c r="CV22" s="59">
        <f t="shared" si="1"/>
        <v>8.2775144863935293E-2</v>
      </c>
      <c r="CW22" s="59">
        <f t="shared" si="1"/>
        <v>0.67736694082496207</v>
      </c>
      <c r="CX22" s="59">
        <f t="shared" si="1"/>
        <v>3.3259882592769028</v>
      </c>
      <c r="CY22" s="59">
        <f t="shared" si="1"/>
        <v>0.27439611228822219</v>
      </c>
      <c r="CZ22" s="59">
        <f t="shared" si="1"/>
        <v>9.0152423292282666E-2</v>
      </c>
      <c r="DA22" s="59">
        <f t="shared" si="1"/>
        <v>0.10154286191335091</v>
      </c>
      <c r="DB22" s="59">
        <f t="shared" si="1"/>
        <v>1.139043862106825E-2</v>
      </c>
      <c r="DC22" s="59">
        <f t="shared" si="1"/>
        <v>26.342656003551401</v>
      </c>
      <c r="DD22" s="59">
        <f t="shared" si="1"/>
        <v>5.9607765613608477</v>
      </c>
      <c r="DE22" s="11">
        <f t="shared" si="1"/>
        <v>5.4132328755110271</v>
      </c>
      <c r="DF22" s="65">
        <f t="shared" si="1"/>
        <v>0.54754368584982016</v>
      </c>
      <c r="DH22" s="63" t="s">
        <v>64</v>
      </c>
      <c r="DI22" s="11">
        <f t="shared" si="2"/>
        <v>5.6516988177775067</v>
      </c>
      <c r="DJ22" s="11">
        <f t="shared" si="2"/>
        <v>5.429959330832788</v>
      </c>
      <c r="DK22" s="11">
        <f t="shared" si="2"/>
        <v>0.22173948694471923</v>
      </c>
      <c r="DL22" s="11">
        <f t="shared" si="2"/>
        <v>14.730180624413045</v>
      </c>
      <c r="DM22" s="11">
        <f t="shared" si="2"/>
        <v>1.5991402919053814</v>
      </c>
      <c r="DN22" s="11">
        <f t="shared" si="2"/>
        <v>3.8923541618824595</v>
      </c>
      <c r="DO22" s="11">
        <f t="shared" si="2"/>
        <v>9.2386861706252024</v>
      </c>
      <c r="DP22" s="132">
        <f t="shared" si="2"/>
        <v>100</v>
      </c>
      <c r="DQ22" s="62"/>
    </row>
    <row r="23" spans="2:121" s="68" customFormat="1" ht="12">
      <c r="B23" s="63" t="s">
        <v>65</v>
      </c>
      <c r="C23" s="5">
        <v>26682644</v>
      </c>
      <c r="D23" s="5">
        <v>22850538</v>
      </c>
      <c r="E23" s="5">
        <v>3832106</v>
      </c>
      <c r="F23" s="5">
        <v>3392752</v>
      </c>
      <c r="G23" s="5">
        <v>439354</v>
      </c>
      <c r="H23" s="5">
        <v>1563815</v>
      </c>
      <c r="I23" s="5">
        <v>1903109</v>
      </c>
      <c r="J23" s="5">
        <v>339294</v>
      </c>
      <c r="K23" s="5">
        <v>-272013</v>
      </c>
      <c r="L23" s="5">
        <v>34913</v>
      </c>
      <c r="M23" s="5">
        <v>306926</v>
      </c>
      <c r="N23" s="64">
        <v>1803349</v>
      </c>
      <c r="O23" s="5"/>
      <c r="P23" s="63" t="s">
        <v>65</v>
      </c>
      <c r="Q23" s="5">
        <v>114829</v>
      </c>
      <c r="R23" s="5">
        <v>143094</v>
      </c>
      <c r="S23" s="5">
        <v>28265</v>
      </c>
      <c r="T23" s="5">
        <v>118418</v>
      </c>
      <c r="U23" s="5">
        <v>1071140</v>
      </c>
      <c r="V23" s="5">
        <v>498962</v>
      </c>
      <c r="W23" s="5">
        <v>32479</v>
      </c>
      <c r="X23" s="5">
        <v>36582</v>
      </c>
      <c r="Y23" s="5">
        <v>4103</v>
      </c>
      <c r="Z23" s="5">
        <v>7183253</v>
      </c>
      <c r="AA23" s="5">
        <v>2176918</v>
      </c>
      <c r="AB23" s="5">
        <v>1958350</v>
      </c>
      <c r="AC23" s="64">
        <v>218568</v>
      </c>
      <c r="AD23" s="5">
        <v>0</v>
      </c>
      <c r="AE23" s="63" t="s">
        <v>65</v>
      </c>
      <c r="AF23" s="72">
        <v>147034</v>
      </c>
      <c r="AG23" s="5">
        <v>58172</v>
      </c>
      <c r="AH23" s="5">
        <v>88862</v>
      </c>
      <c r="AI23" s="5">
        <v>4859301</v>
      </c>
      <c r="AJ23" s="5">
        <v>490578</v>
      </c>
      <c r="AK23" s="5">
        <v>974243</v>
      </c>
      <c r="AL23" s="5">
        <v>3394480</v>
      </c>
      <c r="AM23" s="5">
        <v>35429712</v>
      </c>
      <c r="AN23" s="5">
        <v>16196</v>
      </c>
      <c r="AO23" s="64">
        <v>2187.5593973820696</v>
      </c>
      <c r="AQ23" s="63" t="s">
        <v>65</v>
      </c>
      <c r="AR23" s="11">
        <v>-1.0507495200713759</v>
      </c>
      <c r="AS23" s="11">
        <v>-1.1400084104725958</v>
      </c>
      <c r="AT23" s="11">
        <v>-0.5151418152213334</v>
      </c>
      <c r="AU23" s="11">
        <v>8.0796150339246489E-2</v>
      </c>
      <c r="AV23" s="11">
        <v>-4.888555990440234</v>
      </c>
      <c r="AW23" s="11">
        <v>-3.9398533373793114</v>
      </c>
      <c r="AX23" s="11">
        <v>-3.1186080015475697</v>
      </c>
      <c r="AY23" s="11">
        <v>0.8554884428802435</v>
      </c>
      <c r="AZ23" s="11">
        <v>-5.5520847480646474</v>
      </c>
      <c r="BA23" s="11">
        <v>-23.469969311705395</v>
      </c>
      <c r="BB23" s="11">
        <v>1.1871754718536223</v>
      </c>
      <c r="BC23" s="65">
        <v>-2.8461694696470543</v>
      </c>
      <c r="BE23" s="63" t="s">
        <v>65</v>
      </c>
      <c r="BF23" s="11">
        <v>-45.374669381386411</v>
      </c>
      <c r="BG23" s="11">
        <v>-40.250781866541956</v>
      </c>
      <c r="BH23" s="11">
        <v>-3.4632330339150927</v>
      </c>
      <c r="BI23" s="11">
        <v>14.284335581999095</v>
      </c>
      <c r="BJ23" s="11">
        <v>1.3264365945901972</v>
      </c>
      <c r="BK23" s="11">
        <v>2.8295743067233818</v>
      </c>
      <c r="BL23" s="11">
        <v>10.172998643147897</v>
      </c>
      <c r="BM23" s="11">
        <v>9.8822539949537429</v>
      </c>
      <c r="BN23" s="11">
        <v>7.6337880377754459</v>
      </c>
      <c r="BO23" s="11">
        <v>-8.5088136929066316</v>
      </c>
      <c r="BP23" s="57">
        <v>-24.964704162978528</v>
      </c>
      <c r="BQ23" s="57">
        <v>-27.363733979203332</v>
      </c>
      <c r="BR23" s="65">
        <v>6.5733079132270698</v>
      </c>
      <c r="BS23" s="5"/>
      <c r="BT23" s="63" t="s">
        <v>65</v>
      </c>
      <c r="BU23" s="11">
        <v>-7.5728716817218906</v>
      </c>
      <c r="BV23" s="11">
        <v>-13.640142517814727</v>
      </c>
      <c r="BW23" s="11">
        <v>-3.1170615235333239</v>
      </c>
      <c r="BX23" s="11">
        <v>1.4249119135685353</v>
      </c>
      <c r="BY23" s="11">
        <v>61.531622895977669</v>
      </c>
      <c r="BZ23" s="11">
        <v>-3.1058081237549366</v>
      </c>
      <c r="CA23" s="11">
        <v>-2.5095222148634435</v>
      </c>
      <c r="CB23" s="11">
        <v>-2.786472936431303</v>
      </c>
      <c r="CC23" s="11">
        <v>-0.83879262842098812</v>
      </c>
      <c r="CD23" s="66">
        <v>-1.9641554995512813</v>
      </c>
      <c r="CE23" s="63" t="s">
        <v>65</v>
      </c>
      <c r="CF23" s="11">
        <f t="shared" si="3"/>
        <v>75.311489972032504</v>
      </c>
      <c r="CG23" s="11">
        <f t="shared" si="0"/>
        <v>64.495409954221472</v>
      </c>
      <c r="CH23" s="11">
        <f t="shared" si="0"/>
        <v>10.816080017811039</v>
      </c>
      <c r="CI23" s="11">
        <f t="shared" si="0"/>
        <v>9.5760078433603972</v>
      </c>
      <c r="CJ23" s="11">
        <f t="shared" si="0"/>
        <v>1.2400721744506418</v>
      </c>
      <c r="CK23" s="11">
        <f t="shared" si="0"/>
        <v>4.4138518540596658</v>
      </c>
      <c r="CL23" s="11">
        <f t="shared" si="0"/>
        <v>5.3715057012035548</v>
      </c>
      <c r="CM23" s="11">
        <f t="shared" si="0"/>
        <v>0.95765384714388868</v>
      </c>
      <c r="CN23" s="11">
        <f t="shared" si="0"/>
        <v>-0.76775391230953272</v>
      </c>
      <c r="CO23" s="11">
        <f t="shared" si="0"/>
        <v>9.8541585661209991E-2</v>
      </c>
      <c r="CP23" s="11">
        <f t="shared" si="0"/>
        <v>0.86629549797074268</v>
      </c>
      <c r="CQ23" s="65">
        <f t="shared" si="0"/>
        <v>5.089934120830562</v>
      </c>
      <c r="CS23" s="63" t="s">
        <v>65</v>
      </c>
      <c r="CT23" s="59">
        <f t="shared" si="1"/>
        <v>0.32410367885575814</v>
      </c>
      <c r="CU23" s="59">
        <f t="shared" si="1"/>
        <v>0.40388135246484647</v>
      </c>
      <c r="CV23" s="59">
        <f t="shared" si="1"/>
        <v>7.9777673609088329E-2</v>
      </c>
      <c r="CW23" s="59">
        <f t="shared" si="1"/>
        <v>0.33423359467330699</v>
      </c>
      <c r="CX23" s="59">
        <f t="shared" si="1"/>
        <v>3.0232817020923006</v>
      </c>
      <c r="CY23" s="59">
        <f t="shared" si="1"/>
        <v>1.4083151452091962</v>
      </c>
      <c r="CZ23" s="59">
        <f t="shared" si="1"/>
        <v>9.1671645538637173E-2</v>
      </c>
      <c r="DA23" s="59">
        <f t="shared" si="1"/>
        <v>0.10325232110269483</v>
      </c>
      <c r="DB23" s="59">
        <f t="shared" si="1"/>
        <v>1.1580675564057648E-2</v>
      </c>
      <c r="DC23" s="59">
        <f t="shared" si="1"/>
        <v>20.27465817390782</v>
      </c>
      <c r="DD23" s="59">
        <f t="shared" si="1"/>
        <v>6.1443288051565306</v>
      </c>
      <c r="DE23" s="11">
        <f t="shared" si="1"/>
        <v>5.5274228590963421</v>
      </c>
      <c r="DF23" s="65">
        <f t="shared" si="1"/>
        <v>0.61690594606018812</v>
      </c>
      <c r="DH23" s="63" t="s">
        <v>65</v>
      </c>
      <c r="DI23" s="11">
        <f t="shared" si="2"/>
        <v>0.41500196219489449</v>
      </c>
      <c r="DJ23" s="11">
        <f t="shared" si="2"/>
        <v>0.16418987543562305</v>
      </c>
      <c r="DK23" s="11">
        <f t="shared" si="2"/>
        <v>0.25081208675927141</v>
      </c>
      <c r="DL23" s="11">
        <f t="shared" si="2"/>
        <v>13.715327406556396</v>
      </c>
      <c r="DM23" s="11">
        <f t="shared" si="2"/>
        <v>1.3846513909003832</v>
      </c>
      <c r="DN23" s="11">
        <f t="shared" si="2"/>
        <v>2.7497909099571567</v>
      </c>
      <c r="DO23" s="11">
        <f t="shared" si="2"/>
        <v>9.5808851056988544</v>
      </c>
      <c r="DP23" s="132">
        <f t="shared" si="2"/>
        <v>100</v>
      </c>
      <c r="DQ23" s="85"/>
    </row>
    <row r="24" spans="2:121" ht="12">
      <c r="B24" s="74" t="s">
        <v>66</v>
      </c>
      <c r="C24" s="75">
        <v>13970193</v>
      </c>
      <c r="D24" s="75">
        <v>11954770</v>
      </c>
      <c r="E24" s="75">
        <v>2015423</v>
      </c>
      <c r="F24" s="75">
        <v>1782757</v>
      </c>
      <c r="G24" s="75">
        <v>232666</v>
      </c>
      <c r="H24" s="75">
        <v>1307351</v>
      </c>
      <c r="I24" s="75">
        <v>1474316</v>
      </c>
      <c r="J24" s="75">
        <v>166965</v>
      </c>
      <c r="K24" s="75">
        <v>-106987</v>
      </c>
      <c r="L24" s="75">
        <v>40923</v>
      </c>
      <c r="M24" s="75">
        <v>147910</v>
      </c>
      <c r="N24" s="76">
        <v>1393839</v>
      </c>
      <c r="O24" s="5"/>
      <c r="P24" s="74" t="s">
        <v>66</v>
      </c>
      <c r="Q24" s="75">
        <v>66394</v>
      </c>
      <c r="R24" s="75">
        <v>82860</v>
      </c>
      <c r="S24" s="75">
        <v>16466</v>
      </c>
      <c r="T24" s="75">
        <v>98210</v>
      </c>
      <c r="U24" s="75">
        <v>716453</v>
      </c>
      <c r="V24" s="75">
        <v>512782</v>
      </c>
      <c r="W24" s="75">
        <v>20499</v>
      </c>
      <c r="X24" s="75">
        <v>23088</v>
      </c>
      <c r="Y24" s="75">
        <v>2589</v>
      </c>
      <c r="Z24" s="75">
        <v>5648748</v>
      </c>
      <c r="AA24" s="75">
        <v>1151552</v>
      </c>
      <c r="AB24" s="75">
        <v>1057410</v>
      </c>
      <c r="AC24" s="76">
        <v>94142</v>
      </c>
      <c r="AD24" s="5">
        <v>0</v>
      </c>
      <c r="AE24" s="74" t="s">
        <v>66</v>
      </c>
      <c r="AF24" s="77">
        <v>754747</v>
      </c>
      <c r="AG24" s="75">
        <v>675425</v>
      </c>
      <c r="AH24" s="75">
        <v>79322</v>
      </c>
      <c r="AI24" s="75">
        <v>3742449</v>
      </c>
      <c r="AJ24" s="75">
        <v>875264</v>
      </c>
      <c r="AK24" s="75">
        <v>758301</v>
      </c>
      <c r="AL24" s="75">
        <v>2108884</v>
      </c>
      <c r="AM24" s="75">
        <v>20926292</v>
      </c>
      <c r="AN24" s="75">
        <v>10620</v>
      </c>
      <c r="AO24" s="76">
        <v>1970.4606403013183</v>
      </c>
      <c r="AQ24" s="74" t="s">
        <v>66</v>
      </c>
      <c r="AR24" s="78">
        <v>-2.5781700011855033</v>
      </c>
      <c r="AS24" s="78">
        <v>-2.6626332694691301</v>
      </c>
      <c r="AT24" s="78">
        <v>-2.0741349713402242</v>
      </c>
      <c r="AU24" s="78">
        <v>-1.4650708796505099</v>
      </c>
      <c r="AV24" s="78">
        <v>-6.5023890181517165</v>
      </c>
      <c r="AW24" s="78">
        <v>-9.09855118213164</v>
      </c>
      <c r="AX24" s="78">
        <v>-7.7210995484685867</v>
      </c>
      <c r="AY24" s="78">
        <v>4.7019132485090962</v>
      </c>
      <c r="AZ24" s="78">
        <v>-23.237035501186444</v>
      </c>
      <c r="BA24" s="78">
        <v>-22.507527126058058</v>
      </c>
      <c r="BB24" s="78">
        <v>5.9352685445807634</v>
      </c>
      <c r="BC24" s="79">
        <v>-7.368509896232772</v>
      </c>
      <c r="BD24" s="68"/>
      <c r="BE24" s="74" t="s">
        <v>66</v>
      </c>
      <c r="BF24" s="78">
        <v>-45.392485853401766</v>
      </c>
      <c r="BG24" s="78">
        <v>-40.30345384072276</v>
      </c>
      <c r="BH24" s="78">
        <v>-4.3675223603205948</v>
      </c>
      <c r="BI24" s="78">
        <v>20.464637048303608</v>
      </c>
      <c r="BJ24" s="78">
        <v>1.3442251927293303</v>
      </c>
      <c r="BK24" s="78">
        <v>-13.768006269191831</v>
      </c>
      <c r="BL24" s="78">
        <v>0.94548677795833946</v>
      </c>
      <c r="BM24" s="78">
        <v>0.67588191688832688</v>
      </c>
      <c r="BN24" s="78">
        <v>-1.408987052551409</v>
      </c>
      <c r="BO24" s="78">
        <v>6.8117712617190449</v>
      </c>
      <c r="BP24" s="80">
        <v>6.2598676955983725</v>
      </c>
      <c r="BQ24" s="80">
        <v>6.8534512812895052</v>
      </c>
      <c r="BR24" s="65">
        <v>1.9123709149632399E-2</v>
      </c>
      <c r="BS24" s="5"/>
      <c r="BT24" s="74" t="s">
        <v>66</v>
      </c>
      <c r="BU24" s="78">
        <v>3.9806958158194563</v>
      </c>
      <c r="BV24" s="78">
        <v>4.9014857128657203</v>
      </c>
      <c r="BW24" s="78">
        <v>-3.2505153256003996</v>
      </c>
      <c r="BX24" s="78">
        <v>7.574373925858473</v>
      </c>
      <c r="BY24" s="78">
        <v>33.28013887408445</v>
      </c>
      <c r="BZ24" s="78">
        <v>10.466718721775157</v>
      </c>
      <c r="CA24" s="78">
        <v>-1.2592595020364936</v>
      </c>
      <c r="CB24" s="78">
        <v>-0.66608710825574535</v>
      </c>
      <c r="CC24" s="78">
        <v>-1.9209456963428149</v>
      </c>
      <c r="CD24" s="81">
        <v>1.2794358561023369</v>
      </c>
      <c r="CE24" s="74" t="s">
        <v>66</v>
      </c>
      <c r="CF24" s="78">
        <f t="shared" si="3"/>
        <v>66.759046466521639</v>
      </c>
      <c r="CG24" s="78">
        <f t="shared" si="0"/>
        <v>57.127989994596277</v>
      </c>
      <c r="CH24" s="78">
        <f t="shared" si="0"/>
        <v>9.6310564719253655</v>
      </c>
      <c r="CI24" s="78">
        <f t="shared" si="0"/>
        <v>8.5192207009249419</v>
      </c>
      <c r="CJ24" s="78">
        <f t="shared" si="0"/>
        <v>1.1118357710004239</v>
      </c>
      <c r="CK24" s="78">
        <f t="shared" si="0"/>
        <v>6.2474087621447696</v>
      </c>
      <c r="CL24" s="78">
        <f t="shared" si="0"/>
        <v>7.0452806450373533</v>
      </c>
      <c r="CM24" s="78">
        <f t="shared" si="0"/>
        <v>0.79787188289258315</v>
      </c>
      <c r="CN24" s="78">
        <f t="shared" si="0"/>
        <v>-0.51125636591518453</v>
      </c>
      <c r="CO24" s="78">
        <f t="shared" si="0"/>
        <v>0.19555781788766019</v>
      </c>
      <c r="CP24" s="78">
        <f t="shared" si="0"/>
        <v>0.70681418380284478</v>
      </c>
      <c r="CQ24" s="65">
        <f t="shared" si="0"/>
        <v>6.6607070187111983</v>
      </c>
      <c r="CS24" s="74" t="s">
        <v>66</v>
      </c>
      <c r="CT24" s="59">
        <f t="shared" si="1"/>
        <v>0.3172755115908733</v>
      </c>
      <c r="CU24" s="59">
        <f t="shared" si="1"/>
        <v>0.39596121472451973</v>
      </c>
      <c r="CV24" s="59">
        <f t="shared" si="1"/>
        <v>7.8685703133646423E-2</v>
      </c>
      <c r="CW24" s="59">
        <f t="shared" si="1"/>
        <v>0.46931391380756798</v>
      </c>
      <c r="CX24" s="59">
        <f t="shared" si="1"/>
        <v>3.4236978056121936</v>
      </c>
      <c r="CY24" s="59">
        <f t="shared" si="1"/>
        <v>2.4504197877005631</v>
      </c>
      <c r="CZ24" s="59">
        <f t="shared" si="1"/>
        <v>9.7958109348756095E-2</v>
      </c>
      <c r="DA24" s="59">
        <f t="shared" si="1"/>
        <v>0.11033010530484809</v>
      </c>
      <c r="DB24" s="59">
        <f t="shared" si="1"/>
        <v>1.2371995956091982E-2</v>
      </c>
      <c r="DC24" s="59">
        <f t="shared" si="1"/>
        <v>26.993544771333593</v>
      </c>
      <c r="DD24" s="59">
        <f t="shared" si="1"/>
        <v>5.5028955918229565</v>
      </c>
      <c r="DE24" s="11">
        <f t="shared" si="1"/>
        <v>5.0530213379417628</v>
      </c>
      <c r="DF24" s="65">
        <f t="shared" si="1"/>
        <v>0.44987425388119406</v>
      </c>
      <c r="DH24" s="74" t="s">
        <v>66</v>
      </c>
      <c r="DI24" s="11">
        <f t="shared" si="2"/>
        <v>3.6066924804451741</v>
      </c>
      <c r="DJ24" s="11">
        <f t="shared" si="2"/>
        <v>3.2276382265907406</v>
      </c>
      <c r="DK24" s="11">
        <f t="shared" si="2"/>
        <v>0.37905425385443348</v>
      </c>
      <c r="DL24" s="11">
        <f t="shared" si="2"/>
        <v>17.883956699065461</v>
      </c>
      <c r="DM24" s="11">
        <f t="shared" si="2"/>
        <v>4.1826043524576644</v>
      </c>
      <c r="DN24" s="11">
        <f t="shared" si="2"/>
        <v>3.6236759001546952</v>
      </c>
      <c r="DO24" s="11">
        <f t="shared" si="2"/>
        <v>10.077676446453102</v>
      </c>
      <c r="DP24" s="132">
        <f t="shared" si="2"/>
        <v>100</v>
      </c>
      <c r="DQ24" s="62"/>
    </row>
    <row r="25" spans="2:121" ht="12">
      <c r="B25" s="63" t="s">
        <v>67</v>
      </c>
      <c r="C25" s="5">
        <v>64431479</v>
      </c>
      <c r="D25" s="5">
        <v>55141948</v>
      </c>
      <c r="E25" s="5">
        <v>9289531</v>
      </c>
      <c r="F25" s="5">
        <v>8219601</v>
      </c>
      <c r="G25" s="5">
        <v>1069930</v>
      </c>
      <c r="H25" s="5">
        <v>3653810</v>
      </c>
      <c r="I25" s="5">
        <v>4317062</v>
      </c>
      <c r="J25" s="5">
        <v>663252</v>
      </c>
      <c r="K25" s="5">
        <v>-285211</v>
      </c>
      <c r="L25" s="5">
        <v>314502</v>
      </c>
      <c r="M25" s="5">
        <v>599713</v>
      </c>
      <c r="N25" s="64">
        <v>3883204</v>
      </c>
      <c r="O25" s="5"/>
      <c r="P25" s="63" t="s">
        <v>67</v>
      </c>
      <c r="Q25" s="5">
        <v>172569</v>
      </c>
      <c r="R25" s="5">
        <v>229057</v>
      </c>
      <c r="S25" s="5">
        <v>56488</v>
      </c>
      <c r="T25" s="5">
        <v>501506</v>
      </c>
      <c r="U25" s="5">
        <v>2401633</v>
      </c>
      <c r="V25" s="5">
        <v>807496</v>
      </c>
      <c r="W25" s="5">
        <v>55817</v>
      </c>
      <c r="X25" s="5">
        <v>62868</v>
      </c>
      <c r="Y25" s="5">
        <v>7051</v>
      </c>
      <c r="Z25" s="5">
        <v>15698890</v>
      </c>
      <c r="AA25" s="5">
        <v>6438631</v>
      </c>
      <c r="AB25" s="5">
        <v>5992661</v>
      </c>
      <c r="AC25" s="64">
        <v>445970</v>
      </c>
      <c r="AD25" s="5">
        <v>0</v>
      </c>
      <c r="AE25" s="63" t="s">
        <v>67</v>
      </c>
      <c r="AF25" s="72">
        <v>375526</v>
      </c>
      <c r="AG25" s="5">
        <v>282898</v>
      </c>
      <c r="AH25" s="5">
        <v>92628</v>
      </c>
      <c r="AI25" s="5">
        <v>8884733</v>
      </c>
      <c r="AJ25" s="5">
        <v>931755</v>
      </c>
      <c r="AK25" s="5">
        <v>1979971</v>
      </c>
      <c r="AL25" s="5">
        <v>5973007</v>
      </c>
      <c r="AM25" s="5">
        <v>83784179</v>
      </c>
      <c r="AN25" s="5">
        <v>32606</v>
      </c>
      <c r="AO25" s="64">
        <v>2569.5939090964853</v>
      </c>
      <c r="AQ25" s="63" t="s">
        <v>67</v>
      </c>
      <c r="AR25" s="11">
        <v>1.7957251105804346</v>
      </c>
      <c r="AS25" s="11">
        <v>1.700106019629456</v>
      </c>
      <c r="AT25" s="11">
        <v>2.3670348723361325</v>
      </c>
      <c r="AU25" s="11">
        <v>2.9833804068742613</v>
      </c>
      <c r="AV25" s="11">
        <v>-2.1327313340272913</v>
      </c>
      <c r="AW25" s="11">
        <v>10.040630414414567</v>
      </c>
      <c r="AX25" s="11">
        <v>8.0581648447809435</v>
      </c>
      <c r="AY25" s="11">
        <v>-1.6980653881895749</v>
      </c>
      <c r="AZ25" s="11">
        <v>-0.96036078131526603</v>
      </c>
      <c r="BA25" s="11">
        <v>-3.9884970097720469</v>
      </c>
      <c r="BB25" s="11">
        <v>-1.6968683664855384</v>
      </c>
      <c r="BC25" s="65">
        <v>9.4555247190751537</v>
      </c>
      <c r="BD25" s="68"/>
      <c r="BE25" s="63" t="s">
        <v>67</v>
      </c>
      <c r="BF25" s="11">
        <v>-46.537975389419685</v>
      </c>
      <c r="BG25" s="11">
        <v>-39.768917451360387</v>
      </c>
      <c r="BH25" s="11">
        <v>-1.7753742892416837</v>
      </c>
      <c r="BI25" s="11">
        <v>27.875833159094505</v>
      </c>
      <c r="BJ25" s="11">
        <v>5.4906106915830053</v>
      </c>
      <c r="BK25" s="11">
        <v>45.195488938116746</v>
      </c>
      <c r="BL25" s="11">
        <v>1.1709050044407388</v>
      </c>
      <c r="BM25" s="11">
        <v>0.90199980740217645</v>
      </c>
      <c r="BN25" s="11">
        <v>-1.1772950245269798</v>
      </c>
      <c r="BO25" s="11">
        <v>1.0092957642263476</v>
      </c>
      <c r="BP25" s="57">
        <v>-3.8978025381449379</v>
      </c>
      <c r="BQ25" s="57">
        <v>-4.9453876950212869</v>
      </c>
      <c r="BR25" s="86">
        <v>12.808124754954658</v>
      </c>
      <c r="BS25" s="5"/>
      <c r="BT25" s="63" t="s">
        <v>67</v>
      </c>
      <c r="BU25" s="11">
        <v>-9.0008966001890141</v>
      </c>
      <c r="BV25" s="11">
        <v>-10.876653550624876</v>
      </c>
      <c r="BW25" s="11">
        <v>-2.7496929037135027</v>
      </c>
      <c r="BX25" s="11">
        <v>5.3994742324054101</v>
      </c>
      <c r="BY25" s="11">
        <v>39.939083458365438</v>
      </c>
      <c r="BZ25" s="11">
        <v>9.283975257304057</v>
      </c>
      <c r="CA25" s="11">
        <v>0.35320995486547008</v>
      </c>
      <c r="CB25" s="11">
        <v>1.9801741101076069</v>
      </c>
      <c r="CC25" s="11">
        <v>1.4151970389723494</v>
      </c>
      <c r="CD25" s="66">
        <v>0.55709310599490292</v>
      </c>
      <c r="CE25" s="63" t="s">
        <v>67</v>
      </c>
      <c r="CF25" s="11">
        <f t="shared" si="3"/>
        <v>76.901725085830336</v>
      </c>
      <c r="CG25" s="11">
        <f t="shared" si="0"/>
        <v>65.814272644481008</v>
      </c>
      <c r="CH25" s="11">
        <f t="shared" si="0"/>
        <v>11.08745244134934</v>
      </c>
      <c r="CI25" s="11">
        <f t="shared" si="0"/>
        <v>9.8104452393094395</v>
      </c>
      <c r="CJ25" s="11">
        <f t="shared" si="0"/>
        <v>1.2770072020398984</v>
      </c>
      <c r="CK25" s="11">
        <f t="shared" si="0"/>
        <v>4.3609784611006335</v>
      </c>
      <c r="CL25" s="11">
        <f t="shared" si="0"/>
        <v>5.1525980817929842</v>
      </c>
      <c r="CM25" s="11">
        <f t="shared" si="0"/>
        <v>0.79161962069235048</v>
      </c>
      <c r="CN25" s="11">
        <f t="shared" si="0"/>
        <v>-0.34041152327815971</v>
      </c>
      <c r="CO25" s="11">
        <f t="shared" si="0"/>
        <v>0.3753715841746208</v>
      </c>
      <c r="CP25" s="11">
        <f t="shared" si="0"/>
        <v>0.71578310745278062</v>
      </c>
      <c r="CQ25" s="86">
        <f t="shared" si="0"/>
        <v>4.6347700083090864</v>
      </c>
      <c r="CS25" s="63" t="s">
        <v>67</v>
      </c>
      <c r="CT25" s="59">
        <f t="shared" si="1"/>
        <v>0.20596848003965043</v>
      </c>
      <c r="CU25" s="59">
        <f t="shared" si="1"/>
        <v>0.27338932329933074</v>
      </c>
      <c r="CV25" s="59">
        <f t="shared" si="1"/>
        <v>6.7420843259680327E-2</v>
      </c>
      <c r="CW25" s="59">
        <f t="shared" si="1"/>
        <v>0.59856885391214487</v>
      </c>
      <c r="CX25" s="59">
        <f t="shared" si="1"/>
        <v>2.8664516722184508</v>
      </c>
      <c r="CY25" s="59">
        <f t="shared" si="1"/>
        <v>0.96378100213884055</v>
      </c>
      <c r="CZ25" s="59">
        <f t="shared" si="1"/>
        <v>6.6619976069706432E-2</v>
      </c>
      <c r="DA25" s="59">
        <f t="shared" si="1"/>
        <v>7.5035646049596075E-2</v>
      </c>
      <c r="DB25" s="59">
        <f t="shared" ref="DB25:DF51" si="4">Y25/$AM25*100</f>
        <v>8.4156699798896405E-3</v>
      </c>
      <c r="DC25" s="59">
        <f t="shared" si="4"/>
        <v>18.737296453069021</v>
      </c>
      <c r="DD25" s="59">
        <f t="shared" si="4"/>
        <v>7.6847813953037605</v>
      </c>
      <c r="DE25" s="11">
        <f t="shared" si="4"/>
        <v>7.1524971319465935</v>
      </c>
      <c r="DF25" s="65">
        <f t="shared" si="4"/>
        <v>0.53228426335716672</v>
      </c>
      <c r="DH25" s="63" t="s">
        <v>67</v>
      </c>
      <c r="DI25" s="11">
        <f t="shared" si="2"/>
        <v>0.44820633738023496</v>
      </c>
      <c r="DJ25" s="11">
        <f t="shared" si="2"/>
        <v>0.337650858881126</v>
      </c>
      <c r="DK25" s="11">
        <f t="shared" si="2"/>
        <v>0.110555478499109</v>
      </c>
      <c r="DL25" s="11">
        <f t="shared" si="2"/>
        <v>10.604308720385026</v>
      </c>
      <c r="DM25" s="11">
        <f t="shared" si="2"/>
        <v>1.1120894315858845</v>
      </c>
      <c r="DN25" s="11">
        <f t="shared" si="2"/>
        <v>2.3631800461994144</v>
      </c>
      <c r="DO25" s="11">
        <f t="shared" si="2"/>
        <v>7.1290392425997275</v>
      </c>
      <c r="DP25" s="132">
        <f t="shared" si="2"/>
        <v>100</v>
      </c>
      <c r="DQ25" s="62"/>
    </row>
    <row r="26" spans="2:121" ht="12">
      <c r="B26" s="74" t="s">
        <v>68</v>
      </c>
      <c r="C26" s="75">
        <v>83358647</v>
      </c>
      <c r="D26" s="75">
        <v>71360571</v>
      </c>
      <c r="E26" s="75">
        <v>11998076</v>
      </c>
      <c r="F26" s="75">
        <v>10616430</v>
      </c>
      <c r="G26" s="75">
        <v>1381646</v>
      </c>
      <c r="H26" s="75">
        <v>3544848</v>
      </c>
      <c r="I26" s="75">
        <v>4161729</v>
      </c>
      <c r="J26" s="75">
        <v>616881</v>
      </c>
      <c r="K26" s="75">
        <v>-440289</v>
      </c>
      <c r="L26" s="75">
        <v>101302</v>
      </c>
      <c r="M26" s="75">
        <v>541591</v>
      </c>
      <c r="N26" s="76">
        <v>3946038</v>
      </c>
      <c r="O26" s="5"/>
      <c r="P26" s="74" t="s">
        <v>68</v>
      </c>
      <c r="Q26" s="75">
        <v>199124</v>
      </c>
      <c r="R26" s="75">
        <v>269475</v>
      </c>
      <c r="S26" s="75">
        <v>70351</v>
      </c>
      <c r="T26" s="75">
        <v>415716</v>
      </c>
      <c r="U26" s="75">
        <v>2886522</v>
      </c>
      <c r="V26" s="75">
        <v>444676</v>
      </c>
      <c r="W26" s="75">
        <v>39099</v>
      </c>
      <c r="X26" s="75">
        <v>44038</v>
      </c>
      <c r="Y26" s="75">
        <v>4939</v>
      </c>
      <c r="Z26" s="75">
        <v>18375572</v>
      </c>
      <c r="AA26" s="75">
        <v>7511661</v>
      </c>
      <c r="AB26" s="75">
        <v>7252362</v>
      </c>
      <c r="AC26" s="76">
        <v>259299</v>
      </c>
      <c r="AD26" s="5">
        <v>0</v>
      </c>
      <c r="AE26" s="74" t="s">
        <v>68</v>
      </c>
      <c r="AF26" s="77">
        <v>179394</v>
      </c>
      <c r="AG26" s="75">
        <v>139256</v>
      </c>
      <c r="AH26" s="75">
        <v>40138</v>
      </c>
      <c r="AI26" s="75">
        <v>10684517</v>
      </c>
      <c r="AJ26" s="75">
        <v>670497</v>
      </c>
      <c r="AK26" s="75">
        <v>3166570</v>
      </c>
      <c r="AL26" s="75">
        <v>6847450</v>
      </c>
      <c r="AM26" s="75">
        <v>105279067</v>
      </c>
      <c r="AN26" s="75">
        <v>39724</v>
      </c>
      <c r="AO26" s="76">
        <v>2650.2634931024068</v>
      </c>
      <c r="AQ26" s="74" t="s">
        <v>68</v>
      </c>
      <c r="AR26" s="78">
        <v>2.4915250698757396</v>
      </c>
      <c r="AS26" s="78">
        <v>2.4013160415400474</v>
      </c>
      <c r="AT26" s="78">
        <v>3.0313595313107551</v>
      </c>
      <c r="AU26" s="78">
        <v>3.6450211987267873</v>
      </c>
      <c r="AV26" s="78">
        <v>-1.4520643307722376</v>
      </c>
      <c r="AW26" s="78">
        <v>3.5851949516050841</v>
      </c>
      <c r="AX26" s="78">
        <v>3.3689750182000355</v>
      </c>
      <c r="AY26" s="78">
        <v>2.1437773001685612</v>
      </c>
      <c r="AZ26" s="78">
        <v>-9.594145540081394</v>
      </c>
      <c r="BA26" s="78">
        <v>-19.755707292343278</v>
      </c>
      <c r="BB26" s="78">
        <v>2.5765785900031628</v>
      </c>
      <c r="BC26" s="79">
        <v>4.1654149866877566</v>
      </c>
      <c r="BE26" s="74" t="s">
        <v>68</v>
      </c>
      <c r="BF26" s="78">
        <v>-47.02697813496782</v>
      </c>
      <c r="BG26" s="78">
        <v>-39.746037850601027</v>
      </c>
      <c r="BH26" s="78">
        <v>-1.3794070232003925</v>
      </c>
      <c r="BI26" s="78">
        <v>55.424119160136385</v>
      </c>
      <c r="BJ26" s="78">
        <v>6.1089857616905547</v>
      </c>
      <c r="BK26" s="78">
        <v>4.7440028643036163</v>
      </c>
      <c r="BL26" s="78">
        <v>9.6438586651710594</v>
      </c>
      <c r="BM26" s="78">
        <v>9.3514104092173227</v>
      </c>
      <c r="BN26" s="78">
        <v>7.090199479618386</v>
      </c>
      <c r="BO26" s="78">
        <v>-5.9654962707716388</v>
      </c>
      <c r="BP26" s="80">
        <v>-16.501956601289521</v>
      </c>
      <c r="BQ26" s="80">
        <v>-17.262520948581429</v>
      </c>
      <c r="BR26" s="79">
        <v>12.395644597792824</v>
      </c>
      <c r="BS26" s="5"/>
      <c r="BT26" s="74" t="s">
        <v>68</v>
      </c>
      <c r="BU26" s="78">
        <v>-44.693274797910973</v>
      </c>
      <c r="BV26" s="78">
        <v>-50.871399743166393</v>
      </c>
      <c r="BW26" s="78">
        <v>-1.8870691762405281</v>
      </c>
      <c r="BX26" s="78">
        <v>4.5376682340035464</v>
      </c>
      <c r="BY26" s="78">
        <v>12.244686140355871</v>
      </c>
      <c r="BZ26" s="78">
        <v>14.616803215642413</v>
      </c>
      <c r="CA26" s="78">
        <v>-0.19219792450729059</v>
      </c>
      <c r="CB26" s="78">
        <v>0.94286534289395774</v>
      </c>
      <c r="CC26" s="78">
        <v>1.6973451780548372</v>
      </c>
      <c r="CD26" s="81">
        <v>-0.74188744439681475</v>
      </c>
      <c r="CE26" s="74" t="s">
        <v>68</v>
      </c>
      <c r="CF26" s="78">
        <f t="shared" si="3"/>
        <v>79.178747851175387</v>
      </c>
      <c r="CG26" s="78">
        <f t="shared" si="0"/>
        <v>67.78229807070764</v>
      </c>
      <c r="CH26" s="78">
        <f t="shared" si="0"/>
        <v>11.396449780467755</v>
      </c>
      <c r="CI26" s="78">
        <f t="shared" si="0"/>
        <v>10.084084426774034</v>
      </c>
      <c r="CJ26" s="78">
        <f t="shared" si="0"/>
        <v>1.3123653536937214</v>
      </c>
      <c r="CK26" s="78">
        <f t="shared" si="0"/>
        <v>3.3670967087882726</v>
      </c>
      <c r="CL26" s="78">
        <f t="shared" si="0"/>
        <v>3.9530451005991534</v>
      </c>
      <c r="CM26" s="78">
        <f t="shared" si="0"/>
        <v>0.5859483918108811</v>
      </c>
      <c r="CN26" s="78">
        <f t="shared" si="0"/>
        <v>-0.41821134300135848</v>
      </c>
      <c r="CO26" s="78">
        <f t="shared" si="0"/>
        <v>9.6222357289697483E-2</v>
      </c>
      <c r="CP26" s="78">
        <f t="shared" si="0"/>
        <v>0.51443370029105595</v>
      </c>
      <c r="CQ26" s="79">
        <f t="shared" si="0"/>
        <v>3.7481696147630181</v>
      </c>
      <c r="CS26" s="74" t="s">
        <v>68</v>
      </c>
      <c r="CT26" s="82">
        <f t="shared" ref="CT26:DA51" si="5">Q26/$AM26*100</f>
        <v>0.18913921416115895</v>
      </c>
      <c r="CU26" s="82">
        <f t="shared" si="5"/>
        <v>0.25596256471383816</v>
      </c>
      <c r="CV26" s="82">
        <f t="shared" si="5"/>
        <v>6.6823350552679198E-2</v>
      </c>
      <c r="CW26" s="82">
        <f t="shared" si="5"/>
        <v>0.39487052065155559</v>
      </c>
      <c r="CX26" s="82">
        <f t="shared" si="5"/>
        <v>2.7417815167377957</v>
      </c>
      <c r="CY26" s="82">
        <f t="shared" si="5"/>
        <v>0.42237836321250832</v>
      </c>
      <c r="CZ26" s="82">
        <f t="shared" si="5"/>
        <v>3.7138437026612327E-2</v>
      </c>
      <c r="DA26" s="82">
        <f t="shared" si="5"/>
        <v>4.1829777993758241E-2</v>
      </c>
      <c r="DB26" s="82">
        <f t="shared" si="4"/>
        <v>4.6913409671459185E-3</v>
      </c>
      <c r="DC26" s="82">
        <f t="shared" si="4"/>
        <v>17.454155440036338</v>
      </c>
      <c r="DD26" s="82">
        <f t="shared" si="4"/>
        <v>7.1349995911342941</v>
      </c>
      <c r="DE26" s="78">
        <f t="shared" si="4"/>
        <v>6.8887027655744708</v>
      </c>
      <c r="DF26" s="65">
        <f t="shared" si="4"/>
        <v>0.24629682555982377</v>
      </c>
      <c r="DH26" s="74" t="s">
        <v>68</v>
      </c>
      <c r="DI26" s="78">
        <f t="shared" si="2"/>
        <v>0.17039854656006784</v>
      </c>
      <c r="DJ26" s="78">
        <f t="shared" si="2"/>
        <v>0.13227320869019479</v>
      </c>
      <c r="DK26" s="78">
        <f t="shared" si="2"/>
        <v>3.812533786987303E-2</v>
      </c>
      <c r="DL26" s="78">
        <f t="shared" si="2"/>
        <v>10.148757302341975</v>
      </c>
      <c r="DM26" s="78">
        <f t="shared" si="2"/>
        <v>0.63687589480632467</v>
      </c>
      <c r="DN26" s="78">
        <f t="shared" si="2"/>
        <v>3.0077869136131308</v>
      </c>
      <c r="DO26" s="78">
        <f t="shared" si="2"/>
        <v>6.5040944939225191</v>
      </c>
      <c r="DP26" s="132">
        <f t="shared" si="2"/>
        <v>100</v>
      </c>
      <c r="DQ26" s="62"/>
    </row>
    <row r="27" spans="2:121" ht="12">
      <c r="B27" s="63" t="s">
        <v>69</v>
      </c>
      <c r="C27" s="5">
        <v>5567653</v>
      </c>
      <c r="D27" s="5">
        <v>4765850</v>
      </c>
      <c r="E27" s="5">
        <v>801803</v>
      </c>
      <c r="F27" s="5">
        <v>709844</v>
      </c>
      <c r="G27" s="5">
        <v>91959</v>
      </c>
      <c r="H27" s="5">
        <v>830272</v>
      </c>
      <c r="I27" s="5">
        <v>915339</v>
      </c>
      <c r="J27" s="5">
        <v>85067</v>
      </c>
      <c r="K27" s="5">
        <v>-15383</v>
      </c>
      <c r="L27" s="5">
        <v>61167</v>
      </c>
      <c r="M27" s="5">
        <v>76550</v>
      </c>
      <c r="N27" s="64">
        <v>839301</v>
      </c>
      <c r="O27" s="5"/>
      <c r="P27" s="63" t="s">
        <v>69</v>
      </c>
      <c r="Q27" s="5">
        <v>20646</v>
      </c>
      <c r="R27" s="5">
        <v>28360</v>
      </c>
      <c r="S27" s="5">
        <v>7714</v>
      </c>
      <c r="T27" s="5">
        <v>231255</v>
      </c>
      <c r="U27" s="5">
        <v>386812</v>
      </c>
      <c r="V27" s="5">
        <v>200588</v>
      </c>
      <c r="W27" s="5">
        <v>6354</v>
      </c>
      <c r="X27" s="5">
        <v>7157</v>
      </c>
      <c r="Y27" s="5">
        <v>803</v>
      </c>
      <c r="Z27" s="5">
        <v>2532269</v>
      </c>
      <c r="AA27" s="5">
        <v>977768</v>
      </c>
      <c r="AB27" s="5">
        <v>934364</v>
      </c>
      <c r="AC27" s="64">
        <v>43404</v>
      </c>
      <c r="AD27" s="5">
        <v>0</v>
      </c>
      <c r="AE27" s="63" t="s">
        <v>69</v>
      </c>
      <c r="AF27" s="5">
        <v>72921</v>
      </c>
      <c r="AG27" s="5">
        <v>48448</v>
      </c>
      <c r="AH27" s="5">
        <v>24473</v>
      </c>
      <c r="AI27" s="5">
        <v>1481580</v>
      </c>
      <c r="AJ27" s="5">
        <v>309794</v>
      </c>
      <c r="AK27" s="5">
        <v>306840</v>
      </c>
      <c r="AL27" s="5">
        <v>864946</v>
      </c>
      <c r="AM27" s="5">
        <v>8930194</v>
      </c>
      <c r="AN27" s="5">
        <v>4204</v>
      </c>
      <c r="AO27" s="64">
        <v>2124.2136060894386</v>
      </c>
      <c r="AQ27" s="63" t="s">
        <v>69</v>
      </c>
      <c r="AR27" s="11">
        <v>0.49784551536514327</v>
      </c>
      <c r="AS27" s="11">
        <v>0.40098457576615565</v>
      </c>
      <c r="AT27" s="11">
        <v>1.0774579706929415</v>
      </c>
      <c r="AU27" s="11">
        <v>1.6847566836608252</v>
      </c>
      <c r="AV27" s="11">
        <v>-3.3770081850945122</v>
      </c>
      <c r="AW27" s="11">
        <v>1.9009969525628296</v>
      </c>
      <c r="AX27" s="11">
        <v>1.3019395180256206</v>
      </c>
      <c r="AY27" s="11">
        <v>-4.1951977655644654</v>
      </c>
      <c r="AZ27" s="11">
        <v>-45.810426540284361</v>
      </c>
      <c r="BA27" s="11">
        <v>-11.749938682171662</v>
      </c>
      <c r="BB27" s="11">
        <v>-4.1459535943702184</v>
      </c>
      <c r="BC27" s="65">
        <v>2.5163063393184317</v>
      </c>
      <c r="BE27" s="63" t="s">
        <v>69</v>
      </c>
      <c r="BF27" s="11">
        <v>-52.499712412285746</v>
      </c>
      <c r="BG27" s="11">
        <v>-44.972641546043697</v>
      </c>
      <c r="BH27" s="11">
        <v>-4.4469218382261859</v>
      </c>
      <c r="BI27" s="11">
        <v>7.5684702117366873</v>
      </c>
      <c r="BJ27" s="11">
        <v>7.5248372444696479</v>
      </c>
      <c r="BK27" s="11">
        <v>3.9399727693021261E-2</v>
      </c>
      <c r="BL27" s="11">
        <v>-4.2062415196743554</v>
      </c>
      <c r="BM27" s="11">
        <v>-4.4586837538379385</v>
      </c>
      <c r="BN27" s="11">
        <v>-6.4102564102564097</v>
      </c>
      <c r="BO27" s="11">
        <v>17.330332738867195</v>
      </c>
      <c r="BP27" s="57">
        <v>34.206108787644617</v>
      </c>
      <c r="BQ27" s="57">
        <v>35.717584993797772</v>
      </c>
      <c r="BR27" s="65">
        <v>8.2528993640104762</v>
      </c>
      <c r="BS27" s="5"/>
      <c r="BT27" s="63" t="s">
        <v>69</v>
      </c>
      <c r="BU27" s="11">
        <v>2.1059411624683197</v>
      </c>
      <c r="BV27" s="11">
        <v>5.0021673168617253</v>
      </c>
      <c r="BW27" s="11">
        <v>-3.1807572101119597</v>
      </c>
      <c r="BX27" s="11">
        <v>9.0788616359841416</v>
      </c>
      <c r="BY27" s="11">
        <v>27.837085026925536</v>
      </c>
      <c r="BZ27" s="11">
        <v>14.210420528396275</v>
      </c>
      <c r="CA27" s="11">
        <v>2.0864708687215852</v>
      </c>
      <c r="CB27" s="11">
        <v>4.8995112705204482</v>
      </c>
      <c r="CC27" s="11">
        <v>-1.729780271154745</v>
      </c>
      <c r="CD27" s="66">
        <v>6.7459822110576804</v>
      </c>
      <c r="CE27" s="63" t="s">
        <v>69</v>
      </c>
      <c r="CF27" s="11">
        <f t="shared" si="3"/>
        <v>62.346383516416324</v>
      </c>
      <c r="CG27" s="11">
        <f t="shared" si="0"/>
        <v>53.367821572521265</v>
      </c>
      <c r="CH27" s="11">
        <f t="shared" si="0"/>
        <v>8.978561943895059</v>
      </c>
      <c r="CI27" s="11">
        <f t="shared" si="0"/>
        <v>7.9488082789690804</v>
      </c>
      <c r="CJ27" s="11">
        <f t="shared" si="0"/>
        <v>1.0297536649259804</v>
      </c>
      <c r="CK27" s="11">
        <f t="shared" si="0"/>
        <v>9.2973568099416433</v>
      </c>
      <c r="CL27" s="11">
        <f t="shared" si="0"/>
        <v>10.24993409997588</v>
      </c>
      <c r="CM27" s="11">
        <f t="shared" si="0"/>
        <v>0.95257729003423663</v>
      </c>
      <c r="CN27" s="11">
        <f t="shared" si="0"/>
        <v>-0.1722582958444128</v>
      </c>
      <c r="CO27" s="11">
        <f t="shared" si="0"/>
        <v>0.68494592614673322</v>
      </c>
      <c r="CP27" s="11">
        <f t="shared" si="0"/>
        <v>0.8572042219911461</v>
      </c>
      <c r="CQ27" s="65">
        <f t="shared" si="0"/>
        <v>9.3984632360730345</v>
      </c>
      <c r="CS27" s="63" t="s">
        <v>69</v>
      </c>
      <c r="CT27" s="59">
        <f t="shared" si="5"/>
        <v>0.23119318572474462</v>
      </c>
      <c r="CU27" s="59">
        <f t="shared" si="5"/>
        <v>0.31757428785981584</v>
      </c>
      <c r="CV27" s="59">
        <f t="shared" si="5"/>
        <v>8.6381102135071205E-2</v>
      </c>
      <c r="CW27" s="59">
        <f t="shared" si="5"/>
        <v>2.5895853998244607</v>
      </c>
      <c r="CX27" s="59">
        <f t="shared" si="5"/>
        <v>4.3315072438515889</v>
      </c>
      <c r="CY27" s="59">
        <f t="shared" si="5"/>
        <v>2.2461774066722402</v>
      </c>
      <c r="CZ27" s="59">
        <f t="shared" si="5"/>
        <v>7.1151869713020788E-2</v>
      </c>
      <c r="DA27" s="59">
        <f t="shared" si="5"/>
        <v>8.0143835621040257E-2</v>
      </c>
      <c r="DB27" s="59">
        <f t="shared" si="4"/>
        <v>8.991965908019468E-3</v>
      </c>
      <c r="DC27" s="59">
        <f t="shared" si="4"/>
        <v>28.356259673642025</v>
      </c>
      <c r="DD27" s="59">
        <f t="shared" si="4"/>
        <v>10.949011857973074</v>
      </c>
      <c r="DE27" s="11">
        <f t="shared" si="4"/>
        <v>10.462975384409342</v>
      </c>
      <c r="DF27" s="86">
        <f t="shared" si="4"/>
        <v>0.4860364735637322</v>
      </c>
      <c r="DH27" s="63" t="s">
        <v>69</v>
      </c>
      <c r="DI27" s="11">
        <f t="shared" si="2"/>
        <v>0.8165668069473071</v>
      </c>
      <c r="DJ27" s="11">
        <f t="shared" si="2"/>
        <v>0.54251900910551332</v>
      </c>
      <c r="DK27" s="11">
        <f t="shared" si="2"/>
        <v>0.27404779784179378</v>
      </c>
      <c r="DL27" s="11">
        <f t="shared" si="2"/>
        <v>16.590681008721646</v>
      </c>
      <c r="DM27" s="11">
        <f t="shared" si="2"/>
        <v>3.4690623742328555</v>
      </c>
      <c r="DN27" s="11">
        <f t="shared" si="2"/>
        <v>3.4359835855749608</v>
      </c>
      <c r="DO27" s="11">
        <f t="shared" si="2"/>
        <v>9.6856350489138308</v>
      </c>
      <c r="DP27" s="135">
        <f t="shared" si="2"/>
        <v>100</v>
      </c>
      <c r="DQ27" s="62"/>
    </row>
    <row r="28" spans="2:121" ht="12">
      <c r="B28" s="63" t="s">
        <v>70</v>
      </c>
      <c r="C28" s="5">
        <v>9290973</v>
      </c>
      <c r="D28" s="5">
        <v>7953749</v>
      </c>
      <c r="E28" s="5">
        <v>1337224</v>
      </c>
      <c r="F28" s="5">
        <v>1183307</v>
      </c>
      <c r="G28" s="5">
        <v>153917</v>
      </c>
      <c r="H28" s="5">
        <v>1010356</v>
      </c>
      <c r="I28" s="5">
        <v>1201826</v>
      </c>
      <c r="J28" s="5">
        <v>191470</v>
      </c>
      <c r="K28" s="5">
        <v>-63112</v>
      </c>
      <c r="L28" s="5">
        <v>113497</v>
      </c>
      <c r="M28" s="5">
        <v>176609</v>
      </c>
      <c r="N28" s="64">
        <v>1059671</v>
      </c>
      <c r="O28" s="5"/>
      <c r="P28" s="63" t="s">
        <v>70</v>
      </c>
      <c r="Q28" s="5">
        <v>36845</v>
      </c>
      <c r="R28" s="5">
        <v>49963</v>
      </c>
      <c r="S28" s="5">
        <v>13118</v>
      </c>
      <c r="T28" s="5">
        <v>183345</v>
      </c>
      <c r="U28" s="5">
        <v>538467</v>
      </c>
      <c r="V28" s="5">
        <v>301014</v>
      </c>
      <c r="W28" s="5">
        <v>13797</v>
      </c>
      <c r="X28" s="5">
        <v>15540</v>
      </c>
      <c r="Y28" s="5">
        <v>1743</v>
      </c>
      <c r="Z28" s="5">
        <v>3650578</v>
      </c>
      <c r="AA28" s="5">
        <v>1152535</v>
      </c>
      <c r="AB28" s="5">
        <v>1026681</v>
      </c>
      <c r="AC28" s="64">
        <v>125854</v>
      </c>
      <c r="AD28" s="5">
        <v>0</v>
      </c>
      <c r="AE28" s="63" t="s">
        <v>70</v>
      </c>
      <c r="AF28" s="5">
        <v>19912</v>
      </c>
      <c r="AG28" s="5">
        <v>-36078</v>
      </c>
      <c r="AH28" s="5">
        <v>55990</v>
      </c>
      <c r="AI28" s="5">
        <v>2478131</v>
      </c>
      <c r="AJ28" s="5">
        <v>619916</v>
      </c>
      <c r="AK28" s="5">
        <v>862738</v>
      </c>
      <c r="AL28" s="5">
        <v>995477</v>
      </c>
      <c r="AM28" s="5">
        <v>13951907</v>
      </c>
      <c r="AN28" s="5">
        <v>7468</v>
      </c>
      <c r="AO28" s="64">
        <v>1868.2253615425816</v>
      </c>
      <c r="AQ28" s="63" t="s">
        <v>70</v>
      </c>
      <c r="AR28" s="11">
        <v>-0.10851444339820833</v>
      </c>
      <c r="AS28" s="11">
        <v>-0.20337622858238399</v>
      </c>
      <c r="AT28" s="11">
        <v>0.45946685017293859</v>
      </c>
      <c r="AU28" s="11">
        <v>1.0929386577178914</v>
      </c>
      <c r="AV28" s="11">
        <v>-4.1576895774437395</v>
      </c>
      <c r="AW28" s="11">
        <v>-7.6286480684733382</v>
      </c>
      <c r="AX28" s="11">
        <v>-6.8351215776136263</v>
      </c>
      <c r="AY28" s="11">
        <v>-2.4113026946855518</v>
      </c>
      <c r="AZ28" s="11">
        <v>-12.461020331794936</v>
      </c>
      <c r="BA28" s="11">
        <v>-8.9744720780835223</v>
      </c>
      <c r="BB28" s="11">
        <v>-2.3212725241418979</v>
      </c>
      <c r="BC28" s="65">
        <v>-6.7833526715300989</v>
      </c>
      <c r="BE28" s="63" t="s">
        <v>70</v>
      </c>
      <c r="BF28" s="11">
        <v>-53.196057010746678</v>
      </c>
      <c r="BG28" s="11">
        <v>-45.938020731892053</v>
      </c>
      <c r="BH28" s="11">
        <v>-4.2202102803738315</v>
      </c>
      <c r="BI28" s="11">
        <v>-11.890642420514398</v>
      </c>
      <c r="BJ28" s="11">
        <v>3.5919860868494564</v>
      </c>
      <c r="BK28" s="11">
        <v>-8.8325352765334966</v>
      </c>
      <c r="BL28" s="11">
        <v>5.0479671082686162</v>
      </c>
      <c r="BM28" s="11">
        <v>4.766399244926852</v>
      </c>
      <c r="BN28" s="11">
        <v>2.5897586815773983</v>
      </c>
      <c r="BO28" s="11">
        <v>11.637378472137277</v>
      </c>
      <c r="BP28" s="57">
        <v>22.818636749203968</v>
      </c>
      <c r="BQ28" s="57">
        <v>27.407597688825351</v>
      </c>
      <c r="BR28" s="65">
        <v>-5.0731633730577759</v>
      </c>
      <c r="BS28" s="5"/>
      <c r="BT28" s="63" t="s">
        <v>70</v>
      </c>
      <c r="BU28" s="11">
        <v>-78.277660201165105</v>
      </c>
      <c r="BV28" s="11">
        <v>-207.21545319465079</v>
      </c>
      <c r="BW28" s="11">
        <v>-3.4921400992829565</v>
      </c>
      <c r="BX28" s="11">
        <v>10.632725019442294</v>
      </c>
      <c r="BY28" s="11">
        <v>30.812115687342001</v>
      </c>
      <c r="BZ28" s="11">
        <v>16.293753142435037</v>
      </c>
      <c r="CA28" s="11">
        <v>-2.8047174241825106</v>
      </c>
      <c r="CB28" s="11">
        <v>2.1003526115383533</v>
      </c>
      <c r="CC28" s="11">
        <v>-1.788532351394003</v>
      </c>
      <c r="CD28" s="66">
        <v>3.9597055782187494</v>
      </c>
      <c r="CE28" s="63" t="s">
        <v>70</v>
      </c>
      <c r="CF28" s="11">
        <f t="shared" si="3"/>
        <v>66.592853579084206</v>
      </c>
      <c r="CG28" s="11">
        <f t="shared" si="0"/>
        <v>57.008328682236773</v>
      </c>
      <c r="CH28" s="11">
        <f t="shared" si="0"/>
        <v>9.5845248968474355</v>
      </c>
      <c r="CI28" s="11">
        <f t="shared" si="0"/>
        <v>8.4813280363752419</v>
      </c>
      <c r="CJ28" s="11">
        <f t="shared" si="0"/>
        <v>1.1031968604721922</v>
      </c>
      <c r="CK28" s="11">
        <f t="shared" si="0"/>
        <v>7.2417053812070282</v>
      </c>
      <c r="CL28" s="11">
        <f t="shared" si="0"/>
        <v>8.6140625794022281</v>
      </c>
      <c r="CM28" s="11">
        <f t="shared" si="0"/>
        <v>1.3723571981952001</v>
      </c>
      <c r="CN28" s="11">
        <f t="shared" si="0"/>
        <v>-0.45235393269178181</v>
      </c>
      <c r="CO28" s="11">
        <f t="shared" si="0"/>
        <v>0.81348736054504944</v>
      </c>
      <c r="CP28" s="11">
        <f t="shared" si="0"/>
        <v>1.2658412932368313</v>
      </c>
      <c r="CQ28" s="65">
        <f t="shared" si="0"/>
        <v>7.5951696065634611</v>
      </c>
      <c r="CS28" s="63" t="s">
        <v>70</v>
      </c>
      <c r="CT28" s="59">
        <f t="shared" si="5"/>
        <v>0.26408576261295319</v>
      </c>
      <c r="CU28" s="59">
        <f t="shared" si="5"/>
        <v>0.35810875172834794</v>
      </c>
      <c r="CV28" s="59">
        <f t="shared" si="5"/>
        <v>9.4022989115394764E-2</v>
      </c>
      <c r="CW28" s="59">
        <f t="shared" si="5"/>
        <v>1.3141214315720424</v>
      </c>
      <c r="CX28" s="59">
        <f t="shared" si="5"/>
        <v>3.8594508980026885</v>
      </c>
      <c r="CY28" s="59">
        <f t="shared" si="5"/>
        <v>2.157511514375777</v>
      </c>
      <c r="CZ28" s="59">
        <f t="shared" si="5"/>
        <v>9.8889707335348506E-2</v>
      </c>
      <c r="DA28" s="59">
        <f t="shared" si="5"/>
        <v>0.11138262317832251</v>
      </c>
      <c r="DB28" s="59">
        <f t="shared" si="4"/>
        <v>1.249291584297401E-2</v>
      </c>
      <c r="DC28" s="59">
        <f t="shared" si="4"/>
        <v>26.165441039708764</v>
      </c>
      <c r="DD28" s="59">
        <f t="shared" si="4"/>
        <v>8.2607703735410496</v>
      </c>
      <c r="DE28" s="11">
        <f t="shared" si="4"/>
        <v>7.3587144753760185</v>
      </c>
      <c r="DF28" s="65">
        <f t="shared" si="4"/>
        <v>0.90205589816503218</v>
      </c>
      <c r="DH28" s="63" t="s">
        <v>70</v>
      </c>
      <c r="DI28" s="11">
        <f t="shared" si="2"/>
        <v>0.14271884123080808</v>
      </c>
      <c r="DJ28" s="11">
        <f t="shared" si="2"/>
        <v>-0.25858830624372714</v>
      </c>
      <c r="DK28" s="11">
        <f t="shared" si="2"/>
        <v>0.40130714747453522</v>
      </c>
      <c r="DL28" s="11">
        <f t="shared" si="2"/>
        <v>17.761951824936904</v>
      </c>
      <c r="DM28" s="11">
        <f t="shared" si="2"/>
        <v>4.4432348925490972</v>
      </c>
      <c r="DN28" s="11">
        <f t="shared" si="2"/>
        <v>6.1836564707605923</v>
      </c>
      <c r="DO28" s="11">
        <f t="shared" si="2"/>
        <v>7.1350604616272166</v>
      </c>
      <c r="DP28" s="132">
        <f t="shared" si="2"/>
        <v>100</v>
      </c>
      <c r="DQ28" s="62"/>
    </row>
    <row r="29" spans="2:121" ht="12">
      <c r="B29" s="63" t="s">
        <v>71</v>
      </c>
      <c r="C29" s="5">
        <v>1599271</v>
      </c>
      <c r="D29" s="5">
        <v>1368603</v>
      </c>
      <c r="E29" s="5">
        <v>230668</v>
      </c>
      <c r="F29" s="5">
        <v>204104</v>
      </c>
      <c r="G29" s="5">
        <v>26564</v>
      </c>
      <c r="H29" s="5">
        <v>146974</v>
      </c>
      <c r="I29" s="5">
        <v>193471</v>
      </c>
      <c r="J29" s="5">
        <v>46497</v>
      </c>
      <c r="K29" s="5">
        <v>-2211</v>
      </c>
      <c r="L29" s="5">
        <v>41205</v>
      </c>
      <c r="M29" s="5">
        <v>43416</v>
      </c>
      <c r="N29" s="64">
        <v>144779</v>
      </c>
      <c r="O29" s="5"/>
      <c r="P29" s="63" t="s">
        <v>71</v>
      </c>
      <c r="Q29" s="5">
        <v>7355</v>
      </c>
      <c r="R29" s="5">
        <v>9879</v>
      </c>
      <c r="S29" s="5">
        <v>2524</v>
      </c>
      <c r="T29" s="5">
        <v>3306</v>
      </c>
      <c r="U29" s="5">
        <v>87422</v>
      </c>
      <c r="V29" s="5">
        <v>46696</v>
      </c>
      <c r="W29" s="5">
        <v>4406</v>
      </c>
      <c r="X29" s="5">
        <v>4963</v>
      </c>
      <c r="Y29" s="5">
        <v>557</v>
      </c>
      <c r="Z29" s="5">
        <v>943430</v>
      </c>
      <c r="AA29" s="5">
        <v>170167</v>
      </c>
      <c r="AB29" s="5">
        <v>159867</v>
      </c>
      <c r="AC29" s="64">
        <v>10300</v>
      </c>
      <c r="AD29" s="5">
        <v>0</v>
      </c>
      <c r="AE29" s="63" t="s">
        <v>71</v>
      </c>
      <c r="AF29" s="5">
        <v>26646</v>
      </c>
      <c r="AG29" s="5">
        <v>12100</v>
      </c>
      <c r="AH29" s="5">
        <v>14546</v>
      </c>
      <c r="AI29" s="5">
        <v>746617</v>
      </c>
      <c r="AJ29" s="5">
        <v>393879</v>
      </c>
      <c r="AK29" s="5">
        <v>125901</v>
      </c>
      <c r="AL29" s="5">
        <v>226837</v>
      </c>
      <c r="AM29" s="5">
        <v>2689675</v>
      </c>
      <c r="AN29" s="5">
        <v>1551</v>
      </c>
      <c r="AO29" s="64">
        <v>1734.1553836234687</v>
      </c>
      <c r="AQ29" s="63" t="s">
        <v>71</v>
      </c>
      <c r="AR29" s="11">
        <v>-0.55057909055577148</v>
      </c>
      <c r="AS29" s="11">
        <v>-0.64890943434029591</v>
      </c>
      <c r="AT29" s="11">
        <v>3.6863081840378516E-2</v>
      </c>
      <c r="AU29" s="11">
        <v>0.64250176281182048</v>
      </c>
      <c r="AV29" s="11">
        <v>-4.3841336116910234</v>
      </c>
      <c r="AW29" s="11">
        <v>-0.11417542238110125</v>
      </c>
      <c r="AX29" s="11">
        <v>2.8428209203552992</v>
      </c>
      <c r="AY29" s="11">
        <v>13.459896049388743</v>
      </c>
      <c r="AZ29" s="11">
        <v>-1185.4651162790697</v>
      </c>
      <c r="BA29" s="11">
        <v>9.593595404010852</v>
      </c>
      <c r="BB29" s="11">
        <v>14.948371723590151</v>
      </c>
      <c r="BC29" s="65">
        <v>1.1528062097827834</v>
      </c>
      <c r="BE29" s="63" t="s">
        <v>71</v>
      </c>
      <c r="BF29" s="11">
        <v>-51.943809212675596</v>
      </c>
      <c r="BG29" s="11">
        <v>-45.040333796940196</v>
      </c>
      <c r="BH29" s="11">
        <v>-5.4681647940074907</v>
      </c>
      <c r="BI29" s="11">
        <v>-43.107898812596801</v>
      </c>
      <c r="BJ29" s="11">
        <v>7.6016050020924109</v>
      </c>
      <c r="BK29" s="11">
        <v>14.543625971987145</v>
      </c>
      <c r="BL29" s="11">
        <v>5.2807646356033455</v>
      </c>
      <c r="BM29" s="11">
        <v>5.0148116800677105</v>
      </c>
      <c r="BN29" s="11">
        <v>2.957486136783734</v>
      </c>
      <c r="BO29" s="11">
        <v>2.2409054653904841</v>
      </c>
      <c r="BP29" s="57">
        <v>6.1665928389161673</v>
      </c>
      <c r="BQ29" s="57">
        <v>6.7801704560634803</v>
      </c>
      <c r="BR29" s="65">
        <v>-2.5267341724235828</v>
      </c>
      <c r="BS29" s="5"/>
      <c r="BT29" s="63" t="s">
        <v>71</v>
      </c>
      <c r="BU29" s="11">
        <v>5.3326481400956638</v>
      </c>
      <c r="BV29" s="11">
        <v>18.002730641700801</v>
      </c>
      <c r="BW29" s="11">
        <v>-3.303862261516985</v>
      </c>
      <c r="BX29" s="11">
        <v>1.2812477956297852</v>
      </c>
      <c r="BY29" s="11">
        <v>-8.2465989563920985</v>
      </c>
      <c r="BZ29" s="11">
        <v>60.410004204517939</v>
      </c>
      <c r="CA29" s="11">
        <v>-1.1194176238530111</v>
      </c>
      <c r="CB29" s="11">
        <v>0.43524709869496814</v>
      </c>
      <c r="CC29" s="11">
        <v>-1.1472275334608031</v>
      </c>
      <c r="CD29" s="66">
        <v>1.6008399083510021</v>
      </c>
      <c r="CE29" s="63" t="s">
        <v>71</v>
      </c>
      <c r="CF29" s="11">
        <f t="shared" si="3"/>
        <v>59.459637316776195</v>
      </c>
      <c r="CG29" s="11">
        <f t="shared" si="0"/>
        <v>50.883582588974505</v>
      </c>
      <c r="CH29" s="11">
        <f t="shared" si="0"/>
        <v>8.5760547278016865</v>
      </c>
      <c r="CI29" s="11">
        <f t="shared" ref="CI29:CQ51" si="6">F29/$AM29*100</f>
        <v>7.588426110961362</v>
      </c>
      <c r="CJ29" s="11">
        <f t="shared" si="6"/>
        <v>0.98762861684032455</v>
      </c>
      <c r="CK29" s="11">
        <f t="shared" si="6"/>
        <v>5.4643776664466897</v>
      </c>
      <c r="CL29" s="11">
        <f t="shared" si="6"/>
        <v>7.1930995380482772</v>
      </c>
      <c r="CM29" s="11">
        <f t="shared" si="6"/>
        <v>1.7287218716015875</v>
      </c>
      <c r="CN29" s="11">
        <f t="shared" si="6"/>
        <v>-8.2203240168421829E-2</v>
      </c>
      <c r="CO29" s="11">
        <f t="shared" si="6"/>
        <v>1.5319694758660434</v>
      </c>
      <c r="CP29" s="11">
        <f t="shared" si="6"/>
        <v>1.6141727160344652</v>
      </c>
      <c r="CQ29" s="65">
        <f t="shared" si="6"/>
        <v>5.3827692936878995</v>
      </c>
      <c r="CS29" s="63" t="s">
        <v>71</v>
      </c>
      <c r="CT29" s="59">
        <f t="shared" si="5"/>
        <v>0.27345311236487679</v>
      </c>
      <c r="CU29" s="59">
        <f t="shared" si="5"/>
        <v>0.36729344623421045</v>
      </c>
      <c r="CV29" s="59">
        <f t="shared" si="5"/>
        <v>9.3840333869333659E-2</v>
      </c>
      <c r="CW29" s="59">
        <f t="shared" si="5"/>
        <v>0.12291447851506222</v>
      </c>
      <c r="CX29" s="59">
        <f t="shared" si="5"/>
        <v>3.2502811677990837</v>
      </c>
      <c r="CY29" s="59">
        <f t="shared" si="5"/>
        <v>1.7361205350088764</v>
      </c>
      <c r="CZ29" s="59">
        <f t="shared" si="5"/>
        <v>0.16381161292721241</v>
      </c>
      <c r="DA29" s="59">
        <f t="shared" si="5"/>
        <v>0.18452043462500115</v>
      </c>
      <c r="DB29" s="59">
        <f t="shared" si="4"/>
        <v>2.0708821697788767E-2</v>
      </c>
      <c r="DC29" s="59">
        <f t="shared" si="4"/>
        <v>35.075985016777125</v>
      </c>
      <c r="DD29" s="59">
        <f t="shared" si="4"/>
        <v>6.3266751559203254</v>
      </c>
      <c r="DE29" s="11">
        <f t="shared" si="4"/>
        <v>5.9437292609701915</v>
      </c>
      <c r="DF29" s="65">
        <f t="shared" si="4"/>
        <v>0.38294589495013337</v>
      </c>
      <c r="DH29" s="63" t="s">
        <v>71</v>
      </c>
      <c r="DI29" s="11">
        <f t="shared" si="2"/>
        <v>0.99067731231468492</v>
      </c>
      <c r="DJ29" s="11">
        <f t="shared" si="2"/>
        <v>0.44986847853365181</v>
      </c>
      <c r="DK29" s="11">
        <f t="shared" si="2"/>
        <v>0.54080883378103306</v>
      </c>
      <c r="DL29" s="11">
        <f t="shared" si="2"/>
        <v>27.75863254854211</v>
      </c>
      <c r="DM29" s="11">
        <f t="shared" si="2"/>
        <v>14.644111277384814</v>
      </c>
      <c r="DN29" s="11">
        <f t="shared" si="2"/>
        <v>4.6809001087491984</v>
      </c>
      <c r="DO29" s="11">
        <f t="shared" si="2"/>
        <v>8.4336211624080981</v>
      </c>
      <c r="DP29" s="132">
        <f t="shared" si="2"/>
        <v>100</v>
      </c>
      <c r="DQ29" s="62"/>
    </row>
    <row r="30" spans="2:121" ht="12">
      <c r="B30" s="63" t="s">
        <v>72</v>
      </c>
      <c r="C30" s="5">
        <v>8452383</v>
      </c>
      <c r="D30" s="5">
        <v>7233699</v>
      </c>
      <c r="E30" s="5">
        <v>1218684</v>
      </c>
      <c r="F30" s="5">
        <v>1078477</v>
      </c>
      <c r="G30" s="5">
        <v>140207</v>
      </c>
      <c r="H30" s="5">
        <v>937350</v>
      </c>
      <c r="I30" s="5">
        <v>1081467</v>
      </c>
      <c r="J30" s="5">
        <v>144117</v>
      </c>
      <c r="K30" s="5">
        <v>-35377</v>
      </c>
      <c r="L30" s="5">
        <v>94755</v>
      </c>
      <c r="M30" s="5">
        <v>130132</v>
      </c>
      <c r="N30" s="64">
        <v>953184</v>
      </c>
      <c r="O30" s="5"/>
      <c r="P30" s="63" t="s">
        <v>72</v>
      </c>
      <c r="Q30" s="5">
        <v>34225</v>
      </c>
      <c r="R30" s="5">
        <v>45741</v>
      </c>
      <c r="S30" s="5">
        <v>11516</v>
      </c>
      <c r="T30" s="5">
        <v>93168</v>
      </c>
      <c r="U30" s="5">
        <v>438061</v>
      </c>
      <c r="V30" s="5">
        <v>387730</v>
      </c>
      <c r="W30" s="5">
        <v>19543</v>
      </c>
      <c r="X30" s="5">
        <v>22012</v>
      </c>
      <c r="Y30" s="5">
        <v>2469</v>
      </c>
      <c r="Z30" s="5">
        <v>2766336</v>
      </c>
      <c r="AA30" s="5">
        <v>759774</v>
      </c>
      <c r="AB30" s="5">
        <v>678478</v>
      </c>
      <c r="AC30" s="64">
        <v>81296</v>
      </c>
      <c r="AD30" s="5">
        <v>0</v>
      </c>
      <c r="AE30" s="63" t="s">
        <v>72</v>
      </c>
      <c r="AF30" s="5">
        <v>82020</v>
      </c>
      <c r="AG30" s="5">
        <v>39927</v>
      </c>
      <c r="AH30" s="5">
        <v>42093</v>
      </c>
      <c r="AI30" s="5">
        <v>1924542</v>
      </c>
      <c r="AJ30" s="5">
        <v>333462</v>
      </c>
      <c r="AK30" s="5">
        <v>420298</v>
      </c>
      <c r="AL30" s="5">
        <v>1170782</v>
      </c>
      <c r="AM30" s="5">
        <v>12156069</v>
      </c>
      <c r="AN30" s="5">
        <v>6491</v>
      </c>
      <c r="AO30" s="64">
        <v>1872.7575103990141</v>
      </c>
      <c r="AP30" s="68"/>
      <c r="AQ30" s="63" t="s">
        <v>72</v>
      </c>
      <c r="AR30" s="11">
        <v>0.19212498555328689</v>
      </c>
      <c r="AS30" s="11">
        <v>0.10106005815346958</v>
      </c>
      <c r="AT30" s="11">
        <v>0.73608485516776212</v>
      </c>
      <c r="AU30" s="11">
        <v>1.3729108134350874</v>
      </c>
      <c r="AV30" s="11">
        <v>-3.9072566274638816</v>
      </c>
      <c r="AW30" s="11">
        <v>4.0761059647650164</v>
      </c>
      <c r="AX30" s="11">
        <v>4.1117452029157953</v>
      </c>
      <c r="AY30" s="11">
        <v>4.3441430091878628</v>
      </c>
      <c r="AZ30" s="11">
        <v>-36.490605347428527</v>
      </c>
      <c r="BA30" s="11">
        <v>-2.9507558687369415</v>
      </c>
      <c r="BB30" s="11">
        <v>5.3231354457529036</v>
      </c>
      <c r="BC30" s="65">
        <v>5.1011058295044442</v>
      </c>
      <c r="BD30" s="68"/>
      <c r="BE30" s="63" t="s">
        <v>72</v>
      </c>
      <c r="BF30" s="11">
        <v>-52.400489555227949</v>
      </c>
      <c r="BG30" s="11">
        <v>-45.497116438682617</v>
      </c>
      <c r="BH30" s="11">
        <v>-4.2089502578605886</v>
      </c>
      <c r="BI30" s="11">
        <v>114.08580160389714</v>
      </c>
      <c r="BJ30" s="11">
        <v>4.8632538989096217</v>
      </c>
      <c r="BK30" s="11">
        <v>3.7390804136399516</v>
      </c>
      <c r="BL30" s="11">
        <v>-0.47868819066048784</v>
      </c>
      <c r="BM30" s="11">
        <v>-0.74401406862966135</v>
      </c>
      <c r="BN30" s="11">
        <v>-2.795275590551181</v>
      </c>
      <c r="BO30" s="11">
        <v>4.5884400332252921</v>
      </c>
      <c r="BP30" s="57">
        <v>22.799894619279822</v>
      </c>
      <c r="BQ30" s="57">
        <v>25.932319160151756</v>
      </c>
      <c r="BR30" s="65">
        <v>1.6899118143723812</v>
      </c>
      <c r="BS30" s="5"/>
      <c r="BT30" s="63" t="s">
        <v>72</v>
      </c>
      <c r="BU30" s="88">
        <v>-9.482187789696729</v>
      </c>
      <c r="BV30" s="11">
        <v>-15.267078372700071</v>
      </c>
      <c r="BW30" s="11">
        <v>-3.2144581637580187</v>
      </c>
      <c r="BX30" s="11">
        <v>-0.57396680808327116</v>
      </c>
      <c r="BY30" s="11">
        <v>-9.8863963186655163E-2</v>
      </c>
      <c r="BZ30" s="11">
        <v>-0.28919355565730448</v>
      </c>
      <c r="CA30" s="11">
        <v>-0.81001878267588312</v>
      </c>
      <c r="CB30" s="11">
        <v>1.4545576548806953</v>
      </c>
      <c r="CC30" s="11">
        <v>-1.1573016598142227</v>
      </c>
      <c r="CD30" s="66">
        <v>2.6424403203823132</v>
      </c>
      <c r="CE30" s="63" t="s">
        <v>72</v>
      </c>
      <c r="CF30" s="11">
        <f t="shared" si="3"/>
        <v>69.532206505244417</v>
      </c>
      <c r="CG30" s="11">
        <f t="shared" si="3"/>
        <v>59.506893223459002</v>
      </c>
      <c r="CH30" s="11">
        <f t="shared" si="3"/>
        <v>10.025313281785419</v>
      </c>
      <c r="CI30" s="11">
        <f t="shared" si="6"/>
        <v>8.8719223294964848</v>
      </c>
      <c r="CJ30" s="11">
        <f t="shared" si="6"/>
        <v>1.1533909522889347</v>
      </c>
      <c r="CK30" s="11">
        <f t="shared" si="6"/>
        <v>7.7109631411272836</v>
      </c>
      <c r="CL30" s="11">
        <f t="shared" si="6"/>
        <v>8.8965190967573484</v>
      </c>
      <c r="CM30" s="11">
        <f t="shared" si="6"/>
        <v>1.1855559556300643</v>
      </c>
      <c r="CN30" s="11">
        <f t="shared" si="6"/>
        <v>-0.29102335631691462</v>
      </c>
      <c r="CO30" s="11">
        <f t="shared" si="6"/>
        <v>0.77948718454954469</v>
      </c>
      <c r="CP30" s="11">
        <f t="shared" si="6"/>
        <v>1.0705105408664592</v>
      </c>
      <c r="CQ30" s="65">
        <f t="shared" si="6"/>
        <v>7.841219065143509</v>
      </c>
      <c r="CS30" s="63" t="s">
        <v>72</v>
      </c>
      <c r="CT30" s="59">
        <f t="shared" si="5"/>
        <v>0.2815466085294514</v>
      </c>
      <c r="CU30" s="59">
        <f t="shared" si="5"/>
        <v>0.37628118102982139</v>
      </c>
      <c r="CV30" s="59">
        <f t="shared" si="5"/>
        <v>9.4734572500369985E-2</v>
      </c>
      <c r="CW30" s="59">
        <f t="shared" si="5"/>
        <v>0.76643197731108637</v>
      </c>
      <c r="CX30" s="59">
        <f t="shared" si="5"/>
        <v>3.6036402886492334</v>
      </c>
      <c r="CY30" s="59">
        <f t="shared" si="5"/>
        <v>3.1896001906537386</v>
      </c>
      <c r="CZ30" s="59">
        <f t="shared" si="5"/>
        <v>0.16076743230068866</v>
      </c>
      <c r="DA30" s="59">
        <f t="shared" si="5"/>
        <v>0.18107827456392359</v>
      </c>
      <c r="DB30" s="59">
        <f t="shared" si="4"/>
        <v>2.0310842263234933E-2</v>
      </c>
      <c r="DC30" s="59">
        <f t="shared" si="4"/>
        <v>22.756830353628299</v>
      </c>
      <c r="DD30" s="59">
        <f t="shared" si="4"/>
        <v>6.2501619561389461</v>
      </c>
      <c r="DE30" s="11">
        <f t="shared" si="4"/>
        <v>5.5813931296375499</v>
      </c>
      <c r="DF30" s="65">
        <f t="shared" si="4"/>
        <v>0.66876882650139613</v>
      </c>
      <c r="DH30" s="63" t="s">
        <v>72</v>
      </c>
      <c r="DI30" s="11">
        <f t="shared" si="2"/>
        <v>0.67472469924282263</v>
      </c>
      <c r="DJ30" s="11">
        <f t="shared" si="2"/>
        <v>0.32845321953996803</v>
      </c>
      <c r="DK30" s="11">
        <f t="shared" si="2"/>
        <v>0.3462714797028546</v>
      </c>
      <c r="DL30" s="11">
        <f t="shared" si="2"/>
        <v>15.831943698246532</v>
      </c>
      <c r="DM30" s="11">
        <f t="shared" si="2"/>
        <v>2.7431729780408451</v>
      </c>
      <c r="DN30" s="11">
        <f t="shared" si="2"/>
        <v>3.4575157478951457</v>
      </c>
      <c r="DO30" s="11">
        <f t="shared" si="2"/>
        <v>9.6312549723105398</v>
      </c>
      <c r="DP30" s="132">
        <f t="shared" si="2"/>
        <v>100</v>
      </c>
      <c r="DQ30" s="62"/>
    </row>
    <row r="31" spans="2:121" s="68" customFormat="1" ht="12">
      <c r="B31" s="63" t="s">
        <v>73</v>
      </c>
      <c r="C31" s="5">
        <v>11177083</v>
      </c>
      <c r="D31" s="5">
        <v>9562613</v>
      </c>
      <c r="E31" s="5">
        <v>1614470</v>
      </c>
      <c r="F31" s="5">
        <v>1428106</v>
      </c>
      <c r="G31" s="5">
        <v>186364</v>
      </c>
      <c r="H31" s="5">
        <v>780845</v>
      </c>
      <c r="I31" s="5">
        <v>855503</v>
      </c>
      <c r="J31" s="5">
        <v>74658</v>
      </c>
      <c r="K31" s="5">
        <v>-21353</v>
      </c>
      <c r="L31" s="5">
        <v>41564</v>
      </c>
      <c r="M31" s="5">
        <v>62917</v>
      </c>
      <c r="N31" s="64">
        <v>793270</v>
      </c>
      <c r="O31" s="5"/>
      <c r="P31" s="63" t="s">
        <v>73</v>
      </c>
      <c r="Q31" s="5">
        <v>30630</v>
      </c>
      <c r="R31" s="5">
        <v>41243</v>
      </c>
      <c r="S31" s="5">
        <v>10613</v>
      </c>
      <c r="T31" s="5">
        <v>73989</v>
      </c>
      <c r="U31" s="5">
        <v>552865</v>
      </c>
      <c r="V31" s="5">
        <v>135786</v>
      </c>
      <c r="W31" s="5">
        <v>8928</v>
      </c>
      <c r="X31" s="5">
        <v>10056</v>
      </c>
      <c r="Y31" s="5">
        <v>1128</v>
      </c>
      <c r="Z31" s="5">
        <v>3830777</v>
      </c>
      <c r="AA31" s="5">
        <v>1050369</v>
      </c>
      <c r="AB31" s="5">
        <v>1029478</v>
      </c>
      <c r="AC31" s="64">
        <v>20891</v>
      </c>
      <c r="AD31" s="5">
        <v>0</v>
      </c>
      <c r="AE31" s="63" t="s">
        <v>73</v>
      </c>
      <c r="AF31" s="5">
        <v>53782</v>
      </c>
      <c r="AG31" s="5">
        <v>30414</v>
      </c>
      <c r="AH31" s="5">
        <v>23368</v>
      </c>
      <c r="AI31" s="5">
        <v>2726626</v>
      </c>
      <c r="AJ31" s="5">
        <v>379216</v>
      </c>
      <c r="AK31" s="5">
        <v>660955</v>
      </c>
      <c r="AL31" s="5">
        <v>1686455</v>
      </c>
      <c r="AM31" s="5">
        <v>15788705</v>
      </c>
      <c r="AN31" s="5">
        <v>6810</v>
      </c>
      <c r="AO31" s="64">
        <v>2318.4588839941262</v>
      </c>
      <c r="AP31" s="6"/>
      <c r="AQ31" s="63" t="s">
        <v>73</v>
      </c>
      <c r="AR31" s="11">
        <v>2.2040037849125076</v>
      </c>
      <c r="AS31" s="11">
        <v>2.1090324716233679</v>
      </c>
      <c r="AT31" s="11">
        <v>2.7701673889463203</v>
      </c>
      <c r="AU31" s="11">
        <v>3.3982034085569421</v>
      </c>
      <c r="AV31" s="11">
        <v>-1.8004963615957339</v>
      </c>
      <c r="AW31" s="11">
        <v>2.083251624374109</v>
      </c>
      <c r="AX31" s="11">
        <v>2.0313165273456089</v>
      </c>
      <c r="AY31" s="11">
        <v>1.4912793463927896</v>
      </c>
      <c r="AZ31" s="11">
        <v>-36.82557990516468</v>
      </c>
      <c r="BA31" s="11">
        <v>-9.5333449416681173</v>
      </c>
      <c r="BB31" s="11">
        <v>2.2209585702680745</v>
      </c>
      <c r="BC31" s="65">
        <v>2.7538503387261821</v>
      </c>
      <c r="BD31" s="6"/>
      <c r="BE31" s="63" t="s">
        <v>73</v>
      </c>
      <c r="BF31" s="11">
        <v>-52.004888826211626</v>
      </c>
      <c r="BG31" s="11">
        <v>-44.810651679379099</v>
      </c>
      <c r="BH31" s="11">
        <v>-2.7311887086426543</v>
      </c>
      <c r="BI31" s="11">
        <v>32.276749798873695</v>
      </c>
      <c r="BJ31" s="11">
        <v>6.2272434696563588</v>
      </c>
      <c r="BK31" s="11">
        <v>3.0234975455421429</v>
      </c>
      <c r="BL31" s="11">
        <v>4.9612038561015748</v>
      </c>
      <c r="BM31" s="11">
        <v>4.6845721424109934</v>
      </c>
      <c r="BN31" s="11">
        <v>2.5454545454545454</v>
      </c>
      <c r="BO31" s="11">
        <v>4.6001344508077695</v>
      </c>
      <c r="BP31" s="57">
        <v>6.4997809917020186</v>
      </c>
      <c r="BQ31" s="57">
        <v>6.6381187370130741</v>
      </c>
      <c r="BR31" s="65">
        <v>0.10062290368950647</v>
      </c>
      <c r="BS31" s="5"/>
      <c r="BT31" s="63" t="s">
        <v>73</v>
      </c>
      <c r="BU31" s="11">
        <v>-16.586016502264407</v>
      </c>
      <c r="BV31" s="11">
        <v>-24.693589521380645</v>
      </c>
      <c r="BW31" s="11">
        <v>-2.9930673751504835</v>
      </c>
      <c r="BX31" s="11">
        <v>4.4057856473855148</v>
      </c>
      <c r="BY31" s="11">
        <v>19.777637397346808</v>
      </c>
      <c r="BZ31" s="11">
        <v>8.1816068926686825</v>
      </c>
      <c r="CA31" s="11">
        <v>0.14590278610782198</v>
      </c>
      <c r="CB31" s="11">
        <v>2.7691829628956546</v>
      </c>
      <c r="CC31" s="11">
        <v>5.877167205406994E-2</v>
      </c>
      <c r="CD31" s="66">
        <v>2.7088192724622395</v>
      </c>
      <c r="CE31" s="63" t="s">
        <v>73</v>
      </c>
      <c r="CF31" s="11">
        <f t="shared" si="3"/>
        <v>70.791638706277681</v>
      </c>
      <c r="CG31" s="11">
        <f t="shared" si="3"/>
        <v>60.566164229428566</v>
      </c>
      <c r="CH31" s="11">
        <f t="shared" si="3"/>
        <v>10.225474476849113</v>
      </c>
      <c r="CI31" s="11">
        <f t="shared" si="6"/>
        <v>9.0451116795202644</v>
      </c>
      <c r="CJ31" s="11">
        <f t="shared" si="6"/>
        <v>1.18036279732885</v>
      </c>
      <c r="CK31" s="11">
        <f t="shared" si="6"/>
        <v>4.9455924345916902</v>
      </c>
      <c r="CL31" s="11">
        <f t="shared" si="6"/>
        <v>5.418449454847627</v>
      </c>
      <c r="CM31" s="11">
        <f t="shared" si="6"/>
        <v>0.47285702025593612</v>
      </c>
      <c r="CN31" s="11">
        <f t="shared" si="6"/>
        <v>-0.13524225071023874</v>
      </c>
      <c r="CO31" s="11">
        <f t="shared" si="6"/>
        <v>0.26325148262634585</v>
      </c>
      <c r="CP31" s="11">
        <f t="shared" si="6"/>
        <v>0.39849373333658461</v>
      </c>
      <c r="CQ31" s="65">
        <f t="shared" si="6"/>
        <v>5.0242879324175105</v>
      </c>
      <c r="CS31" s="63" t="s">
        <v>73</v>
      </c>
      <c r="CT31" s="59">
        <f t="shared" si="5"/>
        <v>0.193999444539625</v>
      </c>
      <c r="CU31" s="59">
        <f t="shared" si="5"/>
        <v>0.26121838364831063</v>
      </c>
      <c r="CV31" s="59">
        <f t="shared" si="5"/>
        <v>6.7218939108685608E-2</v>
      </c>
      <c r="CW31" s="59">
        <f t="shared" si="5"/>
        <v>0.46861981397461033</v>
      </c>
      <c r="CX31" s="59">
        <f t="shared" si="5"/>
        <v>3.501648805269336</v>
      </c>
      <c r="CY31" s="59">
        <f t="shared" si="5"/>
        <v>0.86001986863393798</v>
      </c>
      <c r="CZ31" s="59">
        <f t="shared" si="5"/>
        <v>5.6546752884419592E-2</v>
      </c>
      <c r="DA31" s="59">
        <f t="shared" si="5"/>
        <v>6.3691100695085504E-2</v>
      </c>
      <c r="DB31" s="59">
        <f t="shared" si="4"/>
        <v>7.144347810665916E-3</v>
      </c>
      <c r="DC31" s="59">
        <f t="shared" si="4"/>
        <v>24.262768859130627</v>
      </c>
      <c r="DD31" s="59">
        <f t="shared" si="4"/>
        <v>6.6526608737068686</v>
      </c>
      <c r="DE31" s="11">
        <f t="shared" si="4"/>
        <v>6.5203447654509983</v>
      </c>
      <c r="DF31" s="65">
        <f t="shared" si="4"/>
        <v>0.13231610825587026</v>
      </c>
      <c r="DH31" s="63" t="s">
        <v>73</v>
      </c>
      <c r="DI31" s="11">
        <f t="shared" si="2"/>
        <v>0.3406359166252077</v>
      </c>
      <c r="DJ31" s="11">
        <f t="shared" si="2"/>
        <v>0.19263137793758259</v>
      </c>
      <c r="DK31" s="11">
        <f t="shared" si="2"/>
        <v>0.14800453868762511</v>
      </c>
      <c r="DL31" s="11">
        <f t="shared" si="2"/>
        <v>17.269472068798549</v>
      </c>
      <c r="DM31" s="11">
        <f t="shared" si="2"/>
        <v>2.4018182618523811</v>
      </c>
      <c r="DN31" s="11">
        <f t="shared" si="2"/>
        <v>4.1862521340413918</v>
      </c>
      <c r="DO31" s="11">
        <f t="shared" si="2"/>
        <v>10.681401672904776</v>
      </c>
      <c r="DP31" s="132">
        <f t="shared" si="2"/>
        <v>100</v>
      </c>
      <c r="DQ31" s="85"/>
    </row>
    <row r="32" spans="2:121" ht="12">
      <c r="B32" s="74" t="s">
        <v>74</v>
      </c>
      <c r="C32" s="77">
        <v>15182361</v>
      </c>
      <c r="D32" s="75">
        <v>12990359</v>
      </c>
      <c r="E32" s="75">
        <v>2192002</v>
      </c>
      <c r="F32" s="75">
        <v>1939526</v>
      </c>
      <c r="G32" s="75">
        <v>252476</v>
      </c>
      <c r="H32" s="75">
        <v>1677109</v>
      </c>
      <c r="I32" s="75">
        <v>1945442</v>
      </c>
      <c r="J32" s="75">
        <v>268333</v>
      </c>
      <c r="K32" s="75">
        <v>-62386</v>
      </c>
      <c r="L32" s="75">
        <v>178382</v>
      </c>
      <c r="M32" s="75">
        <v>240768</v>
      </c>
      <c r="N32" s="76">
        <v>1691699</v>
      </c>
      <c r="O32" s="5"/>
      <c r="P32" s="74" t="s">
        <v>74</v>
      </c>
      <c r="Q32" s="75">
        <v>54518</v>
      </c>
      <c r="R32" s="75">
        <v>76045</v>
      </c>
      <c r="S32" s="75">
        <v>21527</v>
      </c>
      <c r="T32" s="75">
        <v>287608</v>
      </c>
      <c r="U32" s="75">
        <v>794116</v>
      </c>
      <c r="V32" s="75">
        <v>555457</v>
      </c>
      <c r="W32" s="75">
        <v>47796</v>
      </c>
      <c r="X32" s="75">
        <v>53834</v>
      </c>
      <c r="Y32" s="75">
        <v>6038</v>
      </c>
      <c r="Z32" s="75">
        <v>5856668</v>
      </c>
      <c r="AA32" s="75">
        <v>1799359</v>
      </c>
      <c r="AB32" s="75">
        <v>1721571</v>
      </c>
      <c r="AC32" s="76">
        <v>77788</v>
      </c>
      <c r="AD32" s="5">
        <v>0</v>
      </c>
      <c r="AE32" s="74" t="s">
        <v>74</v>
      </c>
      <c r="AF32" s="75">
        <v>101386</v>
      </c>
      <c r="AG32" s="75">
        <v>39750</v>
      </c>
      <c r="AH32" s="75">
        <v>61636</v>
      </c>
      <c r="AI32" s="75">
        <v>3955923</v>
      </c>
      <c r="AJ32" s="75">
        <v>590637</v>
      </c>
      <c r="AK32" s="75">
        <v>810790</v>
      </c>
      <c r="AL32" s="75">
        <v>2554496</v>
      </c>
      <c r="AM32" s="75">
        <v>22716138</v>
      </c>
      <c r="AN32" s="75">
        <v>11709</v>
      </c>
      <c r="AO32" s="76">
        <v>1940.0579041762746</v>
      </c>
      <c r="AQ32" s="74" t="s">
        <v>74</v>
      </c>
      <c r="AR32" s="78">
        <v>-1.4099944718959254</v>
      </c>
      <c r="AS32" s="78">
        <v>-1.5006368918675972</v>
      </c>
      <c r="AT32" s="78">
        <v>-0.86938196276635671</v>
      </c>
      <c r="AU32" s="78">
        <v>-0.25826053149626543</v>
      </c>
      <c r="AV32" s="78">
        <v>-5.3255236652442273</v>
      </c>
      <c r="AW32" s="78">
        <v>4.4796882135009879</v>
      </c>
      <c r="AX32" s="78">
        <v>4.4535421571601539</v>
      </c>
      <c r="AY32" s="78">
        <v>4.2904226293656285</v>
      </c>
      <c r="AZ32" s="78">
        <v>-22.587490911949068</v>
      </c>
      <c r="BA32" s="78">
        <v>9.8762106775304989E-2</v>
      </c>
      <c r="BB32" s="78">
        <v>5.0943486819993282</v>
      </c>
      <c r="BC32" s="79">
        <v>5.0407415755313361</v>
      </c>
      <c r="BE32" s="74" t="s">
        <v>74</v>
      </c>
      <c r="BF32" s="78">
        <v>-52.581498103886162</v>
      </c>
      <c r="BG32" s="78">
        <v>-44.603897286468772</v>
      </c>
      <c r="BH32" s="78">
        <v>-3.4793525534681429</v>
      </c>
      <c r="BI32" s="78">
        <v>17.465814967897927</v>
      </c>
      <c r="BJ32" s="78">
        <v>2.9921729600736664</v>
      </c>
      <c r="BK32" s="78">
        <v>15.803200627116098</v>
      </c>
      <c r="BL32" s="78">
        <v>4.8732857926494786</v>
      </c>
      <c r="BM32" s="78">
        <v>4.5949989313955975</v>
      </c>
      <c r="BN32" s="78">
        <v>2.4431625381744144</v>
      </c>
      <c r="BO32" s="78">
        <v>14.270428679854916</v>
      </c>
      <c r="BP32" s="80">
        <v>46.782562871828674</v>
      </c>
      <c r="BQ32" s="80">
        <v>49.6173898382565</v>
      </c>
      <c r="BR32" s="65">
        <v>3.416735355898854</v>
      </c>
      <c r="BS32" s="5"/>
      <c r="BT32" s="74" t="s">
        <v>74</v>
      </c>
      <c r="BU32" s="78">
        <v>-7.57211100171389</v>
      </c>
      <c r="BV32" s="78">
        <v>-13.462794444202553</v>
      </c>
      <c r="BW32" s="78">
        <v>-3.328209793280843</v>
      </c>
      <c r="BX32" s="78">
        <v>4.3858753345571735</v>
      </c>
      <c r="BY32" s="78">
        <v>15.945536886863012</v>
      </c>
      <c r="BZ32" s="78">
        <v>10.249015184582353</v>
      </c>
      <c r="CA32" s="78">
        <v>0.37765950131341885</v>
      </c>
      <c r="CB32" s="78">
        <v>2.6487797268897504</v>
      </c>
      <c r="CC32" s="78">
        <v>-0.77118644067796605</v>
      </c>
      <c r="CD32" s="81">
        <v>3.4465454588179192</v>
      </c>
      <c r="CE32" s="74" t="s">
        <v>74</v>
      </c>
      <c r="CF32" s="78">
        <f t="shared" si="3"/>
        <v>66.835132802943875</v>
      </c>
      <c r="CG32" s="78">
        <f t="shared" si="3"/>
        <v>57.185596424885254</v>
      </c>
      <c r="CH32" s="78">
        <f t="shared" si="3"/>
        <v>9.6495363780586292</v>
      </c>
      <c r="CI32" s="78">
        <f t="shared" si="6"/>
        <v>8.5380974530089588</v>
      </c>
      <c r="CJ32" s="78">
        <f t="shared" si="6"/>
        <v>1.1114389250496717</v>
      </c>
      <c r="CK32" s="78">
        <f t="shared" si="6"/>
        <v>7.3828966878084641</v>
      </c>
      <c r="CL32" s="78">
        <f t="shared" si="6"/>
        <v>8.5641406122818946</v>
      </c>
      <c r="CM32" s="78">
        <f t="shared" si="6"/>
        <v>1.1812439244734294</v>
      </c>
      <c r="CN32" s="78">
        <f t="shared" si="6"/>
        <v>-0.27463295037210994</v>
      </c>
      <c r="CO32" s="78">
        <f t="shared" si="6"/>
        <v>0.78526552356743029</v>
      </c>
      <c r="CP32" s="78">
        <f t="shared" si="6"/>
        <v>1.0598984739395403</v>
      </c>
      <c r="CQ32" s="65">
        <f t="shared" si="6"/>
        <v>7.4471241546428351</v>
      </c>
      <c r="CS32" s="74" t="s">
        <v>74</v>
      </c>
      <c r="CT32" s="82">
        <f t="shared" si="5"/>
        <v>0.23999678114299183</v>
      </c>
      <c r="CU32" s="82">
        <f t="shared" si="5"/>
        <v>0.33476200928168337</v>
      </c>
      <c r="CV32" s="82">
        <f t="shared" si="5"/>
        <v>9.4765228138691524E-2</v>
      </c>
      <c r="CW32" s="82">
        <f t="shared" si="5"/>
        <v>1.2660954956339849</v>
      </c>
      <c r="CX32" s="82">
        <f t="shared" si="5"/>
        <v>3.4958231016205308</v>
      </c>
      <c r="CY32" s="82">
        <f t="shared" si="5"/>
        <v>2.4452087762453281</v>
      </c>
      <c r="CZ32" s="82">
        <f t="shared" si="5"/>
        <v>0.21040548353773869</v>
      </c>
      <c r="DA32" s="82">
        <f t="shared" si="5"/>
        <v>0.2369857059329363</v>
      </c>
      <c r="DB32" s="82">
        <f t="shared" si="4"/>
        <v>2.6580222395197636E-2</v>
      </c>
      <c r="DC32" s="82">
        <f t="shared" si="4"/>
        <v>25.781970509247653</v>
      </c>
      <c r="DD32" s="82">
        <f t="shared" si="4"/>
        <v>7.9210603492547893</v>
      </c>
      <c r="DE32" s="78">
        <f t="shared" si="4"/>
        <v>7.578625380775553</v>
      </c>
      <c r="DF32" s="79">
        <f t="shared" si="4"/>
        <v>0.3424349684792371</v>
      </c>
      <c r="DH32" s="74" t="s">
        <v>74</v>
      </c>
      <c r="DI32" s="78">
        <f t="shared" si="2"/>
        <v>0.44631706322615222</v>
      </c>
      <c r="DJ32" s="78">
        <f t="shared" si="2"/>
        <v>0.17498573040892779</v>
      </c>
      <c r="DK32" s="78">
        <f t="shared" si="2"/>
        <v>0.27133133281722449</v>
      </c>
      <c r="DL32" s="78">
        <f t="shared" si="2"/>
        <v>17.414593096766712</v>
      </c>
      <c r="DM32" s="78">
        <f t="shared" si="2"/>
        <v>2.6000766503531541</v>
      </c>
      <c r="DN32" s="78">
        <f t="shared" si="2"/>
        <v>3.5692246631007438</v>
      </c>
      <c r="DO32" s="78">
        <f t="shared" si="2"/>
        <v>11.245291783312815</v>
      </c>
      <c r="DP32" s="136">
        <f t="shared" si="2"/>
        <v>100</v>
      </c>
      <c r="DQ32" s="62"/>
    </row>
    <row r="33" spans="2:121" ht="12">
      <c r="B33" s="63" t="s">
        <v>75</v>
      </c>
      <c r="C33" s="5">
        <v>25287086</v>
      </c>
      <c r="D33" s="5">
        <v>21635978</v>
      </c>
      <c r="E33" s="5">
        <v>3651108</v>
      </c>
      <c r="F33" s="5">
        <v>3229690</v>
      </c>
      <c r="G33" s="5">
        <v>421418</v>
      </c>
      <c r="H33" s="5">
        <v>1458406</v>
      </c>
      <c r="I33" s="5">
        <v>1980649</v>
      </c>
      <c r="J33" s="5">
        <v>522243</v>
      </c>
      <c r="K33" s="5">
        <v>-207585</v>
      </c>
      <c r="L33" s="5">
        <v>278956</v>
      </c>
      <c r="M33" s="5">
        <v>486541</v>
      </c>
      <c r="N33" s="64">
        <v>1613563</v>
      </c>
      <c r="O33" s="5"/>
      <c r="P33" s="63" t="s">
        <v>75</v>
      </c>
      <c r="Q33" s="5">
        <v>120240</v>
      </c>
      <c r="R33" s="5">
        <v>149320</v>
      </c>
      <c r="S33" s="5">
        <v>29080</v>
      </c>
      <c r="T33" s="5">
        <v>196690</v>
      </c>
      <c r="U33" s="5">
        <v>1243367</v>
      </c>
      <c r="V33" s="5">
        <v>53266</v>
      </c>
      <c r="W33" s="5">
        <v>52428</v>
      </c>
      <c r="X33" s="5">
        <v>59050</v>
      </c>
      <c r="Y33" s="5">
        <v>6622</v>
      </c>
      <c r="Z33" s="5">
        <v>7339263</v>
      </c>
      <c r="AA33" s="5">
        <v>1942898</v>
      </c>
      <c r="AB33" s="5">
        <v>1733385</v>
      </c>
      <c r="AC33" s="64">
        <v>209513</v>
      </c>
      <c r="AD33" s="5">
        <v>0</v>
      </c>
      <c r="AE33" s="63" t="s">
        <v>75</v>
      </c>
      <c r="AF33" s="5">
        <v>453399</v>
      </c>
      <c r="AG33" s="5">
        <v>383036</v>
      </c>
      <c r="AH33" s="5">
        <v>70363</v>
      </c>
      <c r="AI33" s="5">
        <v>4942966</v>
      </c>
      <c r="AJ33" s="5">
        <v>306511</v>
      </c>
      <c r="AK33" s="5">
        <v>1620903</v>
      </c>
      <c r="AL33" s="5">
        <v>3015552</v>
      </c>
      <c r="AM33" s="5">
        <v>34084755</v>
      </c>
      <c r="AN33" s="5">
        <v>17527</v>
      </c>
      <c r="AO33" s="64">
        <v>1944.6998915958236</v>
      </c>
      <c r="AQ33" s="63" t="s">
        <v>75</v>
      </c>
      <c r="AR33" s="11">
        <v>-0.41518539008665234</v>
      </c>
      <c r="AS33" s="11">
        <v>-0.50679231751259735</v>
      </c>
      <c r="AT33" s="11">
        <v>0.13114570666473596</v>
      </c>
      <c r="AU33" s="11">
        <v>0.7529117422723991</v>
      </c>
      <c r="AV33" s="11">
        <v>-4.3907153601303168</v>
      </c>
      <c r="AW33" s="11">
        <v>-1.9041969010893809</v>
      </c>
      <c r="AX33" s="11">
        <v>-3.355915266030586</v>
      </c>
      <c r="AY33" s="11">
        <v>-7.1914485258836702</v>
      </c>
      <c r="AZ33" s="11">
        <v>14.1898706967823</v>
      </c>
      <c r="BA33" s="11">
        <v>-1.9093766922422342</v>
      </c>
      <c r="BB33" s="11">
        <v>-7.5540853280840894</v>
      </c>
      <c r="BC33" s="65">
        <v>-3.9532684078412976</v>
      </c>
      <c r="BE33" s="63" t="s">
        <v>75</v>
      </c>
      <c r="BF33" s="11">
        <v>-49.47262259948733</v>
      </c>
      <c r="BG33" s="11">
        <v>-44.3024943023078</v>
      </c>
      <c r="BH33" s="11">
        <v>-3.456060555758441</v>
      </c>
      <c r="BI33" s="11">
        <v>45.126540249391276</v>
      </c>
      <c r="BJ33" s="11">
        <v>2.1407071998212448</v>
      </c>
      <c r="BK33" s="11">
        <v>-40.263993091769564</v>
      </c>
      <c r="BL33" s="11">
        <v>7.7634580995251889</v>
      </c>
      <c r="BM33" s="11">
        <v>7.4769757198500235</v>
      </c>
      <c r="BN33" s="11">
        <v>5.2614846606262917</v>
      </c>
      <c r="BO33" s="11">
        <v>11.271375838921086</v>
      </c>
      <c r="BP33" s="57">
        <v>33.753776866610266</v>
      </c>
      <c r="BQ33" s="57">
        <v>36.831132785919863</v>
      </c>
      <c r="BR33" s="86">
        <v>12.770538304617654</v>
      </c>
      <c r="BS33" s="5"/>
      <c r="BT33" s="63" t="s">
        <v>75</v>
      </c>
      <c r="BU33" s="11">
        <v>4.1425106347791738</v>
      </c>
      <c r="BV33" s="11">
        <v>5.582094077759554</v>
      </c>
      <c r="BW33" s="11">
        <v>-3.0532247619834938</v>
      </c>
      <c r="BX33" s="11">
        <v>4.9937700011002857</v>
      </c>
      <c r="BY33" s="11">
        <v>23.164057477176289</v>
      </c>
      <c r="BZ33" s="11">
        <v>16.50846156500138</v>
      </c>
      <c r="CA33" s="11">
        <v>-1.7021484661496789</v>
      </c>
      <c r="CB33" s="11">
        <v>1.8213683976164816</v>
      </c>
      <c r="CC33" s="11">
        <v>-0.70813505551778844</v>
      </c>
      <c r="CD33" s="69">
        <v>2.547543501724542</v>
      </c>
      <c r="CE33" s="63" t="s">
        <v>75</v>
      </c>
      <c r="CF33" s="11">
        <f t="shared" si="3"/>
        <v>74.188844836936624</v>
      </c>
      <c r="CG33" s="11">
        <f t="shared" si="3"/>
        <v>63.476994333683777</v>
      </c>
      <c r="CH33" s="11">
        <f t="shared" si="3"/>
        <v>10.711850503252847</v>
      </c>
      <c r="CI33" s="11">
        <f t="shared" si="6"/>
        <v>9.4754678447886747</v>
      </c>
      <c r="CJ33" s="11">
        <f t="shared" si="6"/>
        <v>1.2363826584641726</v>
      </c>
      <c r="CK33" s="11">
        <f t="shared" si="6"/>
        <v>4.2787633356906918</v>
      </c>
      <c r="CL33" s="11">
        <f t="shared" si="6"/>
        <v>5.8109527265195249</v>
      </c>
      <c r="CM33" s="11">
        <f t="shared" si="6"/>
        <v>1.5321893908288324</v>
      </c>
      <c r="CN33" s="11">
        <f t="shared" si="6"/>
        <v>-0.60902594136293486</v>
      </c>
      <c r="CO33" s="11">
        <f t="shared" si="6"/>
        <v>0.81841867427241299</v>
      </c>
      <c r="CP33" s="11">
        <f t="shared" si="6"/>
        <v>1.4274446156353477</v>
      </c>
      <c r="CQ33" s="86">
        <f t="shared" si="6"/>
        <v>4.7339727100869577</v>
      </c>
      <c r="CS33" s="63" t="s">
        <v>75</v>
      </c>
      <c r="CT33" s="59">
        <f t="shared" si="5"/>
        <v>0.35276768162188638</v>
      </c>
      <c r="CU33" s="59">
        <f t="shared" si="5"/>
        <v>0.43808441633216966</v>
      </c>
      <c r="CV33" s="59">
        <f t="shared" si="5"/>
        <v>8.5316734710283226E-2</v>
      </c>
      <c r="CW33" s="59">
        <f t="shared" si="5"/>
        <v>0.57706150447612137</v>
      </c>
      <c r="CX33" s="59">
        <f t="shared" si="5"/>
        <v>3.6478683798665998</v>
      </c>
      <c r="CY33" s="59">
        <f t="shared" si="5"/>
        <v>0.1562751441223503</v>
      </c>
      <c r="CZ33" s="59">
        <f t="shared" si="5"/>
        <v>0.15381656696666882</v>
      </c>
      <c r="DA33" s="59">
        <f t="shared" si="5"/>
        <v>0.17324460744987019</v>
      </c>
      <c r="DB33" s="59">
        <f t="shared" si="4"/>
        <v>1.9428040483201361E-2</v>
      </c>
      <c r="DC33" s="59">
        <f t="shared" si="4"/>
        <v>21.532391827372678</v>
      </c>
      <c r="DD33" s="59">
        <f t="shared" si="4"/>
        <v>5.7001964661327325</v>
      </c>
      <c r="DE33" s="11">
        <f t="shared" si="4"/>
        <v>5.085514036993958</v>
      </c>
      <c r="DF33" s="65">
        <f t="shared" si="4"/>
        <v>0.6146824291387748</v>
      </c>
      <c r="DH33" s="63" t="s">
        <v>75</v>
      </c>
      <c r="DI33" s="11">
        <f t="shared" si="2"/>
        <v>1.3302105296048041</v>
      </c>
      <c r="DJ33" s="11">
        <f t="shared" si="2"/>
        <v>1.1237751305532342</v>
      </c>
      <c r="DK33" s="11">
        <f t="shared" si="2"/>
        <v>0.20643539905157013</v>
      </c>
      <c r="DL33" s="11">
        <f t="shared" si="2"/>
        <v>14.50198483163514</v>
      </c>
      <c r="DM33" s="11">
        <f t="shared" si="2"/>
        <v>0.89926126797742856</v>
      </c>
      <c r="DN33" s="11">
        <f t="shared" si="2"/>
        <v>4.7555072641713281</v>
      </c>
      <c r="DO33" s="11">
        <f t="shared" si="2"/>
        <v>8.8472162994863837</v>
      </c>
      <c r="DP33" s="132">
        <f t="shared" si="2"/>
        <v>100</v>
      </c>
      <c r="DQ33" s="62"/>
    </row>
    <row r="34" spans="2:121" ht="12">
      <c r="B34" s="63" t="s">
        <v>76</v>
      </c>
      <c r="C34" s="5">
        <v>15962212</v>
      </c>
      <c r="D34" s="5">
        <v>13656545</v>
      </c>
      <c r="E34" s="5">
        <v>2305667</v>
      </c>
      <c r="F34" s="5">
        <v>2039886</v>
      </c>
      <c r="G34" s="5">
        <v>265781</v>
      </c>
      <c r="H34" s="5">
        <v>1338350</v>
      </c>
      <c r="I34" s="5">
        <v>1489377</v>
      </c>
      <c r="J34" s="5">
        <v>151027</v>
      </c>
      <c r="K34" s="5">
        <v>-123580</v>
      </c>
      <c r="L34" s="5">
        <v>11575</v>
      </c>
      <c r="M34" s="5">
        <v>135155</v>
      </c>
      <c r="N34" s="64">
        <v>1448894</v>
      </c>
      <c r="O34" s="5"/>
      <c r="P34" s="63" t="s">
        <v>76</v>
      </c>
      <c r="Q34" s="5">
        <v>56242</v>
      </c>
      <c r="R34" s="5">
        <v>70467</v>
      </c>
      <c r="S34" s="5">
        <v>14225</v>
      </c>
      <c r="T34" s="5">
        <v>126940</v>
      </c>
      <c r="U34" s="5">
        <v>778747</v>
      </c>
      <c r="V34" s="5">
        <v>486965</v>
      </c>
      <c r="W34" s="5">
        <v>13036</v>
      </c>
      <c r="X34" s="5">
        <v>14683</v>
      </c>
      <c r="Y34" s="5">
        <v>1647</v>
      </c>
      <c r="Z34" s="5">
        <v>6533383</v>
      </c>
      <c r="AA34" s="5">
        <v>3266377</v>
      </c>
      <c r="AB34" s="5">
        <v>3164475</v>
      </c>
      <c r="AC34" s="64">
        <v>101902</v>
      </c>
      <c r="AD34" s="5">
        <v>0</v>
      </c>
      <c r="AE34" s="63" t="s">
        <v>76</v>
      </c>
      <c r="AF34" s="5">
        <v>199982</v>
      </c>
      <c r="AG34" s="5">
        <v>172057</v>
      </c>
      <c r="AH34" s="5">
        <v>27925</v>
      </c>
      <c r="AI34" s="5">
        <v>3067024</v>
      </c>
      <c r="AJ34" s="5">
        <v>202794</v>
      </c>
      <c r="AK34" s="5">
        <v>782370</v>
      </c>
      <c r="AL34" s="5">
        <v>2081860</v>
      </c>
      <c r="AM34" s="5">
        <v>23833945</v>
      </c>
      <c r="AN34" s="5">
        <v>8917</v>
      </c>
      <c r="AO34" s="64">
        <v>2672.8658741729282</v>
      </c>
      <c r="AQ34" s="63" t="s">
        <v>76</v>
      </c>
      <c r="AR34" s="11">
        <v>1.5112136540371826</v>
      </c>
      <c r="AS34" s="11">
        <v>1.4171696663964248</v>
      </c>
      <c r="AT34" s="11">
        <v>2.0718351279645946</v>
      </c>
      <c r="AU34" s="11">
        <v>2.6958151130371566</v>
      </c>
      <c r="AV34" s="11">
        <v>-2.4760667672064258</v>
      </c>
      <c r="AW34" s="11">
        <v>-8.9774543476043114</v>
      </c>
      <c r="AX34" s="11">
        <v>-8.2122748719364598</v>
      </c>
      <c r="AY34" s="11">
        <v>-0.82412891871659155</v>
      </c>
      <c r="AZ34" s="11">
        <v>-8.3550341513884145</v>
      </c>
      <c r="BA34" s="11">
        <v>-47.538977519941987</v>
      </c>
      <c r="BB34" s="11">
        <v>-0.70528597142122473</v>
      </c>
      <c r="BC34" s="65">
        <v>-7.8241927983097952</v>
      </c>
      <c r="BE34" s="63" t="s">
        <v>76</v>
      </c>
      <c r="BF34" s="11">
        <v>-49.136324995025952</v>
      </c>
      <c r="BG34" s="11">
        <v>-43.681366985821839</v>
      </c>
      <c r="BH34" s="11">
        <v>-2.2202364586197416</v>
      </c>
      <c r="BI34" s="11">
        <v>57.769795796616904</v>
      </c>
      <c r="BJ34" s="11">
        <v>4.9457783671384696</v>
      </c>
      <c r="BK34" s="11">
        <v>-23.76890455713125</v>
      </c>
      <c r="BL34" s="11">
        <v>4.1214057507987221</v>
      </c>
      <c r="BM34" s="11">
        <v>3.8475139684560435</v>
      </c>
      <c r="BN34" s="11">
        <v>1.7294626312538603</v>
      </c>
      <c r="BO34" s="11">
        <v>7.2377724017046079</v>
      </c>
      <c r="BP34" s="57">
        <v>12.204873581412828</v>
      </c>
      <c r="BQ34" s="57">
        <v>12.347453709785187</v>
      </c>
      <c r="BR34" s="65">
        <v>7.9504645274743906</v>
      </c>
      <c r="BS34" s="5"/>
      <c r="BT34" s="63" t="s">
        <v>76</v>
      </c>
      <c r="BU34" s="11">
        <v>7.3826872788388744</v>
      </c>
      <c r="BV34" s="11">
        <v>9.1967810314407927</v>
      </c>
      <c r="BW34" s="11">
        <v>-2.5883419960233018</v>
      </c>
      <c r="BX34" s="11">
        <v>2.4010128506088755</v>
      </c>
      <c r="BY34" s="11">
        <v>56.557788362811024</v>
      </c>
      <c r="BZ34" s="11">
        <v>3.631314203297336E-2</v>
      </c>
      <c r="CA34" s="11">
        <v>-7.8330034384581276E-2</v>
      </c>
      <c r="CB34" s="11">
        <v>2.3471448477386248</v>
      </c>
      <c r="CC34" s="11">
        <v>0.89386739081240096</v>
      </c>
      <c r="CD34" s="69">
        <v>1.4404021716175777</v>
      </c>
      <c r="CE34" s="63" t="s">
        <v>76</v>
      </c>
      <c r="CF34" s="11">
        <f t="shared" si="3"/>
        <v>66.972597276699261</v>
      </c>
      <c r="CG34" s="11">
        <f t="shared" si="3"/>
        <v>57.298718277649797</v>
      </c>
      <c r="CH34" s="11">
        <f t="shared" si="3"/>
        <v>9.6738789990494656</v>
      </c>
      <c r="CI34" s="11">
        <f t="shared" si="6"/>
        <v>8.5587425833197148</v>
      </c>
      <c r="CJ34" s="11">
        <f t="shared" si="6"/>
        <v>1.1151364157297501</v>
      </c>
      <c r="CK34" s="11">
        <f t="shared" si="6"/>
        <v>5.6153104322427527</v>
      </c>
      <c r="CL34" s="11">
        <f t="shared" si="6"/>
        <v>6.2489738899707961</v>
      </c>
      <c r="CM34" s="11">
        <f t="shared" si="6"/>
        <v>0.63366345772804289</v>
      </c>
      <c r="CN34" s="11">
        <f t="shared" si="6"/>
        <v>-0.51850417545228034</v>
      </c>
      <c r="CO34" s="11">
        <f t="shared" si="6"/>
        <v>4.856518717316835E-2</v>
      </c>
      <c r="CP34" s="11">
        <f t="shared" si="6"/>
        <v>0.56706936262544871</v>
      </c>
      <c r="CQ34" s="65">
        <f t="shared" si="6"/>
        <v>6.0791195079119298</v>
      </c>
      <c r="CS34" s="63" t="s">
        <v>76</v>
      </c>
      <c r="CT34" s="59">
        <f t="shared" si="5"/>
        <v>0.23597436345514769</v>
      </c>
      <c r="CU34" s="59">
        <f t="shared" si="5"/>
        <v>0.29565814639582327</v>
      </c>
      <c r="CV34" s="59">
        <f t="shared" si="5"/>
        <v>5.9683782940675577E-2</v>
      </c>
      <c r="CW34" s="59">
        <f t="shared" si="5"/>
        <v>0.53260171574617632</v>
      </c>
      <c r="CX34" s="59">
        <f t="shared" si="5"/>
        <v>3.2673860747769625</v>
      </c>
      <c r="CY34" s="59">
        <f t="shared" si="5"/>
        <v>2.0431573539336436</v>
      </c>
      <c r="CZ34" s="59">
        <f t="shared" si="5"/>
        <v>5.4695099783103461E-2</v>
      </c>
      <c r="DA34" s="59">
        <f t="shared" si="5"/>
        <v>6.1605411945022108E-2</v>
      </c>
      <c r="DB34" s="59">
        <f t="shared" si="4"/>
        <v>6.9103121619186417E-3</v>
      </c>
      <c r="DC34" s="59">
        <f t="shared" si="4"/>
        <v>27.412092291057981</v>
      </c>
      <c r="DD34" s="59">
        <f t="shared" si="4"/>
        <v>13.704726598974698</v>
      </c>
      <c r="DE34" s="11">
        <f t="shared" si="4"/>
        <v>13.277176732597143</v>
      </c>
      <c r="DF34" s="65">
        <f t="shared" si="4"/>
        <v>0.42754986637755521</v>
      </c>
      <c r="DH34" s="63" t="s">
        <v>76</v>
      </c>
      <c r="DI34" s="11">
        <f t="shared" si="2"/>
        <v>0.83906378067080378</v>
      </c>
      <c r="DJ34" s="11">
        <f t="shared" si="2"/>
        <v>0.72189895546037386</v>
      </c>
      <c r="DK34" s="11">
        <f t="shared" si="2"/>
        <v>0.11716482521042992</v>
      </c>
      <c r="DL34" s="11">
        <f t="shared" si="2"/>
        <v>12.868301911412484</v>
      </c>
      <c r="DM34" s="11">
        <f t="shared" si="2"/>
        <v>0.85086207927390944</v>
      </c>
      <c r="DN34" s="11">
        <f t="shared" si="2"/>
        <v>3.2825870832545769</v>
      </c>
      <c r="DO34" s="11">
        <f t="shared" si="2"/>
        <v>8.7348527488839984</v>
      </c>
      <c r="DP34" s="133">
        <f t="shared" si="2"/>
        <v>100</v>
      </c>
      <c r="DQ34" s="73"/>
    </row>
    <row r="35" spans="2:121" ht="12">
      <c r="B35" s="63" t="s">
        <v>77</v>
      </c>
      <c r="C35" s="5">
        <v>54830409</v>
      </c>
      <c r="D35" s="5">
        <v>46905473</v>
      </c>
      <c r="E35" s="5">
        <v>7924936</v>
      </c>
      <c r="F35" s="5">
        <v>7005709</v>
      </c>
      <c r="G35" s="5">
        <v>919227</v>
      </c>
      <c r="H35" s="5">
        <v>4608071</v>
      </c>
      <c r="I35" s="5">
        <v>7236285</v>
      </c>
      <c r="J35" s="5">
        <v>2628214</v>
      </c>
      <c r="K35" s="5">
        <v>155424</v>
      </c>
      <c r="L35" s="5">
        <v>2724851</v>
      </c>
      <c r="M35" s="5">
        <v>2569427</v>
      </c>
      <c r="N35" s="64">
        <v>4399918</v>
      </c>
      <c r="O35" s="5"/>
      <c r="P35" s="63" t="s">
        <v>77</v>
      </c>
      <c r="Q35" s="5">
        <v>222966</v>
      </c>
      <c r="R35" s="5">
        <v>275092</v>
      </c>
      <c r="S35" s="5">
        <v>52126</v>
      </c>
      <c r="T35" s="5">
        <v>393580</v>
      </c>
      <c r="U35" s="5">
        <v>2336117</v>
      </c>
      <c r="V35" s="5">
        <v>1447255</v>
      </c>
      <c r="W35" s="5">
        <v>52729</v>
      </c>
      <c r="X35" s="5">
        <v>59390</v>
      </c>
      <c r="Y35" s="5">
        <v>6661</v>
      </c>
      <c r="Z35" s="5">
        <v>17036166</v>
      </c>
      <c r="AA35" s="5">
        <v>6546129</v>
      </c>
      <c r="AB35" s="5">
        <v>6342753</v>
      </c>
      <c r="AC35" s="64">
        <v>203376</v>
      </c>
      <c r="AD35" s="5">
        <v>0</v>
      </c>
      <c r="AE35" s="63" t="s">
        <v>77</v>
      </c>
      <c r="AF35" s="5">
        <v>576187</v>
      </c>
      <c r="AG35" s="5">
        <v>487517</v>
      </c>
      <c r="AH35" s="5">
        <v>88670</v>
      </c>
      <c r="AI35" s="5">
        <v>9913850</v>
      </c>
      <c r="AJ35" s="5">
        <v>689254</v>
      </c>
      <c r="AK35" s="5">
        <v>2850999</v>
      </c>
      <c r="AL35" s="5">
        <v>6373597</v>
      </c>
      <c r="AM35" s="5">
        <v>76474646</v>
      </c>
      <c r="AN35" s="5">
        <v>33294</v>
      </c>
      <c r="AO35" s="64">
        <v>2296.9497807412745</v>
      </c>
      <c r="AQ35" s="63" t="s">
        <v>77</v>
      </c>
      <c r="AR35" s="11">
        <v>1.2833313281858585</v>
      </c>
      <c r="AS35" s="11">
        <v>1.187350011032233</v>
      </c>
      <c r="AT35" s="11">
        <v>1.8551670804526081</v>
      </c>
      <c r="AU35" s="11">
        <v>2.4634218471151828</v>
      </c>
      <c r="AV35" s="11">
        <v>-2.5535478604707862</v>
      </c>
      <c r="AW35" s="11">
        <v>8.3128349907119876</v>
      </c>
      <c r="AX35" s="11">
        <v>5.4948154897494303</v>
      </c>
      <c r="AY35" s="11">
        <v>0.89244926805186697</v>
      </c>
      <c r="AZ35" s="11">
        <v>155.24890159109327</v>
      </c>
      <c r="BA35" s="11">
        <v>20.366614792076838</v>
      </c>
      <c r="BB35" s="11">
        <v>0.95547970637013968</v>
      </c>
      <c r="BC35" s="65">
        <v>-1.9542661608006742</v>
      </c>
      <c r="BE35" s="63" t="s">
        <v>77</v>
      </c>
      <c r="BF35" s="11">
        <v>-49.002772110555064</v>
      </c>
      <c r="BG35" s="11">
        <v>-43.955766347219502</v>
      </c>
      <c r="BH35" s="11">
        <v>-2.8152733238869416</v>
      </c>
      <c r="BI35" s="11">
        <v>46.544341596729396</v>
      </c>
      <c r="BJ35" s="11">
        <v>2.487298309526849</v>
      </c>
      <c r="BK35" s="11">
        <v>-3.6711658793765487</v>
      </c>
      <c r="BL35" s="11">
        <v>9.6077493919803771</v>
      </c>
      <c r="BM35" s="11">
        <v>9.3174790163451622</v>
      </c>
      <c r="BN35" s="11">
        <v>7.0728178749397204</v>
      </c>
      <c r="BO35" s="11">
        <v>6.0085002606628786</v>
      </c>
      <c r="BP35" s="57">
        <v>8.0086880436936525</v>
      </c>
      <c r="BQ35" s="57">
        <v>8.1399862957108713</v>
      </c>
      <c r="BR35" s="65">
        <v>4.0680359829296</v>
      </c>
      <c r="BS35" s="5"/>
      <c r="BT35" s="63" t="s">
        <v>77</v>
      </c>
      <c r="BU35" s="11">
        <v>4.0811497234435343</v>
      </c>
      <c r="BV35" s="11">
        <v>5.4574204824698027</v>
      </c>
      <c r="BW35" s="11">
        <v>-2.8869953781788711</v>
      </c>
      <c r="BX35" s="11">
        <v>4.8393603835101713</v>
      </c>
      <c r="BY35" s="11">
        <v>14.92585095491698</v>
      </c>
      <c r="BZ35" s="11">
        <v>12.461317987150768</v>
      </c>
      <c r="CA35" s="11">
        <v>0.82575088611727987</v>
      </c>
      <c r="CB35" s="11">
        <v>2.7047872430434525</v>
      </c>
      <c r="CC35" s="11">
        <v>0.59522011058404078</v>
      </c>
      <c r="CD35" s="69">
        <v>2.0970848616269753</v>
      </c>
      <c r="CE35" s="63" t="s">
        <v>77</v>
      </c>
      <c r="CF35" s="11">
        <f t="shared" si="3"/>
        <v>71.697499586987306</v>
      </c>
      <c r="CG35" s="11">
        <f t="shared" si="3"/>
        <v>61.33467162437077</v>
      </c>
      <c r="CH35" s="11">
        <f t="shared" si="3"/>
        <v>10.362827962616525</v>
      </c>
      <c r="CI35" s="11">
        <f t="shared" si="6"/>
        <v>9.1608256676336897</v>
      </c>
      <c r="CJ35" s="11">
        <f t="shared" si="6"/>
        <v>1.2020022949828366</v>
      </c>
      <c r="CK35" s="11">
        <f t="shared" si="6"/>
        <v>6.0256192621015856</v>
      </c>
      <c r="CL35" s="11">
        <f t="shared" si="6"/>
        <v>9.4623321303115286</v>
      </c>
      <c r="CM35" s="11">
        <f t="shared" si="6"/>
        <v>3.4367128682099422</v>
      </c>
      <c r="CN35" s="11">
        <f t="shared" si="6"/>
        <v>0.20323598490406872</v>
      </c>
      <c r="CO35" s="11">
        <f t="shared" si="6"/>
        <v>3.5630776244456235</v>
      </c>
      <c r="CP35" s="11">
        <f t="shared" si="6"/>
        <v>3.3598416395415547</v>
      </c>
      <c r="CQ35" s="65">
        <f t="shared" si="6"/>
        <v>5.7534336281857392</v>
      </c>
      <c r="CS35" s="63" t="s">
        <v>77</v>
      </c>
      <c r="CT35" s="59">
        <f t="shared" si="5"/>
        <v>0.2915554522475331</v>
      </c>
      <c r="CU35" s="59">
        <f t="shared" si="5"/>
        <v>0.3597166046378299</v>
      </c>
      <c r="CV35" s="59">
        <f t="shared" si="5"/>
        <v>6.8161152390296784E-2</v>
      </c>
      <c r="CW35" s="59">
        <f t="shared" si="5"/>
        <v>0.51465422932457905</v>
      </c>
      <c r="CX35" s="59">
        <f t="shared" si="5"/>
        <v>3.0547601357971637</v>
      </c>
      <c r="CY35" s="59">
        <f t="shared" si="5"/>
        <v>1.8924638108164633</v>
      </c>
      <c r="CZ35" s="59">
        <f t="shared" si="5"/>
        <v>6.8949649011778372E-2</v>
      </c>
      <c r="DA35" s="59">
        <f t="shared" si="5"/>
        <v>7.7659725289869266E-2</v>
      </c>
      <c r="DB35" s="59">
        <f t="shared" si="4"/>
        <v>8.710076278090912E-3</v>
      </c>
      <c r="DC35" s="59">
        <f t="shared" si="4"/>
        <v>22.276881150911112</v>
      </c>
      <c r="DD35" s="59">
        <f t="shared" si="4"/>
        <v>8.5598683255101307</v>
      </c>
      <c r="DE35" s="11">
        <f t="shared" si="4"/>
        <v>8.2939292062888406</v>
      </c>
      <c r="DF35" s="65">
        <f t="shared" si="4"/>
        <v>0.26593911922129065</v>
      </c>
      <c r="DH35" s="63" t="s">
        <v>77</v>
      </c>
      <c r="DI35" s="11">
        <f t="shared" si="2"/>
        <v>0.75343532809553637</v>
      </c>
      <c r="DJ35" s="11">
        <f t="shared" si="2"/>
        <v>0.63748840367302906</v>
      </c>
      <c r="DK35" s="11">
        <f t="shared" si="2"/>
        <v>0.11594692442250729</v>
      </c>
      <c r="DL35" s="11">
        <f t="shared" si="2"/>
        <v>12.963577497305447</v>
      </c>
      <c r="DM35" s="11">
        <f t="shared" si="2"/>
        <v>0.90128432892647847</v>
      </c>
      <c r="DN35" s="11">
        <f t="shared" si="2"/>
        <v>3.728031640708739</v>
      </c>
      <c r="DO35" s="11">
        <f t="shared" si="2"/>
        <v>8.334261527670229</v>
      </c>
      <c r="DP35" s="133">
        <f t="shared" si="2"/>
        <v>100</v>
      </c>
      <c r="DQ35" s="73"/>
    </row>
    <row r="36" spans="2:121" ht="12">
      <c r="B36" s="63" t="s">
        <v>78</v>
      </c>
      <c r="C36" s="5">
        <v>13978313</v>
      </c>
      <c r="D36" s="5">
        <v>11959518</v>
      </c>
      <c r="E36" s="5">
        <v>2018795</v>
      </c>
      <c r="F36" s="5">
        <v>1786606</v>
      </c>
      <c r="G36" s="5">
        <v>232189</v>
      </c>
      <c r="H36" s="5">
        <v>1286700</v>
      </c>
      <c r="I36" s="5">
        <v>1464623</v>
      </c>
      <c r="J36" s="5">
        <v>177923</v>
      </c>
      <c r="K36" s="5">
        <v>-121411</v>
      </c>
      <c r="L36" s="5">
        <v>36377</v>
      </c>
      <c r="M36" s="5">
        <v>157788</v>
      </c>
      <c r="N36" s="64">
        <v>1384452</v>
      </c>
      <c r="O36" s="5"/>
      <c r="P36" s="63" t="s">
        <v>78</v>
      </c>
      <c r="Q36" s="5">
        <v>73608</v>
      </c>
      <c r="R36" s="5">
        <v>90755</v>
      </c>
      <c r="S36" s="5">
        <v>17147</v>
      </c>
      <c r="T36" s="5">
        <v>227504</v>
      </c>
      <c r="U36" s="5">
        <v>705173</v>
      </c>
      <c r="V36" s="5">
        <v>378167</v>
      </c>
      <c r="W36" s="5">
        <v>23659</v>
      </c>
      <c r="X36" s="5">
        <v>26647</v>
      </c>
      <c r="Y36" s="5">
        <v>2988</v>
      </c>
      <c r="Z36" s="5">
        <v>5662068</v>
      </c>
      <c r="AA36" s="5">
        <v>1590028</v>
      </c>
      <c r="AB36" s="5">
        <v>1380384</v>
      </c>
      <c r="AC36" s="64">
        <v>209644</v>
      </c>
      <c r="AD36" s="5">
        <v>0</v>
      </c>
      <c r="AE36" s="63" t="s">
        <v>78</v>
      </c>
      <c r="AF36" s="5">
        <v>213415</v>
      </c>
      <c r="AG36" s="5">
        <v>167330</v>
      </c>
      <c r="AH36" s="5">
        <v>46085</v>
      </c>
      <c r="AI36" s="5">
        <v>3858625</v>
      </c>
      <c r="AJ36" s="5">
        <v>590805</v>
      </c>
      <c r="AK36" s="5">
        <v>981952</v>
      </c>
      <c r="AL36" s="5">
        <v>2285868</v>
      </c>
      <c r="AM36" s="5">
        <v>20927081</v>
      </c>
      <c r="AN36" s="5">
        <v>10920</v>
      </c>
      <c r="AO36" s="64">
        <v>1916.3993589743591</v>
      </c>
      <c r="AQ36" s="63" t="s">
        <v>78</v>
      </c>
      <c r="AR36" s="11">
        <v>-0.88025130385145833</v>
      </c>
      <c r="AS36" s="11">
        <v>-0.97466877962340881</v>
      </c>
      <c r="AT36" s="11">
        <v>-0.3172002632801687</v>
      </c>
      <c r="AU36" s="11">
        <v>0.27456707417688808</v>
      </c>
      <c r="AV36" s="11">
        <v>-4.6471325024126813</v>
      </c>
      <c r="AW36" s="11">
        <v>5.3887731559781556E-2</v>
      </c>
      <c r="AX36" s="11">
        <v>1.6604416877617216</v>
      </c>
      <c r="AY36" s="11">
        <v>15.016096293327472</v>
      </c>
      <c r="AZ36" s="11">
        <v>-44.714352122245131</v>
      </c>
      <c r="BA36" s="11">
        <v>-27.211061309428526</v>
      </c>
      <c r="BB36" s="11">
        <v>17.863945679860763</v>
      </c>
      <c r="BC36" s="65">
        <v>2.8151305749158029</v>
      </c>
      <c r="BE36" s="63" t="s">
        <v>78</v>
      </c>
      <c r="BF36" s="11">
        <v>-49.209591167845431</v>
      </c>
      <c r="BG36" s="11">
        <v>-44.227992011061609</v>
      </c>
      <c r="BH36" s="11">
        <v>-3.6685393258426964</v>
      </c>
      <c r="BI36" s="11">
        <v>19.759747745661087</v>
      </c>
      <c r="BJ36" s="11">
        <v>2.1672988377517699</v>
      </c>
      <c r="BK36" s="11">
        <v>17.648138527061121</v>
      </c>
      <c r="BL36" s="11">
        <v>1.2843015540048803</v>
      </c>
      <c r="BM36" s="11">
        <v>1.0121304018195603</v>
      </c>
      <c r="BN36" s="11">
        <v>-1.0923535253227408</v>
      </c>
      <c r="BO36" s="11">
        <v>11.248498890279096</v>
      </c>
      <c r="BP36" s="57">
        <v>31.189671346782649</v>
      </c>
      <c r="BQ36" s="57">
        <v>36.866548610794382</v>
      </c>
      <c r="BR36" s="65">
        <v>3.0470151638034846</v>
      </c>
      <c r="BS36" s="5"/>
      <c r="BT36" s="63" t="s">
        <v>78</v>
      </c>
      <c r="BU36" s="11">
        <v>1.6692788848607267</v>
      </c>
      <c r="BV36" s="11">
        <v>3.0706212079214019</v>
      </c>
      <c r="BW36" s="11">
        <v>-3.1135685153260733</v>
      </c>
      <c r="BX36" s="11">
        <v>5.2070126647853527</v>
      </c>
      <c r="BY36" s="11">
        <v>12.154030145411747</v>
      </c>
      <c r="BZ36" s="11">
        <v>16.563372858399443</v>
      </c>
      <c r="CA36" s="11">
        <v>-0.54745565600484847</v>
      </c>
      <c r="CB36" s="11">
        <v>2.1928677203978411</v>
      </c>
      <c r="CC36" s="11">
        <v>-0.81743869209809261</v>
      </c>
      <c r="CD36" s="69">
        <v>3.0351166301813404</v>
      </c>
      <c r="CE36" s="63" t="s">
        <v>78</v>
      </c>
      <c r="CF36" s="11">
        <f t="shared" si="3"/>
        <v>66.795330892062779</v>
      </c>
      <c r="CG36" s="11">
        <f t="shared" si="3"/>
        <v>57.148524440651805</v>
      </c>
      <c r="CH36" s="11">
        <f t="shared" si="3"/>
        <v>9.6468064514109741</v>
      </c>
      <c r="CI36" s="11">
        <f t="shared" si="6"/>
        <v>8.5372919424357381</v>
      </c>
      <c r="CJ36" s="11">
        <f t="shared" si="6"/>
        <v>1.1095145089752365</v>
      </c>
      <c r="CK36" s="11">
        <f t="shared" si="6"/>
        <v>6.1484924725048851</v>
      </c>
      <c r="CL36" s="11">
        <f t="shared" si="6"/>
        <v>6.9986970471419303</v>
      </c>
      <c r="CM36" s="11">
        <f t="shared" si="6"/>
        <v>0.85020457463704568</v>
      </c>
      <c r="CN36" s="11">
        <f t="shared" si="6"/>
        <v>-0.58016213536899874</v>
      </c>
      <c r="CO36" s="11">
        <f t="shared" si="6"/>
        <v>0.17382739618583212</v>
      </c>
      <c r="CP36" s="11">
        <f t="shared" si="6"/>
        <v>0.75398953155483073</v>
      </c>
      <c r="CQ36" s="65">
        <f t="shared" si="6"/>
        <v>6.6156001403157942</v>
      </c>
      <c r="CS36" s="63" t="s">
        <v>78</v>
      </c>
      <c r="CT36" s="59">
        <f t="shared" si="5"/>
        <v>0.35173562906360423</v>
      </c>
      <c r="CU36" s="59">
        <f t="shared" si="5"/>
        <v>0.43367252222132657</v>
      </c>
      <c r="CV36" s="59">
        <f t="shared" si="5"/>
        <v>8.1936893157722276E-2</v>
      </c>
      <c r="CW36" s="59">
        <f t="shared" si="5"/>
        <v>1.0871272491371347</v>
      </c>
      <c r="CX36" s="59">
        <f t="shared" si="5"/>
        <v>3.3696672746667344</v>
      </c>
      <c r="CY36" s="59">
        <f t="shared" si="5"/>
        <v>1.8070699874483211</v>
      </c>
      <c r="CZ36" s="59">
        <f t="shared" si="5"/>
        <v>0.11305446755808897</v>
      </c>
      <c r="DA36" s="59">
        <f t="shared" si="5"/>
        <v>0.12733261748258154</v>
      </c>
      <c r="DB36" s="59">
        <f t="shared" si="4"/>
        <v>1.4278149924492575E-2</v>
      </c>
      <c r="DC36" s="59">
        <f t="shared" si="4"/>
        <v>27.056176635432337</v>
      </c>
      <c r="DD36" s="59">
        <f t="shared" si="4"/>
        <v>7.5979445007165598</v>
      </c>
      <c r="DE36" s="11">
        <f t="shared" si="4"/>
        <v>6.5961612133101601</v>
      </c>
      <c r="DF36" s="65">
        <f t="shared" si="4"/>
        <v>1.0017832874063994</v>
      </c>
      <c r="DH36" s="63" t="s">
        <v>78</v>
      </c>
      <c r="DI36" s="11">
        <f t="shared" si="2"/>
        <v>1.0198030007147199</v>
      </c>
      <c r="DJ36" s="11">
        <f t="shared" si="2"/>
        <v>0.79958595276617883</v>
      </c>
      <c r="DK36" s="11">
        <f t="shared" si="2"/>
        <v>0.22021704794854097</v>
      </c>
      <c r="DL36" s="11">
        <f t="shared" si="2"/>
        <v>18.438429134001058</v>
      </c>
      <c r="DM36" s="11">
        <f t="shared" si="2"/>
        <v>2.8231600957629972</v>
      </c>
      <c r="DN36" s="11">
        <f t="shared" si="2"/>
        <v>4.6922549781309684</v>
      </c>
      <c r="DO36" s="11">
        <f t="shared" si="2"/>
        <v>10.923014060107093</v>
      </c>
      <c r="DP36" s="133">
        <f t="shared" si="2"/>
        <v>100</v>
      </c>
      <c r="DQ36" s="73"/>
    </row>
    <row r="37" spans="2:121" ht="12">
      <c r="B37" s="74" t="s">
        <v>79</v>
      </c>
      <c r="C37" s="75">
        <v>17858556</v>
      </c>
      <c r="D37" s="75">
        <v>15285139</v>
      </c>
      <c r="E37" s="75">
        <v>2573417</v>
      </c>
      <c r="F37" s="75">
        <v>2277120</v>
      </c>
      <c r="G37" s="75">
        <v>296297</v>
      </c>
      <c r="H37" s="75">
        <v>1693001</v>
      </c>
      <c r="I37" s="75">
        <v>1988777</v>
      </c>
      <c r="J37" s="75">
        <v>295776</v>
      </c>
      <c r="K37" s="75">
        <v>-123265</v>
      </c>
      <c r="L37" s="75">
        <v>141243</v>
      </c>
      <c r="M37" s="75">
        <v>264508</v>
      </c>
      <c r="N37" s="76">
        <v>1778307</v>
      </c>
      <c r="O37" s="5"/>
      <c r="P37" s="74" t="s">
        <v>79</v>
      </c>
      <c r="Q37" s="75">
        <v>115836</v>
      </c>
      <c r="R37" s="75">
        <v>142309</v>
      </c>
      <c r="S37" s="75">
        <v>26473</v>
      </c>
      <c r="T37" s="75">
        <v>352194</v>
      </c>
      <c r="U37" s="75">
        <v>985805</v>
      </c>
      <c r="V37" s="75">
        <v>324472</v>
      </c>
      <c r="W37" s="75">
        <v>37959</v>
      </c>
      <c r="X37" s="75">
        <v>42754</v>
      </c>
      <c r="Y37" s="75">
        <v>4795</v>
      </c>
      <c r="Z37" s="75">
        <v>6753838</v>
      </c>
      <c r="AA37" s="75">
        <v>1836593</v>
      </c>
      <c r="AB37" s="75">
        <v>1674955</v>
      </c>
      <c r="AC37" s="76">
        <v>161638</v>
      </c>
      <c r="AD37" s="5">
        <v>0</v>
      </c>
      <c r="AE37" s="74" t="s">
        <v>79</v>
      </c>
      <c r="AF37" s="75">
        <v>58689</v>
      </c>
      <c r="AG37" s="75">
        <v>-37792</v>
      </c>
      <c r="AH37" s="75">
        <v>96481</v>
      </c>
      <c r="AI37" s="75">
        <v>4858556</v>
      </c>
      <c r="AJ37" s="75">
        <v>1590119</v>
      </c>
      <c r="AK37" s="75">
        <v>1074361</v>
      </c>
      <c r="AL37" s="75">
        <v>2194076</v>
      </c>
      <c r="AM37" s="75">
        <v>26305395</v>
      </c>
      <c r="AN37" s="75">
        <v>15886</v>
      </c>
      <c r="AO37" s="76">
        <v>1655.8853707667129</v>
      </c>
      <c r="AQ37" s="74" t="s">
        <v>79</v>
      </c>
      <c r="AR37" s="78">
        <v>-1.3089284731400423</v>
      </c>
      <c r="AS37" s="78">
        <v>-1.3967728105541199</v>
      </c>
      <c r="AT37" s="78">
        <v>-0.78392289156626505</v>
      </c>
      <c r="AU37" s="78">
        <v>-0.14742497419405196</v>
      </c>
      <c r="AV37" s="78">
        <v>-5.4174061825657267</v>
      </c>
      <c r="AW37" s="78">
        <v>0.49284797631385563</v>
      </c>
      <c r="AX37" s="78">
        <v>0.79806145975405351</v>
      </c>
      <c r="AY37" s="78">
        <v>2.5813902675031994</v>
      </c>
      <c r="AZ37" s="78">
        <v>-26.625644607893495</v>
      </c>
      <c r="BA37" s="78">
        <v>-10.879825347349293</v>
      </c>
      <c r="BB37" s="78">
        <v>3.3912880327715063</v>
      </c>
      <c r="BC37" s="79">
        <v>1.8672048237079333</v>
      </c>
      <c r="BE37" s="74" t="s">
        <v>79</v>
      </c>
      <c r="BF37" s="78">
        <v>-49.729849366610686</v>
      </c>
      <c r="BG37" s="78">
        <v>-44.890387988955538</v>
      </c>
      <c r="BH37" s="78">
        <v>-4.7802316380116538</v>
      </c>
      <c r="BI37" s="78">
        <v>57.653862854022208</v>
      </c>
      <c r="BJ37" s="78">
        <v>0.24089010367731098</v>
      </c>
      <c r="BK37" s="78">
        <v>5.1940178504851664</v>
      </c>
      <c r="BL37" s="78">
        <v>4.4752704153249114</v>
      </c>
      <c r="BM37" s="78">
        <v>4.1967245077013065</v>
      </c>
      <c r="BN37" s="78">
        <v>2.0429878697595232</v>
      </c>
      <c r="BO37" s="78">
        <v>16.418806794098387</v>
      </c>
      <c r="BP37" s="80">
        <v>40.513181863738573</v>
      </c>
      <c r="BQ37" s="80">
        <v>46.301912370224535</v>
      </c>
      <c r="BR37" s="79">
        <v>-0.34587142954025613</v>
      </c>
      <c r="BS37" s="5"/>
      <c r="BT37" s="74" t="s">
        <v>79</v>
      </c>
      <c r="BU37" s="11">
        <v>-27.049098819142326</v>
      </c>
      <c r="BV37" s="11">
        <v>-96.006431201701162</v>
      </c>
      <c r="BW37" s="11">
        <v>-3.2587660807572369</v>
      </c>
      <c r="BX37" s="11">
        <v>10.076038477345465</v>
      </c>
      <c r="BY37" s="11">
        <v>28.736958262391628</v>
      </c>
      <c r="BZ37" s="11">
        <v>14.281322664987417</v>
      </c>
      <c r="CA37" s="11">
        <v>-1.9866011301080566</v>
      </c>
      <c r="CB37" s="11">
        <v>2.8300049891642138</v>
      </c>
      <c r="CC37" s="11">
        <v>-2.2279665189561793</v>
      </c>
      <c r="CD37" s="66">
        <v>5.1732293254400288</v>
      </c>
      <c r="CE37" s="74" t="s">
        <v>79</v>
      </c>
      <c r="CF37" s="11">
        <f t="shared" si="3"/>
        <v>67.889328405827015</v>
      </c>
      <c r="CG37" s="11">
        <f t="shared" si="3"/>
        <v>58.106479678408171</v>
      </c>
      <c r="CH37" s="11">
        <f t="shared" si="3"/>
        <v>9.7828487274188429</v>
      </c>
      <c r="CI37" s="11">
        <f t="shared" si="6"/>
        <v>8.6564752211476019</v>
      </c>
      <c r="CJ37" s="11">
        <f t="shared" si="6"/>
        <v>1.1263735062712421</v>
      </c>
      <c r="CK37" s="11">
        <f t="shared" si="6"/>
        <v>6.4359459342845833</v>
      </c>
      <c r="CL37" s="11">
        <f t="shared" si="6"/>
        <v>7.5603388582456184</v>
      </c>
      <c r="CM37" s="11">
        <f t="shared" si="6"/>
        <v>1.1243929239610353</v>
      </c>
      <c r="CN37" s="11">
        <f t="shared" si="6"/>
        <v>-0.46859208918930884</v>
      </c>
      <c r="CO37" s="11">
        <f t="shared" si="6"/>
        <v>0.53693548414688319</v>
      </c>
      <c r="CP37" s="11">
        <f t="shared" si="6"/>
        <v>1.0055275733361921</v>
      </c>
      <c r="CQ37" s="79">
        <f t="shared" si="6"/>
        <v>6.7602368259438803</v>
      </c>
      <c r="CS37" s="74" t="s">
        <v>79</v>
      </c>
      <c r="CT37" s="82">
        <f t="shared" si="5"/>
        <v>0.44035073413647657</v>
      </c>
      <c r="CU37" s="82">
        <f t="shared" si="5"/>
        <v>0.54098788480461901</v>
      </c>
      <c r="CV37" s="82">
        <f t="shared" si="5"/>
        <v>0.10063715066814241</v>
      </c>
      <c r="CW37" s="82">
        <f t="shared" si="5"/>
        <v>1.3388660386966247</v>
      </c>
      <c r="CX37" s="82">
        <f t="shared" si="5"/>
        <v>3.7475392405246146</v>
      </c>
      <c r="CY37" s="82">
        <f t="shared" si="5"/>
        <v>1.2334808125861634</v>
      </c>
      <c r="CZ37" s="82">
        <f t="shared" si="5"/>
        <v>0.14430119753001239</v>
      </c>
      <c r="DA37" s="82">
        <f t="shared" si="5"/>
        <v>0.16252939748671327</v>
      </c>
      <c r="DB37" s="82">
        <f t="shared" si="4"/>
        <v>1.82281999567009E-2</v>
      </c>
      <c r="DC37" s="82">
        <f t="shared" si="4"/>
        <v>25.674725659888399</v>
      </c>
      <c r="DD37" s="82">
        <f t="shared" si="4"/>
        <v>6.9818111455843948</v>
      </c>
      <c r="DE37" s="78">
        <f t="shared" si="4"/>
        <v>6.3673440372212617</v>
      </c>
      <c r="DF37" s="65">
        <f t="shared" si="4"/>
        <v>0.61446710836313234</v>
      </c>
      <c r="DH37" s="74" t="s">
        <v>79</v>
      </c>
      <c r="DI37" s="78">
        <f t="shared" si="2"/>
        <v>0.22310632476721981</v>
      </c>
      <c r="DJ37" s="78">
        <f t="shared" si="2"/>
        <v>-0.14366634677031082</v>
      </c>
      <c r="DK37" s="78">
        <f t="shared" si="2"/>
        <v>0.36677267153753057</v>
      </c>
      <c r="DL37" s="78">
        <f t="shared" si="2"/>
        <v>18.469808189536785</v>
      </c>
      <c r="DM37" s="78">
        <f t="shared" si="2"/>
        <v>6.0448398512928625</v>
      </c>
      <c r="DN37" s="78">
        <f t="shared" si="2"/>
        <v>4.0841850122379846</v>
      </c>
      <c r="DO37" s="78">
        <f t="shared" si="2"/>
        <v>8.3407833260059387</v>
      </c>
      <c r="DP37" s="132">
        <f t="shared" ref="DP37:DP51" si="7">AM37/$AM37*100</f>
        <v>100</v>
      </c>
      <c r="DQ37" s="62"/>
    </row>
    <row r="38" spans="2:121" ht="12">
      <c r="B38" s="90" t="s">
        <v>80</v>
      </c>
      <c r="C38" s="91">
        <v>15991590</v>
      </c>
      <c r="D38" s="91">
        <v>13682152</v>
      </c>
      <c r="E38" s="91">
        <v>2309438</v>
      </c>
      <c r="F38" s="91">
        <v>2043390</v>
      </c>
      <c r="G38" s="91">
        <v>266048</v>
      </c>
      <c r="H38" s="91">
        <v>1464316</v>
      </c>
      <c r="I38" s="91">
        <v>1675017</v>
      </c>
      <c r="J38" s="91">
        <v>210701</v>
      </c>
      <c r="K38" s="91">
        <v>-128005</v>
      </c>
      <c r="L38" s="91">
        <v>60150</v>
      </c>
      <c r="M38" s="91">
        <v>188155</v>
      </c>
      <c r="N38" s="92">
        <v>1557382</v>
      </c>
      <c r="O38" s="5"/>
      <c r="P38" s="90" t="s">
        <v>80</v>
      </c>
      <c r="Q38" s="75">
        <v>73643</v>
      </c>
      <c r="R38" s="75">
        <v>91776</v>
      </c>
      <c r="S38" s="75">
        <v>18133</v>
      </c>
      <c r="T38" s="75">
        <v>71355</v>
      </c>
      <c r="U38" s="75">
        <v>802078</v>
      </c>
      <c r="V38" s="75">
        <v>610306</v>
      </c>
      <c r="W38" s="75">
        <v>34939</v>
      </c>
      <c r="X38" s="75">
        <v>39352</v>
      </c>
      <c r="Y38" s="75">
        <v>4413</v>
      </c>
      <c r="Z38" s="75">
        <v>7051184</v>
      </c>
      <c r="AA38" s="75">
        <v>1534762</v>
      </c>
      <c r="AB38" s="75">
        <v>1436481</v>
      </c>
      <c r="AC38" s="76">
        <v>98281</v>
      </c>
      <c r="AD38" s="5">
        <v>0</v>
      </c>
      <c r="AE38" s="90" t="s">
        <v>80</v>
      </c>
      <c r="AF38" s="75">
        <v>780870</v>
      </c>
      <c r="AG38" s="75">
        <v>707893</v>
      </c>
      <c r="AH38" s="75">
        <v>72977</v>
      </c>
      <c r="AI38" s="75">
        <v>4735552</v>
      </c>
      <c r="AJ38" s="75">
        <v>1294741</v>
      </c>
      <c r="AK38" s="75">
        <v>996886</v>
      </c>
      <c r="AL38" s="75">
        <v>2443925</v>
      </c>
      <c r="AM38" s="75">
        <v>24507090</v>
      </c>
      <c r="AN38" s="75">
        <v>12299</v>
      </c>
      <c r="AO38" s="76">
        <v>1992.6083421416374</v>
      </c>
      <c r="AQ38" s="90" t="s">
        <v>80</v>
      </c>
      <c r="AR38" s="78">
        <v>0.70015859800022695</v>
      </c>
      <c r="AS38" s="78">
        <v>0.60663316973110781</v>
      </c>
      <c r="AT38" s="78">
        <v>1.2578318535569439</v>
      </c>
      <c r="AU38" s="78">
        <v>1.8796523889534276</v>
      </c>
      <c r="AV38" s="78">
        <v>-3.2763760634043479</v>
      </c>
      <c r="AW38" s="78">
        <v>2.1771455884559159</v>
      </c>
      <c r="AX38" s="78">
        <v>1.2785149032089544</v>
      </c>
      <c r="AY38" s="78">
        <v>-4.5552349415873561</v>
      </c>
      <c r="AZ38" s="78">
        <v>-1.8783079310756499</v>
      </c>
      <c r="BA38" s="78">
        <v>-16.247789582144001</v>
      </c>
      <c r="BB38" s="78">
        <v>-4.7142770327755947</v>
      </c>
      <c r="BC38" s="79">
        <v>2.1216687453197518</v>
      </c>
      <c r="BE38" s="90" t="s">
        <v>80</v>
      </c>
      <c r="BF38" s="78">
        <v>-40.871317655182381</v>
      </c>
      <c r="BG38" s="78">
        <v>-36.034792790532343</v>
      </c>
      <c r="BH38" s="78">
        <v>-4.2153082246051454</v>
      </c>
      <c r="BI38" s="78">
        <v>48.088577121036032</v>
      </c>
      <c r="BJ38" s="78">
        <v>2.8207580306483746</v>
      </c>
      <c r="BK38" s="78">
        <v>6.6556452839025475</v>
      </c>
      <c r="BL38" s="78">
        <v>3.5720637932056682</v>
      </c>
      <c r="BM38" s="78">
        <v>3.2969340613187734</v>
      </c>
      <c r="BN38" s="78">
        <v>1.1691884456671253</v>
      </c>
      <c r="BO38" s="78">
        <v>4.9945642794614038</v>
      </c>
      <c r="BP38" s="80">
        <v>18.635824298993178</v>
      </c>
      <c r="BQ38" s="80">
        <v>20.117451586549677</v>
      </c>
      <c r="BR38" s="65">
        <v>0.51443064902125224</v>
      </c>
      <c r="BS38" s="5"/>
      <c r="BT38" s="90" t="s">
        <v>80</v>
      </c>
      <c r="BU38" s="11">
        <v>6.5084641268602876</v>
      </c>
      <c r="BV38" s="11">
        <v>7.6294675641199126</v>
      </c>
      <c r="BW38" s="11">
        <v>-3.2648462354188759</v>
      </c>
      <c r="BX38" s="11">
        <v>0.99423472248377187</v>
      </c>
      <c r="BY38" s="11">
        <v>1.6566677737290179</v>
      </c>
      <c r="BZ38" s="11">
        <v>7.6397317013125559</v>
      </c>
      <c r="CA38" s="11">
        <v>-1.8172797248871104</v>
      </c>
      <c r="CB38" s="11">
        <v>1.9884575807895686</v>
      </c>
      <c r="CC38" s="11">
        <v>-1.1413873482838999</v>
      </c>
      <c r="CD38" s="69">
        <v>3.1659810360682092</v>
      </c>
      <c r="CE38" s="90" t="s">
        <v>80</v>
      </c>
      <c r="CF38" s="93">
        <f t="shared" si="3"/>
        <v>65.252912524498015</v>
      </c>
      <c r="CG38" s="93">
        <f t="shared" si="3"/>
        <v>55.82936203359926</v>
      </c>
      <c r="CH38" s="93">
        <f t="shared" si="3"/>
        <v>9.4235504908987568</v>
      </c>
      <c r="CI38" s="93">
        <f t="shared" si="6"/>
        <v>8.337954445019788</v>
      </c>
      <c r="CJ38" s="93">
        <f t="shared" si="6"/>
        <v>1.0855960458789682</v>
      </c>
      <c r="CK38" s="93">
        <f t="shared" si="6"/>
        <v>5.9750708876492471</v>
      </c>
      <c r="CL38" s="93">
        <f t="shared" si="6"/>
        <v>6.8348261666317782</v>
      </c>
      <c r="CM38" s="93">
        <f t="shared" si="6"/>
        <v>0.85975527898253123</v>
      </c>
      <c r="CN38" s="93">
        <f t="shared" si="6"/>
        <v>-0.52231823525355314</v>
      </c>
      <c r="CO38" s="93">
        <f t="shared" si="6"/>
        <v>0.24543917698918966</v>
      </c>
      <c r="CP38" s="93">
        <f t="shared" si="6"/>
        <v>0.76775741224274274</v>
      </c>
      <c r="CQ38" s="65">
        <f t="shared" si="6"/>
        <v>6.3548222167544175</v>
      </c>
      <c r="CS38" s="90" t="s">
        <v>80</v>
      </c>
      <c r="CT38" s="82">
        <f t="shared" si="5"/>
        <v>0.30049671340008138</v>
      </c>
      <c r="CU38" s="82">
        <f t="shared" si="5"/>
        <v>0.37448754625702196</v>
      </c>
      <c r="CV38" s="82">
        <f t="shared" si="5"/>
        <v>7.399083285694058E-2</v>
      </c>
      <c r="CW38" s="82">
        <f t="shared" si="5"/>
        <v>0.29116063963530558</v>
      </c>
      <c r="CX38" s="82">
        <f t="shared" si="5"/>
        <v>3.2728406350978427</v>
      </c>
      <c r="CY38" s="82">
        <f t="shared" si="5"/>
        <v>2.4903242286211871</v>
      </c>
      <c r="CZ38" s="82">
        <f t="shared" si="5"/>
        <v>0.14256690614838399</v>
      </c>
      <c r="DA38" s="82">
        <f t="shared" si="5"/>
        <v>0.16057394003123177</v>
      </c>
      <c r="DB38" s="82">
        <f t="shared" si="4"/>
        <v>1.800703388284778E-2</v>
      </c>
      <c r="DC38" s="82">
        <f t="shared" si="4"/>
        <v>28.77201658785274</v>
      </c>
      <c r="DD38" s="82">
        <f t="shared" si="4"/>
        <v>6.2625223965799286</v>
      </c>
      <c r="DE38" s="78">
        <f t="shared" si="4"/>
        <v>5.8614915112320558</v>
      </c>
      <c r="DF38" s="83">
        <f t="shared" si="4"/>
        <v>0.40103088534787285</v>
      </c>
      <c r="DH38" s="90" t="s">
        <v>80</v>
      </c>
      <c r="DI38" s="78">
        <f t="shared" ref="DI38:DO51" si="8">AF38/$AM38*100</f>
        <v>3.1863024128935749</v>
      </c>
      <c r="DJ38" s="78">
        <f t="shared" si="8"/>
        <v>2.888523280405793</v>
      </c>
      <c r="DK38" s="78">
        <f t="shared" si="8"/>
        <v>0.29777913248778209</v>
      </c>
      <c r="DL38" s="78">
        <f t="shared" si="8"/>
        <v>19.323191778379236</v>
      </c>
      <c r="DM38" s="78">
        <f t="shared" si="8"/>
        <v>5.2831282702271052</v>
      </c>
      <c r="DN38" s="78">
        <f t="shared" si="8"/>
        <v>4.0677452933008365</v>
      </c>
      <c r="DO38" s="78">
        <f t="shared" si="8"/>
        <v>9.9723182148512954</v>
      </c>
      <c r="DP38" s="137">
        <f t="shared" si="7"/>
        <v>100</v>
      </c>
      <c r="DQ38" s="73"/>
    </row>
    <row r="39" spans="2:121" ht="12">
      <c r="B39" s="63" t="s">
        <v>81</v>
      </c>
      <c r="C39" s="5">
        <v>23264794</v>
      </c>
      <c r="D39" s="5">
        <v>19908709</v>
      </c>
      <c r="E39" s="5">
        <v>3356085</v>
      </c>
      <c r="F39" s="5">
        <v>2969921</v>
      </c>
      <c r="G39" s="5">
        <v>386164</v>
      </c>
      <c r="H39" s="5">
        <v>1730822</v>
      </c>
      <c r="I39" s="5">
        <v>2114080</v>
      </c>
      <c r="J39" s="5">
        <v>383258</v>
      </c>
      <c r="K39" s="5">
        <v>-70923</v>
      </c>
      <c r="L39" s="5">
        <v>274489</v>
      </c>
      <c r="M39" s="5">
        <v>345412</v>
      </c>
      <c r="N39" s="64">
        <v>1744267</v>
      </c>
      <c r="O39" s="5"/>
      <c r="P39" s="63" t="s">
        <v>81</v>
      </c>
      <c r="Q39" s="5">
        <v>122800</v>
      </c>
      <c r="R39" s="5">
        <v>153385</v>
      </c>
      <c r="S39" s="5">
        <v>30585</v>
      </c>
      <c r="T39" s="5">
        <v>271402</v>
      </c>
      <c r="U39" s="5">
        <v>1144993</v>
      </c>
      <c r="V39" s="5">
        <v>205072</v>
      </c>
      <c r="W39" s="5">
        <v>57478</v>
      </c>
      <c r="X39" s="5">
        <v>64739</v>
      </c>
      <c r="Y39" s="5">
        <v>7261</v>
      </c>
      <c r="Z39" s="5">
        <v>6862222</v>
      </c>
      <c r="AA39" s="5">
        <v>1548976</v>
      </c>
      <c r="AB39" s="5">
        <v>1377302</v>
      </c>
      <c r="AC39" s="64">
        <v>171674</v>
      </c>
      <c r="AD39" s="5">
        <v>0</v>
      </c>
      <c r="AE39" s="63" t="s">
        <v>81</v>
      </c>
      <c r="AF39" s="5">
        <v>122648</v>
      </c>
      <c r="AG39" s="5">
        <v>32279</v>
      </c>
      <c r="AH39" s="5">
        <v>90369</v>
      </c>
      <c r="AI39" s="5">
        <v>5190598</v>
      </c>
      <c r="AJ39" s="5">
        <v>712067</v>
      </c>
      <c r="AK39" s="5">
        <v>1211094</v>
      </c>
      <c r="AL39" s="5">
        <v>3267437</v>
      </c>
      <c r="AM39" s="5">
        <v>31857838</v>
      </c>
      <c r="AN39" s="5">
        <v>18338</v>
      </c>
      <c r="AO39" s="64">
        <v>1737.2580434071326</v>
      </c>
      <c r="AQ39" s="63" t="s">
        <v>81</v>
      </c>
      <c r="AR39" s="11">
        <v>-1.2182678655658099</v>
      </c>
      <c r="AS39" s="11">
        <v>-1.30621832956065</v>
      </c>
      <c r="AT39" s="11">
        <v>-0.69329474791501144</v>
      </c>
      <c r="AU39" s="11">
        <v>-5.3003604918196091E-2</v>
      </c>
      <c r="AV39" s="11">
        <v>-5.3563682083432385</v>
      </c>
      <c r="AW39" s="11">
        <v>17.673429788784727</v>
      </c>
      <c r="AX39" s="11">
        <v>12.487502600576464</v>
      </c>
      <c r="AY39" s="11">
        <v>-6.1842446673618561</v>
      </c>
      <c r="AZ39" s="11">
        <v>57.022614892379288</v>
      </c>
      <c r="BA39" s="11">
        <v>34.44007993260584</v>
      </c>
      <c r="BB39" s="11">
        <v>-6.4421066317078193</v>
      </c>
      <c r="BC39" s="65">
        <v>10.40677783720658</v>
      </c>
      <c r="BE39" s="63" t="s">
        <v>81</v>
      </c>
      <c r="BF39" s="11">
        <v>-41.146305109440071</v>
      </c>
      <c r="BG39" s="11">
        <v>-36.283917385308143</v>
      </c>
      <c r="BH39" s="11">
        <v>-4.6572524081174596</v>
      </c>
      <c r="BI39" s="11">
        <v>33.765414452867013</v>
      </c>
      <c r="BJ39" s="11">
        <v>2.2287795862610822</v>
      </c>
      <c r="BK39" s="11">
        <v>324.77318861593272</v>
      </c>
      <c r="BL39" s="11">
        <v>2.5696848567043791</v>
      </c>
      <c r="BM39" s="11">
        <v>2.2975428616575808</v>
      </c>
      <c r="BN39" s="11">
        <v>0.19318338622878434</v>
      </c>
      <c r="BO39" s="11">
        <v>5.0457688988246954</v>
      </c>
      <c r="BP39" s="57">
        <v>25.892374575035536</v>
      </c>
      <c r="BQ39" s="57">
        <v>29.510797252377841</v>
      </c>
      <c r="BR39" s="86">
        <v>2.8406776411952173</v>
      </c>
      <c r="BS39" s="5"/>
      <c r="BT39" s="63" t="s">
        <v>81</v>
      </c>
      <c r="BU39" s="11">
        <v>-10.790424997999752</v>
      </c>
      <c r="BV39" s="11">
        <v>-26.730223584156171</v>
      </c>
      <c r="BW39" s="11">
        <v>-3.2741790469666481</v>
      </c>
      <c r="BX39" s="11">
        <v>0.50101438180022084</v>
      </c>
      <c r="BY39" s="11">
        <v>13.21393990368181</v>
      </c>
      <c r="BZ39" s="11">
        <v>1.011454026674629</v>
      </c>
      <c r="CA39" s="11">
        <v>-2.0786694309934255</v>
      </c>
      <c r="CB39" s="11">
        <v>0.95911328431952292</v>
      </c>
      <c r="CC39" s="11">
        <v>-1.7466780968709814</v>
      </c>
      <c r="CD39" s="69">
        <v>2.7538930275133287</v>
      </c>
      <c r="CE39" s="63" t="s">
        <v>81</v>
      </c>
      <c r="CF39" s="11">
        <f t="shared" si="3"/>
        <v>73.026907852315645</v>
      </c>
      <c r="CG39" s="11">
        <f t="shared" si="3"/>
        <v>62.492341759035874</v>
      </c>
      <c r="CH39" s="11">
        <f t="shared" si="3"/>
        <v>10.534566093279777</v>
      </c>
      <c r="CI39" s="11">
        <f t="shared" si="6"/>
        <v>9.3224185520687239</v>
      </c>
      <c r="CJ39" s="11">
        <f t="shared" si="6"/>
        <v>1.2121475412110514</v>
      </c>
      <c r="CK39" s="11">
        <f t="shared" si="6"/>
        <v>5.4329549921121458</v>
      </c>
      <c r="CL39" s="11">
        <f t="shared" si="6"/>
        <v>6.6359807592718631</v>
      </c>
      <c r="CM39" s="11">
        <f t="shared" si="6"/>
        <v>1.2030257671597175</v>
      </c>
      <c r="CN39" s="11">
        <f t="shared" si="6"/>
        <v>-0.22262339333887002</v>
      </c>
      <c r="CO39" s="11">
        <f t="shared" si="6"/>
        <v>0.86160586289628305</v>
      </c>
      <c r="CP39" s="11">
        <f t="shared" si="6"/>
        <v>1.0842292562351532</v>
      </c>
      <c r="CQ39" s="86">
        <f t="shared" si="6"/>
        <v>5.4751581070881201</v>
      </c>
      <c r="CS39" s="63" t="s">
        <v>81</v>
      </c>
      <c r="CT39" s="59">
        <f t="shared" si="5"/>
        <v>0.38546244098548055</v>
      </c>
      <c r="CU39" s="59">
        <f t="shared" si="5"/>
        <v>0.48146707256154669</v>
      </c>
      <c r="CV39" s="59">
        <f t="shared" si="5"/>
        <v>9.6004631576066146E-2</v>
      </c>
      <c r="CW39" s="59">
        <f t="shared" si="5"/>
        <v>0.85191593980734037</v>
      </c>
      <c r="CX39" s="59">
        <f t="shared" si="5"/>
        <v>3.5940700056293835</v>
      </c>
      <c r="CY39" s="59">
        <f t="shared" si="5"/>
        <v>0.64370972066591592</v>
      </c>
      <c r="CZ39" s="59">
        <f t="shared" si="5"/>
        <v>0.18042027836289456</v>
      </c>
      <c r="DA39" s="59">
        <f t="shared" si="5"/>
        <v>0.20321215771139273</v>
      </c>
      <c r="DB39" s="59">
        <f t="shared" si="4"/>
        <v>2.2791879348498162E-2</v>
      </c>
      <c r="DC39" s="59">
        <f t="shared" si="4"/>
        <v>21.5401371555722</v>
      </c>
      <c r="DD39" s="59">
        <f t="shared" si="4"/>
        <v>4.8621504070677997</v>
      </c>
      <c r="DE39" s="11">
        <f t="shared" si="4"/>
        <v>4.3232751701480812</v>
      </c>
      <c r="DF39" s="65">
        <f t="shared" si="4"/>
        <v>0.53887523691971817</v>
      </c>
      <c r="DH39" s="63" t="s">
        <v>81</v>
      </c>
      <c r="DI39" s="11">
        <f t="shared" si="8"/>
        <v>0.38498532135168745</v>
      </c>
      <c r="DJ39" s="11">
        <f t="shared" si="8"/>
        <v>0.10132200433689191</v>
      </c>
      <c r="DK39" s="11">
        <f t="shared" si="8"/>
        <v>0.28366331701479552</v>
      </c>
      <c r="DL39" s="11">
        <f t="shared" si="8"/>
        <v>16.293001427152713</v>
      </c>
      <c r="DM39" s="11">
        <f t="shared" si="8"/>
        <v>2.2351391202378519</v>
      </c>
      <c r="DN39" s="11">
        <f t="shared" si="8"/>
        <v>3.8015574063751596</v>
      </c>
      <c r="DO39" s="11">
        <f t="shared" si="8"/>
        <v>10.256304900539703</v>
      </c>
      <c r="DP39" s="133">
        <f t="shared" si="7"/>
        <v>100</v>
      </c>
      <c r="DQ39" s="73"/>
    </row>
    <row r="40" spans="2:121" ht="12">
      <c r="B40" s="74" t="s">
        <v>82</v>
      </c>
      <c r="C40" s="75">
        <v>5516489</v>
      </c>
      <c r="D40" s="75">
        <v>4719892</v>
      </c>
      <c r="E40" s="75">
        <v>796597</v>
      </c>
      <c r="F40" s="75">
        <v>705101</v>
      </c>
      <c r="G40" s="75">
        <v>91496</v>
      </c>
      <c r="H40" s="75">
        <v>429076</v>
      </c>
      <c r="I40" s="75">
        <v>504075</v>
      </c>
      <c r="J40" s="75">
        <v>74999</v>
      </c>
      <c r="K40" s="75">
        <v>5695</v>
      </c>
      <c r="L40" s="75">
        <v>71198</v>
      </c>
      <c r="M40" s="75">
        <v>65503</v>
      </c>
      <c r="N40" s="64">
        <v>413307</v>
      </c>
      <c r="O40" s="5"/>
      <c r="P40" s="74" t="s">
        <v>82</v>
      </c>
      <c r="Q40" s="75">
        <v>32784</v>
      </c>
      <c r="R40" s="75">
        <v>41008</v>
      </c>
      <c r="S40" s="75">
        <v>8224</v>
      </c>
      <c r="T40" s="75">
        <v>51407</v>
      </c>
      <c r="U40" s="75">
        <v>303693</v>
      </c>
      <c r="V40" s="75">
        <v>25423</v>
      </c>
      <c r="W40" s="75">
        <v>10074</v>
      </c>
      <c r="X40" s="75">
        <v>11346</v>
      </c>
      <c r="Y40" s="75">
        <v>1272</v>
      </c>
      <c r="Z40" s="75">
        <v>1970571</v>
      </c>
      <c r="AA40" s="75">
        <v>393011</v>
      </c>
      <c r="AB40" s="75">
        <v>364754</v>
      </c>
      <c r="AC40" s="76">
        <v>28257</v>
      </c>
      <c r="AD40" s="5">
        <v>0</v>
      </c>
      <c r="AE40" s="74" t="s">
        <v>82</v>
      </c>
      <c r="AF40" s="75">
        <v>48645</v>
      </c>
      <c r="AG40" s="75">
        <v>27109</v>
      </c>
      <c r="AH40" s="75">
        <v>21536</v>
      </c>
      <c r="AI40" s="75">
        <v>1528915</v>
      </c>
      <c r="AJ40" s="75">
        <v>259986</v>
      </c>
      <c r="AK40" s="75">
        <v>195117</v>
      </c>
      <c r="AL40" s="75">
        <v>1073812</v>
      </c>
      <c r="AM40" s="75">
        <v>7916136</v>
      </c>
      <c r="AN40" s="5">
        <v>4834</v>
      </c>
      <c r="AO40" s="64">
        <v>1637.5953661563922</v>
      </c>
      <c r="AQ40" s="74" t="s">
        <v>82</v>
      </c>
      <c r="AR40" s="78">
        <v>0.48945100025138349</v>
      </c>
      <c r="AS40" s="78">
        <v>0.39954402248490728</v>
      </c>
      <c r="AT40" s="78">
        <v>1.025477133483236</v>
      </c>
      <c r="AU40" s="78">
        <v>1.6637301351573472</v>
      </c>
      <c r="AV40" s="78">
        <v>-3.6366891699754609</v>
      </c>
      <c r="AW40" s="78">
        <v>3.2681343066255595</v>
      </c>
      <c r="AX40" s="78">
        <v>1.080639921714265</v>
      </c>
      <c r="AY40" s="78">
        <v>-9.8450516294221586</v>
      </c>
      <c r="AZ40" s="78">
        <v>4656</v>
      </c>
      <c r="BA40" s="78">
        <v>-2.7482584346400767</v>
      </c>
      <c r="BB40" s="78">
        <v>-10.679757278243676</v>
      </c>
      <c r="BC40" s="79">
        <v>1.7681704692632336</v>
      </c>
      <c r="BE40" s="74" t="s">
        <v>82</v>
      </c>
      <c r="BF40" s="78">
        <v>-41.007323700358086</v>
      </c>
      <c r="BG40" s="78">
        <v>-36.123615632642256</v>
      </c>
      <c r="BH40" s="78">
        <v>-4.6603292371898908</v>
      </c>
      <c r="BI40" s="78">
        <v>45.336575160442173</v>
      </c>
      <c r="BJ40" s="78">
        <v>2.4456640905671576</v>
      </c>
      <c r="BK40" s="78">
        <v>35.668925769784941</v>
      </c>
      <c r="BL40" s="78">
        <v>6.0867733782645326</v>
      </c>
      <c r="BM40" s="78">
        <v>5.8000745990302125</v>
      </c>
      <c r="BN40" s="78">
        <v>3.5830618892508146</v>
      </c>
      <c r="BO40" s="78">
        <v>12.127993718099725</v>
      </c>
      <c r="BP40" s="57">
        <v>83.72125637513615</v>
      </c>
      <c r="BQ40" s="57">
        <v>97.179245996994368</v>
      </c>
      <c r="BR40" s="79">
        <v>-2.3296809650547856</v>
      </c>
      <c r="BS40" s="5"/>
      <c r="BT40" s="74" t="s">
        <v>82</v>
      </c>
      <c r="BU40" s="78">
        <v>46.804080154514729</v>
      </c>
      <c r="BV40" s="78">
        <v>149.09491868051089</v>
      </c>
      <c r="BW40" s="78">
        <v>-3.2220374780928416</v>
      </c>
      <c r="BX40" s="78">
        <v>1.2273756817006616</v>
      </c>
      <c r="BY40" s="78">
        <v>5.926499348109517</v>
      </c>
      <c r="BZ40" s="78">
        <v>15.852130697842881</v>
      </c>
      <c r="CA40" s="78">
        <v>-2.0707366408941761</v>
      </c>
      <c r="CB40" s="78">
        <v>3.3094609403374622</v>
      </c>
      <c r="CC40" s="78">
        <v>-1.5478615071283095</v>
      </c>
      <c r="CD40" s="69">
        <v>4.9336891222707804</v>
      </c>
      <c r="CE40" s="74" t="s">
        <v>82</v>
      </c>
      <c r="CF40" s="78">
        <f t="shared" si="3"/>
        <v>69.686637521134045</v>
      </c>
      <c r="CG40" s="78">
        <f t="shared" si="3"/>
        <v>59.62368509080693</v>
      </c>
      <c r="CH40" s="78">
        <f t="shared" si="3"/>
        <v>10.062952430327119</v>
      </c>
      <c r="CI40" s="78">
        <f t="shared" si="6"/>
        <v>8.9071360067588543</v>
      </c>
      <c r="CJ40" s="78">
        <f t="shared" si="6"/>
        <v>1.1558164235682662</v>
      </c>
      <c r="CK40" s="78">
        <f t="shared" si="6"/>
        <v>5.4202706977242432</v>
      </c>
      <c r="CL40" s="78">
        <f t="shared" si="6"/>
        <v>6.3676899942092957</v>
      </c>
      <c r="CM40" s="78">
        <f t="shared" si="6"/>
        <v>0.94741929648505285</v>
      </c>
      <c r="CN40" s="78">
        <f t="shared" si="6"/>
        <v>7.19416644686246E-2</v>
      </c>
      <c r="CO40" s="78">
        <f t="shared" si="6"/>
        <v>0.89940344632785485</v>
      </c>
      <c r="CP40" s="78">
        <f t="shared" si="6"/>
        <v>0.82746178185923025</v>
      </c>
      <c r="CQ40" s="79">
        <f t="shared" si="6"/>
        <v>5.2210699765643236</v>
      </c>
      <c r="CS40" s="74" t="s">
        <v>82</v>
      </c>
      <c r="CT40" s="82">
        <f t="shared" si="5"/>
        <v>0.41414144476547654</v>
      </c>
      <c r="CU40" s="82">
        <f t="shared" si="5"/>
        <v>0.5180305138769723</v>
      </c>
      <c r="CV40" s="82">
        <f t="shared" si="5"/>
        <v>0.1038890691114958</v>
      </c>
      <c r="CW40" s="82">
        <f t="shared" si="5"/>
        <v>0.64939510892688046</v>
      </c>
      <c r="CX40" s="82">
        <f t="shared" si="5"/>
        <v>3.8363792638226526</v>
      </c>
      <c r="CY40" s="82">
        <f t="shared" si="5"/>
        <v>0.32115415904931399</v>
      </c>
      <c r="CZ40" s="82">
        <f t="shared" si="5"/>
        <v>0.12725905669129486</v>
      </c>
      <c r="DA40" s="82">
        <f t="shared" si="5"/>
        <v>0.14332750220562152</v>
      </c>
      <c r="DB40" s="82">
        <f t="shared" si="4"/>
        <v>1.6068445514326686E-2</v>
      </c>
      <c r="DC40" s="82">
        <f t="shared" si="4"/>
        <v>24.893091781141706</v>
      </c>
      <c r="DD40" s="59">
        <f t="shared" si="4"/>
        <v>4.9646822641753507</v>
      </c>
      <c r="DE40" s="11">
        <f t="shared" si="4"/>
        <v>4.6077278106389281</v>
      </c>
      <c r="DF40" s="65">
        <f t="shared" si="4"/>
        <v>0.3569544535364223</v>
      </c>
      <c r="DH40" s="74" t="s">
        <v>82</v>
      </c>
      <c r="DI40" s="11">
        <f t="shared" si="8"/>
        <v>0.6145043490915264</v>
      </c>
      <c r="DJ40" s="78">
        <f t="shared" si="8"/>
        <v>0.34245242881122812</v>
      </c>
      <c r="DK40" s="78">
        <f t="shared" si="8"/>
        <v>0.2720519202802984</v>
      </c>
      <c r="DL40" s="78">
        <f t="shared" si="8"/>
        <v>19.313905167874832</v>
      </c>
      <c r="DM40" s="78">
        <f t="shared" si="8"/>
        <v>3.2842538329306112</v>
      </c>
      <c r="DN40" s="78">
        <f t="shared" si="8"/>
        <v>2.4648010089771071</v>
      </c>
      <c r="DO40" s="78">
        <f t="shared" si="8"/>
        <v>13.564850325967113</v>
      </c>
      <c r="DP40" s="133">
        <f t="shared" si="7"/>
        <v>100</v>
      </c>
      <c r="DQ40" s="73"/>
    </row>
    <row r="41" spans="2:121" ht="12">
      <c r="B41" s="63" t="s">
        <v>83</v>
      </c>
      <c r="C41" s="5">
        <v>15048578</v>
      </c>
      <c r="D41" s="5">
        <v>12876942</v>
      </c>
      <c r="E41" s="5">
        <v>2171636</v>
      </c>
      <c r="F41" s="5">
        <v>1921277</v>
      </c>
      <c r="G41" s="5">
        <v>250359</v>
      </c>
      <c r="H41" s="5">
        <v>1664413</v>
      </c>
      <c r="I41" s="5">
        <v>2112305</v>
      </c>
      <c r="J41" s="5">
        <v>447892</v>
      </c>
      <c r="K41" s="5">
        <v>-42585</v>
      </c>
      <c r="L41" s="5">
        <v>385891</v>
      </c>
      <c r="M41" s="5">
        <v>428476</v>
      </c>
      <c r="N41" s="95">
        <v>1686180</v>
      </c>
      <c r="O41" s="5"/>
      <c r="P41" s="63" t="s">
        <v>83</v>
      </c>
      <c r="Q41" s="5">
        <v>53877</v>
      </c>
      <c r="R41" s="5">
        <v>70663</v>
      </c>
      <c r="S41" s="5">
        <v>16786</v>
      </c>
      <c r="T41" s="5">
        <v>129766</v>
      </c>
      <c r="U41" s="5">
        <v>755757</v>
      </c>
      <c r="V41" s="5">
        <v>746780</v>
      </c>
      <c r="W41" s="5">
        <v>20818</v>
      </c>
      <c r="X41" s="5">
        <v>23448</v>
      </c>
      <c r="Y41" s="5">
        <v>2630</v>
      </c>
      <c r="Z41" s="5">
        <v>5527877</v>
      </c>
      <c r="AA41" s="5">
        <v>1969609</v>
      </c>
      <c r="AB41" s="5">
        <v>1929784</v>
      </c>
      <c r="AC41" s="64">
        <v>39825</v>
      </c>
      <c r="AD41" s="5">
        <v>0</v>
      </c>
      <c r="AE41" s="63" t="s">
        <v>83</v>
      </c>
      <c r="AF41" s="5">
        <v>66541</v>
      </c>
      <c r="AG41" s="5">
        <v>29839</v>
      </c>
      <c r="AH41" s="5">
        <v>36702</v>
      </c>
      <c r="AI41" s="5">
        <v>3491727</v>
      </c>
      <c r="AJ41" s="5">
        <v>581814</v>
      </c>
      <c r="AK41" s="5">
        <v>922449</v>
      </c>
      <c r="AL41" s="5">
        <v>1987464</v>
      </c>
      <c r="AM41" s="5">
        <v>22240868</v>
      </c>
      <c r="AN41" s="96">
        <v>10909</v>
      </c>
      <c r="AO41" s="95">
        <v>2038.7632230268587</v>
      </c>
      <c r="AQ41" s="63" t="s">
        <v>83</v>
      </c>
      <c r="AR41" s="11">
        <v>-0.53072040410156207</v>
      </c>
      <c r="AS41" s="11">
        <v>-0.62434002325850069</v>
      </c>
      <c r="AT41" s="11">
        <v>2.8051240265551738E-2</v>
      </c>
      <c r="AU41" s="11">
        <v>0.63936857246273182</v>
      </c>
      <c r="AV41" s="11">
        <v>-4.4270793568385525</v>
      </c>
      <c r="AW41" s="11">
        <v>11.105971064877398</v>
      </c>
      <c r="AX41" s="11">
        <v>8.0053544922359343</v>
      </c>
      <c r="AY41" s="11">
        <v>-2.1428883548175661</v>
      </c>
      <c r="AZ41" s="11">
        <v>58.236078692897628</v>
      </c>
      <c r="BA41" s="11">
        <v>14.962790392830968</v>
      </c>
      <c r="BB41" s="11">
        <v>-2.0921687627961392</v>
      </c>
      <c r="BC41" s="65">
        <v>6.7595785282933338</v>
      </c>
      <c r="BE41" s="63" t="s">
        <v>83</v>
      </c>
      <c r="BF41" s="11">
        <v>-48.56954666513932</v>
      </c>
      <c r="BG41" s="11">
        <v>-42.156790517587154</v>
      </c>
      <c r="BH41" s="11">
        <v>-3.561990118349994</v>
      </c>
      <c r="BI41" s="11">
        <v>123.43400254829713</v>
      </c>
      <c r="BJ41" s="11">
        <v>3.9312677915755598</v>
      </c>
      <c r="BK41" s="11">
        <v>8.3211369672460478</v>
      </c>
      <c r="BL41" s="11">
        <v>1.1122444023507698</v>
      </c>
      <c r="BM41" s="11">
        <v>0.84727538600490293</v>
      </c>
      <c r="BN41" s="11">
        <v>-1.2021036814425246</v>
      </c>
      <c r="BO41" s="11">
        <v>8.6657988411344586</v>
      </c>
      <c r="BP41" s="97">
        <v>15.932799779625093</v>
      </c>
      <c r="BQ41" s="97">
        <v>16.331307655999357</v>
      </c>
      <c r="BR41" s="65">
        <v>-0.57172816697458428</v>
      </c>
      <c r="BS41" s="5"/>
      <c r="BT41" s="63" t="s">
        <v>83</v>
      </c>
      <c r="BU41" s="11">
        <v>-5.4197344856013876</v>
      </c>
      <c r="BV41" s="11">
        <v>-8.165086790594609</v>
      </c>
      <c r="BW41" s="11">
        <v>-3.0637578574824365</v>
      </c>
      <c r="BX41" s="11">
        <v>5.2432856195145714</v>
      </c>
      <c r="BY41" s="11">
        <v>12.064455735797743</v>
      </c>
      <c r="BZ41" s="11">
        <v>17.644605648783699</v>
      </c>
      <c r="CA41" s="11">
        <v>-1.3416292254470237</v>
      </c>
      <c r="CB41" s="11">
        <v>2.4266099842244309</v>
      </c>
      <c r="CC41" s="11">
        <v>-0.52885930518829216</v>
      </c>
      <c r="CD41" s="98">
        <v>2.9711826654129081</v>
      </c>
      <c r="CE41" s="63" t="s">
        <v>83</v>
      </c>
      <c r="CF41" s="11">
        <f t="shared" si="3"/>
        <v>67.661828666039469</v>
      </c>
      <c r="CG41" s="11">
        <f t="shared" si="3"/>
        <v>57.897659389912306</v>
      </c>
      <c r="CH41" s="11">
        <f t="shared" si="3"/>
        <v>9.7641692761271734</v>
      </c>
      <c r="CI41" s="11">
        <f t="shared" si="6"/>
        <v>8.6384982816318132</v>
      </c>
      <c r="CJ41" s="11">
        <f t="shared" si="6"/>
        <v>1.1256709944953587</v>
      </c>
      <c r="CK41" s="11">
        <f t="shared" si="6"/>
        <v>7.4835793279291076</v>
      </c>
      <c r="CL41" s="11">
        <f t="shared" si="6"/>
        <v>9.4974036085282272</v>
      </c>
      <c r="CM41" s="11">
        <f t="shared" si="6"/>
        <v>2.0138242805991204</v>
      </c>
      <c r="CN41" s="11">
        <f t="shared" si="6"/>
        <v>-0.19147184363487971</v>
      </c>
      <c r="CO41" s="11">
        <f t="shared" si="6"/>
        <v>1.7350536858543473</v>
      </c>
      <c r="CP41" s="11">
        <f t="shared" si="6"/>
        <v>1.926525529489227</v>
      </c>
      <c r="CQ41" s="65">
        <f t="shared" si="6"/>
        <v>7.5814487096456844</v>
      </c>
      <c r="CS41" s="63" t="s">
        <v>83</v>
      </c>
      <c r="CT41" s="59">
        <f t="shared" si="5"/>
        <v>0.24224324338420603</v>
      </c>
      <c r="CU41" s="59">
        <f t="shared" si="5"/>
        <v>0.31771691644408839</v>
      </c>
      <c r="CV41" s="59">
        <f t="shared" si="5"/>
        <v>7.5473673059882368E-2</v>
      </c>
      <c r="CW41" s="59">
        <f t="shared" si="5"/>
        <v>0.58345744419687218</v>
      </c>
      <c r="CX41" s="59">
        <f t="shared" si="5"/>
        <v>3.3980553276967425</v>
      </c>
      <c r="CY41" s="59">
        <f t="shared" si="5"/>
        <v>3.3576926943678633</v>
      </c>
      <c r="CZ41" s="59">
        <f t="shared" si="5"/>
        <v>9.3602461918302821E-2</v>
      </c>
      <c r="DA41" s="59">
        <f t="shared" si="5"/>
        <v>0.10542753996831419</v>
      </c>
      <c r="DB41" s="59">
        <f t="shared" si="4"/>
        <v>1.1825078050011357E-2</v>
      </c>
      <c r="DC41" s="59">
        <f t="shared" si="4"/>
        <v>24.854592006031421</v>
      </c>
      <c r="DD41" s="99">
        <f t="shared" si="4"/>
        <v>8.8558099441082962</v>
      </c>
      <c r="DE41" s="100">
        <f t="shared" si="4"/>
        <v>8.6767476880848342</v>
      </c>
      <c r="DF41" s="86">
        <f t="shared" si="4"/>
        <v>0.17906225602346096</v>
      </c>
      <c r="DH41" s="63" t="s">
        <v>83</v>
      </c>
      <c r="DI41" s="100">
        <f t="shared" si="8"/>
        <v>0.29918346712007821</v>
      </c>
      <c r="DJ41" s="11">
        <f t="shared" si="8"/>
        <v>0.13416292925258133</v>
      </c>
      <c r="DK41" s="11">
        <f t="shared" si="8"/>
        <v>0.1650205378674969</v>
      </c>
      <c r="DL41" s="11">
        <f t="shared" si="8"/>
        <v>15.699598594803044</v>
      </c>
      <c r="DM41" s="11">
        <f t="shared" si="8"/>
        <v>2.6159680458514476</v>
      </c>
      <c r="DN41" s="11">
        <f t="shared" si="8"/>
        <v>4.1475404646976912</v>
      </c>
      <c r="DO41" s="11">
        <f t="shared" si="8"/>
        <v>8.9360900842539053</v>
      </c>
      <c r="DP41" s="138">
        <f t="shared" si="7"/>
        <v>100</v>
      </c>
      <c r="DQ41" s="73"/>
    </row>
    <row r="42" spans="2:121" ht="12">
      <c r="B42" s="63" t="s">
        <v>84</v>
      </c>
      <c r="C42" s="5">
        <v>12988580</v>
      </c>
      <c r="D42" s="5">
        <v>11116461</v>
      </c>
      <c r="E42" s="5">
        <v>1872119</v>
      </c>
      <c r="F42" s="5">
        <v>1656567</v>
      </c>
      <c r="G42" s="5">
        <v>215552</v>
      </c>
      <c r="H42" s="5">
        <v>4982539</v>
      </c>
      <c r="I42" s="5">
        <v>5216312</v>
      </c>
      <c r="J42" s="5">
        <v>233773</v>
      </c>
      <c r="K42" s="5">
        <v>-112587</v>
      </c>
      <c r="L42" s="5">
        <v>103009</v>
      </c>
      <c r="M42" s="5">
        <v>215596</v>
      </c>
      <c r="N42" s="64">
        <v>5082022</v>
      </c>
      <c r="O42" s="5"/>
      <c r="P42" s="63" t="s">
        <v>84</v>
      </c>
      <c r="Q42" s="5">
        <v>54809</v>
      </c>
      <c r="R42" s="5">
        <v>71331</v>
      </c>
      <c r="S42" s="5">
        <v>16522</v>
      </c>
      <c r="T42" s="5">
        <v>3059256</v>
      </c>
      <c r="U42" s="5">
        <v>730598</v>
      </c>
      <c r="V42" s="5">
        <v>1237359</v>
      </c>
      <c r="W42" s="5">
        <v>13104</v>
      </c>
      <c r="X42" s="5">
        <v>14759</v>
      </c>
      <c r="Y42" s="5">
        <v>1655</v>
      </c>
      <c r="Z42" s="5">
        <v>4047622</v>
      </c>
      <c r="AA42" s="5">
        <v>1316080</v>
      </c>
      <c r="AB42" s="5">
        <v>1178573</v>
      </c>
      <c r="AC42" s="64">
        <v>137507</v>
      </c>
      <c r="AD42" s="5">
        <v>0</v>
      </c>
      <c r="AE42" s="63" t="s">
        <v>84</v>
      </c>
      <c r="AF42" s="5">
        <v>-382250</v>
      </c>
      <c r="AG42" s="5">
        <v>-425885</v>
      </c>
      <c r="AH42" s="5">
        <v>43635</v>
      </c>
      <c r="AI42" s="5">
        <v>3113792</v>
      </c>
      <c r="AJ42" s="5">
        <v>624967</v>
      </c>
      <c r="AK42" s="5">
        <v>805548</v>
      </c>
      <c r="AL42" s="5">
        <v>1683277</v>
      </c>
      <c r="AM42" s="5">
        <v>22018741</v>
      </c>
      <c r="AN42" s="5">
        <v>10107</v>
      </c>
      <c r="AO42" s="64">
        <v>2178.563470861779</v>
      </c>
      <c r="AQ42" s="63" t="s">
        <v>84</v>
      </c>
      <c r="AR42" s="11">
        <v>0.20905786783811697</v>
      </c>
      <c r="AS42" s="11">
        <v>0.11486254095141379</v>
      </c>
      <c r="AT42" s="11">
        <v>0.77205217421260686</v>
      </c>
      <c r="AU42" s="11">
        <v>1.4026855168665051</v>
      </c>
      <c r="AV42" s="11">
        <v>-3.824668487087505</v>
      </c>
      <c r="AW42" s="11">
        <v>-8.9192131441289096E-2</v>
      </c>
      <c r="AX42" s="11">
        <v>-0.25487409173975806</v>
      </c>
      <c r="AY42" s="11">
        <v>-3.6599437882746626</v>
      </c>
      <c r="AZ42" s="11">
        <v>-7.2195874521455909</v>
      </c>
      <c r="BA42" s="11">
        <v>-13.229273716663577</v>
      </c>
      <c r="BB42" s="11">
        <v>-3.6313248703736809</v>
      </c>
      <c r="BC42" s="65">
        <v>6.1982242520684711E-2</v>
      </c>
      <c r="BE42" s="63" t="s">
        <v>84</v>
      </c>
      <c r="BF42" s="11">
        <v>-48.834495570429702</v>
      </c>
      <c r="BG42" s="11">
        <v>-42.640602132552793</v>
      </c>
      <c r="BH42" s="11">
        <v>-4.1480536056158268</v>
      </c>
      <c r="BI42" s="11">
        <v>1.0192547919042105</v>
      </c>
      <c r="BJ42" s="11">
        <v>1.0978822800084134</v>
      </c>
      <c r="BK42" s="11">
        <v>1.3647087736544605</v>
      </c>
      <c r="BL42" s="11">
        <v>-0.11433798307797849</v>
      </c>
      <c r="BM42" s="11">
        <v>-0.38471922246220303</v>
      </c>
      <c r="BN42" s="11">
        <v>-2.4749558043606363</v>
      </c>
      <c r="BO42" s="11">
        <v>-3.0924720143804283</v>
      </c>
      <c r="BP42" s="57">
        <v>32.412938251631665</v>
      </c>
      <c r="BQ42" s="57">
        <v>38.03853361442961</v>
      </c>
      <c r="BR42" s="65">
        <v>-1.8655305057771496</v>
      </c>
      <c r="BS42" s="5"/>
      <c r="BT42" s="63" t="s">
        <v>84</v>
      </c>
      <c r="BU42" s="11">
        <v>-718.97822038701315</v>
      </c>
      <c r="BV42" s="11">
        <v>-2650.2095808383233</v>
      </c>
      <c r="BW42" s="11">
        <v>-3.1517034735323497</v>
      </c>
      <c r="BX42" s="11">
        <v>-0.23453179507816443</v>
      </c>
      <c r="BY42" s="11">
        <v>-0.88887549716765091</v>
      </c>
      <c r="BZ42" s="11">
        <v>5.7515989791738873</v>
      </c>
      <c r="CA42" s="11">
        <v>-2.6334390711729032</v>
      </c>
      <c r="CB42" s="11">
        <v>-0.48142715443137435</v>
      </c>
      <c r="CC42" s="11">
        <v>-1.4624159110851127</v>
      </c>
      <c r="CD42" s="69">
        <v>0.99554780617367478</v>
      </c>
      <c r="CE42" s="63" t="s">
        <v>84</v>
      </c>
      <c r="CF42" s="11">
        <f t="shared" si="3"/>
        <v>58.988749629236295</v>
      </c>
      <c r="CG42" s="11">
        <f t="shared" si="3"/>
        <v>50.486360687016571</v>
      </c>
      <c r="CH42" s="11">
        <f t="shared" si="3"/>
        <v>8.5023889422197207</v>
      </c>
      <c r="CI42" s="11">
        <f t="shared" si="6"/>
        <v>7.523441054145648</v>
      </c>
      <c r="CJ42" s="11">
        <f t="shared" si="6"/>
        <v>0.97894788807407296</v>
      </c>
      <c r="CK42" s="11">
        <f t="shared" si="6"/>
        <v>22.628628040086397</v>
      </c>
      <c r="CL42" s="11">
        <f t="shared" si="6"/>
        <v>23.69032816181452</v>
      </c>
      <c r="CM42" s="11">
        <f t="shared" si="6"/>
        <v>1.0617001217281223</v>
      </c>
      <c r="CN42" s="11">
        <f t="shared" si="6"/>
        <v>-0.51132351300194678</v>
      </c>
      <c r="CO42" s="11">
        <f t="shared" si="6"/>
        <v>0.46782420484440962</v>
      </c>
      <c r="CP42" s="11">
        <f t="shared" si="6"/>
        <v>0.97914771784635646</v>
      </c>
      <c r="CQ42" s="65">
        <f t="shared" si="6"/>
        <v>23.080438613633721</v>
      </c>
      <c r="CS42" s="63" t="s">
        <v>84</v>
      </c>
      <c r="CT42" s="59">
        <f t="shared" si="5"/>
        <v>0.24891977247927119</v>
      </c>
      <c r="CU42" s="59">
        <f t="shared" si="5"/>
        <v>0.32395585197173626</v>
      </c>
      <c r="CV42" s="59">
        <f t="shared" si="5"/>
        <v>7.5036079492465074E-2</v>
      </c>
      <c r="CW42" s="59">
        <f t="shared" si="5"/>
        <v>13.893873405386802</v>
      </c>
      <c r="CX42" s="59">
        <f t="shared" si="5"/>
        <v>3.3180734538818548</v>
      </c>
      <c r="CY42" s="59">
        <f t="shared" si="5"/>
        <v>5.6195719818857945</v>
      </c>
      <c r="CZ42" s="59">
        <f t="shared" si="5"/>
        <v>5.9512939454621862E-2</v>
      </c>
      <c r="DA42" s="59">
        <f t="shared" si="5"/>
        <v>6.7029263843922771E-2</v>
      </c>
      <c r="DB42" s="59">
        <f t="shared" si="4"/>
        <v>7.516324389300914E-3</v>
      </c>
      <c r="DC42" s="59">
        <f t="shared" si="4"/>
        <v>18.382622330677307</v>
      </c>
      <c r="DD42" s="59">
        <f t="shared" si="4"/>
        <v>5.977090152429696</v>
      </c>
      <c r="DE42" s="11">
        <f t="shared" si="4"/>
        <v>5.3525903229435325</v>
      </c>
      <c r="DF42" s="65">
        <f t="shared" si="4"/>
        <v>0.62449982948616356</v>
      </c>
      <c r="DH42" s="63" t="s">
        <v>84</v>
      </c>
      <c r="DI42" s="11">
        <f t="shared" si="8"/>
        <v>-1.7360211467131565</v>
      </c>
      <c r="DJ42" s="11">
        <f t="shared" si="8"/>
        <v>-1.9341932402038791</v>
      </c>
      <c r="DK42" s="11">
        <f t="shared" si="8"/>
        <v>0.19817209349072229</v>
      </c>
      <c r="DL42" s="11">
        <f t="shared" si="8"/>
        <v>14.141553324960768</v>
      </c>
      <c r="DM42" s="11">
        <f t="shared" si="8"/>
        <v>2.8383412112436401</v>
      </c>
      <c r="DN42" s="11">
        <f t="shared" si="8"/>
        <v>3.6584653046239111</v>
      </c>
      <c r="DO42" s="11">
        <f t="shared" si="8"/>
        <v>7.6447468090932169</v>
      </c>
      <c r="DP42" s="133">
        <f t="shared" si="7"/>
        <v>100</v>
      </c>
      <c r="DQ42" s="73"/>
    </row>
    <row r="43" spans="2:121" ht="12">
      <c r="B43" s="63" t="s">
        <v>85</v>
      </c>
      <c r="C43" s="5">
        <v>4724294</v>
      </c>
      <c r="D43" s="5">
        <v>4042382</v>
      </c>
      <c r="E43" s="5">
        <v>681912</v>
      </c>
      <c r="F43" s="5">
        <v>603405</v>
      </c>
      <c r="G43" s="5">
        <v>78507</v>
      </c>
      <c r="H43" s="5">
        <v>502116</v>
      </c>
      <c r="I43" s="5">
        <v>578409</v>
      </c>
      <c r="J43" s="5">
        <v>76293</v>
      </c>
      <c r="K43" s="5">
        <v>-34865</v>
      </c>
      <c r="L43" s="5">
        <v>33989</v>
      </c>
      <c r="M43" s="5">
        <v>68854</v>
      </c>
      <c r="N43" s="64">
        <v>532820</v>
      </c>
      <c r="O43" s="5"/>
      <c r="P43" s="63" t="s">
        <v>85</v>
      </c>
      <c r="Q43" s="5">
        <v>23430</v>
      </c>
      <c r="R43" s="5">
        <v>30343</v>
      </c>
      <c r="S43" s="5">
        <v>6913</v>
      </c>
      <c r="T43" s="5">
        <v>46087</v>
      </c>
      <c r="U43" s="5">
        <v>232807</v>
      </c>
      <c r="V43" s="5">
        <v>230496</v>
      </c>
      <c r="W43" s="5">
        <v>4161</v>
      </c>
      <c r="X43" s="5">
        <v>4687</v>
      </c>
      <c r="Y43" s="5">
        <v>526</v>
      </c>
      <c r="Z43" s="5">
        <v>1766249</v>
      </c>
      <c r="AA43" s="5">
        <v>431548</v>
      </c>
      <c r="AB43" s="5">
        <v>392067</v>
      </c>
      <c r="AC43" s="64">
        <v>39481</v>
      </c>
      <c r="AD43" s="5">
        <v>0</v>
      </c>
      <c r="AE43" s="63" t="s">
        <v>85</v>
      </c>
      <c r="AF43" s="5">
        <v>66871</v>
      </c>
      <c r="AG43" s="5">
        <v>47892</v>
      </c>
      <c r="AH43" s="5">
        <v>18979</v>
      </c>
      <c r="AI43" s="5">
        <v>1267830</v>
      </c>
      <c r="AJ43" s="5">
        <v>354124</v>
      </c>
      <c r="AK43" s="5">
        <v>258113</v>
      </c>
      <c r="AL43" s="5">
        <v>655593</v>
      </c>
      <c r="AM43" s="5">
        <v>6992659</v>
      </c>
      <c r="AN43" s="5">
        <v>4144</v>
      </c>
      <c r="AO43" s="64">
        <v>1687.4177123552124</v>
      </c>
      <c r="AQ43" s="63" t="s">
        <v>85</v>
      </c>
      <c r="AR43" s="11">
        <v>-1.618692451349681</v>
      </c>
      <c r="AS43" s="11">
        <v>-1.7100160234978883</v>
      </c>
      <c r="AT43" s="11">
        <v>-1.0738212193572161</v>
      </c>
      <c r="AU43" s="11">
        <v>-0.46697985602966502</v>
      </c>
      <c r="AV43" s="11">
        <v>-5.5020583066515805</v>
      </c>
      <c r="AW43" s="11">
        <v>-3.7996122219071631</v>
      </c>
      <c r="AX43" s="11">
        <v>-4.1612332918546606</v>
      </c>
      <c r="AY43" s="11">
        <v>-6.4750229849831449</v>
      </c>
      <c r="AZ43" s="11">
        <v>0.1746549848250587</v>
      </c>
      <c r="BA43" s="11">
        <v>-12.671822409496158</v>
      </c>
      <c r="BB43" s="11">
        <v>-6.7612766937045512</v>
      </c>
      <c r="BC43" s="65">
        <v>-3.634897037173686</v>
      </c>
      <c r="BE43" s="63" t="s">
        <v>85</v>
      </c>
      <c r="BF43" s="11">
        <v>-49.49233654530169</v>
      </c>
      <c r="BG43" s="11">
        <v>-43.39520567111277</v>
      </c>
      <c r="BH43" s="11">
        <v>-4.1990022172949004</v>
      </c>
      <c r="BI43" s="11">
        <v>15.393475049450412</v>
      </c>
      <c r="BJ43" s="11">
        <v>1.1869990785653437</v>
      </c>
      <c r="BK43" s="11">
        <v>-2.5444582561708824</v>
      </c>
      <c r="BL43" s="11">
        <v>5.1820020222446921</v>
      </c>
      <c r="BM43" s="11">
        <v>4.9015219337511189</v>
      </c>
      <c r="BN43" s="11">
        <v>2.734375</v>
      </c>
      <c r="BO43" s="11">
        <v>17.587740643072987</v>
      </c>
      <c r="BP43" s="57">
        <v>21.634769863863131</v>
      </c>
      <c r="BQ43" s="57">
        <v>23.623504631936079</v>
      </c>
      <c r="BR43" s="65">
        <v>4.8799277441292102</v>
      </c>
      <c r="BS43" s="5"/>
      <c r="BT43" s="63" t="s">
        <v>85</v>
      </c>
      <c r="BU43" s="11">
        <v>49.807339038487385</v>
      </c>
      <c r="BV43" s="11">
        <v>91.376623376623371</v>
      </c>
      <c r="BW43" s="11">
        <v>-3.2325498393922394</v>
      </c>
      <c r="BX43" s="11">
        <v>14.981213287008192</v>
      </c>
      <c r="BY43" s="11">
        <v>68.660192510108914</v>
      </c>
      <c r="BZ43" s="11">
        <v>17.982109309649726</v>
      </c>
      <c r="CA43" s="11">
        <v>-2.7172969483829323</v>
      </c>
      <c r="CB43" s="11">
        <v>2.4409170703779832</v>
      </c>
      <c r="CC43" s="11">
        <v>-1.8242122719734661</v>
      </c>
      <c r="CD43" s="69">
        <v>4.34438005648299</v>
      </c>
      <c r="CE43" s="63" t="s">
        <v>85</v>
      </c>
      <c r="CF43" s="11">
        <f t="shared" si="3"/>
        <v>67.560766226409726</v>
      </c>
      <c r="CG43" s="11">
        <f t="shared" si="3"/>
        <v>57.808939346248692</v>
      </c>
      <c r="CH43" s="11">
        <f t="shared" si="3"/>
        <v>9.7518268801610386</v>
      </c>
      <c r="CI43" s="11">
        <f t="shared" si="6"/>
        <v>8.6291209109438913</v>
      </c>
      <c r="CJ43" s="11">
        <f t="shared" si="6"/>
        <v>1.1227059692171462</v>
      </c>
      <c r="CK43" s="11">
        <f t="shared" si="6"/>
        <v>7.1806161290004278</v>
      </c>
      <c r="CL43" s="11">
        <f t="shared" si="6"/>
        <v>8.2716603226326342</v>
      </c>
      <c r="CM43" s="11">
        <f t="shared" si="6"/>
        <v>1.0910441936322077</v>
      </c>
      <c r="CN43" s="11">
        <f t="shared" si="6"/>
        <v>-0.49859431154872558</v>
      </c>
      <c r="CO43" s="11">
        <f t="shared" si="6"/>
        <v>0.48606688814655485</v>
      </c>
      <c r="CP43" s="11">
        <f t="shared" si="6"/>
        <v>0.98466119969528054</v>
      </c>
      <c r="CQ43" s="65">
        <f t="shared" si="6"/>
        <v>7.6197051793888413</v>
      </c>
      <c r="CS43" s="63" t="s">
        <v>85</v>
      </c>
      <c r="CT43" s="59">
        <f t="shared" si="5"/>
        <v>0.33506567387312891</v>
      </c>
      <c r="CU43" s="59">
        <f t="shared" si="5"/>
        <v>0.43392649348409529</v>
      </c>
      <c r="CV43" s="59">
        <f t="shared" si="5"/>
        <v>9.8860819610966294E-2</v>
      </c>
      <c r="CW43" s="59">
        <f t="shared" si="5"/>
        <v>0.6590768976436574</v>
      </c>
      <c r="CX43" s="59">
        <f t="shared" si="5"/>
        <v>3.3293057762433431</v>
      </c>
      <c r="CY43" s="59">
        <f t="shared" si="5"/>
        <v>3.2962568316287126</v>
      </c>
      <c r="CZ43" s="59">
        <f t="shared" si="5"/>
        <v>5.9505261160311122E-2</v>
      </c>
      <c r="DA43" s="59">
        <f t="shared" si="5"/>
        <v>6.7027435486272102E-2</v>
      </c>
      <c r="DB43" s="59">
        <f t="shared" si="4"/>
        <v>7.5221743259609826E-3</v>
      </c>
      <c r="DC43" s="59">
        <f t="shared" si="4"/>
        <v>25.258617644589847</v>
      </c>
      <c r="DD43" s="59">
        <f t="shared" si="4"/>
        <v>6.1714435095433648</v>
      </c>
      <c r="DE43" s="11">
        <f t="shared" si="4"/>
        <v>5.6068371130352563</v>
      </c>
      <c r="DF43" s="65">
        <f t="shared" si="4"/>
        <v>0.56460639650810951</v>
      </c>
      <c r="DH43" s="63" t="s">
        <v>85</v>
      </c>
      <c r="DI43" s="11">
        <f t="shared" si="8"/>
        <v>0.95630288850064049</v>
      </c>
      <c r="DJ43" s="11">
        <f t="shared" si="8"/>
        <v>0.68488968216525359</v>
      </c>
      <c r="DK43" s="11">
        <f t="shared" si="8"/>
        <v>0.2714132063353869</v>
      </c>
      <c r="DL43" s="11">
        <f t="shared" si="8"/>
        <v>18.130871246545841</v>
      </c>
      <c r="DM43" s="11">
        <f t="shared" si="8"/>
        <v>5.0642252110391768</v>
      </c>
      <c r="DN43" s="11">
        <f t="shared" si="8"/>
        <v>3.6911995851649566</v>
      </c>
      <c r="DO43" s="11">
        <f t="shared" si="8"/>
        <v>9.375446450341709</v>
      </c>
      <c r="DP43" s="133">
        <f t="shared" si="7"/>
        <v>100</v>
      </c>
      <c r="DQ43" s="73"/>
    </row>
    <row r="44" spans="2:121" ht="12">
      <c r="B44" s="63" t="s">
        <v>86</v>
      </c>
      <c r="C44" s="5">
        <v>2555767</v>
      </c>
      <c r="D44" s="5">
        <v>2186621</v>
      </c>
      <c r="E44" s="5">
        <v>369146</v>
      </c>
      <c r="F44" s="5">
        <v>326641</v>
      </c>
      <c r="G44" s="5">
        <v>42505</v>
      </c>
      <c r="H44" s="5">
        <v>165303</v>
      </c>
      <c r="I44" s="5">
        <v>259900</v>
      </c>
      <c r="J44" s="5">
        <v>94597</v>
      </c>
      <c r="K44" s="5">
        <v>-35354</v>
      </c>
      <c r="L44" s="5">
        <v>54668</v>
      </c>
      <c r="M44" s="5">
        <v>90022</v>
      </c>
      <c r="N44" s="64">
        <v>195044</v>
      </c>
      <c r="O44" s="5"/>
      <c r="P44" s="63" t="s">
        <v>86</v>
      </c>
      <c r="Q44" s="5">
        <v>13162</v>
      </c>
      <c r="R44" s="5">
        <v>17028</v>
      </c>
      <c r="S44" s="5">
        <v>3866</v>
      </c>
      <c r="T44" s="5">
        <v>21491</v>
      </c>
      <c r="U44" s="5">
        <v>117045</v>
      </c>
      <c r="V44" s="5">
        <v>43346</v>
      </c>
      <c r="W44" s="5">
        <v>5613</v>
      </c>
      <c r="X44" s="5">
        <v>6322</v>
      </c>
      <c r="Y44" s="5">
        <v>709</v>
      </c>
      <c r="Z44" s="5">
        <v>882941</v>
      </c>
      <c r="AA44" s="5">
        <v>153165</v>
      </c>
      <c r="AB44" s="5">
        <v>141198</v>
      </c>
      <c r="AC44" s="64">
        <v>11967</v>
      </c>
      <c r="AD44" s="5">
        <v>0</v>
      </c>
      <c r="AE44" s="63" t="s">
        <v>86</v>
      </c>
      <c r="AF44" s="5">
        <v>53037</v>
      </c>
      <c r="AG44" s="5">
        <v>37249</v>
      </c>
      <c r="AH44" s="5">
        <v>15788</v>
      </c>
      <c r="AI44" s="5">
        <v>676739</v>
      </c>
      <c r="AJ44" s="5">
        <v>159693</v>
      </c>
      <c r="AK44" s="5">
        <v>162729</v>
      </c>
      <c r="AL44" s="5">
        <v>354317</v>
      </c>
      <c r="AM44" s="5">
        <v>3604011</v>
      </c>
      <c r="AN44" s="5">
        <v>2304</v>
      </c>
      <c r="AO44" s="64">
        <v>1564.2408854166667</v>
      </c>
      <c r="AQ44" s="63" t="s">
        <v>86</v>
      </c>
      <c r="AR44" s="11">
        <v>1.8036341156118314</v>
      </c>
      <c r="AS44" s="11">
        <v>1.7103510894475944</v>
      </c>
      <c r="AT44" s="11">
        <v>2.3597200501336526</v>
      </c>
      <c r="AU44" s="11">
        <v>3.0003847051329755</v>
      </c>
      <c r="AV44" s="11">
        <v>-2.3098138358997931</v>
      </c>
      <c r="AW44" s="11">
        <v>5.6208707653380703</v>
      </c>
      <c r="AX44" s="11">
        <v>3.0980998849617198</v>
      </c>
      <c r="AY44" s="11">
        <v>-1.0325995982591227</v>
      </c>
      <c r="AZ44" s="11">
        <v>19.98098773256077</v>
      </c>
      <c r="BA44" s="11">
        <v>17.157430028717158</v>
      </c>
      <c r="BB44" s="11">
        <v>-0.9048478710756902</v>
      </c>
      <c r="BC44" s="65">
        <v>-0.1423290771136892</v>
      </c>
      <c r="BE44" s="63" t="s">
        <v>86</v>
      </c>
      <c r="BF44" s="11">
        <v>-49.657678332377124</v>
      </c>
      <c r="BG44" s="11">
        <v>-43.599085820277566</v>
      </c>
      <c r="BH44" s="11">
        <v>-4.448838358872961</v>
      </c>
      <c r="BI44" s="11">
        <v>5.6847799360708144</v>
      </c>
      <c r="BJ44" s="11">
        <v>3.766057607915104</v>
      </c>
      <c r="BK44" s="11">
        <v>20.255236509918159</v>
      </c>
      <c r="BL44" s="11">
        <v>4.6030562802832655</v>
      </c>
      <c r="BM44" s="11">
        <v>4.3234323432343231</v>
      </c>
      <c r="BN44" s="11">
        <v>2.1613832853025938</v>
      </c>
      <c r="BO44" s="11">
        <v>-0.48419982484950469</v>
      </c>
      <c r="BP44" s="57">
        <v>49.818064440401436</v>
      </c>
      <c r="BQ44" s="57">
        <v>56.81174549937252</v>
      </c>
      <c r="BR44" s="65">
        <v>-1.8374210483143301</v>
      </c>
      <c r="BS44" s="5"/>
      <c r="BT44" s="63" t="s">
        <v>86</v>
      </c>
      <c r="BU44" s="11">
        <v>72.803988009904856</v>
      </c>
      <c r="BV44" s="11">
        <v>159.14150549603448</v>
      </c>
      <c r="BW44" s="11">
        <v>-3.2479470523348453</v>
      </c>
      <c r="BX44" s="11">
        <v>-10.283821924908956</v>
      </c>
      <c r="BY44" s="11">
        <v>-41.64547248410436</v>
      </c>
      <c r="BZ44" s="11">
        <v>34.555722767037658</v>
      </c>
      <c r="CA44" s="11">
        <v>-1.5000847898185499</v>
      </c>
      <c r="CB44" s="11">
        <v>1.4006127909561283</v>
      </c>
      <c r="CC44" s="11">
        <v>-1.4542343883661248</v>
      </c>
      <c r="CD44" s="69">
        <v>2.8969760005449019</v>
      </c>
      <c r="CE44" s="63" t="s">
        <v>86</v>
      </c>
      <c r="CF44" s="11">
        <f t="shared" si="3"/>
        <v>70.914517186545766</v>
      </c>
      <c r="CG44" s="11">
        <f t="shared" si="3"/>
        <v>60.671873643004972</v>
      </c>
      <c r="CH44" s="11">
        <f t="shared" si="3"/>
        <v>10.242643543540794</v>
      </c>
      <c r="CI44" s="11">
        <f t="shared" si="6"/>
        <v>9.0632631254455109</v>
      </c>
      <c r="CJ44" s="11">
        <f t="shared" si="6"/>
        <v>1.1793804180952832</v>
      </c>
      <c r="CK44" s="11">
        <f t="shared" si="6"/>
        <v>4.5866397189131778</v>
      </c>
      <c r="CL44" s="11">
        <f t="shared" si="6"/>
        <v>7.211409732101262</v>
      </c>
      <c r="CM44" s="11">
        <f t="shared" si="6"/>
        <v>2.6247700131880842</v>
      </c>
      <c r="CN44" s="11">
        <f t="shared" si="6"/>
        <v>-0.98096259972569444</v>
      </c>
      <c r="CO44" s="11">
        <f t="shared" si="6"/>
        <v>1.5168655145614152</v>
      </c>
      <c r="CP44" s="11">
        <f t="shared" si="6"/>
        <v>2.4978281142871097</v>
      </c>
      <c r="CQ44" s="65">
        <f t="shared" si="6"/>
        <v>5.4118591757905286</v>
      </c>
      <c r="CS44" s="63" t="s">
        <v>86</v>
      </c>
      <c r="CT44" s="59">
        <f t="shared" si="5"/>
        <v>0.365204212750738</v>
      </c>
      <c r="CU44" s="59">
        <f t="shared" si="5"/>
        <v>0.47247358567995495</v>
      </c>
      <c r="CV44" s="59">
        <f t="shared" si="5"/>
        <v>0.10726937292921691</v>
      </c>
      <c r="CW44" s="59">
        <f t="shared" si="5"/>
        <v>0.59630783590838099</v>
      </c>
      <c r="CX44" s="59">
        <f t="shared" si="5"/>
        <v>3.2476315971288661</v>
      </c>
      <c r="CY44" s="59">
        <f t="shared" si="5"/>
        <v>1.2027155300025443</v>
      </c>
      <c r="CZ44" s="59">
        <f t="shared" si="5"/>
        <v>0.15574314284834315</v>
      </c>
      <c r="DA44" s="59">
        <f t="shared" si="5"/>
        <v>0.17541566882010073</v>
      </c>
      <c r="DB44" s="59">
        <f t="shared" si="4"/>
        <v>1.9672525971757577E-2</v>
      </c>
      <c r="DC44" s="59">
        <f t="shared" si="4"/>
        <v>24.498843094541055</v>
      </c>
      <c r="DD44" s="59">
        <f t="shared" si="4"/>
        <v>4.2498482940257398</v>
      </c>
      <c r="DE44" s="11">
        <f t="shared" si="4"/>
        <v>3.9178015827365678</v>
      </c>
      <c r="DF44" s="65">
        <f t="shared" si="4"/>
        <v>0.33204671128917201</v>
      </c>
      <c r="DH44" s="63" t="s">
        <v>86</v>
      </c>
      <c r="DI44" s="11">
        <f t="shared" si="8"/>
        <v>1.4716103807674283</v>
      </c>
      <c r="DJ44" s="11">
        <f t="shared" si="8"/>
        <v>1.0335429053906882</v>
      </c>
      <c r="DK44" s="11">
        <f t="shared" si="8"/>
        <v>0.43806747537673996</v>
      </c>
      <c r="DL44" s="11">
        <f t="shared" si="8"/>
        <v>18.777384419747886</v>
      </c>
      <c r="DM44" s="11">
        <f t="shared" si="8"/>
        <v>4.4309798166542773</v>
      </c>
      <c r="DN44" s="11">
        <f t="shared" si="8"/>
        <v>4.5152192931708584</v>
      </c>
      <c r="DO44" s="11">
        <f t="shared" si="8"/>
        <v>9.8311853099227502</v>
      </c>
      <c r="DP44" s="133">
        <f t="shared" si="7"/>
        <v>100</v>
      </c>
      <c r="DQ44" s="73"/>
    </row>
    <row r="45" spans="2:121" ht="12">
      <c r="B45" s="63" t="s">
        <v>87</v>
      </c>
      <c r="C45" s="5">
        <v>5594291</v>
      </c>
      <c r="D45" s="5">
        <v>4786792</v>
      </c>
      <c r="E45" s="5">
        <v>807499</v>
      </c>
      <c r="F45" s="5">
        <v>714768</v>
      </c>
      <c r="G45" s="5">
        <v>92731</v>
      </c>
      <c r="H45" s="5">
        <v>377904</v>
      </c>
      <c r="I45" s="5">
        <v>635009</v>
      </c>
      <c r="J45" s="5">
        <v>257105</v>
      </c>
      <c r="K45" s="5">
        <v>-30319</v>
      </c>
      <c r="L45" s="5">
        <v>218450</v>
      </c>
      <c r="M45" s="5">
        <v>248769</v>
      </c>
      <c r="N45" s="64">
        <v>397732</v>
      </c>
      <c r="O45" s="5"/>
      <c r="P45" s="63" t="s">
        <v>87</v>
      </c>
      <c r="Q45" s="5">
        <v>23529</v>
      </c>
      <c r="R45" s="5">
        <v>30540</v>
      </c>
      <c r="S45" s="5">
        <v>7011</v>
      </c>
      <c r="T45" s="5">
        <v>5504</v>
      </c>
      <c r="U45" s="5">
        <v>294402</v>
      </c>
      <c r="V45" s="5">
        <v>74297</v>
      </c>
      <c r="W45" s="5">
        <v>10491</v>
      </c>
      <c r="X45" s="5">
        <v>11816</v>
      </c>
      <c r="Y45" s="5">
        <v>1325</v>
      </c>
      <c r="Z45" s="5">
        <v>2066894</v>
      </c>
      <c r="AA45" s="5">
        <v>530096</v>
      </c>
      <c r="AB45" s="5">
        <v>511483</v>
      </c>
      <c r="AC45" s="64">
        <v>18613</v>
      </c>
      <c r="AD45" s="5">
        <v>0</v>
      </c>
      <c r="AE45" s="63" t="s">
        <v>87</v>
      </c>
      <c r="AF45" s="5">
        <v>49184</v>
      </c>
      <c r="AG45" s="5">
        <v>31059</v>
      </c>
      <c r="AH45" s="5">
        <v>18125</v>
      </c>
      <c r="AI45" s="5">
        <v>1487614</v>
      </c>
      <c r="AJ45" s="5">
        <v>432551</v>
      </c>
      <c r="AK45" s="5">
        <v>229638</v>
      </c>
      <c r="AL45" s="5">
        <v>825425</v>
      </c>
      <c r="AM45" s="5">
        <v>8039089</v>
      </c>
      <c r="AN45" s="5">
        <v>4657</v>
      </c>
      <c r="AO45" s="64">
        <v>1726.2377066781189</v>
      </c>
      <c r="AQ45" s="63" t="s">
        <v>87</v>
      </c>
      <c r="AR45" s="11">
        <v>1.4367954167604253</v>
      </c>
      <c r="AS45" s="11">
        <v>1.3432641486065491</v>
      </c>
      <c r="AT45" s="11">
        <v>1.9948061527890404</v>
      </c>
      <c r="AU45" s="11">
        <v>2.6226810873207649</v>
      </c>
      <c r="AV45" s="11">
        <v>-2.5986030145475554</v>
      </c>
      <c r="AW45" s="11">
        <v>8.9208048352370497</v>
      </c>
      <c r="AX45" s="11">
        <v>1.2702457881743547</v>
      </c>
      <c r="AY45" s="11">
        <v>-8.2066185632526576</v>
      </c>
      <c r="AZ45" s="11">
        <v>47.523193021323735</v>
      </c>
      <c r="BA45" s="11">
        <v>2.2715568497832379</v>
      </c>
      <c r="BB45" s="11">
        <v>-8.3298326295076173</v>
      </c>
      <c r="BC45" s="65">
        <v>0.98950067921845453</v>
      </c>
      <c r="BE45" s="63" t="s">
        <v>87</v>
      </c>
      <c r="BF45" s="11">
        <v>-49.318255250403872</v>
      </c>
      <c r="BG45" s="11">
        <v>-43.163419127910224</v>
      </c>
      <c r="BH45" s="11">
        <v>-4.0640394088669947</v>
      </c>
      <c r="BI45" s="11">
        <v>-20.393404686144056</v>
      </c>
      <c r="BJ45" s="11">
        <v>2.7021935699933022</v>
      </c>
      <c r="BK45" s="11">
        <v>37.995913818722137</v>
      </c>
      <c r="BL45" s="11">
        <v>-3.6992840095465391</v>
      </c>
      <c r="BM45" s="11">
        <v>-3.9583841339510686</v>
      </c>
      <c r="BN45" s="11">
        <v>-5.961674946770759</v>
      </c>
      <c r="BO45" s="11">
        <v>11.547393343188002</v>
      </c>
      <c r="BP45" s="57">
        <v>43.210356826384839</v>
      </c>
      <c r="BQ45" s="57">
        <v>45.537553635856639</v>
      </c>
      <c r="BR45" s="65">
        <v>-0.50780414795809281</v>
      </c>
      <c r="BS45" s="5"/>
      <c r="BT45" s="63" t="s">
        <v>87</v>
      </c>
      <c r="BU45" s="11">
        <v>-8.0071074534742355</v>
      </c>
      <c r="BV45" s="11">
        <v>-10.62158273381295</v>
      </c>
      <c r="BW45" s="11">
        <v>-3.1525514293347578</v>
      </c>
      <c r="BX45" s="11">
        <v>4.0790254332154214</v>
      </c>
      <c r="BY45" s="11">
        <v>13.770528885101369</v>
      </c>
      <c r="BZ45" s="11">
        <v>8.3438309436526019</v>
      </c>
      <c r="CA45" s="11">
        <v>-1.4021164337172092</v>
      </c>
      <c r="CB45" s="11">
        <v>4.2016696710133452</v>
      </c>
      <c r="CC45" s="11">
        <v>-1.9372499473573384</v>
      </c>
      <c r="CD45" s="69">
        <v>6.2601952475074825</v>
      </c>
      <c r="CE45" s="63" t="s">
        <v>87</v>
      </c>
      <c r="CF45" s="11">
        <f t="shared" si="3"/>
        <v>69.588618809917392</v>
      </c>
      <c r="CG45" s="11">
        <f t="shared" si="3"/>
        <v>59.543960764708537</v>
      </c>
      <c r="CH45" s="11">
        <f t="shared" si="3"/>
        <v>10.044658045208854</v>
      </c>
      <c r="CI45" s="11">
        <f t="shared" si="6"/>
        <v>8.8911566969839502</v>
      </c>
      <c r="CJ45" s="11">
        <f t="shared" si="6"/>
        <v>1.1535013482249046</v>
      </c>
      <c r="CK45" s="11">
        <f t="shared" si="6"/>
        <v>4.7008311513904122</v>
      </c>
      <c r="CL45" s="11">
        <f t="shared" si="6"/>
        <v>7.8990169159714494</v>
      </c>
      <c r="CM45" s="11">
        <f t="shared" si="6"/>
        <v>3.1981857645810368</v>
      </c>
      <c r="CN45" s="11">
        <f t="shared" si="6"/>
        <v>-0.37714472373673186</v>
      </c>
      <c r="CO45" s="11">
        <f t="shared" si="6"/>
        <v>2.7173476994719179</v>
      </c>
      <c r="CP45" s="11">
        <f t="shared" si="6"/>
        <v>3.0944924232086497</v>
      </c>
      <c r="CQ45" s="65">
        <f t="shared" si="6"/>
        <v>4.9474760137622562</v>
      </c>
      <c r="CS45" s="63" t="s">
        <v>87</v>
      </c>
      <c r="CT45" s="59">
        <f t="shared" si="5"/>
        <v>0.29268241712462695</v>
      </c>
      <c r="CU45" s="59">
        <f t="shared" si="5"/>
        <v>0.37989379144825985</v>
      </c>
      <c r="CV45" s="59">
        <f t="shared" si="5"/>
        <v>8.7211374323632934E-2</v>
      </c>
      <c r="CW45" s="59">
        <f t="shared" si="5"/>
        <v>6.8465469159503023E-2</v>
      </c>
      <c r="CX45" s="59">
        <f t="shared" si="5"/>
        <v>3.6621313683677341</v>
      </c>
      <c r="CY45" s="59">
        <f t="shared" si="5"/>
        <v>0.92419675911039179</v>
      </c>
      <c r="CZ45" s="59">
        <f t="shared" si="5"/>
        <v>0.13049986136488848</v>
      </c>
      <c r="DA45" s="59">
        <f t="shared" si="5"/>
        <v>0.14698182841364238</v>
      </c>
      <c r="DB45" s="59">
        <f t="shared" si="4"/>
        <v>1.6481967048753907E-2</v>
      </c>
      <c r="DC45" s="59">
        <f t="shared" si="4"/>
        <v>25.710550038692194</v>
      </c>
      <c r="DD45" s="59">
        <f t="shared" si="4"/>
        <v>6.5939809846613215</v>
      </c>
      <c r="DE45" s="11">
        <f t="shared" si="4"/>
        <v>6.3624497750926752</v>
      </c>
      <c r="DF45" s="65">
        <f t="shared" si="4"/>
        <v>0.2315312095686464</v>
      </c>
      <c r="DH45" s="63" t="s">
        <v>87</v>
      </c>
      <c r="DI45" s="11">
        <f t="shared" si="8"/>
        <v>0.61181061684974503</v>
      </c>
      <c r="DJ45" s="11">
        <f t="shared" si="8"/>
        <v>0.38634974684320578</v>
      </c>
      <c r="DK45" s="11">
        <f t="shared" si="8"/>
        <v>0.22546087000653928</v>
      </c>
      <c r="DL45" s="11">
        <f t="shared" si="8"/>
        <v>18.504758437181128</v>
      </c>
      <c r="DM45" s="11">
        <f t="shared" si="8"/>
        <v>5.3805972293626807</v>
      </c>
      <c r="DN45" s="11">
        <f t="shared" si="8"/>
        <v>2.8565176974654714</v>
      </c>
      <c r="DO45" s="11">
        <f t="shared" si="8"/>
        <v>10.267643510352977</v>
      </c>
      <c r="DP45" s="133">
        <f t="shared" si="7"/>
        <v>100</v>
      </c>
      <c r="DQ45" s="73"/>
    </row>
    <row r="46" spans="2:121" ht="12">
      <c r="B46" s="63" t="s">
        <v>88</v>
      </c>
      <c r="C46" s="5">
        <v>1697554</v>
      </c>
      <c r="D46" s="5">
        <v>1452851</v>
      </c>
      <c r="E46" s="5">
        <v>244703</v>
      </c>
      <c r="F46" s="5">
        <v>216445</v>
      </c>
      <c r="G46" s="5">
        <v>28258</v>
      </c>
      <c r="H46" s="5">
        <v>169112</v>
      </c>
      <c r="I46" s="5">
        <v>279701</v>
      </c>
      <c r="J46" s="5">
        <v>110589</v>
      </c>
      <c r="K46" s="5">
        <v>-48199</v>
      </c>
      <c r="L46" s="5">
        <v>60108</v>
      </c>
      <c r="M46" s="5">
        <v>108307</v>
      </c>
      <c r="N46" s="64">
        <v>216731</v>
      </c>
      <c r="O46" s="5"/>
      <c r="P46" s="63" t="s">
        <v>88</v>
      </c>
      <c r="Q46" s="5">
        <v>7454</v>
      </c>
      <c r="R46" s="5">
        <v>9663</v>
      </c>
      <c r="S46" s="5">
        <v>2209</v>
      </c>
      <c r="T46" s="5">
        <v>118357</v>
      </c>
      <c r="U46" s="5">
        <v>90912</v>
      </c>
      <c r="V46" s="5">
        <v>8</v>
      </c>
      <c r="W46" s="5">
        <v>580</v>
      </c>
      <c r="X46" s="5">
        <v>653</v>
      </c>
      <c r="Y46" s="5">
        <v>73</v>
      </c>
      <c r="Z46" s="5">
        <v>611516</v>
      </c>
      <c r="AA46" s="5">
        <v>-97835</v>
      </c>
      <c r="AB46" s="5">
        <v>-108017</v>
      </c>
      <c r="AC46" s="64">
        <v>10182</v>
      </c>
      <c r="AD46" s="5">
        <v>0</v>
      </c>
      <c r="AE46" s="63" t="s">
        <v>88</v>
      </c>
      <c r="AF46" s="5">
        <v>17403</v>
      </c>
      <c r="AG46" s="5">
        <v>276</v>
      </c>
      <c r="AH46" s="5">
        <v>17127</v>
      </c>
      <c r="AI46" s="5">
        <v>691948</v>
      </c>
      <c r="AJ46" s="5">
        <v>335706</v>
      </c>
      <c r="AK46" s="5">
        <v>87352</v>
      </c>
      <c r="AL46" s="5">
        <v>268890</v>
      </c>
      <c r="AM46" s="5">
        <v>2478182</v>
      </c>
      <c r="AN46" s="5">
        <v>1115</v>
      </c>
      <c r="AO46" s="64">
        <v>2222.5847533632286</v>
      </c>
      <c r="AQ46" s="63" t="s">
        <v>88</v>
      </c>
      <c r="AR46" s="11">
        <v>-1.5403300599555365</v>
      </c>
      <c r="AS46" s="11">
        <v>-1.6310739562379268</v>
      </c>
      <c r="AT46" s="11">
        <v>-0.99809847473398883</v>
      </c>
      <c r="AU46" s="11">
        <v>-0.37099944304053833</v>
      </c>
      <c r="AV46" s="11">
        <v>-5.551656138239915</v>
      </c>
      <c r="AW46" s="11">
        <v>118.34144578002143</v>
      </c>
      <c r="AX46" s="11">
        <v>47.39024814379588</v>
      </c>
      <c r="AY46" s="11">
        <v>-1.5376259838313331</v>
      </c>
      <c r="AZ46" s="11">
        <v>3.9784046537572713</v>
      </c>
      <c r="BA46" s="11">
        <v>0.63453263908654089</v>
      </c>
      <c r="BB46" s="11">
        <v>-1.4719126677279963</v>
      </c>
      <c r="BC46" s="65">
        <v>70.336458734487607</v>
      </c>
      <c r="BE46" s="63" t="s">
        <v>88</v>
      </c>
      <c r="BF46" s="11">
        <v>-49.01156029824201</v>
      </c>
      <c r="BG46" s="11">
        <v>-43.014684201214834</v>
      </c>
      <c r="BH46" s="11">
        <v>-5.5175363558597095</v>
      </c>
      <c r="BI46" s="11">
        <v>322.59792194808438</v>
      </c>
      <c r="BJ46" s="11">
        <v>14.159425385504044</v>
      </c>
      <c r="BK46" s="11">
        <v>-99.8391959798995</v>
      </c>
      <c r="BL46" s="11">
        <v>40.776699029126213</v>
      </c>
      <c r="BM46" s="11">
        <v>40.43010752688172</v>
      </c>
      <c r="BN46" s="11">
        <v>37.735849056603776</v>
      </c>
      <c r="BO46" s="11">
        <v>6.7054274387179635</v>
      </c>
      <c r="BP46" s="57">
        <v>33.675233375590643</v>
      </c>
      <c r="BQ46" s="57">
        <v>31.562040650818592</v>
      </c>
      <c r="BR46" s="65">
        <v>-1.3658820110433014</v>
      </c>
      <c r="BS46" s="5"/>
      <c r="BT46" s="63" t="s">
        <v>88</v>
      </c>
      <c r="BU46" s="11">
        <v>76.501014198782954</v>
      </c>
      <c r="BV46" s="11">
        <v>103.51189718793741</v>
      </c>
      <c r="BW46" s="11">
        <v>-3.3410463344432531</v>
      </c>
      <c r="BX46" s="11">
        <v>-2.6435939032300277</v>
      </c>
      <c r="BY46" s="11">
        <v>-8.8738507642570372</v>
      </c>
      <c r="BZ46" s="11">
        <v>37.620720621366566</v>
      </c>
      <c r="CA46" s="11">
        <v>-3.5776911574334722</v>
      </c>
      <c r="CB46" s="11">
        <v>4.3597967196877692</v>
      </c>
      <c r="CC46" s="11">
        <v>-2.6200873362445414</v>
      </c>
      <c r="CD46" s="69">
        <v>7.1676836269439281</v>
      </c>
      <c r="CE46" s="63" t="s">
        <v>88</v>
      </c>
      <c r="CF46" s="11">
        <f t="shared" si="3"/>
        <v>68.499972964051864</v>
      </c>
      <c r="CG46" s="11">
        <f t="shared" si="3"/>
        <v>58.625678017191639</v>
      </c>
      <c r="CH46" s="11">
        <f t="shared" si="3"/>
        <v>9.874294946860239</v>
      </c>
      <c r="CI46" s="11">
        <f t="shared" si="6"/>
        <v>8.7340235705045064</v>
      </c>
      <c r="CJ46" s="11">
        <f t="shared" si="6"/>
        <v>1.1402713763557317</v>
      </c>
      <c r="CK46" s="11">
        <f t="shared" si="6"/>
        <v>6.8240347157714805</v>
      </c>
      <c r="CL46" s="11">
        <f t="shared" si="6"/>
        <v>11.286539890936179</v>
      </c>
      <c r="CM46" s="11">
        <f t="shared" si="6"/>
        <v>4.4625051751646971</v>
      </c>
      <c r="CN46" s="11">
        <f t="shared" si="6"/>
        <v>-1.9449338264905482</v>
      </c>
      <c r="CO46" s="11">
        <f t="shared" si="6"/>
        <v>2.4254877163985533</v>
      </c>
      <c r="CP46" s="11">
        <f t="shared" si="6"/>
        <v>4.370421542889102</v>
      </c>
      <c r="CQ46" s="65">
        <f t="shared" si="6"/>
        <v>8.7455642886599936</v>
      </c>
      <c r="CS46" s="63" t="s">
        <v>88</v>
      </c>
      <c r="CT46" s="59">
        <f t="shared" si="5"/>
        <v>0.3007850109475414</v>
      </c>
      <c r="CU46" s="59">
        <f t="shared" si="5"/>
        <v>0.38992293544219109</v>
      </c>
      <c r="CV46" s="59">
        <f t="shared" si="5"/>
        <v>8.9137924494649703E-2</v>
      </c>
      <c r="CW46" s="59">
        <f t="shared" si="5"/>
        <v>4.7759607647864444</v>
      </c>
      <c r="CX46" s="59">
        <f t="shared" si="5"/>
        <v>3.6684956956349457</v>
      </c>
      <c r="CY46" s="59">
        <f t="shared" si="5"/>
        <v>3.2281729106256119E-4</v>
      </c>
      <c r="CZ46" s="59">
        <f t="shared" si="5"/>
        <v>2.3404253602035685E-2</v>
      </c>
      <c r="DA46" s="59">
        <f t="shared" si="5"/>
        <v>2.6349961382981558E-2</v>
      </c>
      <c r="DB46" s="59">
        <f t="shared" si="4"/>
        <v>2.945707780945871E-3</v>
      </c>
      <c r="DC46" s="59">
        <f t="shared" si="4"/>
        <v>24.675992320176647</v>
      </c>
      <c r="DD46" s="59">
        <f t="shared" si="4"/>
        <v>-3.9478537088882089</v>
      </c>
      <c r="DE46" s="11">
        <f t="shared" si="4"/>
        <v>-4.3587194160880838</v>
      </c>
      <c r="DF46" s="65">
        <f t="shared" si="4"/>
        <v>0.4108657071998747</v>
      </c>
      <c r="DH46" s="63" t="s">
        <v>88</v>
      </c>
      <c r="DI46" s="11">
        <f t="shared" si="8"/>
        <v>0.70224866454521906</v>
      </c>
      <c r="DJ46" s="11">
        <f t="shared" si="8"/>
        <v>1.1137196541658361E-2</v>
      </c>
      <c r="DK46" s="11">
        <f t="shared" si="8"/>
        <v>0.69111146800356071</v>
      </c>
      <c r="DL46" s="11">
        <f t="shared" si="8"/>
        <v>27.921597364519634</v>
      </c>
      <c r="DM46" s="11">
        <f t="shared" si="8"/>
        <v>13.546462689181022</v>
      </c>
      <c r="DN46" s="11">
        <f t="shared" si="8"/>
        <v>3.524842001112106</v>
      </c>
      <c r="DO46" s="11">
        <f t="shared" si="8"/>
        <v>10.850292674226509</v>
      </c>
      <c r="DP46" s="133">
        <f t="shared" si="7"/>
        <v>100</v>
      </c>
      <c r="DQ46" s="73"/>
    </row>
    <row r="47" spans="2:121" ht="12">
      <c r="B47" s="63" t="s">
        <v>89</v>
      </c>
      <c r="C47" s="5">
        <v>4324398</v>
      </c>
      <c r="D47" s="5">
        <v>3699855</v>
      </c>
      <c r="E47" s="5">
        <v>624543</v>
      </c>
      <c r="F47" s="5">
        <v>552818</v>
      </c>
      <c r="G47" s="5">
        <v>71725</v>
      </c>
      <c r="H47" s="5">
        <v>349451</v>
      </c>
      <c r="I47" s="5">
        <v>477940</v>
      </c>
      <c r="J47" s="5">
        <v>128489</v>
      </c>
      <c r="K47" s="5">
        <v>41074</v>
      </c>
      <c r="L47" s="5">
        <v>163786</v>
      </c>
      <c r="M47" s="5">
        <v>122712</v>
      </c>
      <c r="N47" s="64">
        <v>304978</v>
      </c>
      <c r="O47" s="5"/>
      <c r="P47" s="63" t="s">
        <v>89</v>
      </c>
      <c r="Q47" s="5">
        <v>17630</v>
      </c>
      <c r="R47" s="5">
        <v>22978</v>
      </c>
      <c r="S47" s="5">
        <v>5348</v>
      </c>
      <c r="T47" s="5">
        <v>2416</v>
      </c>
      <c r="U47" s="5">
        <v>202945</v>
      </c>
      <c r="V47" s="5">
        <v>81987</v>
      </c>
      <c r="W47" s="5">
        <v>3399</v>
      </c>
      <c r="X47" s="5">
        <v>3828</v>
      </c>
      <c r="Y47" s="5">
        <v>429</v>
      </c>
      <c r="Z47" s="5">
        <v>3457000</v>
      </c>
      <c r="AA47" s="5">
        <v>536217</v>
      </c>
      <c r="AB47" s="5">
        <v>522957</v>
      </c>
      <c r="AC47" s="64">
        <v>13260</v>
      </c>
      <c r="AD47" s="5">
        <v>0</v>
      </c>
      <c r="AE47" s="63" t="s">
        <v>89</v>
      </c>
      <c r="AF47" s="5">
        <v>2133429</v>
      </c>
      <c r="AG47" s="5">
        <v>2120336</v>
      </c>
      <c r="AH47" s="5">
        <v>13093</v>
      </c>
      <c r="AI47" s="5">
        <v>787354</v>
      </c>
      <c r="AJ47" s="5">
        <v>48044</v>
      </c>
      <c r="AK47" s="5">
        <v>240830</v>
      </c>
      <c r="AL47" s="5">
        <v>498480</v>
      </c>
      <c r="AM47" s="5">
        <v>8130849</v>
      </c>
      <c r="AN47" s="5">
        <v>3529</v>
      </c>
      <c r="AO47" s="64">
        <v>2304.0093510909605</v>
      </c>
      <c r="AQ47" s="63" t="s">
        <v>89</v>
      </c>
      <c r="AR47" s="11">
        <v>0.91013780526649235</v>
      </c>
      <c r="AS47" s="11">
        <v>0.82035561005518087</v>
      </c>
      <c r="AT47" s="11">
        <v>1.44531345174573</v>
      </c>
      <c r="AU47" s="11">
        <v>2.0878577021377178</v>
      </c>
      <c r="AV47" s="11">
        <v>-3.248216044136889</v>
      </c>
      <c r="AW47" s="11">
        <v>31.296542603154563</v>
      </c>
      <c r="AX47" s="11">
        <v>29.683998024648478</v>
      </c>
      <c r="AY47" s="11">
        <v>25.492245184982615</v>
      </c>
      <c r="AZ47" s="11">
        <v>259.92679982868043</v>
      </c>
      <c r="BA47" s="11">
        <v>131.49637460954614</v>
      </c>
      <c r="BB47" s="11">
        <v>27.249725200655373</v>
      </c>
      <c r="BC47" s="65">
        <v>5.5879074083050009</v>
      </c>
      <c r="BE47" s="63" t="s">
        <v>89</v>
      </c>
      <c r="BF47" s="11">
        <v>-48.738078622935568</v>
      </c>
      <c r="BG47" s="11">
        <v>-42.494619350317834</v>
      </c>
      <c r="BH47" s="11">
        <v>-3.9166367229608334</v>
      </c>
      <c r="BI47" s="11">
        <v>998.18181818181824</v>
      </c>
      <c r="BJ47" s="11">
        <v>4.277030741800731</v>
      </c>
      <c r="BK47" s="11">
        <v>37.550541061991446</v>
      </c>
      <c r="BL47" s="11">
        <v>13.337779259753251</v>
      </c>
      <c r="BM47" s="11">
        <v>13.020372010628876</v>
      </c>
      <c r="BN47" s="11">
        <v>10.56701030927835</v>
      </c>
      <c r="BO47" s="11">
        <v>12.454214837320356</v>
      </c>
      <c r="BP47" s="57">
        <v>30.235421843008385</v>
      </c>
      <c r="BQ47" s="57">
        <v>31.300230233673371</v>
      </c>
      <c r="BR47" s="65">
        <v>-1.3246018752790594</v>
      </c>
      <c r="BS47" s="5"/>
      <c r="BT47" s="63" t="s">
        <v>89</v>
      </c>
      <c r="BU47" s="11">
        <v>11.239268064533958</v>
      </c>
      <c r="BV47" s="11">
        <v>11.342126917262279</v>
      </c>
      <c r="BW47" s="11">
        <v>-3.2370113073682658</v>
      </c>
      <c r="BX47" s="11">
        <v>5.7508223231350488</v>
      </c>
      <c r="BY47" s="11">
        <v>-0.82569564858393196</v>
      </c>
      <c r="BZ47" s="11">
        <v>28.890863161500256</v>
      </c>
      <c r="CA47" s="11">
        <v>-2.1139137350391266</v>
      </c>
      <c r="CB47" s="11">
        <v>6.6244505906285971</v>
      </c>
      <c r="CC47" s="11">
        <v>-1.4245810055865922</v>
      </c>
      <c r="CD47" s="69">
        <v>8.1653536736895287</v>
      </c>
      <c r="CE47" s="63" t="s">
        <v>89</v>
      </c>
      <c r="CF47" s="11">
        <f t="shared" si="3"/>
        <v>53.185073293084152</v>
      </c>
      <c r="CG47" s="11">
        <f t="shared" si="3"/>
        <v>45.503919701374357</v>
      </c>
      <c r="CH47" s="11">
        <f t="shared" si="3"/>
        <v>7.6811535917097951</v>
      </c>
      <c r="CI47" s="11">
        <f t="shared" si="6"/>
        <v>6.7990193889961557</v>
      </c>
      <c r="CJ47" s="11">
        <f t="shared" si="6"/>
        <v>0.8821342027136404</v>
      </c>
      <c r="CK47" s="11">
        <f t="shared" si="6"/>
        <v>4.2978414677237273</v>
      </c>
      <c r="CL47" s="11">
        <f t="shared" si="6"/>
        <v>5.8781069479952217</v>
      </c>
      <c r="CM47" s="11">
        <f t="shared" si="6"/>
        <v>1.5802654802714942</v>
      </c>
      <c r="CN47" s="11">
        <f t="shared" si="6"/>
        <v>0.50516249902070498</v>
      </c>
      <c r="CO47" s="11">
        <f t="shared" si="6"/>
        <v>2.0143775883674633</v>
      </c>
      <c r="CP47" s="11">
        <f t="shared" si="6"/>
        <v>1.5092150893467584</v>
      </c>
      <c r="CQ47" s="65">
        <f t="shared" si="6"/>
        <v>3.7508752161059684</v>
      </c>
      <c r="CS47" s="63" t="s">
        <v>89</v>
      </c>
      <c r="CT47" s="59">
        <f t="shared" si="5"/>
        <v>0.2168285255328195</v>
      </c>
      <c r="CU47" s="59">
        <f t="shared" si="5"/>
        <v>0.28260271467346154</v>
      </c>
      <c r="CV47" s="59">
        <f t="shared" si="5"/>
        <v>6.5774189140642009E-2</v>
      </c>
      <c r="CW47" s="59">
        <f t="shared" si="5"/>
        <v>2.9713994196669993E-2</v>
      </c>
      <c r="CX47" s="59">
        <f t="shared" si="5"/>
        <v>2.4959878113589369</v>
      </c>
      <c r="CY47" s="59">
        <f t="shared" si="5"/>
        <v>1.0083448850175425</v>
      </c>
      <c r="CZ47" s="59">
        <f t="shared" si="5"/>
        <v>4.1803752597053517E-2</v>
      </c>
      <c r="DA47" s="59">
        <f t="shared" si="5"/>
        <v>4.7079954381147655E-2</v>
      </c>
      <c r="DB47" s="59">
        <f t="shared" si="4"/>
        <v>5.2762017840941328E-3</v>
      </c>
      <c r="DC47" s="59">
        <f t="shared" si="4"/>
        <v>42.51708523919212</v>
      </c>
      <c r="DD47" s="59">
        <f t="shared" si="4"/>
        <v>6.5948463684419671</v>
      </c>
      <c r="DE47" s="11">
        <f t="shared" si="4"/>
        <v>6.4317637678426935</v>
      </c>
      <c r="DF47" s="65">
        <f t="shared" si="4"/>
        <v>0.16308260059927321</v>
      </c>
      <c r="DH47" s="63" t="s">
        <v>89</v>
      </c>
      <c r="DI47" s="11">
        <f t="shared" si="8"/>
        <v>26.238699058364016</v>
      </c>
      <c r="DJ47" s="11">
        <f t="shared" si="8"/>
        <v>26.077670363820555</v>
      </c>
      <c r="DK47" s="11">
        <f t="shared" si="8"/>
        <v>0.16102869454346036</v>
      </c>
      <c r="DL47" s="11">
        <f t="shared" si="8"/>
        <v>9.6835398123861349</v>
      </c>
      <c r="DM47" s="11">
        <f t="shared" si="8"/>
        <v>0.59088540446391269</v>
      </c>
      <c r="DN47" s="11">
        <f t="shared" si="8"/>
        <v>2.9619293139006762</v>
      </c>
      <c r="DO47" s="11">
        <f t="shared" si="8"/>
        <v>6.130725094021547</v>
      </c>
      <c r="DP47" s="133">
        <f t="shared" si="7"/>
        <v>100</v>
      </c>
      <c r="DQ47" s="73"/>
    </row>
    <row r="48" spans="2:121" ht="12">
      <c r="B48" s="63" t="s">
        <v>90</v>
      </c>
      <c r="C48" s="5">
        <v>4325270</v>
      </c>
      <c r="D48" s="5">
        <v>3700786</v>
      </c>
      <c r="E48" s="5">
        <v>624484</v>
      </c>
      <c r="F48" s="5">
        <v>552733</v>
      </c>
      <c r="G48" s="5">
        <v>71751</v>
      </c>
      <c r="H48" s="5">
        <v>212072</v>
      </c>
      <c r="I48" s="5">
        <v>310149</v>
      </c>
      <c r="J48" s="5">
        <v>98077</v>
      </c>
      <c r="K48" s="5">
        <v>-67923</v>
      </c>
      <c r="L48" s="5">
        <v>22014</v>
      </c>
      <c r="M48" s="5">
        <v>89937</v>
      </c>
      <c r="N48" s="64">
        <v>267420</v>
      </c>
      <c r="O48" s="5"/>
      <c r="P48" s="63" t="s">
        <v>90</v>
      </c>
      <c r="Q48" s="5">
        <v>22770</v>
      </c>
      <c r="R48" s="5">
        <v>29322</v>
      </c>
      <c r="S48" s="5">
        <v>6552</v>
      </c>
      <c r="T48" s="5">
        <v>8914</v>
      </c>
      <c r="U48" s="5">
        <v>192740</v>
      </c>
      <c r="V48" s="5">
        <v>42996</v>
      </c>
      <c r="W48" s="5">
        <v>12575</v>
      </c>
      <c r="X48" s="5">
        <v>14163</v>
      </c>
      <c r="Y48" s="5">
        <v>1588</v>
      </c>
      <c r="Z48" s="5">
        <v>1369492</v>
      </c>
      <c r="AA48" s="5">
        <v>156175</v>
      </c>
      <c r="AB48" s="5">
        <v>137304</v>
      </c>
      <c r="AC48" s="64">
        <v>18871</v>
      </c>
      <c r="AD48" s="5">
        <v>0</v>
      </c>
      <c r="AE48" s="63" t="s">
        <v>90</v>
      </c>
      <c r="AF48" s="5">
        <v>27514</v>
      </c>
      <c r="AG48" s="5">
        <v>3815</v>
      </c>
      <c r="AH48" s="5">
        <v>23699</v>
      </c>
      <c r="AI48" s="5">
        <v>1185803</v>
      </c>
      <c r="AJ48" s="5">
        <v>296269</v>
      </c>
      <c r="AK48" s="5">
        <v>179009</v>
      </c>
      <c r="AL48" s="5">
        <v>710525</v>
      </c>
      <c r="AM48" s="5">
        <v>5906834</v>
      </c>
      <c r="AN48" s="5">
        <v>3916</v>
      </c>
      <c r="AO48" s="64">
        <v>1508.3845760980591</v>
      </c>
      <c r="AP48" s="68"/>
      <c r="AQ48" s="63" t="s">
        <v>90</v>
      </c>
      <c r="AR48" s="11">
        <v>0.21928696516942606</v>
      </c>
      <c r="AS48" s="11">
        <v>0.12870570009055665</v>
      </c>
      <c r="AT48" s="11">
        <v>0.75946671141394406</v>
      </c>
      <c r="AU48" s="11">
        <v>1.3932252016920488</v>
      </c>
      <c r="AV48" s="11">
        <v>-3.8692908533072523</v>
      </c>
      <c r="AW48" s="11">
        <v>-10.69148488166428</v>
      </c>
      <c r="AX48" s="11">
        <v>-7.9903169249116681</v>
      </c>
      <c r="AY48" s="11">
        <v>-1.5518504762956344</v>
      </c>
      <c r="AZ48" s="11">
        <v>-15.684504547467384</v>
      </c>
      <c r="BA48" s="11">
        <v>-31.375666323763205</v>
      </c>
      <c r="BB48" s="11">
        <v>-0.94280396065775995</v>
      </c>
      <c r="BC48" s="65">
        <v>-4.9767967423052593</v>
      </c>
      <c r="BE48" s="63" t="s">
        <v>90</v>
      </c>
      <c r="BF48" s="11">
        <v>-49.108220463993561</v>
      </c>
      <c r="BG48" s="11">
        <v>-43.245911158424462</v>
      </c>
      <c r="BH48" s="11">
        <v>-5.3589484327603643</v>
      </c>
      <c r="BI48" s="11">
        <v>64.890862005179429</v>
      </c>
      <c r="BJ48" s="11">
        <v>4.8833843039517646</v>
      </c>
      <c r="BK48" s="11">
        <v>-9.5049671661895943</v>
      </c>
      <c r="BL48" s="11">
        <v>-14.734201247626796</v>
      </c>
      <c r="BM48" s="11">
        <v>-14.962473731612128</v>
      </c>
      <c r="BN48" s="11">
        <v>-16.727844782380703</v>
      </c>
      <c r="BO48" s="11">
        <v>15.913555659568491</v>
      </c>
      <c r="BP48" s="57">
        <v>59.388267472240365</v>
      </c>
      <c r="BQ48" s="57">
        <v>74.640363261723962</v>
      </c>
      <c r="BR48" s="65">
        <v>-2.5409285751174919</v>
      </c>
      <c r="BS48" s="5"/>
      <c r="BT48" s="63" t="s">
        <v>90</v>
      </c>
      <c r="BU48" s="11">
        <v>-27.877532831791136</v>
      </c>
      <c r="BV48" s="11">
        <v>-72.051282051282044</v>
      </c>
      <c r="BW48" s="11">
        <v>-3.265439405690028</v>
      </c>
      <c r="BX48" s="11">
        <v>13.43662947316864</v>
      </c>
      <c r="BY48" s="11">
        <v>47.301509961169586</v>
      </c>
      <c r="BZ48" s="11">
        <v>47.853343465045597</v>
      </c>
      <c r="CA48" s="11">
        <v>-1.7446113551852267</v>
      </c>
      <c r="CB48" s="11">
        <v>3.0008493841833888</v>
      </c>
      <c r="CC48" s="11">
        <v>-2.7080745341614905</v>
      </c>
      <c r="CD48" s="69">
        <v>5.8678291040189192</v>
      </c>
      <c r="CE48" s="63" t="s">
        <v>90</v>
      </c>
      <c r="CF48" s="11">
        <f t="shared" si="3"/>
        <v>73.224844307458099</v>
      </c>
      <c r="CG48" s="11">
        <f t="shared" si="3"/>
        <v>62.652615597458805</v>
      </c>
      <c r="CH48" s="11">
        <f t="shared" si="3"/>
        <v>10.572228709999298</v>
      </c>
      <c r="CI48" s="11">
        <f t="shared" si="6"/>
        <v>9.357517072597604</v>
      </c>
      <c r="CJ48" s="11">
        <f t="shared" si="6"/>
        <v>1.2147116374016944</v>
      </c>
      <c r="CK48" s="11">
        <f t="shared" si="6"/>
        <v>3.5902820360280989</v>
      </c>
      <c r="CL48" s="11">
        <f t="shared" si="6"/>
        <v>5.2506808215704046</v>
      </c>
      <c r="CM48" s="11">
        <f t="shared" si="6"/>
        <v>1.6603987855423057</v>
      </c>
      <c r="CN48" s="11">
        <f t="shared" si="6"/>
        <v>-1.1499053469252734</v>
      </c>
      <c r="CO48" s="11">
        <f t="shared" si="6"/>
        <v>0.37268695886832098</v>
      </c>
      <c r="CP48" s="11">
        <f t="shared" si="6"/>
        <v>1.5225923057935944</v>
      </c>
      <c r="CQ48" s="65">
        <f t="shared" si="6"/>
        <v>4.52729838014747</v>
      </c>
      <c r="CS48" s="63" t="s">
        <v>90</v>
      </c>
      <c r="CT48" s="59">
        <f t="shared" si="5"/>
        <v>0.38548569335112515</v>
      </c>
      <c r="CU48" s="59">
        <f t="shared" si="5"/>
        <v>0.49640805886876116</v>
      </c>
      <c r="CV48" s="59">
        <f t="shared" si="5"/>
        <v>0.11092236551763601</v>
      </c>
      <c r="CW48" s="59">
        <f t="shared" si="5"/>
        <v>0.15090994600491567</v>
      </c>
      <c r="CX48" s="59">
        <f t="shared" si="5"/>
        <v>3.2630001113963929</v>
      </c>
      <c r="CY48" s="59">
        <f t="shared" si="5"/>
        <v>0.72790262939503636</v>
      </c>
      <c r="CZ48" s="59">
        <f t="shared" si="5"/>
        <v>0.21288900280590242</v>
      </c>
      <c r="DA48" s="59">
        <f t="shared" si="5"/>
        <v>0.23977311703697785</v>
      </c>
      <c r="DB48" s="59">
        <f t="shared" si="4"/>
        <v>2.6884114231075396E-2</v>
      </c>
      <c r="DC48" s="59">
        <f t="shared" si="4"/>
        <v>23.184873656513794</v>
      </c>
      <c r="DD48" s="59">
        <f t="shared" si="4"/>
        <v>2.6439713728200251</v>
      </c>
      <c r="DE48" s="11">
        <f t="shared" si="4"/>
        <v>2.3244939674959544</v>
      </c>
      <c r="DF48" s="65">
        <f t="shared" si="4"/>
        <v>0.31947740532407037</v>
      </c>
      <c r="DH48" s="63" t="s">
        <v>90</v>
      </c>
      <c r="DI48" s="11">
        <f t="shared" si="8"/>
        <v>0.46579944518501792</v>
      </c>
      <c r="DJ48" s="11">
        <f t="shared" si="8"/>
        <v>6.45862064178543E-2</v>
      </c>
      <c r="DK48" s="11">
        <f t="shared" si="8"/>
        <v>0.40121323876716358</v>
      </c>
      <c r="DL48" s="11">
        <f t="shared" si="8"/>
        <v>20.075102838508752</v>
      </c>
      <c r="DM48" s="11">
        <f t="shared" si="8"/>
        <v>5.0156987651929947</v>
      </c>
      <c r="DN48" s="11">
        <f t="shared" si="8"/>
        <v>3.0305405569210171</v>
      </c>
      <c r="DO48" s="11">
        <f t="shared" si="8"/>
        <v>12.02886351639474</v>
      </c>
      <c r="DP48" s="133">
        <f t="shared" si="7"/>
        <v>100</v>
      </c>
      <c r="DQ48" s="73"/>
    </row>
    <row r="49" spans="2:121" ht="12">
      <c r="B49" s="74" t="s">
        <v>91</v>
      </c>
      <c r="C49" s="75">
        <v>20343269</v>
      </c>
      <c r="D49" s="75">
        <v>17405595</v>
      </c>
      <c r="E49" s="75">
        <v>2937674</v>
      </c>
      <c r="F49" s="75">
        <v>2599448</v>
      </c>
      <c r="G49" s="75">
        <v>338226</v>
      </c>
      <c r="H49" s="75">
        <v>3011090</v>
      </c>
      <c r="I49" s="75">
        <v>3366314</v>
      </c>
      <c r="J49" s="75">
        <v>355224</v>
      </c>
      <c r="K49" s="75">
        <v>44174</v>
      </c>
      <c r="L49" s="75">
        <v>369910</v>
      </c>
      <c r="M49" s="75">
        <v>325736</v>
      </c>
      <c r="N49" s="76">
        <v>2929370</v>
      </c>
      <c r="O49" s="5"/>
      <c r="P49" s="74" t="s">
        <v>91</v>
      </c>
      <c r="Q49" s="75">
        <v>84451</v>
      </c>
      <c r="R49" s="75">
        <v>109196</v>
      </c>
      <c r="S49" s="75">
        <v>24745</v>
      </c>
      <c r="T49" s="75">
        <v>193087</v>
      </c>
      <c r="U49" s="75">
        <v>1190633</v>
      </c>
      <c r="V49" s="75">
        <v>1461199</v>
      </c>
      <c r="W49" s="75">
        <v>37546</v>
      </c>
      <c r="X49" s="75">
        <v>42289</v>
      </c>
      <c r="Y49" s="75">
        <v>4743</v>
      </c>
      <c r="Z49" s="75">
        <v>8520973</v>
      </c>
      <c r="AA49" s="75">
        <v>2434888</v>
      </c>
      <c r="AB49" s="75">
        <v>2251473</v>
      </c>
      <c r="AC49" s="76">
        <v>183415</v>
      </c>
      <c r="AD49" s="72">
        <v>0</v>
      </c>
      <c r="AE49" s="74" t="s">
        <v>91</v>
      </c>
      <c r="AF49" s="75">
        <v>93601</v>
      </c>
      <c r="AG49" s="75">
        <v>22061</v>
      </c>
      <c r="AH49" s="75">
        <v>71540</v>
      </c>
      <c r="AI49" s="75">
        <v>5992484</v>
      </c>
      <c r="AJ49" s="75">
        <v>2214846</v>
      </c>
      <c r="AK49" s="75">
        <v>1000106</v>
      </c>
      <c r="AL49" s="75">
        <v>2777532</v>
      </c>
      <c r="AM49" s="75">
        <v>31875332</v>
      </c>
      <c r="AN49" s="75">
        <v>15989</v>
      </c>
      <c r="AO49" s="76">
        <v>1993.5788354493714</v>
      </c>
      <c r="AP49" s="102"/>
      <c r="AQ49" s="74" t="s">
        <v>91</v>
      </c>
      <c r="AR49" s="78">
        <v>-0.95218151603138557</v>
      </c>
      <c r="AS49" s="78">
        <v>-1.0451391003084864</v>
      </c>
      <c r="AT49" s="78">
        <v>-0.39780877986659691</v>
      </c>
      <c r="AU49" s="78">
        <v>0.20979134204007235</v>
      </c>
      <c r="AV49" s="78">
        <v>-4.8325694075143293</v>
      </c>
      <c r="AW49" s="78">
        <v>15.441784536323969</v>
      </c>
      <c r="AX49" s="78">
        <v>13.442375233451799</v>
      </c>
      <c r="AY49" s="78">
        <v>-1.0801914770971004</v>
      </c>
      <c r="AZ49" s="78">
        <v>127.96654701081967</v>
      </c>
      <c r="BA49" s="78">
        <v>116.73863749553234</v>
      </c>
      <c r="BB49" s="78">
        <v>-0.87881591119333946</v>
      </c>
      <c r="BC49" s="79">
        <v>7.2932622188623304</v>
      </c>
      <c r="BE49" s="74" t="s">
        <v>91</v>
      </c>
      <c r="BF49" s="78">
        <v>-48.905211062238706</v>
      </c>
      <c r="BG49" s="78">
        <v>-42.860133017273405</v>
      </c>
      <c r="BH49" s="78">
        <v>-4.1634391944229279</v>
      </c>
      <c r="BI49" s="78">
        <v>19.766900923588409</v>
      </c>
      <c r="BJ49" s="78">
        <v>2.2230712433676185</v>
      </c>
      <c r="BK49" s="78">
        <v>17.93335614735707</v>
      </c>
      <c r="BL49" s="78">
        <v>4.2191750402487092</v>
      </c>
      <c r="BM49" s="78">
        <v>3.9424849453115396</v>
      </c>
      <c r="BN49" s="78">
        <v>1.80296200901481</v>
      </c>
      <c r="BO49" s="78">
        <v>16.938228807709358</v>
      </c>
      <c r="BP49" s="80">
        <v>20.665948088954966</v>
      </c>
      <c r="BQ49" s="80">
        <v>22.407701094370047</v>
      </c>
      <c r="BR49" s="65">
        <v>2.7235763251041716</v>
      </c>
      <c r="BS49" s="64"/>
      <c r="BT49" s="74" t="s">
        <v>91</v>
      </c>
      <c r="BU49" s="78">
        <v>-6.9396804565474586</v>
      </c>
      <c r="BV49" s="78">
        <v>-16.152939835049978</v>
      </c>
      <c r="BW49" s="78">
        <v>-3.6757775683317626</v>
      </c>
      <c r="BX49" s="78">
        <v>15.947490400083279</v>
      </c>
      <c r="BY49" s="78">
        <v>50.045219931455385</v>
      </c>
      <c r="BZ49" s="78">
        <v>18.360081849156597</v>
      </c>
      <c r="CA49" s="78">
        <v>-2.446415513422727</v>
      </c>
      <c r="CB49" s="78">
        <v>4.7363226876884106</v>
      </c>
      <c r="CC49" s="78">
        <v>-1.3450977972481026</v>
      </c>
      <c r="CD49" s="103">
        <v>6.1643368440406583</v>
      </c>
      <c r="CE49" s="74" t="s">
        <v>91</v>
      </c>
      <c r="CF49" s="78">
        <f t="shared" si="3"/>
        <v>63.821355648938805</v>
      </c>
      <c r="CG49" s="78">
        <f t="shared" si="3"/>
        <v>54.60521948445902</v>
      </c>
      <c r="CH49" s="78">
        <f t="shared" si="3"/>
        <v>9.2161361644797921</v>
      </c>
      <c r="CI49" s="78">
        <f t="shared" si="6"/>
        <v>8.1550460399910492</v>
      </c>
      <c r="CJ49" s="78">
        <f t="shared" si="6"/>
        <v>1.0610901244887425</v>
      </c>
      <c r="CK49" s="78">
        <f t="shared" si="6"/>
        <v>9.4464584713972553</v>
      </c>
      <c r="CL49" s="78">
        <f t="shared" si="6"/>
        <v>10.560875099277398</v>
      </c>
      <c r="CM49" s="78">
        <f t="shared" si="6"/>
        <v>1.1144166278801426</v>
      </c>
      <c r="CN49" s="78">
        <f t="shared" si="6"/>
        <v>0.13858365459534666</v>
      </c>
      <c r="CO49" s="78">
        <f t="shared" si="6"/>
        <v>1.1604898734858669</v>
      </c>
      <c r="CP49" s="78">
        <f t="shared" si="6"/>
        <v>1.0219062188905201</v>
      </c>
      <c r="CQ49" s="65">
        <f t="shared" si="6"/>
        <v>9.1900846711180932</v>
      </c>
      <c r="CS49" s="74" t="s">
        <v>91</v>
      </c>
      <c r="CT49" s="82">
        <f t="shared" si="5"/>
        <v>0.2649415541773808</v>
      </c>
      <c r="CU49" s="82">
        <f t="shared" si="5"/>
        <v>0.34257211815080074</v>
      </c>
      <c r="CV49" s="82">
        <f t="shared" si="5"/>
        <v>7.7630563973419942E-2</v>
      </c>
      <c r="CW49" s="82">
        <f t="shared" si="5"/>
        <v>0.60575682788182417</v>
      </c>
      <c r="CX49" s="82">
        <f t="shared" si="5"/>
        <v>3.7352803101784162</v>
      </c>
      <c r="CY49" s="82">
        <f t="shared" si="5"/>
        <v>4.584105978880471</v>
      </c>
      <c r="CZ49" s="82">
        <f t="shared" si="5"/>
        <v>0.11779014568381593</v>
      </c>
      <c r="DA49" s="82">
        <f t="shared" si="5"/>
        <v>0.13266999070001845</v>
      </c>
      <c r="DB49" s="82">
        <f t="shared" si="4"/>
        <v>1.4879845016202499E-2</v>
      </c>
      <c r="DC49" s="82">
        <f t="shared" si="4"/>
        <v>26.732185879663934</v>
      </c>
      <c r="DD49" s="82">
        <f t="shared" si="4"/>
        <v>7.6387847505400108</v>
      </c>
      <c r="DE49" s="78">
        <f t="shared" si="4"/>
        <v>7.0633711360245597</v>
      </c>
      <c r="DF49" s="79">
        <f t="shared" si="4"/>
        <v>0.57541361451545037</v>
      </c>
      <c r="DH49" s="74" t="s">
        <v>91</v>
      </c>
      <c r="DI49" s="78">
        <f t="shared" si="8"/>
        <v>0.2936471375419713</v>
      </c>
      <c r="DJ49" s="78">
        <f t="shared" si="8"/>
        <v>6.9210259519806722E-2</v>
      </c>
      <c r="DK49" s="78">
        <f t="shared" si="8"/>
        <v>0.22443687802216461</v>
      </c>
      <c r="DL49" s="78">
        <f t="shared" si="8"/>
        <v>18.799753991581955</v>
      </c>
      <c r="DM49" s="78">
        <f t="shared" si="8"/>
        <v>6.9484640975661049</v>
      </c>
      <c r="DN49" s="78">
        <f t="shared" si="8"/>
        <v>3.1375547711942264</v>
      </c>
      <c r="DO49" s="78">
        <f t="shared" si="8"/>
        <v>8.7137351228216229</v>
      </c>
      <c r="DP49" s="139">
        <f t="shared" si="7"/>
        <v>100</v>
      </c>
      <c r="DQ49" s="71"/>
    </row>
    <row r="50" spans="2:121" ht="12">
      <c r="B50" s="90" t="s">
        <v>92</v>
      </c>
      <c r="C50" s="91">
        <v>10607416</v>
      </c>
      <c r="D50" s="91">
        <v>9080829</v>
      </c>
      <c r="E50" s="91">
        <v>1526587</v>
      </c>
      <c r="F50" s="91">
        <v>1351157</v>
      </c>
      <c r="G50" s="91">
        <v>175430</v>
      </c>
      <c r="H50" s="91">
        <v>917837</v>
      </c>
      <c r="I50" s="91">
        <v>1163571</v>
      </c>
      <c r="J50" s="91">
        <v>245734</v>
      </c>
      <c r="K50" s="91">
        <v>-157478</v>
      </c>
      <c r="L50" s="91">
        <v>69921</v>
      </c>
      <c r="M50" s="91">
        <v>227399</v>
      </c>
      <c r="N50" s="92">
        <v>1037834</v>
      </c>
      <c r="O50" s="5"/>
      <c r="P50" s="90" t="s">
        <v>92</v>
      </c>
      <c r="Q50" s="75">
        <v>85168</v>
      </c>
      <c r="R50" s="75">
        <v>98768</v>
      </c>
      <c r="S50" s="75">
        <v>13600</v>
      </c>
      <c r="T50" s="75">
        <v>98646</v>
      </c>
      <c r="U50" s="75">
        <v>581938</v>
      </c>
      <c r="V50" s="75">
        <v>272082</v>
      </c>
      <c r="W50" s="75">
        <v>37481</v>
      </c>
      <c r="X50" s="75">
        <v>42216</v>
      </c>
      <c r="Y50" s="75">
        <v>4735</v>
      </c>
      <c r="Z50" s="75">
        <v>4275834</v>
      </c>
      <c r="AA50" s="75">
        <v>1511500</v>
      </c>
      <c r="AB50" s="75">
        <v>1434968</v>
      </c>
      <c r="AC50" s="76">
        <v>76532</v>
      </c>
      <c r="AD50" s="5">
        <v>0</v>
      </c>
      <c r="AE50" s="90" t="s">
        <v>92</v>
      </c>
      <c r="AF50" s="75">
        <v>165492</v>
      </c>
      <c r="AG50" s="75">
        <v>117206</v>
      </c>
      <c r="AH50" s="75">
        <v>48286</v>
      </c>
      <c r="AI50" s="75">
        <v>2598842</v>
      </c>
      <c r="AJ50" s="75">
        <v>301591</v>
      </c>
      <c r="AK50" s="75">
        <v>694653</v>
      </c>
      <c r="AL50" s="75">
        <v>1602598</v>
      </c>
      <c r="AM50" s="75">
        <v>15801087</v>
      </c>
      <c r="AN50" s="75">
        <v>7978</v>
      </c>
      <c r="AO50" s="76">
        <v>1980.5824768112309</v>
      </c>
      <c r="AQ50" s="90" t="s">
        <v>92</v>
      </c>
      <c r="AR50" s="93">
        <v>-0.41325890955152145</v>
      </c>
      <c r="AS50" s="93">
        <v>-0.50754052221979851</v>
      </c>
      <c r="AT50" s="93">
        <v>0.15128444164822627</v>
      </c>
      <c r="AU50" s="93">
        <v>0.77147223363735284</v>
      </c>
      <c r="AV50" s="93">
        <v>-4.3811454858612944</v>
      </c>
      <c r="AW50" s="93">
        <v>5.2602787484417446</v>
      </c>
      <c r="AX50" s="93">
        <v>1.1275006561805252</v>
      </c>
      <c r="AY50" s="93">
        <v>-11.806021627325226</v>
      </c>
      <c r="AZ50" s="93">
        <v>10.367516064954211</v>
      </c>
      <c r="BA50" s="93">
        <v>-16.501271808834595</v>
      </c>
      <c r="BB50" s="93">
        <v>-12.347358845477812</v>
      </c>
      <c r="BC50" s="83">
        <v>2.8277191779600397</v>
      </c>
      <c r="BE50" s="90" t="s">
        <v>92</v>
      </c>
      <c r="BF50" s="93">
        <v>-37.691221549964517</v>
      </c>
      <c r="BG50" s="93">
        <v>-34.556923443898171</v>
      </c>
      <c r="BH50" s="93">
        <v>-4.4608359676852833</v>
      </c>
      <c r="BI50" s="93">
        <v>31.992614001284519</v>
      </c>
      <c r="BJ50" s="93">
        <v>3.6513381709111248</v>
      </c>
      <c r="BK50" s="93">
        <v>15.077844463336337</v>
      </c>
      <c r="BL50" s="93">
        <v>-2.3118223519599668</v>
      </c>
      <c r="BM50" s="93">
        <v>-2.5709669974613432</v>
      </c>
      <c r="BN50" s="93">
        <v>-4.574768238613462</v>
      </c>
      <c r="BO50" s="93">
        <v>40.865400454107593</v>
      </c>
      <c r="BP50" s="105">
        <v>310.50055810694471</v>
      </c>
      <c r="BQ50" s="105">
        <v>393.06023715523668</v>
      </c>
      <c r="BR50" s="83">
        <v>-0.83445630766041257</v>
      </c>
      <c r="BS50" s="5"/>
      <c r="BT50" s="90" t="s">
        <v>92</v>
      </c>
      <c r="BU50" s="93">
        <v>-13.303682283235633</v>
      </c>
      <c r="BV50" s="93">
        <v>-16.879893339384999</v>
      </c>
      <c r="BW50" s="93">
        <v>-3.1937288237534833</v>
      </c>
      <c r="BX50" s="93">
        <v>4.9482536098094423</v>
      </c>
      <c r="BY50" s="93">
        <v>18.690352972660264</v>
      </c>
      <c r="BZ50" s="93">
        <v>17.984363933440566</v>
      </c>
      <c r="CA50" s="93">
        <v>-1.888282534672183</v>
      </c>
      <c r="CB50" s="93">
        <v>8.5328420110246679</v>
      </c>
      <c r="CC50" s="93">
        <v>-1.396613521196391</v>
      </c>
      <c r="CD50" s="106">
        <v>10.070095852494438</v>
      </c>
      <c r="CE50" s="90" t="s">
        <v>92</v>
      </c>
      <c r="CF50" s="93">
        <f t="shared" si="3"/>
        <v>67.130925866049594</v>
      </c>
      <c r="CG50" s="93">
        <f t="shared" si="3"/>
        <v>57.469647499567586</v>
      </c>
      <c r="CH50" s="93">
        <f t="shared" si="3"/>
        <v>9.6612783664820032</v>
      </c>
      <c r="CI50" s="93">
        <f t="shared" si="6"/>
        <v>8.5510382924921551</v>
      </c>
      <c r="CJ50" s="93">
        <f t="shared" si="6"/>
        <v>1.1102400739898464</v>
      </c>
      <c r="CK50" s="93">
        <f t="shared" si="6"/>
        <v>5.8086953131768722</v>
      </c>
      <c r="CL50" s="93">
        <f t="shared" si="6"/>
        <v>7.3638668023282197</v>
      </c>
      <c r="CM50" s="93">
        <f t="shared" si="6"/>
        <v>1.5551714891513477</v>
      </c>
      <c r="CN50" s="93">
        <f t="shared" si="6"/>
        <v>-0.9966276370733228</v>
      </c>
      <c r="CO50" s="93">
        <f t="shared" si="6"/>
        <v>0.44250753128566406</v>
      </c>
      <c r="CP50" s="93">
        <f t="shared" si="6"/>
        <v>1.4391351683589868</v>
      </c>
      <c r="CQ50" s="83">
        <f t="shared" si="6"/>
        <v>6.5681177503800843</v>
      </c>
      <c r="CS50" s="90" t="s">
        <v>92</v>
      </c>
      <c r="CT50" s="107">
        <f t="shared" si="5"/>
        <v>0.53900089278667984</v>
      </c>
      <c r="CU50" s="107">
        <f t="shared" si="5"/>
        <v>0.62507092075374304</v>
      </c>
      <c r="CV50" s="107">
        <f t="shared" si="5"/>
        <v>8.6070027967063284E-2</v>
      </c>
      <c r="CW50" s="107">
        <f t="shared" si="5"/>
        <v>0.62429882197345032</v>
      </c>
      <c r="CX50" s="107">
        <f t="shared" si="5"/>
        <v>3.6828985246394761</v>
      </c>
      <c r="CY50" s="107">
        <f t="shared" si="5"/>
        <v>1.7219195109804786</v>
      </c>
      <c r="CZ50" s="107">
        <f t="shared" si="5"/>
        <v>0.23720519987011018</v>
      </c>
      <c r="DA50" s="107">
        <f t="shared" si="5"/>
        <v>0.26717149269540758</v>
      </c>
      <c r="DB50" s="107">
        <f t="shared" si="4"/>
        <v>2.9966292825297395E-2</v>
      </c>
      <c r="DC50" s="107">
        <f t="shared" si="4"/>
        <v>27.060378820773533</v>
      </c>
      <c r="DD50" s="107">
        <f t="shared" si="4"/>
        <v>9.5657975935453052</v>
      </c>
      <c r="DE50" s="93">
        <f t="shared" si="4"/>
        <v>9.0814511685177095</v>
      </c>
      <c r="DF50" s="83">
        <f t="shared" si="4"/>
        <v>0.48434642502759462</v>
      </c>
      <c r="DH50" s="90" t="s">
        <v>92</v>
      </c>
      <c r="DI50" s="93">
        <f t="shared" si="8"/>
        <v>1.0473456667886203</v>
      </c>
      <c r="DJ50" s="93">
        <f t="shared" si="8"/>
        <v>0.74175909543438379</v>
      </c>
      <c r="DK50" s="93">
        <f t="shared" si="8"/>
        <v>0.30558657135423661</v>
      </c>
      <c r="DL50" s="93">
        <f t="shared" si="8"/>
        <v>16.447235560439609</v>
      </c>
      <c r="DM50" s="93">
        <f t="shared" si="8"/>
        <v>1.908672485633425</v>
      </c>
      <c r="DN50" s="93">
        <f t="shared" si="8"/>
        <v>4.396235524809148</v>
      </c>
      <c r="DO50" s="93">
        <f t="shared" si="8"/>
        <v>10.142327549997034</v>
      </c>
      <c r="DP50" s="137">
        <f t="shared" si="7"/>
        <v>100</v>
      </c>
      <c r="DQ50" s="73"/>
    </row>
    <row r="51" spans="2:121" ht="12">
      <c r="B51" s="108" t="s">
        <v>93</v>
      </c>
      <c r="C51" s="109">
        <v>3066209374</v>
      </c>
      <c r="D51" s="109">
        <v>2623888000</v>
      </c>
      <c r="E51" s="109">
        <v>442321374</v>
      </c>
      <c r="F51" s="109">
        <v>391246998</v>
      </c>
      <c r="G51" s="109">
        <v>51074376</v>
      </c>
      <c r="H51" s="109">
        <v>223619794</v>
      </c>
      <c r="I51" s="109">
        <v>321425545</v>
      </c>
      <c r="J51" s="109">
        <v>97805751</v>
      </c>
      <c r="K51" s="109">
        <v>-2543203</v>
      </c>
      <c r="L51" s="109">
        <v>91407541</v>
      </c>
      <c r="M51" s="109">
        <v>93950744</v>
      </c>
      <c r="N51" s="110">
        <v>221231004</v>
      </c>
      <c r="O51" s="5"/>
      <c r="P51" s="108" t="s">
        <v>93</v>
      </c>
      <c r="Q51" s="109">
        <v>22804000</v>
      </c>
      <c r="R51" s="109">
        <v>26036003</v>
      </c>
      <c r="S51" s="109">
        <v>3232003</v>
      </c>
      <c r="T51" s="109">
        <v>45444999</v>
      </c>
      <c r="U51" s="109">
        <v>131132005</v>
      </c>
      <c r="V51" s="109">
        <v>21850000</v>
      </c>
      <c r="W51" s="109">
        <v>4931993</v>
      </c>
      <c r="X51" s="109">
        <v>5554997</v>
      </c>
      <c r="Y51" s="109">
        <v>623004</v>
      </c>
      <c r="Z51" s="109">
        <v>945256980</v>
      </c>
      <c r="AA51" s="109">
        <v>348057997</v>
      </c>
      <c r="AB51" s="109">
        <v>303108001</v>
      </c>
      <c r="AC51" s="110">
        <v>44949996</v>
      </c>
      <c r="AD51" s="5">
        <v>0</v>
      </c>
      <c r="AE51" s="108" t="s">
        <v>93</v>
      </c>
      <c r="AF51" s="109">
        <v>50658997</v>
      </c>
      <c r="AG51" s="109">
        <v>31093999</v>
      </c>
      <c r="AH51" s="109">
        <v>19564998</v>
      </c>
      <c r="AI51" s="109">
        <v>546539986</v>
      </c>
      <c r="AJ51" s="109">
        <v>66371995</v>
      </c>
      <c r="AK51" s="109">
        <v>151996997</v>
      </c>
      <c r="AL51" s="109">
        <v>328170994</v>
      </c>
      <c r="AM51" s="109">
        <v>4235086148</v>
      </c>
      <c r="AN51" s="109">
        <v>1801467</v>
      </c>
      <c r="AO51" s="110">
        <v>2350.9096464159488</v>
      </c>
      <c r="AQ51" s="108" t="s">
        <v>93</v>
      </c>
      <c r="AR51" s="111">
        <v>0.35310106961766424</v>
      </c>
      <c r="AS51" s="111">
        <v>0.25803028894498387</v>
      </c>
      <c r="AT51" s="111">
        <v>0.92079719734927579</v>
      </c>
      <c r="AU51" s="111">
        <v>1.5345129240322055</v>
      </c>
      <c r="AV51" s="111">
        <v>-3.5452679155215812</v>
      </c>
      <c r="AW51" s="111">
        <v>6.3260359998740938</v>
      </c>
      <c r="AX51" s="111">
        <v>4.7957495587680139</v>
      </c>
      <c r="AY51" s="111">
        <v>1.4571702059928326</v>
      </c>
      <c r="AZ51" s="111">
        <v>83.542131401481768</v>
      </c>
      <c r="BA51" s="111">
        <v>18.723101743369856</v>
      </c>
      <c r="BB51" s="111">
        <v>1.628777840061044</v>
      </c>
      <c r="BC51" s="112">
        <v>9.5469642052343345E-2</v>
      </c>
      <c r="BE51" s="108" t="s">
        <v>93</v>
      </c>
      <c r="BF51" s="111">
        <v>-36.581576202572975</v>
      </c>
      <c r="BG51" s="111">
        <v>-33.750636927399881</v>
      </c>
      <c r="BH51" s="111">
        <v>-3.2913524835427888</v>
      </c>
      <c r="BI51" s="111">
        <v>25.67755190908893</v>
      </c>
      <c r="BJ51" s="111">
        <v>3.1991044346612769</v>
      </c>
      <c r="BK51" s="111">
        <v>6.8715377827410648E-2</v>
      </c>
      <c r="BL51" s="111">
        <v>3.8753435136369223</v>
      </c>
      <c r="BM51" s="111">
        <v>3.5994245426516547</v>
      </c>
      <c r="BN51" s="111">
        <v>1.4657884964918795</v>
      </c>
      <c r="BO51" s="111">
        <v>6.8601371527325403</v>
      </c>
      <c r="BP51" s="113">
        <v>15.13776125842387</v>
      </c>
      <c r="BQ51" s="113">
        <v>15.79836188725473</v>
      </c>
      <c r="BR51" s="112">
        <v>10.872665384046174</v>
      </c>
      <c r="BS51" s="5"/>
      <c r="BT51" s="108" t="s">
        <v>93</v>
      </c>
      <c r="BU51" s="111">
        <v>-6.7448568659841834</v>
      </c>
      <c r="BV51" s="111">
        <v>-11.078711014752544</v>
      </c>
      <c r="BW51" s="111">
        <v>1.0849649571224558</v>
      </c>
      <c r="BX51" s="111">
        <v>3.5203825509142002</v>
      </c>
      <c r="BY51" s="111">
        <v>16.045110240852367</v>
      </c>
      <c r="BZ51" s="111">
        <v>8.0998245647423914</v>
      </c>
      <c r="CA51" s="111">
        <v>-0.59972589208764915</v>
      </c>
      <c r="CB51" s="111">
        <v>2.0426505402227293</v>
      </c>
      <c r="CC51" s="111">
        <v>-0.317065599378485</v>
      </c>
      <c r="CD51" s="114">
        <v>2.3672217855441606</v>
      </c>
      <c r="CE51" s="108" t="s">
        <v>93</v>
      </c>
      <c r="CF51" s="111">
        <f t="shared" si="3"/>
        <v>72.400165353141716</v>
      </c>
      <c r="CG51" s="111">
        <f t="shared" si="3"/>
        <v>61.955953392804517</v>
      </c>
      <c r="CH51" s="111">
        <f t="shared" si="3"/>
        <v>10.444211960337199</v>
      </c>
      <c r="CI51" s="111">
        <f t="shared" si="6"/>
        <v>9.2382299751981343</v>
      </c>
      <c r="CJ51" s="111">
        <f t="shared" si="6"/>
        <v>1.2059819851390658</v>
      </c>
      <c r="CK51" s="111">
        <f t="shared" si="6"/>
        <v>5.2801710800051476</v>
      </c>
      <c r="CL51" s="111">
        <f t="shared" si="6"/>
        <v>7.5895869355996863</v>
      </c>
      <c r="CM51" s="111">
        <f t="shared" si="6"/>
        <v>2.3094158555945392</v>
      </c>
      <c r="CN51" s="111">
        <f t="shared" si="6"/>
        <v>-6.0050797342127642E-2</v>
      </c>
      <c r="CO51" s="111">
        <f t="shared" si="6"/>
        <v>2.158339589931761</v>
      </c>
      <c r="CP51" s="111">
        <f t="shared" si="6"/>
        <v>2.2183903872738884</v>
      </c>
      <c r="CQ51" s="112">
        <f t="shared" si="6"/>
        <v>5.2237663241980412</v>
      </c>
      <c r="CS51" s="108" t="s">
        <v>93</v>
      </c>
      <c r="CT51" s="115">
        <f t="shared" si="5"/>
        <v>0.53845421800378446</v>
      </c>
      <c r="CU51" s="115">
        <f t="shared" si="5"/>
        <v>0.61476914731227794</v>
      </c>
      <c r="CV51" s="115">
        <f t="shared" si="5"/>
        <v>7.6314929308493484E-2</v>
      </c>
      <c r="CW51" s="115">
        <f t="shared" si="5"/>
        <v>1.0730596122929208</v>
      </c>
      <c r="CX51" s="115">
        <f t="shared" si="5"/>
        <v>3.096324382018214</v>
      </c>
      <c r="CY51" s="115">
        <f t="shared" si="5"/>
        <v>0.51592811188312104</v>
      </c>
      <c r="CZ51" s="115">
        <f t="shared" si="5"/>
        <v>0.11645555314923431</v>
      </c>
      <c r="DA51" s="115">
        <f t="shared" si="5"/>
        <v>0.13116609216139138</v>
      </c>
      <c r="DB51" s="115">
        <f t="shared" si="4"/>
        <v>1.4710539012157067E-2</v>
      </c>
      <c r="DC51" s="115">
        <f t="shared" si="4"/>
        <v>22.319663566853141</v>
      </c>
      <c r="DD51" s="115">
        <f t="shared" si="4"/>
        <v>8.2184395980792218</v>
      </c>
      <c r="DE51" s="111">
        <f t="shared" si="4"/>
        <v>7.157068130553645</v>
      </c>
      <c r="DF51" s="112">
        <f t="shared" si="4"/>
        <v>1.0613714675255763</v>
      </c>
      <c r="DH51" s="108" t="s">
        <v>93</v>
      </c>
      <c r="DI51" s="111">
        <f t="shared" si="8"/>
        <v>1.1961739438033268</v>
      </c>
      <c r="DJ51" s="111">
        <f t="shared" si="8"/>
        <v>0.73419991738973234</v>
      </c>
      <c r="DK51" s="111">
        <f t="shared" si="8"/>
        <v>0.46197402641359447</v>
      </c>
      <c r="DL51" s="111">
        <f t="shared" si="8"/>
        <v>12.90505002497059</v>
      </c>
      <c r="DM51" s="111">
        <f t="shared" si="8"/>
        <v>1.5671935039938647</v>
      </c>
      <c r="DN51" s="111">
        <f t="shared" si="8"/>
        <v>3.5889942184949382</v>
      </c>
      <c r="DO51" s="111">
        <f t="shared" si="8"/>
        <v>7.7488623024817862</v>
      </c>
      <c r="DP51" s="140">
        <f t="shared" si="7"/>
        <v>100</v>
      </c>
      <c r="DQ51" s="73"/>
    </row>
    <row r="52" spans="2:121" s="73" customFormat="1" ht="12">
      <c r="C52" s="117"/>
      <c r="D52" s="118"/>
      <c r="E52" s="118"/>
      <c r="F52" s="118"/>
      <c r="G52" s="118"/>
      <c r="H52" s="118"/>
      <c r="I52" s="118"/>
      <c r="J52" s="118"/>
      <c r="K52" s="118"/>
      <c r="L52" s="118"/>
      <c r="M52" s="118"/>
      <c r="N52" s="119"/>
      <c r="O52" s="119"/>
      <c r="P52" s="120"/>
      <c r="Q52" s="119"/>
      <c r="R52" s="118"/>
      <c r="S52" s="118"/>
      <c r="T52" s="118"/>
      <c r="U52" s="118"/>
      <c r="V52" s="118"/>
      <c r="W52" s="118"/>
      <c r="X52" s="118"/>
      <c r="Y52" s="118"/>
      <c r="Z52" s="118"/>
      <c r="AA52" s="118"/>
      <c r="AB52" s="118"/>
      <c r="AC52" s="118"/>
      <c r="AD52" s="119"/>
      <c r="AE52" s="118"/>
      <c r="AF52" s="121"/>
      <c r="AG52" s="120"/>
      <c r="AH52" s="118"/>
      <c r="AI52" s="118"/>
      <c r="AJ52" s="118"/>
      <c r="AK52" s="118"/>
      <c r="AL52" s="118"/>
      <c r="AM52" s="118"/>
      <c r="AN52" s="118"/>
      <c r="AO52" s="118"/>
      <c r="BC52" s="85"/>
      <c r="BE52" s="62"/>
      <c r="BU52" s="85"/>
      <c r="BV52" s="85"/>
      <c r="CP52" s="85"/>
      <c r="CQ52" s="85"/>
      <c r="CS52" s="85"/>
      <c r="DF52" s="62"/>
      <c r="DH52" s="85"/>
      <c r="DI52" s="85"/>
    </row>
    <row r="53" spans="2:121" s="73" customFormat="1" ht="12">
      <c r="C53" s="117" t="s">
        <v>292</v>
      </c>
      <c r="D53" s="117"/>
      <c r="E53" s="117"/>
      <c r="F53" s="117"/>
      <c r="G53" s="117"/>
      <c r="H53" s="117"/>
      <c r="I53" s="117"/>
      <c r="J53" s="117"/>
      <c r="K53" s="117"/>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c r="AM53" s="117"/>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7"/>
      <c r="BR53" s="117"/>
      <c r="BU53" s="85"/>
      <c r="BV53" s="85"/>
      <c r="CP53" s="85"/>
      <c r="CQ53" s="85"/>
      <c r="CS53" s="85"/>
      <c r="DF53" s="62"/>
      <c r="DH53" s="85"/>
      <c r="DI53" s="85"/>
    </row>
    <row r="54" spans="2:121" s="73" customFormat="1" ht="9" customHeight="1">
      <c r="N54" s="62"/>
      <c r="O54" s="62"/>
      <c r="P54" s="85"/>
      <c r="Q54" s="62"/>
      <c r="AD54" s="62"/>
      <c r="AF54" s="71"/>
      <c r="AG54" s="85"/>
      <c r="BC54" s="85"/>
      <c r="BE54" s="62"/>
      <c r="BU54" s="85"/>
      <c r="BV54" s="85"/>
      <c r="CP54" s="85"/>
      <c r="CQ54" s="85"/>
      <c r="CS54" s="85"/>
      <c r="DF54" s="62"/>
      <c r="DH54" s="85"/>
      <c r="DI54" s="85"/>
    </row>
    <row r="55" spans="2:121" s="73" customFormat="1" ht="9" customHeight="1">
      <c r="N55" s="62"/>
      <c r="O55" s="62"/>
      <c r="P55" s="85"/>
      <c r="Q55" s="62"/>
      <c r="AD55" s="62"/>
      <c r="AF55" s="71"/>
      <c r="AG55" s="85"/>
      <c r="BC55" s="85"/>
      <c r="BE55" s="62"/>
      <c r="BU55" s="85"/>
      <c r="BV55" s="85"/>
      <c r="CP55" s="85"/>
      <c r="CQ55" s="85"/>
      <c r="CS55" s="85"/>
      <c r="DF55" s="62"/>
      <c r="DH55" s="85"/>
      <c r="DI55" s="85"/>
    </row>
    <row r="56" spans="2:121" s="73" customFormat="1" ht="9" customHeight="1">
      <c r="N56" s="62"/>
      <c r="O56" s="62"/>
      <c r="P56" s="85"/>
      <c r="Q56" s="62"/>
      <c r="AD56" s="62"/>
      <c r="AF56" s="71"/>
      <c r="AG56" s="85"/>
      <c r="BC56" s="85"/>
      <c r="BE56" s="62"/>
      <c r="BU56" s="85"/>
      <c r="BV56" s="85"/>
      <c r="CP56" s="85"/>
      <c r="CQ56" s="85"/>
      <c r="CS56" s="85"/>
      <c r="DF56" s="62"/>
      <c r="DH56" s="85"/>
      <c r="DI56" s="85"/>
    </row>
    <row r="57" spans="2:121" s="73" customFormat="1" ht="9" customHeight="1">
      <c r="N57" s="62"/>
      <c r="O57" s="62"/>
      <c r="P57" s="85"/>
      <c r="Q57" s="62"/>
      <c r="AD57" s="62"/>
      <c r="AF57" s="71"/>
      <c r="AG57" s="85"/>
      <c r="BC57" s="85"/>
      <c r="BE57" s="62"/>
      <c r="BU57" s="85"/>
      <c r="BV57" s="85"/>
      <c r="CP57" s="85"/>
      <c r="CQ57" s="85"/>
      <c r="CS57" s="85"/>
      <c r="DF57" s="62"/>
      <c r="DH57" s="85"/>
      <c r="DI57" s="85"/>
    </row>
    <row r="58" spans="2:121" s="73" customFormat="1" ht="9" customHeight="1">
      <c r="N58" s="62"/>
      <c r="O58" s="62"/>
      <c r="P58" s="85"/>
      <c r="Q58" s="62"/>
      <c r="AD58" s="62"/>
      <c r="AF58" s="71"/>
      <c r="AG58" s="85"/>
      <c r="BC58" s="85"/>
      <c r="BE58" s="62"/>
      <c r="BU58" s="85"/>
      <c r="BV58" s="85"/>
      <c r="CP58" s="85"/>
      <c r="CQ58" s="85"/>
      <c r="CS58" s="85"/>
      <c r="DF58" s="62"/>
      <c r="DH58" s="85"/>
      <c r="DI58" s="85"/>
    </row>
    <row r="59" spans="2:121" s="73" customFormat="1" ht="9" customHeight="1">
      <c r="N59" s="62"/>
      <c r="O59" s="62"/>
      <c r="P59" s="85"/>
      <c r="Q59" s="62"/>
      <c r="AD59" s="62"/>
      <c r="AF59" s="71"/>
      <c r="AG59" s="85"/>
      <c r="BC59" s="85"/>
      <c r="BE59" s="62"/>
      <c r="BU59" s="85"/>
      <c r="BV59" s="85"/>
      <c r="CP59" s="85"/>
      <c r="CQ59" s="85"/>
      <c r="CS59" s="85"/>
      <c r="DF59" s="62"/>
      <c r="DH59" s="85"/>
      <c r="DI59" s="85"/>
    </row>
    <row r="60" spans="2:121" s="73" customFormat="1" ht="9" customHeight="1">
      <c r="N60" s="62"/>
      <c r="O60" s="62"/>
      <c r="P60" s="85"/>
      <c r="Q60" s="62"/>
      <c r="AD60" s="62"/>
      <c r="AF60" s="71"/>
      <c r="AG60" s="85"/>
      <c r="BC60" s="85"/>
      <c r="BE60" s="62"/>
      <c r="BU60" s="85"/>
      <c r="BV60" s="85"/>
      <c r="CP60" s="85"/>
      <c r="CQ60" s="85"/>
      <c r="CS60" s="85"/>
      <c r="DF60" s="62"/>
      <c r="DH60" s="85"/>
      <c r="DI60" s="85"/>
    </row>
    <row r="61" spans="2:121" s="73" customFormat="1" ht="9" customHeight="1">
      <c r="N61" s="62"/>
      <c r="O61" s="62"/>
      <c r="P61" s="85"/>
      <c r="Q61" s="62"/>
      <c r="AD61" s="62"/>
      <c r="AF61" s="71"/>
      <c r="AG61" s="85"/>
      <c r="BC61" s="85"/>
      <c r="BE61" s="62"/>
      <c r="BU61" s="85"/>
      <c r="BV61" s="85"/>
      <c r="CP61" s="85"/>
      <c r="CQ61" s="85"/>
      <c r="CS61" s="85"/>
      <c r="DF61" s="62"/>
      <c r="DH61" s="85"/>
      <c r="DI61" s="85"/>
    </row>
    <row r="62" spans="2:121" s="73" customFormat="1" ht="9" customHeight="1">
      <c r="N62" s="62"/>
      <c r="O62" s="62"/>
      <c r="P62" s="85"/>
      <c r="Q62" s="62"/>
      <c r="AD62" s="62"/>
      <c r="AF62" s="71"/>
      <c r="AG62" s="85"/>
      <c r="BC62" s="85"/>
      <c r="BE62" s="62"/>
      <c r="BU62" s="85"/>
      <c r="BV62" s="85"/>
      <c r="CP62" s="85"/>
      <c r="CQ62" s="85"/>
      <c r="CS62" s="85"/>
      <c r="DF62" s="62"/>
      <c r="DH62" s="85"/>
      <c r="DI62" s="85"/>
    </row>
    <row r="63" spans="2:121" s="73" customFormat="1" ht="9" customHeight="1">
      <c r="N63" s="62"/>
      <c r="O63" s="62"/>
      <c r="P63" s="85"/>
      <c r="Q63" s="62"/>
      <c r="AD63" s="62"/>
      <c r="AF63" s="71"/>
      <c r="AG63" s="85"/>
      <c r="BC63" s="85"/>
      <c r="BE63" s="62"/>
      <c r="BU63" s="85"/>
      <c r="BV63" s="85"/>
      <c r="CP63" s="85"/>
      <c r="CQ63" s="85"/>
      <c r="CS63" s="85"/>
      <c r="DF63" s="62"/>
      <c r="DH63" s="85"/>
      <c r="DI63" s="85"/>
    </row>
    <row r="64" spans="2:121" s="73" customFormat="1" ht="9" customHeight="1">
      <c r="N64" s="62"/>
      <c r="O64" s="62"/>
      <c r="P64" s="85"/>
      <c r="Q64" s="62"/>
      <c r="AD64" s="62"/>
      <c r="AF64" s="71"/>
      <c r="AG64" s="85"/>
      <c r="BC64" s="85"/>
      <c r="BE64" s="62"/>
      <c r="BU64" s="85"/>
      <c r="BV64" s="85"/>
      <c r="CP64" s="85"/>
      <c r="CQ64" s="85"/>
      <c r="CS64" s="85"/>
      <c r="DF64" s="62"/>
      <c r="DH64" s="85"/>
      <c r="DI64" s="85"/>
    </row>
    <row r="65" spans="14:113" s="73" customFormat="1" ht="9" customHeight="1">
      <c r="N65" s="62"/>
      <c r="O65" s="62"/>
      <c r="P65" s="85"/>
      <c r="Q65" s="62"/>
      <c r="AD65" s="62"/>
      <c r="AF65" s="71"/>
      <c r="AG65" s="85"/>
      <c r="BC65" s="85"/>
      <c r="BE65" s="62"/>
      <c r="BU65" s="85"/>
      <c r="BV65" s="85"/>
      <c r="CP65" s="85"/>
      <c r="CQ65" s="85"/>
      <c r="CS65" s="85"/>
      <c r="DF65" s="62"/>
      <c r="DH65" s="85"/>
      <c r="DI65" s="85"/>
    </row>
    <row r="66" spans="14:113" s="73" customFormat="1" ht="9" customHeight="1">
      <c r="N66" s="62"/>
      <c r="O66" s="62"/>
      <c r="P66" s="85"/>
      <c r="Q66" s="62"/>
      <c r="AD66" s="62"/>
      <c r="AF66" s="71"/>
      <c r="AG66" s="85"/>
      <c r="BC66" s="85"/>
      <c r="BE66" s="62"/>
      <c r="BU66" s="85"/>
      <c r="BV66" s="85"/>
      <c r="CP66" s="85"/>
      <c r="CQ66" s="85"/>
      <c r="CS66" s="85"/>
      <c r="DF66" s="62"/>
      <c r="DH66" s="85"/>
      <c r="DI66" s="85"/>
    </row>
    <row r="67" spans="14:113" s="73" customFormat="1" ht="9" customHeight="1">
      <c r="N67" s="62"/>
      <c r="O67" s="62"/>
      <c r="P67" s="85"/>
      <c r="Q67" s="62"/>
      <c r="AD67" s="62"/>
      <c r="AF67" s="71"/>
      <c r="AG67" s="85"/>
      <c r="BC67" s="85"/>
      <c r="BE67" s="62"/>
      <c r="BU67" s="85"/>
      <c r="BV67" s="85"/>
      <c r="CP67" s="85"/>
      <c r="CQ67" s="85"/>
      <c r="CS67" s="85"/>
      <c r="DF67" s="62"/>
      <c r="DH67" s="85"/>
      <c r="DI67" s="85"/>
    </row>
    <row r="68" spans="14:113" s="73" customFormat="1" ht="9" customHeight="1">
      <c r="N68" s="62"/>
      <c r="O68" s="62"/>
      <c r="P68" s="85"/>
      <c r="Q68" s="62"/>
      <c r="AD68" s="62"/>
      <c r="AF68" s="71"/>
      <c r="AG68" s="85"/>
      <c r="BC68" s="85"/>
      <c r="BE68" s="62"/>
      <c r="BU68" s="85"/>
      <c r="BV68" s="85"/>
      <c r="CP68" s="85"/>
      <c r="CQ68" s="85"/>
      <c r="CS68" s="85"/>
      <c r="DF68" s="62"/>
      <c r="DH68" s="85"/>
      <c r="DI68" s="85"/>
    </row>
    <row r="69" spans="14:113" s="73" customFormat="1" ht="9" customHeight="1">
      <c r="N69" s="62"/>
      <c r="O69" s="62"/>
      <c r="P69" s="85"/>
      <c r="Q69" s="62"/>
      <c r="AD69" s="62"/>
      <c r="AF69" s="71"/>
      <c r="AG69" s="85"/>
      <c r="BC69" s="85"/>
      <c r="BE69" s="62"/>
      <c r="BU69" s="85"/>
      <c r="BV69" s="85"/>
      <c r="CP69" s="85"/>
      <c r="CQ69" s="85"/>
      <c r="CS69" s="85"/>
      <c r="DF69" s="62"/>
      <c r="DH69" s="85"/>
      <c r="DI69" s="85"/>
    </row>
    <row r="70" spans="14:113" s="73" customFormat="1" ht="9" customHeight="1">
      <c r="N70" s="62"/>
      <c r="O70" s="62"/>
      <c r="P70" s="85"/>
      <c r="Q70" s="62"/>
      <c r="AD70" s="62"/>
      <c r="AF70" s="71"/>
      <c r="AG70" s="85"/>
      <c r="BC70" s="85"/>
      <c r="BE70" s="62"/>
      <c r="BU70" s="85"/>
      <c r="BV70" s="85"/>
      <c r="CP70" s="85"/>
      <c r="CQ70" s="85"/>
      <c r="CS70" s="85"/>
      <c r="DF70" s="62"/>
      <c r="DH70" s="85"/>
      <c r="DI70" s="85"/>
    </row>
    <row r="71" spans="14:113" s="73" customFormat="1" ht="9" customHeight="1">
      <c r="N71" s="62"/>
      <c r="O71" s="62"/>
      <c r="P71" s="85"/>
      <c r="Q71" s="62"/>
      <c r="AD71" s="62"/>
      <c r="AF71" s="71"/>
      <c r="AG71" s="85"/>
      <c r="BC71" s="85"/>
      <c r="BE71" s="62"/>
      <c r="BU71" s="85"/>
      <c r="BV71" s="85"/>
      <c r="CP71" s="85"/>
      <c r="CQ71" s="85"/>
      <c r="CS71" s="85"/>
      <c r="DF71" s="62"/>
      <c r="DH71" s="85"/>
      <c r="DI71" s="85"/>
    </row>
    <row r="72" spans="14:113" s="73" customFormat="1" ht="9" customHeight="1">
      <c r="N72" s="62"/>
      <c r="O72" s="62"/>
      <c r="P72" s="85"/>
      <c r="Q72" s="62"/>
      <c r="AD72" s="62"/>
      <c r="AF72" s="71"/>
      <c r="AG72" s="85"/>
      <c r="BC72" s="85"/>
      <c r="BE72" s="62"/>
      <c r="BU72" s="85"/>
      <c r="BV72" s="85"/>
      <c r="CP72" s="85"/>
      <c r="CQ72" s="85"/>
      <c r="CS72" s="85"/>
      <c r="DF72" s="62"/>
      <c r="DH72" s="85"/>
      <c r="DI72" s="85"/>
    </row>
    <row r="73" spans="14:113" s="73" customFormat="1" ht="9" customHeight="1">
      <c r="N73" s="62"/>
      <c r="O73" s="62"/>
      <c r="P73" s="85"/>
      <c r="Q73" s="62"/>
      <c r="AD73" s="62"/>
      <c r="AF73" s="71"/>
      <c r="AG73" s="85"/>
      <c r="BC73" s="85"/>
      <c r="BE73" s="62"/>
      <c r="BU73" s="85"/>
      <c r="BV73" s="85"/>
      <c r="CP73" s="85"/>
      <c r="CQ73" s="85"/>
      <c r="CS73" s="85"/>
      <c r="DF73" s="62"/>
      <c r="DH73" s="85"/>
      <c r="DI73" s="85"/>
    </row>
    <row r="74" spans="14:113" s="73" customFormat="1" ht="9" customHeight="1">
      <c r="N74" s="62"/>
      <c r="O74" s="62"/>
      <c r="P74" s="85"/>
      <c r="Q74" s="62"/>
      <c r="AD74" s="62"/>
      <c r="AF74" s="71"/>
      <c r="AG74" s="85"/>
      <c r="BC74" s="85"/>
      <c r="BE74" s="62"/>
      <c r="BU74" s="85"/>
      <c r="BV74" s="85"/>
      <c r="CP74" s="85"/>
      <c r="CQ74" s="85"/>
      <c r="CS74" s="85"/>
      <c r="DF74" s="62"/>
      <c r="DH74" s="85"/>
      <c r="DI74" s="85"/>
    </row>
    <row r="75" spans="14:113" s="73" customFormat="1" ht="9" customHeight="1">
      <c r="N75" s="62"/>
      <c r="O75" s="62"/>
      <c r="P75" s="85"/>
      <c r="Q75" s="62"/>
      <c r="AD75" s="62"/>
      <c r="AF75" s="71"/>
      <c r="AG75" s="85"/>
      <c r="BC75" s="85"/>
      <c r="BE75" s="62"/>
      <c r="BU75" s="85"/>
      <c r="BV75" s="85"/>
      <c r="CP75" s="85"/>
      <c r="CQ75" s="85"/>
      <c r="CS75" s="85"/>
      <c r="DF75" s="62"/>
      <c r="DH75" s="85"/>
      <c r="DI75" s="85"/>
    </row>
    <row r="76" spans="14:113" s="73" customFormat="1" ht="9" customHeight="1">
      <c r="N76" s="62"/>
      <c r="O76" s="62"/>
      <c r="P76" s="85"/>
      <c r="Q76" s="62"/>
      <c r="AD76" s="62"/>
      <c r="AF76" s="71"/>
      <c r="AG76" s="85"/>
      <c r="BC76" s="85"/>
      <c r="BE76" s="62"/>
      <c r="BU76" s="85"/>
      <c r="BV76" s="85"/>
      <c r="CP76" s="85"/>
      <c r="CQ76" s="85"/>
      <c r="CS76" s="85"/>
      <c r="DF76" s="62"/>
      <c r="DH76" s="85"/>
      <c r="DI76" s="85"/>
    </row>
    <row r="77" spans="14:113" s="73" customFormat="1" ht="9" customHeight="1">
      <c r="N77" s="62"/>
      <c r="O77" s="62"/>
      <c r="P77" s="85"/>
      <c r="Q77" s="62"/>
      <c r="AD77" s="62"/>
      <c r="AF77" s="71"/>
      <c r="AG77" s="85"/>
      <c r="BC77" s="85"/>
      <c r="BE77" s="62"/>
      <c r="BU77" s="85"/>
      <c r="BV77" s="85"/>
      <c r="CP77" s="85"/>
      <c r="CQ77" s="85"/>
      <c r="CS77" s="85"/>
      <c r="DF77" s="62"/>
      <c r="DH77" s="85"/>
      <c r="DI77" s="85"/>
    </row>
    <row r="78" spans="14:113" s="73" customFormat="1" ht="9" customHeight="1">
      <c r="N78" s="62"/>
      <c r="O78" s="62"/>
      <c r="P78" s="85"/>
      <c r="Q78" s="62"/>
      <c r="AD78" s="62"/>
      <c r="AF78" s="71"/>
      <c r="AG78" s="85"/>
      <c r="BC78" s="85"/>
      <c r="BE78" s="62"/>
      <c r="BU78" s="85"/>
      <c r="BV78" s="85"/>
      <c r="CP78" s="85"/>
      <c r="CQ78" s="85"/>
      <c r="CS78" s="85"/>
      <c r="DF78" s="62"/>
      <c r="DH78" s="85"/>
      <c r="DI78" s="85"/>
    </row>
    <row r="79" spans="14:113" s="73" customFormat="1" ht="9" customHeight="1">
      <c r="N79" s="62"/>
      <c r="O79" s="62"/>
      <c r="P79" s="85"/>
      <c r="Q79" s="62"/>
      <c r="AD79" s="62"/>
      <c r="AF79" s="71"/>
      <c r="AG79" s="85"/>
      <c r="BC79" s="85"/>
      <c r="BE79" s="62"/>
      <c r="BU79" s="85"/>
      <c r="BV79" s="85"/>
      <c r="CP79" s="85"/>
      <c r="CQ79" s="85"/>
      <c r="CS79" s="85"/>
      <c r="DF79" s="62"/>
      <c r="DH79" s="85"/>
      <c r="DI79" s="85"/>
    </row>
    <row r="80" spans="14:113" s="73" customFormat="1" ht="9" customHeight="1">
      <c r="N80" s="62"/>
      <c r="O80" s="62"/>
      <c r="P80" s="85"/>
      <c r="Q80" s="62"/>
      <c r="AD80" s="62"/>
      <c r="AF80" s="71"/>
      <c r="AG80" s="85"/>
      <c r="BC80" s="85"/>
      <c r="BE80" s="62"/>
      <c r="BU80" s="85"/>
      <c r="BV80" s="85"/>
      <c r="CP80" s="85"/>
      <c r="CQ80" s="85"/>
      <c r="CS80" s="85"/>
      <c r="DF80" s="62"/>
      <c r="DH80" s="85"/>
      <c r="DI80" s="85"/>
    </row>
    <row r="81" spans="14:113" s="73" customFormat="1" ht="9" customHeight="1">
      <c r="N81" s="62"/>
      <c r="O81" s="62"/>
      <c r="P81" s="85"/>
      <c r="Q81" s="62"/>
      <c r="AD81" s="62"/>
      <c r="AF81" s="71"/>
      <c r="AG81" s="85"/>
      <c r="BC81" s="85"/>
      <c r="BE81" s="62"/>
      <c r="BU81" s="85"/>
      <c r="BV81" s="85"/>
      <c r="CP81" s="85"/>
      <c r="CQ81" s="85"/>
      <c r="CS81" s="85"/>
      <c r="DF81" s="62"/>
      <c r="DH81" s="85"/>
      <c r="DI81" s="85"/>
    </row>
    <row r="82" spans="14:113" s="73" customFormat="1" ht="9" customHeight="1">
      <c r="N82" s="62"/>
      <c r="O82" s="62"/>
      <c r="P82" s="85"/>
      <c r="Q82" s="62"/>
      <c r="AD82" s="62"/>
      <c r="AF82" s="71"/>
      <c r="AG82" s="85"/>
      <c r="BC82" s="85"/>
      <c r="BE82" s="62"/>
      <c r="BU82" s="85"/>
      <c r="BV82" s="85"/>
      <c r="CP82" s="85"/>
      <c r="CQ82" s="85"/>
      <c r="CS82" s="85"/>
      <c r="DF82" s="62"/>
      <c r="DH82" s="85"/>
      <c r="DI82" s="85"/>
    </row>
    <row r="83" spans="14:113" s="73" customFormat="1" ht="9" customHeight="1">
      <c r="N83" s="62"/>
      <c r="O83" s="62"/>
      <c r="P83" s="85"/>
      <c r="Q83" s="62"/>
      <c r="AD83" s="62"/>
      <c r="AF83" s="71"/>
      <c r="AG83" s="85"/>
      <c r="BC83" s="85"/>
      <c r="BE83" s="62"/>
      <c r="BU83" s="85"/>
      <c r="BV83" s="85"/>
      <c r="CP83" s="85"/>
      <c r="CQ83" s="85"/>
      <c r="CS83" s="85"/>
      <c r="DF83" s="62"/>
      <c r="DH83" s="85"/>
      <c r="DI83" s="85"/>
    </row>
    <row r="84" spans="14:113" s="73" customFormat="1" ht="9" customHeight="1">
      <c r="N84" s="62"/>
      <c r="O84" s="62"/>
      <c r="P84" s="85"/>
      <c r="Q84" s="62"/>
      <c r="AD84" s="62"/>
      <c r="AF84" s="71"/>
      <c r="AG84" s="85"/>
      <c r="BC84" s="85"/>
      <c r="BE84" s="62"/>
      <c r="BU84" s="85"/>
      <c r="BV84" s="85"/>
      <c r="CP84" s="85"/>
      <c r="CQ84" s="85"/>
      <c r="CS84" s="85"/>
      <c r="DF84" s="62"/>
      <c r="DH84" s="85"/>
      <c r="DI84" s="85"/>
    </row>
    <row r="85" spans="14:113" s="73" customFormat="1" ht="9" customHeight="1">
      <c r="N85" s="62"/>
      <c r="O85" s="62"/>
      <c r="P85" s="85"/>
      <c r="Q85" s="62"/>
      <c r="AD85" s="62"/>
      <c r="AF85" s="71"/>
      <c r="AG85" s="85"/>
      <c r="BC85" s="85"/>
      <c r="BE85" s="62"/>
      <c r="BU85" s="85"/>
      <c r="BV85" s="85"/>
      <c r="CP85" s="85"/>
      <c r="CQ85" s="85"/>
      <c r="CS85" s="85"/>
      <c r="DF85" s="62"/>
      <c r="DH85" s="85"/>
      <c r="DI85" s="85"/>
    </row>
    <row r="86" spans="14:113" s="73" customFormat="1" ht="9" customHeight="1">
      <c r="N86" s="62"/>
      <c r="O86" s="62"/>
      <c r="P86" s="85"/>
      <c r="Q86" s="62"/>
      <c r="AD86" s="62"/>
      <c r="AF86" s="71"/>
      <c r="AG86" s="85"/>
      <c r="BC86" s="85"/>
      <c r="BE86" s="62"/>
      <c r="BU86" s="85"/>
      <c r="BV86" s="85"/>
      <c r="CP86" s="85"/>
      <c r="CQ86" s="85"/>
      <c r="CS86" s="85"/>
      <c r="DF86" s="62"/>
      <c r="DH86" s="85"/>
      <c r="DI86" s="85"/>
    </row>
    <row r="87" spans="14:113" s="73" customFormat="1" ht="9" customHeight="1">
      <c r="N87" s="62"/>
      <c r="O87" s="62"/>
      <c r="P87" s="85"/>
      <c r="Q87" s="62"/>
      <c r="AD87" s="62"/>
      <c r="AF87" s="71"/>
      <c r="AG87" s="85"/>
      <c r="BC87" s="85"/>
      <c r="BE87" s="62"/>
      <c r="BU87" s="85"/>
      <c r="BV87" s="85"/>
      <c r="CP87" s="85"/>
      <c r="CQ87" s="85"/>
      <c r="CS87" s="85"/>
      <c r="DF87" s="62"/>
      <c r="DH87" s="85"/>
      <c r="DI87" s="85"/>
    </row>
    <row r="88" spans="14:113" s="73" customFormat="1" ht="9" customHeight="1">
      <c r="N88" s="62"/>
      <c r="O88" s="62"/>
      <c r="P88" s="85"/>
      <c r="Q88" s="62"/>
      <c r="AD88" s="62"/>
      <c r="AF88" s="71"/>
      <c r="AG88" s="85"/>
      <c r="BC88" s="85"/>
      <c r="BE88" s="62"/>
      <c r="BU88" s="85"/>
      <c r="BV88" s="85"/>
      <c r="CP88" s="85"/>
      <c r="CQ88" s="85"/>
      <c r="CS88" s="85"/>
      <c r="DF88" s="62"/>
      <c r="DH88" s="85"/>
      <c r="DI88" s="85"/>
    </row>
    <row r="89" spans="14:113" s="73" customFormat="1" ht="9" customHeight="1">
      <c r="N89" s="62"/>
      <c r="O89" s="62"/>
      <c r="P89" s="85"/>
      <c r="Q89" s="62"/>
      <c r="AD89" s="62"/>
      <c r="AF89" s="71"/>
      <c r="AG89" s="85"/>
      <c r="BC89" s="85"/>
      <c r="BE89" s="62"/>
      <c r="BU89" s="85"/>
      <c r="BV89" s="85"/>
      <c r="CP89" s="85"/>
      <c r="CQ89" s="85"/>
      <c r="CS89" s="85"/>
      <c r="DF89" s="62"/>
      <c r="DH89" s="85"/>
      <c r="DI89" s="85"/>
    </row>
    <row r="90" spans="14:113" s="73" customFormat="1" ht="9" customHeight="1">
      <c r="N90" s="62"/>
      <c r="O90" s="62"/>
      <c r="P90" s="85"/>
      <c r="Q90" s="62"/>
      <c r="AD90" s="62"/>
      <c r="AF90" s="71"/>
      <c r="AG90" s="85"/>
      <c r="BC90" s="85"/>
      <c r="BE90" s="62"/>
      <c r="BU90" s="85"/>
      <c r="BV90" s="85"/>
      <c r="CP90" s="85"/>
      <c r="CQ90" s="85"/>
      <c r="CS90" s="85"/>
      <c r="DF90" s="62"/>
      <c r="DH90" s="85"/>
      <c r="DI90" s="85"/>
    </row>
    <row r="91" spans="14:113" s="73" customFormat="1" ht="9" customHeight="1">
      <c r="N91" s="62"/>
      <c r="O91" s="62"/>
      <c r="P91" s="85"/>
      <c r="Q91" s="62"/>
      <c r="AD91" s="62"/>
      <c r="AF91" s="71"/>
      <c r="AG91" s="85"/>
      <c r="BC91" s="85"/>
      <c r="BE91" s="62"/>
      <c r="BU91" s="85"/>
      <c r="BV91" s="85"/>
      <c r="CP91" s="85"/>
      <c r="CQ91" s="85"/>
      <c r="CS91" s="85"/>
      <c r="DF91" s="62"/>
      <c r="DH91" s="85"/>
      <c r="DI91" s="85"/>
    </row>
    <row r="92" spans="14:113" s="73" customFormat="1" ht="9" customHeight="1">
      <c r="N92" s="62"/>
      <c r="O92" s="62"/>
      <c r="P92" s="85"/>
      <c r="Q92" s="62"/>
      <c r="AD92" s="62"/>
      <c r="AF92" s="71"/>
      <c r="AG92" s="85"/>
      <c r="BC92" s="85"/>
      <c r="BE92" s="62"/>
      <c r="BU92" s="85"/>
      <c r="BV92" s="85"/>
      <c r="CP92" s="85"/>
      <c r="CQ92" s="85"/>
      <c r="CS92" s="85"/>
      <c r="DF92" s="62"/>
      <c r="DH92" s="85"/>
      <c r="DI92" s="85"/>
    </row>
    <row r="93" spans="14:113" s="73" customFormat="1" ht="9" customHeight="1">
      <c r="N93" s="62"/>
      <c r="O93" s="62"/>
      <c r="P93" s="85"/>
      <c r="Q93" s="62"/>
      <c r="AD93" s="62"/>
      <c r="AF93" s="71"/>
      <c r="AG93" s="85"/>
      <c r="BC93" s="85"/>
      <c r="BE93" s="62"/>
      <c r="BU93" s="85"/>
      <c r="BV93" s="85"/>
      <c r="CP93" s="85"/>
      <c r="CQ93" s="85"/>
      <c r="CS93" s="85"/>
      <c r="DF93" s="62"/>
      <c r="DH93" s="85"/>
      <c r="DI93" s="85"/>
    </row>
    <row r="94" spans="14:113" s="73" customFormat="1" ht="9" customHeight="1">
      <c r="N94" s="62"/>
      <c r="O94" s="62"/>
      <c r="P94" s="85"/>
      <c r="Q94" s="62"/>
      <c r="AD94" s="62"/>
      <c r="AF94" s="71"/>
      <c r="AG94" s="85"/>
      <c r="BC94" s="85"/>
      <c r="BE94" s="62"/>
      <c r="BU94" s="85"/>
      <c r="BV94" s="85"/>
      <c r="CP94" s="85"/>
      <c r="CQ94" s="85"/>
      <c r="CS94" s="85"/>
      <c r="DF94" s="62"/>
      <c r="DH94" s="85"/>
      <c r="DI94" s="85"/>
    </row>
    <row r="95" spans="14:113" s="73" customFormat="1" ht="9" customHeight="1">
      <c r="N95" s="62"/>
      <c r="O95" s="62"/>
      <c r="P95" s="85"/>
      <c r="Q95" s="62"/>
      <c r="AD95" s="62"/>
      <c r="AF95" s="71"/>
      <c r="AG95" s="85"/>
      <c r="BC95" s="85"/>
      <c r="BE95" s="62"/>
      <c r="BU95" s="85"/>
      <c r="BV95" s="85"/>
      <c r="CP95" s="85"/>
      <c r="CQ95" s="85"/>
      <c r="CS95" s="85"/>
      <c r="DF95" s="62"/>
      <c r="DH95" s="85"/>
      <c r="DI95" s="85"/>
    </row>
    <row r="96" spans="14:113" s="73" customFormat="1" ht="9" customHeight="1">
      <c r="N96" s="62"/>
      <c r="O96" s="62"/>
      <c r="P96" s="85"/>
      <c r="Q96" s="62"/>
      <c r="AD96" s="62"/>
      <c r="AF96" s="71"/>
      <c r="AG96" s="85"/>
      <c r="BC96" s="85"/>
      <c r="BE96" s="62"/>
      <c r="BU96" s="85"/>
      <c r="BV96" s="85"/>
      <c r="CP96" s="85"/>
      <c r="CQ96" s="85"/>
      <c r="CS96" s="85"/>
      <c r="DF96" s="62"/>
      <c r="DH96" s="85"/>
      <c r="DI96" s="85"/>
    </row>
    <row r="97" spans="14:113" s="73" customFormat="1" ht="9" customHeight="1">
      <c r="N97" s="62"/>
      <c r="O97" s="62"/>
      <c r="P97" s="85"/>
      <c r="Q97" s="62"/>
      <c r="AD97" s="62"/>
      <c r="AF97" s="71"/>
      <c r="AG97" s="85"/>
      <c r="BC97" s="85"/>
      <c r="BE97" s="62"/>
      <c r="BU97" s="85"/>
      <c r="BV97" s="85"/>
      <c r="CP97" s="85"/>
      <c r="CQ97" s="85"/>
      <c r="CS97" s="85"/>
      <c r="DF97" s="62"/>
      <c r="DH97" s="85"/>
      <c r="DI97" s="85"/>
    </row>
    <row r="98" spans="14:113" s="73" customFormat="1" ht="9" customHeight="1">
      <c r="N98" s="62"/>
      <c r="O98" s="62"/>
      <c r="P98" s="85"/>
      <c r="Q98" s="62"/>
      <c r="AD98" s="62"/>
      <c r="AF98" s="71"/>
      <c r="AG98" s="85"/>
      <c r="BC98" s="85"/>
      <c r="BE98" s="62"/>
      <c r="BU98" s="85"/>
      <c r="BV98" s="85"/>
      <c r="CP98" s="85"/>
      <c r="CQ98" s="85"/>
      <c r="CS98" s="85"/>
      <c r="DF98" s="62"/>
      <c r="DH98" s="85"/>
      <c r="DI98" s="85"/>
    </row>
    <row r="99" spans="14:113" s="73" customFormat="1" ht="9" customHeight="1">
      <c r="N99" s="62"/>
      <c r="O99" s="62"/>
      <c r="P99" s="85"/>
      <c r="Q99" s="62"/>
      <c r="AD99" s="62"/>
      <c r="AF99" s="71"/>
      <c r="AG99" s="85"/>
      <c r="BC99" s="85"/>
      <c r="BE99" s="62"/>
      <c r="BU99" s="85"/>
      <c r="BV99" s="85"/>
      <c r="CP99" s="85"/>
      <c r="CQ99" s="85"/>
      <c r="CS99" s="85"/>
      <c r="DF99" s="62"/>
      <c r="DH99" s="85"/>
      <c r="DI99" s="85"/>
    </row>
    <row r="100" spans="14:113" s="73" customFormat="1" ht="9" customHeight="1">
      <c r="N100" s="62"/>
      <c r="O100" s="62"/>
      <c r="P100" s="85"/>
      <c r="Q100" s="62"/>
      <c r="AD100" s="62"/>
      <c r="AF100" s="71"/>
      <c r="AG100" s="85"/>
      <c r="BC100" s="85"/>
      <c r="BE100" s="62"/>
      <c r="BU100" s="85"/>
      <c r="BV100" s="85"/>
      <c r="CP100" s="85"/>
      <c r="CQ100" s="85"/>
      <c r="CS100" s="85"/>
      <c r="DF100" s="62"/>
      <c r="DH100" s="85"/>
      <c r="DI100" s="85"/>
    </row>
    <row r="101" spans="14:113" s="73" customFormat="1" ht="9" customHeight="1">
      <c r="N101" s="62"/>
      <c r="O101" s="62"/>
      <c r="P101" s="85"/>
      <c r="Q101" s="62"/>
      <c r="AD101" s="62"/>
      <c r="AF101" s="71"/>
      <c r="AG101" s="85"/>
      <c r="BC101" s="85"/>
      <c r="BE101" s="62"/>
      <c r="BU101" s="85"/>
      <c r="BV101" s="85"/>
      <c r="CP101" s="85"/>
      <c r="CQ101" s="85"/>
      <c r="CS101" s="85"/>
      <c r="DF101" s="62"/>
      <c r="DH101" s="85"/>
      <c r="DI101" s="85"/>
    </row>
    <row r="102" spans="14:113" s="73" customFormat="1" ht="9" customHeight="1">
      <c r="N102" s="62"/>
      <c r="O102" s="62"/>
      <c r="P102" s="85"/>
      <c r="Q102" s="62"/>
      <c r="AD102" s="62"/>
      <c r="AF102" s="71"/>
      <c r="AG102" s="85"/>
      <c r="BC102" s="85"/>
      <c r="BE102" s="62"/>
      <c r="BU102" s="85"/>
      <c r="BV102" s="85"/>
      <c r="CP102" s="85"/>
      <c r="CQ102" s="85"/>
      <c r="CS102" s="85"/>
      <c r="DF102" s="62"/>
      <c r="DH102" s="85"/>
      <c r="DI102" s="85"/>
    </row>
    <row r="103" spans="14:113" s="73" customFormat="1" ht="9" customHeight="1">
      <c r="N103" s="62"/>
      <c r="O103" s="62"/>
      <c r="P103" s="85"/>
      <c r="Q103" s="62"/>
      <c r="AD103" s="62"/>
      <c r="AF103" s="71"/>
      <c r="AG103" s="85"/>
      <c r="BC103" s="85"/>
      <c r="BE103" s="62"/>
      <c r="BU103" s="85"/>
      <c r="BV103" s="85"/>
      <c r="CP103" s="85"/>
      <c r="CQ103" s="85"/>
      <c r="CS103" s="85"/>
      <c r="DF103" s="62"/>
      <c r="DH103" s="85"/>
      <c r="DI103" s="85"/>
    </row>
    <row r="104" spans="14:113" s="73" customFormat="1" ht="9" customHeight="1">
      <c r="N104" s="62"/>
      <c r="O104" s="62"/>
      <c r="P104" s="85"/>
      <c r="Q104" s="62"/>
      <c r="AD104" s="62"/>
      <c r="AF104" s="71"/>
      <c r="AG104" s="85"/>
      <c r="BC104" s="85"/>
      <c r="BE104" s="62"/>
      <c r="BU104" s="85"/>
      <c r="BV104" s="85"/>
      <c r="CP104" s="85"/>
      <c r="CQ104" s="85"/>
      <c r="CS104" s="85"/>
      <c r="DF104" s="62"/>
      <c r="DH104" s="85"/>
      <c r="DI104" s="85"/>
    </row>
    <row r="105" spans="14:113" s="73" customFormat="1" ht="9" customHeight="1">
      <c r="N105" s="62"/>
      <c r="O105" s="62"/>
      <c r="P105" s="85"/>
      <c r="Q105" s="62"/>
      <c r="AD105" s="62"/>
      <c r="AF105" s="71"/>
      <c r="AG105" s="85"/>
      <c r="BC105" s="85"/>
      <c r="BE105" s="62"/>
      <c r="BU105" s="85"/>
      <c r="BV105" s="85"/>
      <c r="CP105" s="85"/>
      <c r="CQ105" s="85"/>
      <c r="CS105" s="85"/>
      <c r="DF105" s="62"/>
      <c r="DH105" s="85"/>
      <c r="DI105" s="85"/>
    </row>
    <row r="106" spans="14:113" s="73" customFormat="1" ht="9" customHeight="1">
      <c r="N106" s="62"/>
      <c r="O106" s="62"/>
      <c r="P106" s="85"/>
      <c r="Q106" s="62"/>
      <c r="AD106" s="62"/>
      <c r="AF106" s="71"/>
      <c r="AG106" s="85"/>
      <c r="BC106" s="85"/>
      <c r="BE106" s="62"/>
      <c r="BU106" s="85"/>
      <c r="BV106" s="85"/>
      <c r="CP106" s="85"/>
      <c r="CQ106" s="85"/>
      <c r="CS106" s="85"/>
      <c r="DF106" s="62"/>
      <c r="DH106" s="85"/>
      <c r="DI106" s="85"/>
    </row>
    <row r="107" spans="14:113" s="73" customFormat="1" ht="9" customHeight="1">
      <c r="N107" s="62"/>
      <c r="O107" s="62"/>
      <c r="P107" s="85"/>
      <c r="Q107" s="62"/>
      <c r="AD107" s="62"/>
      <c r="AF107" s="71"/>
      <c r="AG107" s="85"/>
      <c r="BC107" s="85"/>
      <c r="BE107" s="62"/>
      <c r="BU107" s="85"/>
      <c r="BV107" s="85"/>
      <c r="CP107" s="85"/>
      <c r="CQ107" s="85"/>
      <c r="CS107" s="85"/>
      <c r="DF107" s="62"/>
      <c r="DH107" s="85"/>
      <c r="DI107" s="85"/>
    </row>
    <row r="108" spans="14:113" s="73" customFormat="1" ht="9" customHeight="1">
      <c r="N108" s="62"/>
      <c r="O108" s="62"/>
      <c r="P108" s="85"/>
      <c r="Q108" s="62"/>
      <c r="AD108" s="62"/>
      <c r="AF108" s="71"/>
      <c r="AG108" s="85"/>
      <c r="BC108" s="85"/>
      <c r="BE108" s="62"/>
      <c r="BU108" s="85"/>
      <c r="BV108" s="85"/>
      <c r="CP108" s="85"/>
      <c r="CQ108" s="85"/>
      <c r="CS108" s="85"/>
      <c r="DF108" s="62"/>
      <c r="DH108" s="85"/>
      <c r="DI108" s="85"/>
    </row>
    <row r="109" spans="14:113" s="73" customFormat="1" ht="9" customHeight="1">
      <c r="N109" s="62"/>
      <c r="O109" s="62"/>
      <c r="P109" s="85"/>
      <c r="Q109" s="62"/>
      <c r="AD109" s="62"/>
      <c r="AF109" s="71"/>
      <c r="AG109" s="85"/>
      <c r="BC109" s="85"/>
      <c r="BE109" s="62"/>
      <c r="BU109" s="85"/>
      <c r="BV109" s="85"/>
      <c r="CP109" s="85"/>
      <c r="CQ109" s="85"/>
      <c r="CS109" s="85"/>
      <c r="DF109" s="62"/>
      <c r="DH109" s="85"/>
      <c r="DI109" s="85"/>
    </row>
    <row r="110" spans="14:113" s="73" customFormat="1" ht="9" customHeight="1">
      <c r="N110" s="62"/>
      <c r="O110" s="62"/>
      <c r="P110" s="85"/>
      <c r="Q110" s="62"/>
      <c r="AD110" s="62"/>
      <c r="AF110" s="71"/>
      <c r="AG110" s="85"/>
      <c r="BC110" s="85"/>
      <c r="BE110" s="62"/>
      <c r="BU110" s="85"/>
      <c r="BV110" s="85"/>
      <c r="CP110" s="85"/>
      <c r="CQ110" s="85"/>
      <c r="CS110" s="85"/>
      <c r="DF110" s="62"/>
      <c r="DH110" s="85"/>
      <c r="DI110" s="85"/>
    </row>
    <row r="111" spans="14:113" s="73" customFormat="1" ht="9" customHeight="1">
      <c r="N111" s="62"/>
      <c r="O111" s="62"/>
      <c r="P111" s="85"/>
      <c r="Q111" s="62"/>
      <c r="AD111" s="62"/>
      <c r="AF111" s="71"/>
      <c r="AG111" s="85"/>
      <c r="BC111" s="85"/>
      <c r="BE111" s="62"/>
      <c r="BU111" s="85"/>
      <c r="BV111" s="85"/>
      <c r="CP111" s="85"/>
      <c r="CQ111" s="85"/>
      <c r="CS111" s="85"/>
      <c r="DF111" s="62"/>
      <c r="DH111" s="85"/>
      <c r="DI111" s="85"/>
    </row>
    <row r="112" spans="14:113" s="73" customFormat="1" ht="9" customHeight="1">
      <c r="N112" s="62"/>
      <c r="O112" s="62"/>
      <c r="P112" s="85"/>
      <c r="Q112" s="62"/>
      <c r="AD112" s="62"/>
      <c r="AF112" s="71"/>
      <c r="AG112" s="85"/>
      <c r="BC112" s="85"/>
      <c r="BE112" s="62"/>
      <c r="BU112" s="85"/>
      <c r="BV112" s="85"/>
      <c r="CP112" s="85"/>
      <c r="CQ112" s="85"/>
      <c r="CS112" s="85"/>
      <c r="DF112" s="62"/>
      <c r="DH112" s="85"/>
      <c r="DI112" s="85"/>
    </row>
    <row r="113" spans="14:113" s="73" customFormat="1" ht="9" customHeight="1">
      <c r="N113" s="62"/>
      <c r="O113" s="62"/>
      <c r="P113" s="85"/>
      <c r="Q113" s="62"/>
      <c r="AD113" s="62"/>
      <c r="AF113" s="71"/>
      <c r="AG113" s="85"/>
      <c r="BC113" s="85"/>
      <c r="BE113" s="62"/>
      <c r="BU113" s="85"/>
      <c r="BV113" s="85"/>
      <c r="CP113" s="85"/>
      <c r="CQ113" s="85"/>
      <c r="CS113" s="85"/>
      <c r="DF113" s="62"/>
      <c r="DH113" s="85"/>
      <c r="DI113" s="85"/>
    </row>
    <row r="114" spans="14:113" s="73" customFormat="1" ht="9" customHeight="1">
      <c r="N114" s="62"/>
      <c r="O114" s="62"/>
      <c r="P114" s="85"/>
      <c r="Q114" s="62"/>
      <c r="AD114" s="62"/>
      <c r="AF114" s="71"/>
      <c r="AG114" s="85"/>
      <c r="BC114" s="85"/>
      <c r="BE114" s="62"/>
      <c r="BU114" s="85"/>
      <c r="BV114" s="85"/>
      <c r="CP114" s="85"/>
      <c r="CQ114" s="85"/>
      <c r="CS114" s="85"/>
      <c r="DF114" s="62"/>
      <c r="DH114" s="85"/>
      <c r="DI114" s="85"/>
    </row>
    <row r="115" spans="14:113" s="73" customFormat="1" ht="9" customHeight="1">
      <c r="N115" s="62"/>
      <c r="O115" s="62"/>
      <c r="P115" s="85"/>
      <c r="Q115" s="62"/>
      <c r="AD115" s="62"/>
      <c r="AF115" s="71"/>
      <c r="AG115" s="85"/>
      <c r="BC115" s="85"/>
      <c r="BE115" s="62"/>
      <c r="BU115" s="85"/>
      <c r="BV115" s="85"/>
      <c r="CP115" s="85"/>
      <c r="CQ115" s="85"/>
      <c r="CS115" s="85"/>
      <c r="DF115" s="62"/>
      <c r="DH115" s="85"/>
      <c r="DI115" s="85"/>
    </row>
    <row r="116" spans="14:113" s="73" customFormat="1" ht="9" customHeight="1">
      <c r="N116" s="62"/>
      <c r="O116" s="62"/>
      <c r="P116" s="85"/>
      <c r="Q116" s="62"/>
      <c r="AD116" s="62"/>
      <c r="AF116" s="71"/>
      <c r="AG116" s="85"/>
      <c r="BC116" s="85"/>
      <c r="BE116" s="62"/>
      <c r="BU116" s="85"/>
      <c r="BV116" s="85"/>
      <c r="CP116" s="85"/>
      <c r="CQ116" s="85"/>
      <c r="CS116" s="85"/>
      <c r="DF116" s="62"/>
      <c r="DH116" s="85"/>
      <c r="DI116" s="85"/>
    </row>
    <row r="117" spans="14:113" s="73" customFormat="1" ht="9" customHeight="1">
      <c r="N117" s="62"/>
      <c r="O117" s="62"/>
      <c r="P117" s="85"/>
      <c r="Q117" s="62"/>
      <c r="AD117" s="62"/>
      <c r="AF117" s="71"/>
      <c r="AG117" s="85"/>
      <c r="BC117" s="85"/>
      <c r="BE117" s="62"/>
      <c r="BU117" s="85"/>
      <c r="BV117" s="85"/>
      <c r="CP117" s="85"/>
      <c r="CQ117" s="85"/>
      <c r="CS117" s="85"/>
      <c r="DF117" s="62"/>
      <c r="DH117" s="85"/>
      <c r="DI117" s="85"/>
    </row>
    <row r="118" spans="14:113" s="73" customFormat="1" ht="9" customHeight="1">
      <c r="N118" s="62"/>
      <c r="O118" s="62"/>
      <c r="P118" s="85"/>
      <c r="Q118" s="62"/>
      <c r="AD118" s="62"/>
      <c r="AF118" s="71"/>
      <c r="AG118" s="85"/>
      <c r="BC118" s="85"/>
      <c r="BE118" s="62"/>
      <c r="BU118" s="85"/>
      <c r="BV118" s="85"/>
      <c r="CP118" s="85"/>
      <c r="CQ118" s="85"/>
      <c r="CS118" s="85"/>
      <c r="DF118" s="62"/>
      <c r="DH118" s="85"/>
      <c r="DI118" s="85"/>
    </row>
    <row r="119" spans="14:113" s="73" customFormat="1" ht="9" customHeight="1">
      <c r="N119" s="62"/>
      <c r="O119" s="62"/>
      <c r="P119" s="85"/>
      <c r="Q119" s="62"/>
      <c r="AD119" s="62"/>
      <c r="AF119" s="71"/>
      <c r="AG119" s="85"/>
      <c r="BC119" s="85"/>
      <c r="BE119" s="62"/>
      <c r="BU119" s="85"/>
      <c r="BV119" s="85"/>
      <c r="CP119" s="85"/>
      <c r="CQ119" s="85"/>
      <c r="CS119" s="85"/>
      <c r="DF119" s="62"/>
      <c r="DH119" s="85"/>
      <c r="DI119" s="85"/>
    </row>
    <row r="120" spans="14:113" s="73" customFormat="1" ht="9" customHeight="1">
      <c r="N120" s="62"/>
      <c r="O120" s="62"/>
      <c r="P120" s="85"/>
      <c r="Q120" s="62"/>
      <c r="AD120" s="62"/>
      <c r="AF120" s="71"/>
      <c r="AG120" s="85"/>
      <c r="BC120" s="85"/>
      <c r="BE120" s="62"/>
      <c r="BU120" s="85"/>
      <c r="BV120" s="85"/>
      <c r="CP120" s="85"/>
      <c r="CQ120" s="85"/>
      <c r="CS120" s="85"/>
      <c r="DF120" s="62"/>
      <c r="DH120" s="85"/>
      <c r="DI120" s="85"/>
    </row>
    <row r="121" spans="14:113" s="73" customFormat="1" ht="9" customHeight="1">
      <c r="N121" s="62"/>
      <c r="O121" s="62"/>
      <c r="P121" s="85"/>
      <c r="Q121" s="62"/>
      <c r="AD121" s="62"/>
      <c r="AF121" s="71"/>
      <c r="AG121" s="85"/>
      <c r="BC121" s="85"/>
      <c r="BE121" s="62"/>
      <c r="BU121" s="85"/>
      <c r="BV121" s="85"/>
      <c r="CP121" s="85"/>
      <c r="CQ121" s="85"/>
      <c r="CS121" s="85"/>
      <c r="DF121" s="62"/>
      <c r="DH121" s="85"/>
      <c r="DI121" s="85"/>
    </row>
    <row r="122" spans="14:113" s="73" customFormat="1" ht="9" customHeight="1">
      <c r="N122" s="62"/>
      <c r="O122" s="62"/>
      <c r="P122" s="85"/>
      <c r="Q122" s="62"/>
      <c r="AD122" s="62"/>
      <c r="AF122" s="71"/>
      <c r="AG122" s="85"/>
      <c r="BC122" s="85"/>
      <c r="BE122" s="62"/>
      <c r="BU122" s="85"/>
      <c r="BV122" s="85"/>
      <c r="CP122" s="85"/>
      <c r="CQ122" s="85"/>
      <c r="CS122" s="85"/>
      <c r="DF122" s="62"/>
      <c r="DH122" s="85"/>
      <c r="DI122" s="85"/>
    </row>
    <row r="123" spans="14:113" s="73" customFormat="1" ht="9" customHeight="1">
      <c r="N123" s="62"/>
      <c r="O123" s="62"/>
      <c r="P123" s="85"/>
      <c r="Q123" s="62"/>
      <c r="AD123" s="62"/>
      <c r="AF123" s="71"/>
      <c r="AG123" s="85"/>
      <c r="BC123" s="85"/>
      <c r="BE123" s="62"/>
      <c r="BU123" s="85"/>
      <c r="BV123" s="85"/>
      <c r="CP123" s="85"/>
      <c r="CQ123" s="85"/>
      <c r="CS123" s="85"/>
      <c r="DF123" s="62"/>
      <c r="DH123" s="85"/>
      <c r="DI123" s="85"/>
    </row>
    <row r="124" spans="14:113" s="73" customFormat="1" ht="9" customHeight="1">
      <c r="N124" s="62"/>
      <c r="O124" s="62"/>
      <c r="P124" s="85"/>
      <c r="Q124" s="62"/>
      <c r="AD124" s="62"/>
      <c r="AF124" s="71"/>
      <c r="AG124" s="85"/>
      <c r="BC124" s="85"/>
      <c r="BE124" s="62"/>
      <c r="BU124" s="85"/>
      <c r="BV124" s="85"/>
      <c r="CP124" s="85"/>
      <c r="CQ124" s="85"/>
      <c r="CS124" s="85"/>
      <c r="DF124" s="62"/>
      <c r="DH124" s="85"/>
      <c r="DI124" s="85"/>
    </row>
    <row r="125" spans="14:113" s="73" customFormat="1" ht="9" customHeight="1">
      <c r="N125" s="62"/>
      <c r="O125" s="62"/>
      <c r="P125" s="85"/>
      <c r="Q125" s="62"/>
      <c r="AD125" s="62"/>
      <c r="AF125" s="71"/>
      <c r="AG125" s="85"/>
      <c r="BC125" s="85"/>
      <c r="BE125" s="62"/>
      <c r="BU125" s="85"/>
      <c r="BV125" s="85"/>
      <c r="CP125" s="85"/>
      <c r="CQ125" s="85"/>
      <c r="CS125" s="85"/>
      <c r="DF125" s="62"/>
      <c r="DH125" s="85"/>
      <c r="DI125" s="85"/>
    </row>
    <row r="126" spans="14:113" s="73" customFormat="1" ht="9" customHeight="1">
      <c r="N126" s="62"/>
      <c r="O126" s="62"/>
      <c r="P126" s="85"/>
      <c r="Q126" s="62"/>
      <c r="AD126" s="62"/>
      <c r="AF126" s="71"/>
      <c r="AG126" s="85"/>
      <c r="BC126" s="85"/>
      <c r="BE126" s="62"/>
      <c r="BU126" s="85"/>
      <c r="BV126" s="85"/>
      <c r="CP126" s="85"/>
      <c r="CQ126" s="85"/>
      <c r="CS126" s="85"/>
      <c r="DF126" s="62"/>
      <c r="DH126" s="85"/>
      <c r="DI126" s="85"/>
    </row>
    <row r="127" spans="14:113" s="73" customFormat="1" ht="9" customHeight="1">
      <c r="N127" s="62"/>
      <c r="O127" s="62"/>
      <c r="P127" s="85"/>
      <c r="Q127" s="62"/>
      <c r="AD127" s="62"/>
      <c r="AF127" s="71"/>
      <c r="AG127" s="85"/>
      <c r="BC127" s="85"/>
      <c r="BE127" s="62"/>
      <c r="BU127" s="85"/>
      <c r="BV127" s="85"/>
      <c r="CP127" s="85"/>
      <c r="CQ127" s="85"/>
      <c r="CS127" s="85"/>
      <c r="DF127" s="62"/>
      <c r="DH127" s="85"/>
      <c r="DI127" s="85"/>
    </row>
    <row r="128" spans="14:113" s="73" customFormat="1" ht="9" customHeight="1">
      <c r="N128" s="62"/>
      <c r="O128" s="62"/>
      <c r="P128" s="85"/>
      <c r="Q128" s="62"/>
      <c r="AD128" s="62"/>
      <c r="AF128" s="71"/>
      <c r="AG128" s="85"/>
      <c r="BC128" s="85"/>
      <c r="BE128" s="62"/>
      <c r="BU128" s="85"/>
      <c r="BV128" s="85"/>
      <c r="CP128" s="85"/>
      <c r="CQ128" s="85"/>
      <c r="CS128" s="85"/>
      <c r="DF128" s="62"/>
      <c r="DH128" s="85"/>
      <c r="DI128" s="85"/>
    </row>
    <row r="129" spans="14:113" s="73" customFormat="1" ht="9" customHeight="1">
      <c r="N129" s="62"/>
      <c r="O129" s="62"/>
      <c r="P129" s="85"/>
      <c r="Q129" s="62"/>
      <c r="AD129" s="62"/>
      <c r="AF129" s="71"/>
      <c r="AG129" s="85"/>
      <c r="BC129" s="85"/>
      <c r="BE129" s="62"/>
      <c r="BU129" s="85"/>
      <c r="BV129" s="85"/>
      <c r="CP129" s="85"/>
      <c r="CQ129" s="85"/>
      <c r="CS129" s="85"/>
      <c r="DF129" s="62"/>
      <c r="DH129" s="85"/>
      <c r="DI129" s="85"/>
    </row>
    <row r="130" spans="14:113" s="73" customFormat="1" ht="9" customHeight="1">
      <c r="N130" s="62"/>
      <c r="O130" s="62"/>
      <c r="P130" s="85"/>
      <c r="Q130" s="62"/>
      <c r="AD130" s="62"/>
      <c r="AF130" s="71"/>
      <c r="AG130" s="85"/>
      <c r="BC130" s="85"/>
      <c r="BE130" s="62"/>
      <c r="BU130" s="85"/>
      <c r="BV130" s="85"/>
      <c r="CP130" s="85"/>
      <c r="CQ130" s="85"/>
      <c r="CS130" s="85"/>
      <c r="DF130" s="62"/>
      <c r="DH130" s="85"/>
      <c r="DI130" s="85"/>
    </row>
    <row r="131" spans="14:113" s="73" customFormat="1" ht="9" customHeight="1">
      <c r="N131" s="62"/>
      <c r="O131" s="62"/>
      <c r="P131" s="85"/>
      <c r="Q131" s="62"/>
      <c r="AD131" s="62"/>
      <c r="AF131" s="71"/>
      <c r="AG131" s="85"/>
      <c r="BC131" s="85"/>
      <c r="BE131" s="62"/>
      <c r="BU131" s="85"/>
      <c r="BV131" s="85"/>
      <c r="CP131" s="85"/>
      <c r="CQ131" s="85"/>
      <c r="CS131" s="85"/>
      <c r="DF131" s="62"/>
      <c r="DH131" s="85"/>
      <c r="DI131" s="85"/>
    </row>
    <row r="132" spans="14:113" s="73" customFormat="1" ht="9" customHeight="1">
      <c r="N132" s="62"/>
      <c r="O132" s="62"/>
      <c r="P132" s="85"/>
      <c r="Q132" s="62"/>
      <c r="AD132" s="62"/>
      <c r="AF132" s="71"/>
      <c r="AG132" s="85"/>
      <c r="BC132" s="85"/>
      <c r="BE132" s="62"/>
      <c r="BU132" s="85"/>
      <c r="BV132" s="85"/>
      <c r="CP132" s="85"/>
      <c r="CQ132" s="85"/>
      <c r="CS132" s="85"/>
      <c r="DF132" s="62"/>
      <c r="DH132" s="85"/>
      <c r="DI132" s="85"/>
    </row>
    <row r="133" spans="14:113" s="73" customFormat="1" ht="9" customHeight="1">
      <c r="N133" s="62"/>
      <c r="O133" s="62"/>
      <c r="P133" s="85"/>
      <c r="Q133" s="62"/>
      <c r="AD133" s="62"/>
      <c r="AF133" s="71"/>
      <c r="AG133" s="85"/>
      <c r="BC133" s="85"/>
      <c r="BE133" s="62"/>
      <c r="BU133" s="85"/>
      <c r="BV133" s="85"/>
      <c r="CP133" s="85"/>
      <c r="CQ133" s="85"/>
      <c r="CS133" s="85"/>
      <c r="DF133" s="62"/>
      <c r="DH133" s="85"/>
      <c r="DI133" s="85"/>
    </row>
    <row r="134" spans="14:113" s="73" customFormat="1" ht="9" customHeight="1">
      <c r="N134" s="62"/>
      <c r="O134" s="62"/>
      <c r="P134" s="85"/>
      <c r="Q134" s="62"/>
      <c r="AD134" s="62"/>
      <c r="AF134" s="71"/>
      <c r="AG134" s="85"/>
      <c r="BC134" s="85"/>
      <c r="BE134" s="62"/>
      <c r="BU134" s="85"/>
      <c r="BV134" s="85"/>
      <c r="CP134" s="85"/>
      <c r="CQ134" s="85"/>
      <c r="CS134" s="85"/>
      <c r="DF134" s="62"/>
      <c r="DH134" s="85"/>
      <c r="DI134" s="85"/>
    </row>
    <row r="135" spans="14:113" s="73" customFormat="1" ht="9" customHeight="1">
      <c r="N135" s="62"/>
      <c r="O135" s="62"/>
      <c r="P135" s="85"/>
      <c r="Q135" s="62"/>
      <c r="AD135" s="62"/>
      <c r="AF135" s="71"/>
      <c r="AG135" s="85"/>
      <c r="BC135" s="85"/>
      <c r="BE135" s="62"/>
      <c r="BU135" s="85"/>
      <c r="BV135" s="85"/>
      <c r="CP135" s="85"/>
      <c r="CQ135" s="85"/>
      <c r="CS135" s="85"/>
      <c r="DF135" s="62"/>
      <c r="DH135" s="85"/>
      <c r="DI135" s="85"/>
    </row>
    <row r="136" spans="14:113" s="73" customFormat="1" ht="9" customHeight="1">
      <c r="N136" s="62"/>
      <c r="O136" s="62"/>
      <c r="P136" s="85"/>
      <c r="Q136" s="62"/>
      <c r="AD136" s="62"/>
      <c r="AF136" s="71"/>
      <c r="AG136" s="85"/>
      <c r="BC136" s="85"/>
      <c r="BE136" s="62"/>
      <c r="BU136" s="85"/>
      <c r="BV136" s="85"/>
      <c r="CP136" s="85"/>
      <c r="CQ136" s="85"/>
      <c r="CS136" s="85"/>
      <c r="DF136" s="62"/>
      <c r="DH136" s="85"/>
      <c r="DI136" s="85"/>
    </row>
    <row r="137" spans="14:113" s="73" customFormat="1" ht="9" customHeight="1">
      <c r="N137" s="62"/>
      <c r="O137" s="62"/>
      <c r="P137" s="85"/>
      <c r="Q137" s="62"/>
      <c r="AD137" s="62"/>
      <c r="AF137" s="71"/>
      <c r="AG137" s="85"/>
      <c r="BC137" s="85"/>
      <c r="BE137" s="62"/>
      <c r="BU137" s="85"/>
      <c r="BV137" s="85"/>
      <c r="CP137" s="85"/>
      <c r="CQ137" s="85"/>
      <c r="CS137" s="85"/>
      <c r="DF137" s="62"/>
      <c r="DH137" s="85"/>
      <c r="DI137" s="85"/>
    </row>
    <row r="138" spans="14:113" s="73" customFormat="1" ht="9" customHeight="1">
      <c r="N138" s="62"/>
      <c r="O138" s="62"/>
      <c r="P138" s="85"/>
      <c r="Q138" s="62"/>
      <c r="AD138" s="62"/>
      <c r="AF138" s="71"/>
      <c r="AG138" s="85"/>
      <c r="BC138" s="85"/>
      <c r="BE138" s="62"/>
      <c r="BU138" s="85"/>
      <c r="BV138" s="85"/>
      <c r="CP138" s="85"/>
      <c r="CQ138" s="85"/>
      <c r="CS138" s="85"/>
      <c r="DF138" s="62"/>
      <c r="DH138" s="85"/>
      <c r="DI138" s="85"/>
    </row>
    <row r="139" spans="14:113" s="73" customFormat="1" ht="9" customHeight="1">
      <c r="N139" s="62"/>
      <c r="O139" s="62"/>
      <c r="P139" s="85"/>
      <c r="Q139" s="62"/>
      <c r="AD139" s="62"/>
      <c r="AF139" s="71"/>
      <c r="AG139" s="85"/>
      <c r="BC139" s="85"/>
      <c r="BE139" s="62"/>
      <c r="BU139" s="85"/>
      <c r="BV139" s="85"/>
      <c r="CP139" s="85"/>
      <c r="CQ139" s="85"/>
      <c r="CS139" s="85"/>
      <c r="DF139" s="62"/>
      <c r="DH139" s="85"/>
      <c r="DI139" s="85"/>
    </row>
    <row r="140" spans="14:113" s="73" customFormat="1" ht="9" customHeight="1">
      <c r="N140" s="62"/>
      <c r="O140" s="62"/>
      <c r="P140" s="85"/>
      <c r="Q140" s="62"/>
      <c r="AD140" s="62"/>
      <c r="AF140" s="71"/>
      <c r="AG140" s="85"/>
      <c r="BC140" s="85"/>
      <c r="BE140" s="62"/>
      <c r="BU140" s="85"/>
      <c r="BV140" s="85"/>
      <c r="CP140" s="85"/>
      <c r="CQ140" s="85"/>
      <c r="CS140" s="85"/>
      <c r="DF140" s="62"/>
      <c r="DH140" s="85"/>
      <c r="DI140" s="85"/>
    </row>
    <row r="141" spans="14:113" s="73" customFormat="1" ht="9" customHeight="1">
      <c r="N141" s="62"/>
      <c r="O141" s="62"/>
      <c r="P141" s="85"/>
      <c r="Q141" s="62"/>
      <c r="AD141" s="62"/>
      <c r="AF141" s="71"/>
      <c r="AG141" s="85"/>
      <c r="BC141" s="85"/>
      <c r="BE141" s="62"/>
      <c r="BU141" s="85"/>
      <c r="BV141" s="85"/>
      <c r="CP141" s="85"/>
      <c r="CQ141" s="85"/>
      <c r="CS141" s="85"/>
      <c r="DF141" s="62"/>
      <c r="DH141" s="85"/>
      <c r="DI141" s="85"/>
    </row>
    <row r="142" spans="14:113" s="73" customFormat="1" ht="9" customHeight="1">
      <c r="N142" s="62"/>
      <c r="O142" s="62"/>
      <c r="P142" s="85"/>
      <c r="Q142" s="62"/>
      <c r="AD142" s="62"/>
      <c r="AF142" s="71"/>
      <c r="AG142" s="85"/>
      <c r="BC142" s="85"/>
      <c r="BE142" s="62"/>
      <c r="BU142" s="85"/>
      <c r="BV142" s="85"/>
      <c r="CP142" s="85"/>
      <c r="CQ142" s="85"/>
      <c r="CS142" s="85"/>
      <c r="DF142" s="62"/>
      <c r="DH142" s="85"/>
      <c r="DI142" s="85"/>
    </row>
    <row r="143" spans="14:113" s="73" customFormat="1" ht="9" customHeight="1">
      <c r="N143" s="62"/>
      <c r="O143" s="62"/>
      <c r="P143" s="85"/>
      <c r="Q143" s="62"/>
      <c r="AD143" s="62"/>
      <c r="AF143" s="71"/>
      <c r="AG143" s="85"/>
      <c r="BC143" s="85"/>
      <c r="BE143" s="62"/>
      <c r="BU143" s="85"/>
      <c r="BV143" s="85"/>
      <c r="CP143" s="85"/>
      <c r="CQ143" s="85"/>
      <c r="CS143" s="85"/>
      <c r="DF143" s="62"/>
      <c r="DH143" s="85"/>
      <c r="DI143" s="85"/>
    </row>
    <row r="144" spans="14:113" s="73" customFormat="1" ht="9" customHeight="1">
      <c r="N144" s="62"/>
      <c r="O144" s="62"/>
      <c r="P144" s="85"/>
      <c r="Q144" s="62"/>
      <c r="AD144" s="62"/>
      <c r="AF144" s="71"/>
      <c r="AG144" s="85"/>
      <c r="BC144" s="85"/>
      <c r="BE144" s="62"/>
      <c r="BU144" s="85"/>
      <c r="BV144" s="85"/>
      <c r="CP144" s="85"/>
      <c r="CQ144" s="85"/>
      <c r="CS144" s="85"/>
      <c r="DF144" s="62"/>
      <c r="DH144" s="85"/>
      <c r="DI144" s="85"/>
    </row>
    <row r="145" spans="14:113" s="73" customFormat="1" ht="9" customHeight="1">
      <c r="N145" s="62"/>
      <c r="O145" s="62"/>
      <c r="P145" s="85"/>
      <c r="Q145" s="62"/>
      <c r="AD145" s="62"/>
      <c r="AF145" s="71"/>
      <c r="AG145" s="85"/>
      <c r="BC145" s="85"/>
      <c r="BE145" s="62"/>
      <c r="BU145" s="85"/>
      <c r="BV145" s="85"/>
      <c r="CP145" s="85"/>
      <c r="CQ145" s="85"/>
      <c r="CS145" s="85"/>
      <c r="DF145" s="62"/>
      <c r="DH145" s="85"/>
      <c r="DI145" s="85"/>
    </row>
    <row r="146" spans="14:113" s="73" customFormat="1" ht="9" customHeight="1">
      <c r="N146" s="62"/>
      <c r="O146" s="62"/>
      <c r="P146" s="85"/>
      <c r="Q146" s="62"/>
      <c r="AD146" s="62"/>
      <c r="AF146" s="71"/>
      <c r="AG146" s="85"/>
      <c r="BC146" s="85"/>
      <c r="BE146" s="62"/>
      <c r="BU146" s="85"/>
      <c r="BV146" s="85"/>
      <c r="CP146" s="85"/>
      <c r="CQ146" s="85"/>
      <c r="CS146" s="85"/>
      <c r="DF146" s="62"/>
      <c r="DH146" s="85"/>
      <c r="DI146" s="85"/>
    </row>
    <row r="147" spans="14:113" s="73" customFormat="1" ht="9" customHeight="1">
      <c r="N147" s="62"/>
      <c r="O147" s="62"/>
      <c r="P147" s="85"/>
      <c r="Q147" s="62"/>
      <c r="AD147" s="62"/>
      <c r="AF147" s="71"/>
      <c r="AG147" s="85"/>
      <c r="BC147" s="85"/>
      <c r="BE147" s="62"/>
      <c r="BU147" s="85"/>
      <c r="BV147" s="85"/>
      <c r="CP147" s="85"/>
      <c r="CQ147" s="85"/>
      <c r="CS147" s="85"/>
      <c r="DF147" s="62"/>
      <c r="DH147" s="85"/>
      <c r="DI147" s="85"/>
    </row>
    <row r="148" spans="14:113" s="73" customFormat="1" ht="9" customHeight="1">
      <c r="N148" s="62"/>
      <c r="O148" s="62"/>
      <c r="P148" s="85"/>
      <c r="Q148" s="62"/>
      <c r="AD148" s="62"/>
      <c r="AF148" s="71"/>
      <c r="AG148" s="85"/>
      <c r="BC148" s="85"/>
      <c r="BE148" s="62"/>
      <c r="BU148" s="85"/>
      <c r="BV148" s="85"/>
      <c r="CP148" s="85"/>
      <c r="CQ148" s="85"/>
      <c r="CS148" s="85"/>
      <c r="DF148" s="62"/>
      <c r="DH148" s="85"/>
      <c r="DI148" s="85"/>
    </row>
    <row r="149" spans="14:113" s="73" customFormat="1" ht="9" customHeight="1">
      <c r="N149" s="62"/>
      <c r="O149" s="62"/>
      <c r="P149" s="85"/>
      <c r="Q149" s="62"/>
      <c r="AD149" s="62"/>
      <c r="AF149" s="71"/>
      <c r="AG149" s="85"/>
      <c r="BC149" s="85"/>
      <c r="BE149" s="62"/>
      <c r="BU149" s="85"/>
      <c r="BV149" s="85"/>
      <c r="CP149" s="85"/>
      <c r="CQ149" s="85"/>
      <c r="CS149" s="85"/>
      <c r="DF149" s="62"/>
      <c r="DH149" s="85"/>
      <c r="DI149" s="85"/>
    </row>
    <row r="150" spans="14:113" s="73" customFormat="1" ht="9" customHeight="1">
      <c r="N150" s="62"/>
      <c r="O150" s="62"/>
      <c r="P150" s="85"/>
      <c r="Q150" s="62"/>
      <c r="AD150" s="62"/>
      <c r="AF150" s="71"/>
      <c r="AG150" s="85"/>
      <c r="BC150" s="85"/>
      <c r="BE150" s="62"/>
      <c r="BU150" s="85"/>
      <c r="BV150" s="85"/>
      <c r="CP150" s="85"/>
      <c r="CQ150" s="85"/>
      <c r="CS150" s="85"/>
      <c r="DF150" s="62"/>
      <c r="DH150" s="85"/>
      <c r="DI150" s="85"/>
    </row>
    <row r="151" spans="14:113" s="73" customFormat="1" ht="9" customHeight="1">
      <c r="N151" s="62"/>
      <c r="O151" s="62"/>
      <c r="P151" s="85"/>
      <c r="Q151" s="62"/>
      <c r="AD151" s="62"/>
      <c r="AF151" s="71"/>
      <c r="AG151" s="85"/>
      <c r="BC151" s="85"/>
      <c r="BE151" s="62"/>
      <c r="BU151" s="85"/>
      <c r="BV151" s="85"/>
      <c r="CP151" s="85"/>
      <c r="CQ151" s="85"/>
      <c r="CS151" s="85"/>
      <c r="DF151" s="62"/>
      <c r="DH151" s="85"/>
      <c r="DI151" s="85"/>
    </row>
    <row r="152" spans="14:113" s="73" customFormat="1" ht="9" customHeight="1">
      <c r="N152" s="62"/>
      <c r="O152" s="62"/>
      <c r="P152" s="85"/>
      <c r="Q152" s="62"/>
      <c r="AD152" s="62"/>
      <c r="AF152" s="71"/>
      <c r="AG152" s="85"/>
      <c r="BC152" s="85"/>
      <c r="BE152" s="62"/>
      <c r="BU152" s="85"/>
      <c r="BV152" s="85"/>
      <c r="CP152" s="85"/>
      <c r="CQ152" s="85"/>
      <c r="CS152" s="85"/>
      <c r="DF152" s="62"/>
      <c r="DH152" s="85"/>
      <c r="DI152" s="85"/>
    </row>
    <row r="153" spans="14:113" s="73" customFormat="1" ht="9" customHeight="1">
      <c r="N153" s="62"/>
      <c r="O153" s="62"/>
      <c r="P153" s="85"/>
      <c r="Q153" s="62"/>
      <c r="AD153" s="62"/>
      <c r="AF153" s="71"/>
      <c r="AG153" s="85"/>
      <c r="BC153" s="85"/>
      <c r="BE153" s="62"/>
      <c r="BU153" s="85"/>
      <c r="BV153" s="85"/>
      <c r="CP153" s="85"/>
      <c r="CQ153" s="85"/>
      <c r="CS153" s="85"/>
      <c r="DF153" s="62"/>
      <c r="DH153" s="85"/>
      <c r="DI153" s="85"/>
    </row>
    <row r="154" spans="14:113" s="73" customFormat="1" ht="9" customHeight="1">
      <c r="N154" s="62"/>
      <c r="O154" s="62"/>
      <c r="P154" s="85"/>
      <c r="Q154" s="62"/>
      <c r="AD154" s="62"/>
      <c r="AF154" s="71"/>
      <c r="AG154" s="85"/>
      <c r="BC154" s="85"/>
      <c r="BE154" s="62"/>
      <c r="BU154" s="85"/>
      <c r="BV154" s="85"/>
      <c r="CP154" s="85"/>
      <c r="CQ154" s="85"/>
      <c r="CS154" s="85"/>
      <c r="DF154" s="62"/>
      <c r="DH154" s="85"/>
      <c r="DI154" s="85"/>
    </row>
    <row r="155" spans="14:113" s="73" customFormat="1" ht="9" customHeight="1">
      <c r="N155" s="62"/>
      <c r="O155" s="62"/>
      <c r="P155" s="85"/>
      <c r="Q155" s="62"/>
      <c r="AD155" s="62"/>
      <c r="AF155" s="71"/>
      <c r="AG155" s="85"/>
      <c r="BC155" s="85"/>
      <c r="BE155" s="62"/>
      <c r="BU155" s="85"/>
      <c r="BV155" s="85"/>
      <c r="CP155" s="85"/>
      <c r="CQ155" s="85"/>
      <c r="CS155" s="85"/>
      <c r="DF155" s="62"/>
      <c r="DH155" s="85"/>
      <c r="DI155" s="85"/>
    </row>
    <row r="156" spans="14:113" s="73" customFormat="1" ht="9" customHeight="1">
      <c r="N156" s="62"/>
      <c r="O156" s="62"/>
      <c r="P156" s="85"/>
      <c r="Q156" s="62"/>
      <c r="AD156" s="62"/>
      <c r="AF156" s="71"/>
      <c r="AG156" s="85"/>
      <c r="BC156" s="85"/>
      <c r="BE156" s="62"/>
      <c r="BU156" s="85"/>
      <c r="BV156" s="85"/>
      <c r="CP156" s="85"/>
      <c r="CQ156" s="85"/>
      <c r="CS156" s="85"/>
      <c r="DF156" s="62"/>
      <c r="DH156" s="85"/>
      <c r="DI156" s="85"/>
    </row>
    <row r="157" spans="14:113" s="73" customFormat="1" ht="9" customHeight="1">
      <c r="N157" s="62"/>
      <c r="O157" s="62"/>
      <c r="P157" s="85"/>
      <c r="Q157" s="62"/>
      <c r="AD157" s="62"/>
      <c r="AF157" s="71"/>
      <c r="AG157" s="85"/>
      <c r="BC157" s="85"/>
      <c r="BE157" s="62"/>
      <c r="BU157" s="85"/>
      <c r="BV157" s="85"/>
      <c r="CP157" s="85"/>
      <c r="CQ157" s="85"/>
      <c r="CS157" s="85"/>
      <c r="DF157" s="62"/>
      <c r="DH157" s="85"/>
      <c r="DI157" s="85"/>
    </row>
    <row r="158" spans="14:113" s="73" customFormat="1" ht="9" customHeight="1">
      <c r="N158" s="62"/>
      <c r="O158" s="62"/>
      <c r="P158" s="85"/>
      <c r="Q158" s="62"/>
      <c r="AD158" s="62"/>
      <c r="AF158" s="71"/>
      <c r="AG158" s="85"/>
      <c r="BC158" s="85"/>
      <c r="BE158" s="62"/>
      <c r="BU158" s="85"/>
      <c r="BV158" s="85"/>
      <c r="CP158" s="85"/>
      <c r="CQ158" s="85"/>
      <c r="CS158" s="85"/>
      <c r="DF158" s="62"/>
      <c r="DH158" s="85"/>
      <c r="DI158" s="85"/>
    </row>
    <row r="159" spans="14:113" s="73" customFormat="1" ht="9" customHeight="1">
      <c r="N159" s="62"/>
      <c r="O159" s="62"/>
      <c r="P159" s="85"/>
      <c r="Q159" s="62"/>
      <c r="AD159" s="62"/>
      <c r="AF159" s="71"/>
      <c r="AG159" s="85"/>
      <c r="BC159" s="85"/>
      <c r="BE159" s="62"/>
      <c r="BU159" s="85"/>
      <c r="BV159" s="85"/>
      <c r="CP159" s="85"/>
      <c r="CQ159" s="85"/>
      <c r="CS159" s="85"/>
      <c r="DF159" s="62"/>
      <c r="DH159" s="85"/>
      <c r="DI159" s="85"/>
    </row>
    <row r="160" spans="14:113" s="73" customFormat="1" ht="9" customHeight="1">
      <c r="N160" s="62"/>
      <c r="O160" s="62"/>
      <c r="P160" s="85"/>
      <c r="Q160" s="62"/>
      <c r="AD160" s="62"/>
      <c r="AF160" s="71"/>
      <c r="AG160" s="85"/>
      <c r="BC160" s="85"/>
      <c r="BE160" s="62"/>
      <c r="BU160" s="85"/>
      <c r="BV160" s="85"/>
      <c r="CP160" s="85"/>
      <c r="CQ160" s="85"/>
      <c r="CS160" s="85"/>
      <c r="DF160" s="62"/>
      <c r="DH160" s="85"/>
      <c r="DI160" s="85"/>
    </row>
    <row r="161" spans="14:122" s="73" customFormat="1" ht="12" customHeight="1">
      <c r="N161" s="62"/>
      <c r="O161" s="62"/>
      <c r="P161" s="85"/>
      <c r="Q161" s="62"/>
      <c r="AD161" s="62"/>
      <c r="AF161" s="71"/>
      <c r="AG161" s="85"/>
      <c r="BC161" s="85"/>
      <c r="BE161" s="62"/>
      <c r="BU161" s="85"/>
      <c r="BV161" s="85"/>
      <c r="CP161" s="85"/>
      <c r="CQ161" s="85"/>
      <c r="CS161" s="85"/>
      <c r="DF161" s="62"/>
      <c r="DH161" s="85"/>
      <c r="DI161" s="85"/>
    </row>
    <row r="162" spans="14:122" s="62" customFormat="1" ht="9" customHeight="1">
      <c r="P162" s="85"/>
      <c r="AF162" s="85"/>
      <c r="AG162" s="85"/>
      <c r="AQ162" s="73"/>
      <c r="AR162" s="73"/>
      <c r="AS162" s="73"/>
      <c r="AT162" s="73"/>
      <c r="AU162" s="73"/>
      <c r="AV162" s="73"/>
      <c r="AW162" s="73"/>
      <c r="AX162" s="73"/>
      <c r="AY162" s="73"/>
      <c r="AZ162" s="73"/>
      <c r="BA162" s="73"/>
      <c r="BB162" s="73"/>
      <c r="BC162" s="85"/>
      <c r="BD162" s="73"/>
      <c r="BF162" s="73"/>
      <c r="BG162" s="73"/>
      <c r="BH162" s="73"/>
      <c r="BI162" s="73"/>
      <c r="BJ162" s="73"/>
      <c r="BK162" s="73"/>
      <c r="BL162" s="73"/>
      <c r="BM162" s="73"/>
      <c r="BN162" s="73"/>
      <c r="BO162" s="73"/>
      <c r="BP162" s="73"/>
      <c r="BQ162" s="73"/>
      <c r="BR162" s="73"/>
      <c r="BS162" s="73"/>
      <c r="BT162" s="73"/>
      <c r="BU162" s="85"/>
      <c r="BV162" s="85"/>
      <c r="BW162" s="73"/>
      <c r="BX162" s="73"/>
      <c r="BY162" s="73"/>
      <c r="BZ162" s="73"/>
      <c r="CA162" s="73"/>
      <c r="CB162" s="73"/>
      <c r="CC162" s="73"/>
      <c r="CD162" s="73"/>
      <c r="CE162" s="73"/>
      <c r="CF162" s="73"/>
      <c r="CG162" s="73"/>
      <c r="CH162" s="73"/>
      <c r="CI162" s="73"/>
      <c r="CJ162" s="73"/>
      <c r="CK162" s="73"/>
      <c r="CL162" s="73"/>
      <c r="CM162" s="73"/>
      <c r="CN162" s="73"/>
      <c r="CO162" s="73"/>
      <c r="CP162" s="85"/>
      <c r="CQ162" s="85"/>
      <c r="CR162" s="73"/>
      <c r="CS162" s="85"/>
      <c r="CT162" s="73"/>
      <c r="CU162" s="73"/>
      <c r="CV162" s="73"/>
      <c r="CW162" s="73"/>
      <c r="CX162" s="73"/>
      <c r="CY162" s="73"/>
      <c r="CZ162" s="73"/>
      <c r="DA162" s="73"/>
      <c r="DB162" s="73"/>
      <c r="DC162" s="73"/>
      <c r="DD162" s="73"/>
      <c r="DE162" s="73"/>
      <c r="DG162" s="73"/>
      <c r="DH162" s="85"/>
      <c r="DI162" s="85"/>
      <c r="DJ162" s="73"/>
      <c r="DK162" s="73"/>
      <c r="DL162" s="73"/>
      <c r="DM162" s="73"/>
      <c r="DN162" s="73"/>
      <c r="DO162" s="73"/>
      <c r="DP162" s="73"/>
      <c r="DQ162" s="73"/>
      <c r="DR162" s="73"/>
    </row>
    <row r="163" spans="14:122" s="62" customFormat="1" ht="9" customHeight="1">
      <c r="P163" s="85"/>
      <c r="AF163" s="85"/>
      <c r="AG163" s="85"/>
      <c r="AQ163" s="73"/>
      <c r="AR163" s="73"/>
      <c r="AS163" s="73"/>
      <c r="AT163" s="73"/>
      <c r="AU163" s="73"/>
      <c r="AV163" s="73"/>
      <c r="AW163" s="73"/>
      <c r="AX163" s="73"/>
      <c r="AY163" s="73"/>
      <c r="AZ163" s="73"/>
      <c r="BA163" s="73"/>
      <c r="BB163" s="73"/>
      <c r="BC163" s="85"/>
      <c r="BD163" s="73"/>
      <c r="BF163" s="73"/>
      <c r="BG163" s="73"/>
      <c r="BH163" s="73"/>
      <c r="BI163" s="73"/>
      <c r="BJ163" s="73"/>
      <c r="BK163" s="73"/>
      <c r="BL163" s="73"/>
      <c r="BM163" s="73"/>
      <c r="BN163" s="73"/>
      <c r="BO163" s="73"/>
      <c r="BP163" s="73"/>
      <c r="BQ163" s="73"/>
      <c r="BR163" s="73"/>
      <c r="BS163" s="73"/>
      <c r="BT163" s="73"/>
      <c r="BU163" s="85"/>
      <c r="BV163" s="85"/>
      <c r="BW163" s="73"/>
      <c r="BX163" s="73"/>
      <c r="BY163" s="73"/>
      <c r="BZ163" s="73"/>
      <c r="CA163" s="73"/>
      <c r="CB163" s="73"/>
      <c r="CC163" s="73"/>
      <c r="CD163" s="73"/>
      <c r="CE163" s="73"/>
      <c r="CF163" s="73"/>
      <c r="CG163" s="73"/>
      <c r="CH163" s="73"/>
      <c r="CI163" s="73"/>
      <c r="CJ163" s="73"/>
      <c r="CK163" s="73"/>
      <c r="CL163" s="73"/>
      <c r="CM163" s="73"/>
      <c r="CN163" s="73"/>
      <c r="CO163" s="73"/>
      <c r="CP163" s="85"/>
      <c r="CQ163" s="85"/>
      <c r="CR163" s="73"/>
      <c r="CS163" s="85"/>
      <c r="CT163" s="73"/>
      <c r="CU163" s="73"/>
      <c r="CV163" s="73"/>
      <c r="CW163" s="73"/>
      <c r="CX163" s="73"/>
      <c r="CY163" s="73"/>
      <c r="CZ163" s="73"/>
      <c r="DA163" s="73"/>
      <c r="DB163" s="73"/>
      <c r="DC163" s="73"/>
      <c r="DD163" s="73"/>
      <c r="DE163" s="73"/>
      <c r="DG163" s="73"/>
      <c r="DH163" s="85"/>
      <c r="DI163" s="85"/>
      <c r="DJ163" s="73"/>
      <c r="DK163" s="73"/>
      <c r="DL163" s="73"/>
      <c r="DM163" s="73"/>
      <c r="DN163" s="73"/>
      <c r="DO163" s="73"/>
      <c r="DP163" s="73"/>
      <c r="DQ163" s="73"/>
      <c r="DR163" s="73"/>
    </row>
    <row r="164" spans="14:122" s="62" customFormat="1" ht="9" customHeight="1">
      <c r="P164" s="85"/>
      <c r="AF164" s="85"/>
      <c r="AG164" s="85"/>
      <c r="BC164" s="85"/>
      <c r="BU164" s="85"/>
      <c r="BV164" s="85"/>
      <c r="CP164" s="85"/>
      <c r="CQ164" s="85"/>
      <c r="CS164" s="85"/>
      <c r="DH164" s="85"/>
      <c r="DI164" s="85"/>
    </row>
    <row r="165" spans="14:122" s="62" customFormat="1" ht="9" customHeight="1">
      <c r="P165" s="85"/>
      <c r="AF165" s="85"/>
      <c r="AG165" s="85"/>
      <c r="BC165" s="85"/>
      <c r="BU165" s="85"/>
      <c r="BV165" s="85"/>
      <c r="CP165" s="85"/>
      <c r="CQ165" s="85"/>
      <c r="CS165" s="85"/>
      <c r="DH165" s="85"/>
      <c r="DI165" s="85"/>
    </row>
    <row r="166" spans="14:122" s="62" customFormat="1" ht="9" customHeight="1">
      <c r="P166" s="85"/>
      <c r="AF166" s="85"/>
      <c r="AG166" s="85"/>
      <c r="BC166" s="85"/>
      <c r="BU166" s="85"/>
      <c r="BV166" s="85"/>
      <c r="CP166" s="85"/>
      <c r="CQ166" s="85"/>
      <c r="CS166" s="85"/>
      <c r="DH166" s="85"/>
      <c r="DI166" s="85"/>
    </row>
    <row r="167" spans="14:122" s="62" customFormat="1" ht="9" customHeight="1">
      <c r="P167" s="85"/>
      <c r="AF167" s="85"/>
      <c r="AG167" s="85"/>
      <c r="BC167" s="85"/>
      <c r="BU167" s="85"/>
      <c r="BV167" s="85"/>
      <c r="CP167" s="85"/>
      <c r="CQ167" s="85"/>
      <c r="CS167" s="85"/>
      <c r="DH167" s="85"/>
      <c r="DI167" s="85"/>
    </row>
    <row r="168" spans="14:122" s="62" customFormat="1" ht="9" customHeight="1">
      <c r="P168" s="85"/>
      <c r="AF168" s="85"/>
      <c r="AG168" s="85"/>
      <c r="BC168" s="85"/>
      <c r="BU168" s="85"/>
      <c r="BV168" s="85"/>
      <c r="CP168" s="85"/>
      <c r="CQ168" s="85"/>
      <c r="CS168" s="85"/>
      <c r="DH168" s="85"/>
      <c r="DI168" s="85"/>
    </row>
    <row r="169" spans="14:122" s="62" customFormat="1" ht="9" customHeight="1">
      <c r="P169" s="85"/>
      <c r="AF169" s="85"/>
      <c r="AG169" s="85"/>
      <c r="BC169" s="85"/>
      <c r="BU169" s="85"/>
      <c r="BV169" s="85"/>
      <c r="CP169" s="85"/>
      <c r="CQ169" s="85"/>
      <c r="CS169" s="85"/>
      <c r="DH169" s="85"/>
      <c r="DI169" s="85"/>
    </row>
    <row r="170" spans="14:122" s="62" customFormat="1" ht="9" customHeight="1">
      <c r="P170" s="85"/>
      <c r="AF170" s="85"/>
      <c r="AG170" s="85"/>
      <c r="BC170" s="85"/>
      <c r="BU170" s="85"/>
      <c r="BV170" s="85"/>
      <c r="CP170" s="85"/>
      <c r="CQ170" s="85"/>
      <c r="CS170" s="85"/>
      <c r="DH170" s="85"/>
      <c r="DI170" s="85"/>
    </row>
    <row r="171" spans="14:122" s="62" customFormat="1" ht="9" customHeight="1">
      <c r="P171" s="85"/>
      <c r="AF171" s="85"/>
      <c r="AG171" s="85"/>
      <c r="BC171" s="85"/>
      <c r="BU171" s="85"/>
      <c r="BV171" s="85"/>
      <c r="CP171" s="85"/>
      <c r="CQ171" s="85"/>
      <c r="CS171" s="85"/>
      <c r="DH171" s="85"/>
      <c r="DI171" s="85"/>
    </row>
    <row r="172" spans="14:122" s="62" customFormat="1" ht="9" customHeight="1">
      <c r="P172" s="85"/>
      <c r="AF172" s="85"/>
      <c r="AG172" s="85"/>
      <c r="BC172" s="85"/>
      <c r="BU172" s="85"/>
      <c r="BV172" s="85"/>
      <c r="CP172" s="85"/>
      <c r="CQ172" s="85"/>
      <c r="CS172" s="85"/>
      <c r="DH172" s="85"/>
      <c r="DI172" s="85"/>
    </row>
    <row r="173" spans="14:122" s="62" customFormat="1" ht="9" customHeight="1">
      <c r="P173" s="85"/>
      <c r="AF173" s="85"/>
      <c r="AG173" s="85"/>
      <c r="BC173" s="85"/>
      <c r="BU173" s="85"/>
      <c r="BV173" s="85"/>
      <c r="CP173" s="85"/>
      <c r="CQ173" s="85"/>
      <c r="CS173" s="85"/>
      <c r="DH173" s="85"/>
      <c r="DI173" s="85"/>
    </row>
    <row r="174" spans="14:122" s="62" customFormat="1" ht="9" customHeight="1">
      <c r="P174" s="85"/>
      <c r="AF174" s="85"/>
      <c r="AG174" s="85"/>
      <c r="BC174" s="85"/>
      <c r="BU174" s="85"/>
      <c r="BV174" s="85"/>
      <c r="CP174" s="85"/>
      <c r="CQ174" s="85"/>
      <c r="CS174" s="85"/>
      <c r="DH174" s="85"/>
      <c r="DI174" s="85"/>
    </row>
    <row r="175" spans="14:122" s="62" customFormat="1" ht="9" customHeight="1">
      <c r="P175" s="85"/>
      <c r="AF175" s="85"/>
      <c r="AG175" s="85"/>
      <c r="BC175" s="85"/>
      <c r="BU175" s="85"/>
      <c r="BV175" s="85"/>
      <c r="CP175" s="85"/>
      <c r="CQ175" s="85"/>
      <c r="CS175" s="85"/>
      <c r="DH175" s="85"/>
      <c r="DI175" s="85"/>
    </row>
    <row r="176" spans="14:122" s="62" customFormat="1" ht="9" customHeight="1">
      <c r="P176" s="85"/>
      <c r="AF176" s="85"/>
      <c r="AG176" s="85"/>
      <c r="BC176" s="85"/>
      <c r="BU176" s="85"/>
      <c r="BV176" s="85"/>
      <c r="CP176" s="85"/>
      <c r="CQ176" s="85"/>
      <c r="CS176" s="85"/>
      <c r="DH176" s="85"/>
      <c r="DI176" s="85"/>
    </row>
    <row r="177" spans="16:113" s="62" customFormat="1" ht="9" customHeight="1">
      <c r="P177" s="85"/>
      <c r="AF177" s="85"/>
      <c r="AG177" s="85"/>
      <c r="BC177" s="85"/>
      <c r="BU177" s="85"/>
      <c r="BV177" s="85"/>
      <c r="CP177" s="85"/>
      <c r="CQ177" s="85"/>
      <c r="CS177" s="85"/>
      <c r="DH177" s="85"/>
      <c r="DI177" s="85"/>
    </row>
    <row r="178" spans="16:113" s="62" customFormat="1" ht="9" customHeight="1">
      <c r="P178" s="85"/>
      <c r="AF178" s="85"/>
      <c r="AG178" s="85"/>
      <c r="BC178" s="85"/>
      <c r="BU178" s="85"/>
      <c r="BV178" s="85"/>
      <c r="CP178" s="85"/>
      <c r="CQ178" s="85"/>
      <c r="CS178" s="85"/>
      <c r="DH178" s="85"/>
      <c r="DI178" s="85"/>
    </row>
    <row r="179" spans="16:113" s="62" customFormat="1" ht="9" customHeight="1">
      <c r="P179" s="85"/>
      <c r="AF179" s="85"/>
      <c r="AG179" s="85"/>
      <c r="BC179" s="85"/>
      <c r="BU179" s="85"/>
      <c r="BV179" s="85"/>
      <c r="CP179" s="85"/>
      <c r="CQ179" s="85"/>
      <c r="CS179" s="85"/>
      <c r="DH179" s="85"/>
      <c r="DI179" s="85"/>
    </row>
    <row r="180" spans="16:113" s="62" customFormat="1" ht="9" customHeight="1">
      <c r="P180" s="85"/>
      <c r="AF180" s="85"/>
      <c r="AG180" s="85"/>
      <c r="BC180" s="85"/>
      <c r="BU180" s="85"/>
      <c r="BV180" s="85"/>
      <c r="CP180" s="85"/>
      <c r="CQ180" s="85"/>
      <c r="CS180" s="85"/>
      <c r="DH180" s="85"/>
      <c r="DI180" s="85"/>
    </row>
    <row r="181" spans="16:113" s="62" customFormat="1" ht="9" customHeight="1">
      <c r="P181" s="85"/>
      <c r="AF181" s="85"/>
      <c r="AG181" s="85"/>
      <c r="BC181" s="85"/>
      <c r="BU181" s="85"/>
      <c r="BV181" s="85"/>
      <c r="CP181" s="85"/>
      <c r="CQ181" s="85"/>
      <c r="CS181" s="85"/>
      <c r="DH181" s="85"/>
      <c r="DI181" s="85"/>
    </row>
    <row r="182" spans="16:113" s="62" customFormat="1" ht="9" customHeight="1">
      <c r="P182" s="85"/>
      <c r="AF182" s="85"/>
      <c r="AG182" s="85"/>
      <c r="BC182" s="85"/>
      <c r="BU182" s="85"/>
      <c r="BV182" s="85"/>
      <c r="CP182" s="85"/>
      <c r="CQ182" s="85"/>
      <c r="CS182" s="85"/>
      <c r="DH182" s="85"/>
      <c r="DI182" s="85"/>
    </row>
    <row r="183" spans="16:113" s="62" customFormat="1" ht="9" customHeight="1">
      <c r="P183" s="85"/>
      <c r="AF183" s="85"/>
      <c r="AG183" s="85"/>
      <c r="BC183" s="85"/>
      <c r="BU183" s="85"/>
      <c r="BV183" s="85"/>
      <c r="CP183" s="85"/>
      <c r="CQ183" s="85"/>
      <c r="CS183" s="85"/>
      <c r="DH183" s="85"/>
      <c r="DI183" s="85"/>
    </row>
    <row r="184" spans="16:113" s="62" customFormat="1" ht="9" customHeight="1">
      <c r="P184" s="85"/>
      <c r="AF184" s="85"/>
      <c r="AG184" s="85"/>
      <c r="BC184" s="85"/>
      <c r="BU184" s="85"/>
      <c r="BV184" s="85"/>
      <c r="CP184" s="85"/>
      <c r="CQ184" s="85"/>
      <c r="CS184" s="85"/>
      <c r="DH184" s="85"/>
      <c r="DI184" s="85"/>
    </row>
    <row r="185" spans="16:113" s="62" customFormat="1" ht="9" customHeight="1">
      <c r="P185" s="85"/>
      <c r="AF185" s="85"/>
      <c r="AG185" s="85"/>
      <c r="BC185" s="85"/>
      <c r="BU185" s="85"/>
      <c r="BV185" s="85"/>
      <c r="CP185" s="85"/>
      <c r="CQ185" s="85"/>
      <c r="CS185" s="85"/>
      <c r="DH185" s="85"/>
      <c r="DI185" s="85"/>
    </row>
    <row r="186" spans="16:113" s="62" customFormat="1" ht="9" customHeight="1">
      <c r="P186" s="85"/>
      <c r="AF186" s="85"/>
      <c r="AG186" s="85"/>
      <c r="BC186" s="85"/>
      <c r="BU186" s="85"/>
      <c r="BV186" s="85"/>
      <c r="CP186" s="85"/>
      <c r="CQ186" s="85"/>
      <c r="CS186" s="85"/>
      <c r="DH186" s="85"/>
      <c r="DI186" s="85"/>
    </row>
    <row r="187" spans="16:113" s="62" customFormat="1" ht="9" customHeight="1">
      <c r="P187" s="85"/>
      <c r="AF187" s="85"/>
      <c r="AG187" s="85"/>
      <c r="BC187" s="85"/>
      <c r="BU187" s="85"/>
      <c r="BV187" s="85"/>
      <c r="CP187" s="85"/>
      <c r="CQ187" s="85"/>
      <c r="CS187" s="85"/>
      <c r="DH187" s="85"/>
      <c r="DI187" s="85"/>
    </row>
    <row r="188" spans="16:113" s="62" customFormat="1" ht="9" customHeight="1">
      <c r="P188" s="85"/>
      <c r="AF188" s="85"/>
      <c r="AG188" s="85"/>
      <c r="BC188" s="85"/>
      <c r="BU188" s="85"/>
      <c r="BV188" s="85"/>
      <c r="CP188" s="85"/>
      <c r="CQ188" s="85"/>
      <c r="CS188" s="85"/>
      <c r="DH188" s="85"/>
      <c r="DI188" s="85"/>
    </row>
    <row r="189" spans="16:113" s="62" customFormat="1" ht="9" customHeight="1">
      <c r="P189" s="85"/>
      <c r="AF189" s="85"/>
      <c r="AG189" s="85"/>
      <c r="BC189" s="85"/>
      <c r="BU189" s="85"/>
      <c r="BV189" s="85"/>
      <c r="CP189" s="85"/>
      <c r="CQ189" s="85"/>
      <c r="CS189" s="85"/>
      <c r="DH189" s="85"/>
      <c r="DI189" s="85"/>
    </row>
    <row r="190" spans="16:113" s="62" customFormat="1" ht="9" customHeight="1">
      <c r="P190" s="85"/>
      <c r="AF190" s="85"/>
      <c r="AG190" s="85"/>
      <c r="BC190" s="85"/>
      <c r="BU190" s="85"/>
      <c r="BV190" s="85"/>
      <c r="CP190" s="85"/>
      <c r="CQ190" s="85"/>
      <c r="CS190" s="85"/>
      <c r="DH190" s="85"/>
      <c r="DI190" s="85"/>
    </row>
    <row r="191" spans="16:113" s="62" customFormat="1" ht="9" customHeight="1">
      <c r="P191" s="85"/>
      <c r="AF191" s="85"/>
      <c r="AG191" s="85"/>
      <c r="BC191" s="85"/>
      <c r="BU191" s="85"/>
      <c r="BV191" s="85"/>
      <c r="CP191" s="85"/>
      <c r="CQ191" s="85"/>
      <c r="CS191" s="85"/>
      <c r="DH191" s="85"/>
      <c r="DI191" s="85"/>
    </row>
    <row r="192" spans="16:113" s="62" customFormat="1" ht="9" customHeight="1">
      <c r="P192" s="85"/>
      <c r="AF192" s="85"/>
      <c r="AG192" s="85"/>
      <c r="BC192" s="85"/>
      <c r="BU192" s="85"/>
      <c r="BV192" s="85"/>
      <c r="CP192" s="85"/>
      <c r="CQ192" s="85"/>
      <c r="CS192" s="85"/>
      <c r="DH192" s="85"/>
      <c r="DI192" s="85"/>
    </row>
    <row r="193" spans="16:113" s="62" customFormat="1" ht="9" customHeight="1">
      <c r="P193" s="85"/>
      <c r="AF193" s="85"/>
      <c r="AG193" s="85"/>
      <c r="BC193" s="85"/>
      <c r="BU193" s="85"/>
      <c r="BV193" s="85"/>
      <c r="CP193" s="85"/>
      <c r="CQ193" s="85"/>
      <c r="CS193" s="85"/>
      <c r="DH193" s="85"/>
      <c r="DI193" s="85"/>
    </row>
    <row r="194" spans="16:113" s="62" customFormat="1" ht="9" customHeight="1">
      <c r="P194" s="85"/>
      <c r="AF194" s="85"/>
      <c r="AG194" s="85"/>
      <c r="BC194" s="85"/>
      <c r="BU194" s="85"/>
      <c r="BV194" s="85"/>
      <c r="CP194" s="85"/>
      <c r="CQ194" s="85"/>
      <c r="CS194" s="85"/>
      <c r="DH194" s="85"/>
      <c r="DI194" s="85"/>
    </row>
    <row r="195" spans="16:113" s="62" customFormat="1" ht="9" customHeight="1">
      <c r="P195" s="85"/>
      <c r="AF195" s="85"/>
      <c r="AG195" s="85"/>
      <c r="BC195" s="85"/>
      <c r="BU195" s="85"/>
      <c r="BV195" s="85"/>
      <c r="CP195" s="85"/>
      <c r="CQ195" s="85"/>
      <c r="CS195" s="85"/>
      <c r="DH195" s="85"/>
      <c r="DI195" s="85"/>
    </row>
    <row r="196" spans="16:113" s="62" customFormat="1" ht="9" customHeight="1">
      <c r="P196" s="85"/>
      <c r="AF196" s="85"/>
      <c r="AG196" s="85"/>
      <c r="BC196" s="85"/>
      <c r="BU196" s="85"/>
      <c r="BV196" s="85"/>
      <c r="CP196" s="85"/>
      <c r="CQ196" s="85"/>
      <c r="CS196" s="85"/>
      <c r="DH196" s="85"/>
      <c r="DI196" s="85"/>
    </row>
    <row r="197" spans="16:113" s="62" customFormat="1" ht="9" customHeight="1">
      <c r="P197" s="85"/>
      <c r="AF197" s="85"/>
      <c r="AG197" s="85"/>
      <c r="BC197" s="85"/>
      <c r="BU197" s="85"/>
      <c r="BV197" s="85"/>
      <c r="CP197" s="85"/>
      <c r="CQ197" s="85"/>
      <c r="CS197" s="85"/>
      <c r="DH197" s="85"/>
      <c r="DI197" s="85"/>
    </row>
    <row r="198" spans="16:113" s="62" customFormat="1" ht="9" customHeight="1">
      <c r="P198" s="85"/>
      <c r="AF198" s="85"/>
      <c r="AG198" s="85"/>
      <c r="BC198" s="85"/>
      <c r="BU198" s="85"/>
      <c r="BV198" s="85"/>
      <c r="CP198" s="85"/>
      <c r="CQ198" s="85"/>
      <c r="CS198" s="85"/>
      <c r="DH198" s="85"/>
      <c r="DI198" s="85"/>
    </row>
    <row r="199" spans="16:113" s="62" customFormat="1" ht="9" customHeight="1">
      <c r="P199" s="85"/>
      <c r="AF199" s="85"/>
      <c r="AG199" s="85"/>
      <c r="BC199" s="85"/>
      <c r="BU199" s="85"/>
      <c r="BV199" s="85"/>
      <c r="CP199" s="85"/>
      <c r="CQ199" s="85"/>
      <c r="CS199" s="85"/>
      <c r="DH199" s="85"/>
      <c r="DI199" s="85"/>
    </row>
    <row r="200" spans="16:113" s="62" customFormat="1" ht="9" customHeight="1">
      <c r="P200" s="85"/>
      <c r="AF200" s="85"/>
      <c r="AG200" s="85"/>
      <c r="BC200" s="85"/>
      <c r="BU200" s="85"/>
      <c r="BV200" s="85"/>
      <c r="CP200" s="85"/>
      <c r="CQ200" s="85"/>
      <c r="CS200" s="85"/>
      <c r="DH200" s="85"/>
      <c r="DI200" s="85"/>
    </row>
    <row r="201" spans="16:113" s="62" customFormat="1" ht="9" customHeight="1">
      <c r="P201" s="85"/>
      <c r="AF201" s="85"/>
      <c r="AG201" s="85"/>
      <c r="BC201" s="85"/>
      <c r="BU201" s="85"/>
      <c r="BV201" s="85"/>
      <c r="CP201" s="85"/>
      <c r="CQ201" s="85"/>
      <c r="CS201" s="85"/>
      <c r="DH201" s="85"/>
      <c r="DI201" s="85"/>
    </row>
    <row r="202" spans="16:113" s="62" customFormat="1" ht="9" customHeight="1">
      <c r="P202" s="85"/>
      <c r="AF202" s="85"/>
      <c r="AG202" s="85"/>
      <c r="BC202" s="85"/>
      <c r="BU202" s="85"/>
      <c r="BV202" s="85"/>
      <c r="CP202" s="85"/>
      <c r="CQ202" s="85"/>
      <c r="CS202" s="85"/>
      <c r="DH202" s="85"/>
      <c r="DI202" s="85"/>
    </row>
    <row r="203" spans="16:113" s="62" customFormat="1" ht="9" customHeight="1">
      <c r="P203" s="85"/>
      <c r="AF203" s="85"/>
      <c r="AG203" s="85"/>
      <c r="BC203" s="85"/>
      <c r="BU203" s="85"/>
      <c r="BV203" s="85"/>
      <c r="CP203" s="85"/>
      <c r="CQ203" s="85"/>
      <c r="CS203" s="85"/>
      <c r="DH203" s="85"/>
      <c r="DI203" s="85"/>
    </row>
    <row r="204" spans="16:113" s="62" customFormat="1" ht="9" customHeight="1">
      <c r="P204" s="85"/>
      <c r="AF204" s="85"/>
      <c r="AG204" s="85"/>
      <c r="BC204" s="85"/>
      <c r="BU204" s="85"/>
      <c r="BV204" s="85"/>
      <c r="CP204" s="85"/>
      <c r="CQ204" s="85"/>
      <c r="CS204" s="85"/>
      <c r="DH204" s="85"/>
      <c r="DI204" s="85"/>
    </row>
    <row r="205" spans="16:113" s="62" customFormat="1" ht="9" customHeight="1">
      <c r="P205" s="85"/>
      <c r="AF205" s="85"/>
      <c r="AG205" s="85"/>
      <c r="BC205" s="85"/>
      <c r="BU205" s="85"/>
      <c r="BV205" s="85"/>
      <c r="CP205" s="85"/>
      <c r="CQ205" s="85"/>
      <c r="CS205" s="85"/>
      <c r="DH205" s="85"/>
      <c r="DI205" s="85"/>
    </row>
    <row r="206" spans="16:113" s="62" customFormat="1" ht="9" customHeight="1">
      <c r="P206" s="85"/>
      <c r="AF206" s="85"/>
      <c r="AG206" s="85"/>
      <c r="BC206" s="85"/>
      <c r="BU206" s="85"/>
      <c r="BV206" s="85"/>
      <c r="CP206" s="85"/>
      <c r="CQ206" s="85"/>
      <c r="CS206" s="85"/>
      <c r="DH206" s="85"/>
      <c r="DI206" s="85"/>
    </row>
    <row r="207" spans="16:113" s="62" customFormat="1" ht="9" customHeight="1">
      <c r="P207" s="85"/>
      <c r="AF207" s="85"/>
      <c r="AG207" s="85"/>
      <c r="BC207" s="85"/>
      <c r="BU207" s="85"/>
      <c r="BV207" s="85"/>
      <c r="CP207" s="85"/>
      <c r="CQ207" s="85"/>
      <c r="CS207" s="85"/>
      <c r="DH207" s="85"/>
      <c r="DI207" s="85"/>
    </row>
    <row r="208" spans="16:113" s="62" customFormat="1" ht="9" customHeight="1">
      <c r="P208" s="85"/>
      <c r="AF208" s="85"/>
      <c r="AG208" s="85"/>
      <c r="BC208" s="85"/>
      <c r="BU208" s="85"/>
      <c r="BV208" s="85"/>
      <c r="CP208" s="85"/>
      <c r="CQ208" s="85"/>
      <c r="CS208" s="85"/>
      <c r="DH208" s="85"/>
      <c r="DI208" s="85"/>
    </row>
    <row r="209" spans="16:113" s="62" customFormat="1" ht="9" customHeight="1">
      <c r="P209" s="85"/>
      <c r="AF209" s="85"/>
      <c r="AG209" s="85"/>
      <c r="BC209" s="85"/>
      <c r="BU209" s="85"/>
      <c r="BV209" s="85"/>
      <c r="CP209" s="85"/>
      <c r="CQ209" s="85"/>
      <c r="CS209" s="85"/>
      <c r="DH209" s="85"/>
      <c r="DI209" s="85"/>
    </row>
    <row r="210" spans="16:113" s="62" customFormat="1" ht="9" customHeight="1">
      <c r="P210" s="85"/>
      <c r="AF210" s="85"/>
      <c r="AG210" s="85"/>
      <c r="BC210" s="85"/>
      <c r="BU210" s="85"/>
      <c r="BV210" s="85"/>
      <c r="CP210" s="85"/>
      <c r="CQ210" s="85"/>
      <c r="CS210" s="85"/>
      <c r="DH210" s="85"/>
      <c r="DI210" s="85"/>
    </row>
    <row r="211" spans="16:113" s="62" customFormat="1" ht="9" customHeight="1">
      <c r="P211" s="85"/>
      <c r="AF211" s="85"/>
      <c r="AG211" s="85"/>
      <c r="BC211" s="85"/>
      <c r="BU211" s="85"/>
      <c r="BV211" s="85"/>
      <c r="CP211" s="85"/>
      <c r="CQ211" s="85"/>
      <c r="CS211" s="85"/>
      <c r="DH211" s="85"/>
      <c r="DI211" s="85"/>
    </row>
    <row r="212" spans="16:113" s="62" customFormat="1" ht="9" customHeight="1">
      <c r="P212" s="85"/>
      <c r="AF212" s="85"/>
      <c r="AG212" s="85"/>
      <c r="BC212" s="85"/>
      <c r="BU212" s="85"/>
      <c r="BV212" s="85"/>
      <c r="CP212" s="85"/>
      <c r="CQ212" s="85"/>
      <c r="CS212" s="85"/>
      <c r="DH212" s="85"/>
      <c r="DI212" s="85"/>
    </row>
    <row r="213" spans="16:113" s="62" customFormat="1" ht="9" customHeight="1">
      <c r="P213" s="85"/>
      <c r="AF213" s="85"/>
      <c r="AG213" s="85"/>
      <c r="BC213" s="85"/>
      <c r="BU213" s="85"/>
      <c r="BV213" s="85"/>
      <c r="CP213" s="85"/>
      <c r="CQ213" s="85"/>
      <c r="CS213" s="85"/>
      <c r="DH213" s="85"/>
      <c r="DI213" s="85"/>
    </row>
    <row r="214" spans="16:113" s="62" customFormat="1" ht="9" customHeight="1">
      <c r="P214" s="85"/>
      <c r="AF214" s="85"/>
      <c r="AG214" s="85"/>
      <c r="BC214" s="85"/>
      <c r="BU214" s="85"/>
      <c r="BV214" s="85"/>
      <c r="CP214" s="85"/>
      <c r="CQ214" s="85"/>
      <c r="CS214" s="85"/>
      <c r="DH214" s="85"/>
      <c r="DI214" s="85"/>
    </row>
    <row r="215" spans="16:113" s="62" customFormat="1" ht="9" customHeight="1">
      <c r="P215" s="85"/>
      <c r="AF215" s="85"/>
      <c r="AG215" s="85"/>
      <c r="BC215" s="85"/>
      <c r="BU215" s="85"/>
      <c r="BV215" s="85"/>
      <c r="CP215" s="85"/>
      <c r="CQ215" s="85"/>
      <c r="CS215" s="85"/>
      <c r="DH215" s="85"/>
      <c r="DI215" s="85"/>
    </row>
    <row r="216" spans="16:113" s="62" customFormat="1" ht="9" customHeight="1">
      <c r="P216" s="85"/>
      <c r="AF216" s="85"/>
      <c r="AG216" s="85"/>
      <c r="BC216" s="85"/>
      <c r="BU216" s="85"/>
      <c r="BV216" s="85"/>
      <c r="CP216" s="85"/>
      <c r="CQ216" s="85"/>
      <c r="CS216" s="85"/>
      <c r="DH216" s="85"/>
      <c r="DI216" s="85"/>
    </row>
    <row r="217" spans="16:113" s="62" customFormat="1" ht="9" customHeight="1">
      <c r="P217" s="85"/>
      <c r="AF217" s="85"/>
      <c r="AG217" s="85"/>
      <c r="BC217" s="85"/>
      <c r="BU217" s="85"/>
      <c r="BV217" s="85"/>
      <c r="CP217" s="85"/>
      <c r="CQ217" s="85"/>
      <c r="CS217" s="85"/>
      <c r="DH217" s="85"/>
      <c r="DI217" s="85"/>
    </row>
    <row r="218" spans="16:113" s="62" customFormat="1" ht="9" customHeight="1">
      <c r="P218" s="85"/>
      <c r="AF218" s="85"/>
      <c r="AG218" s="85"/>
      <c r="BC218" s="85"/>
      <c r="BU218" s="85"/>
      <c r="BV218" s="85"/>
      <c r="CP218" s="85"/>
      <c r="CQ218" s="85"/>
      <c r="CS218" s="85"/>
      <c r="DH218" s="85"/>
      <c r="DI218" s="85"/>
    </row>
    <row r="219" spans="16:113" s="62" customFormat="1" ht="9" customHeight="1">
      <c r="P219" s="85"/>
      <c r="AF219" s="85"/>
      <c r="AG219" s="85"/>
      <c r="BC219" s="85"/>
      <c r="BU219" s="85"/>
      <c r="BV219" s="85"/>
      <c r="CP219" s="85"/>
      <c r="CQ219" s="85"/>
      <c r="CS219" s="85"/>
      <c r="DH219" s="85"/>
      <c r="DI219" s="85"/>
    </row>
    <row r="220" spans="16:113" s="62" customFormat="1" ht="9" customHeight="1">
      <c r="P220" s="85"/>
      <c r="AF220" s="85"/>
      <c r="AG220" s="85"/>
      <c r="BC220" s="85"/>
      <c r="BU220" s="85"/>
      <c r="BV220" s="85"/>
      <c r="CP220" s="85"/>
      <c r="CQ220" s="85"/>
      <c r="CS220" s="85"/>
      <c r="DH220" s="85"/>
      <c r="DI220" s="85"/>
    </row>
    <row r="221" spans="16:113" s="62" customFormat="1" ht="9" customHeight="1">
      <c r="P221" s="85"/>
      <c r="AF221" s="85"/>
      <c r="AG221" s="85"/>
      <c r="BC221" s="85"/>
      <c r="BU221" s="85"/>
      <c r="BV221" s="85"/>
      <c r="CP221" s="85"/>
      <c r="CQ221" s="85"/>
      <c r="CS221" s="85"/>
      <c r="DH221" s="85"/>
      <c r="DI221" s="85"/>
    </row>
    <row r="222" spans="16:113" s="62" customFormat="1" ht="9" customHeight="1">
      <c r="P222" s="85"/>
      <c r="AF222" s="85"/>
      <c r="AG222" s="85"/>
      <c r="BC222" s="85"/>
      <c r="BU222" s="85"/>
      <c r="BV222" s="85"/>
      <c r="CP222" s="85"/>
      <c r="CQ222" s="85"/>
      <c r="CS222" s="85"/>
      <c r="DH222" s="85"/>
      <c r="DI222" s="85"/>
    </row>
    <row r="223" spans="16:113" s="62" customFormat="1" ht="9" customHeight="1">
      <c r="P223" s="85"/>
      <c r="AF223" s="85"/>
      <c r="AG223" s="85"/>
      <c r="BC223" s="85"/>
      <c r="BU223" s="85"/>
      <c r="BV223" s="85"/>
      <c r="CP223" s="85"/>
      <c r="CQ223" s="85"/>
      <c r="CS223" s="85"/>
      <c r="DH223" s="85"/>
      <c r="DI223" s="85"/>
    </row>
    <row r="224" spans="16:113" s="62" customFormat="1" ht="9" customHeight="1">
      <c r="P224" s="85"/>
      <c r="AF224" s="85"/>
      <c r="AG224" s="85"/>
      <c r="BC224" s="85"/>
      <c r="BU224" s="85"/>
      <c r="BV224" s="85"/>
      <c r="CP224" s="85"/>
      <c r="CQ224" s="85"/>
      <c r="CS224" s="85"/>
      <c r="DH224" s="85"/>
      <c r="DI224" s="85"/>
    </row>
    <row r="225" spans="16:113" s="62" customFormat="1" ht="9" customHeight="1">
      <c r="P225" s="85"/>
      <c r="AF225" s="85"/>
      <c r="AG225" s="85"/>
      <c r="BC225" s="85"/>
      <c r="BU225" s="85"/>
      <c r="BV225" s="85"/>
      <c r="CP225" s="85"/>
      <c r="CQ225" s="85"/>
      <c r="CS225" s="85"/>
      <c r="DH225" s="85"/>
      <c r="DI225" s="85"/>
    </row>
    <row r="226" spans="16:113" s="62" customFormat="1" ht="9" customHeight="1">
      <c r="P226" s="85"/>
      <c r="AF226" s="85"/>
      <c r="AG226" s="85"/>
      <c r="BC226" s="85"/>
      <c r="BU226" s="85"/>
      <c r="BV226" s="85"/>
      <c r="CP226" s="85"/>
      <c r="CQ226" s="85"/>
      <c r="CS226" s="85"/>
      <c r="DH226" s="85"/>
      <c r="DI226" s="85"/>
    </row>
    <row r="227" spans="16:113" s="62" customFormat="1" ht="9" customHeight="1">
      <c r="P227" s="85"/>
      <c r="AF227" s="85"/>
      <c r="AG227" s="85"/>
      <c r="BC227" s="85"/>
      <c r="BU227" s="85"/>
      <c r="BV227" s="85"/>
      <c r="CP227" s="85"/>
      <c r="CQ227" s="85"/>
      <c r="CS227" s="85"/>
      <c r="DH227" s="85"/>
      <c r="DI227" s="85"/>
    </row>
    <row r="228" spans="16:113" s="62" customFormat="1" ht="9" customHeight="1">
      <c r="P228" s="85"/>
      <c r="AF228" s="85"/>
      <c r="AG228" s="85"/>
      <c r="BC228" s="85"/>
      <c r="BU228" s="85"/>
      <c r="BV228" s="85"/>
      <c r="CP228" s="85"/>
      <c r="CQ228" s="85"/>
      <c r="CS228" s="85"/>
      <c r="DH228" s="85"/>
      <c r="DI228" s="85"/>
    </row>
    <row r="229" spans="16:113" s="62" customFormat="1" ht="9" customHeight="1">
      <c r="P229" s="85"/>
      <c r="AF229" s="85"/>
      <c r="AG229" s="85"/>
      <c r="BC229" s="85"/>
      <c r="BU229" s="85"/>
      <c r="BV229" s="85"/>
      <c r="CP229" s="85"/>
      <c r="CQ229" s="85"/>
      <c r="CS229" s="85"/>
      <c r="DH229" s="85"/>
      <c r="DI229" s="85"/>
    </row>
    <row r="230" spans="16:113" s="62" customFormat="1" ht="9" customHeight="1">
      <c r="P230" s="85"/>
      <c r="AF230" s="85"/>
      <c r="AG230" s="85"/>
      <c r="BC230" s="85"/>
      <c r="BU230" s="85"/>
      <c r="BV230" s="85"/>
      <c r="CP230" s="85"/>
      <c r="CQ230" s="85"/>
      <c r="CS230" s="85"/>
      <c r="DH230" s="85"/>
      <c r="DI230" s="85"/>
    </row>
    <row r="231" spans="16:113" s="62" customFormat="1" ht="9" customHeight="1">
      <c r="P231" s="85"/>
      <c r="AF231" s="85"/>
      <c r="AG231" s="85"/>
      <c r="BC231" s="85"/>
      <c r="BU231" s="85"/>
      <c r="BV231" s="85"/>
      <c r="CP231" s="85"/>
      <c r="CQ231" s="85"/>
      <c r="CS231" s="85"/>
      <c r="DH231" s="85"/>
      <c r="DI231" s="85"/>
    </row>
    <row r="232" spans="16:113" s="62" customFormat="1" ht="9" customHeight="1">
      <c r="P232" s="85"/>
      <c r="AF232" s="85"/>
      <c r="AG232" s="85"/>
      <c r="BC232" s="85"/>
      <c r="BU232" s="85"/>
      <c r="BV232" s="85"/>
      <c r="CP232" s="85"/>
      <c r="CQ232" s="85"/>
      <c r="CS232" s="85"/>
      <c r="DH232" s="85"/>
      <c r="DI232" s="85"/>
    </row>
    <row r="233" spans="16:113" s="62" customFormat="1" ht="9" customHeight="1">
      <c r="P233" s="85"/>
      <c r="AF233" s="85"/>
      <c r="AG233" s="85"/>
      <c r="BC233" s="85"/>
      <c r="BU233" s="85"/>
      <c r="BV233" s="85"/>
      <c r="CP233" s="85"/>
      <c r="CQ233" s="85"/>
      <c r="CS233" s="85"/>
      <c r="DH233" s="85"/>
      <c r="DI233" s="85"/>
    </row>
    <row r="234" spans="16:113" s="62" customFormat="1" ht="9" customHeight="1">
      <c r="P234" s="85"/>
      <c r="AF234" s="85"/>
      <c r="AG234" s="85"/>
      <c r="BC234" s="85"/>
      <c r="BU234" s="85"/>
      <c r="BV234" s="85"/>
      <c r="CP234" s="85"/>
      <c r="CQ234" s="85"/>
      <c r="CS234" s="85"/>
      <c r="DH234" s="85"/>
      <c r="DI234" s="85"/>
    </row>
    <row r="235" spans="16:113" s="62" customFormat="1" ht="9" customHeight="1">
      <c r="P235" s="85"/>
      <c r="AF235" s="85"/>
      <c r="AG235" s="85"/>
      <c r="BC235" s="85"/>
      <c r="BU235" s="85"/>
      <c r="BV235" s="85"/>
      <c r="CP235" s="85"/>
      <c r="CQ235" s="85"/>
      <c r="CS235" s="85"/>
      <c r="DH235" s="85"/>
      <c r="DI235" s="85"/>
    </row>
    <row r="236" spans="16:113" s="62" customFormat="1" ht="9" customHeight="1">
      <c r="P236" s="85"/>
      <c r="AF236" s="85"/>
      <c r="AG236" s="85"/>
      <c r="BC236" s="85"/>
      <c r="BU236" s="85"/>
      <c r="BV236" s="85"/>
      <c r="CP236" s="85"/>
      <c r="CQ236" s="85"/>
      <c r="CS236" s="85"/>
      <c r="DH236" s="85"/>
      <c r="DI236" s="85"/>
    </row>
    <row r="237" spans="16:113" s="62" customFormat="1" ht="9" customHeight="1">
      <c r="P237" s="85"/>
      <c r="AF237" s="85"/>
      <c r="AG237" s="85"/>
      <c r="BC237" s="85"/>
      <c r="BU237" s="85"/>
      <c r="BV237" s="85"/>
      <c r="CP237" s="85"/>
      <c r="CQ237" s="85"/>
      <c r="CS237" s="85"/>
      <c r="DH237" s="85"/>
      <c r="DI237" s="85"/>
    </row>
    <row r="238" spans="16:113" s="62" customFormat="1" ht="9" customHeight="1">
      <c r="P238" s="85"/>
      <c r="AF238" s="85"/>
      <c r="AG238" s="85"/>
      <c r="BC238" s="85"/>
      <c r="BU238" s="85"/>
      <c r="BV238" s="85"/>
      <c r="CP238" s="85"/>
      <c r="CQ238" s="85"/>
      <c r="CS238" s="85"/>
      <c r="DH238" s="85"/>
      <c r="DI238" s="85"/>
    </row>
    <row r="239" spans="16:113" s="62" customFormat="1" ht="9" customHeight="1">
      <c r="P239" s="85"/>
      <c r="AF239" s="85"/>
      <c r="AG239" s="85"/>
      <c r="BC239" s="85"/>
      <c r="BU239" s="85"/>
      <c r="BV239" s="85"/>
      <c r="CP239" s="85"/>
      <c r="CQ239" s="85"/>
      <c r="CS239" s="85"/>
      <c r="DH239" s="85"/>
      <c r="DI239" s="85"/>
    </row>
    <row r="240" spans="16:113" s="62" customFormat="1" ht="9" customHeight="1">
      <c r="P240" s="85"/>
      <c r="AF240" s="85"/>
      <c r="AG240" s="85"/>
      <c r="BC240" s="85"/>
      <c r="BU240" s="85"/>
      <c r="BV240" s="85"/>
      <c r="CP240" s="85"/>
      <c r="CQ240" s="85"/>
      <c r="CS240" s="85"/>
      <c r="DH240" s="85"/>
      <c r="DI240" s="85"/>
    </row>
    <row r="241" spans="16:113" s="62" customFormat="1" ht="9" customHeight="1">
      <c r="P241" s="85"/>
      <c r="AF241" s="85"/>
      <c r="AG241" s="85"/>
      <c r="BC241" s="85"/>
      <c r="BU241" s="85"/>
      <c r="BV241" s="85"/>
      <c r="CP241" s="85"/>
      <c r="CQ241" s="85"/>
      <c r="CS241" s="85"/>
      <c r="DH241" s="85"/>
      <c r="DI241" s="85"/>
    </row>
    <row r="242" spans="16:113" s="62" customFormat="1" ht="9" customHeight="1">
      <c r="P242" s="85"/>
      <c r="AF242" s="85"/>
      <c r="AG242" s="85"/>
      <c r="BC242" s="85"/>
      <c r="BU242" s="85"/>
      <c r="BV242" s="85"/>
      <c r="CP242" s="85"/>
      <c r="CQ242" s="85"/>
      <c r="CS242" s="85"/>
      <c r="DH242" s="85"/>
      <c r="DI242" s="85"/>
    </row>
    <row r="243" spans="16:113" s="62" customFormat="1" ht="9" customHeight="1">
      <c r="P243" s="85"/>
      <c r="AF243" s="85"/>
      <c r="AG243" s="85"/>
      <c r="BC243" s="85"/>
      <c r="BU243" s="85"/>
      <c r="BV243" s="85"/>
      <c r="CP243" s="85"/>
      <c r="CQ243" s="85"/>
      <c r="CS243" s="85"/>
      <c r="DH243" s="85"/>
      <c r="DI243" s="85"/>
    </row>
    <row r="244" spans="16:113" s="62" customFormat="1" ht="9" customHeight="1">
      <c r="P244" s="85"/>
      <c r="AF244" s="85"/>
      <c r="AG244" s="85"/>
      <c r="BC244" s="85"/>
      <c r="BU244" s="85"/>
      <c r="BV244" s="85"/>
      <c r="CP244" s="85"/>
      <c r="CQ244" s="85"/>
      <c r="CS244" s="85"/>
      <c r="DH244" s="85"/>
      <c r="DI244" s="85"/>
    </row>
    <row r="245" spans="16:113" s="62" customFormat="1" ht="9" customHeight="1">
      <c r="P245" s="85"/>
      <c r="AF245" s="85"/>
      <c r="AG245" s="85"/>
      <c r="BC245" s="85"/>
      <c r="BU245" s="85"/>
      <c r="BV245" s="85"/>
      <c r="CP245" s="85"/>
      <c r="CQ245" s="85"/>
      <c r="CS245" s="85"/>
      <c r="DH245" s="85"/>
      <c r="DI245" s="85"/>
    </row>
    <row r="246" spans="16:113" s="62" customFormat="1" ht="9" customHeight="1">
      <c r="P246" s="85"/>
      <c r="AF246" s="85"/>
      <c r="AG246" s="85"/>
      <c r="BC246" s="85"/>
      <c r="BU246" s="85"/>
      <c r="BV246" s="85"/>
      <c r="CP246" s="85"/>
      <c r="CQ246" s="85"/>
      <c r="CS246" s="85"/>
      <c r="DH246" s="85"/>
      <c r="DI246" s="85"/>
    </row>
    <row r="247" spans="16:113" s="62" customFormat="1" ht="9" customHeight="1">
      <c r="P247" s="85"/>
      <c r="AF247" s="85"/>
      <c r="AG247" s="85"/>
      <c r="BC247" s="85"/>
      <c r="BU247" s="85"/>
      <c r="BV247" s="85"/>
      <c r="CP247" s="85"/>
      <c r="CQ247" s="85"/>
      <c r="CS247" s="85"/>
      <c r="DH247" s="85"/>
      <c r="DI247" s="85"/>
    </row>
    <row r="248" spans="16:113" s="62" customFormat="1" ht="9" customHeight="1">
      <c r="P248" s="85"/>
      <c r="AF248" s="85"/>
      <c r="AG248" s="85"/>
      <c r="BC248" s="85"/>
      <c r="BU248" s="85"/>
      <c r="BV248" s="85"/>
      <c r="CP248" s="85"/>
      <c r="CQ248" s="85"/>
      <c r="CS248" s="85"/>
      <c r="DH248" s="85"/>
      <c r="DI248" s="85"/>
    </row>
    <row r="249" spans="16:113" s="62" customFormat="1" ht="9" customHeight="1">
      <c r="P249" s="85"/>
      <c r="AF249" s="85"/>
      <c r="AG249" s="85"/>
      <c r="BC249" s="85"/>
      <c r="BU249" s="85"/>
      <c r="BV249" s="85"/>
      <c r="CP249" s="85"/>
      <c r="CQ249" s="85"/>
      <c r="CS249" s="85"/>
      <c r="DH249" s="85"/>
      <c r="DI249" s="85"/>
    </row>
    <row r="250" spans="16:113" s="62" customFormat="1" ht="9" customHeight="1">
      <c r="P250" s="85"/>
      <c r="AF250" s="85"/>
      <c r="AG250" s="85"/>
      <c r="BC250" s="85"/>
      <c r="BU250" s="85"/>
      <c r="BV250" s="85"/>
      <c r="CP250" s="85"/>
      <c r="CQ250" s="85"/>
      <c r="CS250" s="85"/>
      <c r="DH250" s="85"/>
      <c r="DI250" s="85"/>
    </row>
    <row r="251" spans="16:113" s="62" customFormat="1" ht="9" customHeight="1">
      <c r="P251" s="85"/>
      <c r="AF251" s="85"/>
      <c r="AG251" s="85"/>
      <c r="BC251" s="85"/>
      <c r="BU251" s="85"/>
      <c r="BV251" s="85"/>
      <c r="CP251" s="85"/>
      <c r="CQ251" s="85"/>
      <c r="CS251" s="85"/>
      <c r="DH251" s="85"/>
      <c r="DI251" s="85"/>
    </row>
    <row r="252" spans="16:113" s="62" customFormat="1" ht="9" customHeight="1">
      <c r="P252" s="85"/>
      <c r="AF252" s="85"/>
      <c r="AG252" s="85"/>
      <c r="BC252" s="85"/>
      <c r="BU252" s="85"/>
      <c r="BV252" s="85"/>
      <c r="CP252" s="85"/>
      <c r="CQ252" s="85"/>
      <c r="CS252" s="85"/>
      <c r="DH252" s="85"/>
      <c r="DI252" s="85"/>
    </row>
    <row r="253" spans="16:113" s="62" customFormat="1" ht="9" customHeight="1">
      <c r="P253" s="85"/>
      <c r="AF253" s="85"/>
      <c r="AG253" s="85"/>
      <c r="BC253" s="85"/>
      <c r="BU253" s="85"/>
      <c r="BV253" s="85"/>
      <c r="CP253" s="85"/>
      <c r="CQ253" s="85"/>
      <c r="CS253" s="85"/>
      <c r="DH253" s="85"/>
      <c r="DI253" s="85"/>
    </row>
    <row r="254" spans="16:113" s="62" customFormat="1" ht="9" customHeight="1">
      <c r="P254" s="85"/>
      <c r="AF254" s="85"/>
      <c r="AG254" s="85"/>
      <c r="BC254" s="85"/>
      <c r="BU254" s="85"/>
      <c r="BV254" s="85"/>
      <c r="CP254" s="85"/>
      <c r="CQ254" s="85"/>
      <c r="CS254" s="85"/>
      <c r="DH254" s="85"/>
      <c r="DI254" s="85"/>
    </row>
    <row r="255" spans="16:113" s="62" customFormat="1" ht="9" customHeight="1">
      <c r="P255" s="85"/>
      <c r="AF255" s="85"/>
      <c r="AG255" s="85"/>
      <c r="BC255" s="85"/>
      <c r="BU255" s="85"/>
      <c r="BV255" s="85"/>
      <c r="CP255" s="85"/>
      <c r="CQ255" s="85"/>
      <c r="CS255" s="85"/>
      <c r="DH255" s="85"/>
      <c r="DI255" s="85"/>
    </row>
    <row r="256" spans="16:113" s="62" customFormat="1" ht="9" customHeight="1">
      <c r="P256" s="85"/>
      <c r="AF256" s="85"/>
      <c r="AG256" s="85"/>
      <c r="BC256" s="85"/>
      <c r="BU256" s="85"/>
      <c r="BV256" s="85"/>
      <c r="CP256" s="85"/>
      <c r="CQ256" s="85"/>
      <c r="CS256" s="85"/>
      <c r="DH256" s="85"/>
      <c r="DI256" s="85"/>
    </row>
    <row r="257" spans="16:113" s="62" customFormat="1" ht="9" customHeight="1">
      <c r="P257" s="85"/>
      <c r="AF257" s="85"/>
      <c r="AG257" s="85"/>
      <c r="BC257" s="85"/>
      <c r="BU257" s="85"/>
      <c r="BV257" s="85"/>
      <c r="CP257" s="85"/>
      <c r="CQ257" s="85"/>
      <c r="CS257" s="85"/>
      <c r="DH257" s="85"/>
      <c r="DI257" s="85"/>
    </row>
    <row r="258" spans="16:113" s="62" customFormat="1" ht="9" customHeight="1">
      <c r="P258" s="85"/>
      <c r="AF258" s="85"/>
      <c r="AG258" s="85"/>
      <c r="BC258" s="85"/>
      <c r="BU258" s="85"/>
      <c r="BV258" s="85"/>
      <c r="CP258" s="85"/>
      <c r="CQ258" s="85"/>
      <c r="CS258" s="85"/>
      <c r="DH258" s="85"/>
      <c r="DI258" s="85"/>
    </row>
    <row r="259" spans="16:113" s="62" customFormat="1" ht="9" customHeight="1">
      <c r="P259" s="85"/>
      <c r="AF259" s="85"/>
      <c r="AG259" s="85"/>
      <c r="BC259" s="85"/>
      <c r="BU259" s="85"/>
      <c r="BV259" s="85"/>
      <c r="CP259" s="85"/>
      <c r="CQ259" s="85"/>
      <c r="CS259" s="85"/>
      <c r="DH259" s="85"/>
      <c r="DI259" s="85"/>
    </row>
    <row r="260" spans="16:113" s="62" customFormat="1" ht="9" customHeight="1">
      <c r="P260" s="85"/>
      <c r="AF260" s="85"/>
      <c r="AG260" s="85"/>
      <c r="BC260" s="85"/>
      <c r="BU260" s="85"/>
      <c r="BV260" s="85"/>
      <c r="CP260" s="85"/>
      <c r="CQ260" s="85"/>
      <c r="CS260" s="85"/>
      <c r="DH260" s="85"/>
      <c r="DI260" s="85"/>
    </row>
    <row r="261" spans="16:113" s="62" customFormat="1" ht="9" customHeight="1">
      <c r="P261" s="85"/>
      <c r="AF261" s="85"/>
      <c r="AG261" s="85"/>
      <c r="BC261" s="85"/>
      <c r="BU261" s="85"/>
      <c r="BV261" s="85"/>
      <c r="CP261" s="85"/>
      <c r="CQ261" s="85"/>
      <c r="CS261" s="85"/>
      <c r="DH261" s="85"/>
      <c r="DI261" s="85"/>
    </row>
    <row r="262" spans="16:113" s="62" customFormat="1" ht="9" customHeight="1">
      <c r="P262" s="85"/>
      <c r="AF262" s="85"/>
      <c r="AG262" s="85"/>
      <c r="BC262" s="85"/>
      <c r="BU262" s="85"/>
      <c r="BV262" s="85"/>
      <c r="CP262" s="85"/>
      <c r="CQ262" s="85"/>
      <c r="CS262" s="85"/>
      <c r="DH262" s="85"/>
      <c r="DI262" s="85"/>
    </row>
    <row r="263" spans="16:113" s="62" customFormat="1" ht="9" customHeight="1">
      <c r="P263" s="85"/>
      <c r="AF263" s="85"/>
      <c r="AG263" s="85"/>
      <c r="BC263" s="85"/>
      <c r="BU263" s="85"/>
      <c r="BV263" s="85"/>
      <c r="CP263" s="85"/>
      <c r="CQ263" s="85"/>
      <c r="CS263" s="85"/>
      <c r="DH263" s="85"/>
      <c r="DI263" s="85"/>
    </row>
    <row r="264" spans="16:113" s="62" customFormat="1" ht="9" customHeight="1">
      <c r="P264" s="85"/>
      <c r="AF264" s="85"/>
      <c r="AG264" s="85"/>
      <c r="BC264" s="85"/>
      <c r="BU264" s="85"/>
      <c r="BV264" s="85"/>
      <c r="CP264" s="85"/>
      <c r="CQ264" s="85"/>
      <c r="CS264" s="85"/>
      <c r="DH264" s="85"/>
      <c r="DI264" s="85"/>
    </row>
    <row r="265" spans="16:113" s="62" customFormat="1" ht="9" customHeight="1">
      <c r="P265" s="85"/>
      <c r="AF265" s="85"/>
      <c r="AG265" s="85"/>
      <c r="BC265" s="85"/>
      <c r="BU265" s="85"/>
      <c r="BV265" s="85"/>
      <c r="CP265" s="85"/>
      <c r="CQ265" s="85"/>
      <c r="CS265" s="85"/>
      <c r="DH265" s="85"/>
      <c r="DI265" s="85"/>
    </row>
    <row r="266" spans="16:113" s="62" customFormat="1" ht="9" customHeight="1">
      <c r="P266" s="85"/>
      <c r="AF266" s="85"/>
      <c r="AG266" s="85"/>
      <c r="BC266" s="85"/>
      <c r="BU266" s="85"/>
      <c r="BV266" s="85"/>
      <c r="CP266" s="85"/>
      <c r="CQ266" s="85"/>
      <c r="CS266" s="85"/>
      <c r="DH266" s="85"/>
      <c r="DI266" s="85"/>
    </row>
    <row r="267" spans="16:113" s="62" customFormat="1" ht="9" customHeight="1">
      <c r="P267" s="85"/>
      <c r="AF267" s="85"/>
      <c r="AG267" s="85"/>
      <c r="BC267" s="85"/>
      <c r="BU267" s="85"/>
      <c r="BV267" s="85"/>
      <c r="CP267" s="85"/>
      <c r="CQ267" s="85"/>
      <c r="CS267" s="85"/>
      <c r="DH267" s="85"/>
      <c r="DI267" s="85"/>
    </row>
    <row r="268" spans="16:113" s="62" customFormat="1" ht="9" customHeight="1">
      <c r="P268" s="85"/>
      <c r="AF268" s="85"/>
      <c r="AG268" s="85"/>
      <c r="BC268" s="85"/>
      <c r="BU268" s="85"/>
      <c r="BV268" s="85"/>
      <c r="CP268" s="85"/>
      <c r="CQ268" s="85"/>
      <c r="CS268" s="85"/>
      <c r="DH268" s="85"/>
      <c r="DI268" s="85"/>
    </row>
    <row r="269" spans="16:113" s="62" customFormat="1" ht="9" customHeight="1">
      <c r="P269" s="85"/>
      <c r="AF269" s="85"/>
      <c r="AG269" s="85"/>
      <c r="BC269" s="85"/>
      <c r="BU269" s="85"/>
      <c r="BV269" s="85"/>
      <c r="CP269" s="85"/>
      <c r="CQ269" s="85"/>
      <c r="CS269" s="85"/>
      <c r="DH269" s="85"/>
      <c r="DI269" s="85"/>
    </row>
    <row r="270" spans="16:113" s="62" customFormat="1" ht="9" customHeight="1">
      <c r="P270" s="85"/>
      <c r="AF270" s="85"/>
      <c r="AG270" s="85"/>
      <c r="BC270" s="85"/>
      <c r="BU270" s="85"/>
      <c r="BV270" s="85"/>
      <c r="CP270" s="85"/>
      <c r="CQ270" s="85"/>
      <c r="CS270" s="85"/>
      <c r="DH270" s="85"/>
      <c r="DI270" s="85"/>
    </row>
    <row r="271" spans="16:113" s="62" customFormat="1" ht="9" customHeight="1">
      <c r="P271" s="85"/>
      <c r="AF271" s="85"/>
      <c r="AG271" s="85"/>
      <c r="BC271" s="85"/>
      <c r="BU271" s="85"/>
      <c r="BV271" s="85"/>
      <c r="CP271" s="85"/>
      <c r="CQ271" s="85"/>
      <c r="CS271" s="85"/>
      <c r="DH271" s="85"/>
      <c r="DI271" s="85"/>
    </row>
    <row r="272" spans="16:113" s="62" customFormat="1" ht="9" customHeight="1">
      <c r="P272" s="85"/>
      <c r="AF272" s="85"/>
      <c r="AG272" s="85"/>
      <c r="BC272" s="85"/>
      <c r="BU272" s="85"/>
      <c r="BV272" s="85"/>
      <c r="CP272" s="85"/>
      <c r="CQ272" s="85"/>
      <c r="CS272" s="85"/>
      <c r="DH272" s="85"/>
      <c r="DI272" s="85"/>
    </row>
    <row r="273" spans="14:113" s="62" customFormat="1" ht="9" customHeight="1">
      <c r="P273" s="85"/>
      <c r="AF273" s="85"/>
      <c r="AG273" s="85"/>
      <c r="BC273" s="85"/>
      <c r="BU273" s="85"/>
      <c r="BV273" s="85"/>
      <c r="CP273" s="85"/>
      <c r="CQ273" s="85"/>
      <c r="CS273" s="85"/>
      <c r="DH273" s="85"/>
      <c r="DI273" s="85"/>
    </row>
    <row r="274" spans="14:113" s="62" customFormat="1" ht="9" customHeight="1">
      <c r="P274" s="85"/>
      <c r="AF274" s="85"/>
      <c r="AG274" s="85"/>
      <c r="BC274" s="85"/>
      <c r="BU274" s="85"/>
      <c r="BV274" s="85"/>
      <c r="CP274" s="85"/>
      <c r="CQ274" s="85"/>
      <c r="CS274" s="85"/>
      <c r="DH274" s="85"/>
      <c r="DI274" s="85"/>
    </row>
    <row r="275" spans="14:113" s="62" customFormat="1" ht="9" customHeight="1">
      <c r="P275" s="85"/>
      <c r="AF275" s="85"/>
      <c r="AG275" s="85"/>
      <c r="BC275" s="85"/>
      <c r="BU275" s="85"/>
      <c r="BV275" s="85"/>
      <c r="CP275" s="85"/>
      <c r="CQ275" s="85"/>
      <c r="CS275" s="85"/>
      <c r="DH275" s="85"/>
      <c r="DI275" s="85"/>
    </row>
    <row r="276" spans="14:113" s="62" customFormat="1" ht="9" customHeight="1">
      <c r="P276" s="85"/>
      <c r="AF276" s="85"/>
      <c r="AG276" s="85"/>
      <c r="BC276" s="85"/>
      <c r="BU276" s="85"/>
      <c r="BV276" s="85"/>
      <c r="CP276" s="85"/>
      <c r="CQ276" s="85"/>
      <c r="CS276" s="85"/>
      <c r="DH276" s="85"/>
      <c r="DI276" s="85"/>
    </row>
    <row r="277" spans="14:113" s="62" customFormat="1" ht="9" customHeight="1">
      <c r="P277" s="85"/>
      <c r="AF277" s="85"/>
      <c r="AG277" s="85"/>
      <c r="BC277" s="85"/>
      <c r="BU277" s="85"/>
      <c r="BV277" s="85"/>
      <c r="CP277" s="85"/>
      <c r="CQ277" s="85"/>
      <c r="CS277" s="85"/>
      <c r="DH277" s="85"/>
      <c r="DI277" s="85"/>
    </row>
    <row r="278" spans="14:113" s="62" customFormat="1" ht="9" customHeight="1">
      <c r="P278" s="85"/>
      <c r="AF278" s="85"/>
      <c r="AG278" s="85"/>
      <c r="BC278" s="85"/>
      <c r="BU278" s="85"/>
      <c r="BV278" s="85"/>
      <c r="CP278" s="85"/>
      <c r="CQ278" s="85"/>
      <c r="CS278" s="85"/>
      <c r="DH278" s="85"/>
      <c r="DI278" s="85"/>
    </row>
    <row r="279" spans="14:113" s="62" customFormat="1" ht="9" customHeight="1">
      <c r="P279" s="85"/>
      <c r="AF279" s="85"/>
      <c r="AG279" s="85"/>
      <c r="BC279" s="85"/>
      <c r="BU279" s="85"/>
      <c r="BV279" s="85"/>
      <c r="CP279" s="85"/>
      <c r="CQ279" s="85"/>
      <c r="CS279" s="85"/>
      <c r="DH279" s="85"/>
      <c r="DI279" s="85"/>
    </row>
    <row r="280" spans="14:113" s="73" customFormat="1" ht="9" customHeight="1">
      <c r="N280" s="62"/>
      <c r="O280" s="62"/>
      <c r="P280" s="85"/>
      <c r="Q280" s="62"/>
      <c r="AD280" s="62"/>
      <c r="AF280" s="71"/>
      <c r="AG280" s="85"/>
      <c r="BC280" s="85"/>
      <c r="BE280" s="62"/>
      <c r="BU280" s="85"/>
      <c r="BV280" s="85"/>
      <c r="CP280" s="85"/>
      <c r="CQ280" s="85"/>
      <c r="CS280" s="85"/>
      <c r="DF280" s="62"/>
      <c r="DH280" s="85"/>
      <c r="DI280" s="85"/>
    </row>
    <row r="281" spans="14:113" s="73" customFormat="1" ht="9" customHeight="1">
      <c r="N281" s="62"/>
      <c r="O281" s="62"/>
      <c r="P281" s="85"/>
      <c r="Q281" s="62"/>
      <c r="AD281" s="62"/>
      <c r="AF281" s="71"/>
      <c r="AG281" s="85"/>
      <c r="BC281" s="85"/>
      <c r="BE281" s="62"/>
      <c r="BU281" s="85"/>
      <c r="BV281" s="85"/>
      <c r="CP281" s="85"/>
      <c r="CQ281" s="85"/>
      <c r="CS281" s="85"/>
      <c r="DF281" s="62"/>
      <c r="DH281" s="85"/>
      <c r="DI281" s="85"/>
    </row>
    <row r="282" spans="14:113" s="73" customFormat="1" ht="9" customHeight="1">
      <c r="N282" s="62"/>
      <c r="O282" s="62"/>
      <c r="P282" s="85"/>
      <c r="Q282" s="62"/>
      <c r="AD282" s="62"/>
      <c r="AF282" s="71"/>
      <c r="AG282" s="85"/>
      <c r="BC282" s="85"/>
      <c r="BE282" s="62"/>
      <c r="BU282" s="85"/>
      <c r="BV282" s="85"/>
      <c r="CP282" s="85"/>
      <c r="CQ282" s="85"/>
      <c r="CS282" s="85"/>
      <c r="DF282" s="62"/>
      <c r="DH282" s="85"/>
      <c r="DI282" s="85"/>
    </row>
    <row r="283" spans="14:113" s="73" customFormat="1" ht="9" customHeight="1">
      <c r="N283" s="62"/>
      <c r="O283" s="62"/>
      <c r="P283" s="85"/>
      <c r="Q283" s="62"/>
      <c r="AD283" s="62"/>
      <c r="AF283" s="71"/>
      <c r="AG283" s="85"/>
      <c r="BC283" s="85"/>
      <c r="BE283" s="62"/>
      <c r="BU283" s="85"/>
      <c r="BV283" s="85"/>
      <c r="CP283" s="85"/>
      <c r="CQ283" s="85"/>
      <c r="CS283" s="85"/>
      <c r="DF283" s="62"/>
      <c r="DH283" s="85"/>
      <c r="DI283" s="85"/>
    </row>
    <row r="284" spans="14:113" s="73" customFormat="1" ht="9" customHeight="1">
      <c r="N284" s="62"/>
      <c r="O284" s="62"/>
      <c r="P284" s="85"/>
      <c r="Q284" s="62"/>
      <c r="AD284" s="62"/>
      <c r="AF284" s="71"/>
      <c r="AG284" s="85"/>
      <c r="BC284" s="85"/>
      <c r="BE284" s="62"/>
      <c r="BU284" s="85"/>
      <c r="BV284" s="85"/>
      <c r="CP284" s="85"/>
      <c r="CQ284" s="85"/>
      <c r="CS284" s="85"/>
      <c r="DF284" s="62"/>
      <c r="DH284" s="85"/>
      <c r="DI284" s="85"/>
    </row>
    <row r="285" spans="14:113" s="73" customFormat="1" ht="9" customHeight="1">
      <c r="N285" s="62"/>
      <c r="O285" s="62"/>
      <c r="P285" s="85"/>
      <c r="Q285" s="62"/>
      <c r="AD285" s="62"/>
      <c r="AF285" s="71"/>
      <c r="AG285" s="85"/>
      <c r="BC285" s="85"/>
      <c r="BE285" s="62"/>
      <c r="BU285" s="85"/>
      <c r="BV285" s="85"/>
      <c r="CP285" s="85"/>
      <c r="CQ285" s="85"/>
      <c r="CS285" s="85"/>
      <c r="DF285" s="62"/>
      <c r="DH285" s="85"/>
      <c r="DI285" s="85"/>
    </row>
    <row r="286" spans="14:113" s="73" customFormat="1" ht="9" customHeight="1">
      <c r="N286" s="62"/>
      <c r="O286" s="62"/>
      <c r="P286" s="85"/>
      <c r="Q286" s="62"/>
      <c r="AD286" s="62"/>
      <c r="AF286" s="71"/>
      <c r="AG286" s="85"/>
      <c r="BC286" s="85"/>
      <c r="BE286" s="62"/>
      <c r="BU286" s="85"/>
      <c r="BV286" s="85"/>
      <c r="CP286" s="85"/>
      <c r="CQ286" s="85"/>
      <c r="CS286" s="85"/>
      <c r="DF286" s="62"/>
      <c r="DH286" s="85"/>
      <c r="DI286" s="85"/>
    </row>
    <row r="287" spans="14:113" s="73" customFormat="1" ht="9" customHeight="1">
      <c r="N287" s="62"/>
      <c r="O287" s="62"/>
      <c r="P287" s="85"/>
      <c r="Q287" s="62"/>
      <c r="AD287" s="62"/>
      <c r="AF287" s="71"/>
      <c r="AG287" s="85"/>
      <c r="BC287" s="85"/>
      <c r="BE287" s="62"/>
      <c r="BU287" s="85"/>
      <c r="BV287" s="85"/>
      <c r="CP287" s="85"/>
      <c r="CQ287" s="85"/>
      <c r="CS287" s="85"/>
      <c r="DF287" s="62"/>
      <c r="DH287" s="85"/>
      <c r="DI287" s="85"/>
    </row>
    <row r="288" spans="14:113" s="73" customFormat="1" ht="9" customHeight="1">
      <c r="N288" s="62"/>
      <c r="O288" s="62"/>
      <c r="P288" s="85"/>
      <c r="Q288" s="62"/>
      <c r="AD288" s="62"/>
      <c r="AF288" s="71"/>
      <c r="AG288" s="85"/>
      <c r="BC288" s="85"/>
      <c r="BE288" s="62"/>
      <c r="BU288" s="85"/>
      <c r="BV288" s="85"/>
      <c r="CP288" s="85"/>
      <c r="CQ288" s="85"/>
      <c r="CS288" s="85"/>
      <c r="DF288" s="62"/>
      <c r="DH288" s="85"/>
      <c r="DI288" s="85"/>
    </row>
    <row r="289" spans="14:113" s="73" customFormat="1" ht="9" customHeight="1">
      <c r="N289" s="62"/>
      <c r="O289" s="62"/>
      <c r="P289" s="85"/>
      <c r="Q289" s="62"/>
      <c r="AD289" s="62"/>
      <c r="AF289" s="71"/>
      <c r="AG289" s="85"/>
      <c r="BC289" s="85"/>
      <c r="BE289" s="62"/>
      <c r="BU289" s="85"/>
      <c r="BV289" s="85"/>
      <c r="CP289" s="85"/>
      <c r="CQ289" s="85"/>
      <c r="CS289" s="85"/>
      <c r="DF289" s="62"/>
      <c r="DH289" s="85"/>
      <c r="DI289" s="85"/>
    </row>
    <row r="290" spans="14:113" s="73" customFormat="1" ht="9" customHeight="1">
      <c r="N290" s="62"/>
      <c r="O290" s="62"/>
      <c r="P290" s="85"/>
      <c r="Q290" s="62"/>
      <c r="AD290" s="62"/>
      <c r="AF290" s="71"/>
      <c r="AG290" s="85"/>
      <c r="BC290" s="85"/>
      <c r="BE290" s="62"/>
      <c r="BU290" s="85"/>
      <c r="BV290" s="85"/>
      <c r="CP290" s="85"/>
      <c r="CQ290" s="85"/>
      <c r="CS290" s="85"/>
      <c r="DF290" s="62"/>
      <c r="DH290" s="85"/>
      <c r="DI290" s="85"/>
    </row>
    <row r="291" spans="14:113" s="73" customFormat="1" ht="9" customHeight="1">
      <c r="N291" s="62"/>
      <c r="O291" s="62"/>
      <c r="P291" s="85"/>
      <c r="Q291" s="62"/>
      <c r="AD291" s="62"/>
      <c r="AF291" s="71"/>
      <c r="AG291" s="85"/>
      <c r="BC291" s="85"/>
      <c r="BE291" s="62"/>
      <c r="BU291" s="85"/>
      <c r="BV291" s="85"/>
      <c r="CP291" s="85"/>
      <c r="CQ291" s="85"/>
      <c r="CS291" s="85"/>
      <c r="DF291" s="62"/>
      <c r="DH291" s="85"/>
      <c r="DI291" s="85"/>
    </row>
    <row r="292" spans="14:113" s="73" customFormat="1" ht="9" customHeight="1">
      <c r="N292" s="62"/>
      <c r="O292" s="62"/>
      <c r="P292" s="85"/>
      <c r="Q292" s="62"/>
      <c r="AD292" s="62"/>
      <c r="AF292" s="71"/>
      <c r="AG292" s="85"/>
      <c r="BC292" s="85"/>
      <c r="BE292" s="62"/>
      <c r="BU292" s="85"/>
      <c r="BV292" s="85"/>
      <c r="CP292" s="85"/>
      <c r="CQ292" s="85"/>
      <c r="CS292" s="85"/>
      <c r="DF292" s="62"/>
      <c r="DH292" s="85"/>
      <c r="DI292" s="85"/>
    </row>
    <row r="293" spans="14:113" s="73" customFormat="1" ht="9" customHeight="1">
      <c r="N293" s="62"/>
      <c r="O293" s="62"/>
      <c r="P293" s="85"/>
      <c r="Q293" s="62"/>
      <c r="AD293" s="62"/>
      <c r="AF293" s="71"/>
      <c r="AG293" s="85"/>
      <c r="BC293" s="85"/>
      <c r="BE293" s="62"/>
      <c r="BU293" s="85"/>
      <c r="BV293" s="85"/>
      <c r="CP293" s="85"/>
      <c r="CQ293" s="85"/>
      <c r="CS293" s="85"/>
      <c r="DF293" s="62"/>
      <c r="DH293" s="85"/>
      <c r="DI293" s="85"/>
    </row>
    <row r="294" spans="14:113" s="73" customFormat="1" ht="9" customHeight="1">
      <c r="N294" s="62"/>
      <c r="O294" s="62"/>
      <c r="P294" s="85"/>
      <c r="Q294" s="62"/>
      <c r="AD294" s="62"/>
      <c r="AF294" s="71"/>
      <c r="AG294" s="85"/>
      <c r="BC294" s="85"/>
      <c r="BE294" s="62"/>
      <c r="BU294" s="85"/>
      <c r="BV294" s="85"/>
      <c r="CP294" s="85"/>
      <c r="CQ294" s="85"/>
      <c r="CS294" s="85"/>
      <c r="DF294" s="62"/>
      <c r="DH294" s="85"/>
      <c r="DI294" s="85"/>
    </row>
    <row r="295" spans="14:113" s="73" customFormat="1" ht="9" customHeight="1">
      <c r="N295" s="62"/>
      <c r="O295" s="62"/>
      <c r="P295" s="85"/>
      <c r="Q295" s="62"/>
      <c r="AD295" s="62"/>
      <c r="AF295" s="71"/>
      <c r="AG295" s="85"/>
      <c r="BC295" s="85"/>
      <c r="BE295" s="62"/>
      <c r="BU295" s="85"/>
      <c r="BV295" s="85"/>
      <c r="CP295" s="85"/>
      <c r="CQ295" s="85"/>
      <c r="CS295" s="85"/>
      <c r="DF295" s="62"/>
      <c r="DH295" s="85"/>
      <c r="DI295" s="85"/>
    </row>
    <row r="296" spans="14:113" s="73" customFormat="1" ht="9" customHeight="1">
      <c r="N296" s="62"/>
      <c r="O296" s="62"/>
      <c r="P296" s="85"/>
      <c r="Q296" s="62"/>
      <c r="AD296" s="62"/>
      <c r="AF296" s="71"/>
      <c r="AG296" s="85"/>
      <c r="BC296" s="85"/>
      <c r="BE296" s="62"/>
      <c r="BU296" s="85"/>
      <c r="BV296" s="85"/>
      <c r="CP296" s="85"/>
      <c r="CQ296" s="85"/>
      <c r="CS296" s="85"/>
      <c r="DF296" s="62"/>
      <c r="DH296" s="85"/>
      <c r="DI296" s="85"/>
    </row>
    <row r="297" spans="14:113" s="73" customFormat="1" ht="9" customHeight="1">
      <c r="N297" s="62"/>
      <c r="O297" s="62"/>
      <c r="P297" s="85"/>
      <c r="Q297" s="62"/>
      <c r="AD297" s="62"/>
      <c r="AF297" s="71"/>
      <c r="AG297" s="85"/>
      <c r="BC297" s="85"/>
      <c r="BE297" s="62"/>
      <c r="BU297" s="85"/>
      <c r="BV297" s="85"/>
      <c r="CP297" s="85"/>
      <c r="CQ297" s="85"/>
      <c r="CS297" s="85"/>
      <c r="DF297" s="62"/>
      <c r="DH297" s="85"/>
      <c r="DI297" s="85"/>
    </row>
    <row r="298" spans="14:113" s="73" customFormat="1" ht="9" customHeight="1">
      <c r="N298" s="62"/>
      <c r="O298" s="62"/>
      <c r="P298" s="85"/>
      <c r="Q298" s="62"/>
      <c r="AD298" s="62"/>
      <c r="AF298" s="71"/>
      <c r="AG298" s="85"/>
      <c r="BC298" s="85"/>
      <c r="BE298" s="62"/>
      <c r="BU298" s="85"/>
      <c r="BV298" s="85"/>
      <c r="CP298" s="85"/>
      <c r="CQ298" s="85"/>
      <c r="CS298" s="85"/>
      <c r="DF298" s="62"/>
      <c r="DH298" s="85"/>
      <c r="DI298" s="85"/>
    </row>
    <row r="299" spans="14:113" s="73" customFormat="1" ht="9" customHeight="1">
      <c r="N299" s="62"/>
      <c r="O299" s="62"/>
      <c r="P299" s="85"/>
      <c r="Q299" s="62"/>
      <c r="AD299" s="62"/>
      <c r="AF299" s="71"/>
      <c r="AG299" s="85"/>
      <c r="BC299" s="85"/>
      <c r="BE299" s="62"/>
      <c r="BU299" s="85"/>
      <c r="BV299" s="85"/>
      <c r="CP299" s="85"/>
      <c r="CQ299" s="85"/>
      <c r="CS299" s="85"/>
      <c r="DF299" s="62"/>
      <c r="DH299" s="85"/>
      <c r="DI299" s="85"/>
    </row>
    <row r="300" spans="14:113" s="73" customFormat="1" ht="9" customHeight="1">
      <c r="N300" s="62"/>
      <c r="O300" s="62"/>
      <c r="P300" s="85"/>
      <c r="Q300" s="62"/>
      <c r="AD300" s="62"/>
      <c r="AF300" s="71"/>
      <c r="AG300" s="85"/>
      <c r="BC300" s="85"/>
      <c r="BE300" s="62"/>
      <c r="BU300" s="85"/>
      <c r="BV300" s="85"/>
      <c r="CP300" s="85"/>
      <c r="CQ300" s="85"/>
      <c r="CS300" s="85"/>
      <c r="DF300" s="62"/>
      <c r="DH300" s="85"/>
      <c r="DI300" s="85"/>
    </row>
    <row r="301" spans="14:113" s="73" customFormat="1" ht="9" customHeight="1">
      <c r="N301" s="62"/>
      <c r="O301" s="62"/>
      <c r="P301" s="85"/>
      <c r="Q301" s="62"/>
      <c r="AD301" s="62"/>
      <c r="AF301" s="71"/>
      <c r="AG301" s="85"/>
      <c r="BC301" s="85"/>
      <c r="BE301" s="62"/>
      <c r="BU301" s="85"/>
      <c r="BV301" s="85"/>
      <c r="CP301" s="85"/>
      <c r="CQ301" s="85"/>
      <c r="CS301" s="85"/>
      <c r="DF301" s="62"/>
      <c r="DH301" s="85"/>
      <c r="DI301" s="85"/>
    </row>
    <row r="302" spans="14:113" s="73" customFormat="1" ht="9" customHeight="1">
      <c r="N302" s="62"/>
      <c r="O302" s="62"/>
      <c r="P302" s="85"/>
      <c r="Q302" s="62"/>
      <c r="AD302" s="62"/>
      <c r="AF302" s="71"/>
      <c r="AG302" s="85"/>
      <c r="BC302" s="85"/>
      <c r="BE302" s="62"/>
      <c r="BU302" s="85"/>
      <c r="BV302" s="85"/>
      <c r="CP302" s="85"/>
      <c r="CQ302" s="85"/>
      <c r="CS302" s="85"/>
      <c r="DF302" s="62"/>
      <c r="DH302" s="85"/>
      <c r="DI302" s="85"/>
    </row>
    <row r="303" spans="14:113" s="73" customFormat="1" ht="9" customHeight="1">
      <c r="N303" s="62"/>
      <c r="O303" s="62"/>
      <c r="P303" s="85"/>
      <c r="Q303" s="62"/>
      <c r="AD303" s="62"/>
      <c r="AF303" s="71"/>
      <c r="AG303" s="85"/>
      <c r="BC303" s="85"/>
      <c r="BE303" s="62"/>
      <c r="BU303" s="85"/>
      <c r="BV303" s="85"/>
      <c r="CP303" s="85"/>
      <c r="CQ303" s="85"/>
      <c r="CS303" s="85"/>
      <c r="DF303" s="62"/>
      <c r="DH303" s="85"/>
      <c r="DI303" s="85"/>
    </row>
    <row r="304" spans="14:113" s="73" customFormat="1" ht="9" customHeight="1">
      <c r="N304" s="62"/>
      <c r="O304" s="62"/>
      <c r="P304" s="85"/>
      <c r="Q304" s="62"/>
      <c r="AD304" s="62"/>
      <c r="AF304" s="71"/>
      <c r="AG304" s="85"/>
      <c r="BC304" s="85"/>
      <c r="BE304" s="62"/>
      <c r="BU304" s="85"/>
      <c r="BV304" s="85"/>
      <c r="CP304" s="85"/>
      <c r="CQ304" s="85"/>
      <c r="CS304" s="85"/>
      <c r="DF304" s="62"/>
      <c r="DH304" s="85"/>
      <c r="DI304" s="85"/>
    </row>
    <row r="305" spans="14:113" s="73" customFormat="1" ht="9" customHeight="1">
      <c r="N305" s="62"/>
      <c r="O305" s="62"/>
      <c r="P305" s="85"/>
      <c r="Q305" s="62"/>
      <c r="AD305" s="62"/>
      <c r="AF305" s="71"/>
      <c r="AG305" s="85"/>
      <c r="BC305" s="85"/>
      <c r="BE305" s="62"/>
      <c r="BU305" s="85"/>
      <c r="BV305" s="85"/>
      <c r="CP305" s="85"/>
      <c r="CQ305" s="85"/>
      <c r="CS305" s="85"/>
      <c r="DF305" s="62"/>
      <c r="DH305" s="85"/>
      <c r="DI305" s="85"/>
    </row>
    <row r="306" spans="14:113" s="73" customFormat="1" ht="9" customHeight="1">
      <c r="N306" s="62"/>
      <c r="O306" s="62"/>
      <c r="P306" s="85"/>
      <c r="Q306" s="62"/>
      <c r="AD306" s="62"/>
      <c r="AF306" s="71"/>
      <c r="AG306" s="85"/>
      <c r="BC306" s="85"/>
      <c r="BE306" s="62"/>
      <c r="BU306" s="85"/>
      <c r="BV306" s="85"/>
      <c r="CP306" s="85"/>
      <c r="CQ306" s="85"/>
      <c r="CS306" s="85"/>
      <c r="DF306" s="62"/>
      <c r="DH306" s="85"/>
      <c r="DI306" s="85"/>
    </row>
    <row r="307" spans="14:113" s="73" customFormat="1" ht="9" customHeight="1">
      <c r="N307" s="62"/>
      <c r="O307" s="62"/>
      <c r="P307" s="85"/>
      <c r="Q307" s="62"/>
      <c r="AD307" s="62"/>
      <c r="AF307" s="71"/>
      <c r="AG307" s="85"/>
      <c r="BC307" s="85"/>
      <c r="BE307" s="62"/>
      <c r="BU307" s="85"/>
      <c r="BV307" s="85"/>
      <c r="CP307" s="85"/>
      <c r="CQ307" s="85"/>
      <c r="CS307" s="85"/>
      <c r="DF307" s="62"/>
      <c r="DH307" s="85"/>
      <c r="DI307" s="85"/>
    </row>
    <row r="308" spans="14:113" s="73" customFormat="1" ht="9" customHeight="1">
      <c r="N308" s="62"/>
      <c r="O308" s="62"/>
      <c r="P308" s="85"/>
      <c r="Q308" s="62"/>
      <c r="AD308" s="62"/>
      <c r="AF308" s="71"/>
      <c r="AG308" s="85"/>
      <c r="BC308" s="85"/>
      <c r="BE308" s="62"/>
      <c r="BU308" s="85"/>
      <c r="BV308" s="85"/>
      <c r="CP308" s="85"/>
      <c r="CQ308" s="85"/>
      <c r="CS308" s="85"/>
      <c r="DF308" s="62"/>
      <c r="DH308" s="85"/>
      <c r="DI308" s="85"/>
    </row>
    <row r="309" spans="14:113" s="73" customFormat="1" ht="9" customHeight="1">
      <c r="N309" s="62"/>
      <c r="O309" s="62"/>
      <c r="P309" s="85"/>
      <c r="Q309" s="62"/>
      <c r="AD309" s="62"/>
      <c r="AF309" s="71"/>
      <c r="AG309" s="85"/>
      <c r="BC309" s="85"/>
      <c r="BE309" s="62"/>
      <c r="BU309" s="85"/>
      <c r="BV309" s="85"/>
      <c r="CP309" s="85"/>
      <c r="CQ309" s="85"/>
      <c r="CS309" s="85"/>
      <c r="DF309" s="62"/>
      <c r="DH309" s="85"/>
      <c r="DI309" s="85"/>
    </row>
    <row r="310" spans="14:113" s="73" customFormat="1" ht="9" customHeight="1">
      <c r="N310" s="62"/>
      <c r="O310" s="62"/>
      <c r="P310" s="85"/>
      <c r="Q310" s="62"/>
      <c r="AD310" s="62"/>
      <c r="AF310" s="71"/>
      <c r="AG310" s="85"/>
      <c r="BC310" s="85"/>
      <c r="BE310" s="62"/>
      <c r="BU310" s="85"/>
      <c r="BV310" s="85"/>
      <c r="CP310" s="85"/>
      <c r="CQ310" s="85"/>
      <c r="CS310" s="85"/>
      <c r="DF310" s="62"/>
      <c r="DH310" s="85"/>
      <c r="DI310" s="85"/>
    </row>
    <row r="311" spans="14:113" s="73" customFormat="1" ht="9" customHeight="1">
      <c r="N311" s="62"/>
      <c r="O311" s="62"/>
      <c r="P311" s="85"/>
      <c r="Q311" s="62"/>
      <c r="AD311" s="62"/>
      <c r="AF311" s="71"/>
      <c r="AG311" s="85"/>
      <c r="BC311" s="85"/>
      <c r="BE311" s="62"/>
      <c r="BU311" s="85"/>
      <c r="BV311" s="85"/>
      <c r="CP311" s="85"/>
      <c r="CQ311" s="85"/>
      <c r="CS311" s="85"/>
      <c r="DF311" s="62"/>
      <c r="DH311" s="85"/>
      <c r="DI311" s="85"/>
    </row>
    <row r="312" spans="14:113" s="73" customFormat="1" ht="9" customHeight="1">
      <c r="N312" s="62"/>
      <c r="O312" s="62"/>
      <c r="P312" s="85"/>
      <c r="Q312" s="62"/>
      <c r="AD312" s="62"/>
      <c r="AF312" s="71"/>
      <c r="AG312" s="85"/>
      <c r="BC312" s="85"/>
      <c r="BE312" s="62"/>
      <c r="BU312" s="85"/>
      <c r="BV312" s="85"/>
      <c r="CP312" s="85"/>
      <c r="CQ312" s="85"/>
      <c r="CS312" s="85"/>
      <c r="DF312" s="62"/>
      <c r="DH312" s="85"/>
      <c r="DI312" s="85"/>
    </row>
    <row r="313" spans="14:113" s="73" customFormat="1" ht="9" customHeight="1">
      <c r="N313" s="62"/>
      <c r="O313" s="62"/>
      <c r="P313" s="85"/>
      <c r="Q313" s="62"/>
      <c r="AD313" s="62"/>
      <c r="AF313" s="71"/>
      <c r="AG313" s="85"/>
      <c r="BC313" s="85"/>
      <c r="BE313" s="62"/>
      <c r="BU313" s="85"/>
      <c r="BV313" s="85"/>
      <c r="CP313" s="85"/>
      <c r="CQ313" s="85"/>
      <c r="CS313" s="85"/>
      <c r="DF313" s="62"/>
      <c r="DH313" s="85"/>
      <c r="DI313" s="85"/>
    </row>
    <row r="314" spans="14:113" s="73" customFormat="1" ht="9" customHeight="1">
      <c r="N314" s="62"/>
      <c r="O314" s="62"/>
      <c r="P314" s="85"/>
      <c r="Q314" s="62"/>
      <c r="AD314" s="62"/>
      <c r="AF314" s="71"/>
      <c r="AG314" s="85"/>
      <c r="BC314" s="85"/>
      <c r="BE314" s="62"/>
      <c r="BU314" s="85"/>
      <c r="BV314" s="85"/>
      <c r="CP314" s="85"/>
      <c r="CQ314" s="85"/>
      <c r="CS314" s="85"/>
      <c r="DF314" s="62"/>
      <c r="DH314" s="85"/>
      <c r="DI314" s="85"/>
    </row>
    <row r="315" spans="14:113" s="73" customFormat="1" ht="9" customHeight="1">
      <c r="N315" s="62"/>
      <c r="O315" s="62"/>
      <c r="P315" s="85"/>
      <c r="Q315" s="62"/>
      <c r="AD315" s="62"/>
      <c r="AF315" s="71"/>
      <c r="AG315" s="85"/>
      <c r="BC315" s="85"/>
      <c r="BE315" s="62"/>
      <c r="BU315" s="85"/>
      <c r="BV315" s="85"/>
      <c r="CP315" s="85"/>
      <c r="CQ315" s="85"/>
      <c r="CS315" s="85"/>
      <c r="DF315" s="62"/>
      <c r="DH315" s="85"/>
      <c r="DI315" s="85"/>
    </row>
    <row r="316" spans="14:113" s="73" customFormat="1" ht="9" customHeight="1">
      <c r="N316" s="62"/>
      <c r="O316" s="62"/>
      <c r="P316" s="85"/>
      <c r="Q316" s="62"/>
      <c r="AD316" s="62"/>
      <c r="AF316" s="71"/>
      <c r="AG316" s="85"/>
      <c r="BC316" s="85"/>
      <c r="BE316" s="62"/>
      <c r="BU316" s="85"/>
      <c r="BV316" s="85"/>
      <c r="CP316" s="85"/>
      <c r="CQ316" s="85"/>
      <c r="CS316" s="85"/>
      <c r="DF316" s="62"/>
      <c r="DH316" s="85"/>
      <c r="DI316" s="85"/>
    </row>
    <row r="317" spans="14:113" s="73" customFormat="1" ht="9" customHeight="1">
      <c r="N317" s="62"/>
      <c r="O317" s="62"/>
      <c r="P317" s="85"/>
      <c r="Q317" s="62"/>
      <c r="AD317" s="62"/>
      <c r="AF317" s="71"/>
      <c r="AG317" s="85"/>
      <c r="BC317" s="85"/>
      <c r="BE317" s="62"/>
      <c r="BU317" s="85"/>
      <c r="BV317" s="85"/>
      <c r="CP317" s="85"/>
      <c r="CQ317" s="85"/>
      <c r="CS317" s="85"/>
      <c r="DF317" s="62"/>
      <c r="DH317" s="85"/>
      <c r="DI317" s="85"/>
    </row>
    <row r="318" spans="14:113" s="73" customFormat="1" ht="9" customHeight="1">
      <c r="N318" s="62"/>
      <c r="O318" s="62"/>
      <c r="P318" s="85"/>
      <c r="Q318" s="62"/>
      <c r="AD318" s="62"/>
      <c r="AF318" s="71"/>
      <c r="AG318" s="85"/>
      <c r="BC318" s="85"/>
      <c r="BE318" s="62"/>
      <c r="BU318" s="85"/>
      <c r="BV318" s="85"/>
      <c r="CP318" s="85"/>
      <c r="CQ318" s="85"/>
      <c r="CS318" s="85"/>
      <c r="DF318" s="62"/>
      <c r="DH318" s="85"/>
      <c r="DI318" s="85"/>
    </row>
    <row r="319" spans="14:113" s="73" customFormat="1" ht="9" customHeight="1">
      <c r="N319" s="62"/>
      <c r="O319" s="62"/>
      <c r="P319" s="85"/>
      <c r="Q319" s="62"/>
      <c r="AD319" s="62"/>
      <c r="AF319" s="71"/>
      <c r="AG319" s="85"/>
      <c r="BC319" s="85"/>
      <c r="BE319" s="62"/>
      <c r="BU319" s="85"/>
      <c r="BV319" s="85"/>
      <c r="CP319" s="85"/>
      <c r="CQ319" s="85"/>
      <c r="CS319" s="85"/>
      <c r="DF319" s="62"/>
      <c r="DH319" s="85"/>
      <c r="DI319" s="85"/>
    </row>
    <row r="320" spans="14:113" s="73" customFormat="1" ht="9" customHeight="1">
      <c r="N320" s="62"/>
      <c r="O320" s="62"/>
      <c r="P320" s="85"/>
      <c r="Q320" s="62"/>
      <c r="AD320" s="62"/>
      <c r="AF320" s="71"/>
      <c r="AG320" s="85"/>
      <c r="BC320" s="85"/>
      <c r="BE320" s="62"/>
      <c r="BU320" s="85"/>
      <c r="BV320" s="85"/>
      <c r="CP320" s="85"/>
      <c r="CQ320" s="85"/>
      <c r="CS320" s="85"/>
      <c r="DF320" s="62"/>
      <c r="DH320" s="85"/>
      <c r="DI320" s="85"/>
    </row>
    <row r="321" spans="14:113" s="73" customFormat="1" ht="9" customHeight="1">
      <c r="N321" s="62"/>
      <c r="O321" s="62"/>
      <c r="P321" s="85"/>
      <c r="Q321" s="62"/>
      <c r="AD321" s="62"/>
      <c r="AF321" s="71"/>
      <c r="AG321" s="85"/>
      <c r="BC321" s="85"/>
      <c r="BE321" s="62"/>
      <c r="BU321" s="85"/>
      <c r="BV321" s="85"/>
      <c r="CP321" s="85"/>
      <c r="CQ321" s="85"/>
      <c r="CS321" s="85"/>
      <c r="DF321" s="62"/>
      <c r="DH321" s="85"/>
      <c r="DI321" s="85"/>
    </row>
    <row r="322" spans="14:113" s="73" customFormat="1" ht="9" customHeight="1">
      <c r="N322" s="62"/>
      <c r="O322" s="62"/>
      <c r="P322" s="85"/>
      <c r="Q322" s="62"/>
      <c r="AD322" s="62"/>
      <c r="AF322" s="71"/>
      <c r="AG322" s="85"/>
      <c r="BC322" s="85"/>
      <c r="BE322" s="62"/>
      <c r="BU322" s="85"/>
      <c r="BV322" s="85"/>
      <c r="CP322" s="85"/>
      <c r="CQ322" s="85"/>
      <c r="CS322" s="85"/>
      <c r="DF322" s="62"/>
      <c r="DH322" s="85"/>
      <c r="DI322" s="85"/>
    </row>
    <row r="323" spans="14:113" s="73" customFormat="1" ht="9" customHeight="1">
      <c r="N323" s="62"/>
      <c r="O323" s="62"/>
      <c r="P323" s="85"/>
      <c r="Q323" s="62"/>
      <c r="AD323" s="62"/>
      <c r="AF323" s="71"/>
      <c r="AG323" s="85"/>
      <c r="BC323" s="85"/>
      <c r="BE323" s="62"/>
      <c r="BU323" s="85"/>
      <c r="BV323" s="85"/>
      <c r="CP323" s="85"/>
      <c r="CQ323" s="85"/>
      <c r="CS323" s="85"/>
      <c r="DF323" s="62"/>
      <c r="DH323" s="85"/>
      <c r="DI323" s="85"/>
    </row>
    <row r="324" spans="14:113" s="73" customFormat="1" ht="9" customHeight="1">
      <c r="N324" s="62"/>
      <c r="O324" s="62"/>
      <c r="P324" s="85"/>
      <c r="Q324" s="62"/>
      <c r="AD324" s="62"/>
      <c r="AF324" s="71"/>
      <c r="AG324" s="85"/>
      <c r="BC324" s="85"/>
      <c r="BE324" s="62"/>
      <c r="BU324" s="85"/>
      <c r="BV324" s="85"/>
      <c r="CP324" s="85"/>
      <c r="CQ324" s="85"/>
      <c r="CS324" s="85"/>
      <c r="DF324" s="62"/>
      <c r="DH324" s="85"/>
      <c r="DI324" s="85"/>
    </row>
    <row r="325" spans="14:113" s="73" customFormat="1" ht="9" customHeight="1">
      <c r="N325" s="62"/>
      <c r="O325" s="62"/>
      <c r="P325" s="85"/>
      <c r="Q325" s="62"/>
      <c r="AD325" s="62"/>
      <c r="AF325" s="71"/>
      <c r="AG325" s="85"/>
      <c r="BC325" s="85"/>
      <c r="BE325" s="62"/>
      <c r="BU325" s="85"/>
      <c r="BV325" s="85"/>
      <c r="CP325" s="85"/>
      <c r="CQ325" s="85"/>
      <c r="CS325" s="85"/>
      <c r="DF325" s="62"/>
      <c r="DH325" s="85"/>
      <c r="DI325" s="85"/>
    </row>
    <row r="326" spans="14:113" s="73" customFormat="1" ht="9" customHeight="1">
      <c r="N326" s="62"/>
      <c r="O326" s="62"/>
      <c r="P326" s="85"/>
      <c r="Q326" s="62"/>
      <c r="AD326" s="62"/>
      <c r="AF326" s="71"/>
      <c r="AG326" s="85"/>
      <c r="BC326" s="85"/>
      <c r="BE326" s="62"/>
      <c r="BU326" s="85"/>
      <c r="BV326" s="85"/>
      <c r="CP326" s="85"/>
      <c r="CQ326" s="85"/>
      <c r="CS326" s="85"/>
      <c r="DF326" s="62"/>
      <c r="DH326" s="85"/>
      <c r="DI326" s="85"/>
    </row>
    <row r="327" spans="14:113" s="73" customFormat="1" ht="9" customHeight="1">
      <c r="N327" s="62"/>
      <c r="O327" s="62"/>
      <c r="P327" s="85"/>
      <c r="Q327" s="62"/>
      <c r="AD327" s="62"/>
      <c r="AF327" s="71"/>
      <c r="AG327" s="85"/>
      <c r="BC327" s="85"/>
      <c r="BE327" s="62"/>
      <c r="BU327" s="85"/>
      <c r="BV327" s="85"/>
      <c r="CP327" s="85"/>
      <c r="CQ327" s="85"/>
      <c r="CS327" s="85"/>
      <c r="DF327" s="62"/>
      <c r="DH327" s="85"/>
      <c r="DI327" s="85"/>
    </row>
    <row r="328" spans="14:113" s="73" customFormat="1" ht="9" customHeight="1">
      <c r="N328" s="62"/>
      <c r="O328" s="62"/>
      <c r="P328" s="85"/>
      <c r="Q328" s="62"/>
      <c r="AD328" s="62"/>
      <c r="AF328" s="71"/>
      <c r="AG328" s="85"/>
      <c r="BC328" s="85"/>
      <c r="BE328" s="62"/>
      <c r="BU328" s="85"/>
      <c r="BV328" s="85"/>
      <c r="CP328" s="85"/>
      <c r="CQ328" s="85"/>
      <c r="CS328" s="85"/>
      <c r="DF328" s="62"/>
      <c r="DH328" s="85"/>
      <c r="DI328" s="85"/>
    </row>
    <row r="329" spans="14:113" s="73" customFormat="1" ht="9" customHeight="1">
      <c r="N329" s="62"/>
      <c r="O329" s="62"/>
      <c r="P329" s="85"/>
      <c r="Q329" s="62"/>
      <c r="AD329" s="62"/>
      <c r="AF329" s="71"/>
      <c r="AG329" s="85"/>
      <c r="BC329" s="85"/>
      <c r="BE329" s="62"/>
      <c r="BU329" s="85"/>
      <c r="BV329" s="85"/>
      <c r="CP329" s="85"/>
      <c r="CQ329" s="85"/>
      <c r="CS329" s="85"/>
      <c r="DF329" s="62"/>
      <c r="DH329" s="85"/>
      <c r="DI329" s="85"/>
    </row>
    <row r="330" spans="14:113" s="73" customFormat="1" ht="9" customHeight="1">
      <c r="N330" s="62"/>
      <c r="O330" s="62"/>
      <c r="P330" s="85"/>
      <c r="Q330" s="62"/>
      <c r="AD330" s="62"/>
      <c r="AF330" s="71"/>
      <c r="AG330" s="85"/>
      <c r="BC330" s="85"/>
      <c r="BE330" s="62"/>
      <c r="BU330" s="85"/>
      <c r="BV330" s="85"/>
      <c r="CP330" s="85"/>
      <c r="CQ330" s="85"/>
      <c r="CS330" s="85"/>
      <c r="DF330" s="62"/>
      <c r="DH330" s="85"/>
      <c r="DI330" s="85"/>
    </row>
    <row r="331" spans="14:113" s="73" customFormat="1" ht="9" customHeight="1">
      <c r="N331" s="62"/>
      <c r="O331" s="62"/>
      <c r="P331" s="85"/>
      <c r="Q331" s="62"/>
      <c r="AD331" s="62"/>
      <c r="AF331" s="71"/>
      <c r="AG331" s="85"/>
      <c r="BC331" s="85"/>
      <c r="BE331" s="62"/>
      <c r="BU331" s="85"/>
      <c r="BV331" s="85"/>
      <c r="CP331" s="85"/>
      <c r="CQ331" s="85"/>
      <c r="CS331" s="85"/>
      <c r="DF331" s="62"/>
      <c r="DH331" s="85"/>
      <c r="DI331" s="85"/>
    </row>
    <row r="332" spans="14:113" s="73" customFormat="1" ht="9" customHeight="1">
      <c r="N332" s="62"/>
      <c r="O332" s="62"/>
      <c r="P332" s="85"/>
      <c r="Q332" s="62"/>
      <c r="AD332" s="62"/>
      <c r="AF332" s="71"/>
      <c r="AG332" s="85"/>
      <c r="BC332" s="85"/>
      <c r="BE332" s="62"/>
      <c r="BU332" s="85"/>
      <c r="BV332" s="85"/>
      <c r="CP332" s="85"/>
      <c r="CQ332" s="85"/>
      <c r="CS332" s="85"/>
      <c r="DF332" s="62"/>
      <c r="DH332" s="85"/>
      <c r="DI332" s="85"/>
    </row>
    <row r="333" spans="14:113" s="73" customFormat="1" ht="9" customHeight="1">
      <c r="N333" s="62"/>
      <c r="O333" s="62"/>
      <c r="P333" s="85"/>
      <c r="Q333" s="62"/>
      <c r="AD333" s="62"/>
      <c r="AF333" s="71"/>
      <c r="AG333" s="85"/>
      <c r="BC333" s="85"/>
      <c r="BE333" s="62"/>
      <c r="BU333" s="85"/>
      <c r="BV333" s="85"/>
      <c r="CP333" s="85"/>
      <c r="CQ333" s="85"/>
      <c r="CS333" s="85"/>
      <c r="DF333" s="62"/>
      <c r="DH333" s="85"/>
      <c r="DI333" s="85"/>
    </row>
    <row r="334" spans="14:113" s="73" customFormat="1" ht="9" customHeight="1">
      <c r="N334" s="62"/>
      <c r="O334" s="62"/>
      <c r="P334" s="85"/>
      <c r="Q334" s="62"/>
      <c r="AD334" s="62"/>
      <c r="AF334" s="71"/>
      <c r="AG334" s="85"/>
      <c r="BC334" s="85"/>
      <c r="BE334" s="62"/>
      <c r="BU334" s="85"/>
      <c r="BV334" s="85"/>
      <c r="CP334" s="85"/>
      <c r="CQ334" s="85"/>
      <c r="CS334" s="85"/>
      <c r="DF334" s="62"/>
      <c r="DH334" s="85"/>
      <c r="DI334" s="85"/>
    </row>
    <row r="335" spans="14:113" s="73" customFormat="1" ht="9" customHeight="1">
      <c r="N335" s="62"/>
      <c r="O335" s="62"/>
      <c r="P335" s="85"/>
      <c r="Q335" s="62"/>
      <c r="AD335" s="62"/>
      <c r="AF335" s="71"/>
      <c r="AG335" s="85"/>
      <c r="BC335" s="85"/>
      <c r="BE335" s="62"/>
      <c r="BU335" s="85"/>
      <c r="BV335" s="85"/>
      <c r="CP335" s="85"/>
      <c r="CQ335" s="85"/>
      <c r="CS335" s="85"/>
      <c r="DF335" s="62"/>
      <c r="DH335" s="85"/>
      <c r="DI335" s="85"/>
    </row>
    <row r="336" spans="14:113" s="73" customFormat="1" ht="9" customHeight="1">
      <c r="N336" s="62"/>
      <c r="O336" s="62"/>
      <c r="P336" s="85"/>
      <c r="Q336" s="62"/>
      <c r="AD336" s="62"/>
      <c r="AF336" s="71"/>
      <c r="AG336" s="85"/>
      <c r="BC336" s="85"/>
      <c r="BE336" s="62"/>
      <c r="BU336" s="85"/>
      <c r="BV336" s="85"/>
      <c r="CP336" s="85"/>
      <c r="CQ336" s="85"/>
      <c r="CS336" s="85"/>
      <c r="DF336" s="62"/>
      <c r="DH336" s="85"/>
      <c r="DI336" s="85"/>
    </row>
    <row r="337" spans="14:113" s="73" customFormat="1" ht="9" customHeight="1">
      <c r="N337" s="62"/>
      <c r="O337" s="62"/>
      <c r="P337" s="85"/>
      <c r="Q337" s="62"/>
      <c r="AD337" s="62"/>
      <c r="AF337" s="71"/>
      <c r="AG337" s="85"/>
      <c r="BC337" s="85"/>
      <c r="BE337" s="62"/>
      <c r="BU337" s="85"/>
      <c r="BV337" s="85"/>
      <c r="CP337" s="85"/>
      <c r="CQ337" s="85"/>
      <c r="CS337" s="85"/>
      <c r="DF337" s="62"/>
      <c r="DH337" s="85"/>
      <c r="DI337" s="85"/>
    </row>
    <row r="338" spans="14:113" s="73" customFormat="1" ht="9" customHeight="1">
      <c r="N338" s="62"/>
      <c r="O338" s="62"/>
      <c r="P338" s="85"/>
      <c r="Q338" s="62"/>
      <c r="AD338" s="62"/>
      <c r="AF338" s="71"/>
      <c r="AG338" s="85"/>
      <c r="BC338" s="85"/>
      <c r="BE338" s="62"/>
      <c r="BU338" s="85"/>
      <c r="BV338" s="85"/>
      <c r="CP338" s="85"/>
      <c r="CQ338" s="85"/>
      <c r="CS338" s="85"/>
      <c r="DF338" s="62"/>
      <c r="DH338" s="85"/>
      <c r="DI338" s="85"/>
    </row>
    <row r="339" spans="14:113" s="73" customFormat="1" ht="9" customHeight="1">
      <c r="N339" s="62"/>
      <c r="O339" s="62"/>
      <c r="P339" s="85"/>
      <c r="Q339" s="62"/>
      <c r="AD339" s="62"/>
      <c r="AF339" s="71"/>
      <c r="AG339" s="85"/>
      <c r="BC339" s="85"/>
      <c r="BE339" s="62"/>
      <c r="BU339" s="85"/>
      <c r="BV339" s="85"/>
      <c r="CP339" s="85"/>
      <c r="CQ339" s="85"/>
      <c r="CS339" s="85"/>
      <c r="DF339" s="62"/>
      <c r="DH339" s="85"/>
      <c r="DI339" s="85"/>
    </row>
    <row r="340" spans="14:113" s="73" customFormat="1" ht="9" customHeight="1">
      <c r="N340" s="62"/>
      <c r="O340" s="62"/>
      <c r="P340" s="85"/>
      <c r="Q340" s="62"/>
      <c r="AD340" s="62"/>
      <c r="AF340" s="71"/>
      <c r="AG340" s="85"/>
      <c r="BC340" s="85"/>
      <c r="BE340" s="62"/>
      <c r="BU340" s="85"/>
      <c r="BV340" s="85"/>
      <c r="CP340" s="85"/>
      <c r="CQ340" s="85"/>
      <c r="CS340" s="85"/>
      <c r="DF340" s="62"/>
      <c r="DH340" s="85"/>
      <c r="DI340" s="85"/>
    </row>
    <row r="341" spans="14:113" s="73" customFormat="1" ht="9" customHeight="1">
      <c r="N341" s="62"/>
      <c r="O341" s="62"/>
      <c r="P341" s="85"/>
      <c r="Q341" s="62"/>
      <c r="AD341" s="62"/>
      <c r="AF341" s="71"/>
      <c r="AG341" s="85"/>
      <c r="BC341" s="85"/>
      <c r="BE341" s="62"/>
      <c r="BU341" s="85"/>
      <c r="BV341" s="85"/>
      <c r="CP341" s="85"/>
      <c r="CQ341" s="85"/>
      <c r="CS341" s="85"/>
      <c r="DF341" s="62"/>
      <c r="DH341" s="85"/>
      <c r="DI341" s="85"/>
    </row>
    <row r="342" spans="14:113" s="73" customFormat="1" ht="9" customHeight="1">
      <c r="N342" s="62"/>
      <c r="O342" s="62"/>
      <c r="P342" s="85"/>
      <c r="Q342" s="62"/>
      <c r="AD342" s="62"/>
      <c r="AF342" s="71"/>
      <c r="AG342" s="85"/>
      <c r="BC342" s="85"/>
      <c r="BE342" s="62"/>
      <c r="BU342" s="85"/>
      <c r="BV342" s="85"/>
      <c r="CP342" s="85"/>
      <c r="CQ342" s="85"/>
      <c r="CS342" s="85"/>
      <c r="DF342" s="62"/>
      <c r="DH342" s="85"/>
      <c r="DI342" s="85"/>
    </row>
    <row r="343" spans="14:113" s="73" customFormat="1" ht="9" customHeight="1">
      <c r="N343" s="62"/>
      <c r="O343" s="62"/>
      <c r="P343" s="85"/>
      <c r="Q343" s="62"/>
      <c r="AD343" s="62"/>
      <c r="AF343" s="71"/>
      <c r="AG343" s="85"/>
      <c r="BC343" s="85"/>
      <c r="BE343" s="62"/>
      <c r="BU343" s="85"/>
      <c r="BV343" s="85"/>
      <c r="CP343" s="85"/>
      <c r="CQ343" s="85"/>
      <c r="CS343" s="85"/>
      <c r="DF343" s="62"/>
      <c r="DH343" s="85"/>
      <c r="DI343" s="85"/>
    </row>
    <row r="344" spans="14:113" s="73" customFormat="1" ht="9" customHeight="1">
      <c r="N344" s="62"/>
      <c r="O344" s="62"/>
      <c r="P344" s="85"/>
      <c r="Q344" s="62"/>
      <c r="AD344" s="62"/>
      <c r="AF344" s="71"/>
      <c r="AG344" s="85"/>
      <c r="BC344" s="85"/>
      <c r="BE344" s="62"/>
      <c r="BU344" s="85"/>
      <c r="BV344" s="85"/>
      <c r="CP344" s="85"/>
      <c r="CQ344" s="85"/>
      <c r="CS344" s="85"/>
      <c r="DF344" s="62"/>
      <c r="DH344" s="85"/>
      <c r="DI344" s="85"/>
    </row>
    <row r="345" spans="14:113" s="73" customFormat="1" ht="9" customHeight="1">
      <c r="N345" s="62"/>
      <c r="O345" s="62"/>
      <c r="P345" s="85"/>
      <c r="Q345" s="62"/>
      <c r="AD345" s="62"/>
      <c r="AF345" s="71"/>
      <c r="AG345" s="85"/>
      <c r="BC345" s="85"/>
      <c r="BE345" s="62"/>
      <c r="BU345" s="85"/>
      <c r="BV345" s="85"/>
      <c r="CP345" s="85"/>
      <c r="CQ345" s="85"/>
      <c r="CS345" s="85"/>
      <c r="DF345" s="62"/>
      <c r="DH345" s="85"/>
      <c r="DI345" s="85"/>
    </row>
    <row r="346" spans="14:113" s="73" customFormat="1" ht="9" customHeight="1">
      <c r="N346" s="62"/>
      <c r="O346" s="62"/>
      <c r="P346" s="85"/>
      <c r="Q346" s="62"/>
      <c r="AD346" s="62"/>
      <c r="AF346" s="71"/>
      <c r="AG346" s="85"/>
      <c r="BC346" s="85"/>
      <c r="BE346" s="62"/>
      <c r="BU346" s="85"/>
      <c r="BV346" s="85"/>
      <c r="CP346" s="85"/>
      <c r="CQ346" s="85"/>
      <c r="CS346" s="85"/>
      <c r="DF346" s="62"/>
      <c r="DH346" s="85"/>
      <c r="DI346" s="85"/>
    </row>
    <row r="347" spans="14:113" s="73" customFormat="1" ht="9" customHeight="1">
      <c r="N347" s="62"/>
      <c r="O347" s="62"/>
      <c r="P347" s="85"/>
      <c r="Q347" s="62"/>
      <c r="AD347" s="62"/>
      <c r="AF347" s="71"/>
      <c r="AG347" s="85"/>
      <c r="BC347" s="85"/>
      <c r="BE347" s="62"/>
      <c r="BU347" s="85"/>
      <c r="BV347" s="85"/>
      <c r="CP347" s="85"/>
      <c r="CQ347" s="85"/>
      <c r="CS347" s="85"/>
      <c r="DF347" s="62"/>
      <c r="DH347" s="85"/>
      <c r="DI347" s="85"/>
    </row>
    <row r="348" spans="14:113" s="73" customFormat="1" ht="9" customHeight="1">
      <c r="N348" s="62"/>
      <c r="O348" s="62"/>
      <c r="P348" s="85"/>
      <c r="Q348" s="62"/>
      <c r="AD348" s="62"/>
      <c r="AF348" s="71"/>
      <c r="AG348" s="85"/>
      <c r="BC348" s="85"/>
      <c r="BE348" s="62"/>
      <c r="BU348" s="85"/>
      <c r="BV348" s="85"/>
      <c r="CP348" s="85"/>
      <c r="CQ348" s="85"/>
      <c r="CS348" s="85"/>
      <c r="DF348" s="62"/>
      <c r="DH348" s="85"/>
      <c r="DI348" s="85"/>
    </row>
    <row r="349" spans="14:113" s="73" customFormat="1" ht="9" customHeight="1">
      <c r="N349" s="62"/>
      <c r="O349" s="62"/>
      <c r="P349" s="85"/>
      <c r="Q349" s="62"/>
      <c r="AD349" s="62"/>
      <c r="AF349" s="71"/>
      <c r="AG349" s="85"/>
      <c r="BC349" s="85"/>
      <c r="BE349" s="62"/>
      <c r="BU349" s="85"/>
      <c r="BV349" s="85"/>
      <c r="CP349" s="85"/>
      <c r="CQ349" s="85"/>
      <c r="CS349" s="85"/>
      <c r="DF349" s="62"/>
      <c r="DH349" s="85"/>
      <c r="DI349" s="85"/>
    </row>
    <row r="350" spans="14:113" s="73" customFormat="1" ht="9" customHeight="1">
      <c r="N350" s="62"/>
      <c r="O350" s="62"/>
      <c r="P350" s="85"/>
      <c r="Q350" s="62"/>
      <c r="AD350" s="62"/>
      <c r="AF350" s="71"/>
      <c r="AG350" s="85"/>
      <c r="BC350" s="85"/>
      <c r="BE350" s="62"/>
      <c r="BU350" s="85"/>
      <c r="BV350" s="85"/>
      <c r="CP350" s="85"/>
      <c r="CQ350" s="85"/>
      <c r="CS350" s="85"/>
      <c r="DF350" s="62"/>
      <c r="DH350" s="85"/>
      <c r="DI350" s="85"/>
    </row>
    <row r="351" spans="14:113" s="73" customFormat="1" ht="9" customHeight="1">
      <c r="N351" s="62"/>
      <c r="O351" s="62"/>
      <c r="P351" s="85"/>
      <c r="Q351" s="62"/>
      <c r="AD351" s="62"/>
      <c r="AF351" s="71"/>
      <c r="AG351" s="85"/>
      <c r="BC351" s="85"/>
      <c r="BE351" s="62"/>
      <c r="BU351" s="85"/>
      <c r="BV351" s="85"/>
      <c r="CP351" s="85"/>
      <c r="CQ351" s="85"/>
      <c r="CS351" s="85"/>
      <c r="DF351" s="62"/>
      <c r="DH351" s="85"/>
      <c r="DI351" s="85"/>
    </row>
    <row r="352" spans="14:113" s="73" customFormat="1" ht="9" customHeight="1">
      <c r="N352" s="62"/>
      <c r="O352" s="62"/>
      <c r="P352" s="85"/>
      <c r="Q352" s="62"/>
      <c r="AD352" s="62"/>
      <c r="AF352" s="71"/>
      <c r="AG352" s="85"/>
      <c r="BC352" s="85"/>
      <c r="BE352" s="62"/>
      <c r="BU352" s="85"/>
      <c r="BV352" s="85"/>
      <c r="CP352" s="85"/>
      <c r="CQ352" s="85"/>
      <c r="CS352" s="85"/>
      <c r="DF352" s="62"/>
      <c r="DH352" s="85"/>
      <c r="DI352" s="85"/>
    </row>
    <row r="353" spans="14:113" s="73" customFormat="1" ht="9" customHeight="1">
      <c r="N353" s="62"/>
      <c r="O353" s="62"/>
      <c r="P353" s="85"/>
      <c r="Q353" s="62"/>
      <c r="AD353" s="62"/>
      <c r="AF353" s="71"/>
      <c r="AG353" s="85"/>
      <c r="BC353" s="85"/>
      <c r="BE353" s="62"/>
      <c r="BU353" s="85"/>
      <c r="BV353" s="85"/>
      <c r="CP353" s="85"/>
      <c r="CQ353" s="85"/>
      <c r="CS353" s="85"/>
      <c r="DF353" s="62"/>
      <c r="DH353" s="85"/>
      <c r="DI353" s="85"/>
    </row>
    <row r="354" spans="14:113" s="73" customFormat="1" ht="9" customHeight="1">
      <c r="N354" s="62"/>
      <c r="O354" s="62"/>
      <c r="P354" s="85"/>
      <c r="Q354" s="62"/>
      <c r="AD354" s="62"/>
      <c r="AF354" s="71"/>
      <c r="AG354" s="85"/>
      <c r="BC354" s="85"/>
      <c r="BE354" s="62"/>
      <c r="BU354" s="85"/>
      <c r="BV354" s="85"/>
      <c r="CP354" s="85"/>
      <c r="CQ354" s="85"/>
      <c r="CS354" s="85"/>
      <c r="DF354" s="62"/>
      <c r="DH354" s="85"/>
      <c r="DI354" s="85"/>
    </row>
    <row r="355" spans="14:113" s="73" customFormat="1" ht="9" customHeight="1">
      <c r="N355" s="62"/>
      <c r="O355" s="62"/>
      <c r="P355" s="85"/>
      <c r="Q355" s="62"/>
      <c r="AD355" s="62"/>
      <c r="AF355" s="71"/>
      <c r="AG355" s="85"/>
      <c r="BC355" s="85"/>
      <c r="BE355" s="62"/>
      <c r="BU355" s="85"/>
      <c r="BV355" s="85"/>
      <c r="CP355" s="85"/>
      <c r="CQ355" s="85"/>
      <c r="CS355" s="85"/>
      <c r="DF355" s="62"/>
      <c r="DH355" s="85"/>
      <c r="DI355" s="85"/>
    </row>
    <row r="356" spans="14:113" s="73" customFormat="1" ht="9" customHeight="1">
      <c r="N356" s="62"/>
      <c r="O356" s="62"/>
      <c r="P356" s="85"/>
      <c r="Q356" s="62"/>
      <c r="AD356" s="62"/>
      <c r="AF356" s="71"/>
      <c r="AG356" s="85"/>
      <c r="BC356" s="85"/>
      <c r="BE356" s="62"/>
      <c r="BU356" s="85"/>
      <c r="BV356" s="85"/>
      <c r="CP356" s="85"/>
      <c r="CQ356" s="85"/>
      <c r="CS356" s="85"/>
      <c r="DF356" s="62"/>
      <c r="DH356" s="85"/>
      <c r="DI356" s="85"/>
    </row>
    <row r="357" spans="14:113" s="73" customFormat="1" ht="9" customHeight="1">
      <c r="N357" s="62"/>
      <c r="O357" s="62"/>
      <c r="P357" s="85"/>
      <c r="Q357" s="62"/>
      <c r="AD357" s="62"/>
      <c r="AF357" s="71"/>
      <c r="AG357" s="85"/>
      <c r="BC357" s="85"/>
      <c r="BE357" s="62"/>
      <c r="BU357" s="85"/>
      <c r="BV357" s="85"/>
      <c r="CP357" s="85"/>
      <c r="CQ357" s="85"/>
      <c r="CS357" s="85"/>
      <c r="DF357" s="62"/>
      <c r="DH357" s="85"/>
      <c r="DI357" s="85"/>
    </row>
    <row r="358" spans="14:113" s="73" customFormat="1" ht="9" customHeight="1">
      <c r="N358" s="62"/>
      <c r="O358" s="62"/>
      <c r="P358" s="85"/>
      <c r="Q358" s="62"/>
      <c r="AD358" s="62"/>
      <c r="AF358" s="71"/>
      <c r="AG358" s="85"/>
      <c r="BC358" s="85"/>
      <c r="BE358" s="62"/>
      <c r="BU358" s="85"/>
      <c r="BV358" s="85"/>
      <c r="CP358" s="85"/>
      <c r="CQ358" s="85"/>
      <c r="CS358" s="85"/>
      <c r="DF358" s="62"/>
      <c r="DH358" s="85"/>
      <c r="DI358" s="85"/>
    </row>
    <row r="359" spans="14:113" s="73" customFormat="1" ht="9" customHeight="1">
      <c r="N359" s="62"/>
      <c r="O359" s="62"/>
      <c r="P359" s="85"/>
      <c r="Q359" s="62"/>
      <c r="AD359" s="62"/>
      <c r="AF359" s="71"/>
      <c r="AG359" s="85"/>
      <c r="BC359" s="85"/>
      <c r="BE359" s="62"/>
      <c r="BU359" s="85"/>
      <c r="BV359" s="85"/>
      <c r="CP359" s="85"/>
      <c r="CQ359" s="85"/>
      <c r="CS359" s="85"/>
      <c r="DF359" s="62"/>
      <c r="DH359" s="85"/>
      <c r="DI359" s="85"/>
    </row>
    <row r="360" spans="14:113" s="73" customFormat="1" ht="9" customHeight="1">
      <c r="N360" s="62"/>
      <c r="O360" s="62"/>
      <c r="P360" s="85"/>
      <c r="Q360" s="62"/>
      <c r="AD360" s="62"/>
      <c r="AF360" s="71"/>
      <c r="AG360" s="85"/>
      <c r="BC360" s="85"/>
      <c r="BE360" s="62"/>
      <c r="BU360" s="85"/>
      <c r="BV360" s="85"/>
      <c r="CP360" s="85"/>
      <c r="CQ360" s="85"/>
      <c r="CS360" s="85"/>
      <c r="DF360" s="62"/>
      <c r="DH360" s="85"/>
      <c r="DI360" s="85"/>
    </row>
    <row r="361" spans="14:113" s="73" customFormat="1" ht="9" customHeight="1">
      <c r="N361" s="62"/>
      <c r="O361" s="62"/>
      <c r="P361" s="85"/>
      <c r="Q361" s="62"/>
      <c r="AD361" s="62"/>
      <c r="AF361" s="71"/>
      <c r="AG361" s="85"/>
      <c r="BC361" s="85"/>
      <c r="BE361" s="62"/>
      <c r="BU361" s="85"/>
      <c r="BV361" s="85"/>
      <c r="CP361" s="85"/>
      <c r="CQ361" s="85"/>
      <c r="CS361" s="85"/>
      <c r="DF361" s="62"/>
      <c r="DH361" s="85"/>
      <c r="DI361" s="85"/>
    </row>
    <row r="362" spans="14:113" s="73" customFormat="1" ht="9" customHeight="1">
      <c r="N362" s="62"/>
      <c r="O362" s="62"/>
      <c r="P362" s="85"/>
      <c r="Q362" s="62"/>
      <c r="AD362" s="62"/>
      <c r="AF362" s="71"/>
      <c r="AG362" s="85"/>
      <c r="BC362" s="85"/>
      <c r="BE362" s="62"/>
      <c r="BU362" s="85"/>
      <c r="BV362" s="85"/>
      <c r="CP362" s="85"/>
      <c r="CQ362" s="85"/>
      <c r="CS362" s="85"/>
      <c r="DF362" s="62"/>
      <c r="DH362" s="85"/>
      <c r="DI362" s="85"/>
    </row>
    <row r="363" spans="14:113" s="73" customFormat="1" ht="9" customHeight="1">
      <c r="N363" s="62"/>
      <c r="O363" s="62"/>
      <c r="P363" s="85"/>
      <c r="Q363" s="62"/>
      <c r="AD363" s="62"/>
      <c r="AF363" s="71"/>
      <c r="AG363" s="85"/>
      <c r="BC363" s="85"/>
      <c r="BE363" s="62"/>
      <c r="BU363" s="85"/>
      <c r="BV363" s="85"/>
      <c r="CP363" s="85"/>
      <c r="CQ363" s="85"/>
      <c r="CS363" s="85"/>
      <c r="DF363" s="62"/>
      <c r="DH363" s="85"/>
      <c r="DI363" s="85"/>
    </row>
    <row r="364" spans="14:113" s="73" customFormat="1" ht="9" customHeight="1">
      <c r="N364" s="62"/>
      <c r="O364" s="62"/>
      <c r="P364" s="85"/>
      <c r="Q364" s="62"/>
      <c r="AD364" s="62"/>
      <c r="AF364" s="71"/>
      <c r="AG364" s="85"/>
      <c r="BC364" s="85"/>
      <c r="BE364" s="62"/>
      <c r="BU364" s="85"/>
      <c r="BV364" s="85"/>
      <c r="CP364" s="85"/>
      <c r="CQ364" s="85"/>
      <c r="CS364" s="85"/>
      <c r="DF364" s="62"/>
      <c r="DH364" s="85"/>
      <c r="DI364" s="85"/>
    </row>
    <row r="365" spans="14:113" s="73" customFormat="1" ht="9" customHeight="1">
      <c r="N365" s="62"/>
      <c r="O365" s="62"/>
      <c r="P365" s="85"/>
      <c r="Q365" s="62"/>
      <c r="AD365" s="62"/>
      <c r="AF365" s="71"/>
      <c r="AG365" s="85"/>
      <c r="BC365" s="85"/>
      <c r="BE365" s="62"/>
      <c r="BU365" s="85"/>
      <c r="BV365" s="85"/>
      <c r="CP365" s="85"/>
      <c r="CQ365" s="85"/>
      <c r="CS365" s="85"/>
      <c r="DF365" s="62"/>
      <c r="DH365" s="85"/>
      <c r="DI365" s="85"/>
    </row>
    <row r="366" spans="14:113" s="73" customFormat="1" ht="9" customHeight="1">
      <c r="N366" s="62"/>
      <c r="O366" s="62"/>
      <c r="P366" s="85"/>
      <c r="Q366" s="62"/>
      <c r="AD366" s="62"/>
      <c r="AF366" s="71"/>
      <c r="AG366" s="85"/>
      <c r="BC366" s="85"/>
      <c r="BE366" s="62"/>
      <c r="BU366" s="85"/>
      <c r="BV366" s="85"/>
      <c r="CP366" s="85"/>
      <c r="CQ366" s="85"/>
      <c r="CS366" s="85"/>
      <c r="DF366" s="62"/>
      <c r="DH366" s="85"/>
      <c r="DI366" s="85"/>
    </row>
    <row r="367" spans="14:113" s="73" customFormat="1" ht="9" customHeight="1">
      <c r="N367" s="62"/>
      <c r="O367" s="62"/>
      <c r="P367" s="85"/>
      <c r="Q367" s="62"/>
      <c r="AD367" s="62"/>
      <c r="AF367" s="71"/>
      <c r="AG367" s="85"/>
      <c r="BC367" s="85"/>
      <c r="BE367" s="62"/>
      <c r="BU367" s="85"/>
      <c r="BV367" s="85"/>
      <c r="CP367" s="85"/>
      <c r="CQ367" s="85"/>
      <c r="CS367" s="85"/>
      <c r="DF367" s="62"/>
      <c r="DH367" s="85"/>
      <c r="DI367" s="85"/>
    </row>
    <row r="368" spans="14:113" s="73" customFormat="1" ht="9" customHeight="1">
      <c r="N368" s="62"/>
      <c r="O368" s="62"/>
      <c r="P368" s="85"/>
      <c r="Q368" s="62"/>
      <c r="AD368" s="62"/>
      <c r="AF368" s="71"/>
      <c r="AG368" s="85"/>
      <c r="BC368" s="85"/>
      <c r="BE368" s="62"/>
      <c r="BU368" s="85"/>
      <c r="BV368" s="85"/>
      <c r="CP368" s="85"/>
      <c r="CQ368" s="85"/>
      <c r="CS368" s="85"/>
      <c r="DF368" s="62"/>
      <c r="DH368" s="85"/>
      <c r="DI368" s="85"/>
    </row>
    <row r="369" spans="14:113" s="73" customFormat="1" ht="9" customHeight="1">
      <c r="N369" s="62"/>
      <c r="O369" s="62"/>
      <c r="P369" s="85"/>
      <c r="Q369" s="62"/>
      <c r="AD369" s="62"/>
      <c r="AF369" s="71"/>
      <c r="AG369" s="85"/>
      <c r="BC369" s="85"/>
      <c r="BE369" s="62"/>
      <c r="BU369" s="85"/>
      <c r="BV369" s="85"/>
      <c r="CP369" s="85"/>
      <c r="CQ369" s="85"/>
      <c r="CS369" s="85"/>
      <c r="DF369" s="62"/>
      <c r="DH369" s="85"/>
      <c r="DI369" s="85"/>
    </row>
    <row r="370" spans="14:113" s="73" customFormat="1" ht="9" customHeight="1">
      <c r="N370" s="62"/>
      <c r="O370" s="62"/>
      <c r="P370" s="85"/>
      <c r="Q370" s="62"/>
      <c r="AD370" s="62"/>
      <c r="AF370" s="71"/>
      <c r="AG370" s="85"/>
      <c r="BC370" s="85"/>
      <c r="BE370" s="62"/>
      <c r="BU370" s="85"/>
      <c r="BV370" s="85"/>
      <c r="CP370" s="85"/>
      <c r="CQ370" s="85"/>
      <c r="CS370" s="85"/>
      <c r="DF370" s="62"/>
      <c r="DH370" s="85"/>
      <c r="DI370" s="85"/>
    </row>
    <row r="371" spans="14:113" s="73" customFormat="1" ht="9" customHeight="1">
      <c r="N371" s="62"/>
      <c r="O371" s="62"/>
      <c r="P371" s="85"/>
      <c r="Q371" s="62"/>
      <c r="AD371" s="62"/>
      <c r="AF371" s="71"/>
      <c r="AG371" s="85"/>
      <c r="BC371" s="85"/>
      <c r="BE371" s="62"/>
      <c r="BU371" s="85"/>
      <c r="BV371" s="85"/>
      <c r="CP371" s="85"/>
      <c r="CQ371" s="85"/>
      <c r="CS371" s="85"/>
      <c r="DF371" s="62"/>
      <c r="DH371" s="85"/>
      <c r="DI371" s="85"/>
    </row>
    <row r="372" spans="14:113" s="73" customFormat="1" ht="9" customHeight="1">
      <c r="N372" s="62"/>
      <c r="O372" s="62"/>
      <c r="P372" s="85"/>
      <c r="Q372" s="62"/>
      <c r="AD372" s="62"/>
      <c r="AF372" s="71"/>
      <c r="AG372" s="85"/>
      <c r="BC372" s="85"/>
      <c r="BE372" s="62"/>
      <c r="BU372" s="85"/>
      <c r="BV372" s="85"/>
      <c r="CP372" s="85"/>
      <c r="CQ372" s="85"/>
      <c r="CS372" s="85"/>
      <c r="DF372" s="62"/>
      <c r="DH372" s="85"/>
      <c r="DI372" s="85"/>
    </row>
    <row r="373" spans="14:113" s="73" customFormat="1" ht="9" customHeight="1">
      <c r="N373" s="62"/>
      <c r="O373" s="62"/>
      <c r="P373" s="85"/>
      <c r="Q373" s="62"/>
      <c r="AD373" s="62"/>
      <c r="AF373" s="71"/>
      <c r="AG373" s="85"/>
      <c r="BC373" s="85"/>
      <c r="BE373" s="62"/>
      <c r="BU373" s="85"/>
      <c r="BV373" s="85"/>
      <c r="CP373" s="85"/>
      <c r="CQ373" s="85"/>
      <c r="CS373" s="85"/>
      <c r="DF373" s="62"/>
      <c r="DH373" s="85"/>
      <c r="DI373" s="85"/>
    </row>
    <row r="374" spans="14:113" s="73" customFormat="1" ht="9" customHeight="1">
      <c r="N374" s="62"/>
      <c r="O374" s="62"/>
      <c r="P374" s="85"/>
      <c r="Q374" s="62"/>
      <c r="AD374" s="62"/>
      <c r="AF374" s="71"/>
      <c r="AG374" s="85"/>
      <c r="BC374" s="85"/>
      <c r="BE374" s="62"/>
      <c r="BU374" s="85"/>
      <c r="BV374" s="85"/>
      <c r="CP374" s="85"/>
      <c r="CQ374" s="85"/>
      <c r="CS374" s="85"/>
      <c r="DF374" s="62"/>
      <c r="DH374" s="85"/>
      <c r="DI374" s="85"/>
    </row>
    <row r="375" spans="14:113" s="73" customFormat="1" ht="9" customHeight="1">
      <c r="N375" s="62"/>
      <c r="O375" s="62"/>
      <c r="P375" s="85"/>
      <c r="Q375" s="62"/>
      <c r="AD375" s="62"/>
      <c r="AF375" s="71"/>
      <c r="AG375" s="85"/>
      <c r="BC375" s="85"/>
      <c r="BE375" s="62"/>
      <c r="BU375" s="85"/>
      <c r="BV375" s="85"/>
      <c r="CP375" s="85"/>
      <c r="CQ375" s="85"/>
      <c r="CS375" s="85"/>
      <c r="DF375" s="62"/>
      <c r="DH375" s="85"/>
      <c r="DI375" s="85"/>
    </row>
    <row r="376" spans="14:113" s="73" customFormat="1" ht="9" customHeight="1">
      <c r="N376" s="62"/>
      <c r="O376" s="62"/>
      <c r="P376" s="85"/>
      <c r="Q376" s="62"/>
      <c r="AD376" s="62"/>
      <c r="AF376" s="71"/>
      <c r="AG376" s="85"/>
      <c r="BC376" s="85"/>
      <c r="BE376" s="62"/>
      <c r="BU376" s="85"/>
      <c r="BV376" s="85"/>
      <c r="CP376" s="85"/>
      <c r="CQ376" s="85"/>
      <c r="CS376" s="85"/>
      <c r="DF376" s="62"/>
      <c r="DH376" s="85"/>
      <c r="DI376" s="85"/>
    </row>
    <row r="377" spans="14:113" s="73" customFormat="1" ht="9" customHeight="1">
      <c r="N377" s="62"/>
      <c r="O377" s="62"/>
      <c r="P377" s="85"/>
      <c r="Q377" s="62"/>
      <c r="AD377" s="62"/>
      <c r="AF377" s="71"/>
      <c r="AG377" s="85"/>
      <c r="BC377" s="85"/>
      <c r="BE377" s="62"/>
      <c r="BU377" s="85"/>
      <c r="BV377" s="85"/>
      <c r="CP377" s="85"/>
      <c r="CQ377" s="85"/>
      <c r="CS377" s="85"/>
      <c r="DF377" s="62"/>
      <c r="DH377" s="85"/>
      <c r="DI377" s="85"/>
    </row>
    <row r="378" spans="14:113" s="73" customFormat="1" ht="9" customHeight="1">
      <c r="N378" s="62"/>
      <c r="O378" s="62"/>
      <c r="P378" s="85"/>
      <c r="Q378" s="62"/>
      <c r="AD378" s="62"/>
      <c r="AF378" s="71"/>
      <c r="AG378" s="85"/>
      <c r="BC378" s="85"/>
      <c r="BE378" s="62"/>
      <c r="BU378" s="85"/>
      <c r="BV378" s="85"/>
      <c r="CP378" s="85"/>
      <c r="CQ378" s="85"/>
      <c r="CS378" s="85"/>
      <c r="DF378" s="62"/>
      <c r="DH378" s="85"/>
      <c r="DI378" s="85"/>
    </row>
    <row r="379" spans="14:113" s="73" customFormat="1" ht="9" customHeight="1">
      <c r="N379" s="62"/>
      <c r="O379" s="62"/>
      <c r="P379" s="85"/>
      <c r="Q379" s="62"/>
      <c r="AD379" s="62"/>
      <c r="AF379" s="71"/>
      <c r="AG379" s="85"/>
      <c r="BC379" s="85"/>
      <c r="BE379" s="62"/>
      <c r="BU379" s="85"/>
      <c r="BV379" s="85"/>
      <c r="CP379" s="85"/>
      <c r="CQ379" s="85"/>
      <c r="CS379" s="85"/>
      <c r="DF379" s="62"/>
      <c r="DH379" s="85"/>
      <c r="DI379" s="85"/>
    </row>
    <row r="380" spans="14:113" s="73" customFormat="1" ht="9" customHeight="1">
      <c r="N380" s="62"/>
      <c r="O380" s="62"/>
      <c r="P380" s="85"/>
      <c r="Q380" s="62"/>
      <c r="AD380" s="62"/>
      <c r="AF380" s="71"/>
      <c r="AG380" s="85"/>
      <c r="BC380" s="85"/>
      <c r="BE380" s="62"/>
      <c r="BU380" s="85"/>
      <c r="BV380" s="85"/>
      <c r="CP380" s="85"/>
      <c r="CQ380" s="85"/>
      <c r="CS380" s="85"/>
      <c r="DF380" s="62"/>
      <c r="DH380" s="85"/>
      <c r="DI380" s="85"/>
    </row>
    <row r="381" spans="14:113" s="73" customFormat="1" ht="9" customHeight="1">
      <c r="N381" s="62"/>
      <c r="O381" s="62"/>
      <c r="P381" s="85"/>
      <c r="Q381" s="62"/>
      <c r="AD381" s="62"/>
      <c r="AF381" s="71"/>
      <c r="AG381" s="85"/>
      <c r="BC381" s="85"/>
      <c r="BE381" s="62"/>
      <c r="BU381" s="85"/>
      <c r="BV381" s="85"/>
      <c r="CP381" s="85"/>
      <c r="CQ381" s="85"/>
      <c r="CS381" s="85"/>
      <c r="DF381" s="62"/>
      <c r="DH381" s="85"/>
      <c r="DI381" s="85"/>
    </row>
    <row r="382" spans="14:113" s="73" customFormat="1" ht="9" customHeight="1">
      <c r="N382" s="62"/>
      <c r="O382" s="62"/>
      <c r="P382" s="85"/>
      <c r="Q382" s="62"/>
      <c r="AD382" s="62"/>
      <c r="AF382" s="71"/>
      <c r="AG382" s="85"/>
      <c r="BC382" s="85"/>
      <c r="BE382" s="62"/>
      <c r="BU382" s="85"/>
      <c r="BV382" s="85"/>
      <c r="CP382" s="85"/>
      <c r="CQ382" s="85"/>
      <c r="CS382" s="85"/>
      <c r="DF382" s="62"/>
      <c r="DH382" s="85"/>
      <c r="DI382" s="85"/>
    </row>
    <row r="383" spans="14:113" s="73" customFormat="1" ht="9" customHeight="1">
      <c r="N383" s="62"/>
      <c r="O383" s="62"/>
      <c r="P383" s="85"/>
      <c r="Q383" s="62"/>
      <c r="AD383" s="62"/>
      <c r="AF383" s="71"/>
      <c r="AG383" s="85"/>
      <c r="BC383" s="85"/>
      <c r="BE383" s="62"/>
      <c r="BU383" s="85"/>
      <c r="BV383" s="85"/>
      <c r="CP383" s="85"/>
      <c r="CQ383" s="85"/>
      <c r="CS383" s="85"/>
      <c r="DF383" s="62"/>
      <c r="DH383" s="85"/>
      <c r="DI383" s="85"/>
    </row>
    <row r="384" spans="14:113" s="73" customFormat="1" ht="9" customHeight="1">
      <c r="N384" s="62"/>
      <c r="O384" s="62"/>
      <c r="P384" s="85"/>
      <c r="Q384" s="62"/>
      <c r="AD384" s="62"/>
      <c r="AF384" s="71"/>
      <c r="AG384" s="85"/>
      <c r="BC384" s="85"/>
      <c r="BE384" s="62"/>
      <c r="BU384" s="85"/>
      <c r="BV384" s="85"/>
      <c r="CP384" s="85"/>
      <c r="CQ384" s="85"/>
      <c r="CS384" s="85"/>
      <c r="DF384" s="62"/>
      <c r="DH384" s="85"/>
      <c r="DI384" s="85"/>
    </row>
    <row r="385" spans="14:113" s="73" customFormat="1" ht="9" customHeight="1">
      <c r="N385" s="62"/>
      <c r="O385" s="62"/>
      <c r="P385" s="85"/>
      <c r="Q385" s="62"/>
      <c r="AD385" s="62"/>
      <c r="AF385" s="71"/>
      <c r="AG385" s="85"/>
      <c r="BC385" s="85"/>
      <c r="BE385" s="62"/>
      <c r="BU385" s="85"/>
      <c r="BV385" s="85"/>
      <c r="CP385" s="85"/>
      <c r="CQ385" s="85"/>
      <c r="CS385" s="85"/>
      <c r="DF385" s="62"/>
      <c r="DH385" s="85"/>
      <c r="DI385" s="85"/>
    </row>
    <row r="386" spans="14:113" s="73" customFormat="1" ht="9" customHeight="1">
      <c r="N386" s="62"/>
      <c r="O386" s="62"/>
      <c r="P386" s="85"/>
      <c r="Q386" s="62"/>
      <c r="AD386" s="62"/>
      <c r="AF386" s="71"/>
      <c r="AG386" s="85"/>
      <c r="BC386" s="85"/>
      <c r="BE386" s="62"/>
      <c r="BU386" s="85"/>
      <c r="BV386" s="85"/>
      <c r="CP386" s="85"/>
      <c r="CQ386" s="85"/>
      <c r="CS386" s="85"/>
      <c r="DF386" s="62"/>
      <c r="DH386" s="85"/>
      <c r="DI386" s="85"/>
    </row>
    <row r="387" spans="14:113" s="73" customFormat="1" ht="9" customHeight="1">
      <c r="N387" s="62"/>
      <c r="O387" s="62"/>
      <c r="P387" s="85"/>
      <c r="Q387" s="62"/>
      <c r="AD387" s="62"/>
      <c r="AF387" s="71"/>
      <c r="AG387" s="85"/>
      <c r="BC387" s="85"/>
      <c r="BE387" s="62"/>
      <c r="BU387" s="85"/>
      <c r="BV387" s="85"/>
      <c r="CP387" s="85"/>
      <c r="CQ387" s="85"/>
      <c r="CS387" s="85"/>
      <c r="DF387" s="62"/>
      <c r="DH387" s="85"/>
      <c r="DI387" s="85"/>
    </row>
    <row r="388" spans="14:113" s="73" customFormat="1" ht="9" customHeight="1">
      <c r="N388" s="62"/>
      <c r="O388" s="62"/>
      <c r="P388" s="85"/>
      <c r="Q388" s="62"/>
      <c r="AD388" s="62"/>
      <c r="AF388" s="71"/>
      <c r="AG388" s="85"/>
      <c r="BC388" s="85"/>
      <c r="BE388" s="62"/>
      <c r="BU388" s="85"/>
      <c r="BV388" s="85"/>
      <c r="CP388" s="85"/>
      <c r="CQ388" s="85"/>
      <c r="CS388" s="85"/>
      <c r="DF388" s="62"/>
      <c r="DH388" s="85"/>
      <c r="DI388" s="85"/>
    </row>
    <row r="389" spans="14:113" s="73" customFormat="1" ht="9" customHeight="1">
      <c r="N389" s="62"/>
      <c r="O389" s="62"/>
      <c r="P389" s="85"/>
      <c r="Q389" s="62"/>
      <c r="AD389" s="62"/>
      <c r="AF389" s="71"/>
      <c r="AG389" s="85"/>
      <c r="BC389" s="85"/>
      <c r="BE389" s="62"/>
      <c r="BU389" s="85"/>
      <c r="BV389" s="85"/>
      <c r="CP389" s="85"/>
      <c r="CQ389" s="85"/>
      <c r="CS389" s="85"/>
      <c r="DF389" s="62"/>
      <c r="DH389" s="85"/>
      <c r="DI389" s="85"/>
    </row>
    <row r="390" spans="14:113" s="73" customFormat="1" ht="9" customHeight="1">
      <c r="N390" s="62"/>
      <c r="O390" s="62"/>
      <c r="P390" s="85"/>
      <c r="Q390" s="62"/>
      <c r="AD390" s="62"/>
      <c r="AF390" s="71"/>
      <c r="AG390" s="85"/>
      <c r="BC390" s="85"/>
      <c r="BE390" s="62"/>
      <c r="BU390" s="85"/>
      <c r="BV390" s="85"/>
      <c r="CP390" s="85"/>
      <c r="CQ390" s="85"/>
      <c r="CS390" s="85"/>
      <c r="DF390" s="62"/>
      <c r="DH390" s="85"/>
      <c r="DI390" s="85"/>
    </row>
    <row r="391" spans="14:113" s="73" customFormat="1" ht="9" customHeight="1">
      <c r="N391" s="62"/>
      <c r="O391" s="62"/>
      <c r="P391" s="85"/>
      <c r="Q391" s="62"/>
      <c r="AD391" s="62"/>
      <c r="AF391" s="71"/>
      <c r="AG391" s="85"/>
      <c r="BC391" s="85"/>
      <c r="BE391" s="62"/>
      <c r="BU391" s="85"/>
      <c r="BV391" s="85"/>
      <c r="CP391" s="85"/>
      <c r="CQ391" s="85"/>
      <c r="CS391" s="85"/>
      <c r="DF391" s="62"/>
      <c r="DH391" s="85"/>
      <c r="DI391" s="85"/>
    </row>
    <row r="392" spans="14:113" s="73" customFormat="1" ht="9" customHeight="1">
      <c r="N392" s="62"/>
      <c r="O392" s="62"/>
      <c r="P392" s="85"/>
      <c r="Q392" s="62"/>
      <c r="AD392" s="62"/>
      <c r="AF392" s="71"/>
      <c r="AG392" s="85"/>
      <c r="BC392" s="85"/>
      <c r="BE392" s="62"/>
      <c r="BU392" s="85"/>
      <c r="BV392" s="85"/>
      <c r="CP392" s="85"/>
      <c r="CQ392" s="85"/>
      <c r="CS392" s="85"/>
      <c r="DF392" s="62"/>
      <c r="DH392" s="85"/>
      <c r="DI392" s="85"/>
    </row>
    <row r="393" spans="14:113" s="73" customFormat="1" ht="9" customHeight="1">
      <c r="N393" s="62"/>
      <c r="O393" s="62"/>
      <c r="P393" s="85"/>
      <c r="Q393" s="62"/>
      <c r="AD393" s="62"/>
      <c r="AF393" s="71"/>
      <c r="AG393" s="85"/>
      <c r="BC393" s="85"/>
      <c r="BE393" s="62"/>
      <c r="BU393" s="85"/>
      <c r="BV393" s="85"/>
      <c r="CP393" s="85"/>
      <c r="CQ393" s="85"/>
      <c r="CS393" s="85"/>
      <c r="DF393" s="62"/>
      <c r="DH393" s="85"/>
      <c r="DI393" s="85"/>
    </row>
    <row r="394" spans="14:113" s="73" customFormat="1" ht="9" customHeight="1">
      <c r="N394" s="62"/>
      <c r="O394" s="62"/>
      <c r="P394" s="85"/>
      <c r="Q394" s="62"/>
      <c r="AD394" s="62"/>
      <c r="AF394" s="71"/>
      <c r="AG394" s="85"/>
      <c r="BC394" s="85"/>
      <c r="BE394" s="62"/>
      <c r="BU394" s="85"/>
      <c r="BV394" s="85"/>
      <c r="CP394" s="85"/>
      <c r="CQ394" s="85"/>
      <c r="CS394" s="85"/>
      <c r="DF394" s="62"/>
      <c r="DH394" s="85"/>
      <c r="DI394" s="85"/>
    </row>
    <row r="395" spans="14:113" s="73" customFormat="1" ht="9" customHeight="1">
      <c r="N395" s="62"/>
      <c r="O395" s="62"/>
      <c r="P395" s="85"/>
      <c r="Q395" s="62"/>
      <c r="AD395" s="62"/>
      <c r="AF395" s="71"/>
      <c r="AG395" s="85"/>
      <c r="BC395" s="85"/>
      <c r="BE395" s="62"/>
      <c r="BU395" s="85"/>
      <c r="BV395" s="85"/>
      <c r="CP395" s="85"/>
      <c r="CQ395" s="85"/>
      <c r="CS395" s="85"/>
      <c r="DF395" s="62"/>
      <c r="DH395" s="85"/>
      <c r="DI395" s="85"/>
    </row>
    <row r="396" spans="14:113" s="73" customFormat="1" ht="9" customHeight="1">
      <c r="N396" s="62"/>
      <c r="O396" s="62"/>
      <c r="P396" s="85"/>
      <c r="Q396" s="62"/>
      <c r="AD396" s="62"/>
      <c r="AF396" s="71"/>
      <c r="AG396" s="85"/>
      <c r="BC396" s="85"/>
      <c r="BE396" s="62"/>
      <c r="BU396" s="85"/>
      <c r="BV396" s="85"/>
      <c r="CP396" s="85"/>
      <c r="CQ396" s="85"/>
      <c r="CS396" s="85"/>
      <c r="DF396" s="62"/>
      <c r="DH396" s="85"/>
      <c r="DI396" s="85"/>
    </row>
    <row r="397" spans="14:113" s="73" customFormat="1" ht="9" customHeight="1">
      <c r="N397" s="62"/>
      <c r="O397" s="62"/>
      <c r="P397" s="85"/>
      <c r="Q397" s="62"/>
      <c r="AD397" s="62"/>
      <c r="AF397" s="71"/>
      <c r="AG397" s="85"/>
      <c r="BC397" s="85"/>
      <c r="BE397" s="62"/>
      <c r="BU397" s="85"/>
      <c r="BV397" s="85"/>
      <c r="CP397" s="85"/>
      <c r="CQ397" s="85"/>
      <c r="CS397" s="85"/>
      <c r="DF397" s="62"/>
      <c r="DH397" s="85"/>
      <c r="DI397" s="85"/>
    </row>
    <row r="398" spans="14:113" s="73" customFormat="1" ht="9" customHeight="1">
      <c r="N398" s="62"/>
      <c r="O398" s="62"/>
      <c r="P398" s="85"/>
      <c r="Q398" s="62"/>
      <c r="AD398" s="62"/>
      <c r="AF398" s="71"/>
      <c r="AG398" s="85"/>
      <c r="BC398" s="85"/>
      <c r="BE398" s="62"/>
      <c r="BU398" s="85"/>
      <c r="BV398" s="85"/>
      <c r="CP398" s="85"/>
      <c r="CQ398" s="85"/>
      <c r="CS398" s="85"/>
      <c r="DF398" s="62"/>
      <c r="DH398" s="85"/>
      <c r="DI398" s="85"/>
    </row>
    <row r="399" spans="14:113" s="73" customFormat="1" ht="9" customHeight="1">
      <c r="N399" s="62"/>
      <c r="O399" s="62"/>
      <c r="P399" s="85"/>
      <c r="Q399" s="62"/>
      <c r="AD399" s="62"/>
      <c r="AF399" s="71"/>
      <c r="AG399" s="85"/>
      <c r="BC399" s="85"/>
      <c r="BE399" s="62"/>
      <c r="BU399" s="85"/>
      <c r="BV399" s="85"/>
      <c r="CP399" s="85"/>
      <c r="CQ399" s="85"/>
      <c r="CS399" s="85"/>
      <c r="DF399" s="62"/>
      <c r="DH399" s="85"/>
      <c r="DI399" s="85"/>
    </row>
    <row r="400" spans="14:113" s="73" customFormat="1" ht="9" customHeight="1">
      <c r="N400" s="62"/>
      <c r="O400" s="62"/>
      <c r="P400" s="85"/>
      <c r="Q400" s="62"/>
      <c r="AD400" s="62"/>
      <c r="AF400" s="71"/>
      <c r="AG400" s="85"/>
      <c r="BC400" s="85"/>
      <c r="BE400" s="62"/>
      <c r="BU400" s="85"/>
      <c r="BV400" s="85"/>
      <c r="CP400" s="85"/>
      <c r="CQ400" s="85"/>
      <c r="CS400" s="85"/>
      <c r="DF400" s="62"/>
      <c r="DH400" s="85"/>
      <c r="DI400" s="85"/>
    </row>
    <row r="401" spans="14:113" s="73" customFormat="1" ht="9" customHeight="1">
      <c r="N401" s="62"/>
      <c r="O401" s="62"/>
      <c r="P401" s="85"/>
      <c r="Q401" s="62"/>
      <c r="AD401" s="62"/>
      <c r="AF401" s="71"/>
      <c r="AG401" s="85"/>
      <c r="BC401" s="85"/>
      <c r="BE401" s="62"/>
      <c r="BU401" s="85"/>
      <c r="BV401" s="85"/>
      <c r="CP401" s="85"/>
      <c r="CQ401" s="85"/>
      <c r="CS401" s="85"/>
      <c r="DF401" s="62"/>
      <c r="DH401" s="85"/>
      <c r="DI401" s="85"/>
    </row>
    <row r="402" spans="14:113" s="73" customFormat="1" ht="9" customHeight="1">
      <c r="N402" s="62"/>
      <c r="O402" s="62"/>
      <c r="P402" s="85"/>
      <c r="Q402" s="62"/>
      <c r="AD402" s="62"/>
      <c r="AF402" s="71"/>
      <c r="AG402" s="85"/>
      <c r="BC402" s="85"/>
      <c r="BE402" s="62"/>
      <c r="BU402" s="85"/>
      <c r="BV402" s="85"/>
      <c r="CP402" s="85"/>
      <c r="CQ402" s="85"/>
      <c r="CS402" s="85"/>
      <c r="DF402" s="62"/>
      <c r="DH402" s="85"/>
      <c r="DI402" s="85"/>
    </row>
    <row r="403" spans="14:113" s="73" customFormat="1" ht="9" customHeight="1">
      <c r="N403" s="62"/>
      <c r="O403" s="62"/>
      <c r="P403" s="85"/>
      <c r="Q403" s="62"/>
      <c r="AD403" s="62"/>
      <c r="AF403" s="71"/>
      <c r="AG403" s="85"/>
      <c r="BC403" s="85"/>
      <c r="BE403" s="62"/>
      <c r="BU403" s="85"/>
      <c r="BV403" s="85"/>
      <c r="CP403" s="85"/>
      <c r="CQ403" s="85"/>
      <c r="CS403" s="85"/>
      <c r="DF403" s="62"/>
      <c r="DH403" s="85"/>
      <c r="DI403" s="85"/>
    </row>
    <row r="404" spans="14:113" s="73" customFormat="1" ht="9" customHeight="1">
      <c r="N404" s="62"/>
      <c r="O404" s="62"/>
      <c r="P404" s="85"/>
      <c r="Q404" s="62"/>
      <c r="AD404" s="62"/>
      <c r="AF404" s="71"/>
      <c r="AG404" s="85"/>
      <c r="BC404" s="85"/>
      <c r="BE404" s="62"/>
      <c r="BU404" s="85"/>
      <c r="BV404" s="85"/>
      <c r="CP404" s="85"/>
      <c r="CQ404" s="85"/>
      <c r="CS404" s="85"/>
      <c r="DF404" s="62"/>
      <c r="DH404" s="85"/>
      <c r="DI404" s="85"/>
    </row>
    <row r="405" spans="14:113" s="73" customFormat="1" ht="9" customHeight="1">
      <c r="N405" s="62"/>
      <c r="O405" s="62"/>
      <c r="P405" s="85"/>
      <c r="Q405" s="62"/>
      <c r="AD405" s="62"/>
      <c r="AF405" s="71"/>
      <c r="AG405" s="85"/>
      <c r="BC405" s="85"/>
      <c r="BE405" s="62"/>
      <c r="BU405" s="85"/>
      <c r="BV405" s="85"/>
      <c r="CP405" s="85"/>
      <c r="CQ405" s="85"/>
      <c r="CS405" s="85"/>
      <c r="DF405" s="62"/>
      <c r="DH405" s="85"/>
      <c r="DI405" s="85"/>
    </row>
    <row r="406" spans="14:113" s="73" customFormat="1" ht="9" customHeight="1">
      <c r="N406" s="62"/>
      <c r="O406" s="62"/>
      <c r="P406" s="85"/>
      <c r="Q406" s="62"/>
      <c r="AD406" s="62"/>
      <c r="AF406" s="71"/>
      <c r="AG406" s="85"/>
      <c r="BC406" s="85"/>
      <c r="BE406" s="62"/>
      <c r="BU406" s="85"/>
      <c r="BV406" s="85"/>
      <c r="CP406" s="85"/>
      <c r="CQ406" s="85"/>
      <c r="CS406" s="85"/>
      <c r="DF406" s="62"/>
      <c r="DH406" s="85"/>
      <c r="DI406" s="85"/>
    </row>
    <row r="407" spans="14:113" s="73" customFormat="1" ht="9" customHeight="1">
      <c r="N407" s="62"/>
      <c r="O407" s="62"/>
      <c r="P407" s="85"/>
      <c r="Q407" s="62"/>
      <c r="AD407" s="62"/>
      <c r="AF407" s="71"/>
      <c r="AG407" s="85"/>
      <c r="BC407" s="85"/>
      <c r="BE407" s="62"/>
      <c r="BU407" s="85"/>
      <c r="BV407" s="85"/>
      <c r="CP407" s="85"/>
      <c r="CQ407" s="85"/>
      <c r="CS407" s="85"/>
      <c r="DF407" s="62"/>
      <c r="DH407" s="85"/>
      <c r="DI407" s="85"/>
    </row>
    <row r="408" spans="14:113" s="73" customFormat="1" ht="9" customHeight="1">
      <c r="N408" s="62"/>
      <c r="O408" s="62"/>
      <c r="P408" s="85"/>
      <c r="Q408" s="62"/>
      <c r="AD408" s="62"/>
      <c r="AF408" s="71"/>
      <c r="AG408" s="85"/>
      <c r="BC408" s="85"/>
      <c r="BE408" s="62"/>
      <c r="BU408" s="85"/>
      <c r="BV408" s="85"/>
      <c r="CP408" s="85"/>
      <c r="CQ408" s="85"/>
      <c r="CS408" s="85"/>
      <c r="DF408" s="62"/>
      <c r="DH408" s="85"/>
      <c r="DI408" s="85"/>
    </row>
    <row r="409" spans="14:113" s="73" customFormat="1" ht="9" customHeight="1">
      <c r="N409" s="62"/>
      <c r="O409" s="62"/>
      <c r="P409" s="85"/>
      <c r="Q409" s="62"/>
      <c r="AD409" s="62"/>
      <c r="AF409" s="71"/>
      <c r="AG409" s="85"/>
      <c r="BC409" s="85"/>
      <c r="BE409" s="62"/>
      <c r="BU409" s="85"/>
      <c r="BV409" s="85"/>
      <c r="CP409" s="85"/>
      <c r="CQ409" s="85"/>
      <c r="CS409" s="85"/>
      <c r="DF409" s="62"/>
      <c r="DH409" s="85"/>
      <c r="DI409" s="85"/>
    </row>
    <row r="410" spans="14:113" s="73" customFormat="1" ht="9" customHeight="1">
      <c r="N410" s="62"/>
      <c r="O410" s="62"/>
      <c r="P410" s="85"/>
      <c r="Q410" s="62"/>
      <c r="AD410" s="62"/>
      <c r="AF410" s="71"/>
      <c r="AG410" s="85"/>
      <c r="BC410" s="85"/>
      <c r="BE410" s="62"/>
      <c r="BU410" s="85"/>
      <c r="BV410" s="85"/>
      <c r="CP410" s="85"/>
      <c r="CQ410" s="85"/>
      <c r="CS410" s="85"/>
      <c r="DF410" s="62"/>
      <c r="DH410" s="85"/>
      <c r="DI410" s="85"/>
    </row>
    <row r="411" spans="14:113" s="73" customFormat="1" ht="9" customHeight="1">
      <c r="N411" s="62"/>
      <c r="O411" s="62"/>
      <c r="P411" s="85"/>
      <c r="Q411" s="62"/>
      <c r="AD411" s="62"/>
      <c r="AF411" s="71"/>
      <c r="AG411" s="85"/>
      <c r="BC411" s="85"/>
      <c r="BE411" s="62"/>
      <c r="BU411" s="85"/>
      <c r="BV411" s="85"/>
      <c r="CP411" s="85"/>
      <c r="CQ411" s="85"/>
      <c r="CS411" s="85"/>
      <c r="DF411" s="62"/>
      <c r="DH411" s="85"/>
      <c r="DI411" s="85"/>
    </row>
    <row r="412" spans="14:113" s="73" customFormat="1" ht="9" customHeight="1">
      <c r="N412" s="62"/>
      <c r="O412" s="62"/>
      <c r="P412" s="85"/>
      <c r="Q412" s="62"/>
      <c r="AD412" s="62"/>
      <c r="AF412" s="71"/>
      <c r="AG412" s="85"/>
      <c r="BC412" s="85"/>
      <c r="BE412" s="62"/>
      <c r="BU412" s="85"/>
      <c r="BV412" s="85"/>
      <c r="CP412" s="85"/>
      <c r="CQ412" s="85"/>
      <c r="CS412" s="85"/>
      <c r="DF412" s="62"/>
      <c r="DH412" s="85"/>
      <c r="DI412" s="85"/>
    </row>
    <row r="413" spans="14:113" s="73" customFormat="1" ht="9" customHeight="1">
      <c r="N413" s="62"/>
      <c r="O413" s="62"/>
      <c r="P413" s="85"/>
      <c r="Q413" s="62"/>
      <c r="AD413" s="62"/>
      <c r="AF413" s="71"/>
      <c r="AG413" s="85"/>
      <c r="BC413" s="85"/>
      <c r="BE413" s="62"/>
      <c r="BU413" s="85"/>
      <c r="BV413" s="85"/>
      <c r="CP413" s="85"/>
      <c r="CQ413" s="85"/>
      <c r="CS413" s="85"/>
      <c r="DF413" s="62"/>
      <c r="DH413" s="85"/>
      <c r="DI413" s="85"/>
    </row>
    <row r="414" spans="14:113" s="73" customFormat="1" ht="9" customHeight="1">
      <c r="N414" s="62"/>
      <c r="O414" s="62"/>
      <c r="P414" s="85"/>
      <c r="Q414" s="62"/>
      <c r="AD414" s="62"/>
      <c r="AF414" s="71"/>
      <c r="AG414" s="85"/>
      <c r="BC414" s="85"/>
      <c r="BE414" s="62"/>
      <c r="BU414" s="85"/>
      <c r="BV414" s="85"/>
      <c r="CP414" s="85"/>
      <c r="CQ414" s="85"/>
      <c r="CS414" s="85"/>
      <c r="DF414" s="62"/>
      <c r="DH414" s="85"/>
      <c r="DI414" s="85"/>
    </row>
    <row r="415" spans="14:113" s="73" customFormat="1" ht="9" customHeight="1">
      <c r="N415" s="62"/>
      <c r="O415" s="62"/>
      <c r="P415" s="85"/>
      <c r="Q415" s="62"/>
      <c r="AD415" s="62"/>
      <c r="AF415" s="71"/>
      <c r="AG415" s="85"/>
      <c r="BC415" s="85"/>
      <c r="BE415" s="62"/>
      <c r="BU415" s="85"/>
      <c r="BV415" s="85"/>
      <c r="CP415" s="85"/>
      <c r="CQ415" s="85"/>
      <c r="CS415" s="85"/>
      <c r="DF415" s="62"/>
      <c r="DH415" s="85"/>
      <c r="DI415" s="85"/>
    </row>
    <row r="416" spans="14:113" s="73" customFormat="1" ht="9" customHeight="1">
      <c r="N416" s="62"/>
      <c r="O416" s="62"/>
      <c r="P416" s="85"/>
      <c r="Q416" s="62"/>
      <c r="AD416" s="62"/>
      <c r="AF416" s="71"/>
      <c r="AG416" s="85"/>
      <c r="BC416" s="85"/>
      <c r="BE416" s="62"/>
      <c r="BU416" s="85"/>
      <c r="BV416" s="85"/>
      <c r="CP416" s="85"/>
      <c r="CQ416" s="85"/>
      <c r="CS416" s="85"/>
      <c r="DF416" s="62"/>
      <c r="DH416" s="85"/>
      <c r="DI416" s="85"/>
    </row>
    <row r="417" spans="14:113" s="73" customFormat="1" ht="9" customHeight="1">
      <c r="N417" s="62"/>
      <c r="O417" s="62"/>
      <c r="P417" s="85"/>
      <c r="Q417" s="62"/>
      <c r="AD417" s="62"/>
      <c r="AF417" s="71"/>
      <c r="AG417" s="85"/>
      <c r="BC417" s="85"/>
      <c r="BE417" s="62"/>
      <c r="BU417" s="85"/>
      <c r="BV417" s="85"/>
      <c r="CP417" s="85"/>
      <c r="CQ417" s="85"/>
      <c r="CS417" s="85"/>
      <c r="DF417" s="62"/>
      <c r="DH417" s="85"/>
      <c r="DI417" s="85"/>
    </row>
    <row r="418" spans="14:113" s="73" customFormat="1" ht="9" customHeight="1">
      <c r="N418" s="62"/>
      <c r="O418" s="62"/>
      <c r="P418" s="85"/>
      <c r="Q418" s="62"/>
      <c r="AD418" s="62"/>
      <c r="AF418" s="71"/>
      <c r="AG418" s="85"/>
      <c r="BC418" s="85"/>
      <c r="BE418" s="62"/>
      <c r="BU418" s="85"/>
      <c r="BV418" s="85"/>
      <c r="CP418" s="85"/>
      <c r="CQ418" s="85"/>
      <c r="CS418" s="85"/>
      <c r="DF418" s="62"/>
      <c r="DH418" s="85"/>
      <c r="DI418" s="85"/>
    </row>
    <row r="419" spans="14:113" s="73" customFormat="1" ht="9" customHeight="1">
      <c r="N419" s="62"/>
      <c r="O419" s="62"/>
      <c r="P419" s="85"/>
      <c r="Q419" s="62"/>
      <c r="AD419" s="62"/>
      <c r="AF419" s="71"/>
      <c r="AG419" s="85"/>
      <c r="BC419" s="85"/>
      <c r="BE419" s="62"/>
      <c r="BU419" s="85"/>
      <c r="BV419" s="85"/>
      <c r="CP419" s="85"/>
      <c r="CQ419" s="85"/>
      <c r="CS419" s="85"/>
      <c r="DF419" s="62"/>
      <c r="DH419" s="85"/>
      <c r="DI419" s="85"/>
    </row>
    <row r="420" spans="14:113" s="73" customFormat="1" ht="9" customHeight="1">
      <c r="N420" s="62"/>
      <c r="O420" s="62"/>
      <c r="P420" s="85"/>
      <c r="Q420" s="62"/>
      <c r="AD420" s="62"/>
      <c r="AF420" s="71"/>
      <c r="AG420" s="85"/>
      <c r="BC420" s="85"/>
      <c r="BE420" s="62"/>
      <c r="BU420" s="85"/>
      <c r="BV420" s="85"/>
      <c r="CP420" s="85"/>
      <c r="CQ420" s="85"/>
      <c r="CS420" s="85"/>
      <c r="DF420" s="62"/>
      <c r="DH420" s="85"/>
      <c r="DI420" s="85"/>
    </row>
    <row r="421" spans="14:113" s="73" customFormat="1" ht="9" customHeight="1">
      <c r="N421" s="62"/>
      <c r="O421" s="62"/>
      <c r="P421" s="85"/>
      <c r="Q421" s="62"/>
      <c r="AD421" s="62"/>
      <c r="AF421" s="71"/>
      <c r="AG421" s="85"/>
      <c r="BC421" s="85"/>
      <c r="BE421" s="62"/>
      <c r="BU421" s="85"/>
      <c r="BV421" s="85"/>
      <c r="CP421" s="85"/>
      <c r="CQ421" s="85"/>
      <c r="CS421" s="85"/>
      <c r="DF421" s="62"/>
      <c r="DH421" s="85"/>
      <c r="DI421" s="85"/>
    </row>
    <row r="422" spans="14:113" s="73" customFormat="1" ht="9" customHeight="1">
      <c r="N422" s="62"/>
      <c r="O422" s="62"/>
      <c r="P422" s="85"/>
      <c r="Q422" s="62"/>
      <c r="AD422" s="62"/>
      <c r="AF422" s="71"/>
      <c r="AG422" s="85"/>
      <c r="BC422" s="85"/>
      <c r="BE422" s="62"/>
      <c r="BU422" s="85"/>
      <c r="BV422" s="85"/>
      <c r="CP422" s="85"/>
      <c r="CQ422" s="85"/>
      <c r="CS422" s="85"/>
      <c r="DF422" s="62"/>
      <c r="DH422" s="85"/>
      <c r="DI422" s="85"/>
    </row>
    <row r="423" spans="14:113" s="73" customFormat="1" ht="9" customHeight="1">
      <c r="N423" s="62"/>
      <c r="O423" s="62"/>
      <c r="P423" s="85"/>
      <c r="Q423" s="62"/>
      <c r="AD423" s="62"/>
      <c r="AF423" s="71"/>
      <c r="AG423" s="85"/>
      <c r="BC423" s="85"/>
      <c r="BE423" s="62"/>
      <c r="BU423" s="85"/>
      <c r="BV423" s="85"/>
      <c r="CP423" s="85"/>
      <c r="CQ423" s="85"/>
      <c r="CS423" s="85"/>
      <c r="DF423" s="62"/>
      <c r="DH423" s="85"/>
      <c r="DI423" s="85"/>
    </row>
    <row r="424" spans="14:113" s="73" customFormat="1" ht="9" customHeight="1">
      <c r="N424" s="62"/>
      <c r="O424" s="62"/>
      <c r="P424" s="85"/>
      <c r="Q424" s="62"/>
      <c r="AD424" s="62"/>
      <c r="AF424" s="71"/>
      <c r="AG424" s="85"/>
      <c r="BC424" s="85"/>
      <c r="BE424" s="62"/>
      <c r="BU424" s="85"/>
      <c r="BV424" s="85"/>
      <c r="CP424" s="85"/>
      <c r="CQ424" s="85"/>
      <c r="CS424" s="85"/>
      <c r="DF424" s="62"/>
      <c r="DH424" s="85"/>
      <c r="DI424" s="85"/>
    </row>
    <row r="425" spans="14:113" s="73" customFormat="1" ht="9" customHeight="1">
      <c r="N425" s="62"/>
      <c r="O425" s="62"/>
      <c r="P425" s="85"/>
      <c r="Q425" s="62"/>
      <c r="AD425" s="62"/>
      <c r="AF425" s="71"/>
      <c r="AG425" s="85"/>
      <c r="BC425" s="85"/>
      <c r="BE425" s="62"/>
      <c r="BU425" s="85"/>
      <c r="BV425" s="85"/>
      <c r="CP425" s="85"/>
      <c r="CQ425" s="85"/>
      <c r="CS425" s="85"/>
      <c r="DF425" s="62"/>
      <c r="DH425" s="85"/>
      <c r="DI425" s="85"/>
    </row>
    <row r="426" spans="14:113" s="73" customFormat="1" ht="9" customHeight="1">
      <c r="N426" s="62"/>
      <c r="O426" s="62"/>
      <c r="P426" s="85"/>
      <c r="Q426" s="62"/>
      <c r="AD426" s="62"/>
      <c r="AF426" s="71"/>
      <c r="AG426" s="85"/>
      <c r="BC426" s="85"/>
      <c r="BE426" s="62"/>
      <c r="BU426" s="85"/>
      <c r="BV426" s="85"/>
      <c r="CP426" s="85"/>
      <c r="CQ426" s="85"/>
      <c r="CS426" s="85"/>
      <c r="DF426" s="62"/>
      <c r="DH426" s="85"/>
      <c r="DI426" s="85"/>
    </row>
    <row r="427" spans="14:113" s="73" customFormat="1" ht="9" customHeight="1">
      <c r="N427" s="62"/>
      <c r="O427" s="62"/>
      <c r="P427" s="85"/>
      <c r="Q427" s="62"/>
      <c r="AD427" s="62"/>
      <c r="AF427" s="71"/>
      <c r="AG427" s="85"/>
      <c r="BC427" s="85"/>
      <c r="BE427" s="62"/>
      <c r="BU427" s="85"/>
      <c r="BV427" s="85"/>
      <c r="CP427" s="85"/>
      <c r="CQ427" s="85"/>
      <c r="CS427" s="85"/>
      <c r="DF427" s="62"/>
      <c r="DH427" s="85"/>
      <c r="DI427" s="85"/>
    </row>
    <row r="428" spans="14:113" s="73" customFormat="1" ht="9" customHeight="1">
      <c r="N428" s="62"/>
      <c r="O428" s="62"/>
      <c r="P428" s="85"/>
      <c r="Q428" s="62"/>
      <c r="AD428" s="62"/>
      <c r="AF428" s="71"/>
      <c r="AG428" s="85"/>
      <c r="BC428" s="85"/>
      <c r="BE428" s="62"/>
      <c r="BU428" s="85"/>
      <c r="BV428" s="85"/>
      <c r="CP428" s="85"/>
      <c r="CQ428" s="85"/>
      <c r="CS428" s="85"/>
      <c r="DF428" s="62"/>
      <c r="DH428" s="85"/>
      <c r="DI428" s="85"/>
    </row>
    <row r="429" spans="14:113" s="73" customFormat="1" ht="9" customHeight="1">
      <c r="N429" s="62"/>
      <c r="O429" s="62"/>
      <c r="P429" s="85"/>
      <c r="Q429" s="62"/>
      <c r="AD429" s="62"/>
      <c r="AF429" s="71"/>
      <c r="AG429" s="85"/>
      <c r="BC429" s="85"/>
      <c r="BE429" s="62"/>
      <c r="BU429" s="85"/>
      <c r="BV429" s="85"/>
      <c r="CP429" s="85"/>
      <c r="CQ429" s="85"/>
      <c r="CS429" s="85"/>
      <c r="DF429" s="62"/>
      <c r="DH429" s="85"/>
      <c r="DI429" s="85"/>
    </row>
    <row r="430" spans="14:113" s="73" customFormat="1" ht="9" customHeight="1">
      <c r="N430" s="62"/>
      <c r="O430" s="62"/>
      <c r="P430" s="85"/>
      <c r="Q430" s="62"/>
      <c r="AD430" s="62"/>
      <c r="AF430" s="71"/>
      <c r="AG430" s="85"/>
      <c r="BC430" s="85"/>
      <c r="BE430" s="62"/>
      <c r="BU430" s="85"/>
      <c r="BV430" s="85"/>
      <c r="CP430" s="85"/>
      <c r="CQ430" s="85"/>
      <c r="CS430" s="85"/>
      <c r="DF430" s="62"/>
      <c r="DH430" s="85"/>
      <c r="DI430" s="85"/>
    </row>
    <row r="431" spans="14:113" s="73" customFormat="1" ht="9" customHeight="1">
      <c r="N431" s="62"/>
      <c r="O431" s="62"/>
      <c r="P431" s="85"/>
      <c r="Q431" s="62"/>
      <c r="AD431" s="62"/>
      <c r="AF431" s="71"/>
      <c r="AG431" s="85"/>
      <c r="BC431" s="85"/>
      <c r="BE431" s="62"/>
      <c r="BU431" s="85"/>
      <c r="BV431" s="85"/>
      <c r="CP431" s="85"/>
      <c r="CQ431" s="85"/>
      <c r="CS431" s="85"/>
      <c r="DF431" s="62"/>
      <c r="DH431" s="85"/>
      <c r="DI431" s="85"/>
    </row>
    <row r="432" spans="14:113" s="73" customFormat="1" ht="9" customHeight="1">
      <c r="N432" s="62"/>
      <c r="O432" s="62"/>
      <c r="P432" s="85"/>
      <c r="Q432" s="62"/>
      <c r="AD432" s="62"/>
      <c r="AF432" s="71"/>
      <c r="AG432" s="85"/>
      <c r="BC432" s="85"/>
      <c r="BE432" s="62"/>
      <c r="BU432" s="85"/>
      <c r="BV432" s="85"/>
      <c r="CP432" s="85"/>
      <c r="CQ432" s="85"/>
      <c r="CS432" s="85"/>
      <c r="DF432" s="62"/>
      <c r="DH432" s="85"/>
      <c r="DI432" s="85"/>
    </row>
    <row r="433" spans="14:113" s="73" customFormat="1" ht="9" customHeight="1">
      <c r="N433" s="62"/>
      <c r="O433" s="62"/>
      <c r="P433" s="85"/>
      <c r="Q433" s="62"/>
      <c r="AD433" s="62"/>
      <c r="AF433" s="71"/>
      <c r="AG433" s="85"/>
      <c r="BC433" s="85"/>
      <c r="BE433" s="62"/>
      <c r="BU433" s="85"/>
      <c r="BV433" s="85"/>
      <c r="CP433" s="85"/>
      <c r="CQ433" s="85"/>
      <c r="CS433" s="85"/>
      <c r="DF433" s="62"/>
      <c r="DH433" s="85"/>
      <c r="DI433" s="85"/>
    </row>
    <row r="434" spans="14:113" s="73" customFormat="1" ht="9" customHeight="1">
      <c r="N434" s="62"/>
      <c r="O434" s="62"/>
      <c r="P434" s="85"/>
      <c r="Q434" s="62"/>
      <c r="AD434" s="62"/>
      <c r="AF434" s="71"/>
      <c r="AG434" s="85"/>
      <c r="BC434" s="85"/>
      <c r="BE434" s="62"/>
      <c r="BU434" s="85"/>
      <c r="BV434" s="85"/>
      <c r="CP434" s="85"/>
      <c r="CQ434" s="85"/>
      <c r="CS434" s="85"/>
      <c r="DF434" s="62"/>
      <c r="DH434" s="85"/>
      <c r="DI434" s="85"/>
    </row>
    <row r="435" spans="14:113" s="73" customFormat="1" ht="9" customHeight="1">
      <c r="N435" s="62"/>
      <c r="O435" s="62"/>
      <c r="P435" s="85"/>
      <c r="Q435" s="62"/>
      <c r="AD435" s="62"/>
      <c r="AF435" s="71"/>
      <c r="AG435" s="85"/>
      <c r="BC435" s="85"/>
      <c r="BE435" s="62"/>
      <c r="BU435" s="85"/>
      <c r="BV435" s="85"/>
      <c r="CP435" s="85"/>
      <c r="CQ435" s="85"/>
      <c r="CS435" s="85"/>
      <c r="DF435" s="62"/>
      <c r="DH435" s="85"/>
      <c r="DI435" s="85"/>
    </row>
    <row r="436" spans="14:113" s="73" customFormat="1" ht="9" customHeight="1">
      <c r="N436" s="62"/>
      <c r="O436" s="62"/>
      <c r="P436" s="85"/>
      <c r="Q436" s="62"/>
      <c r="AD436" s="62"/>
      <c r="AF436" s="71"/>
      <c r="AG436" s="85"/>
      <c r="BC436" s="85"/>
      <c r="BE436" s="62"/>
      <c r="BU436" s="85"/>
      <c r="BV436" s="85"/>
      <c r="CP436" s="85"/>
      <c r="CQ436" s="85"/>
      <c r="CS436" s="85"/>
      <c r="DF436" s="62"/>
      <c r="DH436" s="85"/>
      <c r="DI436" s="85"/>
    </row>
    <row r="437" spans="14:113" s="73" customFormat="1" ht="9" customHeight="1">
      <c r="N437" s="62"/>
      <c r="O437" s="62"/>
      <c r="P437" s="85"/>
      <c r="Q437" s="62"/>
      <c r="AD437" s="62"/>
      <c r="AF437" s="71"/>
      <c r="AG437" s="85"/>
      <c r="BC437" s="85"/>
      <c r="BE437" s="62"/>
      <c r="BU437" s="85"/>
      <c r="BV437" s="85"/>
      <c r="CP437" s="85"/>
      <c r="CQ437" s="85"/>
      <c r="CS437" s="85"/>
      <c r="DF437" s="62"/>
      <c r="DH437" s="85"/>
      <c r="DI437" s="85"/>
    </row>
    <row r="438" spans="14:113" s="73" customFormat="1" ht="9" customHeight="1">
      <c r="N438" s="62"/>
      <c r="O438" s="62"/>
      <c r="P438" s="85"/>
      <c r="Q438" s="62"/>
      <c r="AD438" s="62"/>
      <c r="AF438" s="71"/>
      <c r="AG438" s="85"/>
      <c r="BC438" s="85"/>
      <c r="BE438" s="62"/>
      <c r="BU438" s="85"/>
      <c r="BV438" s="85"/>
      <c r="CP438" s="85"/>
      <c r="CQ438" s="85"/>
      <c r="CS438" s="85"/>
      <c r="DF438" s="62"/>
      <c r="DH438" s="85"/>
      <c r="DI438" s="85"/>
    </row>
    <row r="439" spans="14:113" s="73" customFormat="1" ht="9" customHeight="1">
      <c r="N439" s="62"/>
      <c r="O439" s="62"/>
      <c r="P439" s="85"/>
      <c r="Q439" s="62"/>
      <c r="AD439" s="62"/>
      <c r="AF439" s="71"/>
      <c r="AG439" s="85"/>
      <c r="BC439" s="85"/>
      <c r="BE439" s="62"/>
      <c r="BU439" s="85"/>
      <c r="BV439" s="85"/>
      <c r="CP439" s="85"/>
      <c r="CQ439" s="85"/>
      <c r="CS439" s="85"/>
      <c r="DF439" s="62"/>
      <c r="DH439" s="85"/>
      <c r="DI439" s="85"/>
    </row>
    <row r="440" spans="14:113" s="73" customFormat="1" ht="9" customHeight="1">
      <c r="N440" s="62"/>
      <c r="O440" s="62"/>
      <c r="P440" s="85"/>
      <c r="Q440" s="62"/>
      <c r="AD440" s="62"/>
      <c r="AF440" s="71"/>
      <c r="AG440" s="85"/>
      <c r="BC440" s="85"/>
      <c r="BE440" s="62"/>
      <c r="BU440" s="85"/>
      <c r="BV440" s="85"/>
      <c r="CP440" s="85"/>
      <c r="CQ440" s="85"/>
      <c r="CS440" s="85"/>
      <c r="DF440" s="62"/>
      <c r="DH440" s="85"/>
      <c r="DI440" s="85"/>
    </row>
    <row r="441" spans="14:113" s="73" customFormat="1" ht="9" customHeight="1">
      <c r="N441" s="62"/>
      <c r="O441" s="62"/>
      <c r="P441" s="85"/>
      <c r="Q441" s="62"/>
      <c r="AD441" s="62"/>
      <c r="AF441" s="71"/>
      <c r="AG441" s="85"/>
      <c r="BC441" s="85"/>
      <c r="BE441" s="62"/>
      <c r="BU441" s="85"/>
      <c r="BV441" s="85"/>
      <c r="CP441" s="85"/>
      <c r="CQ441" s="85"/>
      <c r="CS441" s="85"/>
      <c r="DF441" s="62"/>
      <c r="DH441" s="85"/>
      <c r="DI441" s="85"/>
    </row>
    <row r="442" spans="14:113" s="73" customFormat="1" ht="9" customHeight="1">
      <c r="N442" s="62"/>
      <c r="O442" s="62"/>
      <c r="P442" s="85"/>
      <c r="Q442" s="62"/>
      <c r="AD442" s="62"/>
      <c r="AF442" s="71"/>
      <c r="AG442" s="85"/>
      <c r="BC442" s="85"/>
      <c r="BE442" s="62"/>
      <c r="BU442" s="85"/>
      <c r="BV442" s="85"/>
      <c r="CP442" s="85"/>
      <c r="CQ442" s="85"/>
      <c r="CS442" s="85"/>
      <c r="DF442" s="62"/>
      <c r="DH442" s="85"/>
      <c r="DI442" s="85"/>
    </row>
    <row r="443" spans="14:113" s="73" customFormat="1" ht="9" customHeight="1">
      <c r="N443" s="62"/>
      <c r="O443" s="62"/>
      <c r="P443" s="85"/>
      <c r="Q443" s="62"/>
      <c r="AD443" s="62"/>
      <c r="AF443" s="71"/>
      <c r="AG443" s="85"/>
      <c r="BC443" s="85"/>
      <c r="BE443" s="62"/>
      <c r="BU443" s="85"/>
      <c r="BV443" s="85"/>
      <c r="CP443" s="85"/>
      <c r="CQ443" s="85"/>
      <c r="CS443" s="85"/>
      <c r="DF443" s="62"/>
      <c r="DH443" s="85"/>
      <c r="DI443" s="85"/>
    </row>
    <row r="444" spans="14:113" s="73" customFormat="1" ht="9" customHeight="1">
      <c r="N444" s="62"/>
      <c r="O444" s="62"/>
      <c r="P444" s="85"/>
      <c r="Q444" s="62"/>
      <c r="AD444" s="62"/>
      <c r="AF444" s="71"/>
      <c r="AG444" s="85"/>
      <c r="BC444" s="85"/>
      <c r="BE444" s="62"/>
      <c r="BU444" s="85"/>
      <c r="BV444" s="85"/>
      <c r="CP444" s="85"/>
      <c r="CQ444" s="85"/>
      <c r="CS444" s="85"/>
      <c r="DF444" s="62"/>
      <c r="DH444" s="85"/>
      <c r="DI444" s="85"/>
    </row>
    <row r="445" spans="14:113" s="73" customFormat="1" ht="9" customHeight="1">
      <c r="N445" s="62"/>
      <c r="O445" s="62"/>
      <c r="P445" s="85"/>
      <c r="Q445" s="62"/>
      <c r="AD445" s="62"/>
      <c r="AF445" s="71"/>
      <c r="AG445" s="85"/>
      <c r="BC445" s="85"/>
      <c r="BE445" s="62"/>
      <c r="BU445" s="85"/>
      <c r="BV445" s="85"/>
      <c r="CP445" s="85"/>
      <c r="CQ445" s="85"/>
      <c r="CS445" s="85"/>
      <c r="DF445" s="62"/>
      <c r="DH445" s="85"/>
      <c r="DI445" s="85"/>
    </row>
    <row r="446" spans="14:113" s="73" customFormat="1" ht="9" customHeight="1">
      <c r="N446" s="62"/>
      <c r="O446" s="62"/>
      <c r="P446" s="85"/>
      <c r="Q446" s="62"/>
      <c r="AD446" s="62"/>
      <c r="AF446" s="71"/>
      <c r="AG446" s="85"/>
      <c r="BC446" s="85"/>
      <c r="BE446" s="62"/>
      <c r="BU446" s="85"/>
      <c r="BV446" s="85"/>
      <c r="CP446" s="85"/>
      <c r="CQ446" s="85"/>
      <c r="CS446" s="85"/>
      <c r="DF446" s="62"/>
      <c r="DH446" s="85"/>
      <c r="DI446" s="85"/>
    </row>
    <row r="447" spans="14:113" s="73" customFormat="1" ht="9" customHeight="1">
      <c r="N447" s="62"/>
      <c r="O447" s="62"/>
      <c r="P447" s="85"/>
      <c r="Q447" s="62"/>
      <c r="AD447" s="62"/>
      <c r="AF447" s="71"/>
      <c r="AG447" s="85"/>
      <c r="BC447" s="85"/>
      <c r="BE447" s="62"/>
      <c r="BU447" s="85"/>
      <c r="BV447" s="85"/>
      <c r="CP447" s="85"/>
      <c r="CQ447" s="85"/>
      <c r="CS447" s="85"/>
      <c r="DF447" s="62"/>
      <c r="DH447" s="85"/>
      <c r="DI447" s="85"/>
    </row>
    <row r="448" spans="14:113" s="73" customFormat="1" ht="9" customHeight="1">
      <c r="N448" s="62"/>
      <c r="O448" s="62"/>
      <c r="P448" s="85"/>
      <c r="Q448" s="62"/>
      <c r="AD448" s="62"/>
      <c r="AF448" s="71"/>
      <c r="AG448" s="85"/>
      <c r="BC448" s="85"/>
      <c r="BE448" s="62"/>
      <c r="BU448" s="85"/>
      <c r="BV448" s="85"/>
      <c r="CP448" s="85"/>
      <c r="CQ448" s="85"/>
      <c r="CS448" s="85"/>
      <c r="DF448" s="62"/>
      <c r="DH448" s="85"/>
      <c r="DI448" s="85"/>
    </row>
    <row r="449" spans="14:113" s="73" customFormat="1" ht="9" customHeight="1">
      <c r="N449" s="62"/>
      <c r="O449" s="62"/>
      <c r="P449" s="85"/>
      <c r="Q449" s="62"/>
      <c r="AD449" s="62"/>
      <c r="AF449" s="71"/>
      <c r="AG449" s="85"/>
      <c r="BC449" s="85"/>
      <c r="BE449" s="62"/>
      <c r="BU449" s="85"/>
      <c r="BV449" s="85"/>
      <c r="CP449" s="85"/>
      <c r="CQ449" s="85"/>
      <c r="CS449" s="85"/>
      <c r="DF449" s="62"/>
      <c r="DH449" s="85"/>
      <c r="DI449" s="85"/>
    </row>
    <row r="450" spans="14:113" s="73" customFormat="1" ht="9" customHeight="1">
      <c r="N450" s="62"/>
      <c r="O450" s="62"/>
      <c r="P450" s="85"/>
      <c r="Q450" s="62"/>
      <c r="AD450" s="62"/>
      <c r="AF450" s="71"/>
      <c r="AG450" s="85"/>
      <c r="BC450" s="85"/>
      <c r="BE450" s="62"/>
      <c r="BU450" s="85"/>
      <c r="BV450" s="85"/>
      <c r="CP450" s="85"/>
      <c r="CQ450" s="85"/>
      <c r="CS450" s="85"/>
      <c r="DF450" s="62"/>
      <c r="DH450" s="85"/>
      <c r="DI450" s="85"/>
    </row>
    <row r="451" spans="14:113" s="73" customFormat="1" ht="9" customHeight="1">
      <c r="N451" s="62"/>
      <c r="O451" s="62"/>
      <c r="P451" s="85"/>
      <c r="Q451" s="62"/>
      <c r="AD451" s="62"/>
      <c r="AF451" s="71"/>
      <c r="AG451" s="85"/>
      <c r="BC451" s="85"/>
      <c r="BE451" s="62"/>
      <c r="BU451" s="85"/>
      <c r="BV451" s="85"/>
      <c r="CP451" s="85"/>
      <c r="CQ451" s="85"/>
      <c r="CS451" s="85"/>
      <c r="DF451" s="62"/>
      <c r="DH451" s="85"/>
      <c r="DI451" s="85"/>
    </row>
    <row r="452" spans="14:113" s="73" customFormat="1" ht="9" customHeight="1">
      <c r="N452" s="62"/>
      <c r="O452" s="62"/>
      <c r="P452" s="85"/>
      <c r="Q452" s="62"/>
      <c r="AD452" s="62"/>
      <c r="AF452" s="71"/>
      <c r="AG452" s="85"/>
      <c r="BC452" s="85"/>
      <c r="BE452" s="62"/>
      <c r="BU452" s="85"/>
      <c r="BV452" s="85"/>
      <c r="CP452" s="85"/>
      <c r="CQ452" s="85"/>
      <c r="CS452" s="85"/>
      <c r="DF452" s="62"/>
      <c r="DH452" s="85"/>
      <c r="DI452" s="85"/>
    </row>
    <row r="453" spans="14:113" s="73" customFormat="1" ht="9" customHeight="1">
      <c r="N453" s="62"/>
      <c r="O453" s="62"/>
      <c r="P453" s="85"/>
      <c r="Q453" s="62"/>
      <c r="AD453" s="62"/>
      <c r="AF453" s="71"/>
      <c r="AG453" s="85"/>
      <c r="BC453" s="85"/>
      <c r="BE453" s="62"/>
      <c r="BU453" s="85"/>
      <c r="BV453" s="85"/>
      <c r="CP453" s="85"/>
      <c r="CQ453" s="85"/>
      <c r="CS453" s="85"/>
      <c r="DF453" s="62"/>
      <c r="DH453" s="85"/>
      <c r="DI453" s="85"/>
    </row>
    <row r="454" spans="14:113" s="73" customFormat="1" ht="9" customHeight="1">
      <c r="N454" s="62"/>
      <c r="O454" s="62"/>
      <c r="P454" s="85"/>
      <c r="Q454" s="62"/>
      <c r="AD454" s="62"/>
      <c r="AF454" s="71"/>
      <c r="AG454" s="85"/>
      <c r="BC454" s="85"/>
      <c r="BE454" s="62"/>
      <c r="BU454" s="85"/>
      <c r="BV454" s="85"/>
      <c r="CP454" s="85"/>
      <c r="CQ454" s="85"/>
      <c r="CS454" s="85"/>
      <c r="DF454" s="62"/>
      <c r="DH454" s="85"/>
      <c r="DI454" s="85"/>
    </row>
    <row r="455" spans="14:113" s="73" customFormat="1" ht="9" customHeight="1">
      <c r="N455" s="62"/>
      <c r="O455" s="62"/>
      <c r="P455" s="85"/>
      <c r="Q455" s="62"/>
      <c r="AD455" s="62"/>
      <c r="AF455" s="71"/>
      <c r="AG455" s="85"/>
      <c r="BC455" s="85"/>
      <c r="BE455" s="62"/>
      <c r="BU455" s="85"/>
      <c r="BV455" s="85"/>
      <c r="CP455" s="85"/>
      <c r="CQ455" s="85"/>
      <c r="CS455" s="85"/>
      <c r="DF455" s="62"/>
      <c r="DH455" s="85"/>
      <c r="DI455" s="85"/>
    </row>
    <row r="456" spans="14:113" s="73" customFormat="1" ht="9" customHeight="1">
      <c r="N456" s="62"/>
      <c r="O456" s="62"/>
      <c r="P456" s="85"/>
      <c r="Q456" s="62"/>
      <c r="AD456" s="62"/>
      <c r="AF456" s="71"/>
      <c r="AG456" s="85"/>
      <c r="BC456" s="85"/>
      <c r="BE456" s="62"/>
      <c r="BU456" s="85"/>
      <c r="BV456" s="85"/>
      <c r="CP456" s="85"/>
      <c r="CQ456" s="85"/>
      <c r="CS456" s="85"/>
      <c r="DF456" s="62"/>
      <c r="DH456" s="85"/>
      <c r="DI456" s="85"/>
    </row>
    <row r="457" spans="14:113" s="73" customFormat="1" ht="9" customHeight="1">
      <c r="N457" s="62"/>
      <c r="O457" s="62"/>
      <c r="P457" s="85"/>
      <c r="Q457" s="62"/>
      <c r="AD457" s="62"/>
      <c r="AF457" s="71"/>
      <c r="AG457" s="85"/>
      <c r="BC457" s="85"/>
      <c r="BE457" s="62"/>
      <c r="BU457" s="85"/>
      <c r="BV457" s="85"/>
      <c r="CP457" s="85"/>
      <c r="CQ457" s="85"/>
      <c r="CS457" s="85"/>
      <c r="DF457" s="62"/>
      <c r="DH457" s="85"/>
      <c r="DI457" s="85"/>
    </row>
    <row r="458" spans="14:113" s="73" customFormat="1" ht="9" customHeight="1">
      <c r="N458" s="62"/>
      <c r="O458" s="62"/>
      <c r="P458" s="85"/>
      <c r="Q458" s="62"/>
      <c r="AD458" s="62"/>
      <c r="AF458" s="71"/>
      <c r="AG458" s="85"/>
      <c r="BC458" s="85"/>
      <c r="BE458" s="62"/>
      <c r="BU458" s="85"/>
      <c r="BV458" s="85"/>
      <c r="CP458" s="85"/>
      <c r="CQ458" s="85"/>
      <c r="CS458" s="85"/>
      <c r="DF458" s="62"/>
      <c r="DH458" s="85"/>
      <c r="DI458" s="85"/>
    </row>
    <row r="459" spans="14:113" s="73" customFormat="1" ht="9" customHeight="1">
      <c r="N459" s="62"/>
      <c r="O459" s="62"/>
      <c r="P459" s="85"/>
      <c r="Q459" s="62"/>
      <c r="AD459" s="62"/>
      <c r="AF459" s="71"/>
      <c r="AG459" s="85"/>
      <c r="BC459" s="85"/>
      <c r="BE459" s="62"/>
      <c r="BU459" s="85"/>
      <c r="BV459" s="85"/>
      <c r="CP459" s="85"/>
      <c r="CQ459" s="85"/>
      <c r="CS459" s="85"/>
      <c r="DF459" s="62"/>
      <c r="DH459" s="85"/>
      <c r="DI459" s="85"/>
    </row>
    <row r="460" spans="14:113" s="73" customFormat="1" ht="9" customHeight="1">
      <c r="N460" s="62"/>
      <c r="O460" s="62"/>
      <c r="P460" s="85"/>
      <c r="Q460" s="62"/>
      <c r="AD460" s="62"/>
      <c r="AF460" s="71"/>
      <c r="AG460" s="85"/>
      <c r="BC460" s="85"/>
      <c r="BE460" s="62"/>
      <c r="BU460" s="85"/>
      <c r="BV460" s="85"/>
      <c r="CP460" s="85"/>
      <c r="CQ460" s="85"/>
      <c r="CS460" s="85"/>
      <c r="DF460" s="62"/>
      <c r="DH460" s="85"/>
      <c r="DI460" s="85"/>
    </row>
    <row r="461" spans="14:113" s="73" customFormat="1" ht="9" customHeight="1">
      <c r="N461" s="62"/>
      <c r="O461" s="62"/>
      <c r="P461" s="85"/>
      <c r="Q461" s="62"/>
      <c r="AD461" s="62"/>
      <c r="AF461" s="71"/>
      <c r="AG461" s="85"/>
      <c r="BC461" s="85"/>
      <c r="BE461" s="62"/>
      <c r="BU461" s="85"/>
      <c r="BV461" s="85"/>
      <c r="CP461" s="85"/>
      <c r="CQ461" s="85"/>
      <c r="CS461" s="85"/>
      <c r="DF461" s="62"/>
      <c r="DH461" s="85"/>
      <c r="DI461" s="85"/>
    </row>
    <row r="462" spans="14:113" s="73" customFormat="1" ht="9" customHeight="1">
      <c r="N462" s="62"/>
      <c r="O462" s="62"/>
      <c r="P462" s="85"/>
      <c r="Q462" s="62"/>
      <c r="AD462" s="62"/>
      <c r="AF462" s="71"/>
      <c r="AG462" s="85"/>
      <c r="BC462" s="85"/>
      <c r="BE462" s="62"/>
      <c r="BU462" s="85"/>
      <c r="BV462" s="85"/>
      <c r="CP462" s="85"/>
      <c r="CQ462" s="85"/>
      <c r="CS462" s="85"/>
      <c r="DF462" s="62"/>
      <c r="DH462" s="85"/>
      <c r="DI462" s="85"/>
    </row>
    <row r="463" spans="14:113" s="73" customFormat="1" ht="9" customHeight="1">
      <c r="N463" s="62"/>
      <c r="O463" s="62"/>
      <c r="P463" s="85"/>
      <c r="Q463" s="62"/>
      <c r="AD463" s="62"/>
      <c r="AF463" s="71"/>
      <c r="AG463" s="85"/>
      <c r="BC463" s="85"/>
      <c r="BE463" s="62"/>
      <c r="BU463" s="85"/>
      <c r="BV463" s="85"/>
      <c r="CP463" s="85"/>
      <c r="CQ463" s="85"/>
      <c r="CS463" s="85"/>
      <c r="DF463" s="62"/>
      <c r="DH463" s="85"/>
      <c r="DI463" s="85"/>
    </row>
    <row r="464" spans="14:113" s="73" customFormat="1" ht="9" customHeight="1">
      <c r="N464" s="62"/>
      <c r="O464" s="62"/>
      <c r="P464" s="85"/>
      <c r="Q464" s="62"/>
      <c r="AD464" s="62"/>
      <c r="AF464" s="71"/>
      <c r="AG464" s="85"/>
      <c r="BC464" s="85"/>
      <c r="BE464" s="62"/>
      <c r="BU464" s="85"/>
      <c r="BV464" s="85"/>
      <c r="CP464" s="85"/>
      <c r="CQ464" s="85"/>
      <c r="CS464" s="85"/>
      <c r="DF464" s="62"/>
      <c r="DH464" s="85"/>
      <c r="DI464" s="85"/>
    </row>
    <row r="465" spans="14:113" s="73" customFormat="1" ht="9" customHeight="1">
      <c r="N465" s="62"/>
      <c r="O465" s="62"/>
      <c r="P465" s="85"/>
      <c r="Q465" s="62"/>
      <c r="AD465" s="62"/>
      <c r="AF465" s="71"/>
      <c r="AG465" s="85"/>
      <c r="BC465" s="85"/>
      <c r="BE465" s="62"/>
      <c r="BU465" s="85"/>
      <c r="BV465" s="85"/>
      <c r="CP465" s="85"/>
      <c r="CQ465" s="85"/>
      <c r="CS465" s="85"/>
      <c r="DF465" s="62"/>
      <c r="DH465" s="85"/>
      <c r="DI465" s="85"/>
    </row>
    <row r="466" spans="14:113" s="73" customFormat="1" ht="9" customHeight="1">
      <c r="N466" s="62"/>
      <c r="O466" s="62"/>
      <c r="P466" s="85"/>
      <c r="Q466" s="62"/>
      <c r="AD466" s="62"/>
      <c r="AF466" s="71"/>
      <c r="AG466" s="85"/>
      <c r="BC466" s="85"/>
      <c r="BE466" s="62"/>
      <c r="BU466" s="85"/>
      <c r="BV466" s="85"/>
      <c r="CP466" s="85"/>
      <c r="CQ466" s="85"/>
      <c r="CS466" s="85"/>
      <c r="DF466" s="62"/>
      <c r="DH466" s="85"/>
      <c r="DI466" s="85"/>
    </row>
    <row r="467" spans="14:113" s="73" customFormat="1" ht="9" customHeight="1">
      <c r="N467" s="62"/>
      <c r="O467" s="62"/>
      <c r="P467" s="85"/>
      <c r="Q467" s="62"/>
      <c r="AD467" s="62"/>
      <c r="AF467" s="71"/>
      <c r="AG467" s="85"/>
      <c r="BC467" s="85"/>
      <c r="BE467" s="62"/>
      <c r="BU467" s="85"/>
      <c r="BV467" s="85"/>
      <c r="CP467" s="85"/>
      <c r="CQ467" s="85"/>
      <c r="CS467" s="85"/>
      <c r="DF467" s="62"/>
      <c r="DH467" s="85"/>
      <c r="DI467" s="85"/>
    </row>
    <row r="468" spans="14:113" s="73" customFormat="1" ht="9" customHeight="1">
      <c r="N468" s="62"/>
      <c r="O468" s="62"/>
      <c r="P468" s="85"/>
      <c r="Q468" s="62"/>
      <c r="AD468" s="62"/>
      <c r="AF468" s="71"/>
      <c r="AG468" s="85"/>
      <c r="BC468" s="85"/>
      <c r="BE468" s="62"/>
      <c r="BU468" s="85"/>
      <c r="BV468" s="85"/>
      <c r="CP468" s="85"/>
      <c r="CQ468" s="85"/>
      <c r="CS468" s="85"/>
      <c r="DF468" s="62"/>
      <c r="DH468" s="85"/>
      <c r="DI468" s="85"/>
    </row>
    <row r="469" spans="14:113" s="73" customFormat="1" ht="9" customHeight="1">
      <c r="N469" s="62"/>
      <c r="O469" s="62"/>
      <c r="P469" s="85"/>
      <c r="Q469" s="62"/>
      <c r="AD469" s="62"/>
      <c r="AF469" s="71"/>
      <c r="AG469" s="85"/>
      <c r="BC469" s="85"/>
      <c r="BE469" s="62"/>
      <c r="BU469" s="85"/>
      <c r="BV469" s="85"/>
      <c r="CP469" s="85"/>
      <c r="CQ469" s="85"/>
      <c r="CS469" s="85"/>
      <c r="DF469" s="62"/>
      <c r="DH469" s="85"/>
      <c r="DI469" s="85"/>
    </row>
    <row r="470" spans="14:113" s="73" customFormat="1" ht="9" customHeight="1">
      <c r="N470" s="62"/>
      <c r="O470" s="62"/>
      <c r="P470" s="85"/>
      <c r="Q470" s="62"/>
      <c r="AD470" s="62"/>
      <c r="AF470" s="71"/>
      <c r="AG470" s="85"/>
      <c r="BC470" s="85"/>
      <c r="BE470" s="62"/>
      <c r="BU470" s="85"/>
      <c r="BV470" s="85"/>
      <c r="CP470" s="85"/>
      <c r="CQ470" s="85"/>
      <c r="CS470" s="85"/>
      <c r="DF470" s="62"/>
      <c r="DH470" s="85"/>
      <c r="DI470" s="85"/>
    </row>
    <row r="471" spans="14:113" s="73" customFormat="1" ht="9" customHeight="1">
      <c r="N471" s="62"/>
      <c r="O471" s="62"/>
      <c r="P471" s="85"/>
      <c r="Q471" s="62"/>
      <c r="AD471" s="62"/>
      <c r="AF471" s="71"/>
      <c r="AG471" s="85"/>
      <c r="BC471" s="85"/>
      <c r="BE471" s="62"/>
      <c r="BU471" s="85"/>
      <c r="BV471" s="85"/>
      <c r="CP471" s="85"/>
      <c r="CQ471" s="85"/>
      <c r="CS471" s="85"/>
      <c r="DF471" s="62"/>
      <c r="DH471" s="85"/>
      <c r="DI471" s="85"/>
    </row>
    <row r="472" spans="14:113" s="73" customFormat="1" ht="9" customHeight="1">
      <c r="N472" s="62"/>
      <c r="O472" s="62"/>
      <c r="P472" s="85"/>
      <c r="Q472" s="62"/>
      <c r="AD472" s="62"/>
      <c r="AF472" s="71"/>
      <c r="AG472" s="85"/>
      <c r="BC472" s="85"/>
      <c r="BE472" s="62"/>
      <c r="BU472" s="85"/>
      <c r="BV472" s="85"/>
      <c r="CP472" s="85"/>
      <c r="CQ472" s="85"/>
      <c r="CS472" s="85"/>
      <c r="DF472" s="62"/>
      <c r="DH472" s="85"/>
      <c r="DI472" s="85"/>
    </row>
    <row r="473" spans="14:113" s="73" customFormat="1" ht="9" customHeight="1">
      <c r="N473" s="62"/>
      <c r="O473" s="62"/>
      <c r="P473" s="85"/>
      <c r="Q473" s="62"/>
      <c r="AD473" s="62"/>
      <c r="AF473" s="71"/>
      <c r="AG473" s="85"/>
      <c r="BC473" s="85"/>
      <c r="BE473" s="62"/>
      <c r="BU473" s="85"/>
      <c r="BV473" s="85"/>
      <c r="CP473" s="85"/>
      <c r="CQ473" s="85"/>
      <c r="CS473" s="85"/>
      <c r="DF473" s="62"/>
      <c r="DH473" s="85"/>
      <c r="DI473" s="85"/>
    </row>
    <row r="474" spans="14:113" s="73" customFormat="1" ht="9" customHeight="1">
      <c r="N474" s="62"/>
      <c r="O474" s="62"/>
      <c r="P474" s="85"/>
      <c r="Q474" s="62"/>
      <c r="AD474" s="62"/>
      <c r="AF474" s="71"/>
      <c r="AG474" s="85"/>
      <c r="BC474" s="85"/>
      <c r="BE474" s="62"/>
      <c r="BU474" s="85"/>
      <c r="BV474" s="85"/>
      <c r="CP474" s="85"/>
      <c r="CQ474" s="85"/>
      <c r="CS474" s="85"/>
      <c r="DF474" s="62"/>
      <c r="DH474" s="85"/>
      <c r="DI474" s="85"/>
    </row>
    <row r="475" spans="14:113" s="73" customFormat="1" ht="9" customHeight="1">
      <c r="N475" s="62"/>
      <c r="O475" s="62"/>
      <c r="P475" s="85"/>
      <c r="Q475" s="62"/>
      <c r="AD475" s="62"/>
      <c r="AF475" s="71"/>
      <c r="AG475" s="85"/>
      <c r="BC475" s="85"/>
      <c r="BE475" s="62"/>
      <c r="BU475" s="85"/>
      <c r="BV475" s="85"/>
      <c r="CP475" s="85"/>
      <c r="CQ475" s="85"/>
      <c r="CS475" s="85"/>
      <c r="DF475" s="62"/>
      <c r="DH475" s="85"/>
      <c r="DI475" s="85"/>
    </row>
    <row r="476" spans="14:113" s="73" customFormat="1" ht="9" customHeight="1">
      <c r="N476" s="62"/>
      <c r="O476" s="62"/>
      <c r="P476" s="85"/>
      <c r="Q476" s="62"/>
      <c r="AD476" s="62"/>
      <c r="AF476" s="71"/>
      <c r="AG476" s="85"/>
      <c r="BC476" s="85"/>
      <c r="BE476" s="62"/>
      <c r="BU476" s="85"/>
      <c r="BV476" s="85"/>
      <c r="CP476" s="85"/>
      <c r="CQ476" s="85"/>
      <c r="CS476" s="85"/>
      <c r="DF476" s="62"/>
      <c r="DH476" s="85"/>
      <c r="DI476" s="85"/>
    </row>
    <row r="477" spans="14:113" s="73" customFormat="1" ht="9" customHeight="1">
      <c r="N477" s="62"/>
      <c r="O477" s="62"/>
      <c r="P477" s="85"/>
      <c r="Q477" s="62"/>
      <c r="AD477" s="62"/>
      <c r="AF477" s="71"/>
      <c r="AG477" s="85"/>
      <c r="BC477" s="85"/>
      <c r="BE477" s="62"/>
      <c r="BU477" s="85"/>
      <c r="BV477" s="85"/>
      <c r="CP477" s="85"/>
      <c r="CQ477" s="85"/>
      <c r="CS477" s="85"/>
      <c r="DF477" s="62"/>
      <c r="DH477" s="85"/>
      <c r="DI477" s="85"/>
    </row>
    <row r="478" spans="14:113" s="73" customFormat="1" ht="9" customHeight="1">
      <c r="N478" s="62"/>
      <c r="O478" s="62"/>
      <c r="P478" s="85"/>
      <c r="Q478" s="62"/>
      <c r="AD478" s="62"/>
      <c r="AF478" s="71"/>
      <c r="AG478" s="85"/>
      <c r="BC478" s="85"/>
      <c r="BE478" s="62"/>
      <c r="BU478" s="85"/>
      <c r="BV478" s="85"/>
      <c r="CP478" s="85"/>
      <c r="CQ478" s="85"/>
      <c r="CS478" s="85"/>
      <c r="DF478" s="62"/>
      <c r="DH478" s="85"/>
      <c r="DI478" s="85"/>
    </row>
    <row r="479" spans="14:113" s="73" customFormat="1" ht="9" customHeight="1">
      <c r="N479" s="62"/>
      <c r="O479" s="62"/>
      <c r="P479" s="85"/>
      <c r="Q479" s="62"/>
      <c r="AD479" s="62"/>
      <c r="AF479" s="71"/>
      <c r="AG479" s="85"/>
      <c r="BC479" s="85"/>
      <c r="BE479" s="62"/>
      <c r="BU479" s="85"/>
      <c r="BV479" s="85"/>
      <c r="CP479" s="85"/>
      <c r="CQ479" s="85"/>
      <c r="CS479" s="85"/>
      <c r="DF479" s="62"/>
      <c r="DH479" s="85"/>
      <c r="DI479" s="85"/>
    </row>
    <row r="480" spans="14:113" s="73" customFormat="1" ht="9" customHeight="1">
      <c r="N480" s="62"/>
      <c r="O480" s="62"/>
      <c r="P480" s="85"/>
      <c r="Q480" s="62"/>
      <c r="AD480" s="62"/>
      <c r="AF480" s="71"/>
      <c r="AG480" s="85"/>
      <c r="BC480" s="85"/>
      <c r="BE480" s="62"/>
      <c r="BU480" s="85"/>
      <c r="BV480" s="85"/>
      <c r="CP480" s="85"/>
      <c r="CQ480" s="85"/>
      <c r="CS480" s="85"/>
      <c r="DF480" s="62"/>
      <c r="DH480" s="85"/>
      <c r="DI480" s="85"/>
    </row>
    <row r="481" spans="14:113" s="73" customFormat="1" ht="9" customHeight="1">
      <c r="N481" s="62"/>
      <c r="O481" s="62"/>
      <c r="P481" s="85"/>
      <c r="Q481" s="62"/>
      <c r="AD481" s="62"/>
      <c r="AF481" s="71"/>
      <c r="AG481" s="85"/>
      <c r="BC481" s="85"/>
      <c r="BE481" s="62"/>
      <c r="BU481" s="85"/>
      <c r="BV481" s="85"/>
      <c r="CP481" s="85"/>
      <c r="CQ481" s="85"/>
      <c r="CS481" s="85"/>
      <c r="DF481" s="62"/>
      <c r="DH481" s="85"/>
      <c r="DI481" s="85"/>
    </row>
    <row r="482" spans="14:113" s="73" customFormat="1" ht="9" customHeight="1">
      <c r="N482" s="62"/>
      <c r="O482" s="62"/>
      <c r="P482" s="85"/>
      <c r="Q482" s="62"/>
      <c r="AD482" s="62"/>
      <c r="AF482" s="71"/>
      <c r="AG482" s="85"/>
      <c r="BC482" s="85"/>
      <c r="BE482" s="62"/>
      <c r="BU482" s="85"/>
      <c r="BV482" s="85"/>
      <c r="CP482" s="85"/>
      <c r="CQ482" s="85"/>
      <c r="CS482" s="85"/>
      <c r="DF482" s="62"/>
      <c r="DH482" s="85"/>
      <c r="DI482" s="85"/>
    </row>
    <row r="483" spans="14:113" s="73" customFormat="1" ht="9" customHeight="1">
      <c r="N483" s="62"/>
      <c r="O483" s="62"/>
      <c r="P483" s="85"/>
      <c r="Q483" s="62"/>
      <c r="AD483" s="62"/>
      <c r="AF483" s="71"/>
      <c r="AG483" s="85"/>
      <c r="BC483" s="85"/>
      <c r="BE483" s="62"/>
      <c r="BU483" s="85"/>
      <c r="BV483" s="85"/>
      <c r="CP483" s="85"/>
      <c r="CQ483" s="85"/>
      <c r="CS483" s="85"/>
      <c r="DF483" s="62"/>
      <c r="DH483" s="85"/>
      <c r="DI483" s="85"/>
    </row>
    <row r="484" spans="14:113" s="73" customFormat="1" ht="9" customHeight="1">
      <c r="N484" s="62"/>
      <c r="O484" s="62"/>
      <c r="P484" s="85"/>
      <c r="Q484" s="62"/>
      <c r="AD484" s="62"/>
      <c r="AF484" s="71"/>
      <c r="AG484" s="85"/>
      <c r="BC484" s="85"/>
      <c r="BE484" s="62"/>
      <c r="BU484" s="85"/>
      <c r="BV484" s="85"/>
      <c r="CP484" s="85"/>
      <c r="CQ484" s="85"/>
      <c r="CS484" s="85"/>
      <c r="DF484" s="62"/>
      <c r="DH484" s="85"/>
      <c r="DI484" s="85"/>
    </row>
    <row r="485" spans="14:113" s="73" customFormat="1" ht="9" customHeight="1">
      <c r="N485" s="62"/>
      <c r="O485" s="62"/>
      <c r="P485" s="85"/>
      <c r="Q485" s="62"/>
      <c r="AD485" s="62"/>
      <c r="AF485" s="71"/>
      <c r="AG485" s="85"/>
      <c r="BC485" s="85"/>
      <c r="BE485" s="62"/>
      <c r="BU485" s="85"/>
      <c r="BV485" s="85"/>
      <c r="CP485" s="85"/>
      <c r="CQ485" s="85"/>
      <c r="CS485" s="85"/>
      <c r="DF485" s="62"/>
      <c r="DH485" s="85"/>
      <c r="DI485" s="85"/>
    </row>
    <row r="486" spans="14:113" s="73" customFormat="1" ht="9" customHeight="1">
      <c r="N486" s="62"/>
      <c r="O486" s="62"/>
      <c r="P486" s="85"/>
      <c r="Q486" s="62"/>
      <c r="AD486" s="62"/>
      <c r="AF486" s="71"/>
      <c r="AG486" s="85"/>
      <c r="BC486" s="85"/>
      <c r="BE486" s="62"/>
      <c r="BU486" s="85"/>
      <c r="BV486" s="85"/>
      <c r="CP486" s="85"/>
      <c r="CQ486" s="85"/>
      <c r="CS486" s="85"/>
      <c r="DF486" s="62"/>
      <c r="DH486" s="85"/>
      <c r="DI486" s="85"/>
    </row>
    <row r="487" spans="14:113" s="73" customFormat="1" ht="9" customHeight="1">
      <c r="N487" s="62"/>
      <c r="O487" s="62"/>
      <c r="P487" s="85"/>
      <c r="Q487" s="62"/>
      <c r="AD487" s="62"/>
      <c r="AF487" s="71"/>
      <c r="AG487" s="85"/>
      <c r="BC487" s="85"/>
      <c r="BE487" s="62"/>
      <c r="BU487" s="85"/>
      <c r="BV487" s="85"/>
      <c r="CP487" s="85"/>
      <c r="CQ487" s="85"/>
      <c r="CS487" s="85"/>
      <c r="DF487" s="62"/>
      <c r="DH487" s="85"/>
      <c r="DI487" s="85"/>
    </row>
    <row r="488" spans="14:113" s="73" customFormat="1" ht="9" customHeight="1">
      <c r="N488" s="62"/>
      <c r="O488" s="62"/>
      <c r="P488" s="85"/>
      <c r="Q488" s="62"/>
      <c r="AD488" s="62"/>
      <c r="AF488" s="71"/>
      <c r="AG488" s="85"/>
      <c r="BC488" s="85"/>
      <c r="BE488" s="62"/>
      <c r="BU488" s="85"/>
      <c r="BV488" s="85"/>
      <c r="CP488" s="85"/>
      <c r="CQ488" s="85"/>
      <c r="CS488" s="85"/>
      <c r="DF488" s="62"/>
      <c r="DH488" s="85"/>
      <c r="DI488" s="85"/>
    </row>
    <row r="489" spans="14:113" s="73" customFormat="1" ht="9" customHeight="1">
      <c r="N489" s="62"/>
      <c r="O489" s="62"/>
      <c r="P489" s="85"/>
      <c r="Q489" s="62"/>
      <c r="AD489" s="62"/>
      <c r="AF489" s="71"/>
      <c r="AG489" s="85"/>
      <c r="BC489" s="85"/>
      <c r="BE489" s="62"/>
      <c r="BU489" s="85"/>
      <c r="BV489" s="85"/>
      <c r="CP489" s="85"/>
      <c r="CQ489" s="85"/>
      <c r="CS489" s="85"/>
      <c r="DF489" s="62"/>
      <c r="DH489" s="85"/>
      <c r="DI489" s="85"/>
    </row>
    <row r="490" spans="14:113" s="73" customFormat="1" ht="9" customHeight="1">
      <c r="N490" s="62"/>
      <c r="O490" s="62"/>
      <c r="P490" s="85"/>
      <c r="Q490" s="62"/>
      <c r="AD490" s="62"/>
      <c r="AF490" s="71"/>
      <c r="AG490" s="85"/>
      <c r="BC490" s="85"/>
      <c r="BE490" s="62"/>
      <c r="BU490" s="85"/>
      <c r="BV490" s="85"/>
      <c r="CP490" s="85"/>
      <c r="CQ490" s="85"/>
      <c r="CS490" s="85"/>
      <c r="DF490" s="62"/>
      <c r="DH490" s="85"/>
      <c r="DI490" s="85"/>
    </row>
    <row r="491" spans="14:113" s="73" customFormat="1" ht="9" customHeight="1">
      <c r="N491" s="62"/>
      <c r="O491" s="62"/>
      <c r="P491" s="85"/>
      <c r="Q491" s="62"/>
      <c r="AD491" s="62"/>
      <c r="AF491" s="71"/>
      <c r="AG491" s="85"/>
      <c r="BC491" s="85"/>
      <c r="BE491" s="62"/>
      <c r="BU491" s="85"/>
      <c r="BV491" s="85"/>
      <c r="CP491" s="85"/>
      <c r="CQ491" s="85"/>
      <c r="CS491" s="85"/>
      <c r="DF491" s="62"/>
      <c r="DH491" s="85"/>
      <c r="DI491" s="85"/>
    </row>
    <row r="492" spans="14:113" s="73" customFormat="1" ht="9" customHeight="1">
      <c r="N492" s="62"/>
      <c r="O492" s="62"/>
      <c r="P492" s="85"/>
      <c r="Q492" s="62"/>
      <c r="AD492" s="62"/>
      <c r="AF492" s="71"/>
      <c r="AG492" s="85"/>
      <c r="BC492" s="85"/>
      <c r="BE492" s="62"/>
      <c r="BU492" s="85"/>
      <c r="BV492" s="85"/>
      <c r="CP492" s="85"/>
      <c r="CQ492" s="85"/>
      <c r="CS492" s="85"/>
      <c r="DF492" s="62"/>
      <c r="DH492" s="85"/>
      <c r="DI492" s="85"/>
    </row>
    <row r="493" spans="14:113" s="73" customFormat="1" ht="9" customHeight="1">
      <c r="N493" s="62"/>
      <c r="O493" s="62"/>
      <c r="P493" s="85"/>
      <c r="Q493" s="62"/>
      <c r="AD493" s="62"/>
      <c r="AF493" s="71"/>
      <c r="AG493" s="85"/>
      <c r="BC493" s="85"/>
      <c r="BE493" s="62"/>
      <c r="BU493" s="85"/>
      <c r="BV493" s="85"/>
      <c r="CP493" s="85"/>
      <c r="CQ493" s="85"/>
      <c r="CS493" s="85"/>
      <c r="DF493" s="62"/>
      <c r="DH493" s="85"/>
      <c r="DI493" s="85"/>
    </row>
    <row r="494" spans="14:113" s="73" customFormat="1" ht="9" customHeight="1">
      <c r="N494" s="62"/>
      <c r="O494" s="62"/>
      <c r="P494" s="85"/>
      <c r="Q494" s="62"/>
      <c r="AD494" s="62"/>
      <c r="AF494" s="71"/>
      <c r="AG494" s="85"/>
      <c r="BC494" s="85"/>
      <c r="BE494" s="62"/>
      <c r="BU494" s="85"/>
      <c r="BV494" s="85"/>
      <c r="CP494" s="85"/>
      <c r="CQ494" s="85"/>
      <c r="CS494" s="85"/>
      <c r="DF494" s="62"/>
      <c r="DH494" s="85"/>
      <c r="DI494" s="85"/>
    </row>
    <row r="495" spans="14:113" s="73" customFormat="1" ht="9" customHeight="1">
      <c r="N495" s="62"/>
      <c r="O495" s="62"/>
      <c r="P495" s="85"/>
      <c r="Q495" s="62"/>
      <c r="AD495" s="62"/>
      <c r="AF495" s="71"/>
      <c r="AG495" s="85"/>
      <c r="BC495" s="85"/>
      <c r="BE495" s="62"/>
      <c r="BU495" s="85"/>
      <c r="BV495" s="85"/>
      <c r="CP495" s="85"/>
      <c r="CQ495" s="85"/>
      <c r="CS495" s="85"/>
      <c r="DF495" s="62"/>
      <c r="DH495" s="85"/>
      <c r="DI495" s="85"/>
    </row>
    <row r="496" spans="14:113" s="73" customFormat="1" ht="9" customHeight="1">
      <c r="N496" s="62"/>
      <c r="O496" s="62"/>
      <c r="P496" s="85"/>
      <c r="Q496" s="62"/>
      <c r="AD496" s="62"/>
      <c r="AF496" s="71"/>
      <c r="AG496" s="85"/>
      <c r="BC496" s="85"/>
      <c r="BE496" s="62"/>
      <c r="BU496" s="85"/>
      <c r="BV496" s="85"/>
      <c r="CP496" s="85"/>
      <c r="CQ496" s="85"/>
      <c r="CS496" s="85"/>
      <c r="DF496" s="62"/>
      <c r="DH496" s="85"/>
      <c r="DI496" s="85"/>
    </row>
    <row r="497" spans="14:113" s="73" customFormat="1" ht="9" customHeight="1">
      <c r="N497" s="62"/>
      <c r="O497" s="62"/>
      <c r="P497" s="85"/>
      <c r="Q497" s="62"/>
      <c r="AD497" s="62"/>
      <c r="AF497" s="71"/>
      <c r="AG497" s="85"/>
      <c r="BC497" s="85"/>
      <c r="BE497" s="62"/>
      <c r="BU497" s="85"/>
      <c r="BV497" s="85"/>
      <c r="CP497" s="85"/>
      <c r="CQ497" s="85"/>
      <c r="CS497" s="85"/>
      <c r="DF497" s="62"/>
      <c r="DH497" s="85"/>
      <c r="DI497" s="85"/>
    </row>
    <row r="498" spans="14:113" s="73" customFormat="1" ht="9" customHeight="1">
      <c r="N498" s="62"/>
      <c r="O498" s="62"/>
      <c r="P498" s="85"/>
      <c r="Q498" s="62"/>
      <c r="AD498" s="62"/>
      <c r="AF498" s="71"/>
      <c r="AG498" s="85"/>
      <c r="BC498" s="85"/>
      <c r="BE498" s="62"/>
      <c r="BU498" s="85"/>
      <c r="BV498" s="85"/>
      <c r="CP498" s="85"/>
      <c r="CQ498" s="85"/>
      <c r="CS498" s="85"/>
      <c r="DF498" s="62"/>
      <c r="DH498" s="85"/>
      <c r="DI498" s="85"/>
    </row>
    <row r="499" spans="14:113" s="73" customFormat="1" ht="9" customHeight="1">
      <c r="N499" s="62"/>
      <c r="O499" s="62"/>
      <c r="P499" s="85"/>
      <c r="Q499" s="62"/>
      <c r="AD499" s="62"/>
      <c r="AF499" s="71"/>
      <c r="AG499" s="85"/>
      <c r="BC499" s="85"/>
      <c r="BE499" s="62"/>
      <c r="BU499" s="85"/>
      <c r="BV499" s="85"/>
      <c r="CP499" s="85"/>
      <c r="CQ499" s="85"/>
      <c r="CS499" s="85"/>
      <c r="DF499" s="62"/>
      <c r="DH499" s="85"/>
      <c r="DI499" s="85"/>
    </row>
    <row r="500" spans="14:113" s="73" customFormat="1" ht="9" customHeight="1">
      <c r="N500" s="62"/>
      <c r="O500" s="62"/>
      <c r="P500" s="85"/>
      <c r="Q500" s="62"/>
      <c r="AD500" s="62"/>
      <c r="AF500" s="71"/>
      <c r="AG500" s="85"/>
      <c r="BC500" s="85"/>
      <c r="BE500" s="62"/>
      <c r="BU500" s="85"/>
      <c r="BV500" s="85"/>
      <c r="CP500" s="85"/>
      <c r="CQ500" s="85"/>
      <c r="CS500" s="85"/>
      <c r="DF500" s="62"/>
      <c r="DH500" s="85"/>
      <c r="DI500" s="85"/>
    </row>
    <row r="501" spans="14:113" s="73" customFormat="1" ht="9" customHeight="1">
      <c r="N501" s="62"/>
      <c r="O501" s="62"/>
      <c r="P501" s="85"/>
      <c r="Q501" s="62"/>
      <c r="AD501" s="62"/>
      <c r="AF501" s="71"/>
      <c r="AG501" s="85"/>
      <c r="BC501" s="85"/>
      <c r="BE501" s="62"/>
      <c r="BU501" s="85"/>
      <c r="BV501" s="85"/>
      <c r="CP501" s="85"/>
      <c r="CQ501" s="85"/>
      <c r="CS501" s="85"/>
      <c r="DF501" s="62"/>
      <c r="DH501" s="85"/>
      <c r="DI501" s="85"/>
    </row>
    <row r="502" spans="14:113" s="73" customFormat="1" ht="9" customHeight="1">
      <c r="N502" s="62"/>
      <c r="O502" s="62"/>
      <c r="P502" s="85"/>
      <c r="Q502" s="62"/>
      <c r="AD502" s="62"/>
      <c r="AF502" s="71"/>
      <c r="AG502" s="85"/>
      <c r="BC502" s="85"/>
      <c r="BE502" s="62"/>
      <c r="BU502" s="85"/>
      <c r="BV502" s="85"/>
      <c r="CP502" s="85"/>
      <c r="CQ502" s="85"/>
      <c r="CS502" s="85"/>
      <c r="DF502" s="62"/>
      <c r="DH502" s="85"/>
      <c r="DI502" s="85"/>
    </row>
    <row r="503" spans="14:113" s="73" customFormat="1" ht="9" customHeight="1">
      <c r="N503" s="62"/>
      <c r="O503" s="62"/>
      <c r="P503" s="85"/>
      <c r="Q503" s="62"/>
      <c r="AD503" s="62"/>
      <c r="AF503" s="71"/>
      <c r="AG503" s="85"/>
      <c r="BC503" s="85"/>
      <c r="BE503" s="62"/>
      <c r="BU503" s="85"/>
      <c r="BV503" s="85"/>
      <c r="CP503" s="85"/>
      <c r="CQ503" s="85"/>
      <c r="CS503" s="85"/>
      <c r="DF503" s="62"/>
      <c r="DH503" s="85"/>
      <c r="DI503" s="85"/>
    </row>
  </sheetData>
  <sheetProtection sheet="1" objects="1" scenarios="1"/>
  <mergeCells count="2">
    <mergeCell ref="F4:F5"/>
    <mergeCell ref="G4:G5"/>
  </mergeCells>
  <phoneticPr fontId="1"/>
  <pageMargins left="0.55118110236220474" right="0.19685039370078741" top="0.78740157480314965" bottom="0.39370078740157483" header="0.51181102362204722" footer="0.51181102362204722"/>
  <pageSetup paperSize="9" scale="86" orientation="landscape" r:id="rId1"/>
  <headerFooter alignWithMargins="0"/>
  <colBreaks count="8" manualBreakCount="8">
    <brk id="14" max="50" man="1"/>
    <brk id="30" max="50" man="1"/>
    <brk id="42" max="50" man="1"/>
    <brk id="55" max="50" man="1"/>
    <brk id="70" max="50" man="1"/>
    <brk id="82" max="50" man="1"/>
    <brk id="96" max="50" man="1"/>
    <brk id="111" max="50"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R503"/>
  <sheetViews>
    <sheetView zoomScaleNormal="100" zoomScaleSheetLayoutView="100" workbookViewId="0">
      <pane xSplit="2" ySplit="5" topLeftCell="C6" activePane="bottomRight" state="frozen"/>
      <selection pane="topRight" activeCell="C1" sqref="C1"/>
      <selection pane="bottomLeft" activeCell="A6" sqref="A6"/>
      <selection pane="bottomRight"/>
    </sheetView>
  </sheetViews>
  <sheetFormatPr defaultRowHeight="9" customHeight="1"/>
  <cols>
    <col min="1" max="1" width="1.5" style="6" customWidth="1"/>
    <col min="2" max="2" width="8.5" style="6" customWidth="1"/>
    <col min="3" max="3" width="12.125" style="6" customWidth="1"/>
    <col min="4" max="4" width="11.625" style="6" bestFit="1" customWidth="1"/>
    <col min="5" max="5" width="10.875" style="6" customWidth="1"/>
    <col min="6" max="6" width="10.25" style="6" customWidth="1"/>
    <col min="7" max="7" width="11.25" style="6" customWidth="1"/>
    <col min="8" max="8" width="10.25" style="6" customWidth="1"/>
    <col min="9" max="9" width="10.375" style="6" customWidth="1"/>
    <col min="10" max="10" width="10.875" style="6" customWidth="1"/>
    <col min="11" max="11" width="11.125" style="6" bestFit="1" customWidth="1"/>
    <col min="12" max="12" width="11" style="6" customWidth="1"/>
    <col min="13" max="13" width="10.5" style="6" customWidth="1"/>
    <col min="14" max="14" width="10.875" style="21" bestFit="1" customWidth="1"/>
    <col min="15" max="15" width="1.75" style="21" customWidth="1"/>
    <col min="16" max="16" width="9.125" style="122" customWidth="1"/>
    <col min="17" max="17" width="11.5" style="21" customWidth="1"/>
    <col min="18" max="18" width="10.125" style="6" customWidth="1"/>
    <col min="19" max="21" width="10.375" style="6" customWidth="1"/>
    <col min="22" max="22" width="9.375" style="6" customWidth="1"/>
    <col min="23" max="23" width="8.75" style="6" customWidth="1"/>
    <col min="24" max="24" width="9.375" style="6" customWidth="1"/>
    <col min="25" max="25" width="9.75" style="6" customWidth="1"/>
    <col min="26" max="26" width="11.875" style="6" customWidth="1"/>
    <col min="27" max="27" width="10" style="6" customWidth="1"/>
    <col min="28" max="28" width="10.625" style="6" customWidth="1"/>
    <col min="29" max="29" width="11.125" style="6" bestFit="1" customWidth="1"/>
    <col min="30" max="30" width="1.125" style="21" customWidth="1"/>
    <col min="31" max="31" width="8.25" style="6" customWidth="1"/>
    <col min="32" max="32" width="11.75" style="68" customWidth="1"/>
    <col min="33" max="33" width="10.875" style="122" customWidth="1"/>
    <col min="34" max="34" width="11" style="68" customWidth="1"/>
    <col min="35" max="35" width="11" style="6" customWidth="1"/>
    <col min="36" max="36" width="10" style="6" customWidth="1"/>
    <col min="37" max="37" width="11.625" style="6" customWidth="1"/>
    <col min="38" max="38" width="11.125" style="6" customWidth="1"/>
    <col min="39" max="39" width="12.5" style="6" customWidth="1"/>
    <col min="40" max="40" width="10.25" style="6" customWidth="1"/>
    <col min="41" max="41" width="9.875" style="6" customWidth="1"/>
    <col min="42" max="42" width="19.75" style="6" customWidth="1"/>
    <col min="43" max="43" width="9" style="6"/>
    <col min="44" max="54" width="10" style="6" customWidth="1"/>
    <col min="55" max="55" width="10.375" style="122" customWidth="1"/>
    <col min="56" max="56" width="3.625" style="6" customWidth="1"/>
    <col min="57" max="57" width="10" style="21" customWidth="1"/>
    <col min="58" max="69" width="10" style="6" customWidth="1"/>
    <col min="70" max="70" width="9.625" style="6" bestFit="1" customWidth="1"/>
    <col min="71" max="71" width="1.875" style="6" customWidth="1"/>
    <col min="72" max="72" width="8.25" style="6" customWidth="1"/>
    <col min="73" max="74" width="10" style="122" customWidth="1"/>
    <col min="75" max="75" width="10" style="68" customWidth="1"/>
    <col min="76" max="82" width="10" style="6" customWidth="1"/>
    <col min="83" max="83" width="9.5" style="6" customWidth="1"/>
    <col min="84" max="93" width="10" style="6" customWidth="1"/>
    <col min="94" max="94" width="16" style="122" customWidth="1"/>
    <col min="95" max="95" width="11.125" style="122" customWidth="1"/>
    <col min="96" max="96" width="11.125" style="6" customWidth="1"/>
    <col min="97" max="97" width="10" style="122" customWidth="1"/>
    <col min="98" max="109" width="10" style="6" customWidth="1"/>
    <col min="110" max="110" width="10" style="21" customWidth="1"/>
    <col min="111" max="111" width="10" style="6" customWidth="1"/>
    <col min="112" max="113" width="10" style="122" customWidth="1"/>
    <col min="114" max="114" width="10" style="68" customWidth="1"/>
    <col min="115" max="119" width="10" style="6" customWidth="1"/>
    <col min="120" max="121" width="9.875" style="6" customWidth="1"/>
    <col min="122" max="256" width="9" style="6"/>
    <col min="257" max="257" width="1.5" style="6" customWidth="1"/>
    <col min="258" max="258" width="8.5" style="6" customWidth="1"/>
    <col min="259" max="259" width="12.125" style="6" customWidth="1"/>
    <col min="260" max="260" width="11.625" style="6" bestFit="1" customWidth="1"/>
    <col min="261" max="261" width="10.875" style="6" customWidth="1"/>
    <col min="262" max="262" width="10.25" style="6" customWidth="1"/>
    <col min="263" max="263" width="11.25" style="6" customWidth="1"/>
    <col min="264" max="264" width="10.25" style="6" customWidth="1"/>
    <col min="265" max="265" width="10.375" style="6" customWidth="1"/>
    <col min="266" max="266" width="10.875" style="6" customWidth="1"/>
    <col min="267" max="267" width="11.125" style="6" bestFit="1" customWidth="1"/>
    <col min="268" max="268" width="11" style="6" customWidth="1"/>
    <col min="269" max="269" width="10.5" style="6" customWidth="1"/>
    <col min="270" max="270" width="10.875" style="6" bestFit="1" customWidth="1"/>
    <col min="271" max="271" width="1.75" style="6" customWidth="1"/>
    <col min="272" max="272" width="9.125" style="6" customWidth="1"/>
    <col min="273" max="273" width="11.5" style="6" customWidth="1"/>
    <col min="274" max="274" width="10.125" style="6" customWidth="1"/>
    <col min="275" max="277" width="10.375" style="6" customWidth="1"/>
    <col min="278" max="278" width="9.375" style="6" customWidth="1"/>
    <col min="279" max="279" width="8.75" style="6" customWidth="1"/>
    <col min="280" max="280" width="9.375" style="6" customWidth="1"/>
    <col min="281" max="281" width="9.75" style="6" customWidth="1"/>
    <col min="282" max="282" width="11.875" style="6" customWidth="1"/>
    <col min="283" max="283" width="10" style="6" customWidth="1"/>
    <col min="284" max="284" width="10.625" style="6" customWidth="1"/>
    <col min="285" max="285" width="11.125" style="6" bestFit="1" customWidth="1"/>
    <col min="286" max="286" width="1.125" style="6" customWidth="1"/>
    <col min="287" max="287" width="8.25" style="6" customWidth="1"/>
    <col min="288" max="288" width="11.75" style="6" customWidth="1"/>
    <col min="289" max="289" width="10.875" style="6" customWidth="1"/>
    <col min="290" max="291" width="11" style="6" customWidth="1"/>
    <col min="292" max="292" width="10" style="6" customWidth="1"/>
    <col min="293" max="293" width="11.625" style="6" customWidth="1"/>
    <col min="294" max="294" width="11.125" style="6" customWidth="1"/>
    <col min="295" max="295" width="12.5" style="6" customWidth="1"/>
    <col min="296" max="296" width="10.25" style="6" customWidth="1"/>
    <col min="297" max="297" width="9.875" style="6" customWidth="1"/>
    <col min="298" max="298" width="19.75" style="6" customWidth="1"/>
    <col min="299" max="299" width="9" style="6"/>
    <col min="300" max="310" width="10" style="6" customWidth="1"/>
    <col min="311" max="311" width="10.375" style="6" customWidth="1"/>
    <col min="312" max="312" width="3.625" style="6" customWidth="1"/>
    <col min="313" max="325" width="10" style="6" customWidth="1"/>
    <col min="326" max="326" width="9.625" style="6" bestFit="1" customWidth="1"/>
    <col min="327" max="327" width="1.875" style="6" customWidth="1"/>
    <col min="328" max="328" width="8.25" style="6" customWidth="1"/>
    <col min="329" max="338" width="10" style="6" customWidth="1"/>
    <col min="339" max="339" width="9.5" style="6" customWidth="1"/>
    <col min="340" max="349" width="10" style="6" customWidth="1"/>
    <col min="350" max="350" width="16" style="6" customWidth="1"/>
    <col min="351" max="352" width="11.125" style="6" customWidth="1"/>
    <col min="353" max="375" width="10" style="6" customWidth="1"/>
    <col min="376" max="377" width="9.875" style="6" customWidth="1"/>
    <col min="378" max="512" width="9" style="6"/>
    <col min="513" max="513" width="1.5" style="6" customWidth="1"/>
    <col min="514" max="514" width="8.5" style="6" customWidth="1"/>
    <col min="515" max="515" width="12.125" style="6" customWidth="1"/>
    <col min="516" max="516" width="11.625" style="6" bestFit="1" customWidth="1"/>
    <col min="517" max="517" width="10.875" style="6" customWidth="1"/>
    <col min="518" max="518" width="10.25" style="6" customWidth="1"/>
    <col min="519" max="519" width="11.25" style="6" customWidth="1"/>
    <col min="520" max="520" width="10.25" style="6" customWidth="1"/>
    <col min="521" max="521" width="10.375" style="6" customWidth="1"/>
    <col min="522" max="522" width="10.875" style="6" customWidth="1"/>
    <col min="523" max="523" width="11.125" style="6" bestFit="1" customWidth="1"/>
    <col min="524" max="524" width="11" style="6" customWidth="1"/>
    <col min="525" max="525" width="10.5" style="6" customWidth="1"/>
    <col min="526" max="526" width="10.875" style="6" bestFit="1" customWidth="1"/>
    <col min="527" max="527" width="1.75" style="6" customWidth="1"/>
    <col min="528" max="528" width="9.125" style="6" customWidth="1"/>
    <col min="529" max="529" width="11.5" style="6" customWidth="1"/>
    <col min="530" max="530" width="10.125" style="6" customWidth="1"/>
    <col min="531" max="533" width="10.375" style="6" customWidth="1"/>
    <col min="534" max="534" width="9.375" style="6" customWidth="1"/>
    <col min="535" max="535" width="8.75" style="6" customWidth="1"/>
    <col min="536" max="536" width="9.375" style="6" customWidth="1"/>
    <col min="537" max="537" width="9.75" style="6" customWidth="1"/>
    <col min="538" max="538" width="11.875" style="6" customWidth="1"/>
    <col min="539" max="539" width="10" style="6" customWidth="1"/>
    <col min="540" max="540" width="10.625" style="6" customWidth="1"/>
    <col min="541" max="541" width="11.125" style="6" bestFit="1" customWidth="1"/>
    <col min="542" max="542" width="1.125" style="6" customWidth="1"/>
    <col min="543" max="543" width="8.25" style="6" customWidth="1"/>
    <col min="544" max="544" width="11.75" style="6" customWidth="1"/>
    <col min="545" max="545" width="10.875" style="6" customWidth="1"/>
    <col min="546" max="547" width="11" style="6" customWidth="1"/>
    <col min="548" max="548" width="10" style="6" customWidth="1"/>
    <col min="549" max="549" width="11.625" style="6" customWidth="1"/>
    <col min="550" max="550" width="11.125" style="6" customWidth="1"/>
    <col min="551" max="551" width="12.5" style="6" customWidth="1"/>
    <col min="552" max="552" width="10.25" style="6" customWidth="1"/>
    <col min="553" max="553" width="9.875" style="6" customWidth="1"/>
    <col min="554" max="554" width="19.75" style="6" customWidth="1"/>
    <col min="555" max="555" width="9" style="6"/>
    <col min="556" max="566" width="10" style="6" customWidth="1"/>
    <col min="567" max="567" width="10.375" style="6" customWidth="1"/>
    <col min="568" max="568" width="3.625" style="6" customWidth="1"/>
    <col min="569" max="581" width="10" style="6" customWidth="1"/>
    <col min="582" max="582" width="9.625" style="6" bestFit="1" customWidth="1"/>
    <col min="583" max="583" width="1.875" style="6" customWidth="1"/>
    <col min="584" max="584" width="8.25" style="6" customWidth="1"/>
    <col min="585" max="594" width="10" style="6" customWidth="1"/>
    <col min="595" max="595" width="9.5" style="6" customWidth="1"/>
    <col min="596" max="605" width="10" style="6" customWidth="1"/>
    <col min="606" max="606" width="16" style="6" customWidth="1"/>
    <col min="607" max="608" width="11.125" style="6" customWidth="1"/>
    <col min="609" max="631" width="10" style="6" customWidth="1"/>
    <col min="632" max="633" width="9.875" style="6" customWidth="1"/>
    <col min="634" max="768" width="9" style="6"/>
    <col min="769" max="769" width="1.5" style="6" customWidth="1"/>
    <col min="770" max="770" width="8.5" style="6" customWidth="1"/>
    <col min="771" max="771" width="12.125" style="6" customWidth="1"/>
    <col min="772" max="772" width="11.625" style="6" bestFit="1" customWidth="1"/>
    <col min="773" max="773" width="10.875" style="6" customWidth="1"/>
    <col min="774" max="774" width="10.25" style="6" customWidth="1"/>
    <col min="775" max="775" width="11.25" style="6" customWidth="1"/>
    <col min="776" max="776" width="10.25" style="6" customWidth="1"/>
    <col min="777" max="777" width="10.375" style="6" customWidth="1"/>
    <col min="778" max="778" width="10.875" style="6" customWidth="1"/>
    <col min="779" max="779" width="11.125" style="6" bestFit="1" customWidth="1"/>
    <col min="780" max="780" width="11" style="6" customWidth="1"/>
    <col min="781" max="781" width="10.5" style="6" customWidth="1"/>
    <col min="782" max="782" width="10.875" style="6" bestFit="1" customWidth="1"/>
    <col min="783" max="783" width="1.75" style="6" customWidth="1"/>
    <col min="784" max="784" width="9.125" style="6" customWidth="1"/>
    <col min="785" max="785" width="11.5" style="6" customWidth="1"/>
    <col min="786" max="786" width="10.125" style="6" customWidth="1"/>
    <col min="787" max="789" width="10.375" style="6" customWidth="1"/>
    <col min="790" max="790" width="9.375" style="6" customWidth="1"/>
    <col min="791" max="791" width="8.75" style="6" customWidth="1"/>
    <col min="792" max="792" width="9.375" style="6" customWidth="1"/>
    <col min="793" max="793" width="9.75" style="6" customWidth="1"/>
    <col min="794" max="794" width="11.875" style="6" customWidth="1"/>
    <col min="795" max="795" width="10" style="6" customWidth="1"/>
    <col min="796" max="796" width="10.625" style="6" customWidth="1"/>
    <col min="797" max="797" width="11.125" style="6" bestFit="1" customWidth="1"/>
    <col min="798" max="798" width="1.125" style="6" customWidth="1"/>
    <col min="799" max="799" width="8.25" style="6" customWidth="1"/>
    <col min="800" max="800" width="11.75" style="6" customWidth="1"/>
    <col min="801" max="801" width="10.875" style="6" customWidth="1"/>
    <col min="802" max="803" width="11" style="6" customWidth="1"/>
    <col min="804" max="804" width="10" style="6" customWidth="1"/>
    <col min="805" max="805" width="11.625" style="6" customWidth="1"/>
    <col min="806" max="806" width="11.125" style="6" customWidth="1"/>
    <col min="807" max="807" width="12.5" style="6" customWidth="1"/>
    <col min="808" max="808" width="10.25" style="6" customWidth="1"/>
    <col min="809" max="809" width="9.875" style="6" customWidth="1"/>
    <col min="810" max="810" width="19.75" style="6" customWidth="1"/>
    <col min="811" max="811" width="9" style="6"/>
    <col min="812" max="822" width="10" style="6" customWidth="1"/>
    <col min="823" max="823" width="10.375" style="6" customWidth="1"/>
    <col min="824" max="824" width="3.625" style="6" customWidth="1"/>
    <col min="825" max="837" width="10" style="6" customWidth="1"/>
    <col min="838" max="838" width="9.625" style="6" bestFit="1" customWidth="1"/>
    <col min="839" max="839" width="1.875" style="6" customWidth="1"/>
    <col min="840" max="840" width="8.25" style="6" customWidth="1"/>
    <col min="841" max="850" width="10" style="6" customWidth="1"/>
    <col min="851" max="851" width="9.5" style="6" customWidth="1"/>
    <col min="852" max="861" width="10" style="6" customWidth="1"/>
    <col min="862" max="862" width="16" style="6" customWidth="1"/>
    <col min="863" max="864" width="11.125" style="6" customWidth="1"/>
    <col min="865" max="887" width="10" style="6" customWidth="1"/>
    <col min="888" max="889" width="9.875" style="6" customWidth="1"/>
    <col min="890" max="1024" width="9" style="6"/>
    <col min="1025" max="1025" width="1.5" style="6" customWidth="1"/>
    <col min="1026" max="1026" width="8.5" style="6" customWidth="1"/>
    <col min="1027" max="1027" width="12.125" style="6" customWidth="1"/>
    <col min="1028" max="1028" width="11.625" style="6" bestFit="1" customWidth="1"/>
    <col min="1029" max="1029" width="10.875" style="6" customWidth="1"/>
    <col min="1030" max="1030" width="10.25" style="6" customWidth="1"/>
    <col min="1031" max="1031" width="11.25" style="6" customWidth="1"/>
    <col min="1032" max="1032" width="10.25" style="6" customWidth="1"/>
    <col min="1033" max="1033" width="10.375" style="6" customWidth="1"/>
    <col min="1034" max="1034" width="10.875" style="6" customWidth="1"/>
    <col min="1035" max="1035" width="11.125" style="6" bestFit="1" customWidth="1"/>
    <col min="1036" max="1036" width="11" style="6" customWidth="1"/>
    <col min="1037" max="1037" width="10.5" style="6" customWidth="1"/>
    <col min="1038" max="1038" width="10.875" style="6" bestFit="1" customWidth="1"/>
    <col min="1039" max="1039" width="1.75" style="6" customWidth="1"/>
    <col min="1040" max="1040" width="9.125" style="6" customWidth="1"/>
    <col min="1041" max="1041" width="11.5" style="6" customWidth="1"/>
    <col min="1042" max="1042" width="10.125" style="6" customWidth="1"/>
    <col min="1043" max="1045" width="10.375" style="6" customWidth="1"/>
    <col min="1046" max="1046" width="9.375" style="6" customWidth="1"/>
    <col min="1047" max="1047" width="8.75" style="6" customWidth="1"/>
    <col min="1048" max="1048" width="9.375" style="6" customWidth="1"/>
    <col min="1049" max="1049" width="9.75" style="6" customWidth="1"/>
    <col min="1050" max="1050" width="11.875" style="6" customWidth="1"/>
    <col min="1051" max="1051" width="10" style="6" customWidth="1"/>
    <col min="1052" max="1052" width="10.625" style="6" customWidth="1"/>
    <col min="1053" max="1053" width="11.125" style="6" bestFit="1" customWidth="1"/>
    <col min="1054" max="1054" width="1.125" style="6" customWidth="1"/>
    <col min="1055" max="1055" width="8.25" style="6" customWidth="1"/>
    <col min="1056" max="1056" width="11.75" style="6" customWidth="1"/>
    <col min="1057" max="1057" width="10.875" style="6" customWidth="1"/>
    <col min="1058" max="1059" width="11" style="6" customWidth="1"/>
    <col min="1060" max="1060" width="10" style="6" customWidth="1"/>
    <col min="1061" max="1061" width="11.625" style="6" customWidth="1"/>
    <col min="1062" max="1062" width="11.125" style="6" customWidth="1"/>
    <col min="1063" max="1063" width="12.5" style="6" customWidth="1"/>
    <col min="1064" max="1064" width="10.25" style="6" customWidth="1"/>
    <col min="1065" max="1065" width="9.875" style="6" customWidth="1"/>
    <col min="1066" max="1066" width="19.75" style="6" customWidth="1"/>
    <col min="1067" max="1067" width="9" style="6"/>
    <col min="1068" max="1078" width="10" style="6" customWidth="1"/>
    <col min="1079" max="1079" width="10.375" style="6" customWidth="1"/>
    <col min="1080" max="1080" width="3.625" style="6" customWidth="1"/>
    <col min="1081" max="1093" width="10" style="6" customWidth="1"/>
    <col min="1094" max="1094" width="9.625" style="6" bestFit="1" customWidth="1"/>
    <col min="1095" max="1095" width="1.875" style="6" customWidth="1"/>
    <col min="1096" max="1096" width="8.25" style="6" customWidth="1"/>
    <col min="1097" max="1106" width="10" style="6" customWidth="1"/>
    <col min="1107" max="1107" width="9.5" style="6" customWidth="1"/>
    <col min="1108" max="1117" width="10" style="6" customWidth="1"/>
    <col min="1118" max="1118" width="16" style="6" customWidth="1"/>
    <col min="1119" max="1120" width="11.125" style="6" customWidth="1"/>
    <col min="1121" max="1143" width="10" style="6" customWidth="1"/>
    <col min="1144" max="1145" width="9.875" style="6" customWidth="1"/>
    <col min="1146" max="1280" width="9" style="6"/>
    <col min="1281" max="1281" width="1.5" style="6" customWidth="1"/>
    <col min="1282" max="1282" width="8.5" style="6" customWidth="1"/>
    <col min="1283" max="1283" width="12.125" style="6" customWidth="1"/>
    <col min="1284" max="1284" width="11.625" style="6" bestFit="1" customWidth="1"/>
    <col min="1285" max="1285" width="10.875" style="6" customWidth="1"/>
    <col min="1286" max="1286" width="10.25" style="6" customWidth="1"/>
    <col min="1287" max="1287" width="11.25" style="6" customWidth="1"/>
    <col min="1288" max="1288" width="10.25" style="6" customWidth="1"/>
    <col min="1289" max="1289" width="10.375" style="6" customWidth="1"/>
    <col min="1290" max="1290" width="10.875" style="6" customWidth="1"/>
    <col min="1291" max="1291" width="11.125" style="6" bestFit="1" customWidth="1"/>
    <col min="1292" max="1292" width="11" style="6" customWidth="1"/>
    <col min="1293" max="1293" width="10.5" style="6" customWidth="1"/>
    <col min="1294" max="1294" width="10.875" style="6" bestFit="1" customWidth="1"/>
    <col min="1295" max="1295" width="1.75" style="6" customWidth="1"/>
    <col min="1296" max="1296" width="9.125" style="6" customWidth="1"/>
    <col min="1297" max="1297" width="11.5" style="6" customWidth="1"/>
    <col min="1298" max="1298" width="10.125" style="6" customWidth="1"/>
    <col min="1299" max="1301" width="10.375" style="6" customWidth="1"/>
    <col min="1302" max="1302" width="9.375" style="6" customWidth="1"/>
    <col min="1303" max="1303" width="8.75" style="6" customWidth="1"/>
    <col min="1304" max="1304" width="9.375" style="6" customWidth="1"/>
    <col min="1305" max="1305" width="9.75" style="6" customWidth="1"/>
    <col min="1306" max="1306" width="11.875" style="6" customWidth="1"/>
    <col min="1307" max="1307" width="10" style="6" customWidth="1"/>
    <col min="1308" max="1308" width="10.625" style="6" customWidth="1"/>
    <col min="1309" max="1309" width="11.125" style="6" bestFit="1" customWidth="1"/>
    <col min="1310" max="1310" width="1.125" style="6" customWidth="1"/>
    <col min="1311" max="1311" width="8.25" style="6" customWidth="1"/>
    <col min="1312" max="1312" width="11.75" style="6" customWidth="1"/>
    <col min="1313" max="1313" width="10.875" style="6" customWidth="1"/>
    <col min="1314" max="1315" width="11" style="6" customWidth="1"/>
    <col min="1316" max="1316" width="10" style="6" customWidth="1"/>
    <col min="1317" max="1317" width="11.625" style="6" customWidth="1"/>
    <col min="1318" max="1318" width="11.125" style="6" customWidth="1"/>
    <col min="1319" max="1319" width="12.5" style="6" customWidth="1"/>
    <col min="1320" max="1320" width="10.25" style="6" customWidth="1"/>
    <col min="1321" max="1321" width="9.875" style="6" customWidth="1"/>
    <col min="1322" max="1322" width="19.75" style="6" customWidth="1"/>
    <col min="1323" max="1323" width="9" style="6"/>
    <col min="1324" max="1334" width="10" style="6" customWidth="1"/>
    <col min="1335" max="1335" width="10.375" style="6" customWidth="1"/>
    <col min="1336" max="1336" width="3.625" style="6" customWidth="1"/>
    <col min="1337" max="1349" width="10" style="6" customWidth="1"/>
    <col min="1350" max="1350" width="9.625" style="6" bestFit="1" customWidth="1"/>
    <col min="1351" max="1351" width="1.875" style="6" customWidth="1"/>
    <col min="1352" max="1352" width="8.25" style="6" customWidth="1"/>
    <col min="1353" max="1362" width="10" style="6" customWidth="1"/>
    <col min="1363" max="1363" width="9.5" style="6" customWidth="1"/>
    <col min="1364" max="1373" width="10" style="6" customWidth="1"/>
    <col min="1374" max="1374" width="16" style="6" customWidth="1"/>
    <col min="1375" max="1376" width="11.125" style="6" customWidth="1"/>
    <col min="1377" max="1399" width="10" style="6" customWidth="1"/>
    <col min="1400" max="1401" width="9.875" style="6" customWidth="1"/>
    <col min="1402" max="1536" width="9" style="6"/>
    <col min="1537" max="1537" width="1.5" style="6" customWidth="1"/>
    <col min="1538" max="1538" width="8.5" style="6" customWidth="1"/>
    <col min="1539" max="1539" width="12.125" style="6" customWidth="1"/>
    <col min="1540" max="1540" width="11.625" style="6" bestFit="1" customWidth="1"/>
    <col min="1541" max="1541" width="10.875" style="6" customWidth="1"/>
    <col min="1542" max="1542" width="10.25" style="6" customWidth="1"/>
    <col min="1543" max="1543" width="11.25" style="6" customWidth="1"/>
    <col min="1544" max="1544" width="10.25" style="6" customWidth="1"/>
    <col min="1545" max="1545" width="10.375" style="6" customWidth="1"/>
    <col min="1546" max="1546" width="10.875" style="6" customWidth="1"/>
    <col min="1547" max="1547" width="11.125" style="6" bestFit="1" customWidth="1"/>
    <col min="1548" max="1548" width="11" style="6" customWidth="1"/>
    <col min="1549" max="1549" width="10.5" style="6" customWidth="1"/>
    <col min="1550" max="1550" width="10.875" style="6" bestFit="1" customWidth="1"/>
    <col min="1551" max="1551" width="1.75" style="6" customWidth="1"/>
    <col min="1552" max="1552" width="9.125" style="6" customWidth="1"/>
    <col min="1553" max="1553" width="11.5" style="6" customWidth="1"/>
    <col min="1554" max="1554" width="10.125" style="6" customWidth="1"/>
    <col min="1555" max="1557" width="10.375" style="6" customWidth="1"/>
    <col min="1558" max="1558" width="9.375" style="6" customWidth="1"/>
    <col min="1559" max="1559" width="8.75" style="6" customWidth="1"/>
    <col min="1560" max="1560" width="9.375" style="6" customWidth="1"/>
    <col min="1561" max="1561" width="9.75" style="6" customWidth="1"/>
    <col min="1562" max="1562" width="11.875" style="6" customWidth="1"/>
    <col min="1563" max="1563" width="10" style="6" customWidth="1"/>
    <col min="1564" max="1564" width="10.625" style="6" customWidth="1"/>
    <col min="1565" max="1565" width="11.125" style="6" bestFit="1" customWidth="1"/>
    <col min="1566" max="1566" width="1.125" style="6" customWidth="1"/>
    <col min="1567" max="1567" width="8.25" style="6" customWidth="1"/>
    <col min="1568" max="1568" width="11.75" style="6" customWidth="1"/>
    <col min="1569" max="1569" width="10.875" style="6" customWidth="1"/>
    <col min="1570" max="1571" width="11" style="6" customWidth="1"/>
    <col min="1572" max="1572" width="10" style="6" customWidth="1"/>
    <col min="1573" max="1573" width="11.625" style="6" customWidth="1"/>
    <col min="1574" max="1574" width="11.125" style="6" customWidth="1"/>
    <col min="1575" max="1575" width="12.5" style="6" customWidth="1"/>
    <col min="1576" max="1576" width="10.25" style="6" customWidth="1"/>
    <col min="1577" max="1577" width="9.875" style="6" customWidth="1"/>
    <col min="1578" max="1578" width="19.75" style="6" customWidth="1"/>
    <col min="1579" max="1579" width="9" style="6"/>
    <col min="1580" max="1590" width="10" style="6" customWidth="1"/>
    <col min="1591" max="1591" width="10.375" style="6" customWidth="1"/>
    <col min="1592" max="1592" width="3.625" style="6" customWidth="1"/>
    <col min="1593" max="1605" width="10" style="6" customWidth="1"/>
    <col min="1606" max="1606" width="9.625" style="6" bestFit="1" customWidth="1"/>
    <col min="1607" max="1607" width="1.875" style="6" customWidth="1"/>
    <col min="1608" max="1608" width="8.25" style="6" customWidth="1"/>
    <col min="1609" max="1618" width="10" style="6" customWidth="1"/>
    <col min="1619" max="1619" width="9.5" style="6" customWidth="1"/>
    <col min="1620" max="1629" width="10" style="6" customWidth="1"/>
    <col min="1630" max="1630" width="16" style="6" customWidth="1"/>
    <col min="1631" max="1632" width="11.125" style="6" customWidth="1"/>
    <col min="1633" max="1655" width="10" style="6" customWidth="1"/>
    <col min="1656" max="1657" width="9.875" style="6" customWidth="1"/>
    <col min="1658" max="1792" width="9" style="6"/>
    <col min="1793" max="1793" width="1.5" style="6" customWidth="1"/>
    <col min="1794" max="1794" width="8.5" style="6" customWidth="1"/>
    <col min="1795" max="1795" width="12.125" style="6" customWidth="1"/>
    <col min="1796" max="1796" width="11.625" style="6" bestFit="1" customWidth="1"/>
    <col min="1797" max="1797" width="10.875" style="6" customWidth="1"/>
    <col min="1798" max="1798" width="10.25" style="6" customWidth="1"/>
    <col min="1799" max="1799" width="11.25" style="6" customWidth="1"/>
    <col min="1800" max="1800" width="10.25" style="6" customWidth="1"/>
    <col min="1801" max="1801" width="10.375" style="6" customWidth="1"/>
    <col min="1802" max="1802" width="10.875" style="6" customWidth="1"/>
    <col min="1803" max="1803" width="11.125" style="6" bestFit="1" customWidth="1"/>
    <col min="1804" max="1804" width="11" style="6" customWidth="1"/>
    <col min="1805" max="1805" width="10.5" style="6" customWidth="1"/>
    <col min="1806" max="1806" width="10.875" style="6" bestFit="1" customWidth="1"/>
    <col min="1807" max="1807" width="1.75" style="6" customWidth="1"/>
    <col min="1808" max="1808" width="9.125" style="6" customWidth="1"/>
    <col min="1809" max="1809" width="11.5" style="6" customWidth="1"/>
    <col min="1810" max="1810" width="10.125" style="6" customWidth="1"/>
    <col min="1811" max="1813" width="10.375" style="6" customWidth="1"/>
    <col min="1814" max="1814" width="9.375" style="6" customWidth="1"/>
    <col min="1815" max="1815" width="8.75" style="6" customWidth="1"/>
    <col min="1816" max="1816" width="9.375" style="6" customWidth="1"/>
    <col min="1817" max="1817" width="9.75" style="6" customWidth="1"/>
    <col min="1818" max="1818" width="11.875" style="6" customWidth="1"/>
    <col min="1819" max="1819" width="10" style="6" customWidth="1"/>
    <col min="1820" max="1820" width="10.625" style="6" customWidth="1"/>
    <col min="1821" max="1821" width="11.125" style="6" bestFit="1" customWidth="1"/>
    <col min="1822" max="1822" width="1.125" style="6" customWidth="1"/>
    <col min="1823" max="1823" width="8.25" style="6" customWidth="1"/>
    <col min="1824" max="1824" width="11.75" style="6" customWidth="1"/>
    <col min="1825" max="1825" width="10.875" style="6" customWidth="1"/>
    <col min="1826" max="1827" width="11" style="6" customWidth="1"/>
    <col min="1828" max="1828" width="10" style="6" customWidth="1"/>
    <col min="1829" max="1829" width="11.625" style="6" customWidth="1"/>
    <col min="1830" max="1830" width="11.125" style="6" customWidth="1"/>
    <col min="1831" max="1831" width="12.5" style="6" customWidth="1"/>
    <col min="1832" max="1832" width="10.25" style="6" customWidth="1"/>
    <col min="1833" max="1833" width="9.875" style="6" customWidth="1"/>
    <col min="1834" max="1834" width="19.75" style="6" customWidth="1"/>
    <col min="1835" max="1835" width="9" style="6"/>
    <col min="1836" max="1846" width="10" style="6" customWidth="1"/>
    <col min="1847" max="1847" width="10.375" style="6" customWidth="1"/>
    <col min="1848" max="1848" width="3.625" style="6" customWidth="1"/>
    <col min="1849" max="1861" width="10" style="6" customWidth="1"/>
    <col min="1862" max="1862" width="9.625" style="6" bestFit="1" customWidth="1"/>
    <col min="1863" max="1863" width="1.875" style="6" customWidth="1"/>
    <col min="1864" max="1864" width="8.25" style="6" customWidth="1"/>
    <col min="1865" max="1874" width="10" style="6" customWidth="1"/>
    <col min="1875" max="1875" width="9.5" style="6" customWidth="1"/>
    <col min="1876" max="1885" width="10" style="6" customWidth="1"/>
    <col min="1886" max="1886" width="16" style="6" customWidth="1"/>
    <col min="1887" max="1888" width="11.125" style="6" customWidth="1"/>
    <col min="1889" max="1911" width="10" style="6" customWidth="1"/>
    <col min="1912" max="1913" width="9.875" style="6" customWidth="1"/>
    <col min="1914" max="2048" width="9" style="6"/>
    <col min="2049" max="2049" width="1.5" style="6" customWidth="1"/>
    <col min="2050" max="2050" width="8.5" style="6" customWidth="1"/>
    <col min="2051" max="2051" width="12.125" style="6" customWidth="1"/>
    <col min="2052" max="2052" width="11.625" style="6" bestFit="1" customWidth="1"/>
    <col min="2053" max="2053" width="10.875" style="6" customWidth="1"/>
    <col min="2054" max="2054" width="10.25" style="6" customWidth="1"/>
    <col min="2055" max="2055" width="11.25" style="6" customWidth="1"/>
    <col min="2056" max="2056" width="10.25" style="6" customWidth="1"/>
    <col min="2057" max="2057" width="10.375" style="6" customWidth="1"/>
    <col min="2058" max="2058" width="10.875" style="6" customWidth="1"/>
    <col min="2059" max="2059" width="11.125" style="6" bestFit="1" customWidth="1"/>
    <col min="2060" max="2060" width="11" style="6" customWidth="1"/>
    <col min="2061" max="2061" width="10.5" style="6" customWidth="1"/>
    <col min="2062" max="2062" width="10.875" style="6" bestFit="1" customWidth="1"/>
    <col min="2063" max="2063" width="1.75" style="6" customWidth="1"/>
    <col min="2064" max="2064" width="9.125" style="6" customWidth="1"/>
    <col min="2065" max="2065" width="11.5" style="6" customWidth="1"/>
    <col min="2066" max="2066" width="10.125" style="6" customWidth="1"/>
    <col min="2067" max="2069" width="10.375" style="6" customWidth="1"/>
    <col min="2070" max="2070" width="9.375" style="6" customWidth="1"/>
    <col min="2071" max="2071" width="8.75" style="6" customWidth="1"/>
    <col min="2072" max="2072" width="9.375" style="6" customWidth="1"/>
    <col min="2073" max="2073" width="9.75" style="6" customWidth="1"/>
    <col min="2074" max="2074" width="11.875" style="6" customWidth="1"/>
    <col min="2075" max="2075" width="10" style="6" customWidth="1"/>
    <col min="2076" max="2076" width="10.625" style="6" customWidth="1"/>
    <col min="2077" max="2077" width="11.125" style="6" bestFit="1" customWidth="1"/>
    <col min="2078" max="2078" width="1.125" style="6" customWidth="1"/>
    <col min="2079" max="2079" width="8.25" style="6" customWidth="1"/>
    <col min="2080" max="2080" width="11.75" style="6" customWidth="1"/>
    <col min="2081" max="2081" width="10.875" style="6" customWidth="1"/>
    <col min="2082" max="2083" width="11" style="6" customWidth="1"/>
    <col min="2084" max="2084" width="10" style="6" customWidth="1"/>
    <col min="2085" max="2085" width="11.625" style="6" customWidth="1"/>
    <col min="2086" max="2086" width="11.125" style="6" customWidth="1"/>
    <col min="2087" max="2087" width="12.5" style="6" customWidth="1"/>
    <col min="2088" max="2088" width="10.25" style="6" customWidth="1"/>
    <col min="2089" max="2089" width="9.875" style="6" customWidth="1"/>
    <col min="2090" max="2090" width="19.75" style="6" customWidth="1"/>
    <col min="2091" max="2091" width="9" style="6"/>
    <col min="2092" max="2102" width="10" style="6" customWidth="1"/>
    <col min="2103" max="2103" width="10.375" style="6" customWidth="1"/>
    <col min="2104" max="2104" width="3.625" style="6" customWidth="1"/>
    <col min="2105" max="2117" width="10" style="6" customWidth="1"/>
    <col min="2118" max="2118" width="9.625" style="6" bestFit="1" customWidth="1"/>
    <col min="2119" max="2119" width="1.875" style="6" customWidth="1"/>
    <col min="2120" max="2120" width="8.25" style="6" customWidth="1"/>
    <col min="2121" max="2130" width="10" style="6" customWidth="1"/>
    <col min="2131" max="2131" width="9.5" style="6" customWidth="1"/>
    <col min="2132" max="2141" width="10" style="6" customWidth="1"/>
    <col min="2142" max="2142" width="16" style="6" customWidth="1"/>
    <col min="2143" max="2144" width="11.125" style="6" customWidth="1"/>
    <col min="2145" max="2167" width="10" style="6" customWidth="1"/>
    <col min="2168" max="2169" width="9.875" style="6" customWidth="1"/>
    <col min="2170" max="2304" width="9" style="6"/>
    <col min="2305" max="2305" width="1.5" style="6" customWidth="1"/>
    <col min="2306" max="2306" width="8.5" style="6" customWidth="1"/>
    <col min="2307" max="2307" width="12.125" style="6" customWidth="1"/>
    <col min="2308" max="2308" width="11.625" style="6" bestFit="1" customWidth="1"/>
    <col min="2309" max="2309" width="10.875" style="6" customWidth="1"/>
    <col min="2310" max="2310" width="10.25" style="6" customWidth="1"/>
    <col min="2311" max="2311" width="11.25" style="6" customWidth="1"/>
    <col min="2312" max="2312" width="10.25" style="6" customWidth="1"/>
    <col min="2313" max="2313" width="10.375" style="6" customWidth="1"/>
    <col min="2314" max="2314" width="10.875" style="6" customWidth="1"/>
    <col min="2315" max="2315" width="11.125" style="6" bestFit="1" customWidth="1"/>
    <col min="2316" max="2316" width="11" style="6" customWidth="1"/>
    <col min="2317" max="2317" width="10.5" style="6" customWidth="1"/>
    <col min="2318" max="2318" width="10.875" style="6" bestFit="1" customWidth="1"/>
    <col min="2319" max="2319" width="1.75" style="6" customWidth="1"/>
    <col min="2320" max="2320" width="9.125" style="6" customWidth="1"/>
    <col min="2321" max="2321" width="11.5" style="6" customWidth="1"/>
    <col min="2322" max="2322" width="10.125" style="6" customWidth="1"/>
    <col min="2323" max="2325" width="10.375" style="6" customWidth="1"/>
    <col min="2326" max="2326" width="9.375" style="6" customWidth="1"/>
    <col min="2327" max="2327" width="8.75" style="6" customWidth="1"/>
    <col min="2328" max="2328" width="9.375" style="6" customWidth="1"/>
    <col min="2329" max="2329" width="9.75" style="6" customWidth="1"/>
    <col min="2330" max="2330" width="11.875" style="6" customWidth="1"/>
    <col min="2331" max="2331" width="10" style="6" customWidth="1"/>
    <col min="2332" max="2332" width="10.625" style="6" customWidth="1"/>
    <col min="2333" max="2333" width="11.125" style="6" bestFit="1" customWidth="1"/>
    <col min="2334" max="2334" width="1.125" style="6" customWidth="1"/>
    <col min="2335" max="2335" width="8.25" style="6" customWidth="1"/>
    <col min="2336" max="2336" width="11.75" style="6" customWidth="1"/>
    <col min="2337" max="2337" width="10.875" style="6" customWidth="1"/>
    <col min="2338" max="2339" width="11" style="6" customWidth="1"/>
    <col min="2340" max="2340" width="10" style="6" customWidth="1"/>
    <col min="2341" max="2341" width="11.625" style="6" customWidth="1"/>
    <col min="2342" max="2342" width="11.125" style="6" customWidth="1"/>
    <col min="2343" max="2343" width="12.5" style="6" customWidth="1"/>
    <col min="2344" max="2344" width="10.25" style="6" customWidth="1"/>
    <col min="2345" max="2345" width="9.875" style="6" customWidth="1"/>
    <col min="2346" max="2346" width="19.75" style="6" customWidth="1"/>
    <col min="2347" max="2347" width="9" style="6"/>
    <col min="2348" max="2358" width="10" style="6" customWidth="1"/>
    <col min="2359" max="2359" width="10.375" style="6" customWidth="1"/>
    <col min="2360" max="2360" width="3.625" style="6" customWidth="1"/>
    <col min="2361" max="2373" width="10" style="6" customWidth="1"/>
    <col min="2374" max="2374" width="9.625" style="6" bestFit="1" customWidth="1"/>
    <col min="2375" max="2375" width="1.875" style="6" customWidth="1"/>
    <col min="2376" max="2376" width="8.25" style="6" customWidth="1"/>
    <col min="2377" max="2386" width="10" style="6" customWidth="1"/>
    <col min="2387" max="2387" width="9.5" style="6" customWidth="1"/>
    <col min="2388" max="2397" width="10" style="6" customWidth="1"/>
    <col min="2398" max="2398" width="16" style="6" customWidth="1"/>
    <col min="2399" max="2400" width="11.125" style="6" customWidth="1"/>
    <col min="2401" max="2423" width="10" style="6" customWidth="1"/>
    <col min="2424" max="2425" width="9.875" style="6" customWidth="1"/>
    <col min="2426" max="2560" width="9" style="6"/>
    <col min="2561" max="2561" width="1.5" style="6" customWidth="1"/>
    <col min="2562" max="2562" width="8.5" style="6" customWidth="1"/>
    <col min="2563" max="2563" width="12.125" style="6" customWidth="1"/>
    <col min="2564" max="2564" width="11.625" style="6" bestFit="1" customWidth="1"/>
    <col min="2565" max="2565" width="10.875" style="6" customWidth="1"/>
    <col min="2566" max="2566" width="10.25" style="6" customWidth="1"/>
    <col min="2567" max="2567" width="11.25" style="6" customWidth="1"/>
    <col min="2568" max="2568" width="10.25" style="6" customWidth="1"/>
    <col min="2569" max="2569" width="10.375" style="6" customWidth="1"/>
    <col min="2570" max="2570" width="10.875" style="6" customWidth="1"/>
    <col min="2571" max="2571" width="11.125" style="6" bestFit="1" customWidth="1"/>
    <col min="2572" max="2572" width="11" style="6" customWidth="1"/>
    <col min="2573" max="2573" width="10.5" style="6" customWidth="1"/>
    <col min="2574" max="2574" width="10.875" style="6" bestFit="1" customWidth="1"/>
    <col min="2575" max="2575" width="1.75" style="6" customWidth="1"/>
    <col min="2576" max="2576" width="9.125" style="6" customWidth="1"/>
    <col min="2577" max="2577" width="11.5" style="6" customWidth="1"/>
    <col min="2578" max="2578" width="10.125" style="6" customWidth="1"/>
    <col min="2579" max="2581" width="10.375" style="6" customWidth="1"/>
    <col min="2582" max="2582" width="9.375" style="6" customWidth="1"/>
    <col min="2583" max="2583" width="8.75" style="6" customWidth="1"/>
    <col min="2584" max="2584" width="9.375" style="6" customWidth="1"/>
    <col min="2585" max="2585" width="9.75" style="6" customWidth="1"/>
    <col min="2586" max="2586" width="11.875" style="6" customWidth="1"/>
    <col min="2587" max="2587" width="10" style="6" customWidth="1"/>
    <col min="2588" max="2588" width="10.625" style="6" customWidth="1"/>
    <col min="2589" max="2589" width="11.125" style="6" bestFit="1" customWidth="1"/>
    <col min="2590" max="2590" width="1.125" style="6" customWidth="1"/>
    <col min="2591" max="2591" width="8.25" style="6" customWidth="1"/>
    <col min="2592" max="2592" width="11.75" style="6" customWidth="1"/>
    <col min="2593" max="2593" width="10.875" style="6" customWidth="1"/>
    <col min="2594" max="2595" width="11" style="6" customWidth="1"/>
    <col min="2596" max="2596" width="10" style="6" customWidth="1"/>
    <col min="2597" max="2597" width="11.625" style="6" customWidth="1"/>
    <col min="2598" max="2598" width="11.125" style="6" customWidth="1"/>
    <col min="2599" max="2599" width="12.5" style="6" customWidth="1"/>
    <col min="2600" max="2600" width="10.25" style="6" customWidth="1"/>
    <col min="2601" max="2601" width="9.875" style="6" customWidth="1"/>
    <col min="2602" max="2602" width="19.75" style="6" customWidth="1"/>
    <col min="2603" max="2603" width="9" style="6"/>
    <col min="2604" max="2614" width="10" style="6" customWidth="1"/>
    <col min="2615" max="2615" width="10.375" style="6" customWidth="1"/>
    <col min="2616" max="2616" width="3.625" style="6" customWidth="1"/>
    <col min="2617" max="2629" width="10" style="6" customWidth="1"/>
    <col min="2630" max="2630" width="9.625" style="6" bestFit="1" customWidth="1"/>
    <col min="2631" max="2631" width="1.875" style="6" customWidth="1"/>
    <col min="2632" max="2632" width="8.25" style="6" customWidth="1"/>
    <col min="2633" max="2642" width="10" style="6" customWidth="1"/>
    <col min="2643" max="2643" width="9.5" style="6" customWidth="1"/>
    <col min="2644" max="2653" width="10" style="6" customWidth="1"/>
    <col min="2654" max="2654" width="16" style="6" customWidth="1"/>
    <col min="2655" max="2656" width="11.125" style="6" customWidth="1"/>
    <col min="2657" max="2679" width="10" style="6" customWidth="1"/>
    <col min="2680" max="2681" width="9.875" style="6" customWidth="1"/>
    <col min="2682" max="2816" width="9" style="6"/>
    <col min="2817" max="2817" width="1.5" style="6" customWidth="1"/>
    <col min="2818" max="2818" width="8.5" style="6" customWidth="1"/>
    <col min="2819" max="2819" width="12.125" style="6" customWidth="1"/>
    <col min="2820" max="2820" width="11.625" style="6" bestFit="1" customWidth="1"/>
    <col min="2821" max="2821" width="10.875" style="6" customWidth="1"/>
    <col min="2822" max="2822" width="10.25" style="6" customWidth="1"/>
    <col min="2823" max="2823" width="11.25" style="6" customWidth="1"/>
    <col min="2824" max="2824" width="10.25" style="6" customWidth="1"/>
    <col min="2825" max="2825" width="10.375" style="6" customWidth="1"/>
    <col min="2826" max="2826" width="10.875" style="6" customWidth="1"/>
    <col min="2827" max="2827" width="11.125" style="6" bestFit="1" customWidth="1"/>
    <col min="2828" max="2828" width="11" style="6" customWidth="1"/>
    <col min="2829" max="2829" width="10.5" style="6" customWidth="1"/>
    <col min="2830" max="2830" width="10.875" style="6" bestFit="1" customWidth="1"/>
    <col min="2831" max="2831" width="1.75" style="6" customWidth="1"/>
    <col min="2832" max="2832" width="9.125" style="6" customWidth="1"/>
    <col min="2833" max="2833" width="11.5" style="6" customWidth="1"/>
    <col min="2834" max="2834" width="10.125" style="6" customWidth="1"/>
    <col min="2835" max="2837" width="10.375" style="6" customWidth="1"/>
    <col min="2838" max="2838" width="9.375" style="6" customWidth="1"/>
    <col min="2839" max="2839" width="8.75" style="6" customWidth="1"/>
    <col min="2840" max="2840" width="9.375" style="6" customWidth="1"/>
    <col min="2841" max="2841" width="9.75" style="6" customWidth="1"/>
    <col min="2842" max="2842" width="11.875" style="6" customWidth="1"/>
    <col min="2843" max="2843" width="10" style="6" customWidth="1"/>
    <col min="2844" max="2844" width="10.625" style="6" customWidth="1"/>
    <col min="2845" max="2845" width="11.125" style="6" bestFit="1" customWidth="1"/>
    <col min="2846" max="2846" width="1.125" style="6" customWidth="1"/>
    <col min="2847" max="2847" width="8.25" style="6" customWidth="1"/>
    <col min="2848" max="2848" width="11.75" style="6" customWidth="1"/>
    <col min="2849" max="2849" width="10.875" style="6" customWidth="1"/>
    <col min="2850" max="2851" width="11" style="6" customWidth="1"/>
    <col min="2852" max="2852" width="10" style="6" customWidth="1"/>
    <col min="2853" max="2853" width="11.625" style="6" customWidth="1"/>
    <col min="2854" max="2854" width="11.125" style="6" customWidth="1"/>
    <col min="2855" max="2855" width="12.5" style="6" customWidth="1"/>
    <col min="2856" max="2856" width="10.25" style="6" customWidth="1"/>
    <col min="2857" max="2857" width="9.875" style="6" customWidth="1"/>
    <col min="2858" max="2858" width="19.75" style="6" customWidth="1"/>
    <col min="2859" max="2859" width="9" style="6"/>
    <col min="2860" max="2870" width="10" style="6" customWidth="1"/>
    <col min="2871" max="2871" width="10.375" style="6" customWidth="1"/>
    <col min="2872" max="2872" width="3.625" style="6" customWidth="1"/>
    <col min="2873" max="2885" width="10" style="6" customWidth="1"/>
    <col min="2886" max="2886" width="9.625" style="6" bestFit="1" customWidth="1"/>
    <col min="2887" max="2887" width="1.875" style="6" customWidth="1"/>
    <col min="2888" max="2888" width="8.25" style="6" customWidth="1"/>
    <col min="2889" max="2898" width="10" style="6" customWidth="1"/>
    <col min="2899" max="2899" width="9.5" style="6" customWidth="1"/>
    <col min="2900" max="2909" width="10" style="6" customWidth="1"/>
    <col min="2910" max="2910" width="16" style="6" customWidth="1"/>
    <col min="2911" max="2912" width="11.125" style="6" customWidth="1"/>
    <col min="2913" max="2935" width="10" style="6" customWidth="1"/>
    <col min="2936" max="2937" width="9.875" style="6" customWidth="1"/>
    <col min="2938" max="3072" width="9" style="6"/>
    <col min="3073" max="3073" width="1.5" style="6" customWidth="1"/>
    <col min="3074" max="3074" width="8.5" style="6" customWidth="1"/>
    <col min="3075" max="3075" width="12.125" style="6" customWidth="1"/>
    <col min="3076" max="3076" width="11.625" style="6" bestFit="1" customWidth="1"/>
    <col min="3077" max="3077" width="10.875" style="6" customWidth="1"/>
    <col min="3078" max="3078" width="10.25" style="6" customWidth="1"/>
    <col min="3079" max="3079" width="11.25" style="6" customWidth="1"/>
    <col min="3080" max="3080" width="10.25" style="6" customWidth="1"/>
    <col min="3081" max="3081" width="10.375" style="6" customWidth="1"/>
    <col min="3082" max="3082" width="10.875" style="6" customWidth="1"/>
    <col min="3083" max="3083" width="11.125" style="6" bestFit="1" customWidth="1"/>
    <col min="3084" max="3084" width="11" style="6" customWidth="1"/>
    <col min="3085" max="3085" width="10.5" style="6" customWidth="1"/>
    <col min="3086" max="3086" width="10.875" style="6" bestFit="1" customWidth="1"/>
    <col min="3087" max="3087" width="1.75" style="6" customWidth="1"/>
    <col min="3088" max="3088" width="9.125" style="6" customWidth="1"/>
    <col min="3089" max="3089" width="11.5" style="6" customWidth="1"/>
    <col min="3090" max="3090" width="10.125" style="6" customWidth="1"/>
    <col min="3091" max="3093" width="10.375" style="6" customWidth="1"/>
    <col min="3094" max="3094" width="9.375" style="6" customWidth="1"/>
    <col min="3095" max="3095" width="8.75" style="6" customWidth="1"/>
    <col min="3096" max="3096" width="9.375" style="6" customWidth="1"/>
    <col min="3097" max="3097" width="9.75" style="6" customWidth="1"/>
    <col min="3098" max="3098" width="11.875" style="6" customWidth="1"/>
    <col min="3099" max="3099" width="10" style="6" customWidth="1"/>
    <col min="3100" max="3100" width="10.625" style="6" customWidth="1"/>
    <col min="3101" max="3101" width="11.125" style="6" bestFit="1" customWidth="1"/>
    <col min="3102" max="3102" width="1.125" style="6" customWidth="1"/>
    <col min="3103" max="3103" width="8.25" style="6" customWidth="1"/>
    <col min="3104" max="3104" width="11.75" style="6" customWidth="1"/>
    <col min="3105" max="3105" width="10.875" style="6" customWidth="1"/>
    <col min="3106" max="3107" width="11" style="6" customWidth="1"/>
    <col min="3108" max="3108" width="10" style="6" customWidth="1"/>
    <col min="3109" max="3109" width="11.625" style="6" customWidth="1"/>
    <col min="3110" max="3110" width="11.125" style="6" customWidth="1"/>
    <col min="3111" max="3111" width="12.5" style="6" customWidth="1"/>
    <col min="3112" max="3112" width="10.25" style="6" customWidth="1"/>
    <col min="3113" max="3113" width="9.875" style="6" customWidth="1"/>
    <col min="3114" max="3114" width="19.75" style="6" customWidth="1"/>
    <col min="3115" max="3115" width="9" style="6"/>
    <col min="3116" max="3126" width="10" style="6" customWidth="1"/>
    <col min="3127" max="3127" width="10.375" style="6" customWidth="1"/>
    <col min="3128" max="3128" width="3.625" style="6" customWidth="1"/>
    <col min="3129" max="3141" width="10" style="6" customWidth="1"/>
    <col min="3142" max="3142" width="9.625" style="6" bestFit="1" customWidth="1"/>
    <col min="3143" max="3143" width="1.875" style="6" customWidth="1"/>
    <col min="3144" max="3144" width="8.25" style="6" customWidth="1"/>
    <col min="3145" max="3154" width="10" style="6" customWidth="1"/>
    <col min="3155" max="3155" width="9.5" style="6" customWidth="1"/>
    <col min="3156" max="3165" width="10" style="6" customWidth="1"/>
    <col min="3166" max="3166" width="16" style="6" customWidth="1"/>
    <col min="3167" max="3168" width="11.125" style="6" customWidth="1"/>
    <col min="3169" max="3191" width="10" style="6" customWidth="1"/>
    <col min="3192" max="3193" width="9.875" style="6" customWidth="1"/>
    <col min="3194" max="3328" width="9" style="6"/>
    <col min="3329" max="3329" width="1.5" style="6" customWidth="1"/>
    <col min="3330" max="3330" width="8.5" style="6" customWidth="1"/>
    <col min="3331" max="3331" width="12.125" style="6" customWidth="1"/>
    <col min="3332" max="3332" width="11.625" style="6" bestFit="1" customWidth="1"/>
    <col min="3333" max="3333" width="10.875" style="6" customWidth="1"/>
    <col min="3334" max="3334" width="10.25" style="6" customWidth="1"/>
    <col min="3335" max="3335" width="11.25" style="6" customWidth="1"/>
    <col min="3336" max="3336" width="10.25" style="6" customWidth="1"/>
    <col min="3337" max="3337" width="10.375" style="6" customWidth="1"/>
    <col min="3338" max="3338" width="10.875" style="6" customWidth="1"/>
    <col min="3339" max="3339" width="11.125" style="6" bestFit="1" customWidth="1"/>
    <col min="3340" max="3340" width="11" style="6" customWidth="1"/>
    <col min="3341" max="3341" width="10.5" style="6" customWidth="1"/>
    <col min="3342" max="3342" width="10.875" style="6" bestFit="1" customWidth="1"/>
    <col min="3343" max="3343" width="1.75" style="6" customWidth="1"/>
    <col min="3344" max="3344" width="9.125" style="6" customWidth="1"/>
    <col min="3345" max="3345" width="11.5" style="6" customWidth="1"/>
    <col min="3346" max="3346" width="10.125" style="6" customWidth="1"/>
    <col min="3347" max="3349" width="10.375" style="6" customWidth="1"/>
    <col min="3350" max="3350" width="9.375" style="6" customWidth="1"/>
    <col min="3351" max="3351" width="8.75" style="6" customWidth="1"/>
    <col min="3352" max="3352" width="9.375" style="6" customWidth="1"/>
    <col min="3353" max="3353" width="9.75" style="6" customWidth="1"/>
    <col min="3354" max="3354" width="11.875" style="6" customWidth="1"/>
    <col min="3355" max="3355" width="10" style="6" customWidth="1"/>
    <col min="3356" max="3356" width="10.625" style="6" customWidth="1"/>
    <col min="3357" max="3357" width="11.125" style="6" bestFit="1" customWidth="1"/>
    <col min="3358" max="3358" width="1.125" style="6" customWidth="1"/>
    <col min="3359" max="3359" width="8.25" style="6" customWidth="1"/>
    <col min="3360" max="3360" width="11.75" style="6" customWidth="1"/>
    <col min="3361" max="3361" width="10.875" style="6" customWidth="1"/>
    <col min="3362" max="3363" width="11" style="6" customWidth="1"/>
    <col min="3364" max="3364" width="10" style="6" customWidth="1"/>
    <col min="3365" max="3365" width="11.625" style="6" customWidth="1"/>
    <col min="3366" max="3366" width="11.125" style="6" customWidth="1"/>
    <col min="3367" max="3367" width="12.5" style="6" customWidth="1"/>
    <col min="3368" max="3368" width="10.25" style="6" customWidth="1"/>
    <col min="3369" max="3369" width="9.875" style="6" customWidth="1"/>
    <col min="3370" max="3370" width="19.75" style="6" customWidth="1"/>
    <col min="3371" max="3371" width="9" style="6"/>
    <col min="3372" max="3382" width="10" style="6" customWidth="1"/>
    <col min="3383" max="3383" width="10.375" style="6" customWidth="1"/>
    <col min="3384" max="3384" width="3.625" style="6" customWidth="1"/>
    <col min="3385" max="3397" width="10" style="6" customWidth="1"/>
    <col min="3398" max="3398" width="9.625" style="6" bestFit="1" customWidth="1"/>
    <col min="3399" max="3399" width="1.875" style="6" customWidth="1"/>
    <col min="3400" max="3400" width="8.25" style="6" customWidth="1"/>
    <col min="3401" max="3410" width="10" style="6" customWidth="1"/>
    <col min="3411" max="3411" width="9.5" style="6" customWidth="1"/>
    <col min="3412" max="3421" width="10" style="6" customWidth="1"/>
    <col min="3422" max="3422" width="16" style="6" customWidth="1"/>
    <col min="3423" max="3424" width="11.125" style="6" customWidth="1"/>
    <col min="3425" max="3447" width="10" style="6" customWidth="1"/>
    <col min="3448" max="3449" width="9.875" style="6" customWidth="1"/>
    <col min="3450" max="3584" width="9" style="6"/>
    <col min="3585" max="3585" width="1.5" style="6" customWidth="1"/>
    <col min="3586" max="3586" width="8.5" style="6" customWidth="1"/>
    <col min="3587" max="3587" width="12.125" style="6" customWidth="1"/>
    <col min="3588" max="3588" width="11.625" style="6" bestFit="1" customWidth="1"/>
    <col min="3589" max="3589" width="10.875" style="6" customWidth="1"/>
    <col min="3590" max="3590" width="10.25" style="6" customWidth="1"/>
    <col min="3591" max="3591" width="11.25" style="6" customWidth="1"/>
    <col min="3592" max="3592" width="10.25" style="6" customWidth="1"/>
    <col min="3593" max="3593" width="10.375" style="6" customWidth="1"/>
    <col min="3594" max="3594" width="10.875" style="6" customWidth="1"/>
    <col min="3595" max="3595" width="11.125" style="6" bestFit="1" customWidth="1"/>
    <col min="3596" max="3596" width="11" style="6" customWidth="1"/>
    <col min="3597" max="3597" width="10.5" style="6" customWidth="1"/>
    <col min="3598" max="3598" width="10.875" style="6" bestFit="1" customWidth="1"/>
    <col min="3599" max="3599" width="1.75" style="6" customWidth="1"/>
    <col min="3600" max="3600" width="9.125" style="6" customWidth="1"/>
    <col min="3601" max="3601" width="11.5" style="6" customWidth="1"/>
    <col min="3602" max="3602" width="10.125" style="6" customWidth="1"/>
    <col min="3603" max="3605" width="10.375" style="6" customWidth="1"/>
    <col min="3606" max="3606" width="9.375" style="6" customWidth="1"/>
    <col min="3607" max="3607" width="8.75" style="6" customWidth="1"/>
    <col min="3608" max="3608" width="9.375" style="6" customWidth="1"/>
    <col min="3609" max="3609" width="9.75" style="6" customWidth="1"/>
    <col min="3610" max="3610" width="11.875" style="6" customWidth="1"/>
    <col min="3611" max="3611" width="10" style="6" customWidth="1"/>
    <col min="3612" max="3612" width="10.625" style="6" customWidth="1"/>
    <col min="3613" max="3613" width="11.125" style="6" bestFit="1" customWidth="1"/>
    <col min="3614" max="3614" width="1.125" style="6" customWidth="1"/>
    <col min="3615" max="3615" width="8.25" style="6" customWidth="1"/>
    <col min="3616" max="3616" width="11.75" style="6" customWidth="1"/>
    <col min="3617" max="3617" width="10.875" style="6" customWidth="1"/>
    <col min="3618" max="3619" width="11" style="6" customWidth="1"/>
    <col min="3620" max="3620" width="10" style="6" customWidth="1"/>
    <col min="3621" max="3621" width="11.625" style="6" customWidth="1"/>
    <col min="3622" max="3622" width="11.125" style="6" customWidth="1"/>
    <col min="3623" max="3623" width="12.5" style="6" customWidth="1"/>
    <col min="3624" max="3624" width="10.25" style="6" customWidth="1"/>
    <col min="3625" max="3625" width="9.875" style="6" customWidth="1"/>
    <col min="3626" max="3626" width="19.75" style="6" customWidth="1"/>
    <col min="3627" max="3627" width="9" style="6"/>
    <col min="3628" max="3638" width="10" style="6" customWidth="1"/>
    <col min="3639" max="3639" width="10.375" style="6" customWidth="1"/>
    <col min="3640" max="3640" width="3.625" style="6" customWidth="1"/>
    <col min="3641" max="3653" width="10" style="6" customWidth="1"/>
    <col min="3654" max="3654" width="9.625" style="6" bestFit="1" customWidth="1"/>
    <col min="3655" max="3655" width="1.875" style="6" customWidth="1"/>
    <col min="3656" max="3656" width="8.25" style="6" customWidth="1"/>
    <col min="3657" max="3666" width="10" style="6" customWidth="1"/>
    <col min="3667" max="3667" width="9.5" style="6" customWidth="1"/>
    <col min="3668" max="3677" width="10" style="6" customWidth="1"/>
    <col min="3678" max="3678" width="16" style="6" customWidth="1"/>
    <col min="3679" max="3680" width="11.125" style="6" customWidth="1"/>
    <col min="3681" max="3703" width="10" style="6" customWidth="1"/>
    <col min="3704" max="3705" width="9.875" style="6" customWidth="1"/>
    <col min="3706" max="3840" width="9" style="6"/>
    <col min="3841" max="3841" width="1.5" style="6" customWidth="1"/>
    <col min="3842" max="3842" width="8.5" style="6" customWidth="1"/>
    <col min="3843" max="3843" width="12.125" style="6" customWidth="1"/>
    <col min="3844" max="3844" width="11.625" style="6" bestFit="1" customWidth="1"/>
    <col min="3845" max="3845" width="10.875" style="6" customWidth="1"/>
    <col min="3846" max="3846" width="10.25" style="6" customWidth="1"/>
    <col min="3847" max="3847" width="11.25" style="6" customWidth="1"/>
    <col min="3848" max="3848" width="10.25" style="6" customWidth="1"/>
    <col min="3849" max="3849" width="10.375" style="6" customWidth="1"/>
    <col min="3850" max="3850" width="10.875" style="6" customWidth="1"/>
    <col min="3851" max="3851" width="11.125" style="6" bestFit="1" customWidth="1"/>
    <col min="3852" max="3852" width="11" style="6" customWidth="1"/>
    <col min="3853" max="3853" width="10.5" style="6" customWidth="1"/>
    <col min="3854" max="3854" width="10.875" style="6" bestFit="1" customWidth="1"/>
    <col min="3855" max="3855" width="1.75" style="6" customWidth="1"/>
    <col min="3856" max="3856" width="9.125" style="6" customWidth="1"/>
    <col min="3857" max="3857" width="11.5" style="6" customWidth="1"/>
    <col min="3858" max="3858" width="10.125" style="6" customWidth="1"/>
    <col min="3859" max="3861" width="10.375" style="6" customWidth="1"/>
    <col min="3862" max="3862" width="9.375" style="6" customWidth="1"/>
    <col min="3863" max="3863" width="8.75" style="6" customWidth="1"/>
    <col min="3864" max="3864" width="9.375" style="6" customWidth="1"/>
    <col min="3865" max="3865" width="9.75" style="6" customWidth="1"/>
    <col min="3866" max="3866" width="11.875" style="6" customWidth="1"/>
    <col min="3867" max="3867" width="10" style="6" customWidth="1"/>
    <col min="3868" max="3868" width="10.625" style="6" customWidth="1"/>
    <col min="3869" max="3869" width="11.125" style="6" bestFit="1" customWidth="1"/>
    <col min="3870" max="3870" width="1.125" style="6" customWidth="1"/>
    <col min="3871" max="3871" width="8.25" style="6" customWidth="1"/>
    <col min="3872" max="3872" width="11.75" style="6" customWidth="1"/>
    <col min="3873" max="3873" width="10.875" style="6" customWidth="1"/>
    <col min="3874" max="3875" width="11" style="6" customWidth="1"/>
    <col min="3876" max="3876" width="10" style="6" customWidth="1"/>
    <col min="3877" max="3877" width="11.625" style="6" customWidth="1"/>
    <col min="3878" max="3878" width="11.125" style="6" customWidth="1"/>
    <col min="3879" max="3879" width="12.5" style="6" customWidth="1"/>
    <col min="3880" max="3880" width="10.25" style="6" customWidth="1"/>
    <col min="3881" max="3881" width="9.875" style="6" customWidth="1"/>
    <col min="3882" max="3882" width="19.75" style="6" customWidth="1"/>
    <col min="3883" max="3883" width="9" style="6"/>
    <col min="3884" max="3894" width="10" style="6" customWidth="1"/>
    <col min="3895" max="3895" width="10.375" style="6" customWidth="1"/>
    <col min="3896" max="3896" width="3.625" style="6" customWidth="1"/>
    <col min="3897" max="3909" width="10" style="6" customWidth="1"/>
    <col min="3910" max="3910" width="9.625" style="6" bestFit="1" customWidth="1"/>
    <col min="3911" max="3911" width="1.875" style="6" customWidth="1"/>
    <col min="3912" max="3912" width="8.25" style="6" customWidth="1"/>
    <col min="3913" max="3922" width="10" style="6" customWidth="1"/>
    <col min="3923" max="3923" width="9.5" style="6" customWidth="1"/>
    <col min="3924" max="3933" width="10" style="6" customWidth="1"/>
    <col min="3934" max="3934" width="16" style="6" customWidth="1"/>
    <col min="3935" max="3936" width="11.125" style="6" customWidth="1"/>
    <col min="3937" max="3959" width="10" style="6" customWidth="1"/>
    <col min="3960" max="3961" width="9.875" style="6" customWidth="1"/>
    <col min="3962" max="4096" width="9" style="6"/>
    <col min="4097" max="4097" width="1.5" style="6" customWidth="1"/>
    <col min="4098" max="4098" width="8.5" style="6" customWidth="1"/>
    <col min="4099" max="4099" width="12.125" style="6" customWidth="1"/>
    <col min="4100" max="4100" width="11.625" style="6" bestFit="1" customWidth="1"/>
    <col min="4101" max="4101" width="10.875" style="6" customWidth="1"/>
    <col min="4102" max="4102" width="10.25" style="6" customWidth="1"/>
    <col min="4103" max="4103" width="11.25" style="6" customWidth="1"/>
    <col min="4104" max="4104" width="10.25" style="6" customWidth="1"/>
    <col min="4105" max="4105" width="10.375" style="6" customWidth="1"/>
    <col min="4106" max="4106" width="10.875" style="6" customWidth="1"/>
    <col min="4107" max="4107" width="11.125" style="6" bestFit="1" customWidth="1"/>
    <col min="4108" max="4108" width="11" style="6" customWidth="1"/>
    <col min="4109" max="4109" width="10.5" style="6" customWidth="1"/>
    <col min="4110" max="4110" width="10.875" style="6" bestFit="1" customWidth="1"/>
    <col min="4111" max="4111" width="1.75" style="6" customWidth="1"/>
    <col min="4112" max="4112" width="9.125" style="6" customWidth="1"/>
    <col min="4113" max="4113" width="11.5" style="6" customWidth="1"/>
    <col min="4114" max="4114" width="10.125" style="6" customWidth="1"/>
    <col min="4115" max="4117" width="10.375" style="6" customWidth="1"/>
    <col min="4118" max="4118" width="9.375" style="6" customWidth="1"/>
    <col min="4119" max="4119" width="8.75" style="6" customWidth="1"/>
    <col min="4120" max="4120" width="9.375" style="6" customWidth="1"/>
    <col min="4121" max="4121" width="9.75" style="6" customWidth="1"/>
    <col min="4122" max="4122" width="11.875" style="6" customWidth="1"/>
    <col min="4123" max="4123" width="10" style="6" customWidth="1"/>
    <col min="4124" max="4124" width="10.625" style="6" customWidth="1"/>
    <col min="4125" max="4125" width="11.125" style="6" bestFit="1" customWidth="1"/>
    <col min="4126" max="4126" width="1.125" style="6" customWidth="1"/>
    <col min="4127" max="4127" width="8.25" style="6" customWidth="1"/>
    <col min="4128" max="4128" width="11.75" style="6" customWidth="1"/>
    <col min="4129" max="4129" width="10.875" style="6" customWidth="1"/>
    <col min="4130" max="4131" width="11" style="6" customWidth="1"/>
    <col min="4132" max="4132" width="10" style="6" customWidth="1"/>
    <col min="4133" max="4133" width="11.625" style="6" customWidth="1"/>
    <col min="4134" max="4134" width="11.125" style="6" customWidth="1"/>
    <col min="4135" max="4135" width="12.5" style="6" customWidth="1"/>
    <col min="4136" max="4136" width="10.25" style="6" customWidth="1"/>
    <col min="4137" max="4137" width="9.875" style="6" customWidth="1"/>
    <col min="4138" max="4138" width="19.75" style="6" customWidth="1"/>
    <col min="4139" max="4139" width="9" style="6"/>
    <col min="4140" max="4150" width="10" style="6" customWidth="1"/>
    <col min="4151" max="4151" width="10.375" style="6" customWidth="1"/>
    <col min="4152" max="4152" width="3.625" style="6" customWidth="1"/>
    <col min="4153" max="4165" width="10" style="6" customWidth="1"/>
    <col min="4166" max="4166" width="9.625" style="6" bestFit="1" customWidth="1"/>
    <col min="4167" max="4167" width="1.875" style="6" customWidth="1"/>
    <col min="4168" max="4168" width="8.25" style="6" customWidth="1"/>
    <col min="4169" max="4178" width="10" style="6" customWidth="1"/>
    <col min="4179" max="4179" width="9.5" style="6" customWidth="1"/>
    <col min="4180" max="4189" width="10" style="6" customWidth="1"/>
    <col min="4190" max="4190" width="16" style="6" customWidth="1"/>
    <col min="4191" max="4192" width="11.125" style="6" customWidth="1"/>
    <col min="4193" max="4215" width="10" style="6" customWidth="1"/>
    <col min="4216" max="4217" width="9.875" style="6" customWidth="1"/>
    <col min="4218" max="4352" width="9" style="6"/>
    <col min="4353" max="4353" width="1.5" style="6" customWidth="1"/>
    <col min="4354" max="4354" width="8.5" style="6" customWidth="1"/>
    <col min="4355" max="4355" width="12.125" style="6" customWidth="1"/>
    <col min="4356" max="4356" width="11.625" style="6" bestFit="1" customWidth="1"/>
    <col min="4357" max="4357" width="10.875" style="6" customWidth="1"/>
    <col min="4358" max="4358" width="10.25" style="6" customWidth="1"/>
    <col min="4359" max="4359" width="11.25" style="6" customWidth="1"/>
    <col min="4360" max="4360" width="10.25" style="6" customWidth="1"/>
    <col min="4361" max="4361" width="10.375" style="6" customWidth="1"/>
    <col min="4362" max="4362" width="10.875" style="6" customWidth="1"/>
    <col min="4363" max="4363" width="11.125" style="6" bestFit="1" customWidth="1"/>
    <col min="4364" max="4364" width="11" style="6" customWidth="1"/>
    <col min="4365" max="4365" width="10.5" style="6" customWidth="1"/>
    <col min="4366" max="4366" width="10.875" style="6" bestFit="1" customWidth="1"/>
    <col min="4367" max="4367" width="1.75" style="6" customWidth="1"/>
    <col min="4368" max="4368" width="9.125" style="6" customWidth="1"/>
    <col min="4369" max="4369" width="11.5" style="6" customWidth="1"/>
    <col min="4370" max="4370" width="10.125" style="6" customWidth="1"/>
    <col min="4371" max="4373" width="10.375" style="6" customWidth="1"/>
    <col min="4374" max="4374" width="9.375" style="6" customWidth="1"/>
    <col min="4375" max="4375" width="8.75" style="6" customWidth="1"/>
    <col min="4376" max="4376" width="9.375" style="6" customWidth="1"/>
    <col min="4377" max="4377" width="9.75" style="6" customWidth="1"/>
    <col min="4378" max="4378" width="11.875" style="6" customWidth="1"/>
    <col min="4379" max="4379" width="10" style="6" customWidth="1"/>
    <col min="4380" max="4380" width="10.625" style="6" customWidth="1"/>
    <col min="4381" max="4381" width="11.125" style="6" bestFit="1" customWidth="1"/>
    <col min="4382" max="4382" width="1.125" style="6" customWidth="1"/>
    <col min="4383" max="4383" width="8.25" style="6" customWidth="1"/>
    <col min="4384" max="4384" width="11.75" style="6" customWidth="1"/>
    <col min="4385" max="4385" width="10.875" style="6" customWidth="1"/>
    <col min="4386" max="4387" width="11" style="6" customWidth="1"/>
    <col min="4388" max="4388" width="10" style="6" customWidth="1"/>
    <col min="4389" max="4389" width="11.625" style="6" customWidth="1"/>
    <col min="4390" max="4390" width="11.125" style="6" customWidth="1"/>
    <col min="4391" max="4391" width="12.5" style="6" customWidth="1"/>
    <col min="4392" max="4392" width="10.25" style="6" customWidth="1"/>
    <col min="4393" max="4393" width="9.875" style="6" customWidth="1"/>
    <col min="4394" max="4394" width="19.75" style="6" customWidth="1"/>
    <col min="4395" max="4395" width="9" style="6"/>
    <col min="4396" max="4406" width="10" style="6" customWidth="1"/>
    <col min="4407" max="4407" width="10.375" style="6" customWidth="1"/>
    <col min="4408" max="4408" width="3.625" style="6" customWidth="1"/>
    <col min="4409" max="4421" width="10" style="6" customWidth="1"/>
    <col min="4422" max="4422" width="9.625" style="6" bestFit="1" customWidth="1"/>
    <col min="4423" max="4423" width="1.875" style="6" customWidth="1"/>
    <col min="4424" max="4424" width="8.25" style="6" customWidth="1"/>
    <col min="4425" max="4434" width="10" style="6" customWidth="1"/>
    <col min="4435" max="4435" width="9.5" style="6" customWidth="1"/>
    <col min="4436" max="4445" width="10" style="6" customWidth="1"/>
    <col min="4446" max="4446" width="16" style="6" customWidth="1"/>
    <col min="4447" max="4448" width="11.125" style="6" customWidth="1"/>
    <col min="4449" max="4471" width="10" style="6" customWidth="1"/>
    <col min="4472" max="4473" width="9.875" style="6" customWidth="1"/>
    <col min="4474" max="4608" width="9" style="6"/>
    <col min="4609" max="4609" width="1.5" style="6" customWidth="1"/>
    <col min="4610" max="4610" width="8.5" style="6" customWidth="1"/>
    <col min="4611" max="4611" width="12.125" style="6" customWidth="1"/>
    <col min="4612" max="4612" width="11.625" style="6" bestFit="1" customWidth="1"/>
    <col min="4613" max="4613" width="10.875" style="6" customWidth="1"/>
    <col min="4614" max="4614" width="10.25" style="6" customWidth="1"/>
    <col min="4615" max="4615" width="11.25" style="6" customWidth="1"/>
    <col min="4616" max="4616" width="10.25" style="6" customWidth="1"/>
    <col min="4617" max="4617" width="10.375" style="6" customWidth="1"/>
    <col min="4618" max="4618" width="10.875" style="6" customWidth="1"/>
    <col min="4619" max="4619" width="11.125" style="6" bestFit="1" customWidth="1"/>
    <col min="4620" max="4620" width="11" style="6" customWidth="1"/>
    <col min="4621" max="4621" width="10.5" style="6" customWidth="1"/>
    <col min="4622" max="4622" width="10.875" style="6" bestFit="1" customWidth="1"/>
    <col min="4623" max="4623" width="1.75" style="6" customWidth="1"/>
    <col min="4624" max="4624" width="9.125" style="6" customWidth="1"/>
    <col min="4625" max="4625" width="11.5" style="6" customWidth="1"/>
    <col min="4626" max="4626" width="10.125" style="6" customWidth="1"/>
    <col min="4627" max="4629" width="10.375" style="6" customWidth="1"/>
    <col min="4630" max="4630" width="9.375" style="6" customWidth="1"/>
    <col min="4631" max="4631" width="8.75" style="6" customWidth="1"/>
    <col min="4632" max="4632" width="9.375" style="6" customWidth="1"/>
    <col min="4633" max="4633" width="9.75" style="6" customWidth="1"/>
    <col min="4634" max="4634" width="11.875" style="6" customWidth="1"/>
    <col min="4635" max="4635" width="10" style="6" customWidth="1"/>
    <col min="4636" max="4636" width="10.625" style="6" customWidth="1"/>
    <col min="4637" max="4637" width="11.125" style="6" bestFit="1" customWidth="1"/>
    <col min="4638" max="4638" width="1.125" style="6" customWidth="1"/>
    <col min="4639" max="4639" width="8.25" style="6" customWidth="1"/>
    <col min="4640" max="4640" width="11.75" style="6" customWidth="1"/>
    <col min="4641" max="4641" width="10.875" style="6" customWidth="1"/>
    <col min="4642" max="4643" width="11" style="6" customWidth="1"/>
    <col min="4644" max="4644" width="10" style="6" customWidth="1"/>
    <col min="4645" max="4645" width="11.625" style="6" customWidth="1"/>
    <col min="4646" max="4646" width="11.125" style="6" customWidth="1"/>
    <col min="4647" max="4647" width="12.5" style="6" customWidth="1"/>
    <col min="4648" max="4648" width="10.25" style="6" customWidth="1"/>
    <col min="4649" max="4649" width="9.875" style="6" customWidth="1"/>
    <col min="4650" max="4650" width="19.75" style="6" customWidth="1"/>
    <col min="4651" max="4651" width="9" style="6"/>
    <col min="4652" max="4662" width="10" style="6" customWidth="1"/>
    <col min="4663" max="4663" width="10.375" style="6" customWidth="1"/>
    <col min="4664" max="4664" width="3.625" style="6" customWidth="1"/>
    <col min="4665" max="4677" width="10" style="6" customWidth="1"/>
    <col min="4678" max="4678" width="9.625" style="6" bestFit="1" customWidth="1"/>
    <col min="4679" max="4679" width="1.875" style="6" customWidth="1"/>
    <col min="4680" max="4680" width="8.25" style="6" customWidth="1"/>
    <col min="4681" max="4690" width="10" style="6" customWidth="1"/>
    <col min="4691" max="4691" width="9.5" style="6" customWidth="1"/>
    <col min="4692" max="4701" width="10" style="6" customWidth="1"/>
    <col min="4702" max="4702" width="16" style="6" customWidth="1"/>
    <col min="4703" max="4704" width="11.125" style="6" customWidth="1"/>
    <col min="4705" max="4727" width="10" style="6" customWidth="1"/>
    <col min="4728" max="4729" width="9.875" style="6" customWidth="1"/>
    <col min="4730" max="4864" width="9" style="6"/>
    <col min="4865" max="4865" width="1.5" style="6" customWidth="1"/>
    <col min="4866" max="4866" width="8.5" style="6" customWidth="1"/>
    <col min="4867" max="4867" width="12.125" style="6" customWidth="1"/>
    <col min="4868" max="4868" width="11.625" style="6" bestFit="1" customWidth="1"/>
    <col min="4869" max="4869" width="10.875" style="6" customWidth="1"/>
    <col min="4870" max="4870" width="10.25" style="6" customWidth="1"/>
    <col min="4871" max="4871" width="11.25" style="6" customWidth="1"/>
    <col min="4872" max="4872" width="10.25" style="6" customWidth="1"/>
    <col min="4873" max="4873" width="10.375" style="6" customWidth="1"/>
    <col min="4874" max="4874" width="10.875" style="6" customWidth="1"/>
    <col min="4875" max="4875" width="11.125" style="6" bestFit="1" customWidth="1"/>
    <col min="4876" max="4876" width="11" style="6" customWidth="1"/>
    <col min="4877" max="4877" width="10.5" style="6" customWidth="1"/>
    <col min="4878" max="4878" width="10.875" style="6" bestFit="1" customWidth="1"/>
    <col min="4879" max="4879" width="1.75" style="6" customWidth="1"/>
    <col min="4880" max="4880" width="9.125" style="6" customWidth="1"/>
    <col min="4881" max="4881" width="11.5" style="6" customWidth="1"/>
    <col min="4882" max="4882" width="10.125" style="6" customWidth="1"/>
    <col min="4883" max="4885" width="10.375" style="6" customWidth="1"/>
    <col min="4886" max="4886" width="9.375" style="6" customWidth="1"/>
    <col min="4887" max="4887" width="8.75" style="6" customWidth="1"/>
    <col min="4888" max="4888" width="9.375" style="6" customWidth="1"/>
    <col min="4889" max="4889" width="9.75" style="6" customWidth="1"/>
    <col min="4890" max="4890" width="11.875" style="6" customWidth="1"/>
    <col min="4891" max="4891" width="10" style="6" customWidth="1"/>
    <col min="4892" max="4892" width="10.625" style="6" customWidth="1"/>
    <col min="4893" max="4893" width="11.125" style="6" bestFit="1" customWidth="1"/>
    <col min="4894" max="4894" width="1.125" style="6" customWidth="1"/>
    <col min="4895" max="4895" width="8.25" style="6" customWidth="1"/>
    <col min="4896" max="4896" width="11.75" style="6" customWidth="1"/>
    <col min="4897" max="4897" width="10.875" style="6" customWidth="1"/>
    <col min="4898" max="4899" width="11" style="6" customWidth="1"/>
    <col min="4900" max="4900" width="10" style="6" customWidth="1"/>
    <col min="4901" max="4901" width="11.625" style="6" customWidth="1"/>
    <col min="4902" max="4902" width="11.125" style="6" customWidth="1"/>
    <col min="4903" max="4903" width="12.5" style="6" customWidth="1"/>
    <col min="4904" max="4904" width="10.25" style="6" customWidth="1"/>
    <col min="4905" max="4905" width="9.875" style="6" customWidth="1"/>
    <col min="4906" max="4906" width="19.75" style="6" customWidth="1"/>
    <col min="4907" max="4907" width="9" style="6"/>
    <col min="4908" max="4918" width="10" style="6" customWidth="1"/>
    <col min="4919" max="4919" width="10.375" style="6" customWidth="1"/>
    <col min="4920" max="4920" width="3.625" style="6" customWidth="1"/>
    <col min="4921" max="4933" width="10" style="6" customWidth="1"/>
    <col min="4934" max="4934" width="9.625" style="6" bestFit="1" customWidth="1"/>
    <col min="4935" max="4935" width="1.875" style="6" customWidth="1"/>
    <col min="4936" max="4936" width="8.25" style="6" customWidth="1"/>
    <col min="4937" max="4946" width="10" style="6" customWidth="1"/>
    <col min="4947" max="4947" width="9.5" style="6" customWidth="1"/>
    <col min="4948" max="4957" width="10" style="6" customWidth="1"/>
    <col min="4958" max="4958" width="16" style="6" customWidth="1"/>
    <col min="4959" max="4960" width="11.125" style="6" customWidth="1"/>
    <col min="4961" max="4983" width="10" style="6" customWidth="1"/>
    <col min="4984" max="4985" width="9.875" style="6" customWidth="1"/>
    <col min="4986" max="5120" width="9" style="6"/>
    <col min="5121" max="5121" width="1.5" style="6" customWidth="1"/>
    <col min="5122" max="5122" width="8.5" style="6" customWidth="1"/>
    <col min="5123" max="5123" width="12.125" style="6" customWidth="1"/>
    <col min="5124" max="5124" width="11.625" style="6" bestFit="1" customWidth="1"/>
    <col min="5125" max="5125" width="10.875" style="6" customWidth="1"/>
    <col min="5126" max="5126" width="10.25" style="6" customWidth="1"/>
    <col min="5127" max="5127" width="11.25" style="6" customWidth="1"/>
    <col min="5128" max="5128" width="10.25" style="6" customWidth="1"/>
    <col min="5129" max="5129" width="10.375" style="6" customWidth="1"/>
    <col min="5130" max="5130" width="10.875" style="6" customWidth="1"/>
    <col min="5131" max="5131" width="11.125" style="6" bestFit="1" customWidth="1"/>
    <col min="5132" max="5132" width="11" style="6" customWidth="1"/>
    <col min="5133" max="5133" width="10.5" style="6" customWidth="1"/>
    <col min="5134" max="5134" width="10.875" style="6" bestFit="1" customWidth="1"/>
    <col min="5135" max="5135" width="1.75" style="6" customWidth="1"/>
    <col min="5136" max="5136" width="9.125" style="6" customWidth="1"/>
    <col min="5137" max="5137" width="11.5" style="6" customWidth="1"/>
    <col min="5138" max="5138" width="10.125" style="6" customWidth="1"/>
    <col min="5139" max="5141" width="10.375" style="6" customWidth="1"/>
    <col min="5142" max="5142" width="9.375" style="6" customWidth="1"/>
    <col min="5143" max="5143" width="8.75" style="6" customWidth="1"/>
    <col min="5144" max="5144" width="9.375" style="6" customWidth="1"/>
    <col min="5145" max="5145" width="9.75" style="6" customWidth="1"/>
    <col min="5146" max="5146" width="11.875" style="6" customWidth="1"/>
    <col min="5147" max="5147" width="10" style="6" customWidth="1"/>
    <col min="5148" max="5148" width="10.625" style="6" customWidth="1"/>
    <col min="5149" max="5149" width="11.125" style="6" bestFit="1" customWidth="1"/>
    <col min="5150" max="5150" width="1.125" style="6" customWidth="1"/>
    <col min="5151" max="5151" width="8.25" style="6" customWidth="1"/>
    <col min="5152" max="5152" width="11.75" style="6" customWidth="1"/>
    <col min="5153" max="5153" width="10.875" style="6" customWidth="1"/>
    <col min="5154" max="5155" width="11" style="6" customWidth="1"/>
    <col min="5156" max="5156" width="10" style="6" customWidth="1"/>
    <col min="5157" max="5157" width="11.625" style="6" customWidth="1"/>
    <col min="5158" max="5158" width="11.125" style="6" customWidth="1"/>
    <col min="5159" max="5159" width="12.5" style="6" customWidth="1"/>
    <col min="5160" max="5160" width="10.25" style="6" customWidth="1"/>
    <col min="5161" max="5161" width="9.875" style="6" customWidth="1"/>
    <col min="5162" max="5162" width="19.75" style="6" customWidth="1"/>
    <col min="5163" max="5163" width="9" style="6"/>
    <col min="5164" max="5174" width="10" style="6" customWidth="1"/>
    <col min="5175" max="5175" width="10.375" style="6" customWidth="1"/>
    <col min="5176" max="5176" width="3.625" style="6" customWidth="1"/>
    <col min="5177" max="5189" width="10" style="6" customWidth="1"/>
    <col min="5190" max="5190" width="9.625" style="6" bestFit="1" customWidth="1"/>
    <col min="5191" max="5191" width="1.875" style="6" customWidth="1"/>
    <col min="5192" max="5192" width="8.25" style="6" customWidth="1"/>
    <col min="5193" max="5202" width="10" style="6" customWidth="1"/>
    <col min="5203" max="5203" width="9.5" style="6" customWidth="1"/>
    <col min="5204" max="5213" width="10" style="6" customWidth="1"/>
    <col min="5214" max="5214" width="16" style="6" customWidth="1"/>
    <col min="5215" max="5216" width="11.125" style="6" customWidth="1"/>
    <col min="5217" max="5239" width="10" style="6" customWidth="1"/>
    <col min="5240" max="5241" width="9.875" style="6" customWidth="1"/>
    <col min="5242" max="5376" width="9" style="6"/>
    <col min="5377" max="5377" width="1.5" style="6" customWidth="1"/>
    <col min="5378" max="5378" width="8.5" style="6" customWidth="1"/>
    <col min="5379" max="5379" width="12.125" style="6" customWidth="1"/>
    <col min="5380" max="5380" width="11.625" style="6" bestFit="1" customWidth="1"/>
    <col min="5381" max="5381" width="10.875" style="6" customWidth="1"/>
    <col min="5382" max="5382" width="10.25" style="6" customWidth="1"/>
    <col min="5383" max="5383" width="11.25" style="6" customWidth="1"/>
    <col min="5384" max="5384" width="10.25" style="6" customWidth="1"/>
    <col min="5385" max="5385" width="10.375" style="6" customWidth="1"/>
    <col min="5386" max="5386" width="10.875" style="6" customWidth="1"/>
    <col min="5387" max="5387" width="11.125" style="6" bestFit="1" customWidth="1"/>
    <col min="5388" max="5388" width="11" style="6" customWidth="1"/>
    <col min="5389" max="5389" width="10.5" style="6" customWidth="1"/>
    <col min="5390" max="5390" width="10.875" style="6" bestFit="1" customWidth="1"/>
    <col min="5391" max="5391" width="1.75" style="6" customWidth="1"/>
    <col min="5392" max="5392" width="9.125" style="6" customWidth="1"/>
    <col min="5393" max="5393" width="11.5" style="6" customWidth="1"/>
    <col min="5394" max="5394" width="10.125" style="6" customWidth="1"/>
    <col min="5395" max="5397" width="10.375" style="6" customWidth="1"/>
    <col min="5398" max="5398" width="9.375" style="6" customWidth="1"/>
    <col min="5399" max="5399" width="8.75" style="6" customWidth="1"/>
    <col min="5400" max="5400" width="9.375" style="6" customWidth="1"/>
    <col min="5401" max="5401" width="9.75" style="6" customWidth="1"/>
    <col min="5402" max="5402" width="11.875" style="6" customWidth="1"/>
    <col min="5403" max="5403" width="10" style="6" customWidth="1"/>
    <col min="5404" max="5404" width="10.625" style="6" customWidth="1"/>
    <col min="5405" max="5405" width="11.125" style="6" bestFit="1" customWidth="1"/>
    <col min="5406" max="5406" width="1.125" style="6" customWidth="1"/>
    <col min="5407" max="5407" width="8.25" style="6" customWidth="1"/>
    <col min="5408" max="5408" width="11.75" style="6" customWidth="1"/>
    <col min="5409" max="5409" width="10.875" style="6" customWidth="1"/>
    <col min="5410" max="5411" width="11" style="6" customWidth="1"/>
    <col min="5412" max="5412" width="10" style="6" customWidth="1"/>
    <col min="5413" max="5413" width="11.625" style="6" customWidth="1"/>
    <col min="5414" max="5414" width="11.125" style="6" customWidth="1"/>
    <col min="5415" max="5415" width="12.5" style="6" customWidth="1"/>
    <col min="5416" max="5416" width="10.25" style="6" customWidth="1"/>
    <col min="5417" max="5417" width="9.875" style="6" customWidth="1"/>
    <col min="5418" max="5418" width="19.75" style="6" customWidth="1"/>
    <col min="5419" max="5419" width="9" style="6"/>
    <col min="5420" max="5430" width="10" style="6" customWidth="1"/>
    <col min="5431" max="5431" width="10.375" style="6" customWidth="1"/>
    <col min="5432" max="5432" width="3.625" style="6" customWidth="1"/>
    <col min="5433" max="5445" width="10" style="6" customWidth="1"/>
    <col min="5446" max="5446" width="9.625" style="6" bestFit="1" customWidth="1"/>
    <col min="5447" max="5447" width="1.875" style="6" customWidth="1"/>
    <col min="5448" max="5448" width="8.25" style="6" customWidth="1"/>
    <col min="5449" max="5458" width="10" style="6" customWidth="1"/>
    <col min="5459" max="5459" width="9.5" style="6" customWidth="1"/>
    <col min="5460" max="5469" width="10" style="6" customWidth="1"/>
    <col min="5470" max="5470" width="16" style="6" customWidth="1"/>
    <col min="5471" max="5472" width="11.125" style="6" customWidth="1"/>
    <col min="5473" max="5495" width="10" style="6" customWidth="1"/>
    <col min="5496" max="5497" width="9.875" style="6" customWidth="1"/>
    <col min="5498" max="5632" width="9" style="6"/>
    <col min="5633" max="5633" width="1.5" style="6" customWidth="1"/>
    <col min="5634" max="5634" width="8.5" style="6" customWidth="1"/>
    <col min="5635" max="5635" width="12.125" style="6" customWidth="1"/>
    <col min="5636" max="5636" width="11.625" style="6" bestFit="1" customWidth="1"/>
    <col min="5637" max="5637" width="10.875" style="6" customWidth="1"/>
    <col min="5638" max="5638" width="10.25" style="6" customWidth="1"/>
    <col min="5639" max="5639" width="11.25" style="6" customWidth="1"/>
    <col min="5640" max="5640" width="10.25" style="6" customWidth="1"/>
    <col min="5641" max="5641" width="10.375" style="6" customWidth="1"/>
    <col min="5642" max="5642" width="10.875" style="6" customWidth="1"/>
    <col min="5643" max="5643" width="11.125" style="6" bestFit="1" customWidth="1"/>
    <col min="5644" max="5644" width="11" style="6" customWidth="1"/>
    <col min="5645" max="5645" width="10.5" style="6" customWidth="1"/>
    <col min="5646" max="5646" width="10.875" style="6" bestFit="1" customWidth="1"/>
    <col min="5647" max="5647" width="1.75" style="6" customWidth="1"/>
    <col min="5648" max="5648" width="9.125" style="6" customWidth="1"/>
    <col min="5649" max="5649" width="11.5" style="6" customWidth="1"/>
    <col min="5650" max="5650" width="10.125" style="6" customWidth="1"/>
    <col min="5651" max="5653" width="10.375" style="6" customWidth="1"/>
    <col min="5654" max="5654" width="9.375" style="6" customWidth="1"/>
    <col min="5655" max="5655" width="8.75" style="6" customWidth="1"/>
    <col min="5656" max="5656" width="9.375" style="6" customWidth="1"/>
    <col min="5657" max="5657" width="9.75" style="6" customWidth="1"/>
    <col min="5658" max="5658" width="11.875" style="6" customWidth="1"/>
    <col min="5659" max="5659" width="10" style="6" customWidth="1"/>
    <col min="5660" max="5660" width="10.625" style="6" customWidth="1"/>
    <col min="5661" max="5661" width="11.125" style="6" bestFit="1" customWidth="1"/>
    <col min="5662" max="5662" width="1.125" style="6" customWidth="1"/>
    <col min="5663" max="5663" width="8.25" style="6" customWidth="1"/>
    <col min="5664" max="5664" width="11.75" style="6" customWidth="1"/>
    <col min="5665" max="5665" width="10.875" style="6" customWidth="1"/>
    <col min="5666" max="5667" width="11" style="6" customWidth="1"/>
    <col min="5668" max="5668" width="10" style="6" customWidth="1"/>
    <col min="5669" max="5669" width="11.625" style="6" customWidth="1"/>
    <col min="5670" max="5670" width="11.125" style="6" customWidth="1"/>
    <col min="5671" max="5671" width="12.5" style="6" customWidth="1"/>
    <col min="5672" max="5672" width="10.25" style="6" customWidth="1"/>
    <col min="5673" max="5673" width="9.875" style="6" customWidth="1"/>
    <col min="5674" max="5674" width="19.75" style="6" customWidth="1"/>
    <col min="5675" max="5675" width="9" style="6"/>
    <col min="5676" max="5686" width="10" style="6" customWidth="1"/>
    <col min="5687" max="5687" width="10.375" style="6" customWidth="1"/>
    <col min="5688" max="5688" width="3.625" style="6" customWidth="1"/>
    <col min="5689" max="5701" width="10" style="6" customWidth="1"/>
    <col min="5702" max="5702" width="9.625" style="6" bestFit="1" customWidth="1"/>
    <col min="5703" max="5703" width="1.875" style="6" customWidth="1"/>
    <col min="5704" max="5704" width="8.25" style="6" customWidth="1"/>
    <col min="5705" max="5714" width="10" style="6" customWidth="1"/>
    <col min="5715" max="5715" width="9.5" style="6" customWidth="1"/>
    <col min="5716" max="5725" width="10" style="6" customWidth="1"/>
    <col min="5726" max="5726" width="16" style="6" customWidth="1"/>
    <col min="5727" max="5728" width="11.125" style="6" customWidth="1"/>
    <col min="5729" max="5751" width="10" style="6" customWidth="1"/>
    <col min="5752" max="5753" width="9.875" style="6" customWidth="1"/>
    <col min="5754" max="5888" width="9" style="6"/>
    <col min="5889" max="5889" width="1.5" style="6" customWidth="1"/>
    <col min="5890" max="5890" width="8.5" style="6" customWidth="1"/>
    <col min="5891" max="5891" width="12.125" style="6" customWidth="1"/>
    <col min="5892" max="5892" width="11.625" style="6" bestFit="1" customWidth="1"/>
    <col min="5893" max="5893" width="10.875" style="6" customWidth="1"/>
    <col min="5894" max="5894" width="10.25" style="6" customWidth="1"/>
    <col min="5895" max="5895" width="11.25" style="6" customWidth="1"/>
    <col min="5896" max="5896" width="10.25" style="6" customWidth="1"/>
    <col min="5897" max="5897" width="10.375" style="6" customWidth="1"/>
    <col min="5898" max="5898" width="10.875" style="6" customWidth="1"/>
    <col min="5899" max="5899" width="11.125" style="6" bestFit="1" customWidth="1"/>
    <col min="5900" max="5900" width="11" style="6" customWidth="1"/>
    <col min="5901" max="5901" width="10.5" style="6" customWidth="1"/>
    <col min="5902" max="5902" width="10.875" style="6" bestFit="1" customWidth="1"/>
    <col min="5903" max="5903" width="1.75" style="6" customWidth="1"/>
    <col min="5904" max="5904" width="9.125" style="6" customWidth="1"/>
    <col min="5905" max="5905" width="11.5" style="6" customWidth="1"/>
    <col min="5906" max="5906" width="10.125" style="6" customWidth="1"/>
    <col min="5907" max="5909" width="10.375" style="6" customWidth="1"/>
    <col min="5910" max="5910" width="9.375" style="6" customWidth="1"/>
    <col min="5911" max="5911" width="8.75" style="6" customWidth="1"/>
    <col min="5912" max="5912" width="9.375" style="6" customWidth="1"/>
    <col min="5913" max="5913" width="9.75" style="6" customWidth="1"/>
    <col min="5914" max="5914" width="11.875" style="6" customWidth="1"/>
    <col min="5915" max="5915" width="10" style="6" customWidth="1"/>
    <col min="5916" max="5916" width="10.625" style="6" customWidth="1"/>
    <col min="5917" max="5917" width="11.125" style="6" bestFit="1" customWidth="1"/>
    <col min="5918" max="5918" width="1.125" style="6" customWidth="1"/>
    <col min="5919" max="5919" width="8.25" style="6" customWidth="1"/>
    <col min="5920" max="5920" width="11.75" style="6" customWidth="1"/>
    <col min="5921" max="5921" width="10.875" style="6" customWidth="1"/>
    <col min="5922" max="5923" width="11" style="6" customWidth="1"/>
    <col min="5924" max="5924" width="10" style="6" customWidth="1"/>
    <col min="5925" max="5925" width="11.625" style="6" customWidth="1"/>
    <col min="5926" max="5926" width="11.125" style="6" customWidth="1"/>
    <col min="5927" max="5927" width="12.5" style="6" customWidth="1"/>
    <col min="5928" max="5928" width="10.25" style="6" customWidth="1"/>
    <col min="5929" max="5929" width="9.875" style="6" customWidth="1"/>
    <col min="5930" max="5930" width="19.75" style="6" customWidth="1"/>
    <col min="5931" max="5931" width="9" style="6"/>
    <col min="5932" max="5942" width="10" style="6" customWidth="1"/>
    <col min="5943" max="5943" width="10.375" style="6" customWidth="1"/>
    <col min="5944" max="5944" width="3.625" style="6" customWidth="1"/>
    <col min="5945" max="5957" width="10" style="6" customWidth="1"/>
    <col min="5958" max="5958" width="9.625" style="6" bestFit="1" customWidth="1"/>
    <col min="5959" max="5959" width="1.875" style="6" customWidth="1"/>
    <col min="5960" max="5960" width="8.25" style="6" customWidth="1"/>
    <col min="5961" max="5970" width="10" style="6" customWidth="1"/>
    <col min="5971" max="5971" width="9.5" style="6" customWidth="1"/>
    <col min="5972" max="5981" width="10" style="6" customWidth="1"/>
    <col min="5982" max="5982" width="16" style="6" customWidth="1"/>
    <col min="5983" max="5984" width="11.125" style="6" customWidth="1"/>
    <col min="5985" max="6007" width="10" style="6" customWidth="1"/>
    <col min="6008" max="6009" width="9.875" style="6" customWidth="1"/>
    <col min="6010" max="6144" width="9" style="6"/>
    <col min="6145" max="6145" width="1.5" style="6" customWidth="1"/>
    <col min="6146" max="6146" width="8.5" style="6" customWidth="1"/>
    <col min="6147" max="6147" width="12.125" style="6" customWidth="1"/>
    <col min="6148" max="6148" width="11.625" style="6" bestFit="1" customWidth="1"/>
    <col min="6149" max="6149" width="10.875" style="6" customWidth="1"/>
    <col min="6150" max="6150" width="10.25" style="6" customWidth="1"/>
    <col min="6151" max="6151" width="11.25" style="6" customWidth="1"/>
    <col min="6152" max="6152" width="10.25" style="6" customWidth="1"/>
    <col min="6153" max="6153" width="10.375" style="6" customWidth="1"/>
    <col min="6154" max="6154" width="10.875" style="6" customWidth="1"/>
    <col min="6155" max="6155" width="11.125" style="6" bestFit="1" customWidth="1"/>
    <col min="6156" max="6156" width="11" style="6" customWidth="1"/>
    <col min="6157" max="6157" width="10.5" style="6" customWidth="1"/>
    <col min="6158" max="6158" width="10.875" style="6" bestFit="1" customWidth="1"/>
    <col min="6159" max="6159" width="1.75" style="6" customWidth="1"/>
    <col min="6160" max="6160" width="9.125" style="6" customWidth="1"/>
    <col min="6161" max="6161" width="11.5" style="6" customWidth="1"/>
    <col min="6162" max="6162" width="10.125" style="6" customWidth="1"/>
    <col min="6163" max="6165" width="10.375" style="6" customWidth="1"/>
    <col min="6166" max="6166" width="9.375" style="6" customWidth="1"/>
    <col min="6167" max="6167" width="8.75" style="6" customWidth="1"/>
    <col min="6168" max="6168" width="9.375" style="6" customWidth="1"/>
    <col min="6169" max="6169" width="9.75" style="6" customWidth="1"/>
    <col min="6170" max="6170" width="11.875" style="6" customWidth="1"/>
    <col min="6171" max="6171" width="10" style="6" customWidth="1"/>
    <col min="6172" max="6172" width="10.625" style="6" customWidth="1"/>
    <col min="6173" max="6173" width="11.125" style="6" bestFit="1" customWidth="1"/>
    <col min="6174" max="6174" width="1.125" style="6" customWidth="1"/>
    <col min="6175" max="6175" width="8.25" style="6" customWidth="1"/>
    <col min="6176" max="6176" width="11.75" style="6" customWidth="1"/>
    <col min="6177" max="6177" width="10.875" style="6" customWidth="1"/>
    <col min="6178" max="6179" width="11" style="6" customWidth="1"/>
    <col min="6180" max="6180" width="10" style="6" customWidth="1"/>
    <col min="6181" max="6181" width="11.625" style="6" customWidth="1"/>
    <col min="6182" max="6182" width="11.125" style="6" customWidth="1"/>
    <col min="6183" max="6183" width="12.5" style="6" customWidth="1"/>
    <col min="6184" max="6184" width="10.25" style="6" customWidth="1"/>
    <col min="6185" max="6185" width="9.875" style="6" customWidth="1"/>
    <col min="6186" max="6186" width="19.75" style="6" customWidth="1"/>
    <col min="6187" max="6187" width="9" style="6"/>
    <col min="6188" max="6198" width="10" style="6" customWidth="1"/>
    <col min="6199" max="6199" width="10.375" style="6" customWidth="1"/>
    <col min="6200" max="6200" width="3.625" style="6" customWidth="1"/>
    <col min="6201" max="6213" width="10" style="6" customWidth="1"/>
    <col min="6214" max="6214" width="9.625" style="6" bestFit="1" customWidth="1"/>
    <col min="6215" max="6215" width="1.875" style="6" customWidth="1"/>
    <col min="6216" max="6216" width="8.25" style="6" customWidth="1"/>
    <col min="6217" max="6226" width="10" style="6" customWidth="1"/>
    <col min="6227" max="6227" width="9.5" style="6" customWidth="1"/>
    <col min="6228" max="6237" width="10" style="6" customWidth="1"/>
    <col min="6238" max="6238" width="16" style="6" customWidth="1"/>
    <col min="6239" max="6240" width="11.125" style="6" customWidth="1"/>
    <col min="6241" max="6263" width="10" style="6" customWidth="1"/>
    <col min="6264" max="6265" width="9.875" style="6" customWidth="1"/>
    <col min="6266" max="6400" width="9" style="6"/>
    <col min="6401" max="6401" width="1.5" style="6" customWidth="1"/>
    <col min="6402" max="6402" width="8.5" style="6" customWidth="1"/>
    <col min="6403" max="6403" width="12.125" style="6" customWidth="1"/>
    <col min="6404" max="6404" width="11.625" style="6" bestFit="1" customWidth="1"/>
    <col min="6405" max="6405" width="10.875" style="6" customWidth="1"/>
    <col min="6406" max="6406" width="10.25" style="6" customWidth="1"/>
    <col min="6407" max="6407" width="11.25" style="6" customWidth="1"/>
    <col min="6408" max="6408" width="10.25" style="6" customWidth="1"/>
    <col min="6409" max="6409" width="10.375" style="6" customWidth="1"/>
    <col min="6410" max="6410" width="10.875" style="6" customWidth="1"/>
    <col min="6411" max="6411" width="11.125" style="6" bestFit="1" customWidth="1"/>
    <col min="6412" max="6412" width="11" style="6" customWidth="1"/>
    <col min="6413" max="6413" width="10.5" style="6" customWidth="1"/>
    <col min="6414" max="6414" width="10.875" style="6" bestFit="1" customWidth="1"/>
    <col min="6415" max="6415" width="1.75" style="6" customWidth="1"/>
    <col min="6416" max="6416" width="9.125" style="6" customWidth="1"/>
    <col min="6417" max="6417" width="11.5" style="6" customWidth="1"/>
    <col min="6418" max="6418" width="10.125" style="6" customWidth="1"/>
    <col min="6419" max="6421" width="10.375" style="6" customWidth="1"/>
    <col min="6422" max="6422" width="9.375" style="6" customWidth="1"/>
    <col min="6423" max="6423" width="8.75" style="6" customWidth="1"/>
    <col min="6424" max="6424" width="9.375" style="6" customWidth="1"/>
    <col min="6425" max="6425" width="9.75" style="6" customWidth="1"/>
    <col min="6426" max="6426" width="11.875" style="6" customWidth="1"/>
    <col min="6427" max="6427" width="10" style="6" customWidth="1"/>
    <col min="6428" max="6428" width="10.625" style="6" customWidth="1"/>
    <col min="6429" max="6429" width="11.125" style="6" bestFit="1" customWidth="1"/>
    <col min="6430" max="6430" width="1.125" style="6" customWidth="1"/>
    <col min="6431" max="6431" width="8.25" style="6" customWidth="1"/>
    <col min="6432" max="6432" width="11.75" style="6" customWidth="1"/>
    <col min="6433" max="6433" width="10.875" style="6" customWidth="1"/>
    <col min="6434" max="6435" width="11" style="6" customWidth="1"/>
    <col min="6436" max="6436" width="10" style="6" customWidth="1"/>
    <col min="6437" max="6437" width="11.625" style="6" customWidth="1"/>
    <col min="6438" max="6438" width="11.125" style="6" customWidth="1"/>
    <col min="6439" max="6439" width="12.5" style="6" customWidth="1"/>
    <col min="6440" max="6440" width="10.25" style="6" customWidth="1"/>
    <col min="6441" max="6441" width="9.875" style="6" customWidth="1"/>
    <col min="6442" max="6442" width="19.75" style="6" customWidth="1"/>
    <col min="6443" max="6443" width="9" style="6"/>
    <col min="6444" max="6454" width="10" style="6" customWidth="1"/>
    <col min="6455" max="6455" width="10.375" style="6" customWidth="1"/>
    <col min="6456" max="6456" width="3.625" style="6" customWidth="1"/>
    <col min="6457" max="6469" width="10" style="6" customWidth="1"/>
    <col min="6470" max="6470" width="9.625" style="6" bestFit="1" customWidth="1"/>
    <col min="6471" max="6471" width="1.875" style="6" customWidth="1"/>
    <col min="6472" max="6472" width="8.25" style="6" customWidth="1"/>
    <col min="6473" max="6482" width="10" style="6" customWidth="1"/>
    <col min="6483" max="6483" width="9.5" style="6" customWidth="1"/>
    <col min="6484" max="6493" width="10" style="6" customWidth="1"/>
    <col min="6494" max="6494" width="16" style="6" customWidth="1"/>
    <col min="6495" max="6496" width="11.125" style="6" customWidth="1"/>
    <col min="6497" max="6519" width="10" style="6" customWidth="1"/>
    <col min="6520" max="6521" width="9.875" style="6" customWidth="1"/>
    <col min="6522" max="6656" width="9" style="6"/>
    <col min="6657" max="6657" width="1.5" style="6" customWidth="1"/>
    <col min="6658" max="6658" width="8.5" style="6" customWidth="1"/>
    <col min="6659" max="6659" width="12.125" style="6" customWidth="1"/>
    <col min="6660" max="6660" width="11.625" style="6" bestFit="1" customWidth="1"/>
    <col min="6661" max="6661" width="10.875" style="6" customWidth="1"/>
    <col min="6662" max="6662" width="10.25" style="6" customWidth="1"/>
    <col min="6663" max="6663" width="11.25" style="6" customWidth="1"/>
    <col min="6664" max="6664" width="10.25" style="6" customWidth="1"/>
    <col min="6665" max="6665" width="10.375" style="6" customWidth="1"/>
    <col min="6666" max="6666" width="10.875" style="6" customWidth="1"/>
    <col min="6667" max="6667" width="11.125" style="6" bestFit="1" customWidth="1"/>
    <col min="6668" max="6668" width="11" style="6" customWidth="1"/>
    <col min="6669" max="6669" width="10.5" style="6" customWidth="1"/>
    <col min="6670" max="6670" width="10.875" style="6" bestFit="1" customWidth="1"/>
    <col min="6671" max="6671" width="1.75" style="6" customWidth="1"/>
    <col min="6672" max="6672" width="9.125" style="6" customWidth="1"/>
    <col min="6673" max="6673" width="11.5" style="6" customWidth="1"/>
    <col min="6674" max="6674" width="10.125" style="6" customWidth="1"/>
    <col min="6675" max="6677" width="10.375" style="6" customWidth="1"/>
    <col min="6678" max="6678" width="9.375" style="6" customWidth="1"/>
    <col min="6679" max="6679" width="8.75" style="6" customWidth="1"/>
    <col min="6680" max="6680" width="9.375" style="6" customWidth="1"/>
    <col min="6681" max="6681" width="9.75" style="6" customWidth="1"/>
    <col min="6682" max="6682" width="11.875" style="6" customWidth="1"/>
    <col min="6683" max="6683" width="10" style="6" customWidth="1"/>
    <col min="6684" max="6684" width="10.625" style="6" customWidth="1"/>
    <col min="6685" max="6685" width="11.125" style="6" bestFit="1" customWidth="1"/>
    <col min="6686" max="6686" width="1.125" style="6" customWidth="1"/>
    <col min="6687" max="6687" width="8.25" style="6" customWidth="1"/>
    <col min="6688" max="6688" width="11.75" style="6" customWidth="1"/>
    <col min="6689" max="6689" width="10.875" style="6" customWidth="1"/>
    <col min="6690" max="6691" width="11" style="6" customWidth="1"/>
    <col min="6692" max="6692" width="10" style="6" customWidth="1"/>
    <col min="6693" max="6693" width="11.625" style="6" customWidth="1"/>
    <col min="6694" max="6694" width="11.125" style="6" customWidth="1"/>
    <col min="6695" max="6695" width="12.5" style="6" customWidth="1"/>
    <col min="6696" max="6696" width="10.25" style="6" customWidth="1"/>
    <col min="6697" max="6697" width="9.875" style="6" customWidth="1"/>
    <col min="6698" max="6698" width="19.75" style="6" customWidth="1"/>
    <col min="6699" max="6699" width="9" style="6"/>
    <col min="6700" max="6710" width="10" style="6" customWidth="1"/>
    <col min="6711" max="6711" width="10.375" style="6" customWidth="1"/>
    <col min="6712" max="6712" width="3.625" style="6" customWidth="1"/>
    <col min="6713" max="6725" width="10" style="6" customWidth="1"/>
    <col min="6726" max="6726" width="9.625" style="6" bestFit="1" customWidth="1"/>
    <col min="6727" max="6727" width="1.875" style="6" customWidth="1"/>
    <col min="6728" max="6728" width="8.25" style="6" customWidth="1"/>
    <col min="6729" max="6738" width="10" style="6" customWidth="1"/>
    <col min="6739" max="6739" width="9.5" style="6" customWidth="1"/>
    <col min="6740" max="6749" width="10" style="6" customWidth="1"/>
    <col min="6750" max="6750" width="16" style="6" customWidth="1"/>
    <col min="6751" max="6752" width="11.125" style="6" customWidth="1"/>
    <col min="6753" max="6775" width="10" style="6" customWidth="1"/>
    <col min="6776" max="6777" width="9.875" style="6" customWidth="1"/>
    <col min="6778" max="6912" width="9" style="6"/>
    <col min="6913" max="6913" width="1.5" style="6" customWidth="1"/>
    <col min="6914" max="6914" width="8.5" style="6" customWidth="1"/>
    <col min="6915" max="6915" width="12.125" style="6" customWidth="1"/>
    <col min="6916" max="6916" width="11.625" style="6" bestFit="1" customWidth="1"/>
    <col min="6917" max="6917" width="10.875" style="6" customWidth="1"/>
    <col min="6918" max="6918" width="10.25" style="6" customWidth="1"/>
    <col min="6919" max="6919" width="11.25" style="6" customWidth="1"/>
    <col min="6920" max="6920" width="10.25" style="6" customWidth="1"/>
    <col min="6921" max="6921" width="10.375" style="6" customWidth="1"/>
    <col min="6922" max="6922" width="10.875" style="6" customWidth="1"/>
    <col min="6923" max="6923" width="11.125" style="6" bestFit="1" customWidth="1"/>
    <col min="6924" max="6924" width="11" style="6" customWidth="1"/>
    <col min="6925" max="6925" width="10.5" style="6" customWidth="1"/>
    <col min="6926" max="6926" width="10.875" style="6" bestFit="1" customWidth="1"/>
    <col min="6927" max="6927" width="1.75" style="6" customWidth="1"/>
    <col min="6928" max="6928" width="9.125" style="6" customWidth="1"/>
    <col min="6929" max="6929" width="11.5" style="6" customWidth="1"/>
    <col min="6930" max="6930" width="10.125" style="6" customWidth="1"/>
    <col min="6931" max="6933" width="10.375" style="6" customWidth="1"/>
    <col min="6934" max="6934" width="9.375" style="6" customWidth="1"/>
    <col min="6935" max="6935" width="8.75" style="6" customWidth="1"/>
    <col min="6936" max="6936" width="9.375" style="6" customWidth="1"/>
    <col min="6937" max="6937" width="9.75" style="6" customWidth="1"/>
    <col min="6938" max="6938" width="11.875" style="6" customWidth="1"/>
    <col min="6939" max="6939" width="10" style="6" customWidth="1"/>
    <col min="6940" max="6940" width="10.625" style="6" customWidth="1"/>
    <col min="6941" max="6941" width="11.125" style="6" bestFit="1" customWidth="1"/>
    <col min="6942" max="6942" width="1.125" style="6" customWidth="1"/>
    <col min="6943" max="6943" width="8.25" style="6" customWidth="1"/>
    <col min="6944" max="6944" width="11.75" style="6" customWidth="1"/>
    <col min="6945" max="6945" width="10.875" style="6" customWidth="1"/>
    <col min="6946" max="6947" width="11" style="6" customWidth="1"/>
    <col min="6948" max="6948" width="10" style="6" customWidth="1"/>
    <col min="6949" max="6949" width="11.625" style="6" customWidth="1"/>
    <col min="6950" max="6950" width="11.125" style="6" customWidth="1"/>
    <col min="6951" max="6951" width="12.5" style="6" customWidth="1"/>
    <col min="6952" max="6952" width="10.25" style="6" customWidth="1"/>
    <col min="6953" max="6953" width="9.875" style="6" customWidth="1"/>
    <col min="6954" max="6954" width="19.75" style="6" customWidth="1"/>
    <col min="6955" max="6955" width="9" style="6"/>
    <col min="6956" max="6966" width="10" style="6" customWidth="1"/>
    <col min="6967" max="6967" width="10.375" style="6" customWidth="1"/>
    <col min="6968" max="6968" width="3.625" style="6" customWidth="1"/>
    <col min="6969" max="6981" width="10" style="6" customWidth="1"/>
    <col min="6982" max="6982" width="9.625" style="6" bestFit="1" customWidth="1"/>
    <col min="6983" max="6983" width="1.875" style="6" customWidth="1"/>
    <col min="6984" max="6984" width="8.25" style="6" customWidth="1"/>
    <col min="6985" max="6994" width="10" style="6" customWidth="1"/>
    <col min="6995" max="6995" width="9.5" style="6" customWidth="1"/>
    <col min="6996" max="7005" width="10" style="6" customWidth="1"/>
    <col min="7006" max="7006" width="16" style="6" customWidth="1"/>
    <col min="7007" max="7008" width="11.125" style="6" customWidth="1"/>
    <col min="7009" max="7031" width="10" style="6" customWidth="1"/>
    <col min="7032" max="7033" width="9.875" style="6" customWidth="1"/>
    <col min="7034" max="7168" width="9" style="6"/>
    <col min="7169" max="7169" width="1.5" style="6" customWidth="1"/>
    <col min="7170" max="7170" width="8.5" style="6" customWidth="1"/>
    <col min="7171" max="7171" width="12.125" style="6" customWidth="1"/>
    <col min="7172" max="7172" width="11.625" style="6" bestFit="1" customWidth="1"/>
    <col min="7173" max="7173" width="10.875" style="6" customWidth="1"/>
    <col min="7174" max="7174" width="10.25" style="6" customWidth="1"/>
    <col min="7175" max="7175" width="11.25" style="6" customWidth="1"/>
    <col min="7176" max="7176" width="10.25" style="6" customWidth="1"/>
    <col min="7177" max="7177" width="10.375" style="6" customWidth="1"/>
    <col min="7178" max="7178" width="10.875" style="6" customWidth="1"/>
    <col min="7179" max="7179" width="11.125" style="6" bestFit="1" customWidth="1"/>
    <col min="7180" max="7180" width="11" style="6" customWidth="1"/>
    <col min="7181" max="7181" width="10.5" style="6" customWidth="1"/>
    <col min="7182" max="7182" width="10.875" style="6" bestFit="1" customWidth="1"/>
    <col min="7183" max="7183" width="1.75" style="6" customWidth="1"/>
    <col min="7184" max="7184" width="9.125" style="6" customWidth="1"/>
    <col min="7185" max="7185" width="11.5" style="6" customWidth="1"/>
    <col min="7186" max="7186" width="10.125" style="6" customWidth="1"/>
    <col min="7187" max="7189" width="10.375" style="6" customWidth="1"/>
    <col min="7190" max="7190" width="9.375" style="6" customWidth="1"/>
    <col min="7191" max="7191" width="8.75" style="6" customWidth="1"/>
    <col min="7192" max="7192" width="9.375" style="6" customWidth="1"/>
    <col min="7193" max="7193" width="9.75" style="6" customWidth="1"/>
    <col min="7194" max="7194" width="11.875" style="6" customWidth="1"/>
    <col min="7195" max="7195" width="10" style="6" customWidth="1"/>
    <col min="7196" max="7196" width="10.625" style="6" customWidth="1"/>
    <col min="7197" max="7197" width="11.125" style="6" bestFit="1" customWidth="1"/>
    <col min="7198" max="7198" width="1.125" style="6" customWidth="1"/>
    <col min="7199" max="7199" width="8.25" style="6" customWidth="1"/>
    <col min="7200" max="7200" width="11.75" style="6" customWidth="1"/>
    <col min="7201" max="7201" width="10.875" style="6" customWidth="1"/>
    <col min="7202" max="7203" width="11" style="6" customWidth="1"/>
    <col min="7204" max="7204" width="10" style="6" customWidth="1"/>
    <col min="7205" max="7205" width="11.625" style="6" customWidth="1"/>
    <col min="7206" max="7206" width="11.125" style="6" customWidth="1"/>
    <col min="7207" max="7207" width="12.5" style="6" customWidth="1"/>
    <col min="7208" max="7208" width="10.25" style="6" customWidth="1"/>
    <col min="7209" max="7209" width="9.875" style="6" customWidth="1"/>
    <col min="7210" max="7210" width="19.75" style="6" customWidth="1"/>
    <col min="7211" max="7211" width="9" style="6"/>
    <col min="7212" max="7222" width="10" style="6" customWidth="1"/>
    <col min="7223" max="7223" width="10.375" style="6" customWidth="1"/>
    <col min="7224" max="7224" width="3.625" style="6" customWidth="1"/>
    <col min="7225" max="7237" width="10" style="6" customWidth="1"/>
    <col min="7238" max="7238" width="9.625" style="6" bestFit="1" customWidth="1"/>
    <col min="7239" max="7239" width="1.875" style="6" customWidth="1"/>
    <col min="7240" max="7240" width="8.25" style="6" customWidth="1"/>
    <col min="7241" max="7250" width="10" style="6" customWidth="1"/>
    <col min="7251" max="7251" width="9.5" style="6" customWidth="1"/>
    <col min="7252" max="7261" width="10" style="6" customWidth="1"/>
    <col min="7262" max="7262" width="16" style="6" customWidth="1"/>
    <col min="7263" max="7264" width="11.125" style="6" customWidth="1"/>
    <col min="7265" max="7287" width="10" style="6" customWidth="1"/>
    <col min="7288" max="7289" width="9.875" style="6" customWidth="1"/>
    <col min="7290" max="7424" width="9" style="6"/>
    <col min="7425" max="7425" width="1.5" style="6" customWidth="1"/>
    <col min="7426" max="7426" width="8.5" style="6" customWidth="1"/>
    <col min="7427" max="7427" width="12.125" style="6" customWidth="1"/>
    <col min="7428" max="7428" width="11.625" style="6" bestFit="1" customWidth="1"/>
    <col min="7429" max="7429" width="10.875" style="6" customWidth="1"/>
    <col min="7430" max="7430" width="10.25" style="6" customWidth="1"/>
    <col min="7431" max="7431" width="11.25" style="6" customWidth="1"/>
    <col min="7432" max="7432" width="10.25" style="6" customWidth="1"/>
    <col min="7433" max="7433" width="10.375" style="6" customWidth="1"/>
    <col min="7434" max="7434" width="10.875" style="6" customWidth="1"/>
    <col min="7435" max="7435" width="11.125" style="6" bestFit="1" customWidth="1"/>
    <col min="7436" max="7436" width="11" style="6" customWidth="1"/>
    <col min="7437" max="7437" width="10.5" style="6" customWidth="1"/>
    <col min="7438" max="7438" width="10.875" style="6" bestFit="1" customWidth="1"/>
    <col min="7439" max="7439" width="1.75" style="6" customWidth="1"/>
    <col min="7440" max="7440" width="9.125" style="6" customWidth="1"/>
    <col min="7441" max="7441" width="11.5" style="6" customWidth="1"/>
    <col min="7442" max="7442" width="10.125" style="6" customWidth="1"/>
    <col min="7443" max="7445" width="10.375" style="6" customWidth="1"/>
    <col min="7446" max="7446" width="9.375" style="6" customWidth="1"/>
    <col min="7447" max="7447" width="8.75" style="6" customWidth="1"/>
    <col min="7448" max="7448" width="9.375" style="6" customWidth="1"/>
    <col min="7449" max="7449" width="9.75" style="6" customWidth="1"/>
    <col min="7450" max="7450" width="11.875" style="6" customWidth="1"/>
    <col min="7451" max="7451" width="10" style="6" customWidth="1"/>
    <col min="7452" max="7452" width="10.625" style="6" customWidth="1"/>
    <col min="7453" max="7453" width="11.125" style="6" bestFit="1" customWidth="1"/>
    <col min="7454" max="7454" width="1.125" style="6" customWidth="1"/>
    <col min="7455" max="7455" width="8.25" style="6" customWidth="1"/>
    <col min="7456" max="7456" width="11.75" style="6" customWidth="1"/>
    <col min="7457" max="7457" width="10.875" style="6" customWidth="1"/>
    <col min="7458" max="7459" width="11" style="6" customWidth="1"/>
    <col min="7460" max="7460" width="10" style="6" customWidth="1"/>
    <col min="7461" max="7461" width="11.625" style="6" customWidth="1"/>
    <col min="7462" max="7462" width="11.125" style="6" customWidth="1"/>
    <col min="7463" max="7463" width="12.5" style="6" customWidth="1"/>
    <col min="7464" max="7464" width="10.25" style="6" customWidth="1"/>
    <col min="7465" max="7465" width="9.875" style="6" customWidth="1"/>
    <col min="7466" max="7466" width="19.75" style="6" customWidth="1"/>
    <col min="7467" max="7467" width="9" style="6"/>
    <col min="7468" max="7478" width="10" style="6" customWidth="1"/>
    <col min="7479" max="7479" width="10.375" style="6" customWidth="1"/>
    <col min="7480" max="7480" width="3.625" style="6" customWidth="1"/>
    <col min="7481" max="7493" width="10" style="6" customWidth="1"/>
    <col min="7494" max="7494" width="9.625" style="6" bestFit="1" customWidth="1"/>
    <col min="7495" max="7495" width="1.875" style="6" customWidth="1"/>
    <col min="7496" max="7496" width="8.25" style="6" customWidth="1"/>
    <col min="7497" max="7506" width="10" style="6" customWidth="1"/>
    <col min="7507" max="7507" width="9.5" style="6" customWidth="1"/>
    <col min="7508" max="7517" width="10" style="6" customWidth="1"/>
    <col min="7518" max="7518" width="16" style="6" customWidth="1"/>
    <col min="7519" max="7520" width="11.125" style="6" customWidth="1"/>
    <col min="7521" max="7543" width="10" style="6" customWidth="1"/>
    <col min="7544" max="7545" width="9.875" style="6" customWidth="1"/>
    <col min="7546" max="7680" width="9" style="6"/>
    <col min="7681" max="7681" width="1.5" style="6" customWidth="1"/>
    <col min="7682" max="7682" width="8.5" style="6" customWidth="1"/>
    <col min="7683" max="7683" width="12.125" style="6" customWidth="1"/>
    <col min="7684" max="7684" width="11.625" style="6" bestFit="1" customWidth="1"/>
    <col min="7685" max="7685" width="10.875" style="6" customWidth="1"/>
    <col min="7686" max="7686" width="10.25" style="6" customWidth="1"/>
    <col min="7687" max="7687" width="11.25" style="6" customWidth="1"/>
    <col min="7688" max="7688" width="10.25" style="6" customWidth="1"/>
    <col min="7689" max="7689" width="10.375" style="6" customWidth="1"/>
    <col min="7690" max="7690" width="10.875" style="6" customWidth="1"/>
    <col min="7691" max="7691" width="11.125" style="6" bestFit="1" customWidth="1"/>
    <col min="7692" max="7692" width="11" style="6" customWidth="1"/>
    <col min="7693" max="7693" width="10.5" style="6" customWidth="1"/>
    <col min="7694" max="7694" width="10.875" style="6" bestFit="1" customWidth="1"/>
    <col min="7695" max="7695" width="1.75" style="6" customWidth="1"/>
    <col min="7696" max="7696" width="9.125" style="6" customWidth="1"/>
    <col min="7697" max="7697" width="11.5" style="6" customWidth="1"/>
    <col min="7698" max="7698" width="10.125" style="6" customWidth="1"/>
    <col min="7699" max="7701" width="10.375" style="6" customWidth="1"/>
    <col min="7702" max="7702" width="9.375" style="6" customWidth="1"/>
    <col min="7703" max="7703" width="8.75" style="6" customWidth="1"/>
    <col min="7704" max="7704" width="9.375" style="6" customWidth="1"/>
    <col min="7705" max="7705" width="9.75" style="6" customWidth="1"/>
    <col min="7706" max="7706" width="11.875" style="6" customWidth="1"/>
    <col min="7707" max="7707" width="10" style="6" customWidth="1"/>
    <col min="7708" max="7708" width="10.625" style="6" customWidth="1"/>
    <col min="7709" max="7709" width="11.125" style="6" bestFit="1" customWidth="1"/>
    <col min="7710" max="7710" width="1.125" style="6" customWidth="1"/>
    <col min="7711" max="7711" width="8.25" style="6" customWidth="1"/>
    <col min="7712" max="7712" width="11.75" style="6" customWidth="1"/>
    <col min="7713" max="7713" width="10.875" style="6" customWidth="1"/>
    <col min="7714" max="7715" width="11" style="6" customWidth="1"/>
    <col min="7716" max="7716" width="10" style="6" customWidth="1"/>
    <col min="7717" max="7717" width="11.625" style="6" customWidth="1"/>
    <col min="7718" max="7718" width="11.125" style="6" customWidth="1"/>
    <col min="7719" max="7719" width="12.5" style="6" customWidth="1"/>
    <col min="7720" max="7720" width="10.25" style="6" customWidth="1"/>
    <col min="7721" max="7721" width="9.875" style="6" customWidth="1"/>
    <col min="7722" max="7722" width="19.75" style="6" customWidth="1"/>
    <col min="7723" max="7723" width="9" style="6"/>
    <col min="7724" max="7734" width="10" style="6" customWidth="1"/>
    <col min="7735" max="7735" width="10.375" style="6" customWidth="1"/>
    <col min="7736" max="7736" width="3.625" style="6" customWidth="1"/>
    <col min="7737" max="7749" width="10" style="6" customWidth="1"/>
    <col min="7750" max="7750" width="9.625" style="6" bestFit="1" customWidth="1"/>
    <col min="7751" max="7751" width="1.875" style="6" customWidth="1"/>
    <col min="7752" max="7752" width="8.25" style="6" customWidth="1"/>
    <col min="7753" max="7762" width="10" style="6" customWidth="1"/>
    <col min="7763" max="7763" width="9.5" style="6" customWidth="1"/>
    <col min="7764" max="7773" width="10" style="6" customWidth="1"/>
    <col min="7774" max="7774" width="16" style="6" customWidth="1"/>
    <col min="7775" max="7776" width="11.125" style="6" customWidth="1"/>
    <col min="7777" max="7799" width="10" style="6" customWidth="1"/>
    <col min="7800" max="7801" width="9.875" style="6" customWidth="1"/>
    <col min="7802" max="7936" width="9" style="6"/>
    <col min="7937" max="7937" width="1.5" style="6" customWidth="1"/>
    <col min="7938" max="7938" width="8.5" style="6" customWidth="1"/>
    <col min="7939" max="7939" width="12.125" style="6" customWidth="1"/>
    <col min="7940" max="7940" width="11.625" style="6" bestFit="1" customWidth="1"/>
    <col min="7941" max="7941" width="10.875" style="6" customWidth="1"/>
    <col min="7942" max="7942" width="10.25" style="6" customWidth="1"/>
    <col min="7943" max="7943" width="11.25" style="6" customWidth="1"/>
    <col min="7944" max="7944" width="10.25" style="6" customWidth="1"/>
    <col min="7945" max="7945" width="10.375" style="6" customWidth="1"/>
    <col min="7946" max="7946" width="10.875" style="6" customWidth="1"/>
    <col min="7947" max="7947" width="11.125" style="6" bestFit="1" customWidth="1"/>
    <col min="7948" max="7948" width="11" style="6" customWidth="1"/>
    <col min="7949" max="7949" width="10.5" style="6" customWidth="1"/>
    <col min="7950" max="7950" width="10.875" style="6" bestFit="1" customWidth="1"/>
    <col min="7951" max="7951" width="1.75" style="6" customWidth="1"/>
    <col min="7952" max="7952" width="9.125" style="6" customWidth="1"/>
    <col min="7953" max="7953" width="11.5" style="6" customWidth="1"/>
    <col min="7954" max="7954" width="10.125" style="6" customWidth="1"/>
    <col min="7955" max="7957" width="10.375" style="6" customWidth="1"/>
    <col min="7958" max="7958" width="9.375" style="6" customWidth="1"/>
    <col min="7959" max="7959" width="8.75" style="6" customWidth="1"/>
    <col min="7960" max="7960" width="9.375" style="6" customWidth="1"/>
    <col min="7961" max="7961" width="9.75" style="6" customWidth="1"/>
    <col min="7962" max="7962" width="11.875" style="6" customWidth="1"/>
    <col min="7963" max="7963" width="10" style="6" customWidth="1"/>
    <col min="7964" max="7964" width="10.625" style="6" customWidth="1"/>
    <col min="7965" max="7965" width="11.125" style="6" bestFit="1" customWidth="1"/>
    <col min="7966" max="7966" width="1.125" style="6" customWidth="1"/>
    <col min="7967" max="7967" width="8.25" style="6" customWidth="1"/>
    <col min="7968" max="7968" width="11.75" style="6" customWidth="1"/>
    <col min="7969" max="7969" width="10.875" style="6" customWidth="1"/>
    <col min="7970" max="7971" width="11" style="6" customWidth="1"/>
    <col min="7972" max="7972" width="10" style="6" customWidth="1"/>
    <col min="7973" max="7973" width="11.625" style="6" customWidth="1"/>
    <col min="7974" max="7974" width="11.125" style="6" customWidth="1"/>
    <col min="7975" max="7975" width="12.5" style="6" customWidth="1"/>
    <col min="7976" max="7976" width="10.25" style="6" customWidth="1"/>
    <col min="7977" max="7977" width="9.875" style="6" customWidth="1"/>
    <col min="7978" max="7978" width="19.75" style="6" customWidth="1"/>
    <col min="7979" max="7979" width="9" style="6"/>
    <col min="7980" max="7990" width="10" style="6" customWidth="1"/>
    <col min="7991" max="7991" width="10.375" style="6" customWidth="1"/>
    <col min="7992" max="7992" width="3.625" style="6" customWidth="1"/>
    <col min="7993" max="8005" width="10" style="6" customWidth="1"/>
    <col min="8006" max="8006" width="9.625" style="6" bestFit="1" customWidth="1"/>
    <col min="8007" max="8007" width="1.875" style="6" customWidth="1"/>
    <col min="8008" max="8008" width="8.25" style="6" customWidth="1"/>
    <col min="8009" max="8018" width="10" style="6" customWidth="1"/>
    <col min="8019" max="8019" width="9.5" style="6" customWidth="1"/>
    <col min="8020" max="8029" width="10" style="6" customWidth="1"/>
    <col min="8030" max="8030" width="16" style="6" customWidth="1"/>
    <col min="8031" max="8032" width="11.125" style="6" customWidth="1"/>
    <col min="8033" max="8055" width="10" style="6" customWidth="1"/>
    <col min="8056" max="8057" width="9.875" style="6" customWidth="1"/>
    <col min="8058" max="8192" width="9" style="6"/>
    <col min="8193" max="8193" width="1.5" style="6" customWidth="1"/>
    <col min="8194" max="8194" width="8.5" style="6" customWidth="1"/>
    <col min="8195" max="8195" width="12.125" style="6" customWidth="1"/>
    <col min="8196" max="8196" width="11.625" style="6" bestFit="1" customWidth="1"/>
    <col min="8197" max="8197" width="10.875" style="6" customWidth="1"/>
    <col min="8198" max="8198" width="10.25" style="6" customWidth="1"/>
    <col min="8199" max="8199" width="11.25" style="6" customWidth="1"/>
    <col min="8200" max="8200" width="10.25" style="6" customWidth="1"/>
    <col min="8201" max="8201" width="10.375" style="6" customWidth="1"/>
    <col min="8202" max="8202" width="10.875" style="6" customWidth="1"/>
    <col min="8203" max="8203" width="11.125" style="6" bestFit="1" customWidth="1"/>
    <col min="8204" max="8204" width="11" style="6" customWidth="1"/>
    <col min="8205" max="8205" width="10.5" style="6" customWidth="1"/>
    <col min="8206" max="8206" width="10.875" style="6" bestFit="1" customWidth="1"/>
    <col min="8207" max="8207" width="1.75" style="6" customWidth="1"/>
    <col min="8208" max="8208" width="9.125" style="6" customWidth="1"/>
    <col min="8209" max="8209" width="11.5" style="6" customWidth="1"/>
    <col min="8210" max="8210" width="10.125" style="6" customWidth="1"/>
    <col min="8211" max="8213" width="10.375" style="6" customWidth="1"/>
    <col min="8214" max="8214" width="9.375" style="6" customWidth="1"/>
    <col min="8215" max="8215" width="8.75" style="6" customWidth="1"/>
    <col min="8216" max="8216" width="9.375" style="6" customWidth="1"/>
    <col min="8217" max="8217" width="9.75" style="6" customWidth="1"/>
    <col min="8218" max="8218" width="11.875" style="6" customWidth="1"/>
    <col min="8219" max="8219" width="10" style="6" customWidth="1"/>
    <col min="8220" max="8220" width="10.625" style="6" customWidth="1"/>
    <col min="8221" max="8221" width="11.125" style="6" bestFit="1" customWidth="1"/>
    <col min="8222" max="8222" width="1.125" style="6" customWidth="1"/>
    <col min="8223" max="8223" width="8.25" style="6" customWidth="1"/>
    <col min="8224" max="8224" width="11.75" style="6" customWidth="1"/>
    <col min="8225" max="8225" width="10.875" style="6" customWidth="1"/>
    <col min="8226" max="8227" width="11" style="6" customWidth="1"/>
    <col min="8228" max="8228" width="10" style="6" customWidth="1"/>
    <col min="8229" max="8229" width="11.625" style="6" customWidth="1"/>
    <col min="8230" max="8230" width="11.125" style="6" customWidth="1"/>
    <col min="8231" max="8231" width="12.5" style="6" customWidth="1"/>
    <col min="8232" max="8232" width="10.25" style="6" customWidth="1"/>
    <col min="8233" max="8233" width="9.875" style="6" customWidth="1"/>
    <col min="8234" max="8234" width="19.75" style="6" customWidth="1"/>
    <col min="8235" max="8235" width="9" style="6"/>
    <col min="8236" max="8246" width="10" style="6" customWidth="1"/>
    <col min="8247" max="8247" width="10.375" style="6" customWidth="1"/>
    <col min="8248" max="8248" width="3.625" style="6" customWidth="1"/>
    <col min="8249" max="8261" width="10" style="6" customWidth="1"/>
    <col min="8262" max="8262" width="9.625" style="6" bestFit="1" customWidth="1"/>
    <col min="8263" max="8263" width="1.875" style="6" customWidth="1"/>
    <col min="8264" max="8264" width="8.25" style="6" customWidth="1"/>
    <col min="8265" max="8274" width="10" style="6" customWidth="1"/>
    <col min="8275" max="8275" width="9.5" style="6" customWidth="1"/>
    <col min="8276" max="8285" width="10" style="6" customWidth="1"/>
    <col min="8286" max="8286" width="16" style="6" customWidth="1"/>
    <col min="8287" max="8288" width="11.125" style="6" customWidth="1"/>
    <col min="8289" max="8311" width="10" style="6" customWidth="1"/>
    <col min="8312" max="8313" width="9.875" style="6" customWidth="1"/>
    <col min="8314" max="8448" width="9" style="6"/>
    <col min="8449" max="8449" width="1.5" style="6" customWidth="1"/>
    <col min="8450" max="8450" width="8.5" style="6" customWidth="1"/>
    <col min="8451" max="8451" width="12.125" style="6" customWidth="1"/>
    <col min="8452" max="8452" width="11.625" style="6" bestFit="1" customWidth="1"/>
    <col min="8453" max="8453" width="10.875" style="6" customWidth="1"/>
    <col min="8454" max="8454" width="10.25" style="6" customWidth="1"/>
    <col min="8455" max="8455" width="11.25" style="6" customWidth="1"/>
    <col min="8456" max="8456" width="10.25" style="6" customWidth="1"/>
    <col min="8457" max="8457" width="10.375" style="6" customWidth="1"/>
    <col min="8458" max="8458" width="10.875" style="6" customWidth="1"/>
    <col min="8459" max="8459" width="11.125" style="6" bestFit="1" customWidth="1"/>
    <col min="8460" max="8460" width="11" style="6" customWidth="1"/>
    <col min="8461" max="8461" width="10.5" style="6" customWidth="1"/>
    <col min="8462" max="8462" width="10.875" style="6" bestFit="1" customWidth="1"/>
    <col min="8463" max="8463" width="1.75" style="6" customWidth="1"/>
    <col min="8464" max="8464" width="9.125" style="6" customWidth="1"/>
    <col min="8465" max="8465" width="11.5" style="6" customWidth="1"/>
    <col min="8466" max="8466" width="10.125" style="6" customWidth="1"/>
    <col min="8467" max="8469" width="10.375" style="6" customWidth="1"/>
    <col min="8470" max="8470" width="9.375" style="6" customWidth="1"/>
    <col min="8471" max="8471" width="8.75" style="6" customWidth="1"/>
    <col min="8472" max="8472" width="9.375" style="6" customWidth="1"/>
    <col min="8473" max="8473" width="9.75" style="6" customWidth="1"/>
    <col min="8474" max="8474" width="11.875" style="6" customWidth="1"/>
    <col min="8475" max="8475" width="10" style="6" customWidth="1"/>
    <col min="8476" max="8476" width="10.625" style="6" customWidth="1"/>
    <col min="8477" max="8477" width="11.125" style="6" bestFit="1" customWidth="1"/>
    <col min="8478" max="8478" width="1.125" style="6" customWidth="1"/>
    <col min="8479" max="8479" width="8.25" style="6" customWidth="1"/>
    <col min="8480" max="8480" width="11.75" style="6" customWidth="1"/>
    <col min="8481" max="8481" width="10.875" style="6" customWidth="1"/>
    <col min="8482" max="8483" width="11" style="6" customWidth="1"/>
    <col min="8484" max="8484" width="10" style="6" customWidth="1"/>
    <col min="8485" max="8485" width="11.625" style="6" customWidth="1"/>
    <col min="8486" max="8486" width="11.125" style="6" customWidth="1"/>
    <col min="8487" max="8487" width="12.5" style="6" customWidth="1"/>
    <col min="8488" max="8488" width="10.25" style="6" customWidth="1"/>
    <col min="8489" max="8489" width="9.875" style="6" customWidth="1"/>
    <col min="8490" max="8490" width="19.75" style="6" customWidth="1"/>
    <col min="8491" max="8491" width="9" style="6"/>
    <col min="8492" max="8502" width="10" style="6" customWidth="1"/>
    <col min="8503" max="8503" width="10.375" style="6" customWidth="1"/>
    <col min="8504" max="8504" width="3.625" style="6" customWidth="1"/>
    <col min="8505" max="8517" width="10" style="6" customWidth="1"/>
    <col min="8518" max="8518" width="9.625" style="6" bestFit="1" customWidth="1"/>
    <col min="8519" max="8519" width="1.875" style="6" customWidth="1"/>
    <col min="8520" max="8520" width="8.25" style="6" customWidth="1"/>
    <col min="8521" max="8530" width="10" style="6" customWidth="1"/>
    <col min="8531" max="8531" width="9.5" style="6" customWidth="1"/>
    <col min="8532" max="8541" width="10" style="6" customWidth="1"/>
    <col min="8542" max="8542" width="16" style="6" customWidth="1"/>
    <col min="8543" max="8544" width="11.125" style="6" customWidth="1"/>
    <col min="8545" max="8567" width="10" style="6" customWidth="1"/>
    <col min="8568" max="8569" width="9.875" style="6" customWidth="1"/>
    <col min="8570" max="8704" width="9" style="6"/>
    <col min="8705" max="8705" width="1.5" style="6" customWidth="1"/>
    <col min="8706" max="8706" width="8.5" style="6" customWidth="1"/>
    <col min="8707" max="8707" width="12.125" style="6" customWidth="1"/>
    <col min="8708" max="8708" width="11.625" style="6" bestFit="1" customWidth="1"/>
    <col min="8709" max="8709" width="10.875" style="6" customWidth="1"/>
    <col min="8710" max="8710" width="10.25" style="6" customWidth="1"/>
    <col min="8711" max="8711" width="11.25" style="6" customWidth="1"/>
    <col min="8712" max="8712" width="10.25" style="6" customWidth="1"/>
    <col min="8713" max="8713" width="10.375" style="6" customWidth="1"/>
    <col min="8714" max="8714" width="10.875" style="6" customWidth="1"/>
    <col min="8715" max="8715" width="11.125" style="6" bestFit="1" customWidth="1"/>
    <col min="8716" max="8716" width="11" style="6" customWidth="1"/>
    <col min="8717" max="8717" width="10.5" style="6" customWidth="1"/>
    <col min="8718" max="8718" width="10.875" style="6" bestFit="1" customWidth="1"/>
    <col min="8719" max="8719" width="1.75" style="6" customWidth="1"/>
    <col min="8720" max="8720" width="9.125" style="6" customWidth="1"/>
    <col min="8721" max="8721" width="11.5" style="6" customWidth="1"/>
    <col min="8722" max="8722" width="10.125" style="6" customWidth="1"/>
    <col min="8723" max="8725" width="10.375" style="6" customWidth="1"/>
    <col min="8726" max="8726" width="9.375" style="6" customWidth="1"/>
    <col min="8727" max="8727" width="8.75" style="6" customWidth="1"/>
    <col min="8728" max="8728" width="9.375" style="6" customWidth="1"/>
    <col min="8729" max="8729" width="9.75" style="6" customWidth="1"/>
    <col min="8730" max="8730" width="11.875" style="6" customWidth="1"/>
    <col min="8731" max="8731" width="10" style="6" customWidth="1"/>
    <col min="8732" max="8732" width="10.625" style="6" customWidth="1"/>
    <col min="8733" max="8733" width="11.125" style="6" bestFit="1" customWidth="1"/>
    <col min="8734" max="8734" width="1.125" style="6" customWidth="1"/>
    <col min="8735" max="8735" width="8.25" style="6" customWidth="1"/>
    <col min="8736" max="8736" width="11.75" style="6" customWidth="1"/>
    <col min="8737" max="8737" width="10.875" style="6" customWidth="1"/>
    <col min="8738" max="8739" width="11" style="6" customWidth="1"/>
    <col min="8740" max="8740" width="10" style="6" customWidth="1"/>
    <col min="8741" max="8741" width="11.625" style="6" customWidth="1"/>
    <col min="8742" max="8742" width="11.125" style="6" customWidth="1"/>
    <col min="8743" max="8743" width="12.5" style="6" customWidth="1"/>
    <col min="8744" max="8744" width="10.25" style="6" customWidth="1"/>
    <col min="8745" max="8745" width="9.875" style="6" customWidth="1"/>
    <col min="8746" max="8746" width="19.75" style="6" customWidth="1"/>
    <col min="8747" max="8747" width="9" style="6"/>
    <col min="8748" max="8758" width="10" style="6" customWidth="1"/>
    <col min="8759" max="8759" width="10.375" style="6" customWidth="1"/>
    <col min="8760" max="8760" width="3.625" style="6" customWidth="1"/>
    <col min="8761" max="8773" width="10" style="6" customWidth="1"/>
    <col min="8774" max="8774" width="9.625" style="6" bestFit="1" customWidth="1"/>
    <col min="8775" max="8775" width="1.875" style="6" customWidth="1"/>
    <col min="8776" max="8776" width="8.25" style="6" customWidth="1"/>
    <col min="8777" max="8786" width="10" style="6" customWidth="1"/>
    <col min="8787" max="8787" width="9.5" style="6" customWidth="1"/>
    <col min="8788" max="8797" width="10" style="6" customWidth="1"/>
    <col min="8798" max="8798" width="16" style="6" customWidth="1"/>
    <col min="8799" max="8800" width="11.125" style="6" customWidth="1"/>
    <col min="8801" max="8823" width="10" style="6" customWidth="1"/>
    <col min="8824" max="8825" width="9.875" style="6" customWidth="1"/>
    <col min="8826" max="8960" width="9" style="6"/>
    <col min="8961" max="8961" width="1.5" style="6" customWidth="1"/>
    <col min="8962" max="8962" width="8.5" style="6" customWidth="1"/>
    <col min="8963" max="8963" width="12.125" style="6" customWidth="1"/>
    <col min="8964" max="8964" width="11.625" style="6" bestFit="1" customWidth="1"/>
    <col min="8965" max="8965" width="10.875" style="6" customWidth="1"/>
    <col min="8966" max="8966" width="10.25" style="6" customWidth="1"/>
    <col min="8967" max="8967" width="11.25" style="6" customWidth="1"/>
    <col min="8968" max="8968" width="10.25" style="6" customWidth="1"/>
    <col min="8969" max="8969" width="10.375" style="6" customWidth="1"/>
    <col min="8970" max="8970" width="10.875" style="6" customWidth="1"/>
    <col min="8971" max="8971" width="11.125" style="6" bestFit="1" customWidth="1"/>
    <col min="8972" max="8972" width="11" style="6" customWidth="1"/>
    <col min="8973" max="8973" width="10.5" style="6" customWidth="1"/>
    <col min="8974" max="8974" width="10.875" style="6" bestFit="1" customWidth="1"/>
    <col min="8975" max="8975" width="1.75" style="6" customWidth="1"/>
    <col min="8976" max="8976" width="9.125" style="6" customWidth="1"/>
    <col min="8977" max="8977" width="11.5" style="6" customWidth="1"/>
    <col min="8978" max="8978" width="10.125" style="6" customWidth="1"/>
    <col min="8979" max="8981" width="10.375" style="6" customWidth="1"/>
    <col min="8982" max="8982" width="9.375" style="6" customWidth="1"/>
    <col min="8983" max="8983" width="8.75" style="6" customWidth="1"/>
    <col min="8984" max="8984" width="9.375" style="6" customWidth="1"/>
    <col min="8985" max="8985" width="9.75" style="6" customWidth="1"/>
    <col min="8986" max="8986" width="11.875" style="6" customWidth="1"/>
    <col min="8987" max="8987" width="10" style="6" customWidth="1"/>
    <col min="8988" max="8988" width="10.625" style="6" customWidth="1"/>
    <col min="8989" max="8989" width="11.125" style="6" bestFit="1" customWidth="1"/>
    <col min="8990" max="8990" width="1.125" style="6" customWidth="1"/>
    <col min="8991" max="8991" width="8.25" style="6" customWidth="1"/>
    <col min="8992" max="8992" width="11.75" style="6" customWidth="1"/>
    <col min="8993" max="8993" width="10.875" style="6" customWidth="1"/>
    <col min="8994" max="8995" width="11" style="6" customWidth="1"/>
    <col min="8996" max="8996" width="10" style="6" customWidth="1"/>
    <col min="8997" max="8997" width="11.625" style="6" customWidth="1"/>
    <col min="8998" max="8998" width="11.125" style="6" customWidth="1"/>
    <col min="8999" max="8999" width="12.5" style="6" customWidth="1"/>
    <col min="9000" max="9000" width="10.25" style="6" customWidth="1"/>
    <col min="9001" max="9001" width="9.875" style="6" customWidth="1"/>
    <col min="9002" max="9002" width="19.75" style="6" customWidth="1"/>
    <col min="9003" max="9003" width="9" style="6"/>
    <col min="9004" max="9014" width="10" style="6" customWidth="1"/>
    <col min="9015" max="9015" width="10.375" style="6" customWidth="1"/>
    <col min="9016" max="9016" width="3.625" style="6" customWidth="1"/>
    <col min="9017" max="9029" width="10" style="6" customWidth="1"/>
    <col min="9030" max="9030" width="9.625" style="6" bestFit="1" customWidth="1"/>
    <col min="9031" max="9031" width="1.875" style="6" customWidth="1"/>
    <col min="9032" max="9032" width="8.25" style="6" customWidth="1"/>
    <col min="9033" max="9042" width="10" style="6" customWidth="1"/>
    <col min="9043" max="9043" width="9.5" style="6" customWidth="1"/>
    <col min="9044" max="9053" width="10" style="6" customWidth="1"/>
    <col min="9054" max="9054" width="16" style="6" customWidth="1"/>
    <col min="9055" max="9056" width="11.125" style="6" customWidth="1"/>
    <col min="9057" max="9079" width="10" style="6" customWidth="1"/>
    <col min="9080" max="9081" width="9.875" style="6" customWidth="1"/>
    <col min="9082" max="9216" width="9" style="6"/>
    <col min="9217" max="9217" width="1.5" style="6" customWidth="1"/>
    <col min="9218" max="9218" width="8.5" style="6" customWidth="1"/>
    <col min="9219" max="9219" width="12.125" style="6" customWidth="1"/>
    <col min="9220" max="9220" width="11.625" style="6" bestFit="1" customWidth="1"/>
    <col min="9221" max="9221" width="10.875" style="6" customWidth="1"/>
    <col min="9222" max="9222" width="10.25" style="6" customWidth="1"/>
    <col min="9223" max="9223" width="11.25" style="6" customWidth="1"/>
    <col min="9224" max="9224" width="10.25" style="6" customWidth="1"/>
    <col min="9225" max="9225" width="10.375" style="6" customWidth="1"/>
    <col min="9226" max="9226" width="10.875" style="6" customWidth="1"/>
    <col min="9227" max="9227" width="11.125" style="6" bestFit="1" customWidth="1"/>
    <col min="9228" max="9228" width="11" style="6" customWidth="1"/>
    <col min="9229" max="9229" width="10.5" style="6" customWidth="1"/>
    <col min="9230" max="9230" width="10.875" style="6" bestFit="1" customWidth="1"/>
    <col min="9231" max="9231" width="1.75" style="6" customWidth="1"/>
    <col min="9232" max="9232" width="9.125" style="6" customWidth="1"/>
    <col min="9233" max="9233" width="11.5" style="6" customWidth="1"/>
    <col min="9234" max="9234" width="10.125" style="6" customWidth="1"/>
    <col min="9235" max="9237" width="10.375" style="6" customWidth="1"/>
    <col min="9238" max="9238" width="9.375" style="6" customWidth="1"/>
    <col min="9239" max="9239" width="8.75" style="6" customWidth="1"/>
    <col min="9240" max="9240" width="9.375" style="6" customWidth="1"/>
    <col min="9241" max="9241" width="9.75" style="6" customWidth="1"/>
    <col min="9242" max="9242" width="11.875" style="6" customWidth="1"/>
    <col min="9243" max="9243" width="10" style="6" customWidth="1"/>
    <col min="9244" max="9244" width="10.625" style="6" customWidth="1"/>
    <col min="9245" max="9245" width="11.125" style="6" bestFit="1" customWidth="1"/>
    <col min="9246" max="9246" width="1.125" style="6" customWidth="1"/>
    <col min="9247" max="9247" width="8.25" style="6" customWidth="1"/>
    <col min="9248" max="9248" width="11.75" style="6" customWidth="1"/>
    <col min="9249" max="9249" width="10.875" style="6" customWidth="1"/>
    <col min="9250" max="9251" width="11" style="6" customWidth="1"/>
    <col min="9252" max="9252" width="10" style="6" customWidth="1"/>
    <col min="9253" max="9253" width="11.625" style="6" customWidth="1"/>
    <col min="9254" max="9254" width="11.125" style="6" customWidth="1"/>
    <col min="9255" max="9255" width="12.5" style="6" customWidth="1"/>
    <col min="9256" max="9256" width="10.25" style="6" customWidth="1"/>
    <col min="9257" max="9257" width="9.875" style="6" customWidth="1"/>
    <col min="9258" max="9258" width="19.75" style="6" customWidth="1"/>
    <col min="9259" max="9259" width="9" style="6"/>
    <col min="9260" max="9270" width="10" style="6" customWidth="1"/>
    <col min="9271" max="9271" width="10.375" style="6" customWidth="1"/>
    <col min="9272" max="9272" width="3.625" style="6" customWidth="1"/>
    <col min="9273" max="9285" width="10" style="6" customWidth="1"/>
    <col min="9286" max="9286" width="9.625" style="6" bestFit="1" customWidth="1"/>
    <col min="9287" max="9287" width="1.875" style="6" customWidth="1"/>
    <col min="9288" max="9288" width="8.25" style="6" customWidth="1"/>
    <col min="9289" max="9298" width="10" style="6" customWidth="1"/>
    <col min="9299" max="9299" width="9.5" style="6" customWidth="1"/>
    <col min="9300" max="9309" width="10" style="6" customWidth="1"/>
    <col min="9310" max="9310" width="16" style="6" customWidth="1"/>
    <col min="9311" max="9312" width="11.125" style="6" customWidth="1"/>
    <col min="9313" max="9335" width="10" style="6" customWidth="1"/>
    <col min="9336" max="9337" width="9.875" style="6" customWidth="1"/>
    <col min="9338" max="9472" width="9" style="6"/>
    <col min="9473" max="9473" width="1.5" style="6" customWidth="1"/>
    <col min="9474" max="9474" width="8.5" style="6" customWidth="1"/>
    <col min="9475" max="9475" width="12.125" style="6" customWidth="1"/>
    <col min="9476" max="9476" width="11.625" style="6" bestFit="1" customWidth="1"/>
    <col min="9477" max="9477" width="10.875" style="6" customWidth="1"/>
    <col min="9478" max="9478" width="10.25" style="6" customWidth="1"/>
    <col min="9479" max="9479" width="11.25" style="6" customWidth="1"/>
    <col min="9480" max="9480" width="10.25" style="6" customWidth="1"/>
    <col min="9481" max="9481" width="10.375" style="6" customWidth="1"/>
    <col min="9482" max="9482" width="10.875" style="6" customWidth="1"/>
    <col min="9483" max="9483" width="11.125" style="6" bestFit="1" customWidth="1"/>
    <col min="9484" max="9484" width="11" style="6" customWidth="1"/>
    <col min="9485" max="9485" width="10.5" style="6" customWidth="1"/>
    <col min="9486" max="9486" width="10.875" style="6" bestFit="1" customWidth="1"/>
    <col min="9487" max="9487" width="1.75" style="6" customWidth="1"/>
    <col min="9488" max="9488" width="9.125" style="6" customWidth="1"/>
    <col min="9489" max="9489" width="11.5" style="6" customWidth="1"/>
    <col min="9490" max="9490" width="10.125" style="6" customWidth="1"/>
    <col min="9491" max="9493" width="10.375" style="6" customWidth="1"/>
    <col min="9494" max="9494" width="9.375" style="6" customWidth="1"/>
    <col min="9495" max="9495" width="8.75" style="6" customWidth="1"/>
    <col min="9496" max="9496" width="9.375" style="6" customWidth="1"/>
    <col min="9497" max="9497" width="9.75" style="6" customWidth="1"/>
    <col min="9498" max="9498" width="11.875" style="6" customWidth="1"/>
    <col min="9499" max="9499" width="10" style="6" customWidth="1"/>
    <col min="9500" max="9500" width="10.625" style="6" customWidth="1"/>
    <col min="9501" max="9501" width="11.125" style="6" bestFit="1" customWidth="1"/>
    <col min="9502" max="9502" width="1.125" style="6" customWidth="1"/>
    <col min="9503" max="9503" width="8.25" style="6" customWidth="1"/>
    <col min="9504" max="9504" width="11.75" style="6" customWidth="1"/>
    <col min="9505" max="9505" width="10.875" style="6" customWidth="1"/>
    <col min="9506" max="9507" width="11" style="6" customWidth="1"/>
    <col min="9508" max="9508" width="10" style="6" customWidth="1"/>
    <col min="9509" max="9509" width="11.625" style="6" customWidth="1"/>
    <col min="9510" max="9510" width="11.125" style="6" customWidth="1"/>
    <col min="9511" max="9511" width="12.5" style="6" customWidth="1"/>
    <col min="9512" max="9512" width="10.25" style="6" customWidth="1"/>
    <col min="9513" max="9513" width="9.875" style="6" customWidth="1"/>
    <col min="9514" max="9514" width="19.75" style="6" customWidth="1"/>
    <col min="9515" max="9515" width="9" style="6"/>
    <col min="9516" max="9526" width="10" style="6" customWidth="1"/>
    <col min="9527" max="9527" width="10.375" style="6" customWidth="1"/>
    <col min="9528" max="9528" width="3.625" style="6" customWidth="1"/>
    <col min="9529" max="9541" width="10" style="6" customWidth="1"/>
    <col min="9542" max="9542" width="9.625" style="6" bestFit="1" customWidth="1"/>
    <col min="9543" max="9543" width="1.875" style="6" customWidth="1"/>
    <col min="9544" max="9544" width="8.25" style="6" customWidth="1"/>
    <col min="9545" max="9554" width="10" style="6" customWidth="1"/>
    <col min="9555" max="9555" width="9.5" style="6" customWidth="1"/>
    <col min="9556" max="9565" width="10" style="6" customWidth="1"/>
    <col min="9566" max="9566" width="16" style="6" customWidth="1"/>
    <col min="9567" max="9568" width="11.125" style="6" customWidth="1"/>
    <col min="9569" max="9591" width="10" style="6" customWidth="1"/>
    <col min="9592" max="9593" width="9.875" style="6" customWidth="1"/>
    <col min="9594" max="9728" width="9" style="6"/>
    <col min="9729" max="9729" width="1.5" style="6" customWidth="1"/>
    <col min="9730" max="9730" width="8.5" style="6" customWidth="1"/>
    <col min="9731" max="9731" width="12.125" style="6" customWidth="1"/>
    <col min="9732" max="9732" width="11.625" style="6" bestFit="1" customWidth="1"/>
    <col min="9733" max="9733" width="10.875" style="6" customWidth="1"/>
    <col min="9734" max="9734" width="10.25" style="6" customWidth="1"/>
    <col min="9735" max="9735" width="11.25" style="6" customWidth="1"/>
    <col min="9736" max="9736" width="10.25" style="6" customWidth="1"/>
    <col min="9737" max="9737" width="10.375" style="6" customWidth="1"/>
    <col min="9738" max="9738" width="10.875" style="6" customWidth="1"/>
    <col min="9739" max="9739" width="11.125" style="6" bestFit="1" customWidth="1"/>
    <col min="9740" max="9740" width="11" style="6" customWidth="1"/>
    <col min="9741" max="9741" width="10.5" style="6" customWidth="1"/>
    <col min="9742" max="9742" width="10.875" style="6" bestFit="1" customWidth="1"/>
    <col min="9743" max="9743" width="1.75" style="6" customWidth="1"/>
    <col min="9744" max="9744" width="9.125" style="6" customWidth="1"/>
    <col min="9745" max="9745" width="11.5" style="6" customWidth="1"/>
    <col min="9746" max="9746" width="10.125" style="6" customWidth="1"/>
    <col min="9747" max="9749" width="10.375" style="6" customWidth="1"/>
    <col min="9750" max="9750" width="9.375" style="6" customWidth="1"/>
    <col min="9751" max="9751" width="8.75" style="6" customWidth="1"/>
    <col min="9752" max="9752" width="9.375" style="6" customWidth="1"/>
    <col min="9753" max="9753" width="9.75" style="6" customWidth="1"/>
    <col min="9754" max="9754" width="11.875" style="6" customWidth="1"/>
    <col min="9755" max="9755" width="10" style="6" customWidth="1"/>
    <col min="9756" max="9756" width="10.625" style="6" customWidth="1"/>
    <col min="9757" max="9757" width="11.125" style="6" bestFit="1" customWidth="1"/>
    <col min="9758" max="9758" width="1.125" style="6" customWidth="1"/>
    <col min="9759" max="9759" width="8.25" style="6" customWidth="1"/>
    <col min="9760" max="9760" width="11.75" style="6" customWidth="1"/>
    <col min="9761" max="9761" width="10.875" style="6" customWidth="1"/>
    <col min="9762" max="9763" width="11" style="6" customWidth="1"/>
    <col min="9764" max="9764" width="10" style="6" customWidth="1"/>
    <col min="9765" max="9765" width="11.625" style="6" customWidth="1"/>
    <col min="9766" max="9766" width="11.125" style="6" customWidth="1"/>
    <col min="9767" max="9767" width="12.5" style="6" customWidth="1"/>
    <col min="9768" max="9768" width="10.25" style="6" customWidth="1"/>
    <col min="9769" max="9769" width="9.875" style="6" customWidth="1"/>
    <col min="9770" max="9770" width="19.75" style="6" customWidth="1"/>
    <col min="9771" max="9771" width="9" style="6"/>
    <col min="9772" max="9782" width="10" style="6" customWidth="1"/>
    <col min="9783" max="9783" width="10.375" style="6" customWidth="1"/>
    <col min="9784" max="9784" width="3.625" style="6" customWidth="1"/>
    <col min="9785" max="9797" width="10" style="6" customWidth="1"/>
    <col min="9798" max="9798" width="9.625" style="6" bestFit="1" customWidth="1"/>
    <col min="9799" max="9799" width="1.875" style="6" customWidth="1"/>
    <col min="9800" max="9800" width="8.25" style="6" customWidth="1"/>
    <col min="9801" max="9810" width="10" style="6" customWidth="1"/>
    <col min="9811" max="9811" width="9.5" style="6" customWidth="1"/>
    <col min="9812" max="9821" width="10" style="6" customWidth="1"/>
    <col min="9822" max="9822" width="16" style="6" customWidth="1"/>
    <col min="9823" max="9824" width="11.125" style="6" customWidth="1"/>
    <col min="9825" max="9847" width="10" style="6" customWidth="1"/>
    <col min="9848" max="9849" width="9.875" style="6" customWidth="1"/>
    <col min="9850" max="9984" width="9" style="6"/>
    <col min="9985" max="9985" width="1.5" style="6" customWidth="1"/>
    <col min="9986" max="9986" width="8.5" style="6" customWidth="1"/>
    <col min="9987" max="9987" width="12.125" style="6" customWidth="1"/>
    <col min="9988" max="9988" width="11.625" style="6" bestFit="1" customWidth="1"/>
    <col min="9989" max="9989" width="10.875" style="6" customWidth="1"/>
    <col min="9990" max="9990" width="10.25" style="6" customWidth="1"/>
    <col min="9991" max="9991" width="11.25" style="6" customWidth="1"/>
    <col min="9992" max="9992" width="10.25" style="6" customWidth="1"/>
    <col min="9993" max="9993" width="10.375" style="6" customWidth="1"/>
    <col min="9994" max="9994" width="10.875" style="6" customWidth="1"/>
    <col min="9995" max="9995" width="11.125" style="6" bestFit="1" customWidth="1"/>
    <col min="9996" max="9996" width="11" style="6" customWidth="1"/>
    <col min="9997" max="9997" width="10.5" style="6" customWidth="1"/>
    <col min="9998" max="9998" width="10.875" style="6" bestFit="1" customWidth="1"/>
    <col min="9999" max="9999" width="1.75" style="6" customWidth="1"/>
    <col min="10000" max="10000" width="9.125" style="6" customWidth="1"/>
    <col min="10001" max="10001" width="11.5" style="6" customWidth="1"/>
    <col min="10002" max="10002" width="10.125" style="6" customWidth="1"/>
    <col min="10003" max="10005" width="10.375" style="6" customWidth="1"/>
    <col min="10006" max="10006" width="9.375" style="6" customWidth="1"/>
    <col min="10007" max="10007" width="8.75" style="6" customWidth="1"/>
    <col min="10008" max="10008" width="9.375" style="6" customWidth="1"/>
    <col min="10009" max="10009" width="9.75" style="6" customWidth="1"/>
    <col min="10010" max="10010" width="11.875" style="6" customWidth="1"/>
    <col min="10011" max="10011" width="10" style="6" customWidth="1"/>
    <col min="10012" max="10012" width="10.625" style="6" customWidth="1"/>
    <col min="10013" max="10013" width="11.125" style="6" bestFit="1" customWidth="1"/>
    <col min="10014" max="10014" width="1.125" style="6" customWidth="1"/>
    <col min="10015" max="10015" width="8.25" style="6" customWidth="1"/>
    <col min="10016" max="10016" width="11.75" style="6" customWidth="1"/>
    <col min="10017" max="10017" width="10.875" style="6" customWidth="1"/>
    <col min="10018" max="10019" width="11" style="6" customWidth="1"/>
    <col min="10020" max="10020" width="10" style="6" customWidth="1"/>
    <col min="10021" max="10021" width="11.625" style="6" customWidth="1"/>
    <col min="10022" max="10022" width="11.125" style="6" customWidth="1"/>
    <col min="10023" max="10023" width="12.5" style="6" customWidth="1"/>
    <col min="10024" max="10024" width="10.25" style="6" customWidth="1"/>
    <col min="10025" max="10025" width="9.875" style="6" customWidth="1"/>
    <col min="10026" max="10026" width="19.75" style="6" customWidth="1"/>
    <col min="10027" max="10027" width="9" style="6"/>
    <col min="10028" max="10038" width="10" style="6" customWidth="1"/>
    <col min="10039" max="10039" width="10.375" style="6" customWidth="1"/>
    <col min="10040" max="10040" width="3.625" style="6" customWidth="1"/>
    <col min="10041" max="10053" width="10" style="6" customWidth="1"/>
    <col min="10054" max="10054" width="9.625" style="6" bestFit="1" customWidth="1"/>
    <col min="10055" max="10055" width="1.875" style="6" customWidth="1"/>
    <col min="10056" max="10056" width="8.25" style="6" customWidth="1"/>
    <col min="10057" max="10066" width="10" style="6" customWidth="1"/>
    <col min="10067" max="10067" width="9.5" style="6" customWidth="1"/>
    <col min="10068" max="10077" width="10" style="6" customWidth="1"/>
    <col min="10078" max="10078" width="16" style="6" customWidth="1"/>
    <col min="10079" max="10080" width="11.125" style="6" customWidth="1"/>
    <col min="10081" max="10103" width="10" style="6" customWidth="1"/>
    <col min="10104" max="10105" width="9.875" style="6" customWidth="1"/>
    <col min="10106" max="10240" width="9" style="6"/>
    <col min="10241" max="10241" width="1.5" style="6" customWidth="1"/>
    <col min="10242" max="10242" width="8.5" style="6" customWidth="1"/>
    <col min="10243" max="10243" width="12.125" style="6" customWidth="1"/>
    <col min="10244" max="10244" width="11.625" style="6" bestFit="1" customWidth="1"/>
    <col min="10245" max="10245" width="10.875" style="6" customWidth="1"/>
    <col min="10246" max="10246" width="10.25" style="6" customWidth="1"/>
    <col min="10247" max="10247" width="11.25" style="6" customWidth="1"/>
    <col min="10248" max="10248" width="10.25" style="6" customWidth="1"/>
    <col min="10249" max="10249" width="10.375" style="6" customWidth="1"/>
    <col min="10250" max="10250" width="10.875" style="6" customWidth="1"/>
    <col min="10251" max="10251" width="11.125" style="6" bestFit="1" customWidth="1"/>
    <col min="10252" max="10252" width="11" style="6" customWidth="1"/>
    <col min="10253" max="10253" width="10.5" style="6" customWidth="1"/>
    <col min="10254" max="10254" width="10.875" style="6" bestFit="1" customWidth="1"/>
    <col min="10255" max="10255" width="1.75" style="6" customWidth="1"/>
    <col min="10256" max="10256" width="9.125" style="6" customWidth="1"/>
    <col min="10257" max="10257" width="11.5" style="6" customWidth="1"/>
    <col min="10258" max="10258" width="10.125" style="6" customWidth="1"/>
    <col min="10259" max="10261" width="10.375" style="6" customWidth="1"/>
    <col min="10262" max="10262" width="9.375" style="6" customWidth="1"/>
    <col min="10263" max="10263" width="8.75" style="6" customWidth="1"/>
    <col min="10264" max="10264" width="9.375" style="6" customWidth="1"/>
    <col min="10265" max="10265" width="9.75" style="6" customWidth="1"/>
    <col min="10266" max="10266" width="11.875" style="6" customWidth="1"/>
    <col min="10267" max="10267" width="10" style="6" customWidth="1"/>
    <col min="10268" max="10268" width="10.625" style="6" customWidth="1"/>
    <col min="10269" max="10269" width="11.125" style="6" bestFit="1" customWidth="1"/>
    <col min="10270" max="10270" width="1.125" style="6" customWidth="1"/>
    <col min="10271" max="10271" width="8.25" style="6" customWidth="1"/>
    <col min="10272" max="10272" width="11.75" style="6" customWidth="1"/>
    <col min="10273" max="10273" width="10.875" style="6" customWidth="1"/>
    <col min="10274" max="10275" width="11" style="6" customWidth="1"/>
    <col min="10276" max="10276" width="10" style="6" customWidth="1"/>
    <col min="10277" max="10277" width="11.625" style="6" customWidth="1"/>
    <col min="10278" max="10278" width="11.125" style="6" customWidth="1"/>
    <col min="10279" max="10279" width="12.5" style="6" customWidth="1"/>
    <col min="10280" max="10280" width="10.25" style="6" customWidth="1"/>
    <col min="10281" max="10281" width="9.875" style="6" customWidth="1"/>
    <col min="10282" max="10282" width="19.75" style="6" customWidth="1"/>
    <col min="10283" max="10283" width="9" style="6"/>
    <col min="10284" max="10294" width="10" style="6" customWidth="1"/>
    <col min="10295" max="10295" width="10.375" style="6" customWidth="1"/>
    <col min="10296" max="10296" width="3.625" style="6" customWidth="1"/>
    <col min="10297" max="10309" width="10" style="6" customWidth="1"/>
    <col min="10310" max="10310" width="9.625" style="6" bestFit="1" customWidth="1"/>
    <col min="10311" max="10311" width="1.875" style="6" customWidth="1"/>
    <col min="10312" max="10312" width="8.25" style="6" customWidth="1"/>
    <col min="10313" max="10322" width="10" style="6" customWidth="1"/>
    <col min="10323" max="10323" width="9.5" style="6" customWidth="1"/>
    <col min="10324" max="10333" width="10" style="6" customWidth="1"/>
    <col min="10334" max="10334" width="16" style="6" customWidth="1"/>
    <col min="10335" max="10336" width="11.125" style="6" customWidth="1"/>
    <col min="10337" max="10359" width="10" style="6" customWidth="1"/>
    <col min="10360" max="10361" width="9.875" style="6" customWidth="1"/>
    <col min="10362" max="10496" width="9" style="6"/>
    <col min="10497" max="10497" width="1.5" style="6" customWidth="1"/>
    <col min="10498" max="10498" width="8.5" style="6" customWidth="1"/>
    <col min="10499" max="10499" width="12.125" style="6" customWidth="1"/>
    <col min="10500" max="10500" width="11.625" style="6" bestFit="1" customWidth="1"/>
    <col min="10501" max="10501" width="10.875" style="6" customWidth="1"/>
    <col min="10502" max="10502" width="10.25" style="6" customWidth="1"/>
    <col min="10503" max="10503" width="11.25" style="6" customWidth="1"/>
    <col min="10504" max="10504" width="10.25" style="6" customWidth="1"/>
    <col min="10505" max="10505" width="10.375" style="6" customWidth="1"/>
    <col min="10506" max="10506" width="10.875" style="6" customWidth="1"/>
    <col min="10507" max="10507" width="11.125" style="6" bestFit="1" customWidth="1"/>
    <col min="10508" max="10508" width="11" style="6" customWidth="1"/>
    <col min="10509" max="10509" width="10.5" style="6" customWidth="1"/>
    <col min="10510" max="10510" width="10.875" style="6" bestFit="1" customWidth="1"/>
    <col min="10511" max="10511" width="1.75" style="6" customWidth="1"/>
    <col min="10512" max="10512" width="9.125" style="6" customWidth="1"/>
    <col min="10513" max="10513" width="11.5" style="6" customWidth="1"/>
    <col min="10514" max="10514" width="10.125" style="6" customWidth="1"/>
    <col min="10515" max="10517" width="10.375" style="6" customWidth="1"/>
    <col min="10518" max="10518" width="9.375" style="6" customWidth="1"/>
    <col min="10519" max="10519" width="8.75" style="6" customWidth="1"/>
    <col min="10520" max="10520" width="9.375" style="6" customWidth="1"/>
    <col min="10521" max="10521" width="9.75" style="6" customWidth="1"/>
    <col min="10522" max="10522" width="11.875" style="6" customWidth="1"/>
    <col min="10523" max="10523" width="10" style="6" customWidth="1"/>
    <col min="10524" max="10524" width="10.625" style="6" customWidth="1"/>
    <col min="10525" max="10525" width="11.125" style="6" bestFit="1" customWidth="1"/>
    <col min="10526" max="10526" width="1.125" style="6" customWidth="1"/>
    <col min="10527" max="10527" width="8.25" style="6" customWidth="1"/>
    <col min="10528" max="10528" width="11.75" style="6" customWidth="1"/>
    <col min="10529" max="10529" width="10.875" style="6" customWidth="1"/>
    <col min="10530" max="10531" width="11" style="6" customWidth="1"/>
    <col min="10532" max="10532" width="10" style="6" customWidth="1"/>
    <col min="10533" max="10533" width="11.625" style="6" customWidth="1"/>
    <col min="10534" max="10534" width="11.125" style="6" customWidth="1"/>
    <col min="10535" max="10535" width="12.5" style="6" customWidth="1"/>
    <col min="10536" max="10536" width="10.25" style="6" customWidth="1"/>
    <col min="10537" max="10537" width="9.875" style="6" customWidth="1"/>
    <col min="10538" max="10538" width="19.75" style="6" customWidth="1"/>
    <col min="10539" max="10539" width="9" style="6"/>
    <col min="10540" max="10550" width="10" style="6" customWidth="1"/>
    <col min="10551" max="10551" width="10.375" style="6" customWidth="1"/>
    <col min="10552" max="10552" width="3.625" style="6" customWidth="1"/>
    <col min="10553" max="10565" width="10" style="6" customWidth="1"/>
    <col min="10566" max="10566" width="9.625" style="6" bestFit="1" customWidth="1"/>
    <col min="10567" max="10567" width="1.875" style="6" customWidth="1"/>
    <col min="10568" max="10568" width="8.25" style="6" customWidth="1"/>
    <col min="10569" max="10578" width="10" style="6" customWidth="1"/>
    <col min="10579" max="10579" width="9.5" style="6" customWidth="1"/>
    <col min="10580" max="10589" width="10" style="6" customWidth="1"/>
    <col min="10590" max="10590" width="16" style="6" customWidth="1"/>
    <col min="10591" max="10592" width="11.125" style="6" customWidth="1"/>
    <col min="10593" max="10615" width="10" style="6" customWidth="1"/>
    <col min="10616" max="10617" width="9.875" style="6" customWidth="1"/>
    <col min="10618" max="10752" width="9" style="6"/>
    <col min="10753" max="10753" width="1.5" style="6" customWidth="1"/>
    <col min="10754" max="10754" width="8.5" style="6" customWidth="1"/>
    <col min="10755" max="10755" width="12.125" style="6" customWidth="1"/>
    <col min="10756" max="10756" width="11.625" style="6" bestFit="1" customWidth="1"/>
    <col min="10757" max="10757" width="10.875" style="6" customWidth="1"/>
    <col min="10758" max="10758" width="10.25" style="6" customWidth="1"/>
    <col min="10759" max="10759" width="11.25" style="6" customWidth="1"/>
    <col min="10760" max="10760" width="10.25" style="6" customWidth="1"/>
    <col min="10761" max="10761" width="10.375" style="6" customWidth="1"/>
    <col min="10762" max="10762" width="10.875" style="6" customWidth="1"/>
    <col min="10763" max="10763" width="11.125" style="6" bestFit="1" customWidth="1"/>
    <col min="10764" max="10764" width="11" style="6" customWidth="1"/>
    <col min="10765" max="10765" width="10.5" style="6" customWidth="1"/>
    <col min="10766" max="10766" width="10.875" style="6" bestFit="1" customWidth="1"/>
    <col min="10767" max="10767" width="1.75" style="6" customWidth="1"/>
    <col min="10768" max="10768" width="9.125" style="6" customWidth="1"/>
    <col min="10769" max="10769" width="11.5" style="6" customWidth="1"/>
    <col min="10770" max="10770" width="10.125" style="6" customWidth="1"/>
    <col min="10771" max="10773" width="10.375" style="6" customWidth="1"/>
    <col min="10774" max="10774" width="9.375" style="6" customWidth="1"/>
    <col min="10775" max="10775" width="8.75" style="6" customWidth="1"/>
    <col min="10776" max="10776" width="9.375" style="6" customWidth="1"/>
    <col min="10777" max="10777" width="9.75" style="6" customWidth="1"/>
    <col min="10778" max="10778" width="11.875" style="6" customWidth="1"/>
    <col min="10779" max="10779" width="10" style="6" customWidth="1"/>
    <col min="10780" max="10780" width="10.625" style="6" customWidth="1"/>
    <col min="10781" max="10781" width="11.125" style="6" bestFit="1" customWidth="1"/>
    <col min="10782" max="10782" width="1.125" style="6" customWidth="1"/>
    <col min="10783" max="10783" width="8.25" style="6" customWidth="1"/>
    <col min="10784" max="10784" width="11.75" style="6" customWidth="1"/>
    <col min="10785" max="10785" width="10.875" style="6" customWidth="1"/>
    <col min="10786" max="10787" width="11" style="6" customWidth="1"/>
    <col min="10788" max="10788" width="10" style="6" customWidth="1"/>
    <col min="10789" max="10789" width="11.625" style="6" customWidth="1"/>
    <col min="10790" max="10790" width="11.125" style="6" customWidth="1"/>
    <col min="10791" max="10791" width="12.5" style="6" customWidth="1"/>
    <col min="10792" max="10792" width="10.25" style="6" customWidth="1"/>
    <col min="10793" max="10793" width="9.875" style="6" customWidth="1"/>
    <col min="10794" max="10794" width="19.75" style="6" customWidth="1"/>
    <col min="10795" max="10795" width="9" style="6"/>
    <col min="10796" max="10806" width="10" style="6" customWidth="1"/>
    <col min="10807" max="10807" width="10.375" style="6" customWidth="1"/>
    <col min="10808" max="10808" width="3.625" style="6" customWidth="1"/>
    <col min="10809" max="10821" width="10" style="6" customWidth="1"/>
    <col min="10822" max="10822" width="9.625" style="6" bestFit="1" customWidth="1"/>
    <col min="10823" max="10823" width="1.875" style="6" customWidth="1"/>
    <col min="10824" max="10824" width="8.25" style="6" customWidth="1"/>
    <col min="10825" max="10834" width="10" style="6" customWidth="1"/>
    <col min="10835" max="10835" width="9.5" style="6" customWidth="1"/>
    <col min="10836" max="10845" width="10" style="6" customWidth="1"/>
    <col min="10846" max="10846" width="16" style="6" customWidth="1"/>
    <col min="10847" max="10848" width="11.125" style="6" customWidth="1"/>
    <col min="10849" max="10871" width="10" style="6" customWidth="1"/>
    <col min="10872" max="10873" width="9.875" style="6" customWidth="1"/>
    <col min="10874" max="11008" width="9" style="6"/>
    <col min="11009" max="11009" width="1.5" style="6" customWidth="1"/>
    <col min="11010" max="11010" width="8.5" style="6" customWidth="1"/>
    <col min="11011" max="11011" width="12.125" style="6" customWidth="1"/>
    <col min="11012" max="11012" width="11.625" style="6" bestFit="1" customWidth="1"/>
    <col min="11013" max="11013" width="10.875" style="6" customWidth="1"/>
    <col min="11014" max="11014" width="10.25" style="6" customWidth="1"/>
    <col min="11015" max="11015" width="11.25" style="6" customWidth="1"/>
    <col min="11016" max="11016" width="10.25" style="6" customWidth="1"/>
    <col min="11017" max="11017" width="10.375" style="6" customWidth="1"/>
    <col min="11018" max="11018" width="10.875" style="6" customWidth="1"/>
    <col min="11019" max="11019" width="11.125" style="6" bestFit="1" customWidth="1"/>
    <col min="11020" max="11020" width="11" style="6" customWidth="1"/>
    <col min="11021" max="11021" width="10.5" style="6" customWidth="1"/>
    <col min="11022" max="11022" width="10.875" style="6" bestFit="1" customWidth="1"/>
    <col min="11023" max="11023" width="1.75" style="6" customWidth="1"/>
    <col min="11024" max="11024" width="9.125" style="6" customWidth="1"/>
    <col min="11025" max="11025" width="11.5" style="6" customWidth="1"/>
    <col min="11026" max="11026" width="10.125" style="6" customWidth="1"/>
    <col min="11027" max="11029" width="10.375" style="6" customWidth="1"/>
    <col min="11030" max="11030" width="9.375" style="6" customWidth="1"/>
    <col min="11031" max="11031" width="8.75" style="6" customWidth="1"/>
    <col min="11032" max="11032" width="9.375" style="6" customWidth="1"/>
    <col min="11033" max="11033" width="9.75" style="6" customWidth="1"/>
    <col min="11034" max="11034" width="11.875" style="6" customWidth="1"/>
    <col min="11035" max="11035" width="10" style="6" customWidth="1"/>
    <col min="11036" max="11036" width="10.625" style="6" customWidth="1"/>
    <col min="11037" max="11037" width="11.125" style="6" bestFit="1" customWidth="1"/>
    <col min="11038" max="11038" width="1.125" style="6" customWidth="1"/>
    <col min="11039" max="11039" width="8.25" style="6" customWidth="1"/>
    <col min="11040" max="11040" width="11.75" style="6" customWidth="1"/>
    <col min="11041" max="11041" width="10.875" style="6" customWidth="1"/>
    <col min="11042" max="11043" width="11" style="6" customWidth="1"/>
    <col min="11044" max="11044" width="10" style="6" customWidth="1"/>
    <col min="11045" max="11045" width="11.625" style="6" customWidth="1"/>
    <col min="11046" max="11046" width="11.125" style="6" customWidth="1"/>
    <col min="11047" max="11047" width="12.5" style="6" customWidth="1"/>
    <col min="11048" max="11048" width="10.25" style="6" customWidth="1"/>
    <col min="11049" max="11049" width="9.875" style="6" customWidth="1"/>
    <col min="11050" max="11050" width="19.75" style="6" customWidth="1"/>
    <col min="11051" max="11051" width="9" style="6"/>
    <col min="11052" max="11062" width="10" style="6" customWidth="1"/>
    <col min="11063" max="11063" width="10.375" style="6" customWidth="1"/>
    <col min="11064" max="11064" width="3.625" style="6" customWidth="1"/>
    <col min="11065" max="11077" width="10" style="6" customWidth="1"/>
    <col min="11078" max="11078" width="9.625" style="6" bestFit="1" customWidth="1"/>
    <col min="11079" max="11079" width="1.875" style="6" customWidth="1"/>
    <col min="11080" max="11080" width="8.25" style="6" customWidth="1"/>
    <col min="11081" max="11090" width="10" style="6" customWidth="1"/>
    <col min="11091" max="11091" width="9.5" style="6" customWidth="1"/>
    <col min="11092" max="11101" width="10" style="6" customWidth="1"/>
    <col min="11102" max="11102" width="16" style="6" customWidth="1"/>
    <col min="11103" max="11104" width="11.125" style="6" customWidth="1"/>
    <col min="11105" max="11127" width="10" style="6" customWidth="1"/>
    <col min="11128" max="11129" width="9.875" style="6" customWidth="1"/>
    <col min="11130" max="11264" width="9" style="6"/>
    <col min="11265" max="11265" width="1.5" style="6" customWidth="1"/>
    <col min="11266" max="11266" width="8.5" style="6" customWidth="1"/>
    <col min="11267" max="11267" width="12.125" style="6" customWidth="1"/>
    <col min="11268" max="11268" width="11.625" style="6" bestFit="1" customWidth="1"/>
    <col min="11269" max="11269" width="10.875" style="6" customWidth="1"/>
    <col min="11270" max="11270" width="10.25" style="6" customWidth="1"/>
    <col min="11271" max="11271" width="11.25" style="6" customWidth="1"/>
    <col min="11272" max="11272" width="10.25" style="6" customWidth="1"/>
    <col min="11273" max="11273" width="10.375" style="6" customWidth="1"/>
    <col min="11274" max="11274" width="10.875" style="6" customWidth="1"/>
    <col min="11275" max="11275" width="11.125" style="6" bestFit="1" customWidth="1"/>
    <col min="11276" max="11276" width="11" style="6" customWidth="1"/>
    <col min="11277" max="11277" width="10.5" style="6" customWidth="1"/>
    <col min="11278" max="11278" width="10.875" style="6" bestFit="1" customWidth="1"/>
    <col min="11279" max="11279" width="1.75" style="6" customWidth="1"/>
    <col min="11280" max="11280" width="9.125" style="6" customWidth="1"/>
    <col min="11281" max="11281" width="11.5" style="6" customWidth="1"/>
    <col min="11282" max="11282" width="10.125" style="6" customWidth="1"/>
    <col min="11283" max="11285" width="10.375" style="6" customWidth="1"/>
    <col min="11286" max="11286" width="9.375" style="6" customWidth="1"/>
    <col min="11287" max="11287" width="8.75" style="6" customWidth="1"/>
    <col min="11288" max="11288" width="9.375" style="6" customWidth="1"/>
    <col min="11289" max="11289" width="9.75" style="6" customWidth="1"/>
    <col min="11290" max="11290" width="11.875" style="6" customWidth="1"/>
    <col min="11291" max="11291" width="10" style="6" customWidth="1"/>
    <col min="11292" max="11292" width="10.625" style="6" customWidth="1"/>
    <col min="11293" max="11293" width="11.125" style="6" bestFit="1" customWidth="1"/>
    <col min="11294" max="11294" width="1.125" style="6" customWidth="1"/>
    <col min="11295" max="11295" width="8.25" style="6" customWidth="1"/>
    <col min="11296" max="11296" width="11.75" style="6" customWidth="1"/>
    <col min="11297" max="11297" width="10.875" style="6" customWidth="1"/>
    <col min="11298" max="11299" width="11" style="6" customWidth="1"/>
    <col min="11300" max="11300" width="10" style="6" customWidth="1"/>
    <col min="11301" max="11301" width="11.625" style="6" customWidth="1"/>
    <col min="11302" max="11302" width="11.125" style="6" customWidth="1"/>
    <col min="11303" max="11303" width="12.5" style="6" customWidth="1"/>
    <col min="11304" max="11304" width="10.25" style="6" customWidth="1"/>
    <col min="11305" max="11305" width="9.875" style="6" customWidth="1"/>
    <col min="11306" max="11306" width="19.75" style="6" customWidth="1"/>
    <col min="11307" max="11307" width="9" style="6"/>
    <col min="11308" max="11318" width="10" style="6" customWidth="1"/>
    <col min="11319" max="11319" width="10.375" style="6" customWidth="1"/>
    <col min="11320" max="11320" width="3.625" style="6" customWidth="1"/>
    <col min="11321" max="11333" width="10" style="6" customWidth="1"/>
    <col min="11334" max="11334" width="9.625" style="6" bestFit="1" customWidth="1"/>
    <col min="11335" max="11335" width="1.875" style="6" customWidth="1"/>
    <col min="11336" max="11336" width="8.25" style="6" customWidth="1"/>
    <col min="11337" max="11346" width="10" style="6" customWidth="1"/>
    <col min="11347" max="11347" width="9.5" style="6" customWidth="1"/>
    <col min="11348" max="11357" width="10" style="6" customWidth="1"/>
    <col min="11358" max="11358" width="16" style="6" customWidth="1"/>
    <col min="11359" max="11360" width="11.125" style="6" customWidth="1"/>
    <col min="11361" max="11383" width="10" style="6" customWidth="1"/>
    <col min="11384" max="11385" width="9.875" style="6" customWidth="1"/>
    <col min="11386" max="11520" width="9" style="6"/>
    <col min="11521" max="11521" width="1.5" style="6" customWidth="1"/>
    <col min="11522" max="11522" width="8.5" style="6" customWidth="1"/>
    <col min="11523" max="11523" width="12.125" style="6" customWidth="1"/>
    <col min="11524" max="11524" width="11.625" style="6" bestFit="1" customWidth="1"/>
    <col min="11525" max="11525" width="10.875" style="6" customWidth="1"/>
    <col min="11526" max="11526" width="10.25" style="6" customWidth="1"/>
    <col min="11527" max="11527" width="11.25" style="6" customWidth="1"/>
    <col min="11528" max="11528" width="10.25" style="6" customWidth="1"/>
    <col min="11529" max="11529" width="10.375" style="6" customWidth="1"/>
    <col min="11530" max="11530" width="10.875" style="6" customWidth="1"/>
    <col min="11531" max="11531" width="11.125" style="6" bestFit="1" customWidth="1"/>
    <col min="11532" max="11532" width="11" style="6" customWidth="1"/>
    <col min="11533" max="11533" width="10.5" style="6" customWidth="1"/>
    <col min="11534" max="11534" width="10.875" style="6" bestFit="1" customWidth="1"/>
    <col min="11535" max="11535" width="1.75" style="6" customWidth="1"/>
    <col min="11536" max="11536" width="9.125" style="6" customWidth="1"/>
    <col min="11537" max="11537" width="11.5" style="6" customWidth="1"/>
    <col min="11538" max="11538" width="10.125" style="6" customWidth="1"/>
    <col min="11539" max="11541" width="10.375" style="6" customWidth="1"/>
    <col min="11542" max="11542" width="9.375" style="6" customWidth="1"/>
    <col min="11543" max="11543" width="8.75" style="6" customWidth="1"/>
    <col min="11544" max="11544" width="9.375" style="6" customWidth="1"/>
    <col min="11545" max="11545" width="9.75" style="6" customWidth="1"/>
    <col min="11546" max="11546" width="11.875" style="6" customWidth="1"/>
    <col min="11547" max="11547" width="10" style="6" customWidth="1"/>
    <col min="11548" max="11548" width="10.625" style="6" customWidth="1"/>
    <col min="11549" max="11549" width="11.125" style="6" bestFit="1" customWidth="1"/>
    <col min="11550" max="11550" width="1.125" style="6" customWidth="1"/>
    <col min="11551" max="11551" width="8.25" style="6" customWidth="1"/>
    <col min="11552" max="11552" width="11.75" style="6" customWidth="1"/>
    <col min="11553" max="11553" width="10.875" style="6" customWidth="1"/>
    <col min="11554" max="11555" width="11" style="6" customWidth="1"/>
    <col min="11556" max="11556" width="10" style="6" customWidth="1"/>
    <col min="11557" max="11557" width="11.625" style="6" customWidth="1"/>
    <col min="11558" max="11558" width="11.125" style="6" customWidth="1"/>
    <col min="11559" max="11559" width="12.5" style="6" customWidth="1"/>
    <col min="11560" max="11560" width="10.25" style="6" customWidth="1"/>
    <col min="11561" max="11561" width="9.875" style="6" customWidth="1"/>
    <col min="11562" max="11562" width="19.75" style="6" customWidth="1"/>
    <col min="11563" max="11563" width="9" style="6"/>
    <col min="11564" max="11574" width="10" style="6" customWidth="1"/>
    <col min="11575" max="11575" width="10.375" style="6" customWidth="1"/>
    <col min="11576" max="11576" width="3.625" style="6" customWidth="1"/>
    <col min="11577" max="11589" width="10" style="6" customWidth="1"/>
    <col min="11590" max="11590" width="9.625" style="6" bestFit="1" customWidth="1"/>
    <col min="11591" max="11591" width="1.875" style="6" customWidth="1"/>
    <col min="11592" max="11592" width="8.25" style="6" customWidth="1"/>
    <col min="11593" max="11602" width="10" style="6" customWidth="1"/>
    <col min="11603" max="11603" width="9.5" style="6" customWidth="1"/>
    <col min="11604" max="11613" width="10" style="6" customWidth="1"/>
    <col min="11614" max="11614" width="16" style="6" customWidth="1"/>
    <col min="11615" max="11616" width="11.125" style="6" customWidth="1"/>
    <col min="11617" max="11639" width="10" style="6" customWidth="1"/>
    <col min="11640" max="11641" width="9.875" style="6" customWidth="1"/>
    <col min="11642" max="11776" width="9" style="6"/>
    <col min="11777" max="11777" width="1.5" style="6" customWidth="1"/>
    <col min="11778" max="11778" width="8.5" style="6" customWidth="1"/>
    <col min="11779" max="11779" width="12.125" style="6" customWidth="1"/>
    <col min="11780" max="11780" width="11.625" style="6" bestFit="1" customWidth="1"/>
    <col min="11781" max="11781" width="10.875" style="6" customWidth="1"/>
    <col min="11782" max="11782" width="10.25" style="6" customWidth="1"/>
    <col min="11783" max="11783" width="11.25" style="6" customWidth="1"/>
    <col min="11784" max="11784" width="10.25" style="6" customWidth="1"/>
    <col min="11785" max="11785" width="10.375" style="6" customWidth="1"/>
    <col min="11786" max="11786" width="10.875" style="6" customWidth="1"/>
    <col min="11787" max="11787" width="11.125" style="6" bestFit="1" customWidth="1"/>
    <col min="11788" max="11788" width="11" style="6" customWidth="1"/>
    <col min="11789" max="11789" width="10.5" style="6" customWidth="1"/>
    <col min="11790" max="11790" width="10.875" style="6" bestFit="1" customWidth="1"/>
    <col min="11791" max="11791" width="1.75" style="6" customWidth="1"/>
    <col min="11792" max="11792" width="9.125" style="6" customWidth="1"/>
    <col min="11793" max="11793" width="11.5" style="6" customWidth="1"/>
    <col min="11794" max="11794" width="10.125" style="6" customWidth="1"/>
    <col min="11795" max="11797" width="10.375" style="6" customWidth="1"/>
    <col min="11798" max="11798" width="9.375" style="6" customWidth="1"/>
    <col min="11799" max="11799" width="8.75" style="6" customWidth="1"/>
    <col min="11800" max="11800" width="9.375" style="6" customWidth="1"/>
    <col min="11801" max="11801" width="9.75" style="6" customWidth="1"/>
    <col min="11802" max="11802" width="11.875" style="6" customWidth="1"/>
    <col min="11803" max="11803" width="10" style="6" customWidth="1"/>
    <col min="11804" max="11804" width="10.625" style="6" customWidth="1"/>
    <col min="11805" max="11805" width="11.125" style="6" bestFit="1" customWidth="1"/>
    <col min="11806" max="11806" width="1.125" style="6" customWidth="1"/>
    <col min="11807" max="11807" width="8.25" style="6" customWidth="1"/>
    <col min="11808" max="11808" width="11.75" style="6" customWidth="1"/>
    <col min="11809" max="11809" width="10.875" style="6" customWidth="1"/>
    <col min="11810" max="11811" width="11" style="6" customWidth="1"/>
    <col min="11812" max="11812" width="10" style="6" customWidth="1"/>
    <col min="11813" max="11813" width="11.625" style="6" customWidth="1"/>
    <col min="11814" max="11814" width="11.125" style="6" customWidth="1"/>
    <col min="11815" max="11815" width="12.5" style="6" customWidth="1"/>
    <col min="11816" max="11816" width="10.25" style="6" customWidth="1"/>
    <col min="11817" max="11817" width="9.875" style="6" customWidth="1"/>
    <col min="11818" max="11818" width="19.75" style="6" customWidth="1"/>
    <col min="11819" max="11819" width="9" style="6"/>
    <col min="11820" max="11830" width="10" style="6" customWidth="1"/>
    <col min="11831" max="11831" width="10.375" style="6" customWidth="1"/>
    <col min="11832" max="11832" width="3.625" style="6" customWidth="1"/>
    <col min="11833" max="11845" width="10" style="6" customWidth="1"/>
    <col min="11846" max="11846" width="9.625" style="6" bestFit="1" customWidth="1"/>
    <col min="11847" max="11847" width="1.875" style="6" customWidth="1"/>
    <col min="11848" max="11848" width="8.25" style="6" customWidth="1"/>
    <col min="11849" max="11858" width="10" style="6" customWidth="1"/>
    <col min="11859" max="11859" width="9.5" style="6" customWidth="1"/>
    <col min="11860" max="11869" width="10" style="6" customWidth="1"/>
    <col min="11870" max="11870" width="16" style="6" customWidth="1"/>
    <col min="11871" max="11872" width="11.125" style="6" customWidth="1"/>
    <col min="11873" max="11895" width="10" style="6" customWidth="1"/>
    <col min="11896" max="11897" width="9.875" style="6" customWidth="1"/>
    <col min="11898" max="12032" width="9" style="6"/>
    <col min="12033" max="12033" width="1.5" style="6" customWidth="1"/>
    <col min="12034" max="12034" width="8.5" style="6" customWidth="1"/>
    <col min="12035" max="12035" width="12.125" style="6" customWidth="1"/>
    <col min="12036" max="12036" width="11.625" style="6" bestFit="1" customWidth="1"/>
    <col min="12037" max="12037" width="10.875" style="6" customWidth="1"/>
    <col min="12038" max="12038" width="10.25" style="6" customWidth="1"/>
    <col min="12039" max="12039" width="11.25" style="6" customWidth="1"/>
    <col min="12040" max="12040" width="10.25" style="6" customWidth="1"/>
    <col min="12041" max="12041" width="10.375" style="6" customWidth="1"/>
    <col min="12042" max="12042" width="10.875" style="6" customWidth="1"/>
    <col min="12043" max="12043" width="11.125" style="6" bestFit="1" customWidth="1"/>
    <col min="12044" max="12044" width="11" style="6" customWidth="1"/>
    <col min="12045" max="12045" width="10.5" style="6" customWidth="1"/>
    <col min="12046" max="12046" width="10.875" style="6" bestFit="1" customWidth="1"/>
    <col min="12047" max="12047" width="1.75" style="6" customWidth="1"/>
    <col min="12048" max="12048" width="9.125" style="6" customWidth="1"/>
    <col min="12049" max="12049" width="11.5" style="6" customWidth="1"/>
    <col min="12050" max="12050" width="10.125" style="6" customWidth="1"/>
    <col min="12051" max="12053" width="10.375" style="6" customWidth="1"/>
    <col min="12054" max="12054" width="9.375" style="6" customWidth="1"/>
    <col min="12055" max="12055" width="8.75" style="6" customWidth="1"/>
    <col min="12056" max="12056" width="9.375" style="6" customWidth="1"/>
    <col min="12057" max="12057" width="9.75" style="6" customWidth="1"/>
    <col min="12058" max="12058" width="11.875" style="6" customWidth="1"/>
    <col min="12059" max="12059" width="10" style="6" customWidth="1"/>
    <col min="12060" max="12060" width="10.625" style="6" customWidth="1"/>
    <col min="12061" max="12061" width="11.125" style="6" bestFit="1" customWidth="1"/>
    <col min="12062" max="12062" width="1.125" style="6" customWidth="1"/>
    <col min="12063" max="12063" width="8.25" style="6" customWidth="1"/>
    <col min="12064" max="12064" width="11.75" style="6" customWidth="1"/>
    <col min="12065" max="12065" width="10.875" style="6" customWidth="1"/>
    <col min="12066" max="12067" width="11" style="6" customWidth="1"/>
    <col min="12068" max="12068" width="10" style="6" customWidth="1"/>
    <col min="12069" max="12069" width="11.625" style="6" customWidth="1"/>
    <col min="12070" max="12070" width="11.125" style="6" customWidth="1"/>
    <col min="12071" max="12071" width="12.5" style="6" customWidth="1"/>
    <col min="12072" max="12072" width="10.25" style="6" customWidth="1"/>
    <col min="12073" max="12073" width="9.875" style="6" customWidth="1"/>
    <col min="12074" max="12074" width="19.75" style="6" customWidth="1"/>
    <col min="12075" max="12075" width="9" style="6"/>
    <col min="12076" max="12086" width="10" style="6" customWidth="1"/>
    <col min="12087" max="12087" width="10.375" style="6" customWidth="1"/>
    <col min="12088" max="12088" width="3.625" style="6" customWidth="1"/>
    <col min="12089" max="12101" width="10" style="6" customWidth="1"/>
    <col min="12102" max="12102" width="9.625" style="6" bestFit="1" customWidth="1"/>
    <col min="12103" max="12103" width="1.875" style="6" customWidth="1"/>
    <col min="12104" max="12104" width="8.25" style="6" customWidth="1"/>
    <col min="12105" max="12114" width="10" style="6" customWidth="1"/>
    <col min="12115" max="12115" width="9.5" style="6" customWidth="1"/>
    <col min="12116" max="12125" width="10" style="6" customWidth="1"/>
    <col min="12126" max="12126" width="16" style="6" customWidth="1"/>
    <col min="12127" max="12128" width="11.125" style="6" customWidth="1"/>
    <col min="12129" max="12151" width="10" style="6" customWidth="1"/>
    <col min="12152" max="12153" width="9.875" style="6" customWidth="1"/>
    <col min="12154" max="12288" width="9" style="6"/>
    <col min="12289" max="12289" width="1.5" style="6" customWidth="1"/>
    <col min="12290" max="12290" width="8.5" style="6" customWidth="1"/>
    <col min="12291" max="12291" width="12.125" style="6" customWidth="1"/>
    <col min="12292" max="12292" width="11.625" style="6" bestFit="1" customWidth="1"/>
    <col min="12293" max="12293" width="10.875" style="6" customWidth="1"/>
    <col min="12294" max="12294" width="10.25" style="6" customWidth="1"/>
    <col min="12295" max="12295" width="11.25" style="6" customWidth="1"/>
    <col min="12296" max="12296" width="10.25" style="6" customWidth="1"/>
    <col min="12297" max="12297" width="10.375" style="6" customWidth="1"/>
    <col min="12298" max="12298" width="10.875" style="6" customWidth="1"/>
    <col min="12299" max="12299" width="11.125" style="6" bestFit="1" customWidth="1"/>
    <col min="12300" max="12300" width="11" style="6" customWidth="1"/>
    <col min="12301" max="12301" width="10.5" style="6" customWidth="1"/>
    <col min="12302" max="12302" width="10.875" style="6" bestFit="1" customWidth="1"/>
    <col min="12303" max="12303" width="1.75" style="6" customWidth="1"/>
    <col min="12304" max="12304" width="9.125" style="6" customWidth="1"/>
    <col min="12305" max="12305" width="11.5" style="6" customWidth="1"/>
    <col min="12306" max="12306" width="10.125" style="6" customWidth="1"/>
    <col min="12307" max="12309" width="10.375" style="6" customWidth="1"/>
    <col min="12310" max="12310" width="9.375" style="6" customWidth="1"/>
    <col min="12311" max="12311" width="8.75" style="6" customWidth="1"/>
    <col min="12312" max="12312" width="9.375" style="6" customWidth="1"/>
    <col min="12313" max="12313" width="9.75" style="6" customWidth="1"/>
    <col min="12314" max="12314" width="11.875" style="6" customWidth="1"/>
    <col min="12315" max="12315" width="10" style="6" customWidth="1"/>
    <col min="12316" max="12316" width="10.625" style="6" customWidth="1"/>
    <col min="12317" max="12317" width="11.125" style="6" bestFit="1" customWidth="1"/>
    <col min="12318" max="12318" width="1.125" style="6" customWidth="1"/>
    <col min="12319" max="12319" width="8.25" style="6" customWidth="1"/>
    <col min="12320" max="12320" width="11.75" style="6" customWidth="1"/>
    <col min="12321" max="12321" width="10.875" style="6" customWidth="1"/>
    <col min="12322" max="12323" width="11" style="6" customWidth="1"/>
    <col min="12324" max="12324" width="10" style="6" customWidth="1"/>
    <col min="12325" max="12325" width="11.625" style="6" customWidth="1"/>
    <col min="12326" max="12326" width="11.125" style="6" customWidth="1"/>
    <col min="12327" max="12327" width="12.5" style="6" customWidth="1"/>
    <col min="12328" max="12328" width="10.25" style="6" customWidth="1"/>
    <col min="12329" max="12329" width="9.875" style="6" customWidth="1"/>
    <col min="12330" max="12330" width="19.75" style="6" customWidth="1"/>
    <col min="12331" max="12331" width="9" style="6"/>
    <col min="12332" max="12342" width="10" style="6" customWidth="1"/>
    <col min="12343" max="12343" width="10.375" style="6" customWidth="1"/>
    <col min="12344" max="12344" width="3.625" style="6" customWidth="1"/>
    <col min="12345" max="12357" width="10" style="6" customWidth="1"/>
    <col min="12358" max="12358" width="9.625" style="6" bestFit="1" customWidth="1"/>
    <col min="12359" max="12359" width="1.875" style="6" customWidth="1"/>
    <col min="12360" max="12360" width="8.25" style="6" customWidth="1"/>
    <col min="12361" max="12370" width="10" style="6" customWidth="1"/>
    <col min="12371" max="12371" width="9.5" style="6" customWidth="1"/>
    <col min="12372" max="12381" width="10" style="6" customWidth="1"/>
    <col min="12382" max="12382" width="16" style="6" customWidth="1"/>
    <col min="12383" max="12384" width="11.125" style="6" customWidth="1"/>
    <col min="12385" max="12407" width="10" style="6" customWidth="1"/>
    <col min="12408" max="12409" width="9.875" style="6" customWidth="1"/>
    <col min="12410" max="12544" width="9" style="6"/>
    <col min="12545" max="12545" width="1.5" style="6" customWidth="1"/>
    <col min="12546" max="12546" width="8.5" style="6" customWidth="1"/>
    <col min="12547" max="12547" width="12.125" style="6" customWidth="1"/>
    <col min="12548" max="12548" width="11.625" style="6" bestFit="1" customWidth="1"/>
    <col min="12549" max="12549" width="10.875" style="6" customWidth="1"/>
    <col min="12550" max="12550" width="10.25" style="6" customWidth="1"/>
    <col min="12551" max="12551" width="11.25" style="6" customWidth="1"/>
    <col min="12552" max="12552" width="10.25" style="6" customWidth="1"/>
    <col min="12553" max="12553" width="10.375" style="6" customWidth="1"/>
    <col min="12554" max="12554" width="10.875" style="6" customWidth="1"/>
    <col min="12555" max="12555" width="11.125" style="6" bestFit="1" customWidth="1"/>
    <col min="12556" max="12556" width="11" style="6" customWidth="1"/>
    <col min="12557" max="12557" width="10.5" style="6" customWidth="1"/>
    <col min="12558" max="12558" width="10.875" style="6" bestFit="1" customWidth="1"/>
    <col min="12559" max="12559" width="1.75" style="6" customWidth="1"/>
    <col min="12560" max="12560" width="9.125" style="6" customWidth="1"/>
    <col min="12561" max="12561" width="11.5" style="6" customWidth="1"/>
    <col min="12562" max="12562" width="10.125" style="6" customWidth="1"/>
    <col min="12563" max="12565" width="10.375" style="6" customWidth="1"/>
    <col min="12566" max="12566" width="9.375" style="6" customWidth="1"/>
    <col min="12567" max="12567" width="8.75" style="6" customWidth="1"/>
    <col min="12568" max="12568" width="9.375" style="6" customWidth="1"/>
    <col min="12569" max="12569" width="9.75" style="6" customWidth="1"/>
    <col min="12570" max="12570" width="11.875" style="6" customWidth="1"/>
    <col min="12571" max="12571" width="10" style="6" customWidth="1"/>
    <col min="12572" max="12572" width="10.625" style="6" customWidth="1"/>
    <col min="12573" max="12573" width="11.125" style="6" bestFit="1" customWidth="1"/>
    <col min="12574" max="12574" width="1.125" style="6" customWidth="1"/>
    <col min="12575" max="12575" width="8.25" style="6" customWidth="1"/>
    <col min="12576" max="12576" width="11.75" style="6" customWidth="1"/>
    <col min="12577" max="12577" width="10.875" style="6" customWidth="1"/>
    <col min="12578" max="12579" width="11" style="6" customWidth="1"/>
    <col min="12580" max="12580" width="10" style="6" customWidth="1"/>
    <col min="12581" max="12581" width="11.625" style="6" customWidth="1"/>
    <col min="12582" max="12582" width="11.125" style="6" customWidth="1"/>
    <col min="12583" max="12583" width="12.5" style="6" customWidth="1"/>
    <col min="12584" max="12584" width="10.25" style="6" customWidth="1"/>
    <col min="12585" max="12585" width="9.875" style="6" customWidth="1"/>
    <col min="12586" max="12586" width="19.75" style="6" customWidth="1"/>
    <col min="12587" max="12587" width="9" style="6"/>
    <col min="12588" max="12598" width="10" style="6" customWidth="1"/>
    <col min="12599" max="12599" width="10.375" style="6" customWidth="1"/>
    <col min="12600" max="12600" width="3.625" style="6" customWidth="1"/>
    <col min="12601" max="12613" width="10" style="6" customWidth="1"/>
    <col min="12614" max="12614" width="9.625" style="6" bestFit="1" customWidth="1"/>
    <col min="12615" max="12615" width="1.875" style="6" customWidth="1"/>
    <col min="12616" max="12616" width="8.25" style="6" customWidth="1"/>
    <col min="12617" max="12626" width="10" style="6" customWidth="1"/>
    <col min="12627" max="12627" width="9.5" style="6" customWidth="1"/>
    <col min="12628" max="12637" width="10" style="6" customWidth="1"/>
    <col min="12638" max="12638" width="16" style="6" customWidth="1"/>
    <col min="12639" max="12640" width="11.125" style="6" customWidth="1"/>
    <col min="12641" max="12663" width="10" style="6" customWidth="1"/>
    <col min="12664" max="12665" width="9.875" style="6" customWidth="1"/>
    <col min="12666" max="12800" width="9" style="6"/>
    <col min="12801" max="12801" width="1.5" style="6" customWidth="1"/>
    <col min="12802" max="12802" width="8.5" style="6" customWidth="1"/>
    <col min="12803" max="12803" width="12.125" style="6" customWidth="1"/>
    <col min="12804" max="12804" width="11.625" style="6" bestFit="1" customWidth="1"/>
    <col min="12805" max="12805" width="10.875" style="6" customWidth="1"/>
    <col min="12806" max="12806" width="10.25" style="6" customWidth="1"/>
    <col min="12807" max="12807" width="11.25" style="6" customWidth="1"/>
    <col min="12808" max="12808" width="10.25" style="6" customWidth="1"/>
    <col min="12809" max="12809" width="10.375" style="6" customWidth="1"/>
    <col min="12810" max="12810" width="10.875" style="6" customWidth="1"/>
    <col min="12811" max="12811" width="11.125" style="6" bestFit="1" customWidth="1"/>
    <col min="12812" max="12812" width="11" style="6" customWidth="1"/>
    <col min="12813" max="12813" width="10.5" style="6" customWidth="1"/>
    <col min="12814" max="12814" width="10.875" style="6" bestFit="1" customWidth="1"/>
    <col min="12815" max="12815" width="1.75" style="6" customWidth="1"/>
    <col min="12816" max="12816" width="9.125" style="6" customWidth="1"/>
    <col min="12817" max="12817" width="11.5" style="6" customWidth="1"/>
    <col min="12818" max="12818" width="10.125" style="6" customWidth="1"/>
    <col min="12819" max="12821" width="10.375" style="6" customWidth="1"/>
    <col min="12822" max="12822" width="9.375" style="6" customWidth="1"/>
    <col min="12823" max="12823" width="8.75" style="6" customWidth="1"/>
    <col min="12824" max="12824" width="9.375" style="6" customWidth="1"/>
    <col min="12825" max="12825" width="9.75" style="6" customWidth="1"/>
    <col min="12826" max="12826" width="11.875" style="6" customWidth="1"/>
    <col min="12827" max="12827" width="10" style="6" customWidth="1"/>
    <col min="12828" max="12828" width="10.625" style="6" customWidth="1"/>
    <col min="12829" max="12829" width="11.125" style="6" bestFit="1" customWidth="1"/>
    <col min="12830" max="12830" width="1.125" style="6" customWidth="1"/>
    <col min="12831" max="12831" width="8.25" style="6" customWidth="1"/>
    <col min="12832" max="12832" width="11.75" style="6" customWidth="1"/>
    <col min="12833" max="12833" width="10.875" style="6" customWidth="1"/>
    <col min="12834" max="12835" width="11" style="6" customWidth="1"/>
    <col min="12836" max="12836" width="10" style="6" customWidth="1"/>
    <col min="12837" max="12837" width="11.625" style="6" customWidth="1"/>
    <col min="12838" max="12838" width="11.125" style="6" customWidth="1"/>
    <col min="12839" max="12839" width="12.5" style="6" customWidth="1"/>
    <col min="12840" max="12840" width="10.25" style="6" customWidth="1"/>
    <col min="12841" max="12841" width="9.875" style="6" customWidth="1"/>
    <col min="12842" max="12842" width="19.75" style="6" customWidth="1"/>
    <col min="12843" max="12843" width="9" style="6"/>
    <col min="12844" max="12854" width="10" style="6" customWidth="1"/>
    <col min="12855" max="12855" width="10.375" style="6" customWidth="1"/>
    <col min="12856" max="12856" width="3.625" style="6" customWidth="1"/>
    <col min="12857" max="12869" width="10" style="6" customWidth="1"/>
    <col min="12870" max="12870" width="9.625" style="6" bestFit="1" customWidth="1"/>
    <col min="12871" max="12871" width="1.875" style="6" customWidth="1"/>
    <col min="12872" max="12872" width="8.25" style="6" customWidth="1"/>
    <col min="12873" max="12882" width="10" style="6" customWidth="1"/>
    <col min="12883" max="12883" width="9.5" style="6" customWidth="1"/>
    <col min="12884" max="12893" width="10" style="6" customWidth="1"/>
    <col min="12894" max="12894" width="16" style="6" customWidth="1"/>
    <col min="12895" max="12896" width="11.125" style="6" customWidth="1"/>
    <col min="12897" max="12919" width="10" style="6" customWidth="1"/>
    <col min="12920" max="12921" width="9.875" style="6" customWidth="1"/>
    <col min="12922" max="13056" width="9" style="6"/>
    <col min="13057" max="13057" width="1.5" style="6" customWidth="1"/>
    <col min="13058" max="13058" width="8.5" style="6" customWidth="1"/>
    <col min="13059" max="13059" width="12.125" style="6" customWidth="1"/>
    <col min="13060" max="13060" width="11.625" style="6" bestFit="1" customWidth="1"/>
    <col min="13061" max="13061" width="10.875" style="6" customWidth="1"/>
    <col min="13062" max="13062" width="10.25" style="6" customWidth="1"/>
    <col min="13063" max="13063" width="11.25" style="6" customWidth="1"/>
    <col min="13064" max="13064" width="10.25" style="6" customWidth="1"/>
    <col min="13065" max="13065" width="10.375" style="6" customWidth="1"/>
    <col min="13066" max="13066" width="10.875" style="6" customWidth="1"/>
    <col min="13067" max="13067" width="11.125" style="6" bestFit="1" customWidth="1"/>
    <col min="13068" max="13068" width="11" style="6" customWidth="1"/>
    <col min="13069" max="13069" width="10.5" style="6" customWidth="1"/>
    <col min="13070" max="13070" width="10.875" style="6" bestFit="1" customWidth="1"/>
    <col min="13071" max="13071" width="1.75" style="6" customWidth="1"/>
    <col min="13072" max="13072" width="9.125" style="6" customWidth="1"/>
    <col min="13073" max="13073" width="11.5" style="6" customWidth="1"/>
    <col min="13074" max="13074" width="10.125" style="6" customWidth="1"/>
    <col min="13075" max="13077" width="10.375" style="6" customWidth="1"/>
    <col min="13078" max="13078" width="9.375" style="6" customWidth="1"/>
    <col min="13079" max="13079" width="8.75" style="6" customWidth="1"/>
    <col min="13080" max="13080" width="9.375" style="6" customWidth="1"/>
    <col min="13081" max="13081" width="9.75" style="6" customWidth="1"/>
    <col min="13082" max="13082" width="11.875" style="6" customWidth="1"/>
    <col min="13083" max="13083" width="10" style="6" customWidth="1"/>
    <col min="13084" max="13084" width="10.625" style="6" customWidth="1"/>
    <col min="13085" max="13085" width="11.125" style="6" bestFit="1" customWidth="1"/>
    <col min="13086" max="13086" width="1.125" style="6" customWidth="1"/>
    <col min="13087" max="13087" width="8.25" style="6" customWidth="1"/>
    <col min="13088" max="13088" width="11.75" style="6" customWidth="1"/>
    <col min="13089" max="13089" width="10.875" style="6" customWidth="1"/>
    <col min="13090" max="13091" width="11" style="6" customWidth="1"/>
    <col min="13092" max="13092" width="10" style="6" customWidth="1"/>
    <col min="13093" max="13093" width="11.625" style="6" customWidth="1"/>
    <col min="13094" max="13094" width="11.125" style="6" customWidth="1"/>
    <col min="13095" max="13095" width="12.5" style="6" customWidth="1"/>
    <col min="13096" max="13096" width="10.25" style="6" customWidth="1"/>
    <col min="13097" max="13097" width="9.875" style="6" customWidth="1"/>
    <col min="13098" max="13098" width="19.75" style="6" customWidth="1"/>
    <col min="13099" max="13099" width="9" style="6"/>
    <col min="13100" max="13110" width="10" style="6" customWidth="1"/>
    <col min="13111" max="13111" width="10.375" style="6" customWidth="1"/>
    <col min="13112" max="13112" width="3.625" style="6" customWidth="1"/>
    <col min="13113" max="13125" width="10" style="6" customWidth="1"/>
    <col min="13126" max="13126" width="9.625" style="6" bestFit="1" customWidth="1"/>
    <col min="13127" max="13127" width="1.875" style="6" customWidth="1"/>
    <col min="13128" max="13128" width="8.25" style="6" customWidth="1"/>
    <col min="13129" max="13138" width="10" style="6" customWidth="1"/>
    <col min="13139" max="13139" width="9.5" style="6" customWidth="1"/>
    <col min="13140" max="13149" width="10" style="6" customWidth="1"/>
    <col min="13150" max="13150" width="16" style="6" customWidth="1"/>
    <col min="13151" max="13152" width="11.125" style="6" customWidth="1"/>
    <col min="13153" max="13175" width="10" style="6" customWidth="1"/>
    <col min="13176" max="13177" width="9.875" style="6" customWidth="1"/>
    <col min="13178" max="13312" width="9" style="6"/>
    <col min="13313" max="13313" width="1.5" style="6" customWidth="1"/>
    <col min="13314" max="13314" width="8.5" style="6" customWidth="1"/>
    <col min="13315" max="13315" width="12.125" style="6" customWidth="1"/>
    <col min="13316" max="13316" width="11.625" style="6" bestFit="1" customWidth="1"/>
    <col min="13317" max="13317" width="10.875" style="6" customWidth="1"/>
    <col min="13318" max="13318" width="10.25" style="6" customWidth="1"/>
    <col min="13319" max="13319" width="11.25" style="6" customWidth="1"/>
    <col min="13320" max="13320" width="10.25" style="6" customWidth="1"/>
    <col min="13321" max="13321" width="10.375" style="6" customWidth="1"/>
    <col min="13322" max="13322" width="10.875" style="6" customWidth="1"/>
    <col min="13323" max="13323" width="11.125" style="6" bestFit="1" customWidth="1"/>
    <col min="13324" max="13324" width="11" style="6" customWidth="1"/>
    <col min="13325" max="13325" width="10.5" style="6" customWidth="1"/>
    <col min="13326" max="13326" width="10.875" style="6" bestFit="1" customWidth="1"/>
    <col min="13327" max="13327" width="1.75" style="6" customWidth="1"/>
    <col min="13328" max="13328" width="9.125" style="6" customWidth="1"/>
    <col min="13329" max="13329" width="11.5" style="6" customWidth="1"/>
    <col min="13330" max="13330" width="10.125" style="6" customWidth="1"/>
    <col min="13331" max="13333" width="10.375" style="6" customWidth="1"/>
    <col min="13334" max="13334" width="9.375" style="6" customWidth="1"/>
    <col min="13335" max="13335" width="8.75" style="6" customWidth="1"/>
    <col min="13336" max="13336" width="9.375" style="6" customWidth="1"/>
    <col min="13337" max="13337" width="9.75" style="6" customWidth="1"/>
    <col min="13338" max="13338" width="11.875" style="6" customWidth="1"/>
    <col min="13339" max="13339" width="10" style="6" customWidth="1"/>
    <col min="13340" max="13340" width="10.625" style="6" customWidth="1"/>
    <col min="13341" max="13341" width="11.125" style="6" bestFit="1" customWidth="1"/>
    <col min="13342" max="13342" width="1.125" style="6" customWidth="1"/>
    <col min="13343" max="13343" width="8.25" style="6" customWidth="1"/>
    <col min="13344" max="13344" width="11.75" style="6" customWidth="1"/>
    <col min="13345" max="13345" width="10.875" style="6" customWidth="1"/>
    <col min="13346" max="13347" width="11" style="6" customWidth="1"/>
    <col min="13348" max="13348" width="10" style="6" customWidth="1"/>
    <col min="13349" max="13349" width="11.625" style="6" customWidth="1"/>
    <col min="13350" max="13350" width="11.125" style="6" customWidth="1"/>
    <col min="13351" max="13351" width="12.5" style="6" customWidth="1"/>
    <col min="13352" max="13352" width="10.25" style="6" customWidth="1"/>
    <col min="13353" max="13353" width="9.875" style="6" customWidth="1"/>
    <col min="13354" max="13354" width="19.75" style="6" customWidth="1"/>
    <col min="13355" max="13355" width="9" style="6"/>
    <col min="13356" max="13366" width="10" style="6" customWidth="1"/>
    <col min="13367" max="13367" width="10.375" style="6" customWidth="1"/>
    <col min="13368" max="13368" width="3.625" style="6" customWidth="1"/>
    <col min="13369" max="13381" width="10" style="6" customWidth="1"/>
    <col min="13382" max="13382" width="9.625" style="6" bestFit="1" customWidth="1"/>
    <col min="13383" max="13383" width="1.875" style="6" customWidth="1"/>
    <col min="13384" max="13384" width="8.25" style="6" customWidth="1"/>
    <col min="13385" max="13394" width="10" style="6" customWidth="1"/>
    <col min="13395" max="13395" width="9.5" style="6" customWidth="1"/>
    <col min="13396" max="13405" width="10" style="6" customWidth="1"/>
    <col min="13406" max="13406" width="16" style="6" customWidth="1"/>
    <col min="13407" max="13408" width="11.125" style="6" customWidth="1"/>
    <col min="13409" max="13431" width="10" style="6" customWidth="1"/>
    <col min="13432" max="13433" width="9.875" style="6" customWidth="1"/>
    <col min="13434" max="13568" width="9" style="6"/>
    <col min="13569" max="13569" width="1.5" style="6" customWidth="1"/>
    <col min="13570" max="13570" width="8.5" style="6" customWidth="1"/>
    <col min="13571" max="13571" width="12.125" style="6" customWidth="1"/>
    <col min="13572" max="13572" width="11.625" style="6" bestFit="1" customWidth="1"/>
    <col min="13573" max="13573" width="10.875" style="6" customWidth="1"/>
    <col min="13574" max="13574" width="10.25" style="6" customWidth="1"/>
    <col min="13575" max="13575" width="11.25" style="6" customWidth="1"/>
    <col min="13576" max="13576" width="10.25" style="6" customWidth="1"/>
    <col min="13577" max="13577" width="10.375" style="6" customWidth="1"/>
    <col min="13578" max="13578" width="10.875" style="6" customWidth="1"/>
    <col min="13579" max="13579" width="11.125" style="6" bestFit="1" customWidth="1"/>
    <col min="13580" max="13580" width="11" style="6" customWidth="1"/>
    <col min="13581" max="13581" width="10.5" style="6" customWidth="1"/>
    <col min="13582" max="13582" width="10.875" style="6" bestFit="1" customWidth="1"/>
    <col min="13583" max="13583" width="1.75" style="6" customWidth="1"/>
    <col min="13584" max="13584" width="9.125" style="6" customWidth="1"/>
    <col min="13585" max="13585" width="11.5" style="6" customWidth="1"/>
    <col min="13586" max="13586" width="10.125" style="6" customWidth="1"/>
    <col min="13587" max="13589" width="10.375" style="6" customWidth="1"/>
    <col min="13590" max="13590" width="9.375" style="6" customWidth="1"/>
    <col min="13591" max="13591" width="8.75" style="6" customWidth="1"/>
    <col min="13592" max="13592" width="9.375" style="6" customWidth="1"/>
    <col min="13593" max="13593" width="9.75" style="6" customWidth="1"/>
    <col min="13594" max="13594" width="11.875" style="6" customWidth="1"/>
    <col min="13595" max="13595" width="10" style="6" customWidth="1"/>
    <col min="13596" max="13596" width="10.625" style="6" customWidth="1"/>
    <col min="13597" max="13597" width="11.125" style="6" bestFit="1" customWidth="1"/>
    <col min="13598" max="13598" width="1.125" style="6" customWidth="1"/>
    <col min="13599" max="13599" width="8.25" style="6" customWidth="1"/>
    <col min="13600" max="13600" width="11.75" style="6" customWidth="1"/>
    <col min="13601" max="13601" width="10.875" style="6" customWidth="1"/>
    <col min="13602" max="13603" width="11" style="6" customWidth="1"/>
    <col min="13604" max="13604" width="10" style="6" customWidth="1"/>
    <col min="13605" max="13605" width="11.625" style="6" customWidth="1"/>
    <col min="13606" max="13606" width="11.125" style="6" customWidth="1"/>
    <col min="13607" max="13607" width="12.5" style="6" customWidth="1"/>
    <col min="13608" max="13608" width="10.25" style="6" customWidth="1"/>
    <col min="13609" max="13609" width="9.875" style="6" customWidth="1"/>
    <col min="13610" max="13610" width="19.75" style="6" customWidth="1"/>
    <col min="13611" max="13611" width="9" style="6"/>
    <col min="13612" max="13622" width="10" style="6" customWidth="1"/>
    <col min="13623" max="13623" width="10.375" style="6" customWidth="1"/>
    <col min="13624" max="13624" width="3.625" style="6" customWidth="1"/>
    <col min="13625" max="13637" width="10" style="6" customWidth="1"/>
    <col min="13638" max="13638" width="9.625" style="6" bestFit="1" customWidth="1"/>
    <col min="13639" max="13639" width="1.875" style="6" customWidth="1"/>
    <col min="13640" max="13640" width="8.25" style="6" customWidth="1"/>
    <col min="13641" max="13650" width="10" style="6" customWidth="1"/>
    <col min="13651" max="13651" width="9.5" style="6" customWidth="1"/>
    <col min="13652" max="13661" width="10" style="6" customWidth="1"/>
    <col min="13662" max="13662" width="16" style="6" customWidth="1"/>
    <col min="13663" max="13664" width="11.125" style="6" customWidth="1"/>
    <col min="13665" max="13687" width="10" style="6" customWidth="1"/>
    <col min="13688" max="13689" width="9.875" style="6" customWidth="1"/>
    <col min="13690" max="13824" width="9" style="6"/>
    <col min="13825" max="13825" width="1.5" style="6" customWidth="1"/>
    <col min="13826" max="13826" width="8.5" style="6" customWidth="1"/>
    <col min="13827" max="13827" width="12.125" style="6" customWidth="1"/>
    <col min="13828" max="13828" width="11.625" style="6" bestFit="1" customWidth="1"/>
    <col min="13829" max="13829" width="10.875" style="6" customWidth="1"/>
    <col min="13830" max="13830" width="10.25" style="6" customWidth="1"/>
    <col min="13831" max="13831" width="11.25" style="6" customWidth="1"/>
    <col min="13832" max="13832" width="10.25" style="6" customWidth="1"/>
    <col min="13833" max="13833" width="10.375" style="6" customWidth="1"/>
    <col min="13834" max="13834" width="10.875" style="6" customWidth="1"/>
    <col min="13835" max="13835" width="11.125" style="6" bestFit="1" customWidth="1"/>
    <col min="13836" max="13836" width="11" style="6" customWidth="1"/>
    <col min="13837" max="13837" width="10.5" style="6" customWidth="1"/>
    <col min="13838" max="13838" width="10.875" style="6" bestFit="1" customWidth="1"/>
    <col min="13839" max="13839" width="1.75" style="6" customWidth="1"/>
    <col min="13840" max="13840" width="9.125" style="6" customWidth="1"/>
    <col min="13841" max="13841" width="11.5" style="6" customWidth="1"/>
    <col min="13842" max="13842" width="10.125" style="6" customWidth="1"/>
    <col min="13843" max="13845" width="10.375" style="6" customWidth="1"/>
    <col min="13846" max="13846" width="9.375" style="6" customWidth="1"/>
    <col min="13847" max="13847" width="8.75" style="6" customWidth="1"/>
    <col min="13848" max="13848" width="9.375" style="6" customWidth="1"/>
    <col min="13849" max="13849" width="9.75" style="6" customWidth="1"/>
    <col min="13850" max="13850" width="11.875" style="6" customWidth="1"/>
    <col min="13851" max="13851" width="10" style="6" customWidth="1"/>
    <col min="13852" max="13852" width="10.625" style="6" customWidth="1"/>
    <col min="13853" max="13853" width="11.125" style="6" bestFit="1" customWidth="1"/>
    <col min="13854" max="13854" width="1.125" style="6" customWidth="1"/>
    <col min="13855" max="13855" width="8.25" style="6" customWidth="1"/>
    <col min="13856" max="13856" width="11.75" style="6" customWidth="1"/>
    <col min="13857" max="13857" width="10.875" style="6" customWidth="1"/>
    <col min="13858" max="13859" width="11" style="6" customWidth="1"/>
    <col min="13860" max="13860" width="10" style="6" customWidth="1"/>
    <col min="13861" max="13861" width="11.625" style="6" customWidth="1"/>
    <col min="13862" max="13862" width="11.125" style="6" customWidth="1"/>
    <col min="13863" max="13863" width="12.5" style="6" customWidth="1"/>
    <col min="13864" max="13864" width="10.25" style="6" customWidth="1"/>
    <col min="13865" max="13865" width="9.875" style="6" customWidth="1"/>
    <col min="13866" max="13866" width="19.75" style="6" customWidth="1"/>
    <col min="13867" max="13867" width="9" style="6"/>
    <col min="13868" max="13878" width="10" style="6" customWidth="1"/>
    <col min="13879" max="13879" width="10.375" style="6" customWidth="1"/>
    <col min="13880" max="13880" width="3.625" style="6" customWidth="1"/>
    <col min="13881" max="13893" width="10" style="6" customWidth="1"/>
    <col min="13894" max="13894" width="9.625" style="6" bestFit="1" customWidth="1"/>
    <col min="13895" max="13895" width="1.875" style="6" customWidth="1"/>
    <col min="13896" max="13896" width="8.25" style="6" customWidth="1"/>
    <col min="13897" max="13906" width="10" style="6" customWidth="1"/>
    <col min="13907" max="13907" width="9.5" style="6" customWidth="1"/>
    <col min="13908" max="13917" width="10" style="6" customWidth="1"/>
    <col min="13918" max="13918" width="16" style="6" customWidth="1"/>
    <col min="13919" max="13920" width="11.125" style="6" customWidth="1"/>
    <col min="13921" max="13943" width="10" style="6" customWidth="1"/>
    <col min="13944" max="13945" width="9.875" style="6" customWidth="1"/>
    <col min="13946" max="14080" width="9" style="6"/>
    <col min="14081" max="14081" width="1.5" style="6" customWidth="1"/>
    <col min="14082" max="14082" width="8.5" style="6" customWidth="1"/>
    <col min="14083" max="14083" width="12.125" style="6" customWidth="1"/>
    <col min="14084" max="14084" width="11.625" style="6" bestFit="1" customWidth="1"/>
    <col min="14085" max="14085" width="10.875" style="6" customWidth="1"/>
    <col min="14086" max="14086" width="10.25" style="6" customWidth="1"/>
    <col min="14087" max="14087" width="11.25" style="6" customWidth="1"/>
    <col min="14088" max="14088" width="10.25" style="6" customWidth="1"/>
    <col min="14089" max="14089" width="10.375" style="6" customWidth="1"/>
    <col min="14090" max="14090" width="10.875" style="6" customWidth="1"/>
    <col min="14091" max="14091" width="11.125" style="6" bestFit="1" customWidth="1"/>
    <col min="14092" max="14092" width="11" style="6" customWidth="1"/>
    <col min="14093" max="14093" width="10.5" style="6" customWidth="1"/>
    <col min="14094" max="14094" width="10.875" style="6" bestFit="1" customWidth="1"/>
    <col min="14095" max="14095" width="1.75" style="6" customWidth="1"/>
    <col min="14096" max="14096" width="9.125" style="6" customWidth="1"/>
    <col min="14097" max="14097" width="11.5" style="6" customWidth="1"/>
    <col min="14098" max="14098" width="10.125" style="6" customWidth="1"/>
    <col min="14099" max="14101" width="10.375" style="6" customWidth="1"/>
    <col min="14102" max="14102" width="9.375" style="6" customWidth="1"/>
    <col min="14103" max="14103" width="8.75" style="6" customWidth="1"/>
    <col min="14104" max="14104" width="9.375" style="6" customWidth="1"/>
    <col min="14105" max="14105" width="9.75" style="6" customWidth="1"/>
    <col min="14106" max="14106" width="11.875" style="6" customWidth="1"/>
    <col min="14107" max="14107" width="10" style="6" customWidth="1"/>
    <col min="14108" max="14108" width="10.625" style="6" customWidth="1"/>
    <col min="14109" max="14109" width="11.125" style="6" bestFit="1" customWidth="1"/>
    <col min="14110" max="14110" width="1.125" style="6" customWidth="1"/>
    <col min="14111" max="14111" width="8.25" style="6" customWidth="1"/>
    <col min="14112" max="14112" width="11.75" style="6" customWidth="1"/>
    <col min="14113" max="14113" width="10.875" style="6" customWidth="1"/>
    <col min="14114" max="14115" width="11" style="6" customWidth="1"/>
    <col min="14116" max="14116" width="10" style="6" customWidth="1"/>
    <col min="14117" max="14117" width="11.625" style="6" customWidth="1"/>
    <col min="14118" max="14118" width="11.125" style="6" customWidth="1"/>
    <col min="14119" max="14119" width="12.5" style="6" customWidth="1"/>
    <col min="14120" max="14120" width="10.25" style="6" customWidth="1"/>
    <col min="14121" max="14121" width="9.875" style="6" customWidth="1"/>
    <col min="14122" max="14122" width="19.75" style="6" customWidth="1"/>
    <col min="14123" max="14123" width="9" style="6"/>
    <col min="14124" max="14134" width="10" style="6" customWidth="1"/>
    <col min="14135" max="14135" width="10.375" style="6" customWidth="1"/>
    <col min="14136" max="14136" width="3.625" style="6" customWidth="1"/>
    <col min="14137" max="14149" width="10" style="6" customWidth="1"/>
    <col min="14150" max="14150" width="9.625" style="6" bestFit="1" customWidth="1"/>
    <col min="14151" max="14151" width="1.875" style="6" customWidth="1"/>
    <col min="14152" max="14152" width="8.25" style="6" customWidth="1"/>
    <col min="14153" max="14162" width="10" style="6" customWidth="1"/>
    <col min="14163" max="14163" width="9.5" style="6" customWidth="1"/>
    <col min="14164" max="14173" width="10" style="6" customWidth="1"/>
    <col min="14174" max="14174" width="16" style="6" customWidth="1"/>
    <col min="14175" max="14176" width="11.125" style="6" customWidth="1"/>
    <col min="14177" max="14199" width="10" style="6" customWidth="1"/>
    <col min="14200" max="14201" width="9.875" style="6" customWidth="1"/>
    <col min="14202" max="14336" width="9" style="6"/>
    <col min="14337" max="14337" width="1.5" style="6" customWidth="1"/>
    <col min="14338" max="14338" width="8.5" style="6" customWidth="1"/>
    <col min="14339" max="14339" width="12.125" style="6" customWidth="1"/>
    <col min="14340" max="14340" width="11.625" style="6" bestFit="1" customWidth="1"/>
    <col min="14341" max="14341" width="10.875" style="6" customWidth="1"/>
    <col min="14342" max="14342" width="10.25" style="6" customWidth="1"/>
    <col min="14343" max="14343" width="11.25" style="6" customWidth="1"/>
    <col min="14344" max="14344" width="10.25" style="6" customWidth="1"/>
    <col min="14345" max="14345" width="10.375" style="6" customWidth="1"/>
    <col min="14346" max="14346" width="10.875" style="6" customWidth="1"/>
    <col min="14347" max="14347" width="11.125" style="6" bestFit="1" customWidth="1"/>
    <col min="14348" max="14348" width="11" style="6" customWidth="1"/>
    <col min="14349" max="14349" width="10.5" style="6" customWidth="1"/>
    <col min="14350" max="14350" width="10.875" style="6" bestFit="1" customWidth="1"/>
    <col min="14351" max="14351" width="1.75" style="6" customWidth="1"/>
    <col min="14352" max="14352" width="9.125" style="6" customWidth="1"/>
    <col min="14353" max="14353" width="11.5" style="6" customWidth="1"/>
    <col min="14354" max="14354" width="10.125" style="6" customWidth="1"/>
    <col min="14355" max="14357" width="10.375" style="6" customWidth="1"/>
    <col min="14358" max="14358" width="9.375" style="6" customWidth="1"/>
    <col min="14359" max="14359" width="8.75" style="6" customWidth="1"/>
    <col min="14360" max="14360" width="9.375" style="6" customWidth="1"/>
    <col min="14361" max="14361" width="9.75" style="6" customWidth="1"/>
    <col min="14362" max="14362" width="11.875" style="6" customWidth="1"/>
    <col min="14363" max="14363" width="10" style="6" customWidth="1"/>
    <col min="14364" max="14364" width="10.625" style="6" customWidth="1"/>
    <col min="14365" max="14365" width="11.125" style="6" bestFit="1" customWidth="1"/>
    <col min="14366" max="14366" width="1.125" style="6" customWidth="1"/>
    <col min="14367" max="14367" width="8.25" style="6" customWidth="1"/>
    <col min="14368" max="14368" width="11.75" style="6" customWidth="1"/>
    <col min="14369" max="14369" width="10.875" style="6" customWidth="1"/>
    <col min="14370" max="14371" width="11" style="6" customWidth="1"/>
    <col min="14372" max="14372" width="10" style="6" customWidth="1"/>
    <col min="14373" max="14373" width="11.625" style="6" customWidth="1"/>
    <col min="14374" max="14374" width="11.125" style="6" customWidth="1"/>
    <col min="14375" max="14375" width="12.5" style="6" customWidth="1"/>
    <col min="14376" max="14376" width="10.25" style="6" customWidth="1"/>
    <col min="14377" max="14377" width="9.875" style="6" customWidth="1"/>
    <col min="14378" max="14378" width="19.75" style="6" customWidth="1"/>
    <col min="14379" max="14379" width="9" style="6"/>
    <col min="14380" max="14390" width="10" style="6" customWidth="1"/>
    <col min="14391" max="14391" width="10.375" style="6" customWidth="1"/>
    <col min="14392" max="14392" width="3.625" style="6" customWidth="1"/>
    <col min="14393" max="14405" width="10" style="6" customWidth="1"/>
    <col min="14406" max="14406" width="9.625" style="6" bestFit="1" customWidth="1"/>
    <col min="14407" max="14407" width="1.875" style="6" customWidth="1"/>
    <col min="14408" max="14408" width="8.25" style="6" customWidth="1"/>
    <col min="14409" max="14418" width="10" style="6" customWidth="1"/>
    <col min="14419" max="14419" width="9.5" style="6" customWidth="1"/>
    <col min="14420" max="14429" width="10" style="6" customWidth="1"/>
    <col min="14430" max="14430" width="16" style="6" customWidth="1"/>
    <col min="14431" max="14432" width="11.125" style="6" customWidth="1"/>
    <col min="14433" max="14455" width="10" style="6" customWidth="1"/>
    <col min="14456" max="14457" width="9.875" style="6" customWidth="1"/>
    <col min="14458" max="14592" width="9" style="6"/>
    <col min="14593" max="14593" width="1.5" style="6" customWidth="1"/>
    <col min="14594" max="14594" width="8.5" style="6" customWidth="1"/>
    <col min="14595" max="14595" width="12.125" style="6" customWidth="1"/>
    <col min="14596" max="14596" width="11.625" style="6" bestFit="1" customWidth="1"/>
    <col min="14597" max="14597" width="10.875" style="6" customWidth="1"/>
    <col min="14598" max="14598" width="10.25" style="6" customWidth="1"/>
    <col min="14599" max="14599" width="11.25" style="6" customWidth="1"/>
    <col min="14600" max="14600" width="10.25" style="6" customWidth="1"/>
    <col min="14601" max="14601" width="10.375" style="6" customWidth="1"/>
    <col min="14602" max="14602" width="10.875" style="6" customWidth="1"/>
    <col min="14603" max="14603" width="11.125" style="6" bestFit="1" customWidth="1"/>
    <col min="14604" max="14604" width="11" style="6" customWidth="1"/>
    <col min="14605" max="14605" width="10.5" style="6" customWidth="1"/>
    <col min="14606" max="14606" width="10.875" style="6" bestFit="1" customWidth="1"/>
    <col min="14607" max="14607" width="1.75" style="6" customWidth="1"/>
    <col min="14608" max="14608" width="9.125" style="6" customWidth="1"/>
    <col min="14609" max="14609" width="11.5" style="6" customWidth="1"/>
    <col min="14610" max="14610" width="10.125" style="6" customWidth="1"/>
    <col min="14611" max="14613" width="10.375" style="6" customWidth="1"/>
    <col min="14614" max="14614" width="9.375" style="6" customWidth="1"/>
    <col min="14615" max="14615" width="8.75" style="6" customWidth="1"/>
    <col min="14616" max="14616" width="9.375" style="6" customWidth="1"/>
    <col min="14617" max="14617" width="9.75" style="6" customWidth="1"/>
    <col min="14618" max="14618" width="11.875" style="6" customWidth="1"/>
    <col min="14619" max="14619" width="10" style="6" customWidth="1"/>
    <col min="14620" max="14620" width="10.625" style="6" customWidth="1"/>
    <col min="14621" max="14621" width="11.125" style="6" bestFit="1" customWidth="1"/>
    <col min="14622" max="14622" width="1.125" style="6" customWidth="1"/>
    <col min="14623" max="14623" width="8.25" style="6" customWidth="1"/>
    <col min="14624" max="14624" width="11.75" style="6" customWidth="1"/>
    <col min="14625" max="14625" width="10.875" style="6" customWidth="1"/>
    <col min="14626" max="14627" width="11" style="6" customWidth="1"/>
    <col min="14628" max="14628" width="10" style="6" customWidth="1"/>
    <col min="14629" max="14629" width="11.625" style="6" customWidth="1"/>
    <col min="14630" max="14630" width="11.125" style="6" customWidth="1"/>
    <col min="14631" max="14631" width="12.5" style="6" customWidth="1"/>
    <col min="14632" max="14632" width="10.25" style="6" customWidth="1"/>
    <col min="14633" max="14633" width="9.875" style="6" customWidth="1"/>
    <col min="14634" max="14634" width="19.75" style="6" customWidth="1"/>
    <col min="14635" max="14635" width="9" style="6"/>
    <col min="14636" max="14646" width="10" style="6" customWidth="1"/>
    <col min="14647" max="14647" width="10.375" style="6" customWidth="1"/>
    <col min="14648" max="14648" width="3.625" style="6" customWidth="1"/>
    <col min="14649" max="14661" width="10" style="6" customWidth="1"/>
    <col min="14662" max="14662" width="9.625" style="6" bestFit="1" customWidth="1"/>
    <col min="14663" max="14663" width="1.875" style="6" customWidth="1"/>
    <col min="14664" max="14664" width="8.25" style="6" customWidth="1"/>
    <col min="14665" max="14674" width="10" style="6" customWidth="1"/>
    <col min="14675" max="14675" width="9.5" style="6" customWidth="1"/>
    <col min="14676" max="14685" width="10" style="6" customWidth="1"/>
    <col min="14686" max="14686" width="16" style="6" customWidth="1"/>
    <col min="14687" max="14688" width="11.125" style="6" customWidth="1"/>
    <col min="14689" max="14711" width="10" style="6" customWidth="1"/>
    <col min="14712" max="14713" width="9.875" style="6" customWidth="1"/>
    <col min="14714" max="14848" width="9" style="6"/>
    <col min="14849" max="14849" width="1.5" style="6" customWidth="1"/>
    <col min="14850" max="14850" width="8.5" style="6" customWidth="1"/>
    <col min="14851" max="14851" width="12.125" style="6" customWidth="1"/>
    <col min="14852" max="14852" width="11.625" style="6" bestFit="1" customWidth="1"/>
    <col min="14853" max="14853" width="10.875" style="6" customWidth="1"/>
    <col min="14854" max="14854" width="10.25" style="6" customWidth="1"/>
    <col min="14855" max="14855" width="11.25" style="6" customWidth="1"/>
    <col min="14856" max="14856" width="10.25" style="6" customWidth="1"/>
    <col min="14857" max="14857" width="10.375" style="6" customWidth="1"/>
    <col min="14858" max="14858" width="10.875" style="6" customWidth="1"/>
    <col min="14859" max="14859" width="11.125" style="6" bestFit="1" customWidth="1"/>
    <col min="14860" max="14860" width="11" style="6" customWidth="1"/>
    <col min="14861" max="14861" width="10.5" style="6" customWidth="1"/>
    <col min="14862" max="14862" width="10.875" style="6" bestFit="1" customWidth="1"/>
    <col min="14863" max="14863" width="1.75" style="6" customWidth="1"/>
    <col min="14864" max="14864" width="9.125" style="6" customWidth="1"/>
    <col min="14865" max="14865" width="11.5" style="6" customWidth="1"/>
    <col min="14866" max="14866" width="10.125" style="6" customWidth="1"/>
    <col min="14867" max="14869" width="10.375" style="6" customWidth="1"/>
    <col min="14870" max="14870" width="9.375" style="6" customWidth="1"/>
    <col min="14871" max="14871" width="8.75" style="6" customWidth="1"/>
    <col min="14872" max="14872" width="9.375" style="6" customWidth="1"/>
    <col min="14873" max="14873" width="9.75" style="6" customWidth="1"/>
    <col min="14874" max="14874" width="11.875" style="6" customWidth="1"/>
    <col min="14875" max="14875" width="10" style="6" customWidth="1"/>
    <col min="14876" max="14876" width="10.625" style="6" customWidth="1"/>
    <col min="14877" max="14877" width="11.125" style="6" bestFit="1" customWidth="1"/>
    <col min="14878" max="14878" width="1.125" style="6" customWidth="1"/>
    <col min="14879" max="14879" width="8.25" style="6" customWidth="1"/>
    <col min="14880" max="14880" width="11.75" style="6" customWidth="1"/>
    <col min="14881" max="14881" width="10.875" style="6" customWidth="1"/>
    <col min="14882" max="14883" width="11" style="6" customWidth="1"/>
    <col min="14884" max="14884" width="10" style="6" customWidth="1"/>
    <col min="14885" max="14885" width="11.625" style="6" customWidth="1"/>
    <col min="14886" max="14886" width="11.125" style="6" customWidth="1"/>
    <col min="14887" max="14887" width="12.5" style="6" customWidth="1"/>
    <col min="14888" max="14888" width="10.25" style="6" customWidth="1"/>
    <col min="14889" max="14889" width="9.875" style="6" customWidth="1"/>
    <col min="14890" max="14890" width="19.75" style="6" customWidth="1"/>
    <col min="14891" max="14891" width="9" style="6"/>
    <col min="14892" max="14902" width="10" style="6" customWidth="1"/>
    <col min="14903" max="14903" width="10.375" style="6" customWidth="1"/>
    <col min="14904" max="14904" width="3.625" style="6" customWidth="1"/>
    <col min="14905" max="14917" width="10" style="6" customWidth="1"/>
    <col min="14918" max="14918" width="9.625" style="6" bestFit="1" customWidth="1"/>
    <col min="14919" max="14919" width="1.875" style="6" customWidth="1"/>
    <col min="14920" max="14920" width="8.25" style="6" customWidth="1"/>
    <col min="14921" max="14930" width="10" style="6" customWidth="1"/>
    <col min="14931" max="14931" width="9.5" style="6" customWidth="1"/>
    <col min="14932" max="14941" width="10" style="6" customWidth="1"/>
    <col min="14942" max="14942" width="16" style="6" customWidth="1"/>
    <col min="14943" max="14944" width="11.125" style="6" customWidth="1"/>
    <col min="14945" max="14967" width="10" style="6" customWidth="1"/>
    <col min="14968" max="14969" width="9.875" style="6" customWidth="1"/>
    <col min="14970" max="15104" width="9" style="6"/>
    <col min="15105" max="15105" width="1.5" style="6" customWidth="1"/>
    <col min="15106" max="15106" width="8.5" style="6" customWidth="1"/>
    <col min="15107" max="15107" width="12.125" style="6" customWidth="1"/>
    <col min="15108" max="15108" width="11.625" style="6" bestFit="1" customWidth="1"/>
    <col min="15109" max="15109" width="10.875" style="6" customWidth="1"/>
    <col min="15110" max="15110" width="10.25" style="6" customWidth="1"/>
    <col min="15111" max="15111" width="11.25" style="6" customWidth="1"/>
    <col min="15112" max="15112" width="10.25" style="6" customWidth="1"/>
    <col min="15113" max="15113" width="10.375" style="6" customWidth="1"/>
    <col min="15114" max="15114" width="10.875" style="6" customWidth="1"/>
    <col min="15115" max="15115" width="11.125" style="6" bestFit="1" customWidth="1"/>
    <col min="15116" max="15116" width="11" style="6" customWidth="1"/>
    <col min="15117" max="15117" width="10.5" style="6" customWidth="1"/>
    <col min="15118" max="15118" width="10.875" style="6" bestFit="1" customWidth="1"/>
    <col min="15119" max="15119" width="1.75" style="6" customWidth="1"/>
    <col min="15120" max="15120" width="9.125" style="6" customWidth="1"/>
    <col min="15121" max="15121" width="11.5" style="6" customWidth="1"/>
    <col min="15122" max="15122" width="10.125" style="6" customWidth="1"/>
    <col min="15123" max="15125" width="10.375" style="6" customWidth="1"/>
    <col min="15126" max="15126" width="9.375" style="6" customWidth="1"/>
    <col min="15127" max="15127" width="8.75" style="6" customWidth="1"/>
    <col min="15128" max="15128" width="9.375" style="6" customWidth="1"/>
    <col min="15129" max="15129" width="9.75" style="6" customWidth="1"/>
    <col min="15130" max="15130" width="11.875" style="6" customWidth="1"/>
    <col min="15131" max="15131" width="10" style="6" customWidth="1"/>
    <col min="15132" max="15132" width="10.625" style="6" customWidth="1"/>
    <col min="15133" max="15133" width="11.125" style="6" bestFit="1" customWidth="1"/>
    <col min="15134" max="15134" width="1.125" style="6" customWidth="1"/>
    <col min="15135" max="15135" width="8.25" style="6" customWidth="1"/>
    <col min="15136" max="15136" width="11.75" style="6" customWidth="1"/>
    <col min="15137" max="15137" width="10.875" style="6" customWidth="1"/>
    <col min="15138" max="15139" width="11" style="6" customWidth="1"/>
    <col min="15140" max="15140" width="10" style="6" customWidth="1"/>
    <col min="15141" max="15141" width="11.625" style="6" customWidth="1"/>
    <col min="15142" max="15142" width="11.125" style="6" customWidth="1"/>
    <col min="15143" max="15143" width="12.5" style="6" customWidth="1"/>
    <col min="15144" max="15144" width="10.25" style="6" customWidth="1"/>
    <col min="15145" max="15145" width="9.875" style="6" customWidth="1"/>
    <col min="15146" max="15146" width="19.75" style="6" customWidth="1"/>
    <col min="15147" max="15147" width="9" style="6"/>
    <col min="15148" max="15158" width="10" style="6" customWidth="1"/>
    <col min="15159" max="15159" width="10.375" style="6" customWidth="1"/>
    <col min="15160" max="15160" width="3.625" style="6" customWidth="1"/>
    <col min="15161" max="15173" width="10" style="6" customWidth="1"/>
    <col min="15174" max="15174" width="9.625" style="6" bestFit="1" customWidth="1"/>
    <col min="15175" max="15175" width="1.875" style="6" customWidth="1"/>
    <col min="15176" max="15176" width="8.25" style="6" customWidth="1"/>
    <col min="15177" max="15186" width="10" style="6" customWidth="1"/>
    <col min="15187" max="15187" width="9.5" style="6" customWidth="1"/>
    <col min="15188" max="15197" width="10" style="6" customWidth="1"/>
    <col min="15198" max="15198" width="16" style="6" customWidth="1"/>
    <col min="15199" max="15200" width="11.125" style="6" customWidth="1"/>
    <col min="15201" max="15223" width="10" style="6" customWidth="1"/>
    <col min="15224" max="15225" width="9.875" style="6" customWidth="1"/>
    <col min="15226" max="15360" width="9" style="6"/>
    <col min="15361" max="15361" width="1.5" style="6" customWidth="1"/>
    <col min="15362" max="15362" width="8.5" style="6" customWidth="1"/>
    <col min="15363" max="15363" width="12.125" style="6" customWidth="1"/>
    <col min="15364" max="15364" width="11.625" style="6" bestFit="1" customWidth="1"/>
    <col min="15365" max="15365" width="10.875" style="6" customWidth="1"/>
    <col min="15366" max="15366" width="10.25" style="6" customWidth="1"/>
    <col min="15367" max="15367" width="11.25" style="6" customWidth="1"/>
    <col min="15368" max="15368" width="10.25" style="6" customWidth="1"/>
    <col min="15369" max="15369" width="10.375" style="6" customWidth="1"/>
    <col min="15370" max="15370" width="10.875" style="6" customWidth="1"/>
    <col min="15371" max="15371" width="11.125" style="6" bestFit="1" customWidth="1"/>
    <col min="15372" max="15372" width="11" style="6" customWidth="1"/>
    <col min="15373" max="15373" width="10.5" style="6" customWidth="1"/>
    <col min="15374" max="15374" width="10.875" style="6" bestFit="1" customWidth="1"/>
    <col min="15375" max="15375" width="1.75" style="6" customWidth="1"/>
    <col min="15376" max="15376" width="9.125" style="6" customWidth="1"/>
    <col min="15377" max="15377" width="11.5" style="6" customWidth="1"/>
    <col min="15378" max="15378" width="10.125" style="6" customWidth="1"/>
    <col min="15379" max="15381" width="10.375" style="6" customWidth="1"/>
    <col min="15382" max="15382" width="9.375" style="6" customWidth="1"/>
    <col min="15383" max="15383" width="8.75" style="6" customWidth="1"/>
    <col min="15384" max="15384" width="9.375" style="6" customWidth="1"/>
    <col min="15385" max="15385" width="9.75" style="6" customWidth="1"/>
    <col min="15386" max="15386" width="11.875" style="6" customWidth="1"/>
    <col min="15387" max="15387" width="10" style="6" customWidth="1"/>
    <col min="15388" max="15388" width="10.625" style="6" customWidth="1"/>
    <col min="15389" max="15389" width="11.125" style="6" bestFit="1" customWidth="1"/>
    <col min="15390" max="15390" width="1.125" style="6" customWidth="1"/>
    <col min="15391" max="15391" width="8.25" style="6" customWidth="1"/>
    <col min="15392" max="15392" width="11.75" style="6" customWidth="1"/>
    <col min="15393" max="15393" width="10.875" style="6" customWidth="1"/>
    <col min="15394" max="15395" width="11" style="6" customWidth="1"/>
    <col min="15396" max="15396" width="10" style="6" customWidth="1"/>
    <col min="15397" max="15397" width="11.625" style="6" customWidth="1"/>
    <col min="15398" max="15398" width="11.125" style="6" customWidth="1"/>
    <col min="15399" max="15399" width="12.5" style="6" customWidth="1"/>
    <col min="15400" max="15400" width="10.25" style="6" customWidth="1"/>
    <col min="15401" max="15401" width="9.875" style="6" customWidth="1"/>
    <col min="15402" max="15402" width="19.75" style="6" customWidth="1"/>
    <col min="15403" max="15403" width="9" style="6"/>
    <col min="15404" max="15414" width="10" style="6" customWidth="1"/>
    <col min="15415" max="15415" width="10.375" style="6" customWidth="1"/>
    <col min="15416" max="15416" width="3.625" style="6" customWidth="1"/>
    <col min="15417" max="15429" width="10" style="6" customWidth="1"/>
    <col min="15430" max="15430" width="9.625" style="6" bestFit="1" customWidth="1"/>
    <col min="15431" max="15431" width="1.875" style="6" customWidth="1"/>
    <col min="15432" max="15432" width="8.25" style="6" customWidth="1"/>
    <col min="15433" max="15442" width="10" style="6" customWidth="1"/>
    <col min="15443" max="15443" width="9.5" style="6" customWidth="1"/>
    <col min="15444" max="15453" width="10" style="6" customWidth="1"/>
    <col min="15454" max="15454" width="16" style="6" customWidth="1"/>
    <col min="15455" max="15456" width="11.125" style="6" customWidth="1"/>
    <col min="15457" max="15479" width="10" style="6" customWidth="1"/>
    <col min="15480" max="15481" width="9.875" style="6" customWidth="1"/>
    <col min="15482" max="15616" width="9" style="6"/>
    <col min="15617" max="15617" width="1.5" style="6" customWidth="1"/>
    <col min="15618" max="15618" width="8.5" style="6" customWidth="1"/>
    <col min="15619" max="15619" width="12.125" style="6" customWidth="1"/>
    <col min="15620" max="15620" width="11.625" style="6" bestFit="1" customWidth="1"/>
    <col min="15621" max="15621" width="10.875" style="6" customWidth="1"/>
    <col min="15622" max="15622" width="10.25" style="6" customWidth="1"/>
    <col min="15623" max="15623" width="11.25" style="6" customWidth="1"/>
    <col min="15624" max="15624" width="10.25" style="6" customWidth="1"/>
    <col min="15625" max="15625" width="10.375" style="6" customWidth="1"/>
    <col min="15626" max="15626" width="10.875" style="6" customWidth="1"/>
    <col min="15627" max="15627" width="11.125" style="6" bestFit="1" customWidth="1"/>
    <col min="15628" max="15628" width="11" style="6" customWidth="1"/>
    <col min="15629" max="15629" width="10.5" style="6" customWidth="1"/>
    <col min="15630" max="15630" width="10.875" style="6" bestFit="1" customWidth="1"/>
    <col min="15631" max="15631" width="1.75" style="6" customWidth="1"/>
    <col min="15632" max="15632" width="9.125" style="6" customWidth="1"/>
    <col min="15633" max="15633" width="11.5" style="6" customWidth="1"/>
    <col min="15634" max="15634" width="10.125" style="6" customWidth="1"/>
    <col min="15635" max="15637" width="10.375" style="6" customWidth="1"/>
    <col min="15638" max="15638" width="9.375" style="6" customWidth="1"/>
    <col min="15639" max="15639" width="8.75" style="6" customWidth="1"/>
    <col min="15640" max="15640" width="9.375" style="6" customWidth="1"/>
    <col min="15641" max="15641" width="9.75" style="6" customWidth="1"/>
    <col min="15642" max="15642" width="11.875" style="6" customWidth="1"/>
    <col min="15643" max="15643" width="10" style="6" customWidth="1"/>
    <col min="15644" max="15644" width="10.625" style="6" customWidth="1"/>
    <col min="15645" max="15645" width="11.125" style="6" bestFit="1" customWidth="1"/>
    <col min="15646" max="15646" width="1.125" style="6" customWidth="1"/>
    <col min="15647" max="15647" width="8.25" style="6" customWidth="1"/>
    <col min="15648" max="15648" width="11.75" style="6" customWidth="1"/>
    <col min="15649" max="15649" width="10.875" style="6" customWidth="1"/>
    <col min="15650" max="15651" width="11" style="6" customWidth="1"/>
    <col min="15652" max="15652" width="10" style="6" customWidth="1"/>
    <col min="15653" max="15653" width="11.625" style="6" customWidth="1"/>
    <col min="15654" max="15654" width="11.125" style="6" customWidth="1"/>
    <col min="15655" max="15655" width="12.5" style="6" customWidth="1"/>
    <col min="15656" max="15656" width="10.25" style="6" customWidth="1"/>
    <col min="15657" max="15657" width="9.875" style="6" customWidth="1"/>
    <col min="15658" max="15658" width="19.75" style="6" customWidth="1"/>
    <col min="15659" max="15659" width="9" style="6"/>
    <col min="15660" max="15670" width="10" style="6" customWidth="1"/>
    <col min="15671" max="15671" width="10.375" style="6" customWidth="1"/>
    <col min="15672" max="15672" width="3.625" style="6" customWidth="1"/>
    <col min="15673" max="15685" width="10" style="6" customWidth="1"/>
    <col min="15686" max="15686" width="9.625" style="6" bestFit="1" customWidth="1"/>
    <col min="15687" max="15687" width="1.875" style="6" customWidth="1"/>
    <col min="15688" max="15688" width="8.25" style="6" customWidth="1"/>
    <col min="15689" max="15698" width="10" style="6" customWidth="1"/>
    <col min="15699" max="15699" width="9.5" style="6" customWidth="1"/>
    <col min="15700" max="15709" width="10" style="6" customWidth="1"/>
    <col min="15710" max="15710" width="16" style="6" customWidth="1"/>
    <col min="15711" max="15712" width="11.125" style="6" customWidth="1"/>
    <col min="15713" max="15735" width="10" style="6" customWidth="1"/>
    <col min="15736" max="15737" width="9.875" style="6" customWidth="1"/>
    <col min="15738" max="15872" width="9" style="6"/>
    <col min="15873" max="15873" width="1.5" style="6" customWidth="1"/>
    <col min="15874" max="15874" width="8.5" style="6" customWidth="1"/>
    <col min="15875" max="15875" width="12.125" style="6" customWidth="1"/>
    <col min="15876" max="15876" width="11.625" style="6" bestFit="1" customWidth="1"/>
    <col min="15877" max="15877" width="10.875" style="6" customWidth="1"/>
    <col min="15878" max="15878" width="10.25" style="6" customWidth="1"/>
    <col min="15879" max="15879" width="11.25" style="6" customWidth="1"/>
    <col min="15880" max="15880" width="10.25" style="6" customWidth="1"/>
    <col min="15881" max="15881" width="10.375" style="6" customWidth="1"/>
    <col min="15882" max="15882" width="10.875" style="6" customWidth="1"/>
    <col min="15883" max="15883" width="11.125" style="6" bestFit="1" customWidth="1"/>
    <col min="15884" max="15884" width="11" style="6" customWidth="1"/>
    <col min="15885" max="15885" width="10.5" style="6" customWidth="1"/>
    <col min="15886" max="15886" width="10.875" style="6" bestFit="1" customWidth="1"/>
    <col min="15887" max="15887" width="1.75" style="6" customWidth="1"/>
    <col min="15888" max="15888" width="9.125" style="6" customWidth="1"/>
    <col min="15889" max="15889" width="11.5" style="6" customWidth="1"/>
    <col min="15890" max="15890" width="10.125" style="6" customWidth="1"/>
    <col min="15891" max="15893" width="10.375" style="6" customWidth="1"/>
    <col min="15894" max="15894" width="9.375" style="6" customWidth="1"/>
    <col min="15895" max="15895" width="8.75" style="6" customWidth="1"/>
    <col min="15896" max="15896" width="9.375" style="6" customWidth="1"/>
    <col min="15897" max="15897" width="9.75" style="6" customWidth="1"/>
    <col min="15898" max="15898" width="11.875" style="6" customWidth="1"/>
    <col min="15899" max="15899" width="10" style="6" customWidth="1"/>
    <col min="15900" max="15900" width="10.625" style="6" customWidth="1"/>
    <col min="15901" max="15901" width="11.125" style="6" bestFit="1" customWidth="1"/>
    <col min="15902" max="15902" width="1.125" style="6" customWidth="1"/>
    <col min="15903" max="15903" width="8.25" style="6" customWidth="1"/>
    <col min="15904" max="15904" width="11.75" style="6" customWidth="1"/>
    <col min="15905" max="15905" width="10.875" style="6" customWidth="1"/>
    <col min="15906" max="15907" width="11" style="6" customWidth="1"/>
    <col min="15908" max="15908" width="10" style="6" customWidth="1"/>
    <col min="15909" max="15909" width="11.625" style="6" customWidth="1"/>
    <col min="15910" max="15910" width="11.125" style="6" customWidth="1"/>
    <col min="15911" max="15911" width="12.5" style="6" customWidth="1"/>
    <col min="15912" max="15912" width="10.25" style="6" customWidth="1"/>
    <col min="15913" max="15913" width="9.875" style="6" customWidth="1"/>
    <col min="15914" max="15914" width="19.75" style="6" customWidth="1"/>
    <col min="15915" max="15915" width="9" style="6"/>
    <col min="15916" max="15926" width="10" style="6" customWidth="1"/>
    <col min="15927" max="15927" width="10.375" style="6" customWidth="1"/>
    <col min="15928" max="15928" width="3.625" style="6" customWidth="1"/>
    <col min="15929" max="15941" width="10" style="6" customWidth="1"/>
    <col min="15942" max="15942" width="9.625" style="6" bestFit="1" customWidth="1"/>
    <col min="15943" max="15943" width="1.875" style="6" customWidth="1"/>
    <col min="15944" max="15944" width="8.25" style="6" customWidth="1"/>
    <col min="15945" max="15954" width="10" style="6" customWidth="1"/>
    <col min="15955" max="15955" width="9.5" style="6" customWidth="1"/>
    <col min="15956" max="15965" width="10" style="6" customWidth="1"/>
    <col min="15966" max="15966" width="16" style="6" customWidth="1"/>
    <col min="15967" max="15968" width="11.125" style="6" customWidth="1"/>
    <col min="15969" max="15991" width="10" style="6" customWidth="1"/>
    <col min="15992" max="15993" width="9.875" style="6" customWidth="1"/>
    <col min="15994" max="16128" width="9" style="6"/>
    <col min="16129" max="16129" width="1.5" style="6" customWidth="1"/>
    <col min="16130" max="16130" width="8.5" style="6" customWidth="1"/>
    <col min="16131" max="16131" width="12.125" style="6" customWidth="1"/>
    <col min="16132" max="16132" width="11.625" style="6" bestFit="1" customWidth="1"/>
    <col min="16133" max="16133" width="10.875" style="6" customWidth="1"/>
    <col min="16134" max="16134" width="10.25" style="6" customWidth="1"/>
    <col min="16135" max="16135" width="11.25" style="6" customWidth="1"/>
    <col min="16136" max="16136" width="10.25" style="6" customWidth="1"/>
    <col min="16137" max="16137" width="10.375" style="6" customWidth="1"/>
    <col min="16138" max="16138" width="10.875" style="6" customWidth="1"/>
    <col min="16139" max="16139" width="11.125" style="6" bestFit="1" customWidth="1"/>
    <col min="16140" max="16140" width="11" style="6" customWidth="1"/>
    <col min="16141" max="16141" width="10.5" style="6" customWidth="1"/>
    <col min="16142" max="16142" width="10.875" style="6" bestFit="1" customWidth="1"/>
    <col min="16143" max="16143" width="1.75" style="6" customWidth="1"/>
    <col min="16144" max="16144" width="9.125" style="6" customWidth="1"/>
    <col min="16145" max="16145" width="11.5" style="6" customWidth="1"/>
    <col min="16146" max="16146" width="10.125" style="6" customWidth="1"/>
    <col min="16147" max="16149" width="10.375" style="6" customWidth="1"/>
    <col min="16150" max="16150" width="9.375" style="6" customWidth="1"/>
    <col min="16151" max="16151" width="8.75" style="6" customWidth="1"/>
    <col min="16152" max="16152" width="9.375" style="6" customWidth="1"/>
    <col min="16153" max="16153" width="9.75" style="6" customWidth="1"/>
    <col min="16154" max="16154" width="11.875" style="6" customWidth="1"/>
    <col min="16155" max="16155" width="10" style="6" customWidth="1"/>
    <col min="16156" max="16156" width="10.625" style="6" customWidth="1"/>
    <col min="16157" max="16157" width="11.125" style="6" bestFit="1" customWidth="1"/>
    <col min="16158" max="16158" width="1.125" style="6" customWidth="1"/>
    <col min="16159" max="16159" width="8.25" style="6" customWidth="1"/>
    <col min="16160" max="16160" width="11.75" style="6" customWidth="1"/>
    <col min="16161" max="16161" width="10.875" style="6" customWidth="1"/>
    <col min="16162" max="16163" width="11" style="6" customWidth="1"/>
    <col min="16164" max="16164" width="10" style="6" customWidth="1"/>
    <col min="16165" max="16165" width="11.625" style="6" customWidth="1"/>
    <col min="16166" max="16166" width="11.125" style="6" customWidth="1"/>
    <col min="16167" max="16167" width="12.5" style="6" customWidth="1"/>
    <col min="16168" max="16168" width="10.25" style="6" customWidth="1"/>
    <col min="16169" max="16169" width="9.875" style="6" customWidth="1"/>
    <col min="16170" max="16170" width="19.75" style="6" customWidth="1"/>
    <col min="16171" max="16171" width="9" style="6"/>
    <col min="16172" max="16182" width="10" style="6" customWidth="1"/>
    <col min="16183" max="16183" width="10.375" style="6" customWidth="1"/>
    <col min="16184" max="16184" width="3.625" style="6" customWidth="1"/>
    <col min="16185" max="16197" width="10" style="6" customWidth="1"/>
    <col min="16198" max="16198" width="9.625" style="6" bestFit="1" customWidth="1"/>
    <col min="16199" max="16199" width="1.875" style="6" customWidth="1"/>
    <col min="16200" max="16200" width="8.25" style="6" customWidth="1"/>
    <col min="16201" max="16210" width="10" style="6" customWidth="1"/>
    <col min="16211" max="16211" width="9.5" style="6" customWidth="1"/>
    <col min="16212" max="16221" width="10" style="6" customWidth="1"/>
    <col min="16222" max="16222" width="16" style="6" customWidth="1"/>
    <col min="16223" max="16224" width="11.125" style="6" customWidth="1"/>
    <col min="16225" max="16247" width="10" style="6" customWidth="1"/>
    <col min="16248" max="16249" width="9.875" style="6" customWidth="1"/>
    <col min="16250" max="16384" width="9" style="6"/>
  </cols>
  <sheetData>
    <row r="1" spans="2:121" ht="12">
      <c r="B1" s="1" t="s">
        <v>0</v>
      </c>
      <c r="C1" s="2"/>
      <c r="D1" s="3" t="s">
        <v>348</v>
      </c>
      <c r="E1" s="4" t="s">
        <v>213</v>
      </c>
      <c r="F1" s="4"/>
      <c r="G1" s="5"/>
      <c r="H1" s="5"/>
      <c r="I1" s="5"/>
      <c r="J1" s="5"/>
      <c r="K1" s="5"/>
      <c r="L1" s="5"/>
      <c r="N1" s="7" t="s">
        <v>2</v>
      </c>
      <c r="O1" s="7"/>
      <c r="P1" s="1" t="s">
        <v>0</v>
      </c>
      <c r="Q1" s="7"/>
      <c r="R1" s="8" t="str">
        <f>$D$1</f>
        <v>平成24年度</v>
      </c>
      <c r="S1" s="4" t="s">
        <v>3</v>
      </c>
      <c r="T1" s="5"/>
      <c r="U1" s="3"/>
      <c r="V1" s="4"/>
      <c r="W1" s="4"/>
      <c r="X1" s="5"/>
      <c r="Y1" s="5"/>
      <c r="Z1" s="5"/>
      <c r="AA1" s="5"/>
      <c r="AB1" s="5"/>
      <c r="AC1" s="7" t="s">
        <v>2</v>
      </c>
      <c r="AD1" s="7"/>
      <c r="AE1" s="1" t="s">
        <v>0</v>
      </c>
      <c r="AF1" s="7"/>
      <c r="AG1" s="8" t="str">
        <f>$D$1</f>
        <v>平成24年度</v>
      </c>
      <c r="AH1" s="4" t="s">
        <v>3</v>
      </c>
      <c r="AJ1" s="5"/>
      <c r="AK1" s="3"/>
      <c r="AL1" s="4"/>
      <c r="AM1" s="4"/>
      <c r="AN1" s="5"/>
      <c r="AO1" s="7" t="s">
        <v>2</v>
      </c>
      <c r="AP1" s="7"/>
      <c r="AQ1" s="1" t="s">
        <v>0</v>
      </c>
      <c r="AS1" s="8" t="str">
        <f>$D$1</f>
        <v>平成24年度</v>
      </c>
      <c r="AT1" s="9" t="s">
        <v>4</v>
      </c>
      <c r="AU1" s="3"/>
      <c r="AV1" s="9"/>
      <c r="AW1" s="4"/>
      <c r="AX1" s="5"/>
      <c r="AY1" s="5"/>
      <c r="AZ1" s="5"/>
      <c r="BA1" s="7"/>
      <c r="BB1" s="5"/>
      <c r="BC1" s="7" t="s">
        <v>5</v>
      </c>
      <c r="BE1" s="1" t="s">
        <v>0</v>
      </c>
      <c r="BG1" s="8" t="str">
        <f>$D$1</f>
        <v>平成24年度</v>
      </c>
      <c r="BH1" s="9" t="s">
        <v>4</v>
      </c>
      <c r="BI1" s="3"/>
      <c r="BJ1" s="9"/>
      <c r="BK1" s="4"/>
      <c r="BL1" s="7"/>
      <c r="BM1" s="5"/>
      <c r="BN1" s="5"/>
      <c r="BO1" s="5"/>
      <c r="BP1" s="5"/>
      <c r="BR1" s="7" t="s">
        <v>5</v>
      </c>
      <c r="BS1" s="5"/>
      <c r="BT1" s="1" t="s">
        <v>0</v>
      </c>
      <c r="BU1" s="6"/>
      <c r="BV1" s="8" t="str">
        <f>$D$1</f>
        <v>平成24年度</v>
      </c>
      <c r="BW1" s="9" t="s">
        <v>4</v>
      </c>
      <c r="BX1" s="3"/>
      <c r="BY1" s="5"/>
      <c r="BZ1" s="3"/>
      <c r="CA1" s="9"/>
      <c r="CB1" s="4"/>
      <c r="CC1" s="5"/>
      <c r="CD1" s="7" t="s">
        <v>5</v>
      </c>
      <c r="CE1" s="1" t="s">
        <v>0</v>
      </c>
      <c r="CG1" s="8" t="str">
        <f>$D$1</f>
        <v>平成24年度</v>
      </c>
      <c r="CH1" s="4" t="s">
        <v>6</v>
      </c>
      <c r="CI1" s="3"/>
      <c r="CJ1" s="4"/>
      <c r="CK1" s="10"/>
      <c r="CL1" s="11"/>
      <c r="CM1" s="11"/>
      <c r="CN1" s="11"/>
      <c r="CO1" s="11"/>
      <c r="CP1" s="11"/>
      <c r="CQ1" s="7" t="s">
        <v>5</v>
      </c>
      <c r="CS1" s="1" t="s">
        <v>0</v>
      </c>
      <c r="CT1" s="7"/>
      <c r="CU1" s="8" t="str">
        <f>$D$1</f>
        <v>平成24年度</v>
      </c>
      <c r="CV1" s="4" t="s">
        <v>6</v>
      </c>
      <c r="CW1" s="5"/>
      <c r="CX1" s="3"/>
      <c r="CY1" s="4"/>
      <c r="CZ1" s="10"/>
      <c r="DA1" s="11"/>
      <c r="DB1" s="11"/>
      <c r="DC1" s="11"/>
      <c r="DD1" s="11"/>
      <c r="DE1" s="11"/>
      <c r="DF1" s="7" t="s">
        <v>5</v>
      </c>
      <c r="DH1" s="1" t="s">
        <v>0</v>
      </c>
      <c r="DI1" s="7"/>
      <c r="DJ1" s="8" t="str">
        <f>$D$1</f>
        <v>平成24年度</v>
      </c>
      <c r="DK1" s="4" t="s">
        <v>6</v>
      </c>
      <c r="DM1" s="5"/>
      <c r="DN1" s="3"/>
      <c r="DO1" s="4"/>
      <c r="DP1" s="7" t="s">
        <v>5</v>
      </c>
    </row>
    <row r="2" spans="2:121" ht="18" customHeight="1">
      <c r="B2" s="12"/>
      <c r="C2" s="13" t="s">
        <v>7</v>
      </c>
      <c r="D2" s="14"/>
      <c r="E2" s="14"/>
      <c r="F2" s="14"/>
      <c r="G2" s="15"/>
      <c r="H2" s="14" t="s">
        <v>8</v>
      </c>
      <c r="I2" s="14"/>
      <c r="J2" s="14"/>
      <c r="K2" s="14"/>
      <c r="L2" s="14"/>
      <c r="M2" s="16"/>
      <c r="N2" s="17"/>
      <c r="O2" s="5"/>
      <c r="P2" s="12"/>
      <c r="Q2" s="14"/>
      <c r="R2" s="14"/>
      <c r="S2" s="14"/>
      <c r="T2" s="14"/>
      <c r="U2" s="14"/>
      <c r="V2" s="14"/>
      <c r="W2" s="18"/>
      <c r="X2" s="18"/>
      <c r="Y2" s="15"/>
      <c r="Z2" s="19" t="s">
        <v>9</v>
      </c>
      <c r="AA2" s="14"/>
      <c r="AB2" s="14"/>
      <c r="AC2" s="15"/>
      <c r="AD2" s="5"/>
      <c r="AE2" s="12"/>
      <c r="AF2" s="14"/>
      <c r="AG2" s="14"/>
      <c r="AH2" s="14"/>
      <c r="AI2" s="14"/>
      <c r="AJ2" s="14"/>
      <c r="AK2" s="14"/>
      <c r="AL2" s="14"/>
      <c r="AM2" s="20" t="s">
        <v>10</v>
      </c>
      <c r="AN2" s="20" t="s">
        <v>11</v>
      </c>
      <c r="AO2" s="20" t="s">
        <v>12</v>
      </c>
      <c r="AP2" s="21"/>
      <c r="AQ2" s="12"/>
      <c r="AR2" s="22" t="s">
        <v>214</v>
      </c>
      <c r="AS2" s="14"/>
      <c r="AT2" s="14"/>
      <c r="AU2" s="14"/>
      <c r="AV2" s="14"/>
      <c r="AW2" s="23" t="s">
        <v>8</v>
      </c>
      <c r="AX2" s="14"/>
      <c r="AY2" s="14"/>
      <c r="AZ2" s="14"/>
      <c r="BA2" s="14"/>
      <c r="BB2" s="14"/>
      <c r="BC2" s="15"/>
      <c r="BE2" s="12"/>
      <c r="BF2" s="14"/>
      <c r="BG2" s="14"/>
      <c r="BH2" s="14"/>
      <c r="BI2" s="14"/>
      <c r="BJ2" s="14"/>
      <c r="BK2" s="14"/>
      <c r="BL2" s="18"/>
      <c r="BM2" s="18"/>
      <c r="BN2" s="15"/>
      <c r="BO2" s="19" t="s">
        <v>9</v>
      </c>
      <c r="BP2" s="14"/>
      <c r="BQ2" s="14"/>
      <c r="BR2" s="15"/>
      <c r="BS2" s="5"/>
      <c r="BT2" s="12"/>
      <c r="BU2" s="14"/>
      <c r="BV2" s="14"/>
      <c r="BW2" s="14"/>
      <c r="BX2" s="14"/>
      <c r="BY2" s="14"/>
      <c r="BZ2" s="14"/>
      <c r="CA2" s="14"/>
      <c r="CB2" s="24" t="s">
        <v>10</v>
      </c>
      <c r="CC2" s="20" t="s">
        <v>11</v>
      </c>
      <c r="CD2" s="20" t="s">
        <v>12</v>
      </c>
      <c r="CE2" s="12"/>
      <c r="CF2" s="25" t="s">
        <v>7</v>
      </c>
      <c r="CG2" s="14"/>
      <c r="CH2" s="14"/>
      <c r="CI2" s="14"/>
      <c r="CJ2" s="15"/>
      <c r="CK2" s="14" t="s">
        <v>8</v>
      </c>
      <c r="CL2" s="14"/>
      <c r="CM2" s="14"/>
      <c r="CN2" s="14"/>
      <c r="CO2" s="14"/>
      <c r="CP2" s="16"/>
      <c r="CQ2" s="17"/>
      <c r="CS2" s="12"/>
      <c r="CT2" s="14"/>
      <c r="CU2" s="14"/>
      <c r="CV2" s="14"/>
      <c r="CW2" s="14"/>
      <c r="CX2" s="14"/>
      <c r="CY2" s="14"/>
      <c r="CZ2" s="18"/>
      <c r="DA2" s="18"/>
      <c r="DB2" s="15"/>
      <c r="DC2" s="19" t="s">
        <v>9</v>
      </c>
      <c r="DD2" s="14"/>
      <c r="DE2" s="14"/>
      <c r="DF2" s="15"/>
      <c r="DH2" s="12"/>
      <c r="DI2" s="14"/>
      <c r="DJ2" s="14"/>
      <c r="DK2" s="14"/>
      <c r="DL2" s="14"/>
      <c r="DM2" s="14"/>
      <c r="DN2" s="14"/>
      <c r="DO2" s="14"/>
      <c r="DP2" s="24" t="s">
        <v>10</v>
      </c>
      <c r="DQ2" s="21"/>
    </row>
    <row r="3" spans="2:121" ht="15.75" customHeight="1">
      <c r="B3" s="26"/>
      <c r="C3" s="27"/>
      <c r="D3" s="12" t="s">
        <v>215</v>
      </c>
      <c r="E3" s="23" t="s">
        <v>216</v>
      </c>
      <c r="F3" s="14"/>
      <c r="G3" s="15"/>
      <c r="H3" s="28"/>
      <c r="I3" s="28"/>
      <c r="J3" s="28"/>
      <c r="K3" s="23" t="s">
        <v>17</v>
      </c>
      <c r="L3" s="14"/>
      <c r="M3" s="15"/>
      <c r="N3" s="12" t="s">
        <v>18</v>
      </c>
      <c r="O3" s="5"/>
      <c r="P3" s="26"/>
      <c r="Q3" s="14"/>
      <c r="R3" s="14"/>
      <c r="S3" s="14"/>
      <c r="T3" s="14"/>
      <c r="U3" s="14"/>
      <c r="V3" s="15"/>
      <c r="W3" s="23" t="s">
        <v>19</v>
      </c>
      <c r="X3" s="14"/>
      <c r="Y3" s="15"/>
      <c r="Z3" s="28"/>
      <c r="AA3" s="23" t="s">
        <v>20</v>
      </c>
      <c r="AB3" s="14"/>
      <c r="AC3" s="15"/>
      <c r="AD3" s="5"/>
      <c r="AE3" s="26"/>
      <c r="AF3" s="14" t="s">
        <v>21</v>
      </c>
      <c r="AG3" s="14"/>
      <c r="AH3" s="15"/>
      <c r="AI3" s="23" t="s">
        <v>217</v>
      </c>
      <c r="AJ3" s="14"/>
      <c r="AK3" s="14"/>
      <c r="AL3" s="14"/>
      <c r="AM3" s="26"/>
      <c r="AN3" s="26" t="s">
        <v>23</v>
      </c>
      <c r="AO3" s="29" t="s">
        <v>10</v>
      </c>
      <c r="AP3" s="21"/>
      <c r="AQ3" s="26"/>
      <c r="AR3" s="27"/>
      <c r="AS3" s="30" t="s">
        <v>218</v>
      </c>
      <c r="AT3" s="23" t="s">
        <v>219</v>
      </c>
      <c r="AU3" s="14"/>
      <c r="AV3" s="14"/>
      <c r="AW3" s="27"/>
      <c r="AX3" s="28"/>
      <c r="AY3" s="28"/>
      <c r="AZ3" s="23" t="s">
        <v>17</v>
      </c>
      <c r="BA3" s="14"/>
      <c r="BB3" s="15"/>
      <c r="BC3" s="15" t="s">
        <v>220</v>
      </c>
      <c r="BE3" s="26"/>
      <c r="BF3" s="14"/>
      <c r="BG3" s="14"/>
      <c r="BH3" s="14"/>
      <c r="BI3" s="14"/>
      <c r="BJ3" s="14"/>
      <c r="BK3" s="15"/>
      <c r="BL3" s="23" t="s">
        <v>19</v>
      </c>
      <c r="BM3" s="14"/>
      <c r="BN3" s="15"/>
      <c r="BO3" s="28"/>
      <c r="BP3" s="23" t="s">
        <v>20</v>
      </c>
      <c r="BQ3" s="14"/>
      <c r="BR3" s="15"/>
      <c r="BS3" s="5"/>
      <c r="BT3" s="26"/>
      <c r="BU3" s="14" t="s">
        <v>21</v>
      </c>
      <c r="BV3" s="14"/>
      <c r="BW3" s="15"/>
      <c r="BX3" s="23" t="s">
        <v>221</v>
      </c>
      <c r="BY3" s="14"/>
      <c r="BZ3" s="14"/>
      <c r="CA3" s="14"/>
      <c r="CB3" s="26"/>
      <c r="CC3" s="26"/>
      <c r="CD3" s="29" t="s">
        <v>10</v>
      </c>
      <c r="CE3" s="26"/>
      <c r="CF3" s="28"/>
      <c r="CG3" s="30" t="s">
        <v>15</v>
      </c>
      <c r="CH3" s="23" t="s">
        <v>16</v>
      </c>
      <c r="CI3" s="14"/>
      <c r="CJ3" s="15"/>
      <c r="CK3" s="28"/>
      <c r="CL3" s="28"/>
      <c r="CM3" s="28"/>
      <c r="CN3" s="23" t="s">
        <v>17</v>
      </c>
      <c r="CO3" s="14"/>
      <c r="CP3" s="15"/>
      <c r="CQ3" s="12" t="s">
        <v>220</v>
      </c>
      <c r="CS3" s="26"/>
      <c r="CT3" s="14"/>
      <c r="CU3" s="14"/>
      <c r="CV3" s="14"/>
      <c r="CW3" s="14"/>
      <c r="CX3" s="14"/>
      <c r="CY3" s="15"/>
      <c r="CZ3" s="23" t="s">
        <v>19</v>
      </c>
      <c r="DA3" s="14"/>
      <c r="DB3" s="15"/>
      <c r="DC3" s="28"/>
      <c r="DD3" s="23" t="s">
        <v>20</v>
      </c>
      <c r="DE3" s="14"/>
      <c r="DF3" s="15"/>
      <c r="DH3" s="26"/>
      <c r="DI3" s="14" t="s">
        <v>21</v>
      </c>
      <c r="DJ3" s="14"/>
      <c r="DK3" s="15"/>
      <c r="DL3" s="23" t="s">
        <v>222</v>
      </c>
      <c r="DM3" s="14"/>
      <c r="DN3" s="14"/>
      <c r="DO3" s="14"/>
      <c r="DP3" s="26"/>
      <c r="DQ3" s="21"/>
    </row>
    <row r="4" spans="2:121" ht="11.25" customHeight="1">
      <c r="B4" s="26"/>
      <c r="C4" s="31"/>
      <c r="D4" s="32"/>
      <c r="E4" s="31"/>
      <c r="F4" s="331" t="s">
        <v>28</v>
      </c>
      <c r="G4" s="331" t="s">
        <v>29</v>
      </c>
      <c r="H4" s="33"/>
      <c r="I4" s="34"/>
      <c r="J4" s="35"/>
      <c r="K4" s="31"/>
      <c r="L4" s="34"/>
      <c r="M4" s="35"/>
      <c r="N4" s="32"/>
      <c r="O4" s="36"/>
      <c r="P4" s="26"/>
      <c r="Q4" s="18" t="s">
        <v>30</v>
      </c>
      <c r="R4" s="25"/>
      <c r="S4" s="37"/>
      <c r="T4" s="38" t="s">
        <v>31</v>
      </c>
      <c r="U4" s="38" t="s">
        <v>32</v>
      </c>
      <c r="V4" s="24" t="s">
        <v>33</v>
      </c>
      <c r="W4" s="31"/>
      <c r="X4" s="34"/>
      <c r="Y4" s="35"/>
      <c r="Z4" s="33"/>
      <c r="AA4" s="31"/>
      <c r="AB4" s="20" t="s">
        <v>34</v>
      </c>
      <c r="AC4" s="20" t="s">
        <v>35</v>
      </c>
      <c r="AD4" s="39"/>
      <c r="AE4" s="26"/>
      <c r="AF4" s="33"/>
      <c r="AG4" s="20" t="s">
        <v>34</v>
      </c>
      <c r="AH4" s="20" t="s">
        <v>35</v>
      </c>
      <c r="AI4" s="31"/>
      <c r="AJ4" s="24" t="s">
        <v>36</v>
      </c>
      <c r="AK4" s="30" t="s">
        <v>37</v>
      </c>
      <c r="AL4" s="20" t="s">
        <v>38</v>
      </c>
      <c r="AM4" s="32"/>
      <c r="AN4" s="32"/>
      <c r="AO4" s="32"/>
      <c r="AP4" s="21"/>
      <c r="AQ4" s="26"/>
      <c r="AR4" s="31"/>
      <c r="AS4" s="32"/>
      <c r="AT4" s="31"/>
      <c r="AU4" s="33"/>
      <c r="AV4" s="33"/>
      <c r="AW4" s="31"/>
      <c r="AX4" s="34"/>
      <c r="AY4" s="35"/>
      <c r="AZ4" s="31"/>
      <c r="BA4" s="34"/>
      <c r="BB4" s="35"/>
      <c r="BC4" s="40"/>
      <c r="BE4" s="26"/>
      <c r="BF4" s="22" t="s">
        <v>30</v>
      </c>
      <c r="BG4" s="25"/>
      <c r="BH4" s="37"/>
      <c r="BI4" s="38" t="s">
        <v>31</v>
      </c>
      <c r="BJ4" s="38" t="s">
        <v>32</v>
      </c>
      <c r="BK4" s="24" t="s">
        <v>33</v>
      </c>
      <c r="BL4" s="31"/>
      <c r="BM4" s="34"/>
      <c r="BN4" s="35"/>
      <c r="BO4" s="33"/>
      <c r="BP4" s="31"/>
      <c r="BQ4" s="20" t="s">
        <v>34</v>
      </c>
      <c r="BR4" s="20" t="s">
        <v>35</v>
      </c>
      <c r="BS4" s="39"/>
      <c r="BT4" s="26"/>
      <c r="BU4" s="33"/>
      <c r="BV4" s="20" t="s">
        <v>34</v>
      </c>
      <c r="BW4" s="20" t="s">
        <v>35</v>
      </c>
      <c r="BX4" s="31"/>
      <c r="BY4" s="24" t="s">
        <v>36</v>
      </c>
      <c r="BZ4" s="30" t="s">
        <v>37</v>
      </c>
      <c r="CA4" s="20" t="s">
        <v>38</v>
      </c>
      <c r="CB4" s="32"/>
      <c r="CC4" s="32"/>
      <c r="CD4" s="32"/>
      <c r="CE4" s="26"/>
      <c r="CF4" s="33"/>
      <c r="CG4" s="32"/>
      <c r="CH4" s="31"/>
      <c r="CI4" s="33"/>
      <c r="CJ4" s="40"/>
      <c r="CK4" s="33"/>
      <c r="CL4" s="34"/>
      <c r="CM4" s="35"/>
      <c r="CN4" s="31"/>
      <c r="CO4" s="34"/>
      <c r="CP4" s="35"/>
      <c r="CQ4" s="32"/>
      <c r="CS4" s="26"/>
      <c r="CT4" s="22" t="s">
        <v>30</v>
      </c>
      <c r="CU4" s="25"/>
      <c r="CV4" s="37"/>
      <c r="CW4" s="38" t="s">
        <v>31</v>
      </c>
      <c r="CX4" s="38" t="s">
        <v>32</v>
      </c>
      <c r="CY4" s="24" t="s">
        <v>33</v>
      </c>
      <c r="CZ4" s="31"/>
      <c r="DA4" s="34"/>
      <c r="DB4" s="35"/>
      <c r="DC4" s="33"/>
      <c r="DD4" s="31"/>
      <c r="DE4" s="20" t="s">
        <v>34</v>
      </c>
      <c r="DF4" s="20" t="s">
        <v>35</v>
      </c>
      <c r="DH4" s="26"/>
      <c r="DI4" s="33"/>
      <c r="DJ4" s="20" t="s">
        <v>34</v>
      </c>
      <c r="DK4" s="20" t="s">
        <v>35</v>
      </c>
      <c r="DL4" s="31"/>
      <c r="DM4" s="24" t="s">
        <v>36</v>
      </c>
      <c r="DN4" s="30" t="s">
        <v>37</v>
      </c>
      <c r="DO4" s="20" t="s">
        <v>38</v>
      </c>
      <c r="DP4" s="32"/>
      <c r="DQ4" s="21"/>
    </row>
    <row r="5" spans="2:121" ht="12.75" customHeight="1">
      <c r="B5" s="41"/>
      <c r="C5" s="42"/>
      <c r="D5" s="41"/>
      <c r="E5" s="43"/>
      <c r="F5" s="332"/>
      <c r="G5" s="332"/>
      <c r="H5" s="44"/>
      <c r="I5" s="45" t="s">
        <v>39</v>
      </c>
      <c r="J5" s="45" t="s">
        <v>40</v>
      </c>
      <c r="K5" s="43"/>
      <c r="L5" s="45" t="s">
        <v>39</v>
      </c>
      <c r="M5" s="45" t="s">
        <v>40</v>
      </c>
      <c r="N5" s="41"/>
      <c r="O5" s="39"/>
      <c r="P5" s="41"/>
      <c r="Q5" s="44"/>
      <c r="R5" s="45" t="s">
        <v>39</v>
      </c>
      <c r="S5" s="45" t="s">
        <v>40</v>
      </c>
      <c r="T5" s="41"/>
      <c r="U5" s="46" t="s">
        <v>41</v>
      </c>
      <c r="V5" s="41"/>
      <c r="W5" s="43"/>
      <c r="X5" s="45" t="s">
        <v>39</v>
      </c>
      <c r="Y5" s="45" t="s">
        <v>40</v>
      </c>
      <c r="Z5" s="44"/>
      <c r="AA5" s="43"/>
      <c r="AB5" s="41" t="s">
        <v>223</v>
      </c>
      <c r="AC5" s="41"/>
      <c r="AD5" s="39"/>
      <c r="AE5" s="41"/>
      <c r="AF5" s="44"/>
      <c r="AG5" s="41" t="s">
        <v>224</v>
      </c>
      <c r="AH5" s="41"/>
      <c r="AI5" s="43"/>
      <c r="AJ5" s="41"/>
      <c r="AK5" s="47" t="s">
        <v>225</v>
      </c>
      <c r="AL5" s="41"/>
      <c r="AM5" s="41"/>
      <c r="AN5" s="41"/>
      <c r="AO5" s="41"/>
      <c r="AP5" s="21"/>
      <c r="AQ5" s="41"/>
      <c r="AR5" s="42"/>
      <c r="AS5" s="41"/>
      <c r="AT5" s="43"/>
      <c r="AU5" s="48" t="s">
        <v>45</v>
      </c>
      <c r="AV5" s="49" t="s">
        <v>46</v>
      </c>
      <c r="AW5" s="43"/>
      <c r="AX5" s="45" t="s">
        <v>39</v>
      </c>
      <c r="AY5" s="45" t="s">
        <v>40</v>
      </c>
      <c r="AZ5" s="43"/>
      <c r="BA5" s="45" t="s">
        <v>39</v>
      </c>
      <c r="BB5" s="45" t="s">
        <v>40</v>
      </c>
      <c r="BC5" s="50"/>
      <c r="BE5" s="41"/>
      <c r="BF5" s="43"/>
      <c r="BG5" s="45" t="s">
        <v>39</v>
      </c>
      <c r="BH5" s="45" t="s">
        <v>40</v>
      </c>
      <c r="BI5" s="41"/>
      <c r="BJ5" s="46" t="s">
        <v>41</v>
      </c>
      <c r="BK5" s="41"/>
      <c r="BL5" s="43"/>
      <c r="BM5" s="45" t="s">
        <v>39</v>
      </c>
      <c r="BN5" s="45" t="s">
        <v>40</v>
      </c>
      <c r="BO5" s="44"/>
      <c r="BP5" s="43"/>
      <c r="BQ5" s="41" t="s">
        <v>42</v>
      </c>
      <c r="BR5" s="41"/>
      <c r="BS5" s="39"/>
      <c r="BT5" s="41"/>
      <c r="BU5" s="44"/>
      <c r="BV5" s="41" t="s">
        <v>42</v>
      </c>
      <c r="BW5" s="41"/>
      <c r="BX5" s="43"/>
      <c r="BY5" s="41"/>
      <c r="BZ5" s="47" t="s">
        <v>44</v>
      </c>
      <c r="CA5" s="41"/>
      <c r="CB5" s="41"/>
      <c r="CC5" s="41"/>
      <c r="CD5" s="41"/>
      <c r="CE5" s="41"/>
      <c r="CF5" s="51"/>
      <c r="CG5" s="41"/>
      <c r="CH5" s="43"/>
      <c r="CI5" s="48" t="s">
        <v>45</v>
      </c>
      <c r="CJ5" s="48" t="s">
        <v>46</v>
      </c>
      <c r="CK5" s="44"/>
      <c r="CL5" s="45" t="s">
        <v>39</v>
      </c>
      <c r="CM5" s="45" t="s">
        <v>40</v>
      </c>
      <c r="CN5" s="43"/>
      <c r="CO5" s="45" t="s">
        <v>39</v>
      </c>
      <c r="CP5" s="45" t="s">
        <v>40</v>
      </c>
      <c r="CQ5" s="41"/>
      <c r="CS5" s="41"/>
      <c r="CT5" s="43"/>
      <c r="CU5" s="45" t="s">
        <v>39</v>
      </c>
      <c r="CV5" s="45" t="s">
        <v>40</v>
      </c>
      <c r="CW5" s="41"/>
      <c r="CX5" s="46" t="s">
        <v>41</v>
      </c>
      <c r="CY5" s="41"/>
      <c r="CZ5" s="43"/>
      <c r="DA5" s="45" t="s">
        <v>39</v>
      </c>
      <c r="DB5" s="45" t="s">
        <v>40</v>
      </c>
      <c r="DC5" s="44"/>
      <c r="DD5" s="43"/>
      <c r="DE5" s="41" t="s">
        <v>42</v>
      </c>
      <c r="DF5" s="41"/>
      <c r="DH5" s="41"/>
      <c r="DI5" s="44"/>
      <c r="DJ5" s="41" t="s">
        <v>226</v>
      </c>
      <c r="DK5" s="41"/>
      <c r="DL5" s="43"/>
      <c r="DM5" s="41"/>
      <c r="DN5" s="47" t="s">
        <v>227</v>
      </c>
      <c r="DO5" s="41"/>
      <c r="DP5" s="41"/>
      <c r="DQ5" s="21"/>
    </row>
    <row r="6" spans="2:121" ht="12">
      <c r="B6" s="12" t="s">
        <v>48</v>
      </c>
      <c r="C6" s="5">
        <v>1439820282</v>
      </c>
      <c r="D6" s="5">
        <v>1233318179</v>
      </c>
      <c r="E6" s="5">
        <v>206502103</v>
      </c>
      <c r="F6" s="5">
        <v>181521463</v>
      </c>
      <c r="G6" s="5">
        <v>24980640</v>
      </c>
      <c r="H6" s="5">
        <v>99579543</v>
      </c>
      <c r="I6" s="5">
        <v>163266960</v>
      </c>
      <c r="J6" s="5">
        <v>63687417</v>
      </c>
      <c r="K6" s="5">
        <v>-5441959</v>
      </c>
      <c r="L6" s="5">
        <v>56449644</v>
      </c>
      <c r="M6" s="5">
        <v>61891603</v>
      </c>
      <c r="N6" s="52">
        <v>102576594</v>
      </c>
      <c r="O6" s="5"/>
      <c r="P6" s="12" t="s">
        <v>48</v>
      </c>
      <c r="Q6" s="5">
        <v>23064313</v>
      </c>
      <c r="R6" s="5">
        <v>24543957</v>
      </c>
      <c r="S6" s="5">
        <v>1479644</v>
      </c>
      <c r="T6" s="5">
        <v>20365842</v>
      </c>
      <c r="U6" s="5">
        <v>55892932</v>
      </c>
      <c r="V6" s="5">
        <v>3253507</v>
      </c>
      <c r="W6" s="5">
        <v>2444908</v>
      </c>
      <c r="X6" s="5">
        <v>2761078</v>
      </c>
      <c r="Y6" s="5">
        <v>316170</v>
      </c>
      <c r="Z6" s="5">
        <v>392571675</v>
      </c>
      <c r="AA6" s="5">
        <v>157554441</v>
      </c>
      <c r="AB6" s="5">
        <v>131785762</v>
      </c>
      <c r="AC6" s="52">
        <v>25768679</v>
      </c>
      <c r="AD6" s="5">
        <v>0</v>
      </c>
      <c r="AE6" s="12" t="s">
        <v>48</v>
      </c>
      <c r="AF6" s="5">
        <v>29832077</v>
      </c>
      <c r="AG6" s="53">
        <v>16206460</v>
      </c>
      <c r="AH6" s="5">
        <v>13625617</v>
      </c>
      <c r="AI6" s="5">
        <v>205185157</v>
      </c>
      <c r="AJ6" s="5">
        <v>9165451</v>
      </c>
      <c r="AK6" s="5">
        <v>67356663</v>
      </c>
      <c r="AL6" s="5">
        <v>128663043</v>
      </c>
      <c r="AM6" s="53">
        <v>1931971500</v>
      </c>
      <c r="AN6" s="53">
        <v>738122</v>
      </c>
      <c r="AO6" s="52">
        <v>2617.4148717962612</v>
      </c>
      <c r="AQ6" s="12" t="s">
        <v>48</v>
      </c>
      <c r="AR6" s="11">
        <v>-2.9871441820389668</v>
      </c>
      <c r="AS6" s="11">
        <v>-3.3219332631461285</v>
      </c>
      <c r="AT6" s="11">
        <v>-0.93834418320054436</v>
      </c>
      <c r="AU6" s="11">
        <v>-1.5784958901491268</v>
      </c>
      <c r="AV6" s="54">
        <v>3.9758202891003167</v>
      </c>
      <c r="AW6" s="11">
        <v>-16.90011141427939</v>
      </c>
      <c r="AX6" s="11">
        <v>-10.784763893795445</v>
      </c>
      <c r="AY6" s="11">
        <v>0.81539837920445879</v>
      </c>
      <c r="AZ6" s="11">
        <v>-147.38988521422888</v>
      </c>
      <c r="BA6" s="11">
        <v>-4.4228119009774129</v>
      </c>
      <c r="BB6" s="11">
        <v>1.0284013532264296</v>
      </c>
      <c r="BC6" s="55">
        <v>-14.013299142383692</v>
      </c>
      <c r="BD6" s="5"/>
      <c r="BE6" s="12" t="s">
        <v>48</v>
      </c>
      <c r="BF6" s="11">
        <v>-34.784576422326005</v>
      </c>
      <c r="BG6" s="11">
        <v>-33.639087770544414</v>
      </c>
      <c r="BH6" s="11">
        <v>-8.6197270777956732</v>
      </c>
      <c r="BI6" s="11">
        <v>2.3105247481514413</v>
      </c>
      <c r="BJ6" s="11">
        <v>6.0127187725323301</v>
      </c>
      <c r="BK6" s="11">
        <v>-71.203937462539088</v>
      </c>
      <c r="BL6" s="11">
        <v>-10.68281085378025</v>
      </c>
      <c r="BM6" s="11">
        <v>-8.8403840547483714</v>
      </c>
      <c r="BN6" s="11">
        <v>8.4605172431536815</v>
      </c>
      <c r="BO6" s="11">
        <v>9.8600651462341418</v>
      </c>
      <c r="BP6" s="56">
        <v>28.924397337573073</v>
      </c>
      <c r="BQ6" s="57">
        <v>32.834181012132653</v>
      </c>
      <c r="BR6" s="55">
        <v>12.056657741681247</v>
      </c>
      <c r="BS6" s="5"/>
      <c r="BT6" s="12" t="s">
        <v>48</v>
      </c>
      <c r="BU6" s="11">
        <v>-10.272715859701684</v>
      </c>
      <c r="BV6" s="11">
        <v>-17.738850037398677</v>
      </c>
      <c r="BW6" s="11">
        <v>0.58577766005776055</v>
      </c>
      <c r="BX6" s="11">
        <v>1.6353875994807265</v>
      </c>
      <c r="BY6" s="11">
        <v>80.255562867253872</v>
      </c>
      <c r="BZ6" s="11">
        <v>-2.830933648690658</v>
      </c>
      <c r="CA6" s="11">
        <v>0.92814831797601638</v>
      </c>
      <c r="CB6" s="11">
        <v>-1.4965237495713526</v>
      </c>
      <c r="CC6" s="11">
        <v>0.22240809033190131</v>
      </c>
      <c r="CD6" s="58">
        <v>-1.7151172803131651</v>
      </c>
      <c r="CE6" s="12" t="s">
        <v>48</v>
      </c>
      <c r="CF6" s="11">
        <f>C6/$AM6*100</f>
        <v>74.525958690384414</v>
      </c>
      <c r="CG6" s="11">
        <f t="shared" ref="CG6:CQ29" si="0">D6/$AM6*100</f>
        <v>63.837286367837208</v>
      </c>
      <c r="CH6" s="11">
        <f t="shared" si="0"/>
        <v>10.6886723225472</v>
      </c>
      <c r="CI6" s="11">
        <f t="shared" si="0"/>
        <v>9.3956594597798162</v>
      </c>
      <c r="CJ6" s="11">
        <f t="shared" si="0"/>
        <v>1.2930128627673854</v>
      </c>
      <c r="CK6" s="11">
        <f t="shared" si="0"/>
        <v>5.1542966860535984</v>
      </c>
      <c r="CL6" s="11">
        <f t="shared" si="0"/>
        <v>8.4507954698089485</v>
      </c>
      <c r="CM6" s="11">
        <f t="shared" si="0"/>
        <v>3.2964987837553505</v>
      </c>
      <c r="CN6" s="11">
        <f t="shared" si="0"/>
        <v>-0.28167905168373342</v>
      </c>
      <c r="CO6" s="11">
        <f t="shared" si="0"/>
        <v>2.9218673256825993</v>
      </c>
      <c r="CP6" s="54">
        <f t="shared" si="0"/>
        <v>3.2035463773663326</v>
      </c>
      <c r="CQ6" s="55">
        <f t="shared" si="0"/>
        <v>5.3094258378035084</v>
      </c>
      <c r="CS6" s="12" t="s">
        <v>48</v>
      </c>
      <c r="CT6" s="59">
        <f t="shared" ref="CT6:DF25" si="1">Q6/$AM6*100</f>
        <v>1.1938226314415095</v>
      </c>
      <c r="CU6" s="59">
        <f t="shared" si="1"/>
        <v>1.2704098895868805</v>
      </c>
      <c r="CV6" s="59">
        <f t="shared" si="1"/>
        <v>7.6587258145371193E-2</v>
      </c>
      <c r="CW6" s="59">
        <f t="shared" si="1"/>
        <v>1.0541481590178738</v>
      </c>
      <c r="CX6" s="59">
        <f t="shared" si="1"/>
        <v>2.8930515796946281</v>
      </c>
      <c r="CY6" s="59">
        <f t="shared" si="1"/>
        <v>0.1684034676494969</v>
      </c>
      <c r="CZ6" s="59">
        <f t="shared" si="1"/>
        <v>0.12654989993382407</v>
      </c>
      <c r="DA6" s="59">
        <f t="shared" si="1"/>
        <v>0.14291504817747053</v>
      </c>
      <c r="DB6" s="59">
        <f t="shared" si="1"/>
        <v>1.636514824364645E-2</v>
      </c>
      <c r="DC6" s="59">
        <f t="shared" si="1"/>
        <v>20.319744623561995</v>
      </c>
      <c r="DD6" s="60">
        <f t="shared" si="1"/>
        <v>8.1551120707525957</v>
      </c>
      <c r="DE6" s="11">
        <f t="shared" si="1"/>
        <v>6.8213098381627271</v>
      </c>
      <c r="DF6" s="55">
        <f t="shared" si="1"/>
        <v>1.33380223258987</v>
      </c>
      <c r="DH6" s="12" t="s">
        <v>48</v>
      </c>
      <c r="DI6" s="11">
        <f t="shared" ref="DI6:DP37" si="2">AF6/$AM6*100</f>
        <v>1.5441261426475494</v>
      </c>
      <c r="DJ6" s="11">
        <f t="shared" si="2"/>
        <v>0.8388560597296596</v>
      </c>
      <c r="DK6" s="11">
        <f t="shared" si="2"/>
        <v>0.70527008291788984</v>
      </c>
      <c r="DL6" s="11">
        <f t="shared" si="2"/>
        <v>10.620506410161848</v>
      </c>
      <c r="DM6" s="11">
        <f t="shared" si="2"/>
        <v>0.47440922394559137</v>
      </c>
      <c r="DN6" s="11">
        <f t="shared" si="2"/>
        <v>3.4864211506225637</v>
      </c>
      <c r="DO6" s="11">
        <f t="shared" si="2"/>
        <v>6.6596760355936926</v>
      </c>
      <c r="DP6" s="131">
        <f t="shared" si="2"/>
        <v>100</v>
      </c>
      <c r="DQ6" s="62"/>
    </row>
    <row r="7" spans="2:121" ht="12">
      <c r="B7" s="63" t="s">
        <v>49</v>
      </c>
      <c r="C7" s="5">
        <v>200216769</v>
      </c>
      <c r="D7" s="5">
        <v>171495828</v>
      </c>
      <c r="E7" s="5">
        <v>28720941</v>
      </c>
      <c r="F7" s="5">
        <v>25260519</v>
      </c>
      <c r="G7" s="5">
        <v>3460422</v>
      </c>
      <c r="H7" s="5">
        <v>13366984</v>
      </c>
      <c r="I7" s="5">
        <v>17917505</v>
      </c>
      <c r="J7" s="5">
        <v>4550521</v>
      </c>
      <c r="K7" s="5">
        <v>-1555260</v>
      </c>
      <c r="L7" s="5">
        <v>2727088</v>
      </c>
      <c r="M7" s="5">
        <v>4282348</v>
      </c>
      <c r="N7" s="64">
        <v>14621632</v>
      </c>
      <c r="O7" s="5"/>
      <c r="P7" s="63" t="s">
        <v>49</v>
      </c>
      <c r="Q7" s="5">
        <v>1479268</v>
      </c>
      <c r="R7" s="5">
        <v>1708567</v>
      </c>
      <c r="S7" s="5">
        <v>229299</v>
      </c>
      <c r="T7" s="5">
        <v>2567873</v>
      </c>
      <c r="U7" s="5">
        <v>8904973</v>
      </c>
      <c r="V7" s="5">
        <v>1669518</v>
      </c>
      <c r="W7" s="5">
        <v>300612</v>
      </c>
      <c r="X7" s="5">
        <v>339486</v>
      </c>
      <c r="Y7" s="5">
        <v>38874</v>
      </c>
      <c r="Z7" s="5">
        <v>66533468</v>
      </c>
      <c r="AA7" s="5">
        <v>20865231</v>
      </c>
      <c r="AB7" s="5">
        <v>18183530</v>
      </c>
      <c r="AC7" s="64">
        <v>2681701</v>
      </c>
      <c r="AD7" s="5">
        <v>0</v>
      </c>
      <c r="AE7" s="63" t="s">
        <v>49</v>
      </c>
      <c r="AF7" s="5">
        <v>3538273</v>
      </c>
      <c r="AG7" s="5">
        <v>2470327</v>
      </c>
      <c r="AH7" s="5">
        <v>1067946</v>
      </c>
      <c r="AI7" s="5">
        <v>42129964</v>
      </c>
      <c r="AJ7" s="5">
        <v>8071339</v>
      </c>
      <c r="AK7" s="5">
        <v>9295000</v>
      </c>
      <c r="AL7" s="5">
        <v>24763625</v>
      </c>
      <c r="AM7" s="5">
        <v>280117221</v>
      </c>
      <c r="AN7" s="5">
        <v>130524</v>
      </c>
      <c r="AO7" s="64">
        <v>2146.0974303576354</v>
      </c>
      <c r="AQ7" s="63" t="s">
        <v>49</v>
      </c>
      <c r="AR7" s="11">
        <v>-1.6717139181190912</v>
      </c>
      <c r="AS7" s="11">
        <v>-2.012248846856092</v>
      </c>
      <c r="AT7" s="11">
        <v>0.41196223892740041</v>
      </c>
      <c r="AU7" s="11">
        <v>-0.24090575921192725</v>
      </c>
      <c r="AV7" s="11">
        <v>5.4496498188224178</v>
      </c>
      <c r="AW7" s="11">
        <v>7.7693080995742196</v>
      </c>
      <c r="AX7" s="11">
        <v>5.1077143321243286</v>
      </c>
      <c r="AY7" s="11">
        <v>-2.0017564443158049</v>
      </c>
      <c r="AZ7" s="11">
        <v>-2.2632229557349883</v>
      </c>
      <c r="BA7" s="11">
        <v>-3.8480347306474414</v>
      </c>
      <c r="BB7" s="11">
        <v>-1.7148921510731874</v>
      </c>
      <c r="BC7" s="65">
        <v>7.4654421775507256</v>
      </c>
      <c r="BD7" s="5"/>
      <c r="BE7" s="63" t="s">
        <v>49</v>
      </c>
      <c r="BF7" s="11">
        <v>-49.959998931049661</v>
      </c>
      <c r="BG7" s="11">
        <v>-46.751733812117813</v>
      </c>
      <c r="BH7" s="11">
        <v>-9.1921112035166921</v>
      </c>
      <c r="BI7" s="11">
        <v>62.036472629752325</v>
      </c>
      <c r="BJ7" s="11">
        <v>5.708577247266704</v>
      </c>
      <c r="BK7" s="11">
        <v>160.49871039315457</v>
      </c>
      <c r="BL7" s="11">
        <v>-5.5507903443205491</v>
      </c>
      <c r="BM7" s="11">
        <v>-3.6027645425272738</v>
      </c>
      <c r="BN7" s="11">
        <v>14.689482224516889</v>
      </c>
      <c r="BO7" s="11">
        <v>13.123808174941196</v>
      </c>
      <c r="BP7" s="57">
        <v>39.299642665155538</v>
      </c>
      <c r="BQ7" s="57">
        <v>44.681542791961277</v>
      </c>
      <c r="BR7" s="65">
        <v>11.241589579790103</v>
      </c>
      <c r="BS7" s="5"/>
      <c r="BT7" s="63" t="s">
        <v>49</v>
      </c>
      <c r="BU7" s="11">
        <v>-2.4090257790747227</v>
      </c>
      <c r="BV7" s="11">
        <v>-4.0284830621039998</v>
      </c>
      <c r="BW7" s="11">
        <v>1.5549727366264927</v>
      </c>
      <c r="BX7" s="11">
        <v>4.7736643199136379</v>
      </c>
      <c r="BY7" s="11">
        <v>38.940317733228234</v>
      </c>
      <c r="BZ7" s="11">
        <v>-4.6162942871060837</v>
      </c>
      <c r="CA7" s="11">
        <v>0.43492582936316543</v>
      </c>
      <c r="CB7" s="11">
        <v>1.9205549481550441</v>
      </c>
      <c r="CC7" s="11">
        <v>-0.68631777578256969</v>
      </c>
      <c r="CD7" s="66">
        <v>2.6248877954722807</v>
      </c>
      <c r="CE7" s="63" t="s">
        <v>49</v>
      </c>
      <c r="CF7" s="11">
        <f t="shared" ref="CF7:CH51" si="3">C7/$AM7*100</f>
        <v>71.476065728925676</v>
      </c>
      <c r="CG7" s="11">
        <f t="shared" si="0"/>
        <v>61.222879260250842</v>
      </c>
      <c r="CH7" s="11">
        <f t="shared" si="0"/>
        <v>10.253186468674841</v>
      </c>
      <c r="CI7" s="11">
        <f t="shared" si="0"/>
        <v>9.0178386426302577</v>
      </c>
      <c r="CJ7" s="11">
        <f t="shared" si="0"/>
        <v>1.2353478260445829</v>
      </c>
      <c r="CK7" s="11">
        <f t="shared" si="0"/>
        <v>4.7719251077390918</v>
      </c>
      <c r="CL7" s="11">
        <f t="shared" si="0"/>
        <v>6.3964310855418631</v>
      </c>
      <c r="CM7" s="11">
        <f t="shared" si="0"/>
        <v>1.6245059778027715</v>
      </c>
      <c r="CN7" s="11">
        <f t="shared" si="0"/>
        <v>-0.55521756015136248</v>
      </c>
      <c r="CO7" s="11">
        <f t="shared" si="0"/>
        <v>0.97355242575393097</v>
      </c>
      <c r="CP7" s="11">
        <f t="shared" si="0"/>
        <v>1.5287699859052934</v>
      </c>
      <c r="CQ7" s="65">
        <f t="shared" si="0"/>
        <v>5.219826166988855</v>
      </c>
      <c r="CS7" s="63" t="s">
        <v>49</v>
      </c>
      <c r="CT7" s="59">
        <f t="shared" si="1"/>
        <v>0.52808891746073694</v>
      </c>
      <c r="CU7" s="59">
        <f t="shared" si="1"/>
        <v>0.60994714780495418</v>
      </c>
      <c r="CV7" s="59">
        <f t="shared" si="1"/>
        <v>8.1858230344217214E-2</v>
      </c>
      <c r="CW7" s="59">
        <f t="shared" si="1"/>
        <v>0.91671372107464977</v>
      </c>
      <c r="CX7" s="59">
        <f t="shared" si="1"/>
        <v>3.1790166160473228</v>
      </c>
      <c r="CY7" s="59">
        <f t="shared" si="1"/>
        <v>0.59600691240614578</v>
      </c>
      <c r="CZ7" s="59">
        <f t="shared" si="1"/>
        <v>0.10731650090159933</v>
      </c>
      <c r="DA7" s="59">
        <f t="shared" si="1"/>
        <v>0.12119426245485992</v>
      </c>
      <c r="DB7" s="59">
        <f t="shared" si="1"/>
        <v>1.3877761553260591E-2</v>
      </c>
      <c r="DC7" s="59">
        <f t="shared" si="1"/>
        <v>23.752009163335231</v>
      </c>
      <c r="DD7" s="59">
        <f t="shared" si="1"/>
        <v>7.4487498217755066</v>
      </c>
      <c r="DE7" s="11">
        <f t="shared" si="1"/>
        <v>6.4914002556094186</v>
      </c>
      <c r="DF7" s="65">
        <f t="shared" si="1"/>
        <v>0.95734956616608735</v>
      </c>
      <c r="DH7" s="63" t="s">
        <v>49</v>
      </c>
      <c r="DI7" s="11">
        <f t="shared" si="2"/>
        <v>1.2631401194716265</v>
      </c>
      <c r="DJ7" s="11">
        <f t="shared" si="2"/>
        <v>0.88189044257296845</v>
      </c>
      <c r="DK7" s="11">
        <f t="shared" si="2"/>
        <v>0.38124967689865807</v>
      </c>
      <c r="DL7" s="11">
        <f t="shared" si="2"/>
        <v>15.0401192220881</v>
      </c>
      <c r="DM7" s="11">
        <f t="shared" si="2"/>
        <v>2.8814147774227705</v>
      </c>
      <c r="DN7" s="11">
        <f t="shared" si="2"/>
        <v>3.3182536820897566</v>
      </c>
      <c r="DO7" s="11">
        <f t="shared" si="2"/>
        <v>8.8404507625755713</v>
      </c>
      <c r="DP7" s="132">
        <f t="shared" si="2"/>
        <v>100</v>
      </c>
      <c r="DQ7" s="62"/>
    </row>
    <row r="8" spans="2:121" ht="12">
      <c r="B8" s="63" t="s">
        <v>50</v>
      </c>
      <c r="C8" s="5">
        <v>52921746</v>
      </c>
      <c r="D8" s="5">
        <v>45335978</v>
      </c>
      <c r="E8" s="5">
        <v>7585768</v>
      </c>
      <c r="F8" s="5">
        <v>6667463</v>
      </c>
      <c r="G8" s="5">
        <v>918305</v>
      </c>
      <c r="H8" s="5">
        <v>3298984</v>
      </c>
      <c r="I8" s="5">
        <v>4549240</v>
      </c>
      <c r="J8" s="5">
        <v>1250256</v>
      </c>
      <c r="K8" s="5">
        <v>-275860</v>
      </c>
      <c r="L8" s="5">
        <v>897990</v>
      </c>
      <c r="M8" s="5">
        <v>1173850</v>
      </c>
      <c r="N8" s="64">
        <v>3502594</v>
      </c>
      <c r="O8" s="5"/>
      <c r="P8" s="63" t="s">
        <v>50</v>
      </c>
      <c r="Q8" s="5">
        <v>441187</v>
      </c>
      <c r="R8" s="5">
        <v>508250</v>
      </c>
      <c r="S8" s="5">
        <v>67063</v>
      </c>
      <c r="T8" s="5">
        <v>599812</v>
      </c>
      <c r="U8" s="5">
        <v>2401140</v>
      </c>
      <c r="V8" s="5">
        <v>60455</v>
      </c>
      <c r="W8" s="5">
        <v>72250</v>
      </c>
      <c r="X8" s="5">
        <v>81593</v>
      </c>
      <c r="Y8" s="5">
        <v>9343</v>
      </c>
      <c r="Z8" s="5">
        <v>17224742</v>
      </c>
      <c r="AA8" s="5">
        <v>5894302</v>
      </c>
      <c r="AB8" s="5">
        <v>4991720</v>
      </c>
      <c r="AC8" s="64">
        <v>902582</v>
      </c>
      <c r="AD8" s="5">
        <v>0</v>
      </c>
      <c r="AE8" s="63" t="s">
        <v>50</v>
      </c>
      <c r="AF8" s="5">
        <v>2000902</v>
      </c>
      <c r="AG8" s="5">
        <v>1791659</v>
      </c>
      <c r="AH8" s="5">
        <v>209243</v>
      </c>
      <c r="AI8" s="5">
        <v>9329538</v>
      </c>
      <c r="AJ8" s="5">
        <v>743004</v>
      </c>
      <c r="AK8" s="5">
        <v>2922740</v>
      </c>
      <c r="AL8" s="5">
        <v>5663794</v>
      </c>
      <c r="AM8" s="5">
        <v>73445472</v>
      </c>
      <c r="AN8" s="5">
        <v>34961</v>
      </c>
      <c r="AO8" s="64">
        <v>2100.7829295500701</v>
      </c>
      <c r="AQ8" s="63" t="s">
        <v>50</v>
      </c>
      <c r="AR8" s="11">
        <v>-3.3336020857918487</v>
      </c>
      <c r="AS8" s="11">
        <v>-3.6698068973480136</v>
      </c>
      <c r="AT8" s="11">
        <v>-1.2743237845704982</v>
      </c>
      <c r="AU8" s="11">
        <v>-1.9169369022673899</v>
      </c>
      <c r="AV8" s="11">
        <v>3.6565749832658132</v>
      </c>
      <c r="AW8" s="11">
        <v>-15.192232300887801</v>
      </c>
      <c r="AX8" s="11">
        <v>-11.942035404054208</v>
      </c>
      <c r="AY8" s="11">
        <v>-2.0354433712339364</v>
      </c>
      <c r="AZ8" s="11">
        <v>3.829594380240199</v>
      </c>
      <c r="BA8" s="11">
        <v>-0.98465134741763327</v>
      </c>
      <c r="BB8" s="11">
        <v>-1.6682512889890386</v>
      </c>
      <c r="BC8" s="65">
        <v>-14.547805956388713</v>
      </c>
      <c r="BD8" s="5"/>
      <c r="BE8" s="63" t="s">
        <v>50</v>
      </c>
      <c r="BF8" s="11">
        <v>-48.220283881386685</v>
      </c>
      <c r="BG8" s="11">
        <v>-45.126250112014787</v>
      </c>
      <c r="BH8" s="11">
        <v>-9.5832603038923576</v>
      </c>
      <c r="BI8" s="11">
        <v>70.394359315254505</v>
      </c>
      <c r="BJ8" s="11">
        <v>4.8806173487149263</v>
      </c>
      <c r="BK8" s="11">
        <v>-90.014535123796307</v>
      </c>
      <c r="BL8" s="11">
        <v>-7.2612217130681458</v>
      </c>
      <c r="BM8" s="11">
        <v>-5.3489397243747394</v>
      </c>
      <c r="BN8" s="11">
        <v>12.606966373387971</v>
      </c>
      <c r="BO8" s="11">
        <v>11.916843597555687</v>
      </c>
      <c r="BP8" s="57">
        <v>23.641943390665659</v>
      </c>
      <c r="BQ8" s="57">
        <v>26.895338520945767</v>
      </c>
      <c r="BR8" s="65">
        <v>8.2875327682497399</v>
      </c>
      <c r="BS8" s="5"/>
      <c r="BT8" s="63" t="s">
        <v>50</v>
      </c>
      <c r="BU8" s="11">
        <v>40.284227943238541</v>
      </c>
      <c r="BV8" s="11">
        <v>46.43635058892184</v>
      </c>
      <c r="BW8" s="11">
        <v>3.1704082085467893</v>
      </c>
      <c r="BX8" s="11">
        <v>1.4399312131446567</v>
      </c>
      <c r="BY8" s="11">
        <v>41.513519896541411</v>
      </c>
      <c r="BZ8" s="11">
        <v>-1.6835374739133768</v>
      </c>
      <c r="CA8" s="11">
        <v>-0.6225877422697651</v>
      </c>
      <c r="CB8" s="11">
        <v>-0.78610080088991918</v>
      </c>
      <c r="CC8" s="11">
        <v>-0.94350314501048338</v>
      </c>
      <c r="CD8" s="66">
        <v>0.15890158557795611</v>
      </c>
      <c r="CE8" s="63" t="s">
        <v>50</v>
      </c>
      <c r="CF8" s="11">
        <f t="shared" si="3"/>
        <v>72.055832114469894</v>
      </c>
      <c r="CG8" s="11">
        <f t="shared" si="0"/>
        <v>61.727396891124883</v>
      </c>
      <c r="CH8" s="11">
        <f t="shared" si="0"/>
        <v>10.328435223345014</v>
      </c>
      <c r="CI8" s="11">
        <f t="shared" si="0"/>
        <v>9.0781130795918923</v>
      </c>
      <c r="CJ8" s="11">
        <f t="shared" si="0"/>
        <v>1.2503221437531233</v>
      </c>
      <c r="CK8" s="11">
        <f t="shared" si="0"/>
        <v>4.4917459309132086</v>
      </c>
      <c r="CL8" s="11">
        <f t="shared" si="0"/>
        <v>6.1940373941636597</v>
      </c>
      <c r="CM8" s="11">
        <f t="shared" si="0"/>
        <v>1.7022914632504507</v>
      </c>
      <c r="CN8" s="11">
        <f t="shared" si="0"/>
        <v>-0.37559837589443229</v>
      </c>
      <c r="CO8" s="11">
        <f t="shared" si="0"/>
        <v>1.2226621676554819</v>
      </c>
      <c r="CP8" s="11">
        <f t="shared" si="0"/>
        <v>1.598260543549914</v>
      </c>
      <c r="CQ8" s="65">
        <f t="shared" si="0"/>
        <v>4.7689720068787906</v>
      </c>
      <c r="CS8" s="63" t="s">
        <v>50</v>
      </c>
      <c r="CT8" s="59">
        <f t="shared" si="1"/>
        <v>0.60070006766380368</v>
      </c>
      <c r="CU8" s="59">
        <f t="shared" si="1"/>
        <v>0.69200998531264124</v>
      </c>
      <c r="CV8" s="59">
        <f t="shared" si="1"/>
        <v>9.1309917648837488E-2</v>
      </c>
      <c r="CW8" s="59">
        <f t="shared" si="1"/>
        <v>0.81667662235188565</v>
      </c>
      <c r="CX8" s="59">
        <f t="shared" si="1"/>
        <v>3.2692825501890712</v>
      </c>
      <c r="CY8" s="59">
        <f t="shared" si="1"/>
        <v>8.2312766674029952E-2</v>
      </c>
      <c r="CZ8" s="59">
        <f t="shared" si="1"/>
        <v>9.8372299928850618E-2</v>
      </c>
      <c r="DA8" s="59">
        <f t="shared" si="1"/>
        <v>0.11109330198054959</v>
      </c>
      <c r="DB8" s="59">
        <f t="shared" si="1"/>
        <v>1.2721002051698981E-2</v>
      </c>
      <c r="DC8" s="59">
        <f t="shared" si="1"/>
        <v>23.452421954616888</v>
      </c>
      <c r="DD8" s="59">
        <f t="shared" si="1"/>
        <v>8.0254123766813006</v>
      </c>
      <c r="DE8" s="11">
        <f t="shared" si="1"/>
        <v>6.7964979515687505</v>
      </c>
      <c r="DF8" s="65">
        <f t="shared" si="1"/>
        <v>1.2289144251125514</v>
      </c>
      <c r="DH8" s="63" t="s">
        <v>50</v>
      </c>
      <c r="DI8" s="11">
        <f t="shared" si="2"/>
        <v>2.7243367705499937</v>
      </c>
      <c r="DJ8" s="11">
        <f t="shared" si="2"/>
        <v>2.4394410590757727</v>
      </c>
      <c r="DK8" s="11">
        <f t="shared" si="2"/>
        <v>0.28489571147422132</v>
      </c>
      <c r="DL8" s="11">
        <f t="shared" si="2"/>
        <v>12.702672807385593</v>
      </c>
      <c r="DM8" s="11">
        <f t="shared" si="2"/>
        <v>1.0116403091534356</v>
      </c>
      <c r="DN8" s="11">
        <f t="shared" si="2"/>
        <v>3.9794692857307803</v>
      </c>
      <c r="DO8" s="11">
        <f t="shared" si="2"/>
        <v>7.7115632125013782</v>
      </c>
      <c r="DP8" s="132">
        <f t="shared" si="2"/>
        <v>100</v>
      </c>
      <c r="DQ8" s="62"/>
    </row>
    <row r="9" spans="2:121" ht="12">
      <c r="B9" s="63" t="s">
        <v>51</v>
      </c>
      <c r="C9" s="5">
        <v>82445671</v>
      </c>
      <c r="D9" s="5">
        <v>70624878</v>
      </c>
      <c r="E9" s="5">
        <v>11820793</v>
      </c>
      <c r="F9" s="5">
        <v>10401173</v>
      </c>
      <c r="G9" s="5">
        <v>1419620</v>
      </c>
      <c r="H9" s="5">
        <v>5305053</v>
      </c>
      <c r="I9" s="5">
        <v>6116465</v>
      </c>
      <c r="J9" s="5">
        <v>811412</v>
      </c>
      <c r="K9" s="5">
        <v>-183904</v>
      </c>
      <c r="L9" s="5">
        <v>511753</v>
      </c>
      <c r="M9" s="5">
        <v>695657</v>
      </c>
      <c r="N9" s="64">
        <v>5371461</v>
      </c>
      <c r="O9" s="5"/>
      <c r="P9" s="63" t="s">
        <v>51</v>
      </c>
      <c r="Q9" s="5">
        <v>753882</v>
      </c>
      <c r="R9" s="5">
        <v>854443</v>
      </c>
      <c r="S9" s="5">
        <v>100561</v>
      </c>
      <c r="T9" s="5">
        <v>1166237</v>
      </c>
      <c r="U9" s="5">
        <v>3208835</v>
      </c>
      <c r="V9" s="5">
        <v>242507</v>
      </c>
      <c r="W9" s="5">
        <v>117496</v>
      </c>
      <c r="X9" s="5">
        <v>132690</v>
      </c>
      <c r="Y9" s="5">
        <v>15194</v>
      </c>
      <c r="Z9" s="5">
        <v>21315595</v>
      </c>
      <c r="AA9" s="5">
        <v>5867855</v>
      </c>
      <c r="AB9" s="5">
        <v>5283362</v>
      </c>
      <c r="AC9" s="64">
        <v>584493</v>
      </c>
      <c r="AD9" s="5">
        <v>0</v>
      </c>
      <c r="AE9" s="63" t="s">
        <v>51</v>
      </c>
      <c r="AF9" s="5">
        <v>539005</v>
      </c>
      <c r="AG9" s="5">
        <v>270596</v>
      </c>
      <c r="AH9" s="5">
        <v>268409</v>
      </c>
      <c r="AI9" s="5">
        <v>14908735</v>
      </c>
      <c r="AJ9" s="5">
        <v>522637</v>
      </c>
      <c r="AK9" s="5">
        <v>3594294</v>
      </c>
      <c r="AL9" s="5">
        <v>10791804</v>
      </c>
      <c r="AM9" s="5">
        <v>109066319</v>
      </c>
      <c r="AN9" s="5">
        <v>54629</v>
      </c>
      <c r="AO9" s="64">
        <v>1996.4912226107012</v>
      </c>
      <c r="AQ9" s="63" t="s">
        <v>51</v>
      </c>
      <c r="AR9" s="11">
        <v>-3.5844404270419647</v>
      </c>
      <c r="AS9" s="11">
        <v>-3.9150040385018721</v>
      </c>
      <c r="AT9" s="11">
        <v>-1.5610602345104603</v>
      </c>
      <c r="AU9" s="11">
        <v>-2.1901113881974266</v>
      </c>
      <c r="AV9" s="11">
        <v>3.3068496221013577</v>
      </c>
      <c r="AW9" s="11">
        <v>-9.8112328009784147</v>
      </c>
      <c r="AX9" s="11">
        <v>-8.0838441234937033</v>
      </c>
      <c r="AY9" s="11">
        <v>5.0738769537573001</v>
      </c>
      <c r="AZ9" s="11">
        <v>21.585482330468004</v>
      </c>
      <c r="BA9" s="11">
        <v>23.842469913776622</v>
      </c>
      <c r="BB9" s="11">
        <v>7.3947483392692011</v>
      </c>
      <c r="BC9" s="65">
        <v>-10.323858183952703</v>
      </c>
      <c r="BD9" s="5"/>
      <c r="BE9" s="63" t="s">
        <v>51</v>
      </c>
      <c r="BF9" s="11">
        <v>-50.06845136972283</v>
      </c>
      <c r="BG9" s="11">
        <v>-47.28247557525782</v>
      </c>
      <c r="BH9" s="11">
        <v>-9.3751126491474714</v>
      </c>
      <c r="BI9" s="11">
        <v>69.485818256859801</v>
      </c>
      <c r="BJ9" s="11">
        <v>3.0574202909907959</v>
      </c>
      <c r="BK9" s="11">
        <v>-64.246349547084364</v>
      </c>
      <c r="BL9" s="11">
        <v>-7.3740638549467867</v>
      </c>
      <c r="BM9" s="11">
        <v>-5.4638462798965515</v>
      </c>
      <c r="BN9" s="11">
        <v>12.473166037456512</v>
      </c>
      <c r="BO9" s="11">
        <v>6.1417747624362917</v>
      </c>
      <c r="BP9" s="57">
        <v>26.485208646473513</v>
      </c>
      <c r="BQ9" s="57">
        <v>29.267410084809566</v>
      </c>
      <c r="BR9" s="65">
        <v>5.8852621167161221</v>
      </c>
      <c r="BS9" s="5"/>
      <c r="BT9" s="63" t="s">
        <v>51</v>
      </c>
      <c r="BU9" s="11">
        <v>15.738335015352902</v>
      </c>
      <c r="BV9" s="11">
        <v>31.648698088973649</v>
      </c>
      <c r="BW9" s="11">
        <v>3.1683617382747933</v>
      </c>
      <c r="BX9" s="11">
        <v>-0.45791907082969924</v>
      </c>
      <c r="BY9" s="11">
        <v>54.012559415583461</v>
      </c>
      <c r="BZ9" s="11">
        <v>-6.4489505258497575</v>
      </c>
      <c r="CA9" s="11">
        <v>-3.7986625484385056E-2</v>
      </c>
      <c r="CB9" s="11">
        <v>-2.1608339102707865</v>
      </c>
      <c r="CC9" s="11">
        <v>-0.65467638982341925</v>
      </c>
      <c r="CD9" s="66">
        <v>-1.5160829576210557</v>
      </c>
      <c r="CE9" s="63" t="s">
        <v>51</v>
      </c>
      <c r="CF9" s="11">
        <f t="shared" si="3"/>
        <v>75.592237599950536</v>
      </c>
      <c r="CG9" s="11">
        <f t="shared" si="0"/>
        <v>64.754067660429612</v>
      </c>
      <c r="CH9" s="11">
        <f t="shared" si="0"/>
        <v>10.838169939520926</v>
      </c>
      <c r="CI9" s="11">
        <f t="shared" si="0"/>
        <v>9.5365582109725366</v>
      </c>
      <c r="CJ9" s="11">
        <f t="shared" si="0"/>
        <v>1.301611728548389</v>
      </c>
      <c r="CK9" s="11">
        <f t="shared" si="0"/>
        <v>4.8640616540840629</v>
      </c>
      <c r="CL9" s="11">
        <f t="shared" si="0"/>
        <v>5.6080236832784278</v>
      </c>
      <c r="CM9" s="11">
        <f t="shared" si="0"/>
        <v>0.74396202919436571</v>
      </c>
      <c r="CN9" s="11">
        <f t="shared" si="0"/>
        <v>-0.16861667441073169</v>
      </c>
      <c r="CO9" s="11">
        <f t="shared" si="0"/>
        <v>0.46921268150619438</v>
      </c>
      <c r="CP9" s="11">
        <f t="shared" si="0"/>
        <v>0.63782935591692613</v>
      </c>
      <c r="CQ9" s="65">
        <f t="shared" si="0"/>
        <v>4.9249493787353362</v>
      </c>
      <c r="CS9" s="63" t="s">
        <v>51</v>
      </c>
      <c r="CT9" s="59">
        <f t="shared" si="1"/>
        <v>0.69121430604071277</v>
      </c>
      <c r="CU9" s="59">
        <f t="shared" si="1"/>
        <v>0.78341600581569093</v>
      </c>
      <c r="CV9" s="59">
        <f t="shared" si="1"/>
        <v>9.2201699774978205E-2</v>
      </c>
      <c r="CW9" s="59">
        <f t="shared" si="1"/>
        <v>1.0692916114643971</v>
      </c>
      <c r="CX9" s="59">
        <f t="shared" si="1"/>
        <v>2.9420952585738225</v>
      </c>
      <c r="CY9" s="59">
        <f t="shared" si="1"/>
        <v>0.22234820265640393</v>
      </c>
      <c r="CZ9" s="59">
        <f t="shared" si="1"/>
        <v>0.10772894975945781</v>
      </c>
      <c r="DA9" s="59">
        <f t="shared" si="1"/>
        <v>0.1216599232619192</v>
      </c>
      <c r="DB9" s="59">
        <f t="shared" si="1"/>
        <v>1.3930973502461379E-2</v>
      </c>
      <c r="DC9" s="59">
        <f t="shared" si="1"/>
        <v>19.543700745965399</v>
      </c>
      <c r="DD9" s="59">
        <f t="shared" si="1"/>
        <v>5.3800798026382459</v>
      </c>
      <c r="DE9" s="11">
        <f t="shared" si="1"/>
        <v>4.844173754502525</v>
      </c>
      <c r="DF9" s="65">
        <f t="shared" si="1"/>
        <v>0.53590604813572196</v>
      </c>
      <c r="DH9" s="63" t="s">
        <v>51</v>
      </c>
      <c r="DI9" s="11">
        <f t="shared" si="2"/>
        <v>0.49419931372214004</v>
      </c>
      <c r="DJ9" s="11">
        <f t="shared" si="2"/>
        <v>0.2481022578565249</v>
      </c>
      <c r="DK9" s="11">
        <f t="shared" si="2"/>
        <v>0.24609705586561512</v>
      </c>
      <c r="DL9" s="11">
        <f t="shared" si="2"/>
        <v>13.669421629605012</v>
      </c>
      <c r="DM9" s="11">
        <f t="shared" si="2"/>
        <v>0.47919193092048884</v>
      </c>
      <c r="DN9" s="11">
        <f t="shared" si="2"/>
        <v>3.2955123386900036</v>
      </c>
      <c r="DO9" s="11">
        <f t="shared" si="2"/>
        <v>9.8947173599945195</v>
      </c>
      <c r="DP9" s="132">
        <f t="shared" si="2"/>
        <v>100</v>
      </c>
      <c r="DQ9" s="62"/>
    </row>
    <row r="10" spans="2:121" ht="12">
      <c r="B10" s="63" t="s">
        <v>52</v>
      </c>
      <c r="C10" s="5">
        <v>39751103</v>
      </c>
      <c r="D10" s="5">
        <v>34054744</v>
      </c>
      <c r="E10" s="5">
        <v>5696359</v>
      </c>
      <c r="F10" s="5">
        <v>5006838</v>
      </c>
      <c r="G10" s="5">
        <v>689521</v>
      </c>
      <c r="H10" s="5">
        <v>2215999</v>
      </c>
      <c r="I10" s="5">
        <v>3132104</v>
      </c>
      <c r="J10" s="5">
        <v>916105</v>
      </c>
      <c r="K10" s="5">
        <v>-273695</v>
      </c>
      <c r="L10" s="5">
        <v>581662</v>
      </c>
      <c r="M10" s="5">
        <v>855357</v>
      </c>
      <c r="N10" s="64">
        <v>2421386</v>
      </c>
      <c r="O10" s="5"/>
      <c r="P10" s="63" t="s">
        <v>52</v>
      </c>
      <c r="Q10" s="5">
        <v>337481</v>
      </c>
      <c r="R10" s="5">
        <v>389395</v>
      </c>
      <c r="S10" s="5">
        <v>51914</v>
      </c>
      <c r="T10" s="5">
        <v>418937</v>
      </c>
      <c r="U10" s="5">
        <v>1647393</v>
      </c>
      <c r="V10" s="5">
        <v>17575</v>
      </c>
      <c r="W10" s="5">
        <v>68308</v>
      </c>
      <c r="X10" s="5">
        <v>77142</v>
      </c>
      <c r="Y10" s="5">
        <v>8834</v>
      </c>
      <c r="Z10" s="5">
        <v>10165038</v>
      </c>
      <c r="AA10" s="5">
        <v>3279485</v>
      </c>
      <c r="AB10" s="5">
        <v>2764469</v>
      </c>
      <c r="AC10" s="64">
        <v>515016</v>
      </c>
      <c r="AD10" s="5">
        <v>0</v>
      </c>
      <c r="AE10" s="63" t="s">
        <v>52</v>
      </c>
      <c r="AF10" s="5">
        <v>675363</v>
      </c>
      <c r="AG10" s="5">
        <v>476902</v>
      </c>
      <c r="AH10" s="5">
        <v>198461</v>
      </c>
      <c r="AI10" s="5">
        <v>6210190</v>
      </c>
      <c r="AJ10" s="5">
        <v>435279</v>
      </c>
      <c r="AK10" s="5">
        <v>1349874</v>
      </c>
      <c r="AL10" s="5">
        <v>4425037</v>
      </c>
      <c r="AM10" s="5">
        <v>52132140</v>
      </c>
      <c r="AN10" s="5">
        <v>26380</v>
      </c>
      <c r="AO10" s="64">
        <v>1976.1993934799091</v>
      </c>
      <c r="AQ10" s="63" t="s">
        <v>52</v>
      </c>
      <c r="AR10" s="11">
        <v>-2.8367128394164705</v>
      </c>
      <c r="AS10" s="11">
        <v>-3.1753107269938345</v>
      </c>
      <c r="AT10" s="11">
        <v>-0.76200776328073783</v>
      </c>
      <c r="AU10" s="11">
        <v>-1.4189864079023302</v>
      </c>
      <c r="AV10" s="11">
        <v>4.2845345981197598</v>
      </c>
      <c r="AW10" s="11">
        <v>-18.192473704184444</v>
      </c>
      <c r="AX10" s="11">
        <v>-12.994065903417731</v>
      </c>
      <c r="AY10" s="11">
        <v>2.8086205696919908</v>
      </c>
      <c r="AZ10" s="11">
        <v>-6.6093554631963132</v>
      </c>
      <c r="BA10" s="11">
        <v>2.1857981096939669</v>
      </c>
      <c r="BB10" s="11">
        <v>3.5607611626411866</v>
      </c>
      <c r="BC10" s="65">
        <v>-16.344003847355083</v>
      </c>
      <c r="BD10" s="5"/>
      <c r="BE10" s="63" t="s">
        <v>52</v>
      </c>
      <c r="BF10" s="11">
        <v>-51.038833106285807</v>
      </c>
      <c r="BG10" s="11">
        <v>-47.8614065014742</v>
      </c>
      <c r="BH10" s="11">
        <v>-9.8135955388009659</v>
      </c>
      <c r="BI10" s="11">
        <v>41.040557783141942</v>
      </c>
      <c r="BJ10" s="11">
        <v>4.8035259532014702</v>
      </c>
      <c r="BK10" s="11">
        <v>-94.773280833182156</v>
      </c>
      <c r="BL10" s="11">
        <v>-3.8822519594185771</v>
      </c>
      <c r="BM10" s="11">
        <v>-1.8986456412538946</v>
      </c>
      <c r="BN10" s="11">
        <v>16.72832980972516</v>
      </c>
      <c r="BO10" s="11">
        <v>8.0815568789693106</v>
      </c>
      <c r="BP10" s="57">
        <v>32.9547177552422</v>
      </c>
      <c r="BQ10" s="57">
        <v>40.753780715930276</v>
      </c>
      <c r="BR10" s="65">
        <v>2.4760631312528356</v>
      </c>
      <c r="BS10" s="5"/>
      <c r="BT10" s="63" t="s">
        <v>52</v>
      </c>
      <c r="BU10" s="11">
        <v>-1.4468580634428656</v>
      </c>
      <c r="BV10" s="11">
        <v>-3.2490256980384125</v>
      </c>
      <c r="BW10" s="11">
        <v>3.171120965268428</v>
      </c>
      <c r="BX10" s="11">
        <v>-0.68580669283619544</v>
      </c>
      <c r="BY10" s="11">
        <v>37.796230285609369</v>
      </c>
      <c r="BZ10" s="11">
        <v>-9.975871281489713</v>
      </c>
      <c r="CA10" s="11">
        <v>-0.2860246116820987</v>
      </c>
      <c r="CB10" s="11">
        <v>-1.6846167069130908</v>
      </c>
      <c r="CC10" s="11">
        <v>-1.1392594813371308</v>
      </c>
      <c r="CD10" s="66">
        <v>-0.55164185774332741</v>
      </c>
      <c r="CE10" s="63" t="s">
        <v>52</v>
      </c>
      <c r="CF10" s="11">
        <f t="shared" si="3"/>
        <v>76.250664177607135</v>
      </c>
      <c r="CG10" s="11">
        <f t="shared" si="0"/>
        <v>65.32389424259199</v>
      </c>
      <c r="CH10" s="11">
        <f t="shared" si="0"/>
        <v>10.926769935015136</v>
      </c>
      <c r="CI10" s="11">
        <f t="shared" si="0"/>
        <v>9.6041290459206152</v>
      </c>
      <c r="CJ10" s="11">
        <f t="shared" si="0"/>
        <v>1.32264088909452</v>
      </c>
      <c r="CK10" s="11">
        <f t="shared" si="0"/>
        <v>4.2507347674582325</v>
      </c>
      <c r="CL10" s="11">
        <f t="shared" si="0"/>
        <v>6.0080096462566086</v>
      </c>
      <c r="CM10" s="11">
        <f t="shared" si="0"/>
        <v>1.7572748787983765</v>
      </c>
      <c r="CN10" s="11">
        <f t="shared" si="0"/>
        <v>-0.52500242652613149</v>
      </c>
      <c r="CO10" s="11">
        <f t="shared" si="0"/>
        <v>1.1157454882918676</v>
      </c>
      <c r="CP10" s="11">
        <f t="shared" si="0"/>
        <v>1.6407479148179991</v>
      </c>
      <c r="CQ10" s="65">
        <f t="shared" si="0"/>
        <v>4.644708619289367</v>
      </c>
      <c r="CS10" s="63" t="s">
        <v>52</v>
      </c>
      <c r="CT10" s="59">
        <f t="shared" si="1"/>
        <v>0.64735688962701321</v>
      </c>
      <c r="CU10" s="59">
        <f t="shared" si="1"/>
        <v>0.74693845293901229</v>
      </c>
      <c r="CV10" s="59">
        <f t="shared" si="1"/>
        <v>9.9581563311999077E-2</v>
      </c>
      <c r="CW10" s="59">
        <f t="shared" si="1"/>
        <v>0.80360599046960279</v>
      </c>
      <c r="CX10" s="59">
        <f t="shared" si="1"/>
        <v>3.1600333306862143</v>
      </c>
      <c r="CY10" s="59">
        <f t="shared" si="1"/>
        <v>3.3712408506537422E-2</v>
      </c>
      <c r="CZ10" s="59">
        <f t="shared" si="1"/>
        <v>0.13102857469499621</v>
      </c>
      <c r="DA10" s="59">
        <f t="shared" si="1"/>
        <v>0.1479739753633747</v>
      </c>
      <c r="DB10" s="59">
        <f t="shared" si="1"/>
        <v>1.6945400668378473E-2</v>
      </c>
      <c r="DC10" s="59">
        <f t="shared" si="1"/>
        <v>19.498601054934632</v>
      </c>
      <c r="DD10" s="59">
        <f t="shared" si="1"/>
        <v>6.2907162452951289</v>
      </c>
      <c r="DE10" s="11">
        <f t="shared" si="1"/>
        <v>5.3028112791840121</v>
      </c>
      <c r="DF10" s="65">
        <f t="shared" si="1"/>
        <v>0.98790496611111689</v>
      </c>
      <c r="DH10" s="63" t="s">
        <v>52</v>
      </c>
      <c r="DI10" s="11">
        <f t="shared" si="2"/>
        <v>1.2954829784466932</v>
      </c>
      <c r="DJ10" s="11">
        <f t="shared" si="2"/>
        <v>0.91479459696072318</v>
      </c>
      <c r="DK10" s="11">
        <f t="shared" si="2"/>
        <v>0.38068838148597006</v>
      </c>
      <c r="DL10" s="11">
        <f t="shared" si="2"/>
        <v>11.912401831192811</v>
      </c>
      <c r="DM10" s="11">
        <f t="shared" si="2"/>
        <v>0.8349532553238751</v>
      </c>
      <c r="DN10" s="11">
        <f t="shared" si="2"/>
        <v>2.5893316483842788</v>
      </c>
      <c r="DO10" s="11">
        <f t="shared" si="2"/>
        <v>8.4881169274846577</v>
      </c>
      <c r="DP10" s="132">
        <f t="shared" si="2"/>
        <v>100</v>
      </c>
      <c r="DQ10" s="62"/>
    </row>
    <row r="11" spans="2:121" ht="12">
      <c r="B11" s="63" t="s">
        <v>53</v>
      </c>
      <c r="C11" s="5">
        <v>107484257</v>
      </c>
      <c r="D11" s="5">
        <v>92058000</v>
      </c>
      <c r="E11" s="5">
        <v>15426257</v>
      </c>
      <c r="F11" s="5">
        <v>13568267</v>
      </c>
      <c r="G11" s="5">
        <v>1857990</v>
      </c>
      <c r="H11" s="5">
        <v>6013772</v>
      </c>
      <c r="I11" s="5">
        <v>7942286</v>
      </c>
      <c r="J11" s="5">
        <v>1928514</v>
      </c>
      <c r="K11" s="5">
        <v>-595721</v>
      </c>
      <c r="L11" s="5">
        <v>1187837</v>
      </c>
      <c r="M11" s="5">
        <v>1783558</v>
      </c>
      <c r="N11" s="64">
        <v>6396137</v>
      </c>
      <c r="O11" s="5"/>
      <c r="P11" s="63" t="s">
        <v>53</v>
      </c>
      <c r="Q11" s="5">
        <v>819061</v>
      </c>
      <c r="R11" s="5">
        <v>936426</v>
      </c>
      <c r="S11" s="5">
        <v>117365</v>
      </c>
      <c r="T11" s="5">
        <v>675712</v>
      </c>
      <c r="U11" s="5">
        <v>4641837</v>
      </c>
      <c r="V11" s="5">
        <v>259527</v>
      </c>
      <c r="W11" s="5">
        <v>213356</v>
      </c>
      <c r="X11" s="5">
        <v>240947</v>
      </c>
      <c r="Y11" s="5">
        <v>27591</v>
      </c>
      <c r="Z11" s="5">
        <v>33428566</v>
      </c>
      <c r="AA11" s="5">
        <v>9542070</v>
      </c>
      <c r="AB11" s="5">
        <v>8219894</v>
      </c>
      <c r="AC11" s="64">
        <v>1322176</v>
      </c>
      <c r="AD11" s="5">
        <v>0</v>
      </c>
      <c r="AE11" s="63" t="s">
        <v>53</v>
      </c>
      <c r="AF11" s="5">
        <v>404095</v>
      </c>
      <c r="AG11" s="5">
        <v>49569</v>
      </c>
      <c r="AH11" s="5">
        <v>354526</v>
      </c>
      <c r="AI11" s="5">
        <v>23482401</v>
      </c>
      <c r="AJ11" s="5">
        <v>5284905</v>
      </c>
      <c r="AK11" s="5">
        <v>4621162</v>
      </c>
      <c r="AL11" s="5">
        <v>13576334</v>
      </c>
      <c r="AM11" s="5">
        <v>146926595</v>
      </c>
      <c r="AN11" s="5">
        <v>68527</v>
      </c>
      <c r="AO11" s="64">
        <v>2144.0686882542645</v>
      </c>
      <c r="AQ11" s="63" t="s">
        <v>53</v>
      </c>
      <c r="AR11" s="11">
        <v>-2.5292441720659244</v>
      </c>
      <c r="AS11" s="11">
        <v>-2.8655783393679464</v>
      </c>
      <c r="AT11" s="11">
        <v>-0.47268557525100297</v>
      </c>
      <c r="AU11" s="11">
        <v>-1.1175364175533034</v>
      </c>
      <c r="AV11" s="11">
        <v>4.5041650027279223</v>
      </c>
      <c r="AW11" s="11">
        <v>-16.463960694622806</v>
      </c>
      <c r="AX11" s="11">
        <v>-13.247821470401938</v>
      </c>
      <c r="AY11" s="11">
        <v>-1.4116663122249669</v>
      </c>
      <c r="AZ11" s="11">
        <v>5.5484560404365837</v>
      </c>
      <c r="BA11" s="11">
        <v>1.4664252094954171</v>
      </c>
      <c r="BB11" s="11">
        <v>-0.98968238900491068</v>
      </c>
      <c r="BC11" s="65">
        <v>-15.747636117145161</v>
      </c>
      <c r="BD11" s="5"/>
      <c r="BE11" s="63" t="s">
        <v>53</v>
      </c>
      <c r="BF11" s="11">
        <v>-49.806349054603437</v>
      </c>
      <c r="BG11" s="11">
        <v>-46.829897302333819</v>
      </c>
      <c r="BH11" s="11">
        <v>-9.291505328974317</v>
      </c>
      <c r="BI11" s="11">
        <v>-20.184645768810078</v>
      </c>
      <c r="BJ11" s="11">
        <v>4.414137837800145</v>
      </c>
      <c r="BK11" s="11">
        <v>-61.127878222343377</v>
      </c>
      <c r="BL11" s="11">
        <v>-10.388508547188039</v>
      </c>
      <c r="BM11" s="11">
        <v>-8.5399229440680227</v>
      </c>
      <c r="BN11" s="11">
        <v>8.818773417471899</v>
      </c>
      <c r="BO11" s="11">
        <v>15.221749339721413</v>
      </c>
      <c r="BP11" s="57">
        <v>38.223380497261559</v>
      </c>
      <c r="BQ11" s="57">
        <v>45.582093242459656</v>
      </c>
      <c r="BR11" s="65">
        <v>5.1730789576046643</v>
      </c>
      <c r="BS11" s="5"/>
      <c r="BT11" s="63" t="s">
        <v>53</v>
      </c>
      <c r="BU11" s="11">
        <v>42.833157779395862</v>
      </c>
      <c r="BV11" s="11">
        <v>180.6183521452038</v>
      </c>
      <c r="BW11" s="11">
        <v>2.940185830429733</v>
      </c>
      <c r="BX11" s="11">
        <v>7.5886649795116776</v>
      </c>
      <c r="BY11" s="11">
        <v>46.371811024363517</v>
      </c>
      <c r="BZ11" s="11">
        <v>-1.8493349840587754</v>
      </c>
      <c r="CA11" s="11">
        <v>0.51141401332735537</v>
      </c>
      <c r="CB11" s="11">
        <v>0.30164646036243137</v>
      </c>
      <c r="CC11" s="11">
        <v>-0.75742215785662559</v>
      </c>
      <c r="CD11" s="66">
        <v>1.0671514598337144</v>
      </c>
      <c r="CE11" s="63" t="s">
        <v>53</v>
      </c>
      <c r="CF11" s="11">
        <f t="shared" si="3"/>
        <v>73.15507243600112</v>
      </c>
      <c r="CG11" s="11">
        <f t="shared" si="0"/>
        <v>62.65577719268591</v>
      </c>
      <c r="CH11" s="11">
        <f t="shared" si="0"/>
        <v>10.499295243315208</v>
      </c>
      <c r="CI11" s="11">
        <f t="shared" si="0"/>
        <v>9.2347249999225802</v>
      </c>
      <c r="CJ11" s="11">
        <f t="shared" si="0"/>
        <v>1.2645702433926276</v>
      </c>
      <c r="CK11" s="11">
        <f t="shared" si="0"/>
        <v>4.0930452379979272</v>
      </c>
      <c r="CL11" s="11">
        <f t="shared" si="0"/>
        <v>5.4056149603140264</v>
      </c>
      <c r="CM11" s="11">
        <f t="shared" si="0"/>
        <v>1.3125697223160993</v>
      </c>
      <c r="CN11" s="11">
        <f t="shared" si="0"/>
        <v>-0.4054548463469122</v>
      </c>
      <c r="CO11" s="11">
        <f t="shared" si="0"/>
        <v>0.80845608652402245</v>
      </c>
      <c r="CP11" s="11">
        <f t="shared" si="0"/>
        <v>1.2139109328709345</v>
      </c>
      <c r="CQ11" s="65">
        <f t="shared" si="0"/>
        <v>4.35328743581106</v>
      </c>
      <c r="CS11" s="63" t="s">
        <v>53</v>
      </c>
      <c r="CT11" s="59">
        <f t="shared" si="1"/>
        <v>0.5574627248388897</v>
      </c>
      <c r="CU11" s="59">
        <f t="shared" si="1"/>
        <v>0.63734274928238821</v>
      </c>
      <c r="CV11" s="59">
        <f t="shared" si="1"/>
        <v>7.9880024443498468E-2</v>
      </c>
      <c r="CW11" s="59">
        <f t="shared" si="1"/>
        <v>0.45989767883751742</v>
      </c>
      <c r="CX11" s="59">
        <f t="shared" si="1"/>
        <v>3.1592898481040819</v>
      </c>
      <c r="CY11" s="59">
        <f t="shared" si="1"/>
        <v>0.17663718403056983</v>
      </c>
      <c r="CZ11" s="59">
        <f t="shared" si="1"/>
        <v>0.14521264853377974</v>
      </c>
      <c r="DA11" s="59">
        <f t="shared" si="1"/>
        <v>0.16399141353544605</v>
      </c>
      <c r="DB11" s="59">
        <f t="shared" si="1"/>
        <v>1.8778765001666309E-2</v>
      </c>
      <c r="DC11" s="59">
        <f t="shared" si="1"/>
        <v>22.751882326000953</v>
      </c>
      <c r="DD11" s="59">
        <f t="shared" si="1"/>
        <v>6.4944471080950317</v>
      </c>
      <c r="DE11" s="11">
        <f t="shared" si="1"/>
        <v>5.5945582894642047</v>
      </c>
      <c r="DF11" s="65">
        <f t="shared" si="1"/>
        <v>0.89988881863082726</v>
      </c>
      <c r="DH11" s="63" t="s">
        <v>53</v>
      </c>
      <c r="DI11" s="11">
        <f t="shared" si="2"/>
        <v>0.27503189602944245</v>
      </c>
      <c r="DJ11" s="11">
        <f t="shared" si="2"/>
        <v>3.3737254987771276E-2</v>
      </c>
      <c r="DK11" s="11">
        <f t="shared" si="2"/>
        <v>0.2412946410416712</v>
      </c>
      <c r="DL11" s="11">
        <f t="shared" si="2"/>
        <v>15.982403321876479</v>
      </c>
      <c r="DM11" s="11">
        <f t="shared" si="2"/>
        <v>3.5969696296303608</v>
      </c>
      <c r="DN11" s="11">
        <f t="shared" si="2"/>
        <v>3.1452181955213758</v>
      </c>
      <c r="DO11" s="11">
        <f t="shared" si="2"/>
        <v>9.2402154967247423</v>
      </c>
      <c r="DP11" s="132">
        <f t="shared" si="2"/>
        <v>100</v>
      </c>
      <c r="DQ11" s="62"/>
    </row>
    <row r="12" spans="2:121" ht="12">
      <c r="B12" s="63" t="s">
        <v>54</v>
      </c>
      <c r="C12" s="5">
        <v>77427684</v>
      </c>
      <c r="D12" s="5">
        <v>66310724</v>
      </c>
      <c r="E12" s="5">
        <v>11116960</v>
      </c>
      <c r="F12" s="5">
        <v>9776300</v>
      </c>
      <c r="G12" s="5">
        <v>1340660</v>
      </c>
      <c r="H12" s="5">
        <v>6126531</v>
      </c>
      <c r="I12" s="5">
        <v>7761005</v>
      </c>
      <c r="J12" s="5">
        <v>1634474</v>
      </c>
      <c r="K12" s="5">
        <v>-669396</v>
      </c>
      <c r="L12" s="5">
        <v>856714</v>
      </c>
      <c r="M12" s="5">
        <v>1526110</v>
      </c>
      <c r="N12" s="64">
        <v>6673828</v>
      </c>
      <c r="O12" s="5"/>
      <c r="P12" s="63" t="s">
        <v>54</v>
      </c>
      <c r="Q12" s="5">
        <v>621189</v>
      </c>
      <c r="R12" s="5">
        <v>713764</v>
      </c>
      <c r="S12" s="5">
        <v>92575</v>
      </c>
      <c r="T12" s="5">
        <v>559097</v>
      </c>
      <c r="U12" s="5">
        <v>3745612</v>
      </c>
      <c r="V12" s="5">
        <v>1747930</v>
      </c>
      <c r="W12" s="5">
        <v>122099</v>
      </c>
      <c r="X12" s="5">
        <v>137888</v>
      </c>
      <c r="Y12" s="5">
        <v>15789</v>
      </c>
      <c r="Z12" s="5">
        <v>22584861</v>
      </c>
      <c r="AA12" s="5">
        <v>6596769</v>
      </c>
      <c r="AB12" s="5">
        <v>5715211</v>
      </c>
      <c r="AC12" s="64">
        <v>881558</v>
      </c>
      <c r="AD12" s="5">
        <v>0</v>
      </c>
      <c r="AE12" s="63" t="s">
        <v>54</v>
      </c>
      <c r="AF12" s="5">
        <v>843578</v>
      </c>
      <c r="AG12" s="5">
        <v>534391</v>
      </c>
      <c r="AH12" s="5">
        <v>309187</v>
      </c>
      <c r="AI12" s="5">
        <v>15144514</v>
      </c>
      <c r="AJ12" s="5">
        <v>2230562</v>
      </c>
      <c r="AK12" s="5">
        <v>3635995</v>
      </c>
      <c r="AL12" s="5">
        <v>9277957</v>
      </c>
      <c r="AM12" s="5">
        <v>106139076</v>
      </c>
      <c r="AN12" s="5">
        <v>54200</v>
      </c>
      <c r="AO12" s="64">
        <v>1958.2855350553505</v>
      </c>
      <c r="AQ12" s="63" t="s">
        <v>54</v>
      </c>
      <c r="AR12" s="11">
        <v>-2.9505324456239745</v>
      </c>
      <c r="AS12" s="11">
        <v>-3.2850984879050591</v>
      </c>
      <c r="AT12" s="11">
        <v>-0.90580990694097718</v>
      </c>
      <c r="AU12" s="11">
        <v>-1.5420344501665002</v>
      </c>
      <c r="AV12" s="11">
        <v>3.9945266855109205</v>
      </c>
      <c r="AW12" s="11">
        <v>17.206469251655836</v>
      </c>
      <c r="AX12" s="11">
        <v>12.863754877707741</v>
      </c>
      <c r="AY12" s="11">
        <v>-0.8995276812727746</v>
      </c>
      <c r="AZ12" s="11">
        <v>2.2645443316309097</v>
      </c>
      <c r="BA12" s="11">
        <v>1.0491626160772525</v>
      </c>
      <c r="BB12" s="11">
        <v>-0.43158426984618903</v>
      </c>
      <c r="BC12" s="65">
        <v>15.499541468501853</v>
      </c>
      <c r="BD12" s="5"/>
      <c r="BE12" s="63" t="s">
        <v>54</v>
      </c>
      <c r="BF12" s="11">
        <v>-37.291768036002345</v>
      </c>
      <c r="BG12" s="11">
        <v>-34.693093295319585</v>
      </c>
      <c r="BH12" s="11">
        <v>-9.5381879299562229</v>
      </c>
      <c r="BI12" s="11">
        <v>14.613446601245153</v>
      </c>
      <c r="BJ12" s="11">
        <v>3.4368563868243251</v>
      </c>
      <c r="BK12" s="11">
        <v>157.55682538185653</v>
      </c>
      <c r="BL12" s="11">
        <v>-8.7478700188335168</v>
      </c>
      <c r="BM12" s="11">
        <v>-6.8657845501273203</v>
      </c>
      <c r="BN12" s="11">
        <v>10.807775984279598</v>
      </c>
      <c r="BO12" s="11">
        <v>13.094874690007469</v>
      </c>
      <c r="BP12" s="57">
        <v>40.888867531635434</v>
      </c>
      <c r="BQ12" s="57">
        <v>48.543997679524324</v>
      </c>
      <c r="BR12" s="65">
        <v>5.6057827191669967</v>
      </c>
      <c r="BS12" s="5"/>
      <c r="BT12" s="63" t="s">
        <v>54</v>
      </c>
      <c r="BU12" s="11">
        <v>24.956561797786094</v>
      </c>
      <c r="BV12" s="11">
        <v>42.660622709155902</v>
      </c>
      <c r="BW12" s="11">
        <v>2.888109467967575</v>
      </c>
      <c r="BX12" s="11">
        <v>3.6408923900644168</v>
      </c>
      <c r="BY12" s="11">
        <v>32.016773151121122</v>
      </c>
      <c r="BZ12" s="11">
        <v>-1.0901318772852195</v>
      </c>
      <c r="CA12" s="11">
        <v>0.33678623396272123</v>
      </c>
      <c r="CB12" s="11">
        <v>1.1054106811509097</v>
      </c>
      <c r="CC12" s="11">
        <v>-1.1075227616910248</v>
      </c>
      <c r="CD12" s="66">
        <v>2.2377166642405526</v>
      </c>
      <c r="CE12" s="63" t="s">
        <v>54</v>
      </c>
      <c r="CF12" s="11">
        <f t="shared" si="3"/>
        <v>72.949272707065958</v>
      </c>
      <c r="CG12" s="11">
        <f t="shared" si="0"/>
        <v>62.475316819226876</v>
      </c>
      <c r="CH12" s="11">
        <f t="shared" si="0"/>
        <v>10.473955887839084</v>
      </c>
      <c r="CI12" s="11">
        <f t="shared" si="0"/>
        <v>9.2108395592213377</v>
      </c>
      <c r="CJ12" s="11">
        <f t="shared" si="0"/>
        <v>1.2631163286177467</v>
      </c>
      <c r="CK12" s="11">
        <f t="shared" si="0"/>
        <v>5.7721729177291872</v>
      </c>
      <c r="CL12" s="11">
        <f t="shared" si="0"/>
        <v>7.3121090671639157</v>
      </c>
      <c r="CM12" s="11">
        <f t="shared" si="0"/>
        <v>1.5399361494347283</v>
      </c>
      <c r="CN12" s="11">
        <f t="shared" si="0"/>
        <v>-0.63067818679710375</v>
      </c>
      <c r="CO12" s="11">
        <f t="shared" si="0"/>
        <v>0.8071617280708191</v>
      </c>
      <c r="CP12" s="11">
        <f t="shared" si="0"/>
        <v>1.4378399148679228</v>
      </c>
      <c r="CQ12" s="65">
        <f t="shared" si="0"/>
        <v>6.2878143013040733</v>
      </c>
      <c r="CS12" s="63" t="s">
        <v>54</v>
      </c>
      <c r="CT12" s="59">
        <f t="shared" si="1"/>
        <v>0.58525947597282646</v>
      </c>
      <c r="CU12" s="59">
        <f t="shared" si="1"/>
        <v>0.67247994508638831</v>
      </c>
      <c r="CV12" s="59">
        <f t="shared" si="1"/>
        <v>8.7220469113561919E-2</v>
      </c>
      <c r="CW12" s="59">
        <f t="shared" si="1"/>
        <v>0.5267588724816108</v>
      </c>
      <c r="CX12" s="59">
        <f t="shared" si="1"/>
        <v>3.5289660897368278</v>
      </c>
      <c r="CY12" s="59">
        <f t="shared" si="1"/>
        <v>1.6468298631128087</v>
      </c>
      <c r="CZ12" s="59">
        <f t="shared" si="1"/>
        <v>0.1150368032222176</v>
      </c>
      <c r="DA12" s="59">
        <f t="shared" si="1"/>
        <v>0.12991256867546122</v>
      </c>
      <c r="DB12" s="59">
        <f t="shared" si="1"/>
        <v>1.4875765453243629E-2</v>
      </c>
      <c r="DC12" s="59">
        <f t="shared" si="1"/>
        <v>21.278554375204848</v>
      </c>
      <c r="DD12" s="59">
        <f t="shared" si="1"/>
        <v>6.2152123879427776</v>
      </c>
      <c r="DE12" s="11">
        <f t="shared" si="1"/>
        <v>5.3846436349229192</v>
      </c>
      <c r="DF12" s="65">
        <f t="shared" si="1"/>
        <v>0.83056875301985855</v>
      </c>
      <c r="DH12" s="63" t="s">
        <v>54</v>
      </c>
      <c r="DI12" s="11">
        <f t="shared" si="2"/>
        <v>0.79478551330143477</v>
      </c>
      <c r="DJ12" s="11">
        <f t="shared" si="2"/>
        <v>0.50348186562317543</v>
      </c>
      <c r="DK12" s="11">
        <f t="shared" si="2"/>
        <v>0.29130364767825945</v>
      </c>
      <c r="DL12" s="11">
        <f t="shared" si="2"/>
        <v>14.268556473960636</v>
      </c>
      <c r="DM12" s="11">
        <f t="shared" si="2"/>
        <v>2.101546465318767</v>
      </c>
      <c r="DN12" s="11">
        <f t="shared" si="2"/>
        <v>3.4256893285937404</v>
      </c>
      <c r="DO12" s="11">
        <f t="shared" si="2"/>
        <v>8.741320680048128</v>
      </c>
      <c r="DP12" s="132">
        <f t="shared" si="2"/>
        <v>100</v>
      </c>
      <c r="DQ12" s="62"/>
    </row>
    <row r="13" spans="2:121" ht="12">
      <c r="B13" s="63" t="s">
        <v>55</v>
      </c>
      <c r="C13" s="5">
        <v>74427539</v>
      </c>
      <c r="D13" s="5">
        <v>63743179</v>
      </c>
      <c r="E13" s="5">
        <v>10684360</v>
      </c>
      <c r="F13" s="5">
        <v>9395168</v>
      </c>
      <c r="G13" s="5">
        <v>1289192</v>
      </c>
      <c r="H13" s="5">
        <v>4874606</v>
      </c>
      <c r="I13" s="5">
        <v>6419926</v>
      </c>
      <c r="J13" s="5">
        <v>1545320</v>
      </c>
      <c r="K13" s="5">
        <v>-413160</v>
      </c>
      <c r="L13" s="5">
        <v>1038099</v>
      </c>
      <c r="M13" s="5">
        <v>1451259</v>
      </c>
      <c r="N13" s="64">
        <v>5185509</v>
      </c>
      <c r="O13" s="5"/>
      <c r="P13" s="63" t="s">
        <v>55</v>
      </c>
      <c r="Q13" s="5">
        <v>468834</v>
      </c>
      <c r="R13" s="5">
        <v>549671</v>
      </c>
      <c r="S13" s="5">
        <v>80837</v>
      </c>
      <c r="T13" s="5">
        <v>442068</v>
      </c>
      <c r="U13" s="5">
        <v>3302651</v>
      </c>
      <c r="V13" s="5">
        <v>971956</v>
      </c>
      <c r="W13" s="5">
        <v>102257</v>
      </c>
      <c r="X13" s="5">
        <v>115481</v>
      </c>
      <c r="Y13" s="5">
        <v>13224</v>
      </c>
      <c r="Z13" s="5">
        <v>22412100</v>
      </c>
      <c r="AA13" s="5">
        <v>7140575</v>
      </c>
      <c r="AB13" s="5">
        <v>6387316</v>
      </c>
      <c r="AC13" s="64">
        <v>753259</v>
      </c>
      <c r="AD13" s="5">
        <v>0</v>
      </c>
      <c r="AE13" s="63" t="s">
        <v>55</v>
      </c>
      <c r="AF13" s="5">
        <v>351850</v>
      </c>
      <c r="AG13" s="5">
        <v>119997</v>
      </c>
      <c r="AH13" s="5">
        <v>231853</v>
      </c>
      <c r="AI13" s="5">
        <v>14919675</v>
      </c>
      <c r="AJ13" s="5">
        <v>3198051</v>
      </c>
      <c r="AK13" s="5">
        <v>3027505</v>
      </c>
      <c r="AL13" s="5">
        <v>8694119</v>
      </c>
      <c r="AM13" s="5">
        <v>101714245</v>
      </c>
      <c r="AN13" s="5">
        <v>49448</v>
      </c>
      <c r="AO13" s="64">
        <v>2056.9941150299305</v>
      </c>
      <c r="AQ13" s="63" t="s">
        <v>55</v>
      </c>
      <c r="AR13" s="11">
        <v>-2.4759901916665017</v>
      </c>
      <c r="AS13" s="11">
        <v>-2.8123563946554646</v>
      </c>
      <c r="AT13" s="11">
        <v>-0.4198182862720054</v>
      </c>
      <c r="AU13" s="11">
        <v>-1.0665873669082444</v>
      </c>
      <c r="AV13" s="11">
        <v>4.5617495628363889</v>
      </c>
      <c r="AW13" s="11">
        <v>4.5750509455743158</v>
      </c>
      <c r="AX13" s="11">
        <v>3.4988495696203841</v>
      </c>
      <c r="AY13" s="11">
        <v>0.24462407617273277</v>
      </c>
      <c r="AZ13" s="11">
        <v>-1.1400161075928452</v>
      </c>
      <c r="BA13" s="11">
        <v>0.59167067993678257</v>
      </c>
      <c r="BB13" s="11">
        <v>0.74717319589919029</v>
      </c>
      <c r="BC13" s="65">
        <v>4.6263722162230216</v>
      </c>
      <c r="BD13" s="5"/>
      <c r="BE13" s="63" t="s">
        <v>55</v>
      </c>
      <c r="BF13" s="11">
        <v>-41.617021488558365</v>
      </c>
      <c r="BG13" s="11">
        <v>-38.376585230228343</v>
      </c>
      <c r="BH13" s="11">
        <v>-9.1228977426027527</v>
      </c>
      <c r="BI13" s="11">
        <v>59.024130538008833</v>
      </c>
      <c r="BJ13" s="11">
        <v>5.97722740951194</v>
      </c>
      <c r="BK13" s="11">
        <v>28.088158161772654</v>
      </c>
      <c r="BL13" s="11">
        <v>-10.011968248939578</v>
      </c>
      <c r="BM13" s="11">
        <v>-8.1552471467769525</v>
      </c>
      <c r="BN13" s="11">
        <v>9.2802247748119981</v>
      </c>
      <c r="BO13" s="11">
        <v>19.365622374808193</v>
      </c>
      <c r="BP13" s="57">
        <v>70.058310537669641</v>
      </c>
      <c r="BQ13" s="57">
        <v>82.538239111834073</v>
      </c>
      <c r="BR13" s="65">
        <v>7.6496430061795087</v>
      </c>
      <c r="BS13" s="5"/>
      <c r="BT13" s="63" t="s">
        <v>55</v>
      </c>
      <c r="BU13" s="11">
        <v>6.3434301914393307</v>
      </c>
      <c r="BV13" s="11">
        <v>14.218677124282546</v>
      </c>
      <c r="BW13" s="11">
        <v>2.6793266697076659</v>
      </c>
      <c r="BX13" s="11">
        <v>4.7270407810505066</v>
      </c>
      <c r="BY13" s="11">
        <v>45.389150723592721</v>
      </c>
      <c r="BZ13" s="11">
        <v>-8.4793479568633874</v>
      </c>
      <c r="CA13" s="11">
        <v>-0.50899469228359051</v>
      </c>
      <c r="CB13" s="11">
        <v>1.9645680144755373</v>
      </c>
      <c r="CC13" s="11">
        <v>-0.77258041859811766</v>
      </c>
      <c r="CD13" s="66">
        <v>2.7584597529800887</v>
      </c>
      <c r="CE13" s="63" t="s">
        <v>55</v>
      </c>
      <c r="CF13" s="11">
        <f t="shared" si="3"/>
        <v>73.173171565103786</v>
      </c>
      <c r="CG13" s="11">
        <f t="shared" si="0"/>
        <v>62.668880843582919</v>
      </c>
      <c r="CH13" s="11">
        <f t="shared" si="0"/>
        <v>10.504290721520865</v>
      </c>
      <c r="CI13" s="11">
        <f t="shared" si="0"/>
        <v>9.2368261692351954</v>
      </c>
      <c r="CJ13" s="11">
        <f t="shared" si="0"/>
        <v>1.2674645522856707</v>
      </c>
      <c r="CK13" s="11">
        <f t="shared" si="0"/>
        <v>4.7924516374279724</v>
      </c>
      <c r="CL13" s="11">
        <f t="shared" si="0"/>
        <v>6.311727526463967</v>
      </c>
      <c r="CM13" s="11">
        <f t="shared" si="0"/>
        <v>1.519275889035995</v>
      </c>
      <c r="CN13" s="11">
        <f t="shared" si="0"/>
        <v>-0.40619679180630014</v>
      </c>
      <c r="CO13" s="11">
        <f t="shared" si="0"/>
        <v>1.0206033579662317</v>
      </c>
      <c r="CP13" s="11">
        <f t="shared" si="0"/>
        <v>1.4268001497725318</v>
      </c>
      <c r="CQ13" s="65">
        <f t="shared" si="0"/>
        <v>5.0981148215768597</v>
      </c>
      <c r="CS13" s="63" t="s">
        <v>55</v>
      </c>
      <c r="CT13" s="59">
        <f t="shared" si="1"/>
        <v>0.46093248787325708</v>
      </c>
      <c r="CU13" s="59">
        <f t="shared" si="1"/>
        <v>0.54040709833711098</v>
      </c>
      <c r="CV13" s="59">
        <f t="shared" si="1"/>
        <v>7.9474610463853915E-2</v>
      </c>
      <c r="CW13" s="59">
        <f t="shared" si="1"/>
        <v>0.43461758969945652</v>
      </c>
      <c r="CX13" s="59">
        <f t="shared" si="1"/>
        <v>3.2469896424045617</v>
      </c>
      <c r="CY13" s="59">
        <f t="shared" si="1"/>
        <v>0.95557510159958414</v>
      </c>
      <c r="CZ13" s="59">
        <f t="shared" si="1"/>
        <v>0.10053360765741318</v>
      </c>
      <c r="DA13" s="59">
        <f t="shared" si="1"/>
        <v>0.11353473645702233</v>
      </c>
      <c r="DB13" s="59">
        <f t="shared" si="1"/>
        <v>1.3001128799609142E-2</v>
      </c>
      <c r="DC13" s="59">
        <f t="shared" si="1"/>
        <v>22.034376797468241</v>
      </c>
      <c r="DD13" s="59">
        <f t="shared" si="1"/>
        <v>7.0202310404014696</v>
      </c>
      <c r="DE13" s="11">
        <f t="shared" si="1"/>
        <v>6.2796671203723733</v>
      </c>
      <c r="DF13" s="65">
        <f t="shared" si="1"/>
        <v>0.74056392002909721</v>
      </c>
      <c r="DH13" s="63" t="s">
        <v>55</v>
      </c>
      <c r="DI13" s="11">
        <f t="shared" si="2"/>
        <v>0.3459200822854262</v>
      </c>
      <c r="DJ13" s="11">
        <f t="shared" si="2"/>
        <v>0.11797462587467469</v>
      </c>
      <c r="DK13" s="11">
        <f t="shared" si="2"/>
        <v>0.22794545641075153</v>
      </c>
      <c r="DL13" s="11">
        <f t="shared" si="2"/>
        <v>14.668225674781343</v>
      </c>
      <c r="DM13" s="11">
        <f t="shared" si="2"/>
        <v>3.1441525225891414</v>
      </c>
      <c r="DN13" s="11">
        <f t="shared" si="2"/>
        <v>2.9764808262598814</v>
      </c>
      <c r="DO13" s="11">
        <f t="shared" si="2"/>
        <v>8.547592325932321</v>
      </c>
      <c r="DP13" s="132">
        <f t="shared" si="2"/>
        <v>100</v>
      </c>
      <c r="DQ13" s="62"/>
    </row>
    <row r="14" spans="2:121" ht="12">
      <c r="B14" s="63" t="s">
        <v>56</v>
      </c>
      <c r="C14" s="5">
        <v>61136764</v>
      </c>
      <c r="D14" s="5">
        <v>52352467</v>
      </c>
      <c r="E14" s="5">
        <v>8784297</v>
      </c>
      <c r="F14" s="5">
        <v>7715517</v>
      </c>
      <c r="G14" s="5">
        <v>1068780</v>
      </c>
      <c r="H14" s="5">
        <v>3676589</v>
      </c>
      <c r="I14" s="5">
        <v>4353566</v>
      </c>
      <c r="J14" s="5">
        <v>676977</v>
      </c>
      <c r="K14" s="5">
        <v>-209879</v>
      </c>
      <c r="L14" s="5">
        <v>398309</v>
      </c>
      <c r="M14" s="5">
        <v>608188</v>
      </c>
      <c r="N14" s="64">
        <v>3838047</v>
      </c>
      <c r="O14" s="5"/>
      <c r="P14" s="63" t="s">
        <v>56</v>
      </c>
      <c r="Q14" s="5">
        <v>389254</v>
      </c>
      <c r="R14" s="5">
        <v>451781</v>
      </c>
      <c r="S14" s="5">
        <v>62527</v>
      </c>
      <c r="T14" s="5">
        <v>245531</v>
      </c>
      <c r="U14" s="5">
        <v>2437315</v>
      </c>
      <c r="V14" s="5">
        <v>765947</v>
      </c>
      <c r="W14" s="5">
        <v>48421</v>
      </c>
      <c r="X14" s="5">
        <v>54683</v>
      </c>
      <c r="Y14" s="5">
        <v>6262</v>
      </c>
      <c r="Z14" s="5">
        <v>15450240</v>
      </c>
      <c r="AA14" s="5">
        <v>4351472</v>
      </c>
      <c r="AB14" s="5">
        <v>3876882</v>
      </c>
      <c r="AC14" s="64">
        <v>474590</v>
      </c>
      <c r="AD14" s="5">
        <v>0</v>
      </c>
      <c r="AE14" s="63" t="s">
        <v>56</v>
      </c>
      <c r="AF14" s="5">
        <v>181878</v>
      </c>
      <c r="AG14" s="5">
        <v>34969</v>
      </c>
      <c r="AH14" s="5">
        <v>146909</v>
      </c>
      <c r="AI14" s="5">
        <v>10916890</v>
      </c>
      <c r="AJ14" s="5">
        <v>995681</v>
      </c>
      <c r="AK14" s="5">
        <v>3061308</v>
      </c>
      <c r="AL14" s="5">
        <v>6859901</v>
      </c>
      <c r="AM14" s="5">
        <v>80263593</v>
      </c>
      <c r="AN14" s="5">
        <v>37502</v>
      </c>
      <c r="AO14" s="64">
        <v>2140.2483334222175</v>
      </c>
      <c r="AQ14" s="63" t="s">
        <v>56</v>
      </c>
      <c r="AR14" s="11">
        <v>-2.0517935043187685</v>
      </c>
      <c r="AS14" s="11">
        <v>-2.4079803283146557</v>
      </c>
      <c r="AT14" s="11">
        <v>0.12612227740016452</v>
      </c>
      <c r="AU14" s="11">
        <v>-0.65392761523726284</v>
      </c>
      <c r="AV14" s="11">
        <v>6.1425383517606509</v>
      </c>
      <c r="AW14" s="11">
        <v>3.5379466611545389</v>
      </c>
      <c r="AX14" s="11">
        <v>3.2672371362663299</v>
      </c>
      <c r="AY14" s="11">
        <v>1.8214169149619399</v>
      </c>
      <c r="AZ14" s="11">
        <v>-3.2127506811051116</v>
      </c>
      <c r="BA14" s="11">
        <v>2.7713846344383439</v>
      </c>
      <c r="BB14" s="11">
        <v>2.9232680220810474</v>
      </c>
      <c r="BC14" s="65">
        <v>3.6442189755712651</v>
      </c>
      <c r="BD14" s="5"/>
      <c r="BE14" s="63" t="s">
        <v>56</v>
      </c>
      <c r="BF14" s="11">
        <v>-35.941822442595083</v>
      </c>
      <c r="BG14" s="11">
        <v>-33.184009039320749</v>
      </c>
      <c r="BH14" s="11">
        <v>-8.719708029197081</v>
      </c>
      <c r="BI14" s="11">
        <v>-28.851804414977771</v>
      </c>
      <c r="BJ14" s="11">
        <v>5.8727684127261996</v>
      </c>
      <c r="BK14" s="11">
        <v>70.884107570734415</v>
      </c>
      <c r="BL14" s="11">
        <v>-5.4388157637776828</v>
      </c>
      <c r="BM14" s="11">
        <v>-3.4875306659136234</v>
      </c>
      <c r="BN14" s="11">
        <v>14.835870163212912</v>
      </c>
      <c r="BO14" s="11">
        <v>11.310883225530358</v>
      </c>
      <c r="BP14" s="57">
        <v>41.392377012372684</v>
      </c>
      <c r="BQ14" s="57">
        <v>46.982706164021316</v>
      </c>
      <c r="BR14" s="65">
        <v>7.8758288043169422</v>
      </c>
      <c r="BS14" s="5"/>
      <c r="BT14" s="63" t="s">
        <v>56</v>
      </c>
      <c r="BU14" s="11">
        <v>3.4002853942932507</v>
      </c>
      <c r="BV14" s="11">
        <v>4.2543676584580528</v>
      </c>
      <c r="BW14" s="11">
        <v>3.1990446419163363</v>
      </c>
      <c r="BX14" s="11">
        <v>2.7300187065184485</v>
      </c>
      <c r="BY14" s="11">
        <v>32.541335928213059</v>
      </c>
      <c r="BZ14" s="11">
        <v>1.7367957363244906</v>
      </c>
      <c r="CA14" s="11">
        <v>-9.6206120520957741E-2</v>
      </c>
      <c r="CB14" s="11">
        <v>0.51965055543387395</v>
      </c>
      <c r="CC14" s="11">
        <v>-0.32426110992983204</v>
      </c>
      <c r="CD14" s="66">
        <v>0.84665704489477589</v>
      </c>
      <c r="CE14" s="63" t="s">
        <v>56</v>
      </c>
      <c r="CF14" s="11">
        <f t="shared" si="3"/>
        <v>76.169981575581843</v>
      </c>
      <c r="CG14" s="11">
        <f t="shared" si="0"/>
        <v>65.225670871723878</v>
      </c>
      <c r="CH14" s="11">
        <f t="shared" si="0"/>
        <v>10.944310703857974</v>
      </c>
      <c r="CI14" s="11">
        <f t="shared" si="0"/>
        <v>9.6127231682738152</v>
      </c>
      <c r="CJ14" s="11">
        <f t="shared" si="0"/>
        <v>1.3315875355841595</v>
      </c>
      <c r="CK14" s="11">
        <f t="shared" si="0"/>
        <v>4.5806434307021364</v>
      </c>
      <c r="CL14" s="11">
        <f t="shared" si="0"/>
        <v>5.4240856125142569</v>
      </c>
      <c r="CM14" s="11">
        <f t="shared" si="0"/>
        <v>0.84344218181212005</v>
      </c>
      <c r="CN14" s="11">
        <f t="shared" si="0"/>
        <v>-0.2614871726462582</v>
      </c>
      <c r="CO14" s="11">
        <f t="shared" si="0"/>
        <v>0.49625114589624714</v>
      </c>
      <c r="CP14" s="11">
        <f t="shared" si="0"/>
        <v>0.75773831854250528</v>
      </c>
      <c r="CQ14" s="65">
        <f t="shared" si="0"/>
        <v>4.7818031271039656</v>
      </c>
      <c r="CS14" s="63" t="s">
        <v>56</v>
      </c>
      <c r="CT14" s="59">
        <f t="shared" si="1"/>
        <v>0.48496956770923522</v>
      </c>
      <c r="CU14" s="59">
        <f t="shared" si="1"/>
        <v>0.56287163720667222</v>
      </c>
      <c r="CV14" s="59">
        <f t="shared" si="1"/>
        <v>7.7902069497437026E-2</v>
      </c>
      <c r="CW14" s="59">
        <f t="shared" si="1"/>
        <v>0.30590581709941639</v>
      </c>
      <c r="CX14" s="59">
        <f t="shared" si="1"/>
        <v>3.0366382925319577</v>
      </c>
      <c r="CY14" s="59">
        <f t="shared" si="1"/>
        <v>0.95428944976335661</v>
      </c>
      <c r="CZ14" s="59">
        <f t="shared" si="1"/>
        <v>6.0327476244428781E-2</v>
      </c>
      <c r="DA14" s="59">
        <f t="shared" si="1"/>
        <v>6.8129270016606416E-2</v>
      </c>
      <c r="DB14" s="59">
        <f t="shared" si="1"/>
        <v>7.8017937721776296E-3</v>
      </c>
      <c r="DC14" s="59">
        <f t="shared" si="1"/>
        <v>19.249374993716017</v>
      </c>
      <c r="DD14" s="59">
        <f t="shared" si="1"/>
        <v>5.4214767086242945</v>
      </c>
      <c r="DE14" s="11">
        <f t="shared" si="1"/>
        <v>4.8301874549772519</v>
      </c>
      <c r="DF14" s="65">
        <f t="shared" si="1"/>
        <v>0.59128925364704266</v>
      </c>
      <c r="DH14" s="63" t="s">
        <v>56</v>
      </c>
      <c r="DI14" s="11">
        <f t="shared" si="2"/>
        <v>0.22660086996105444</v>
      </c>
      <c r="DJ14" s="11">
        <f t="shared" si="2"/>
        <v>4.3567698246451535E-2</v>
      </c>
      <c r="DK14" s="11">
        <f t="shared" si="2"/>
        <v>0.1830331717146029</v>
      </c>
      <c r="DL14" s="11">
        <f t="shared" si="2"/>
        <v>13.601297415130666</v>
      </c>
      <c r="DM14" s="11">
        <f t="shared" si="2"/>
        <v>1.2405138653586067</v>
      </c>
      <c r="DN14" s="11">
        <f t="shared" si="2"/>
        <v>3.8140679797377128</v>
      </c>
      <c r="DO14" s="11">
        <f t="shared" si="2"/>
        <v>8.5467155700343493</v>
      </c>
      <c r="DP14" s="132">
        <f t="shared" si="2"/>
        <v>100</v>
      </c>
      <c r="DQ14" s="62"/>
    </row>
    <row r="15" spans="2:121" s="68" customFormat="1" ht="12">
      <c r="B15" s="63" t="s">
        <v>57</v>
      </c>
      <c r="C15" s="5">
        <v>39043294</v>
      </c>
      <c r="D15" s="5">
        <v>33441183</v>
      </c>
      <c r="E15" s="5">
        <v>5602111</v>
      </c>
      <c r="F15" s="5">
        <v>4927816</v>
      </c>
      <c r="G15" s="5">
        <v>674295</v>
      </c>
      <c r="H15" s="5">
        <v>2546152</v>
      </c>
      <c r="I15" s="5">
        <v>3129262</v>
      </c>
      <c r="J15" s="5">
        <v>583110</v>
      </c>
      <c r="K15" s="5">
        <v>-353962</v>
      </c>
      <c r="L15" s="5">
        <v>170435</v>
      </c>
      <c r="M15" s="5">
        <v>524397</v>
      </c>
      <c r="N15" s="64">
        <v>2847278</v>
      </c>
      <c r="O15" s="5"/>
      <c r="P15" s="63" t="s">
        <v>57</v>
      </c>
      <c r="Q15" s="5">
        <v>518947</v>
      </c>
      <c r="R15" s="5">
        <v>570827</v>
      </c>
      <c r="S15" s="5">
        <v>51880</v>
      </c>
      <c r="T15" s="5">
        <v>241501</v>
      </c>
      <c r="U15" s="5">
        <v>1997365</v>
      </c>
      <c r="V15" s="5">
        <v>89465</v>
      </c>
      <c r="W15" s="5">
        <v>52836</v>
      </c>
      <c r="X15" s="5">
        <v>59669</v>
      </c>
      <c r="Y15" s="5">
        <v>6833</v>
      </c>
      <c r="Z15" s="5">
        <v>14072742</v>
      </c>
      <c r="AA15" s="5">
        <v>3684324</v>
      </c>
      <c r="AB15" s="5">
        <v>3206617</v>
      </c>
      <c r="AC15" s="64">
        <v>477707</v>
      </c>
      <c r="AD15" s="5">
        <v>0</v>
      </c>
      <c r="AE15" s="63" t="s">
        <v>57</v>
      </c>
      <c r="AF15" s="5">
        <v>472949</v>
      </c>
      <c r="AG15" s="5">
        <v>273010</v>
      </c>
      <c r="AH15" s="5">
        <v>199939</v>
      </c>
      <c r="AI15" s="5">
        <v>9915469</v>
      </c>
      <c r="AJ15" s="5">
        <v>1678855</v>
      </c>
      <c r="AK15" s="5">
        <v>2110145</v>
      </c>
      <c r="AL15" s="5">
        <v>6126469</v>
      </c>
      <c r="AM15" s="5">
        <v>55662188</v>
      </c>
      <c r="AN15" s="5">
        <v>28751</v>
      </c>
      <c r="AO15" s="64">
        <v>1936.0087649125248</v>
      </c>
      <c r="AQ15" s="63" t="s">
        <v>57</v>
      </c>
      <c r="AR15" s="11">
        <v>-2.8908574381963899</v>
      </c>
      <c r="AS15" s="11">
        <v>-3.2259013888878036</v>
      </c>
      <c r="AT15" s="11">
        <v>-0.84157321409069619</v>
      </c>
      <c r="AU15" s="11">
        <v>-1.4804081038588814</v>
      </c>
      <c r="AV15" s="11">
        <v>4.0911217009137175</v>
      </c>
      <c r="AW15" s="11">
        <v>-10.551232885952253</v>
      </c>
      <c r="AX15" s="11">
        <v>-9.4906273229227835</v>
      </c>
      <c r="AY15" s="11">
        <v>-4.54871353319212</v>
      </c>
      <c r="AZ15" s="11">
        <v>10.822161812167279</v>
      </c>
      <c r="BA15" s="11">
        <v>13.452398386431112</v>
      </c>
      <c r="BB15" s="11">
        <v>-4.1572312905401327</v>
      </c>
      <c r="BC15" s="65">
        <v>-10.676882033469527</v>
      </c>
      <c r="BD15" s="5"/>
      <c r="BE15" s="63" t="s">
        <v>57</v>
      </c>
      <c r="BF15" s="11">
        <v>-46.215528820642085</v>
      </c>
      <c r="BG15" s="11">
        <v>-44.183060731785304</v>
      </c>
      <c r="BH15" s="11">
        <v>-10.262397730614222</v>
      </c>
      <c r="BI15" s="11">
        <v>52.088292713646958</v>
      </c>
      <c r="BJ15" s="11">
        <v>3.3071380100795271</v>
      </c>
      <c r="BK15" s="11">
        <v>-31.464401170540381</v>
      </c>
      <c r="BL15" s="11">
        <v>-5.2999480221533171</v>
      </c>
      <c r="BM15" s="11">
        <v>-3.3465619178747872</v>
      </c>
      <c r="BN15" s="11">
        <v>14.994951194883877</v>
      </c>
      <c r="BO15" s="11">
        <v>8.1217245673611167</v>
      </c>
      <c r="BP15" s="57">
        <v>21.583415421321757</v>
      </c>
      <c r="BQ15" s="57">
        <v>24.06834130568604</v>
      </c>
      <c r="BR15" s="65">
        <v>7.1745548854907026</v>
      </c>
      <c r="BS15" s="5"/>
      <c r="BT15" s="63" t="s">
        <v>57</v>
      </c>
      <c r="BU15" s="11">
        <v>3.9555734328600973</v>
      </c>
      <c r="BV15" s="11">
        <v>4.5410509628529088</v>
      </c>
      <c r="BW15" s="11">
        <v>3.1666339872653535</v>
      </c>
      <c r="BX15" s="11">
        <v>4.0403302733387418</v>
      </c>
      <c r="BY15" s="11">
        <v>33.480500543429429</v>
      </c>
      <c r="BZ15" s="11">
        <v>-0.17390308829366347</v>
      </c>
      <c r="CA15" s="11">
        <v>-0.52552146631627572</v>
      </c>
      <c r="CB15" s="11">
        <v>-0.72328785125002137</v>
      </c>
      <c r="CC15" s="11">
        <v>-1.9707456783388457</v>
      </c>
      <c r="CD15" s="69">
        <v>1.2725362808489518</v>
      </c>
      <c r="CE15" s="63" t="s">
        <v>57</v>
      </c>
      <c r="CF15" s="11">
        <f t="shared" si="3"/>
        <v>70.143297277498334</v>
      </c>
      <c r="CG15" s="11">
        <f t="shared" si="0"/>
        <v>60.078815083589596</v>
      </c>
      <c r="CH15" s="11">
        <f t="shared" si="0"/>
        <v>10.064482193908725</v>
      </c>
      <c r="CI15" s="11">
        <f t="shared" si="0"/>
        <v>8.8530763469089635</v>
      </c>
      <c r="CJ15" s="11">
        <f t="shared" si="0"/>
        <v>1.2114058469997624</v>
      </c>
      <c r="CK15" s="11">
        <f t="shared" si="0"/>
        <v>4.5742937737194236</v>
      </c>
      <c r="CL15" s="11">
        <f t="shared" si="0"/>
        <v>5.6218810514599244</v>
      </c>
      <c r="CM15" s="11">
        <f t="shared" si="0"/>
        <v>1.0475872777405013</v>
      </c>
      <c r="CN15" s="11">
        <f t="shared" si="0"/>
        <v>-0.63591104251956465</v>
      </c>
      <c r="CO15" s="11">
        <f t="shared" si="0"/>
        <v>0.3061952936524881</v>
      </c>
      <c r="CP15" s="11">
        <f t="shared" si="0"/>
        <v>0.94210633617205275</v>
      </c>
      <c r="CQ15" s="65">
        <f t="shared" si="0"/>
        <v>5.1152822091722303</v>
      </c>
      <c r="CS15" s="63" t="s">
        <v>57</v>
      </c>
      <c r="CT15" s="59">
        <f t="shared" si="1"/>
        <v>0.93231512925794435</v>
      </c>
      <c r="CU15" s="59">
        <f t="shared" si="1"/>
        <v>1.0255202328733466</v>
      </c>
      <c r="CV15" s="59">
        <f t="shared" si="1"/>
        <v>9.3205103615402254E-2</v>
      </c>
      <c r="CW15" s="59">
        <f t="shared" si="1"/>
        <v>0.43386903870900656</v>
      </c>
      <c r="CX15" s="59">
        <f t="shared" si="1"/>
        <v>3.5883695409170766</v>
      </c>
      <c r="CY15" s="59">
        <f t="shared" si="1"/>
        <v>0.16072850028820285</v>
      </c>
      <c r="CZ15" s="59">
        <f t="shared" si="1"/>
        <v>9.4922607066757772E-2</v>
      </c>
      <c r="DA15" s="59">
        <f t="shared" si="1"/>
        <v>0.10719844501980412</v>
      </c>
      <c r="DB15" s="59">
        <f t="shared" si="1"/>
        <v>1.2275837953046331E-2</v>
      </c>
      <c r="DC15" s="59">
        <f t="shared" si="1"/>
        <v>25.282408948782248</v>
      </c>
      <c r="DD15" s="59">
        <f t="shared" si="1"/>
        <v>6.6190786463514524</v>
      </c>
      <c r="DE15" s="11">
        <f t="shared" si="1"/>
        <v>5.7608533103298063</v>
      </c>
      <c r="DF15" s="65">
        <f t="shared" si="1"/>
        <v>0.85822533602164541</v>
      </c>
      <c r="DH15" s="63" t="s">
        <v>57</v>
      </c>
      <c r="DI15" s="11">
        <f t="shared" si="2"/>
        <v>0.84967734290286967</v>
      </c>
      <c r="DJ15" s="11">
        <f t="shared" si="2"/>
        <v>0.49047658708637182</v>
      </c>
      <c r="DK15" s="11">
        <f t="shared" si="2"/>
        <v>0.35920075581649791</v>
      </c>
      <c r="DL15" s="11">
        <f t="shared" si="2"/>
        <v>17.813652959527928</v>
      </c>
      <c r="DM15" s="11">
        <f t="shared" si="2"/>
        <v>3.016149850235855</v>
      </c>
      <c r="DN15" s="11">
        <f t="shared" si="2"/>
        <v>3.7909846447286624</v>
      </c>
      <c r="DO15" s="11">
        <f t="shared" si="2"/>
        <v>11.006518464563413</v>
      </c>
      <c r="DP15" s="133">
        <f t="shared" si="2"/>
        <v>100</v>
      </c>
      <c r="DQ15" s="71"/>
    </row>
    <row r="16" spans="2:121" ht="12">
      <c r="B16" s="63" t="s">
        <v>58</v>
      </c>
      <c r="C16" s="5">
        <v>90552617</v>
      </c>
      <c r="D16" s="5">
        <v>77549319</v>
      </c>
      <c r="E16" s="5">
        <v>13003298</v>
      </c>
      <c r="F16" s="5">
        <v>11430438</v>
      </c>
      <c r="G16" s="5">
        <v>1572860</v>
      </c>
      <c r="H16" s="5">
        <v>4891761</v>
      </c>
      <c r="I16" s="5">
        <v>6530802</v>
      </c>
      <c r="J16" s="5">
        <v>1639041</v>
      </c>
      <c r="K16" s="5">
        <v>-814171</v>
      </c>
      <c r="L16" s="5">
        <v>708332</v>
      </c>
      <c r="M16" s="5">
        <v>1522503</v>
      </c>
      <c r="N16" s="64">
        <v>5594106</v>
      </c>
      <c r="O16" s="5"/>
      <c r="P16" s="63" t="s">
        <v>58</v>
      </c>
      <c r="Q16" s="5">
        <v>629916</v>
      </c>
      <c r="R16" s="5">
        <v>731993</v>
      </c>
      <c r="S16" s="5">
        <v>102077</v>
      </c>
      <c r="T16" s="5">
        <v>705316</v>
      </c>
      <c r="U16" s="5">
        <v>4110196</v>
      </c>
      <c r="V16" s="5">
        <v>148678</v>
      </c>
      <c r="W16" s="5">
        <v>111826</v>
      </c>
      <c r="X16" s="5">
        <v>126287</v>
      </c>
      <c r="Y16" s="5">
        <v>14461</v>
      </c>
      <c r="Z16" s="5">
        <v>29528806</v>
      </c>
      <c r="AA16" s="5">
        <v>8479089</v>
      </c>
      <c r="AB16" s="5">
        <v>7748856</v>
      </c>
      <c r="AC16" s="64">
        <v>730233</v>
      </c>
      <c r="AD16" s="5">
        <v>0</v>
      </c>
      <c r="AE16" s="63" t="s">
        <v>58</v>
      </c>
      <c r="AF16" s="72">
        <v>1524165</v>
      </c>
      <c r="AG16" s="5">
        <v>1223116</v>
      </c>
      <c r="AH16" s="5">
        <v>301049</v>
      </c>
      <c r="AI16" s="5">
        <v>19525552</v>
      </c>
      <c r="AJ16" s="5">
        <v>3840289</v>
      </c>
      <c r="AK16" s="5">
        <v>3815143</v>
      </c>
      <c r="AL16" s="5">
        <v>11870120</v>
      </c>
      <c r="AM16" s="5">
        <v>124973184</v>
      </c>
      <c r="AN16" s="5">
        <v>61112</v>
      </c>
      <c r="AO16" s="64">
        <v>2044.9859929310119</v>
      </c>
      <c r="AQ16" s="63" t="s">
        <v>58</v>
      </c>
      <c r="AR16" s="11">
        <v>-2.8108010560570453</v>
      </c>
      <c r="AS16" s="11">
        <v>-3.1484184153952981</v>
      </c>
      <c r="AT16" s="11">
        <v>-0.74739627222389127</v>
      </c>
      <c r="AU16" s="11">
        <v>-1.4080682716496091</v>
      </c>
      <c r="AV16" s="11">
        <v>4.3335095596707465</v>
      </c>
      <c r="AW16" s="11">
        <v>-5.2848302914376362</v>
      </c>
      <c r="AX16" s="11">
        <v>-4.4799263547302735</v>
      </c>
      <c r="AY16" s="11">
        <v>-1.9942094915546116</v>
      </c>
      <c r="AZ16" s="11">
        <v>5.6772894519773489</v>
      </c>
      <c r="BA16" s="11">
        <v>3.5405073153333309</v>
      </c>
      <c r="BB16" s="11">
        <v>-1.6017713585133204</v>
      </c>
      <c r="BC16" s="65">
        <v>-5.304474033367268</v>
      </c>
      <c r="BD16" s="5"/>
      <c r="BE16" s="63" t="s">
        <v>58</v>
      </c>
      <c r="BF16" s="11">
        <v>-37.63584575585039</v>
      </c>
      <c r="BG16" s="11">
        <v>-34.779862109766896</v>
      </c>
      <c r="BH16" s="11">
        <v>-9.0879133602301359</v>
      </c>
      <c r="BI16" s="11">
        <v>32.560005863857029</v>
      </c>
      <c r="BJ16" s="11">
        <v>4.1596227117969713</v>
      </c>
      <c r="BK16" s="11">
        <v>-64.539433357899441</v>
      </c>
      <c r="BL16" s="11">
        <v>-7.1343747145336618</v>
      </c>
      <c r="BM16" s="11">
        <v>-5.2191142366088519</v>
      </c>
      <c r="BN16" s="11">
        <v>12.765127885215222</v>
      </c>
      <c r="BO16" s="11">
        <v>14.402909089556616</v>
      </c>
      <c r="BP16" s="57">
        <v>39.564085315079197</v>
      </c>
      <c r="BQ16" s="57">
        <v>43.972709892106714</v>
      </c>
      <c r="BR16" s="65">
        <v>5.336399135074628</v>
      </c>
      <c r="BS16" s="5"/>
      <c r="BT16" s="63" t="s">
        <v>58</v>
      </c>
      <c r="BU16" s="11">
        <v>37.128706190366941</v>
      </c>
      <c r="BV16" s="11">
        <v>49.61132877243498</v>
      </c>
      <c r="BW16" s="11">
        <v>2.4129461552069018</v>
      </c>
      <c r="BX16" s="11">
        <v>4.8388767324570852</v>
      </c>
      <c r="BY16" s="11">
        <v>44.150393099319281</v>
      </c>
      <c r="BZ16" s="11">
        <v>-6.5526087868117475</v>
      </c>
      <c r="CA16" s="11">
        <v>-6.2925201854853771E-2</v>
      </c>
      <c r="CB16" s="11">
        <v>0.66514306949867819</v>
      </c>
      <c r="CC16" s="11">
        <v>-0.64704926028288079</v>
      </c>
      <c r="CD16" s="66">
        <v>1.320738156251859</v>
      </c>
      <c r="CE16" s="63" t="s">
        <v>58</v>
      </c>
      <c r="CF16" s="11">
        <f t="shared" si="3"/>
        <v>72.457637792120266</v>
      </c>
      <c r="CG16" s="11">
        <f t="shared" si="0"/>
        <v>62.052767256053912</v>
      </c>
      <c r="CH16" s="11">
        <f t="shared" si="0"/>
        <v>10.404870536066362</v>
      </c>
      <c r="CI16" s="11">
        <f t="shared" si="0"/>
        <v>9.1463125401366092</v>
      </c>
      <c r="CJ16" s="11">
        <f t="shared" si="0"/>
        <v>1.2585579959297508</v>
      </c>
      <c r="CK16" s="11">
        <f t="shared" si="0"/>
        <v>3.9142485159056202</v>
      </c>
      <c r="CL16" s="11">
        <f t="shared" si="0"/>
        <v>5.2257626724145876</v>
      </c>
      <c r="CM16" s="11">
        <f t="shared" si="0"/>
        <v>1.3115141565089674</v>
      </c>
      <c r="CN16" s="11">
        <f t="shared" si="0"/>
        <v>-0.65147655996345588</v>
      </c>
      <c r="CO16" s="11">
        <f t="shared" si="0"/>
        <v>0.5667871917226659</v>
      </c>
      <c r="CP16" s="11">
        <f t="shared" si="0"/>
        <v>1.2182637516861217</v>
      </c>
      <c r="CQ16" s="65">
        <f t="shared" si="0"/>
        <v>4.4762450799045022</v>
      </c>
      <c r="CS16" s="63" t="s">
        <v>58</v>
      </c>
      <c r="CT16" s="59">
        <f t="shared" si="1"/>
        <v>0.50404093089282265</v>
      </c>
      <c r="CU16" s="59">
        <f t="shared" si="1"/>
        <v>0.58572005335160537</v>
      </c>
      <c r="CV16" s="59">
        <f t="shared" si="1"/>
        <v>8.1679122458782838E-2</v>
      </c>
      <c r="CW16" s="59">
        <f t="shared" si="1"/>
        <v>0.56437387399844108</v>
      </c>
      <c r="CX16" s="59">
        <f t="shared" si="1"/>
        <v>3.2888623530628776</v>
      </c>
      <c r="CY16" s="59">
        <f t="shared" si="1"/>
        <v>0.11896792195036016</v>
      </c>
      <c r="CZ16" s="59">
        <f t="shared" si="1"/>
        <v>8.9479995964574288E-2</v>
      </c>
      <c r="DA16" s="59">
        <f t="shared" si="1"/>
        <v>0.10105127832863729</v>
      </c>
      <c r="DB16" s="59">
        <f t="shared" si="1"/>
        <v>1.1571282364062997E-2</v>
      </c>
      <c r="DC16" s="59">
        <f t="shared" si="1"/>
        <v>23.628113691974111</v>
      </c>
      <c r="DD16" s="59">
        <f t="shared" si="1"/>
        <v>6.7847267138524696</v>
      </c>
      <c r="DE16" s="11">
        <f t="shared" si="1"/>
        <v>6.2004149626211014</v>
      </c>
      <c r="DF16" s="65">
        <f t="shared" si="1"/>
        <v>0.58431175123136825</v>
      </c>
      <c r="DH16" s="63" t="s">
        <v>58</v>
      </c>
      <c r="DI16" s="11">
        <f t="shared" si="2"/>
        <v>1.2195936369837548</v>
      </c>
      <c r="DJ16" s="11">
        <f t="shared" si="2"/>
        <v>0.97870275914551408</v>
      </c>
      <c r="DK16" s="11">
        <f t="shared" si="2"/>
        <v>0.2408908778382409</v>
      </c>
      <c r="DL16" s="11">
        <f t="shared" si="2"/>
        <v>15.623793341137887</v>
      </c>
      <c r="DM16" s="11">
        <f t="shared" si="2"/>
        <v>3.0728904210362442</v>
      </c>
      <c r="DN16" s="11">
        <f t="shared" si="2"/>
        <v>3.0527693044933546</v>
      </c>
      <c r="DO16" s="11">
        <f t="shared" si="2"/>
        <v>9.4981336156082889</v>
      </c>
      <c r="DP16" s="132">
        <f t="shared" si="2"/>
        <v>100</v>
      </c>
      <c r="DQ16" s="62"/>
    </row>
    <row r="17" spans="2:121" ht="12">
      <c r="B17" s="63" t="s">
        <v>59</v>
      </c>
      <c r="C17" s="5">
        <v>40536989</v>
      </c>
      <c r="D17" s="5">
        <v>34723613</v>
      </c>
      <c r="E17" s="5">
        <v>5813376</v>
      </c>
      <c r="F17" s="5">
        <v>5109908</v>
      </c>
      <c r="G17" s="5">
        <v>703468</v>
      </c>
      <c r="H17" s="5">
        <v>2671022</v>
      </c>
      <c r="I17" s="5">
        <v>3557896</v>
      </c>
      <c r="J17" s="5">
        <v>886874</v>
      </c>
      <c r="K17" s="5">
        <v>-248061</v>
      </c>
      <c r="L17" s="5">
        <v>582895</v>
      </c>
      <c r="M17" s="5">
        <v>830956</v>
      </c>
      <c r="N17" s="64">
        <v>2862073</v>
      </c>
      <c r="O17" s="5"/>
      <c r="P17" s="63" t="s">
        <v>59</v>
      </c>
      <c r="Q17" s="5">
        <v>281899</v>
      </c>
      <c r="R17" s="5">
        <v>330445</v>
      </c>
      <c r="S17" s="5">
        <v>48546</v>
      </c>
      <c r="T17" s="5">
        <v>285876</v>
      </c>
      <c r="U17" s="5">
        <v>1965607</v>
      </c>
      <c r="V17" s="5">
        <v>328691</v>
      </c>
      <c r="W17" s="5">
        <v>57010</v>
      </c>
      <c r="X17" s="5">
        <v>64382</v>
      </c>
      <c r="Y17" s="5">
        <v>7372</v>
      </c>
      <c r="Z17" s="5">
        <v>10940821</v>
      </c>
      <c r="AA17" s="5">
        <v>2757941</v>
      </c>
      <c r="AB17" s="5">
        <v>2363576</v>
      </c>
      <c r="AC17" s="64">
        <v>394365</v>
      </c>
      <c r="AD17" s="5">
        <v>0</v>
      </c>
      <c r="AE17" s="63" t="s">
        <v>59</v>
      </c>
      <c r="AF17" s="5">
        <v>211995</v>
      </c>
      <c r="AG17" s="5">
        <v>75723</v>
      </c>
      <c r="AH17" s="5">
        <v>136272</v>
      </c>
      <c r="AI17" s="5">
        <v>7970885</v>
      </c>
      <c r="AJ17" s="5">
        <v>1704678</v>
      </c>
      <c r="AK17" s="5">
        <v>1691006</v>
      </c>
      <c r="AL17" s="5">
        <v>4575201</v>
      </c>
      <c r="AM17" s="5">
        <v>54148832</v>
      </c>
      <c r="AN17" s="5">
        <v>27907</v>
      </c>
      <c r="AO17" s="64">
        <v>1940.3315297237252</v>
      </c>
      <c r="AQ17" s="63" t="s">
        <v>59</v>
      </c>
      <c r="AR17" s="11">
        <v>-4.8628549229372959</v>
      </c>
      <c r="AS17" s="11">
        <v>-5.1913734983563522</v>
      </c>
      <c r="AT17" s="11">
        <v>-2.8521810973567741</v>
      </c>
      <c r="AU17" s="11">
        <v>-3.5009029720935074</v>
      </c>
      <c r="AV17" s="11">
        <v>2.1352835018242904</v>
      </c>
      <c r="AW17" s="11">
        <v>1.504079700757341</v>
      </c>
      <c r="AX17" s="11">
        <v>0.46483994901500353</v>
      </c>
      <c r="AY17" s="11">
        <v>-2.5403547947177496</v>
      </c>
      <c r="AZ17" s="11">
        <v>3.4109360215870197</v>
      </c>
      <c r="BA17" s="11">
        <v>-1.693934789244762</v>
      </c>
      <c r="BB17" s="11">
        <v>-2.2128601016757674</v>
      </c>
      <c r="BC17" s="65">
        <v>1.2753933963899888</v>
      </c>
      <c r="BD17" s="5"/>
      <c r="BE17" s="63" t="s">
        <v>59</v>
      </c>
      <c r="BF17" s="11">
        <v>-38.417326223301885</v>
      </c>
      <c r="BG17" s="11">
        <v>-35.379184918648306</v>
      </c>
      <c r="BH17" s="11">
        <v>-9.4341734604406469</v>
      </c>
      <c r="BI17" s="11">
        <v>83.022721307067357</v>
      </c>
      <c r="BJ17" s="11">
        <v>0.74327112072389745</v>
      </c>
      <c r="BK17" s="11">
        <v>25.949243402523653</v>
      </c>
      <c r="BL17" s="11">
        <v>-8.39412539769258</v>
      </c>
      <c r="BM17" s="11">
        <v>-6.5057651534953962</v>
      </c>
      <c r="BN17" s="11">
        <v>11.225105612552806</v>
      </c>
      <c r="BO17" s="11">
        <v>0.26646517124437935</v>
      </c>
      <c r="BP17" s="57">
        <v>1.1172633372783842</v>
      </c>
      <c r="BQ17" s="57">
        <v>0.29695600994323124</v>
      </c>
      <c r="BR17" s="65">
        <v>6.3293698940386642</v>
      </c>
      <c r="BS17" s="5"/>
      <c r="BT17" s="63" t="s">
        <v>59</v>
      </c>
      <c r="BU17" s="11">
        <v>-35.319064545163307</v>
      </c>
      <c r="BV17" s="11">
        <v>-61.103662952860859</v>
      </c>
      <c r="BW17" s="11">
        <v>2.401635155850792</v>
      </c>
      <c r="BX17" s="11">
        <v>1.4556441132602951</v>
      </c>
      <c r="BY17" s="11">
        <v>15.315350662089259</v>
      </c>
      <c r="BZ17" s="11">
        <v>-6.992940068685277</v>
      </c>
      <c r="CA17" s="11">
        <v>0.33117702049889708</v>
      </c>
      <c r="CB17" s="11">
        <v>-3.5677307765248196</v>
      </c>
      <c r="CC17" s="11">
        <v>-0.97580015612802506</v>
      </c>
      <c r="CD17" s="66">
        <v>-2.6174719154342139</v>
      </c>
      <c r="CE17" s="63" t="s">
        <v>59</v>
      </c>
      <c r="CF17" s="11">
        <f t="shared" si="3"/>
        <v>74.862166925410321</v>
      </c>
      <c r="CG17" s="11">
        <f t="shared" si="0"/>
        <v>64.126245603967973</v>
      </c>
      <c r="CH17" s="11">
        <f t="shared" si="0"/>
        <v>10.735921321442353</v>
      </c>
      <c r="CI17" s="11">
        <f t="shared" si="0"/>
        <v>9.4367834194466091</v>
      </c>
      <c r="CJ17" s="11">
        <f t="shared" si="0"/>
        <v>1.2991379019957439</v>
      </c>
      <c r="CK17" s="11">
        <f t="shared" si="0"/>
        <v>4.9327416702173741</v>
      </c>
      <c r="CL17" s="11">
        <f t="shared" si="0"/>
        <v>6.5705867856946574</v>
      </c>
      <c r="CM17" s="11">
        <f t="shared" si="0"/>
        <v>1.6378451154772833</v>
      </c>
      <c r="CN17" s="11">
        <f t="shared" si="0"/>
        <v>-0.45810960428472403</v>
      </c>
      <c r="CO17" s="11">
        <f t="shared" si="0"/>
        <v>1.0764682791311178</v>
      </c>
      <c r="CP17" s="11">
        <f t="shared" si="0"/>
        <v>1.5345778834158417</v>
      </c>
      <c r="CQ17" s="65">
        <f t="shared" si="0"/>
        <v>5.2855673784431767</v>
      </c>
      <c r="CS17" s="63" t="s">
        <v>59</v>
      </c>
      <c r="CT17" s="59">
        <f t="shared" si="1"/>
        <v>0.52060033353997359</v>
      </c>
      <c r="CU17" s="59">
        <f t="shared" si="1"/>
        <v>0.61025323685652166</v>
      </c>
      <c r="CV17" s="59">
        <f t="shared" si="1"/>
        <v>8.9652903316547988E-2</v>
      </c>
      <c r="CW17" s="59">
        <f t="shared" si="1"/>
        <v>0.52794490562603458</v>
      </c>
      <c r="CX17" s="59">
        <f t="shared" si="1"/>
        <v>3.6300081227975518</v>
      </c>
      <c r="CY17" s="59">
        <f t="shared" si="1"/>
        <v>0.60701401647961684</v>
      </c>
      <c r="CZ17" s="59">
        <f t="shared" si="1"/>
        <v>0.10528389605892144</v>
      </c>
      <c r="DA17" s="59">
        <f t="shared" si="1"/>
        <v>0.11889822480381479</v>
      </c>
      <c r="DB17" s="59">
        <f t="shared" si="1"/>
        <v>1.3614328744893333E-2</v>
      </c>
      <c r="DC17" s="59">
        <f t="shared" si="1"/>
        <v>20.205091404372304</v>
      </c>
      <c r="DD17" s="59">
        <f t="shared" si="1"/>
        <v>5.0932603680168027</v>
      </c>
      <c r="DE17" s="11">
        <f t="shared" si="1"/>
        <v>4.3649621103553997</v>
      </c>
      <c r="DF17" s="65">
        <f t="shared" si="1"/>
        <v>0.72829825766140255</v>
      </c>
      <c r="DH17" s="63" t="s">
        <v>59</v>
      </c>
      <c r="DI17" s="11">
        <f t="shared" si="2"/>
        <v>0.39150428951080612</v>
      </c>
      <c r="DJ17" s="11">
        <f t="shared" si="2"/>
        <v>0.13984235153954935</v>
      </c>
      <c r="DK17" s="11">
        <f t="shared" si="2"/>
        <v>0.25166193797125669</v>
      </c>
      <c r="DL17" s="11">
        <f t="shared" si="2"/>
        <v>14.720326746844698</v>
      </c>
      <c r="DM17" s="11">
        <f t="shared" si="2"/>
        <v>3.1481343863520452</v>
      </c>
      <c r="DN17" s="11">
        <f t="shared" si="2"/>
        <v>3.1228854576216896</v>
      </c>
      <c r="DO17" s="11">
        <f t="shared" si="2"/>
        <v>8.4493069028709602</v>
      </c>
      <c r="DP17" s="132">
        <f t="shared" si="2"/>
        <v>100</v>
      </c>
      <c r="DQ17" s="62"/>
    </row>
    <row r="18" spans="2:121" ht="12">
      <c r="B18" s="63" t="s">
        <v>60</v>
      </c>
      <c r="C18" s="5">
        <v>116079843</v>
      </c>
      <c r="D18" s="5">
        <v>99434159</v>
      </c>
      <c r="E18" s="5">
        <v>16645684</v>
      </c>
      <c r="F18" s="5">
        <v>14632539</v>
      </c>
      <c r="G18" s="5">
        <v>2013145</v>
      </c>
      <c r="H18" s="5">
        <v>8040168</v>
      </c>
      <c r="I18" s="5">
        <v>10287681</v>
      </c>
      <c r="J18" s="5">
        <v>2247513</v>
      </c>
      <c r="K18" s="5">
        <v>-676586</v>
      </c>
      <c r="L18" s="5">
        <v>1383563</v>
      </c>
      <c r="M18" s="5">
        <v>2060149</v>
      </c>
      <c r="N18" s="64">
        <v>8527128</v>
      </c>
      <c r="O18" s="5"/>
      <c r="P18" s="63" t="s">
        <v>60</v>
      </c>
      <c r="Q18" s="5">
        <v>1599553</v>
      </c>
      <c r="R18" s="5">
        <v>1762395</v>
      </c>
      <c r="S18" s="5">
        <v>162842</v>
      </c>
      <c r="T18" s="5">
        <v>863959</v>
      </c>
      <c r="U18" s="5">
        <v>5482820</v>
      </c>
      <c r="V18" s="5">
        <v>580796</v>
      </c>
      <c r="W18" s="5">
        <v>189626</v>
      </c>
      <c r="X18" s="5">
        <v>214148</v>
      </c>
      <c r="Y18" s="5">
        <v>24522</v>
      </c>
      <c r="Z18" s="5">
        <v>39033341</v>
      </c>
      <c r="AA18" s="5">
        <v>10847464</v>
      </c>
      <c r="AB18" s="5">
        <v>9302774</v>
      </c>
      <c r="AC18" s="64">
        <v>1544690</v>
      </c>
      <c r="AD18" s="5">
        <v>0</v>
      </c>
      <c r="AE18" s="63" t="s">
        <v>60</v>
      </c>
      <c r="AF18" s="5">
        <v>1193420</v>
      </c>
      <c r="AG18" s="5">
        <v>593235</v>
      </c>
      <c r="AH18" s="5">
        <v>600185</v>
      </c>
      <c r="AI18" s="5">
        <v>26992457</v>
      </c>
      <c r="AJ18" s="5">
        <v>3372481</v>
      </c>
      <c r="AK18" s="5">
        <v>6706552</v>
      </c>
      <c r="AL18" s="5">
        <v>16913424</v>
      </c>
      <c r="AM18" s="5">
        <v>163153352</v>
      </c>
      <c r="AN18" s="5">
        <v>86610</v>
      </c>
      <c r="AO18" s="64">
        <v>1883.7703729361506</v>
      </c>
      <c r="AQ18" s="63" t="s">
        <v>60</v>
      </c>
      <c r="AR18" s="11">
        <v>-2.4461197921080973</v>
      </c>
      <c r="AS18" s="11">
        <v>-2.7851243977681341</v>
      </c>
      <c r="AT18" s="11">
        <v>-0.37075877133733337</v>
      </c>
      <c r="AU18" s="11">
        <v>-1.0205158405309305</v>
      </c>
      <c r="AV18" s="11">
        <v>4.6211899556340406</v>
      </c>
      <c r="AW18" s="11">
        <v>-13.554212042141225</v>
      </c>
      <c r="AX18" s="11">
        <v>-11.526963140222845</v>
      </c>
      <c r="AY18" s="11">
        <v>-3.4249877536287929</v>
      </c>
      <c r="AZ18" s="11">
        <v>10.890520562378585</v>
      </c>
      <c r="BA18" s="11">
        <v>1.3326819822069818</v>
      </c>
      <c r="BB18" s="11">
        <v>-3.0354760943255381</v>
      </c>
      <c r="BC18" s="65">
        <v>-13.482118451926429</v>
      </c>
      <c r="BD18" s="5"/>
      <c r="BE18" s="63" t="s">
        <v>60</v>
      </c>
      <c r="BF18" s="11">
        <v>-46.312591000415523</v>
      </c>
      <c r="BG18" s="11">
        <v>-44.231818331405194</v>
      </c>
      <c r="BH18" s="11">
        <v>-9.9494564075339813</v>
      </c>
      <c r="BI18" s="11">
        <v>64.951018296303502</v>
      </c>
      <c r="BJ18" s="11">
        <v>4.0954938062761599</v>
      </c>
      <c r="BK18" s="11">
        <v>-46.502907450682031</v>
      </c>
      <c r="BL18" s="11">
        <v>-7.1289339902635893</v>
      </c>
      <c r="BM18" s="11">
        <v>-5.2132114055044569</v>
      </c>
      <c r="BN18" s="11">
        <v>12.775938189845473</v>
      </c>
      <c r="BO18" s="11">
        <v>7.7830929283001975</v>
      </c>
      <c r="BP18" s="57">
        <v>29.579019393853674</v>
      </c>
      <c r="BQ18" s="57">
        <v>33.271836454020601</v>
      </c>
      <c r="BR18" s="65">
        <v>11.047927695807083</v>
      </c>
      <c r="BS18" s="5"/>
      <c r="BT18" s="63" t="s">
        <v>60</v>
      </c>
      <c r="BU18" s="11">
        <v>-1.0896203857721949</v>
      </c>
      <c r="BV18" s="11">
        <v>-4.8784594169900268</v>
      </c>
      <c r="BW18" s="11">
        <v>2.9641091975220748</v>
      </c>
      <c r="BX18" s="11">
        <v>1.3350684242276964</v>
      </c>
      <c r="BY18" s="11">
        <v>36.959772383556128</v>
      </c>
      <c r="BZ18" s="11">
        <v>-6.9563094134817618</v>
      </c>
      <c r="CA18" s="11">
        <v>-0.31276358944976768</v>
      </c>
      <c r="CB18" s="11">
        <v>-0.82226651509370208</v>
      </c>
      <c r="CC18" s="11">
        <v>-1.4126190936927299</v>
      </c>
      <c r="CD18" s="69">
        <v>0.59881150424319929</v>
      </c>
      <c r="CE18" s="63" t="s">
        <v>60</v>
      </c>
      <c r="CF18" s="11">
        <f t="shared" si="3"/>
        <v>71.147691161135313</v>
      </c>
      <c r="CG18" s="11">
        <f t="shared" si="0"/>
        <v>60.945213678478396</v>
      </c>
      <c r="CH18" s="11">
        <f t="shared" si="0"/>
        <v>10.20247748265693</v>
      </c>
      <c r="CI18" s="11">
        <f t="shared" si="0"/>
        <v>8.9685800632523929</v>
      </c>
      <c r="CJ18" s="11">
        <f t="shared" si="0"/>
        <v>1.2338974194045367</v>
      </c>
      <c r="CK18" s="11">
        <f t="shared" si="0"/>
        <v>4.9279821109651492</v>
      </c>
      <c r="CL18" s="11">
        <f t="shared" si="0"/>
        <v>6.3055284331516521</v>
      </c>
      <c r="CM18" s="11">
        <f t="shared" si="0"/>
        <v>1.3775463221865034</v>
      </c>
      <c r="CN18" s="11">
        <f t="shared" si="0"/>
        <v>-0.41469328806679984</v>
      </c>
      <c r="CO18" s="11">
        <f t="shared" si="0"/>
        <v>0.84801383670008812</v>
      </c>
      <c r="CP18" s="11">
        <f t="shared" si="0"/>
        <v>1.262707124766888</v>
      </c>
      <c r="CQ18" s="65">
        <f t="shared" si="0"/>
        <v>5.2264497759138902</v>
      </c>
      <c r="CS18" s="63" t="s">
        <v>60</v>
      </c>
      <c r="CT18" s="59">
        <f t="shared" si="1"/>
        <v>0.98039849037241966</v>
      </c>
      <c r="CU18" s="59">
        <f t="shared" si="1"/>
        <v>1.0802076564139487</v>
      </c>
      <c r="CV18" s="59">
        <f t="shared" si="1"/>
        <v>9.9809166041528827E-2</v>
      </c>
      <c r="CW18" s="59">
        <f t="shared" si="1"/>
        <v>0.52953800176903509</v>
      </c>
      <c r="CX18" s="59">
        <f t="shared" si="1"/>
        <v>3.3605316303890591</v>
      </c>
      <c r="CY18" s="59">
        <f t="shared" si="1"/>
        <v>0.3559816533833764</v>
      </c>
      <c r="CZ18" s="59">
        <f t="shared" si="1"/>
        <v>0.1162256231180589</v>
      </c>
      <c r="DA18" s="59">
        <f t="shared" si="1"/>
        <v>0.13125565449614546</v>
      </c>
      <c r="DB18" s="59">
        <f t="shared" si="1"/>
        <v>1.5030031378086549E-2</v>
      </c>
      <c r="DC18" s="59">
        <f t="shared" si="1"/>
        <v>23.92432672789953</v>
      </c>
      <c r="DD18" s="59">
        <f t="shared" si="1"/>
        <v>6.6486307924583734</v>
      </c>
      <c r="DE18" s="11">
        <f t="shared" si="1"/>
        <v>5.7018589480159747</v>
      </c>
      <c r="DF18" s="65">
        <f t="shared" si="1"/>
        <v>0.94677184444239926</v>
      </c>
      <c r="DH18" s="63" t="s">
        <v>60</v>
      </c>
      <c r="DI18" s="11">
        <f t="shared" si="2"/>
        <v>0.73147133379153617</v>
      </c>
      <c r="DJ18" s="11">
        <f t="shared" si="2"/>
        <v>0.36360576888423357</v>
      </c>
      <c r="DK18" s="11">
        <f t="shared" si="2"/>
        <v>0.36786556490730266</v>
      </c>
      <c r="DL18" s="11">
        <f t="shared" si="2"/>
        <v>16.544224601649617</v>
      </c>
      <c r="DM18" s="11">
        <f t="shared" si="2"/>
        <v>2.0670620362124095</v>
      </c>
      <c r="DN18" s="11">
        <f t="shared" si="2"/>
        <v>4.1105818040440871</v>
      </c>
      <c r="DO18" s="11">
        <f t="shared" si="2"/>
        <v>10.366580761393122</v>
      </c>
      <c r="DP18" s="133">
        <f t="shared" si="2"/>
        <v>100</v>
      </c>
      <c r="DQ18" s="73"/>
    </row>
    <row r="19" spans="2:121" ht="12">
      <c r="B19" s="74" t="s">
        <v>61</v>
      </c>
      <c r="C19" s="75">
        <v>106509048</v>
      </c>
      <c r="D19" s="75">
        <v>91222272</v>
      </c>
      <c r="E19" s="75">
        <v>15286776</v>
      </c>
      <c r="F19" s="75">
        <v>13438568</v>
      </c>
      <c r="G19" s="75">
        <v>1848208</v>
      </c>
      <c r="H19" s="75">
        <v>5103684</v>
      </c>
      <c r="I19" s="75">
        <v>9580595</v>
      </c>
      <c r="J19" s="75">
        <v>4476911</v>
      </c>
      <c r="K19" s="75">
        <v>-554622</v>
      </c>
      <c r="L19" s="75">
        <v>3810341</v>
      </c>
      <c r="M19" s="75">
        <v>4364963</v>
      </c>
      <c r="N19" s="76">
        <v>5520105</v>
      </c>
      <c r="O19" s="5"/>
      <c r="P19" s="74" t="s">
        <v>61</v>
      </c>
      <c r="Q19" s="75">
        <v>542509</v>
      </c>
      <c r="R19" s="75">
        <v>636585</v>
      </c>
      <c r="S19" s="75">
        <v>94076</v>
      </c>
      <c r="T19" s="75">
        <v>586884</v>
      </c>
      <c r="U19" s="75">
        <v>3850276</v>
      </c>
      <c r="V19" s="75">
        <v>540436</v>
      </c>
      <c r="W19" s="75">
        <v>138201</v>
      </c>
      <c r="X19" s="75">
        <v>156073</v>
      </c>
      <c r="Y19" s="75">
        <v>17872</v>
      </c>
      <c r="Z19" s="75">
        <v>28278772</v>
      </c>
      <c r="AA19" s="75">
        <v>6606026</v>
      </c>
      <c r="AB19" s="75">
        <v>6301039</v>
      </c>
      <c r="AC19" s="76">
        <v>304987</v>
      </c>
      <c r="AD19" s="5">
        <v>0</v>
      </c>
      <c r="AE19" s="74" t="s">
        <v>61</v>
      </c>
      <c r="AF19" s="77">
        <v>4318813</v>
      </c>
      <c r="AG19" s="75">
        <v>4159098</v>
      </c>
      <c r="AH19" s="75">
        <v>159715</v>
      </c>
      <c r="AI19" s="75">
        <v>17353933</v>
      </c>
      <c r="AJ19" s="75">
        <v>1111150</v>
      </c>
      <c r="AK19" s="75">
        <v>3914646</v>
      </c>
      <c r="AL19" s="75">
        <v>12328137</v>
      </c>
      <c r="AM19" s="75">
        <v>139891504</v>
      </c>
      <c r="AN19" s="75">
        <v>56410</v>
      </c>
      <c r="AO19" s="76">
        <v>2479.9061159368907</v>
      </c>
      <c r="AQ19" s="74" t="s">
        <v>61</v>
      </c>
      <c r="AR19" s="78">
        <v>-2.2735176096969614</v>
      </c>
      <c r="AS19" s="78">
        <v>-2.6086772332943879</v>
      </c>
      <c r="AT19" s="78">
        <v>-0.22452584579669344</v>
      </c>
      <c r="AU19" s="78">
        <v>-0.85778954233321825</v>
      </c>
      <c r="AV19" s="78">
        <v>4.6351317076705678</v>
      </c>
      <c r="AW19" s="78">
        <v>1.2130251618388199</v>
      </c>
      <c r="AX19" s="78">
        <v>-0.39505773920803805</v>
      </c>
      <c r="AY19" s="78">
        <v>-2.1670526960101415</v>
      </c>
      <c r="AZ19" s="78">
        <v>-73.514036059203931</v>
      </c>
      <c r="BA19" s="78">
        <v>-7.9279282762340237</v>
      </c>
      <c r="BB19" s="78">
        <v>-2.0885925177554254</v>
      </c>
      <c r="BC19" s="79">
        <v>5.8940626788846648</v>
      </c>
      <c r="BD19" s="68"/>
      <c r="BE19" s="74" t="s">
        <v>61</v>
      </c>
      <c r="BF19" s="78">
        <v>-41.90451509547313</v>
      </c>
      <c r="BG19" s="78">
        <v>-38.549182084434605</v>
      </c>
      <c r="BH19" s="78">
        <v>-7.8616690988511593</v>
      </c>
      <c r="BI19" s="78">
        <v>42.088557794504659</v>
      </c>
      <c r="BJ19" s="78">
        <v>6.3267914365846192</v>
      </c>
      <c r="BK19" s="78">
        <v>120.74830487705253</v>
      </c>
      <c r="BL19" s="78">
        <v>-7.4352654351582697</v>
      </c>
      <c r="BM19" s="78">
        <v>-5.5259621554218468</v>
      </c>
      <c r="BN19" s="78">
        <v>12.40251572327044</v>
      </c>
      <c r="BO19" s="78">
        <v>7.2591746799096288</v>
      </c>
      <c r="BP19" s="80">
        <v>40.772151175824277</v>
      </c>
      <c r="BQ19" s="80">
        <v>43.004802580379845</v>
      </c>
      <c r="BR19" s="65">
        <v>6.4397019561310138</v>
      </c>
      <c r="BS19" s="5"/>
      <c r="BT19" s="74" t="s">
        <v>61</v>
      </c>
      <c r="BU19" s="78">
        <v>-9.4486338291404781</v>
      </c>
      <c r="BV19" s="78">
        <v>-9.8747746109852237</v>
      </c>
      <c r="BW19" s="78">
        <v>3.2664567478970405</v>
      </c>
      <c r="BX19" s="78">
        <v>2.669421172724308</v>
      </c>
      <c r="BY19" s="78">
        <v>25.562610671720133</v>
      </c>
      <c r="BZ19" s="78">
        <v>-1.7821071713072443</v>
      </c>
      <c r="CA19" s="78">
        <v>2.4602571983182342</v>
      </c>
      <c r="CB19" s="78">
        <v>-0.35813063890863545</v>
      </c>
      <c r="CC19" s="78">
        <v>1.2456026994041209</v>
      </c>
      <c r="CD19" s="81">
        <v>-1.5840029547497536</v>
      </c>
      <c r="CE19" s="74" t="s">
        <v>61</v>
      </c>
      <c r="CF19" s="78">
        <f t="shared" si="3"/>
        <v>76.136895347125588</v>
      </c>
      <c r="CG19" s="78">
        <f t="shared" si="0"/>
        <v>65.20930105948392</v>
      </c>
      <c r="CH19" s="78">
        <f t="shared" si="0"/>
        <v>10.927594287641657</v>
      </c>
      <c r="CI19" s="78">
        <f t="shared" si="0"/>
        <v>9.606421845318069</v>
      </c>
      <c r="CJ19" s="78">
        <f t="shared" si="0"/>
        <v>1.3211724423235882</v>
      </c>
      <c r="CK19" s="78">
        <f t="shared" si="0"/>
        <v>3.6483159120227917</v>
      </c>
      <c r="CL19" s="78">
        <f t="shared" si="0"/>
        <v>6.8485896041263521</v>
      </c>
      <c r="CM19" s="78">
        <f t="shared" si="0"/>
        <v>3.2002736921035604</v>
      </c>
      <c r="CN19" s="78">
        <f t="shared" si="0"/>
        <v>-0.39646582111233863</v>
      </c>
      <c r="CO19" s="78">
        <f t="shared" si="0"/>
        <v>2.7237829968573357</v>
      </c>
      <c r="CP19" s="78">
        <f t="shared" si="0"/>
        <v>3.1202488179696743</v>
      </c>
      <c r="CQ19" s="65">
        <f t="shared" si="0"/>
        <v>3.9459901724982522</v>
      </c>
      <c r="CS19" s="74" t="s">
        <v>61</v>
      </c>
      <c r="CT19" s="82">
        <f t="shared" si="1"/>
        <v>0.38780696789134528</v>
      </c>
      <c r="CU19" s="82">
        <f t="shared" si="1"/>
        <v>0.45505622700289222</v>
      </c>
      <c r="CV19" s="82">
        <f t="shared" si="1"/>
        <v>6.7249259111546902E-2</v>
      </c>
      <c r="CW19" s="82">
        <f t="shared" si="1"/>
        <v>0.4195279793403322</v>
      </c>
      <c r="CX19" s="82">
        <f t="shared" si="1"/>
        <v>2.7523301200621875</v>
      </c>
      <c r="CY19" s="82">
        <f t="shared" si="1"/>
        <v>0.38632510520438756</v>
      </c>
      <c r="CZ19" s="82">
        <f t="shared" si="1"/>
        <v>9.8791560636877551E-2</v>
      </c>
      <c r="DA19" s="82">
        <f t="shared" si="1"/>
        <v>0.11156717565921657</v>
      </c>
      <c r="DB19" s="82">
        <f t="shared" si="1"/>
        <v>1.2775615022339025E-2</v>
      </c>
      <c r="DC19" s="82">
        <f t="shared" si="1"/>
        <v>20.214788740851624</v>
      </c>
      <c r="DD19" s="82">
        <f t="shared" si="1"/>
        <v>4.7222496085251899</v>
      </c>
      <c r="DE19" s="78">
        <f t="shared" si="1"/>
        <v>4.5042327945805773</v>
      </c>
      <c r="DF19" s="65">
        <f t="shared" si="1"/>
        <v>0.21801681394461239</v>
      </c>
      <c r="DH19" s="74" t="s">
        <v>61</v>
      </c>
      <c r="DI19" s="78">
        <f t="shared" si="2"/>
        <v>3.0872589660627279</v>
      </c>
      <c r="DJ19" s="78">
        <f t="shared" si="2"/>
        <v>2.9730883442356868</v>
      </c>
      <c r="DK19" s="78">
        <f t="shared" si="2"/>
        <v>0.11417062182704106</v>
      </c>
      <c r="DL19" s="78">
        <f t="shared" si="2"/>
        <v>12.405280166263708</v>
      </c>
      <c r="DM19" s="78">
        <f t="shared" si="2"/>
        <v>0.79429412668263255</v>
      </c>
      <c r="DN19" s="78">
        <f t="shared" si="2"/>
        <v>2.7983443512052024</v>
      </c>
      <c r="DO19" s="78">
        <f t="shared" si="2"/>
        <v>8.8126416883758711</v>
      </c>
      <c r="DP19" s="132">
        <f t="shared" si="2"/>
        <v>100</v>
      </c>
      <c r="DQ19" s="62"/>
    </row>
    <row r="20" spans="2:121" ht="12">
      <c r="B20" s="74" t="s">
        <v>62</v>
      </c>
      <c r="C20" s="75">
        <v>13601115</v>
      </c>
      <c r="D20" s="75">
        <v>11647662</v>
      </c>
      <c r="E20" s="75">
        <v>1953453</v>
      </c>
      <c r="F20" s="75">
        <v>1718166</v>
      </c>
      <c r="G20" s="75">
        <v>235287</v>
      </c>
      <c r="H20" s="75">
        <v>902102</v>
      </c>
      <c r="I20" s="75">
        <v>1091220</v>
      </c>
      <c r="J20" s="75">
        <v>189118</v>
      </c>
      <c r="K20" s="75">
        <v>-50597</v>
      </c>
      <c r="L20" s="75">
        <v>116881</v>
      </c>
      <c r="M20" s="75">
        <v>167478</v>
      </c>
      <c r="N20" s="76">
        <v>923681</v>
      </c>
      <c r="O20" s="5"/>
      <c r="P20" s="74" t="s">
        <v>62</v>
      </c>
      <c r="Q20" s="75">
        <v>118783</v>
      </c>
      <c r="R20" s="75">
        <v>136670</v>
      </c>
      <c r="S20" s="75">
        <v>17887</v>
      </c>
      <c r="T20" s="75">
        <v>107038</v>
      </c>
      <c r="U20" s="75">
        <v>657632</v>
      </c>
      <c r="V20" s="75">
        <v>40228</v>
      </c>
      <c r="W20" s="75">
        <v>29018</v>
      </c>
      <c r="X20" s="75">
        <v>32771</v>
      </c>
      <c r="Y20" s="75">
        <v>3753</v>
      </c>
      <c r="Z20" s="75">
        <v>3876190</v>
      </c>
      <c r="AA20" s="75">
        <v>654926</v>
      </c>
      <c r="AB20" s="75">
        <v>576232</v>
      </c>
      <c r="AC20" s="76">
        <v>78694</v>
      </c>
      <c r="AD20" s="5">
        <v>0</v>
      </c>
      <c r="AE20" s="74" t="s">
        <v>62</v>
      </c>
      <c r="AF20" s="75">
        <v>82048</v>
      </c>
      <c r="AG20" s="75">
        <v>6930</v>
      </c>
      <c r="AH20" s="75">
        <v>75118</v>
      </c>
      <c r="AI20" s="75">
        <v>3139216</v>
      </c>
      <c r="AJ20" s="75">
        <v>304979</v>
      </c>
      <c r="AK20" s="75">
        <v>866622</v>
      </c>
      <c r="AL20" s="75">
        <v>1967615</v>
      </c>
      <c r="AM20" s="75">
        <v>18379407</v>
      </c>
      <c r="AN20" s="75">
        <v>10971</v>
      </c>
      <c r="AO20" s="76">
        <v>1675.2718074924801</v>
      </c>
      <c r="AQ20" s="74" t="s">
        <v>62</v>
      </c>
      <c r="AR20" s="78">
        <v>-2.9377478764912732</v>
      </c>
      <c r="AS20" s="78">
        <v>-3.2711381699942819</v>
      </c>
      <c r="AT20" s="78">
        <v>-0.90116917619927173</v>
      </c>
      <c r="AU20" s="78">
        <v>-1.5353386931597741</v>
      </c>
      <c r="AV20" s="78">
        <v>3.9896579156722352</v>
      </c>
      <c r="AW20" s="78">
        <v>-18.030445247893521</v>
      </c>
      <c r="AX20" s="78">
        <v>-15.591794175228904</v>
      </c>
      <c r="AY20" s="78">
        <v>-1.6321987350199734</v>
      </c>
      <c r="AZ20" s="78">
        <v>11.131992623166768</v>
      </c>
      <c r="BA20" s="78">
        <v>4.30867535898191</v>
      </c>
      <c r="BB20" s="78">
        <v>-0.89355457192226673</v>
      </c>
      <c r="BC20" s="79">
        <v>-17.977700699916706</v>
      </c>
      <c r="BD20" s="68"/>
      <c r="BE20" s="74" t="s">
        <v>62</v>
      </c>
      <c r="BF20" s="78">
        <v>-35.821766450727509</v>
      </c>
      <c r="BG20" s="78">
        <v>-33.336259962734253</v>
      </c>
      <c r="BH20" s="78">
        <v>-10.255381064673122</v>
      </c>
      <c r="BI20" s="78">
        <v>-34.422633926383369</v>
      </c>
      <c r="BJ20" s="78">
        <v>0.94787530105594064</v>
      </c>
      <c r="BK20" s="78">
        <v>-68.166495212471318</v>
      </c>
      <c r="BL20" s="78">
        <v>-7.3913320993170357</v>
      </c>
      <c r="BM20" s="78">
        <v>-5.4800842202417002</v>
      </c>
      <c r="BN20" s="78">
        <v>12.466287084207373</v>
      </c>
      <c r="BO20" s="78">
        <v>13.545229122513575</v>
      </c>
      <c r="BP20" s="80">
        <v>84.353255117436447</v>
      </c>
      <c r="BQ20" s="80">
        <v>105.31904280033635</v>
      </c>
      <c r="BR20" s="83">
        <v>5.4822797705216875</v>
      </c>
      <c r="BS20" s="5"/>
      <c r="BT20" s="74" t="s">
        <v>62</v>
      </c>
      <c r="BU20" s="78">
        <v>15.906650844775951</v>
      </c>
      <c r="BV20" s="78">
        <v>440.20618556701032</v>
      </c>
      <c r="BW20" s="78">
        <v>3.1486440096120836</v>
      </c>
      <c r="BX20" s="78">
        <v>5.0698839022525712</v>
      </c>
      <c r="BY20" s="78">
        <v>60.386110132367101</v>
      </c>
      <c r="BZ20" s="78">
        <v>2.7053996591585148</v>
      </c>
      <c r="CA20" s="78">
        <v>0.70739289812539086</v>
      </c>
      <c r="CB20" s="78">
        <v>-0.7971353088150418</v>
      </c>
      <c r="CC20" s="78">
        <v>-1.8694096601073344</v>
      </c>
      <c r="CD20" s="81">
        <v>1.0927014171404439</v>
      </c>
      <c r="CE20" s="74" t="s">
        <v>62</v>
      </c>
      <c r="CF20" s="78">
        <f t="shared" si="3"/>
        <v>74.001925089313275</v>
      </c>
      <c r="CG20" s="78">
        <f t="shared" si="0"/>
        <v>63.373437456388018</v>
      </c>
      <c r="CH20" s="78">
        <f t="shared" si="0"/>
        <v>10.628487632925262</v>
      </c>
      <c r="CI20" s="78">
        <f t="shared" si="0"/>
        <v>9.3483211944759699</v>
      </c>
      <c r="CJ20" s="78">
        <f t="shared" si="0"/>
        <v>1.2801664384492928</v>
      </c>
      <c r="CK20" s="78">
        <f t="shared" si="0"/>
        <v>4.908221467645828</v>
      </c>
      <c r="CL20" s="78">
        <f t="shared" si="0"/>
        <v>5.9371882890454515</v>
      </c>
      <c r="CM20" s="78">
        <f t="shared" si="0"/>
        <v>1.0289668213996241</v>
      </c>
      <c r="CN20" s="78">
        <f t="shared" si="0"/>
        <v>-0.27529179804332099</v>
      </c>
      <c r="CO20" s="78">
        <f t="shared" si="0"/>
        <v>0.63593455436293456</v>
      </c>
      <c r="CP20" s="78">
        <f t="shared" si="0"/>
        <v>0.9112263524062556</v>
      </c>
      <c r="CQ20" s="83">
        <f t="shared" si="0"/>
        <v>5.025630043450259</v>
      </c>
      <c r="CS20" s="74" t="s">
        <v>62</v>
      </c>
      <c r="CT20" s="82">
        <f t="shared" si="1"/>
        <v>0.64628309281142748</v>
      </c>
      <c r="CU20" s="82">
        <f t="shared" si="1"/>
        <v>0.74360396937724915</v>
      </c>
      <c r="CV20" s="82">
        <f t="shared" si="1"/>
        <v>9.7320876565821737E-2</v>
      </c>
      <c r="CW20" s="82">
        <f t="shared" si="1"/>
        <v>0.58238005176119123</v>
      </c>
      <c r="CX20" s="82">
        <f t="shared" si="1"/>
        <v>3.5780915020816506</v>
      </c>
      <c r="CY20" s="82">
        <f t="shared" si="1"/>
        <v>0.21887539679599022</v>
      </c>
      <c r="CZ20" s="82">
        <f t="shared" si="1"/>
        <v>0.15788322223888943</v>
      </c>
      <c r="DA20" s="82">
        <f t="shared" si="1"/>
        <v>0.17830281466643619</v>
      </c>
      <c r="DB20" s="82">
        <f t="shared" si="1"/>
        <v>2.0419592427546762E-2</v>
      </c>
      <c r="DC20" s="82">
        <f t="shared" si="1"/>
        <v>21.089853443040898</v>
      </c>
      <c r="DD20" s="82">
        <f t="shared" si="1"/>
        <v>3.5633685025855297</v>
      </c>
      <c r="DE20" s="78">
        <f t="shared" si="1"/>
        <v>3.1352045253690721</v>
      </c>
      <c r="DF20" s="83">
        <f t="shared" si="1"/>
        <v>0.42816397721645755</v>
      </c>
      <c r="DH20" s="74" t="s">
        <v>62</v>
      </c>
      <c r="DI20" s="78">
        <f t="shared" si="2"/>
        <v>0.44641266173603966</v>
      </c>
      <c r="DJ20" s="78">
        <f t="shared" si="2"/>
        <v>3.7705242612016805E-2</v>
      </c>
      <c r="DK20" s="78">
        <f t="shared" si="2"/>
        <v>0.40870741912402292</v>
      </c>
      <c r="DL20" s="78">
        <f t="shared" si="2"/>
        <v>17.080072278719332</v>
      </c>
      <c r="DM20" s="78">
        <f t="shared" si="2"/>
        <v>1.6593516863737767</v>
      </c>
      <c r="DN20" s="78">
        <f t="shared" si="2"/>
        <v>4.7151793308674215</v>
      </c>
      <c r="DO20" s="78">
        <f t="shared" si="2"/>
        <v>10.705541261478132</v>
      </c>
      <c r="DP20" s="134">
        <f t="shared" si="2"/>
        <v>100</v>
      </c>
      <c r="DQ20" s="62"/>
    </row>
    <row r="21" spans="2:121" ht="12">
      <c r="B21" s="63" t="s">
        <v>63</v>
      </c>
      <c r="C21" s="5">
        <v>7456011</v>
      </c>
      <c r="D21" s="5">
        <v>6385152</v>
      </c>
      <c r="E21" s="5">
        <v>1070859</v>
      </c>
      <c r="F21" s="5">
        <v>941820</v>
      </c>
      <c r="G21" s="5">
        <v>129039</v>
      </c>
      <c r="H21" s="5">
        <v>575194</v>
      </c>
      <c r="I21" s="5">
        <v>645645</v>
      </c>
      <c r="J21" s="5">
        <v>70451</v>
      </c>
      <c r="K21" s="5">
        <v>-14471</v>
      </c>
      <c r="L21" s="5">
        <v>45833</v>
      </c>
      <c r="M21" s="5">
        <v>60304</v>
      </c>
      <c r="N21" s="64">
        <v>579098</v>
      </c>
      <c r="O21" s="5"/>
      <c r="P21" s="63" t="s">
        <v>63</v>
      </c>
      <c r="Q21" s="5">
        <v>62227</v>
      </c>
      <c r="R21" s="5">
        <v>71007</v>
      </c>
      <c r="S21" s="5">
        <v>8780</v>
      </c>
      <c r="T21" s="5">
        <v>14198</v>
      </c>
      <c r="U21" s="5">
        <v>350967</v>
      </c>
      <c r="V21" s="5">
        <v>151706</v>
      </c>
      <c r="W21" s="5">
        <v>10567</v>
      </c>
      <c r="X21" s="5">
        <v>11934</v>
      </c>
      <c r="Y21" s="5">
        <v>1367</v>
      </c>
      <c r="Z21" s="5">
        <v>2536589</v>
      </c>
      <c r="AA21" s="5">
        <v>500606</v>
      </c>
      <c r="AB21" s="5">
        <v>449316</v>
      </c>
      <c r="AC21" s="64">
        <v>51290</v>
      </c>
      <c r="AD21" s="5">
        <v>0</v>
      </c>
      <c r="AE21" s="63" t="s">
        <v>63</v>
      </c>
      <c r="AF21" s="72">
        <v>134508</v>
      </c>
      <c r="AG21" s="5">
        <v>98082</v>
      </c>
      <c r="AH21" s="5">
        <v>36426</v>
      </c>
      <c r="AI21" s="5">
        <v>1901475</v>
      </c>
      <c r="AJ21" s="5">
        <v>404269</v>
      </c>
      <c r="AK21" s="5">
        <v>242225</v>
      </c>
      <c r="AL21" s="5">
        <v>1254981</v>
      </c>
      <c r="AM21" s="5">
        <v>10567794</v>
      </c>
      <c r="AN21" s="5">
        <v>5445</v>
      </c>
      <c r="AO21" s="64">
        <v>1940.8253443526171</v>
      </c>
      <c r="AQ21" s="63" t="s">
        <v>63</v>
      </c>
      <c r="AR21" s="11">
        <v>-2.9148421450527722</v>
      </c>
      <c r="AS21" s="11">
        <v>-3.2511535718414675</v>
      </c>
      <c r="AT21" s="11">
        <v>-0.85997474420172049</v>
      </c>
      <c r="AU21" s="11">
        <v>-1.5103585519883129</v>
      </c>
      <c r="AV21" s="11">
        <v>4.1603099648867898</v>
      </c>
      <c r="AW21" s="11">
        <v>3.0889366422980902</v>
      </c>
      <c r="AX21" s="11">
        <v>2.8942570647219688</v>
      </c>
      <c r="AY21" s="11">
        <v>1.3318950017979143</v>
      </c>
      <c r="AZ21" s="11">
        <v>19.965709861180244</v>
      </c>
      <c r="BA21" s="11">
        <v>12.92253868138366</v>
      </c>
      <c r="BB21" s="11">
        <v>2.786820978711074</v>
      </c>
      <c r="BC21" s="65">
        <v>2.4801666303888101</v>
      </c>
      <c r="BD21" s="68"/>
      <c r="BE21" s="63" t="s">
        <v>63</v>
      </c>
      <c r="BF21" s="11">
        <v>-49.676109758760404</v>
      </c>
      <c r="BG21" s="11">
        <v>-46.748211366261195</v>
      </c>
      <c r="BH21" s="11">
        <v>-9.3817731448033843</v>
      </c>
      <c r="BI21" s="11">
        <v>120.12403100775192</v>
      </c>
      <c r="BJ21" s="11">
        <v>3.7357239128892674</v>
      </c>
      <c r="BK21" s="11">
        <v>56.961056160245008</v>
      </c>
      <c r="BL21" s="11">
        <v>-3.5593684402664962</v>
      </c>
      <c r="BM21" s="11">
        <v>-1.5671395579016825</v>
      </c>
      <c r="BN21" s="11">
        <v>17.13796058269066</v>
      </c>
      <c r="BO21" s="11">
        <v>10.924438466099812</v>
      </c>
      <c r="BP21" s="57">
        <v>33.853303243884966</v>
      </c>
      <c r="BQ21" s="57">
        <v>38.163927368890391</v>
      </c>
      <c r="BR21" s="65">
        <v>5.1218462421348203</v>
      </c>
      <c r="BS21" s="5"/>
      <c r="BT21" s="63" t="s">
        <v>63</v>
      </c>
      <c r="BU21" s="11">
        <v>37.267068068170225</v>
      </c>
      <c r="BV21" s="11">
        <v>56.488025910621118</v>
      </c>
      <c r="BW21" s="11">
        <v>3.1518137796278989</v>
      </c>
      <c r="BX21" s="11">
        <v>4.7768166604767721</v>
      </c>
      <c r="BY21" s="11">
        <v>32.13953017084993</v>
      </c>
      <c r="BZ21" s="11">
        <v>-6.7594356872028794</v>
      </c>
      <c r="CA21" s="11">
        <v>0.47403647542952299</v>
      </c>
      <c r="CB21" s="11">
        <v>0.41042897790490429</v>
      </c>
      <c r="CC21" s="11">
        <v>-1.0179967278676605</v>
      </c>
      <c r="CD21" s="66">
        <v>1.4431165853911612</v>
      </c>
      <c r="CE21" s="63" t="s">
        <v>63</v>
      </c>
      <c r="CF21" s="11">
        <f t="shared" si="3"/>
        <v>70.554091043031306</v>
      </c>
      <c r="CG21" s="11">
        <f t="shared" si="0"/>
        <v>60.420859831294969</v>
      </c>
      <c r="CH21" s="11">
        <f t="shared" si="0"/>
        <v>10.133231211736337</v>
      </c>
      <c r="CI21" s="11">
        <f t="shared" si="0"/>
        <v>8.9121722092614597</v>
      </c>
      <c r="CJ21" s="11">
        <f t="shared" si="0"/>
        <v>1.221059002474878</v>
      </c>
      <c r="CK21" s="11">
        <f t="shared" si="0"/>
        <v>5.4428956506911472</v>
      </c>
      <c r="CL21" s="11">
        <f t="shared" si="0"/>
        <v>6.109553233153485</v>
      </c>
      <c r="CM21" s="11">
        <f t="shared" si="0"/>
        <v>0.66665758246233797</v>
      </c>
      <c r="CN21" s="11">
        <f t="shared" si="0"/>
        <v>-0.13693491754286657</v>
      </c>
      <c r="CO21" s="11">
        <f t="shared" si="0"/>
        <v>0.43370451770729068</v>
      </c>
      <c r="CP21" s="11">
        <f t="shared" si="0"/>
        <v>0.57063943525015726</v>
      </c>
      <c r="CQ21" s="65">
        <f t="shared" si="0"/>
        <v>5.479838081628011</v>
      </c>
      <c r="CS21" s="63" t="s">
        <v>63</v>
      </c>
      <c r="CT21" s="59">
        <f t="shared" si="1"/>
        <v>0.58883623204615843</v>
      </c>
      <c r="CU21" s="59">
        <f t="shared" si="1"/>
        <v>0.67191885080273139</v>
      </c>
      <c r="CV21" s="59">
        <f t="shared" si="1"/>
        <v>8.3082618756573037E-2</v>
      </c>
      <c r="CW21" s="59">
        <f t="shared" si="1"/>
        <v>0.13435159693688201</v>
      </c>
      <c r="CX21" s="59">
        <f t="shared" si="1"/>
        <v>3.3210999381706343</v>
      </c>
      <c r="CY21" s="59">
        <f t="shared" si="1"/>
        <v>1.4355503144743358</v>
      </c>
      <c r="CZ21" s="59">
        <f t="shared" si="1"/>
        <v>9.9992486606003114E-2</v>
      </c>
      <c r="DA21" s="59">
        <f t="shared" si="1"/>
        <v>0.11292801506161078</v>
      </c>
      <c r="DB21" s="59">
        <f t="shared" si="1"/>
        <v>1.293552845560767E-2</v>
      </c>
      <c r="DC21" s="59">
        <f t="shared" si="1"/>
        <v>24.003013306277545</v>
      </c>
      <c r="DD21" s="59">
        <f t="shared" si="1"/>
        <v>4.7370908251996591</v>
      </c>
      <c r="DE21" s="11">
        <f t="shared" si="1"/>
        <v>4.2517482835112039</v>
      </c>
      <c r="DF21" s="65">
        <f t="shared" si="1"/>
        <v>0.48534254168845459</v>
      </c>
      <c r="DH21" s="63" t="s">
        <v>63</v>
      </c>
      <c r="DI21" s="11">
        <f t="shared" si="2"/>
        <v>1.2728105790101509</v>
      </c>
      <c r="DJ21" s="11">
        <f t="shared" si="2"/>
        <v>0.92812180101163966</v>
      </c>
      <c r="DK21" s="11">
        <f t="shared" si="2"/>
        <v>0.34468877799851133</v>
      </c>
      <c r="DL21" s="11">
        <f t="shared" si="2"/>
        <v>17.993111902067735</v>
      </c>
      <c r="DM21" s="11">
        <f t="shared" si="2"/>
        <v>3.8254814580980665</v>
      </c>
      <c r="DN21" s="11">
        <f t="shared" si="2"/>
        <v>2.292105618258645</v>
      </c>
      <c r="DO21" s="11">
        <f t="shared" si="2"/>
        <v>11.875524825711024</v>
      </c>
      <c r="DP21" s="132">
        <f t="shared" si="2"/>
        <v>100</v>
      </c>
      <c r="DQ21" s="62"/>
    </row>
    <row r="22" spans="2:121" ht="12">
      <c r="B22" s="63" t="s">
        <v>64</v>
      </c>
      <c r="C22" s="5">
        <v>14050077</v>
      </c>
      <c r="D22" s="5">
        <v>12034855</v>
      </c>
      <c r="E22" s="5">
        <v>2015222</v>
      </c>
      <c r="F22" s="5">
        <v>1773798</v>
      </c>
      <c r="G22" s="5">
        <v>241424</v>
      </c>
      <c r="H22" s="5">
        <v>918375</v>
      </c>
      <c r="I22" s="5">
        <v>1070797</v>
      </c>
      <c r="J22" s="5">
        <v>152422</v>
      </c>
      <c r="K22" s="5">
        <v>-12075</v>
      </c>
      <c r="L22" s="5">
        <v>120779</v>
      </c>
      <c r="M22" s="5">
        <v>132854</v>
      </c>
      <c r="N22" s="64">
        <v>914252</v>
      </c>
      <c r="O22" s="5"/>
      <c r="P22" s="63" t="s">
        <v>64</v>
      </c>
      <c r="Q22" s="5">
        <v>134595</v>
      </c>
      <c r="R22" s="5">
        <v>152068</v>
      </c>
      <c r="S22" s="5">
        <v>17473</v>
      </c>
      <c r="T22" s="5">
        <v>88519</v>
      </c>
      <c r="U22" s="5">
        <v>665845</v>
      </c>
      <c r="V22" s="5">
        <v>25293</v>
      </c>
      <c r="W22" s="5">
        <v>16198</v>
      </c>
      <c r="X22" s="5">
        <v>18293</v>
      </c>
      <c r="Y22" s="5">
        <v>2095</v>
      </c>
      <c r="Z22" s="5">
        <v>5301315</v>
      </c>
      <c r="AA22" s="5">
        <v>1385663</v>
      </c>
      <c r="AB22" s="5">
        <v>1276671</v>
      </c>
      <c r="AC22" s="64">
        <v>108992</v>
      </c>
      <c r="AD22" s="5">
        <v>0</v>
      </c>
      <c r="AE22" s="63" t="s">
        <v>64</v>
      </c>
      <c r="AF22" s="72">
        <v>1055382</v>
      </c>
      <c r="AG22" s="5">
        <v>1009204</v>
      </c>
      <c r="AH22" s="5">
        <v>46178</v>
      </c>
      <c r="AI22" s="5">
        <v>2860270</v>
      </c>
      <c r="AJ22" s="5">
        <v>352594</v>
      </c>
      <c r="AK22" s="5">
        <v>586692</v>
      </c>
      <c r="AL22" s="5">
        <v>1920984</v>
      </c>
      <c r="AM22" s="5">
        <v>20269767</v>
      </c>
      <c r="AN22" s="5">
        <v>10261</v>
      </c>
      <c r="AO22" s="64">
        <v>1975.4182828184387</v>
      </c>
      <c r="AQ22" s="63" t="s">
        <v>64</v>
      </c>
      <c r="AR22" s="11">
        <v>-2.3373701954333201</v>
      </c>
      <c r="AS22" s="11">
        <v>-2.6708303188019578</v>
      </c>
      <c r="AT22" s="11">
        <v>-0.29739273008109407</v>
      </c>
      <c r="AU22" s="11">
        <v>-0.9328120636693662</v>
      </c>
      <c r="AV22" s="11">
        <v>4.6334941252443302</v>
      </c>
      <c r="AW22" s="11">
        <v>-25.889746699687944</v>
      </c>
      <c r="AX22" s="11">
        <v>-22.008938261030433</v>
      </c>
      <c r="AY22" s="11">
        <v>13.940780277036472</v>
      </c>
      <c r="AZ22" s="11">
        <v>-1337.5</v>
      </c>
      <c r="BA22" s="11">
        <v>8.2685670745372235</v>
      </c>
      <c r="BB22" s="11">
        <v>18.202767027002981</v>
      </c>
      <c r="BC22" s="65">
        <v>-25.157686290850062</v>
      </c>
      <c r="BD22" s="68"/>
      <c r="BE22" s="63" t="s">
        <v>64</v>
      </c>
      <c r="BF22" s="11">
        <v>-48.505415549187568</v>
      </c>
      <c r="BG22" s="11">
        <v>-45.842414918016438</v>
      </c>
      <c r="BH22" s="11">
        <v>-9.9840296738962451</v>
      </c>
      <c r="BI22" s="11">
        <v>135.18518518518519</v>
      </c>
      <c r="BJ22" s="11">
        <v>3.1941850643563976</v>
      </c>
      <c r="BK22" s="11">
        <v>-90.879522286447838</v>
      </c>
      <c r="BL22" s="11">
        <v>-12.301028695181374</v>
      </c>
      <c r="BM22" s="11">
        <v>-10.490776532759211</v>
      </c>
      <c r="BN22" s="11">
        <v>6.5073716319267918</v>
      </c>
      <c r="BO22" s="11">
        <v>25.340759546823495</v>
      </c>
      <c r="BP22" s="57">
        <v>81.850311031785623</v>
      </c>
      <c r="BQ22" s="57">
        <v>94.474554893430337</v>
      </c>
      <c r="BR22" s="65">
        <v>3.3021192705766387</v>
      </c>
      <c r="BS22" s="5"/>
      <c r="BT22" s="63" t="s">
        <v>64</v>
      </c>
      <c r="BU22" s="11">
        <v>47.073734613363953</v>
      </c>
      <c r="BV22" s="11">
        <v>49.989447870996507</v>
      </c>
      <c r="BW22" s="11">
        <v>3.2210474551266293</v>
      </c>
      <c r="BX22" s="11">
        <v>4.0115201885121756</v>
      </c>
      <c r="BY22" s="11">
        <v>75.231591921119588</v>
      </c>
      <c r="BZ22" s="11">
        <v>-4.0104449578209564</v>
      </c>
      <c r="CA22" s="11">
        <v>-0.85422973004358627</v>
      </c>
      <c r="CB22" s="11">
        <v>2.0886613197178634</v>
      </c>
      <c r="CC22" s="11">
        <v>-1.4786365818530964</v>
      </c>
      <c r="CD22" s="66">
        <v>3.6208369208519131</v>
      </c>
      <c r="CE22" s="63" t="s">
        <v>64</v>
      </c>
      <c r="CF22" s="11">
        <f t="shared" si="3"/>
        <v>69.315434163599406</v>
      </c>
      <c r="CG22" s="11">
        <f t="shared" si="0"/>
        <v>59.37342545674057</v>
      </c>
      <c r="CH22" s="11">
        <f t="shared" si="0"/>
        <v>9.9420087068588394</v>
      </c>
      <c r="CI22" s="11">
        <f t="shared" si="0"/>
        <v>8.7509540686876175</v>
      </c>
      <c r="CJ22" s="11">
        <f t="shared" si="0"/>
        <v>1.1910546381712233</v>
      </c>
      <c r="CK22" s="11">
        <f t="shared" si="0"/>
        <v>4.5307624897710959</v>
      </c>
      <c r="CL22" s="11">
        <f t="shared" si="0"/>
        <v>5.28272969294615</v>
      </c>
      <c r="CM22" s="11">
        <f t="shared" si="0"/>
        <v>0.75196720317505372</v>
      </c>
      <c r="CN22" s="11">
        <f t="shared" si="0"/>
        <v>-5.9571479040681621E-2</v>
      </c>
      <c r="CO22" s="11">
        <f t="shared" si="0"/>
        <v>0.59585786062563029</v>
      </c>
      <c r="CP22" s="11">
        <f t="shared" si="0"/>
        <v>0.65542933966631189</v>
      </c>
      <c r="CQ22" s="65">
        <f t="shared" si="0"/>
        <v>4.5104218514203938</v>
      </c>
      <c r="CS22" s="63" t="s">
        <v>64</v>
      </c>
      <c r="CT22" s="59">
        <f t="shared" si="1"/>
        <v>0.66401848625097659</v>
      </c>
      <c r="CU22" s="59">
        <f t="shared" si="1"/>
        <v>0.75022075981435798</v>
      </c>
      <c r="CV22" s="59">
        <f t="shared" si="1"/>
        <v>8.6202273563381365E-2</v>
      </c>
      <c r="CW22" s="59">
        <f t="shared" si="1"/>
        <v>0.43670457583454214</v>
      </c>
      <c r="CX22" s="59">
        <f t="shared" si="1"/>
        <v>3.2849168912499094</v>
      </c>
      <c r="CY22" s="59">
        <f t="shared" si="1"/>
        <v>0.12478189808496566</v>
      </c>
      <c r="CZ22" s="59">
        <f t="shared" si="1"/>
        <v>7.991211739138393E-2</v>
      </c>
      <c r="DA22" s="59">
        <f t="shared" si="1"/>
        <v>9.024770733674442E-2</v>
      </c>
      <c r="DB22" s="59">
        <f t="shared" si="1"/>
        <v>1.0335589945360497E-2</v>
      </c>
      <c r="DC22" s="59">
        <f t="shared" si="1"/>
        <v>26.153803346629488</v>
      </c>
      <c r="DD22" s="59">
        <f t="shared" si="1"/>
        <v>6.8361071935360673</v>
      </c>
      <c r="DE22" s="11">
        <f t="shared" si="1"/>
        <v>6.298399976674621</v>
      </c>
      <c r="DF22" s="65">
        <f t="shared" si="1"/>
        <v>0.53770721686144685</v>
      </c>
      <c r="DH22" s="63" t="s">
        <v>64</v>
      </c>
      <c r="DI22" s="11">
        <f t="shared" si="2"/>
        <v>5.2066804714627457</v>
      </c>
      <c r="DJ22" s="11">
        <f t="shared" si="2"/>
        <v>4.9788633485525517</v>
      </c>
      <c r="DK22" s="11">
        <f t="shared" si="2"/>
        <v>0.22781712291019429</v>
      </c>
      <c r="DL22" s="11">
        <f t="shared" si="2"/>
        <v>14.111015681630676</v>
      </c>
      <c r="DM22" s="11">
        <f t="shared" si="2"/>
        <v>1.7395069218111883</v>
      </c>
      <c r="DN22" s="11">
        <f t="shared" si="2"/>
        <v>2.8944190626364872</v>
      </c>
      <c r="DO22" s="11">
        <f t="shared" si="2"/>
        <v>9.4770896971830005</v>
      </c>
      <c r="DP22" s="132">
        <f t="shared" si="2"/>
        <v>100</v>
      </c>
      <c r="DQ22" s="62"/>
    </row>
    <row r="23" spans="2:121" s="68" customFormat="1" ht="12">
      <c r="B23" s="63" t="s">
        <v>65</v>
      </c>
      <c r="C23" s="5">
        <v>26965989</v>
      </c>
      <c r="D23" s="5">
        <v>23114040</v>
      </c>
      <c r="E23" s="5">
        <v>3851949</v>
      </c>
      <c r="F23" s="5">
        <v>3390013</v>
      </c>
      <c r="G23" s="5">
        <v>461936</v>
      </c>
      <c r="H23" s="5">
        <v>1627954</v>
      </c>
      <c r="I23" s="5">
        <v>1964370</v>
      </c>
      <c r="J23" s="5">
        <v>336416</v>
      </c>
      <c r="K23" s="5">
        <v>-257705</v>
      </c>
      <c r="L23" s="5">
        <v>45620</v>
      </c>
      <c r="M23" s="5">
        <v>303325</v>
      </c>
      <c r="N23" s="64">
        <v>1856179</v>
      </c>
      <c r="O23" s="5"/>
      <c r="P23" s="63" t="s">
        <v>65</v>
      </c>
      <c r="Q23" s="5">
        <v>210212</v>
      </c>
      <c r="R23" s="5">
        <v>239491</v>
      </c>
      <c r="S23" s="5">
        <v>29279</v>
      </c>
      <c r="T23" s="5">
        <v>103617</v>
      </c>
      <c r="U23" s="5">
        <v>1057118</v>
      </c>
      <c r="V23" s="5">
        <v>485232</v>
      </c>
      <c r="W23" s="5">
        <v>29480</v>
      </c>
      <c r="X23" s="5">
        <v>33292</v>
      </c>
      <c r="Y23" s="5">
        <v>3812</v>
      </c>
      <c r="Z23" s="5">
        <v>7851306</v>
      </c>
      <c r="AA23" s="5">
        <v>2901192</v>
      </c>
      <c r="AB23" s="5">
        <v>2696105</v>
      </c>
      <c r="AC23" s="64">
        <v>205087</v>
      </c>
      <c r="AD23" s="5">
        <v>0</v>
      </c>
      <c r="AE23" s="63" t="s">
        <v>65</v>
      </c>
      <c r="AF23" s="72">
        <v>159081</v>
      </c>
      <c r="AG23" s="5">
        <v>67360</v>
      </c>
      <c r="AH23" s="5">
        <v>91721</v>
      </c>
      <c r="AI23" s="5">
        <v>4791033</v>
      </c>
      <c r="AJ23" s="5">
        <v>303704</v>
      </c>
      <c r="AK23" s="5">
        <v>1005471</v>
      </c>
      <c r="AL23" s="5">
        <v>3481858</v>
      </c>
      <c r="AM23" s="5">
        <v>36445249</v>
      </c>
      <c r="AN23" s="5">
        <v>16333</v>
      </c>
      <c r="AO23" s="64">
        <v>2231.387314026817</v>
      </c>
      <c r="AQ23" s="63" t="s">
        <v>65</v>
      </c>
      <c r="AR23" s="11">
        <v>-4.7217618856435255</v>
      </c>
      <c r="AS23" s="11">
        <v>-5.0388366821594888</v>
      </c>
      <c r="AT23" s="11">
        <v>-2.7737364456919007</v>
      </c>
      <c r="AU23" s="11">
        <v>-3.3853473468692128</v>
      </c>
      <c r="AV23" s="11">
        <v>1.9631733923124124</v>
      </c>
      <c r="AW23" s="11">
        <v>22.03178163189887</v>
      </c>
      <c r="AX23" s="11">
        <v>16.598643816687321</v>
      </c>
      <c r="AY23" s="11">
        <v>-4.0694408404075428</v>
      </c>
      <c r="AZ23" s="11">
        <v>7.3176959705378852</v>
      </c>
      <c r="BA23" s="11">
        <v>23.184101096289897</v>
      </c>
      <c r="BB23" s="11">
        <v>-3.7326317259414892</v>
      </c>
      <c r="BC23" s="65">
        <v>17.456192305842631</v>
      </c>
      <c r="BE23" s="63" t="s">
        <v>65</v>
      </c>
      <c r="BF23" s="11">
        <v>-48.738532669394601</v>
      </c>
      <c r="BG23" s="11">
        <v>-45.852654902271105</v>
      </c>
      <c r="BH23" s="11">
        <v>-9.1194090076667589</v>
      </c>
      <c r="BI23" s="11">
        <v>0.76632078499256051</v>
      </c>
      <c r="BJ23" s="11">
        <v>4.1834290951738007</v>
      </c>
      <c r="BK23" s="11">
        <v>820.06295151595589</v>
      </c>
      <c r="BL23" s="11">
        <v>-7.2284985996160751</v>
      </c>
      <c r="BM23" s="11">
        <v>-5.3155484770057733</v>
      </c>
      <c r="BN23" s="11">
        <v>12.647754137115838</v>
      </c>
      <c r="BO23" s="11">
        <v>17.841667856144213</v>
      </c>
      <c r="BP23" s="57">
        <v>67.169139657374927</v>
      </c>
      <c r="BQ23" s="57">
        <v>75.027768995713416</v>
      </c>
      <c r="BR23" s="65">
        <v>5.1210686021240823</v>
      </c>
      <c r="BS23" s="5"/>
      <c r="BT23" s="63" t="s">
        <v>65</v>
      </c>
      <c r="BU23" s="11">
        <v>15.222650365048093</v>
      </c>
      <c r="BV23" s="11">
        <v>36.930051023519603</v>
      </c>
      <c r="BW23" s="11">
        <v>3.2068953876967741</v>
      </c>
      <c r="BX23" s="11">
        <v>4.1574076819539271E-2</v>
      </c>
      <c r="BY23" s="11">
        <v>19.404440355574426</v>
      </c>
      <c r="BZ23" s="11">
        <v>-2.0047931807793256</v>
      </c>
      <c r="CA23" s="11">
        <v>-0.76365510173137718</v>
      </c>
      <c r="CB23" s="11">
        <v>0.40293133232994449</v>
      </c>
      <c r="CC23" s="11">
        <v>-0.81977167840660681</v>
      </c>
      <c r="CD23" s="66">
        <v>1.2328092316665478</v>
      </c>
      <c r="CE23" s="63" t="s">
        <v>65</v>
      </c>
      <c r="CF23" s="11">
        <f t="shared" si="3"/>
        <v>73.990409559281645</v>
      </c>
      <c r="CG23" s="11">
        <f t="shared" si="0"/>
        <v>63.421270629815155</v>
      </c>
      <c r="CH23" s="11">
        <f t="shared" si="0"/>
        <v>10.569138929466499</v>
      </c>
      <c r="CI23" s="11">
        <f t="shared" si="0"/>
        <v>9.3016595935453754</v>
      </c>
      <c r="CJ23" s="11">
        <f t="shared" si="0"/>
        <v>1.2674793359211238</v>
      </c>
      <c r="CK23" s="11">
        <f t="shared" si="0"/>
        <v>4.4668483400950292</v>
      </c>
      <c r="CL23" s="11">
        <f t="shared" si="0"/>
        <v>5.3899206450750272</v>
      </c>
      <c r="CM23" s="11">
        <f t="shared" si="0"/>
        <v>0.92307230497999881</v>
      </c>
      <c r="CN23" s="11">
        <f t="shared" si="0"/>
        <v>-0.70710176791493451</v>
      </c>
      <c r="CO23" s="11">
        <f t="shared" si="0"/>
        <v>0.12517406589813668</v>
      </c>
      <c r="CP23" s="11">
        <f t="shared" si="0"/>
        <v>0.83227583381307124</v>
      </c>
      <c r="CQ23" s="65">
        <f t="shared" si="0"/>
        <v>5.0930616498188828</v>
      </c>
      <c r="CS23" s="63" t="s">
        <v>65</v>
      </c>
      <c r="CT23" s="59">
        <f t="shared" si="1"/>
        <v>0.57678848620296164</v>
      </c>
      <c r="CU23" s="59">
        <f t="shared" si="1"/>
        <v>0.65712543217910235</v>
      </c>
      <c r="CV23" s="59">
        <f t="shared" si="1"/>
        <v>8.0336945976140814E-2</v>
      </c>
      <c r="CW23" s="59">
        <f t="shared" si="1"/>
        <v>0.28430866256394627</v>
      </c>
      <c r="CX23" s="59">
        <f t="shared" si="1"/>
        <v>2.900564625035214</v>
      </c>
      <c r="CY23" s="59">
        <f t="shared" si="1"/>
        <v>1.3313998760167616</v>
      </c>
      <c r="CZ23" s="59">
        <f t="shared" si="1"/>
        <v>8.0888458191079995E-2</v>
      </c>
      <c r="DA23" s="59">
        <f t="shared" si="1"/>
        <v>9.1347983381866865E-2</v>
      </c>
      <c r="DB23" s="59">
        <f t="shared" si="1"/>
        <v>1.0459525190786871E-2</v>
      </c>
      <c r="DC23" s="59">
        <f t="shared" si="1"/>
        <v>21.542742100623322</v>
      </c>
      <c r="DD23" s="59">
        <f t="shared" si="1"/>
        <v>7.9604120690738052</v>
      </c>
      <c r="DE23" s="11">
        <f t="shared" si="1"/>
        <v>7.3976857724308589</v>
      </c>
      <c r="DF23" s="65">
        <f t="shared" si="1"/>
        <v>0.56272629664294516</v>
      </c>
      <c r="DH23" s="63" t="s">
        <v>65</v>
      </c>
      <c r="DI23" s="11">
        <f t="shared" si="2"/>
        <v>0.43649310778477601</v>
      </c>
      <c r="DJ23" s="11">
        <f t="shared" si="2"/>
        <v>0.18482518805126011</v>
      </c>
      <c r="DK23" s="11">
        <f t="shared" si="2"/>
        <v>0.25166791973351588</v>
      </c>
      <c r="DL23" s="11">
        <f t="shared" si="2"/>
        <v>13.145836923764742</v>
      </c>
      <c r="DM23" s="11">
        <f t="shared" si="2"/>
        <v>0.8333157498800462</v>
      </c>
      <c r="DN23" s="11">
        <f t="shared" si="2"/>
        <v>2.758853424214498</v>
      </c>
      <c r="DO23" s="11">
        <f t="shared" si="2"/>
        <v>9.5536677496701969</v>
      </c>
      <c r="DP23" s="132">
        <f t="shared" si="2"/>
        <v>100</v>
      </c>
      <c r="DQ23" s="85"/>
    </row>
    <row r="24" spans="2:121" ht="12">
      <c r="B24" s="74" t="s">
        <v>66</v>
      </c>
      <c r="C24" s="75">
        <v>14339900</v>
      </c>
      <c r="D24" s="75">
        <v>12281789</v>
      </c>
      <c r="E24" s="75">
        <v>2058111</v>
      </c>
      <c r="F24" s="75">
        <v>1809264</v>
      </c>
      <c r="G24" s="75">
        <v>248847</v>
      </c>
      <c r="H24" s="75">
        <v>1438207</v>
      </c>
      <c r="I24" s="75">
        <v>1597674</v>
      </c>
      <c r="J24" s="75">
        <v>159467</v>
      </c>
      <c r="K24" s="75">
        <v>-86814</v>
      </c>
      <c r="L24" s="75">
        <v>52809</v>
      </c>
      <c r="M24" s="75">
        <v>139623</v>
      </c>
      <c r="N24" s="76">
        <v>1504714</v>
      </c>
      <c r="O24" s="5"/>
      <c r="P24" s="74" t="s">
        <v>66</v>
      </c>
      <c r="Q24" s="75">
        <v>121584</v>
      </c>
      <c r="R24" s="75">
        <v>138802</v>
      </c>
      <c r="S24" s="75">
        <v>17218</v>
      </c>
      <c r="T24" s="75">
        <v>81526</v>
      </c>
      <c r="U24" s="75">
        <v>706950</v>
      </c>
      <c r="V24" s="75">
        <v>594654</v>
      </c>
      <c r="W24" s="75">
        <v>20307</v>
      </c>
      <c r="X24" s="75">
        <v>22933</v>
      </c>
      <c r="Y24" s="75">
        <v>2626</v>
      </c>
      <c r="Z24" s="75">
        <v>5288507</v>
      </c>
      <c r="AA24" s="75">
        <v>1083713</v>
      </c>
      <c r="AB24" s="75">
        <v>989589</v>
      </c>
      <c r="AC24" s="76">
        <v>94124</v>
      </c>
      <c r="AD24" s="5">
        <v>0</v>
      </c>
      <c r="AE24" s="74" t="s">
        <v>66</v>
      </c>
      <c r="AF24" s="77">
        <v>725853</v>
      </c>
      <c r="AG24" s="75">
        <v>643866</v>
      </c>
      <c r="AH24" s="75">
        <v>81987</v>
      </c>
      <c r="AI24" s="75">
        <v>3478941</v>
      </c>
      <c r="AJ24" s="75">
        <v>656710</v>
      </c>
      <c r="AK24" s="75">
        <v>686452</v>
      </c>
      <c r="AL24" s="75">
        <v>2135779</v>
      </c>
      <c r="AM24" s="75">
        <v>21066614</v>
      </c>
      <c r="AN24" s="75">
        <v>10828</v>
      </c>
      <c r="AO24" s="76">
        <v>1945.5683413372738</v>
      </c>
      <c r="AQ24" s="74" t="s">
        <v>66</v>
      </c>
      <c r="AR24" s="78">
        <v>-3.6279361845818814</v>
      </c>
      <c r="AS24" s="78">
        <v>-3.9679390338408194</v>
      </c>
      <c r="AT24" s="78">
        <v>-1.5478352215867452</v>
      </c>
      <c r="AU24" s="78">
        <v>-2.2725210334590802</v>
      </c>
      <c r="AV24" s="78">
        <v>4.0626097720087646</v>
      </c>
      <c r="AW24" s="78">
        <v>44.763399255954781</v>
      </c>
      <c r="AX24" s="78">
        <v>39.073293871866291</v>
      </c>
      <c r="AY24" s="78">
        <v>2.6752601215617595</v>
      </c>
      <c r="AZ24" s="78">
        <v>4.8613698630136986</v>
      </c>
      <c r="BA24" s="78">
        <v>23.996806687172743</v>
      </c>
      <c r="BB24" s="78">
        <v>4.3216102929639346</v>
      </c>
      <c r="BC24" s="79">
        <v>41.602016118407434</v>
      </c>
      <c r="BD24" s="68"/>
      <c r="BE24" s="74" t="s">
        <v>66</v>
      </c>
      <c r="BF24" s="78">
        <v>-50.512241284571715</v>
      </c>
      <c r="BG24" s="78">
        <v>-47.583118079787312</v>
      </c>
      <c r="BH24" s="78">
        <v>-9.9429886500339979</v>
      </c>
      <c r="BI24" s="78">
        <v>42.343820930963439</v>
      </c>
      <c r="BJ24" s="78">
        <v>2.5936105927050348</v>
      </c>
      <c r="BK24" s="78">
        <v>742.29804954744395</v>
      </c>
      <c r="BL24" s="78">
        <v>-8.1214369740294998</v>
      </c>
      <c r="BM24" s="78">
        <v>-6.2275106313379132</v>
      </c>
      <c r="BN24" s="78">
        <v>11.554800339847068</v>
      </c>
      <c r="BO24" s="78">
        <v>13.880578116783587</v>
      </c>
      <c r="BP24" s="80">
        <v>47.839189124666625</v>
      </c>
      <c r="BQ24" s="80">
        <v>53.691287675828292</v>
      </c>
      <c r="BR24" s="65">
        <v>5.5746236848599056</v>
      </c>
      <c r="BS24" s="5"/>
      <c r="BT24" s="74" t="s">
        <v>66</v>
      </c>
      <c r="BU24" s="78">
        <v>41.58509895408671</v>
      </c>
      <c r="BV24" s="78">
        <v>48.634654317881193</v>
      </c>
      <c r="BW24" s="78">
        <v>3.160742371815036</v>
      </c>
      <c r="BX24" s="78">
        <v>2.3757220347541899</v>
      </c>
      <c r="BY24" s="78">
        <v>22.309902909728212</v>
      </c>
      <c r="BZ24" s="78">
        <v>-5.6873216486431897</v>
      </c>
      <c r="CA24" s="78">
        <v>0.10968206731010355</v>
      </c>
      <c r="CB24" s="78">
        <v>2.6782168901767456</v>
      </c>
      <c r="CC24" s="78">
        <v>-1.9025185722051097</v>
      </c>
      <c r="CD24" s="81">
        <v>4.6695749938835345</v>
      </c>
      <c r="CE24" s="74" t="s">
        <v>66</v>
      </c>
      <c r="CF24" s="78">
        <f t="shared" si="3"/>
        <v>68.069315742909609</v>
      </c>
      <c r="CG24" s="78">
        <f t="shared" si="0"/>
        <v>58.299777078556623</v>
      </c>
      <c r="CH24" s="78">
        <f t="shared" si="0"/>
        <v>9.7695386643529911</v>
      </c>
      <c r="CI24" s="78">
        <f t="shared" si="0"/>
        <v>8.5882999517625382</v>
      </c>
      <c r="CJ24" s="78">
        <f t="shared" si="0"/>
        <v>1.1812387125904524</v>
      </c>
      <c r="CK24" s="78">
        <f t="shared" si="0"/>
        <v>6.8269490293978903</v>
      </c>
      <c r="CL24" s="78">
        <f t="shared" si="0"/>
        <v>7.5839145294065773</v>
      </c>
      <c r="CM24" s="78">
        <f t="shared" si="0"/>
        <v>0.75696550000868668</v>
      </c>
      <c r="CN24" s="78">
        <f t="shared" si="0"/>
        <v>-0.41209280238390472</v>
      </c>
      <c r="CO24" s="78">
        <f t="shared" si="0"/>
        <v>0.25067625960204143</v>
      </c>
      <c r="CP24" s="78">
        <f t="shared" si="0"/>
        <v>0.6627690619859461</v>
      </c>
      <c r="CQ24" s="65">
        <f t="shared" si="0"/>
        <v>7.1426476034544519</v>
      </c>
      <c r="CS24" s="74" t="s">
        <v>66</v>
      </c>
      <c r="CT24" s="59">
        <f t="shared" si="1"/>
        <v>0.57714068335803759</v>
      </c>
      <c r="CU24" s="59">
        <f t="shared" si="1"/>
        <v>0.65887190034430776</v>
      </c>
      <c r="CV24" s="59">
        <f t="shared" si="1"/>
        <v>8.1731216986270311E-2</v>
      </c>
      <c r="CW24" s="59">
        <f t="shared" si="1"/>
        <v>0.38699147380779847</v>
      </c>
      <c r="CX24" s="59">
        <f t="shared" si="1"/>
        <v>3.3557837059149609</v>
      </c>
      <c r="CY24" s="59">
        <f t="shared" si="1"/>
        <v>2.8227317403736545</v>
      </c>
      <c r="CZ24" s="59">
        <f t="shared" si="1"/>
        <v>9.6394228327342971E-2</v>
      </c>
      <c r="DA24" s="59">
        <f t="shared" si="1"/>
        <v>0.10885944936381328</v>
      </c>
      <c r="DB24" s="59">
        <f t="shared" si="1"/>
        <v>1.2465221036470315E-2</v>
      </c>
      <c r="DC24" s="59">
        <f t="shared" si="1"/>
        <v>25.103735227692496</v>
      </c>
      <c r="DD24" s="59">
        <f t="shared" si="1"/>
        <v>5.1442201390313604</v>
      </c>
      <c r="DE24" s="11">
        <f t="shared" si="1"/>
        <v>4.6974278828102136</v>
      </c>
      <c r="DF24" s="65">
        <f t="shared" si="1"/>
        <v>0.44679225622114682</v>
      </c>
      <c r="DH24" s="74" t="s">
        <v>66</v>
      </c>
      <c r="DI24" s="11">
        <f t="shared" si="2"/>
        <v>3.4455133606188446</v>
      </c>
      <c r="DJ24" s="11">
        <f t="shared" si="2"/>
        <v>3.056333590201064</v>
      </c>
      <c r="DK24" s="11">
        <f t="shared" si="2"/>
        <v>0.38917977041778046</v>
      </c>
      <c r="DL24" s="11">
        <f t="shared" si="2"/>
        <v>16.514001728042295</v>
      </c>
      <c r="DM24" s="11">
        <f t="shared" si="2"/>
        <v>3.1173020970527108</v>
      </c>
      <c r="DN24" s="11">
        <f t="shared" si="2"/>
        <v>3.2584828297513782</v>
      </c>
      <c r="DO24" s="11">
        <f t="shared" si="2"/>
        <v>10.138216801238206</v>
      </c>
      <c r="DP24" s="132">
        <f t="shared" si="2"/>
        <v>100</v>
      </c>
      <c r="DQ24" s="62"/>
    </row>
    <row r="25" spans="2:121" ht="12">
      <c r="B25" s="63" t="s">
        <v>67</v>
      </c>
      <c r="C25" s="5">
        <v>63294877</v>
      </c>
      <c r="D25" s="5">
        <v>54220148</v>
      </c>
      <c r="E25" s="5">
        <v>9074729</v>
      </c>
      <c r="F25" s="5">
        <v>7981483</v>
      </c>
      <c r="G25" s="5">
        <v>1093246</v>
      </c>
      <c r="H25" s="5">
        <v>3320419</v>
      </c>
      <c r="I25" s="5">
        <v>3995128</v>
      </c>
      <c r="J25" s="5">
        <v>674709</v>
      </c>
      <c r="K25" s="5">
        <v>-282498</v>
      </c>
      <c r="L25" s="5">
        <v>327567</v>
      </c>
      <c r="M25" s="5">
        <v>610065</v>
      </c>
      <c r="N25" s="64">
        <v>3547746</v>
      </c>
      <c r="O25" s="5"/>
      <c r="P25" s="63" t="s">
        <v>67</v>
      </c>
      <c r="Q25" s="5">
        <v>322788</v>
      </c>
      <c r="R25" s="5">
        <v>380297</v>
      </c>
      <c r="S25" s="5">
        <v>57509</v>
      </c>
      <c r="T25" s="5">
        <v>392182</v>
      </c>
      <c r="U25" s="5">
        <v>2276632</v>
      </c>
      <c r="V25" s="5">
        <v>556144</v>
      </c>
      <c r="W25" s="5">
        <v>55171</v>
      </c>
      <c r="X25" s="5">
        <v>62306</v>
      </c>
      <c r="Y25" s="5">
        <v>7135</v>
      </c>
      <c r="Z25" s="5">
        <v>15542025</v>
      </c>
      <c r="AA25" s="5">
        <v>6699775</v>
      </c>
      <c r="AB25" s="5">
        <v>6304440</v>
      </c>
      <c r="AC25" s="64">
        <v>395335</v>
      </c>
      <c r="AD25" s="5">
        <v>0</v>
      </c>
      <c r="AE25" s="63" t="s">
        <v>67</v>
      </c>
      <c r="AF25" s="72">
        <v>412670</v>
      </c>
      <c r="AG25" s="5">
        <v>317423</v>
      </c>
      <c r="AH25" s="5">
        <v>95247</v>
      </c>
      <c r="AI25" s="5">
        <v>8429580</v>
      </c>
      <c r="AJ25" s="5">
        <v>665829</v>
      </c>
      <c r="AK25" s="5">
        <v>1811767</v>
      </c>
      <c r="AL25" s="5">
        <v>5951984</v>
      </c>
      <c r="AM25" s="5">
        <v>82157321</v>
      </c>
      <c r="AN25" s="5">
        <v>32151</v>
      </c>
      <c r="AO25" s="64">
        <v>2555.3581848154022</v>
      </c>
      <c r="AQ25" s="63" t="s">
        <v>67</v>
      </c>
      <c r="AR25" s="11">
        <v>-1.0376936032545192</v>
      </c>
      <c r="AS25" s="11">
        <v>-1.3755041940761801</v>
      </c>
      <c r="AT25" s="11">
        <v>1.0299011792295023</v>
      </c>
      <c r="AU25" s="11">
        <v>0.38694618523760999</v>
      </c>
      <c r="AV25" s="11">
        <v>5.9857315005385345</v>
      </c>
      <c r="AW25" s="11">
        <v>5.200994087309609</v>
      </c>
      <c r="AX25" s="11">
        <v>4.6465234893140854</v>
      </c>
      <c r="AY25" s="11">
        <v>2.0008344999198759</v>
      </c>
      <c r="AZ25" s="11">
        <v>-1.8800151468705486</v>
      </c>
      <c r="BA25" s="11">
        <v>3.7931405974727181</v>
      </c>
      <c r="BB25" s="11">
        <v>2.898389390113699</v>
      </c>
      <c r="BC25" s="65">
        <v>5.1667923047256998</v>
      </c>
      <c r="BD25" s="68"/>
      <c r="BE25" s="63" t="s">
        <v>67</v>
      </c>
      <c r="BF25" s="11">
        <v>-40.863989447457136</v>
      </c>
      <c r="BG25" s="11">
        <v>-37.45454605259912</v>
      </c>
      <c r="BH25" s="11">
        <v>-7.531394208351422</v>
      </c>
      <c r="BI25" s="11">
        <v>58.206799735368634</v>
      </c>
      <c r="BJ25" s="11">
        <v>8.0928428787255804</v>
      </c>
      <c r="BK25" s="11">
        <v>17.445669045240773</v>
      </c>
      <c r="BL25" s="11">
        <v>-8.201331114808653</v>
      </c>
      <c r="BM25" s="11">
        <v>-6.306766917293233</v>
      </c>
      <c r="BN25" s="11">
        <v>11.484375</v>
      </c>
      <c r="BO25" s="11">
        <v>25.565080328155592</v>
      </c>
      <c r="BP25" s="57">
        <v>75.478194137783817</v>
      </c>
      <c r="BQ25" s="57">
        <v>81.174615828280068</v>
      </c>
      <c r="BR25" s="86">
        <v>16.876225051810636</v>
      </c>
      <c r="BS25" s="5"/>
      <c r="BT25" s="63" t="s">
        <v>67</v>
      </c>
      <c r="BU25" s="11">
        <v>14.658901784052169</v>
      </c>
      <c r="BV25" s="11">
        <v>18.536512500700191</v>
      </c>
      <c r="BW25" s="11">
        <v>3.3877515576493065</v>
      </c>
      <c r="BX25" s="11">
        <v>2.8029655559978455</v>
      </c>
      <c r="BY25" s="11">
        <v>16.649205670677439</v>
      </c>
      <c r="BZ25" s="11">
        <v>2.7191765987869414</v>
      </c>
      <c r="CA25" s="11">
        <v>1.4806461633835974</v>
      </c>
      <c r="CB25" s="11">
        <v>3.3522949549276966</v>
      </c>
      <c r="CC25" s="11">
        <v>1.429112246829453</v>
      </c>
      <c r="CD25" s="66">
        <v>1.8960855177536633</v>
      </c>
      <c r="CE25" s="63" t="s">
        <v>67</v>
      </c>
      <c r="CF25" s="11">
        <f t="shared" si="3"/>
        <v>77.041067344442752</v>
      </c>
      <c r="CG25" s="11">
        <f t="shared" si="0"/>
        <v>65.995516090404166</v>
      </c>
      <c r="CH25" s="11">
        <f t="shared" si="0"/>
        <v>11.045551254038578</v>
      </c>
      <c r="CI25" s="11">
        <f t="shared" si="0"/>
        <v>9.7148773874941714</v>
      </c>
      <c r="CJ25" s="11">
        <f t="shared" si="0"/>
        <v>1.3306738665444069</v>
      </c>
      <c r="CK25" s="11">
        <f t="shared" si="0"/>
        <v>4.0415375764260864</v>
      </c>
      <c r="CL25" s="11">
        <f t="shared" si="0"/>
        <v>4.8627778405773476</v>
      </c>
      <c r="CM25" s="11">
        <f t="shared" si="0"/>
        <v>0.82124026415126161</v>
      </c>
      <c r="CN25" s="11">
        <f t="shared" si="0"/>
        <v>-0.3438500629785628</v>
      </c>
      <c r="CO25" s="11">
        <f t="shared" si="0"/>
        <v>0.39870701236716327</v>
      </c>
      <c r="CP25" s="11">
        <f t="shared" si="0"/>
        <v>0.74255707534572601</v>
      </c>
      <c r="CQ25" s="86">
        <f t="shared" si="0"/>
        <v>4.3182347681468336</v>
      </c>
      <c r="CS25" s="63" t="s">
        <v>67</v>
      </c>
      <c r="CT25" s="59">
        <f t="shared" si="1"/>
        <v>0.39289012357158037</v>
      </c>
      <c r="CU25" s="59">
        <f t="shared" si="1"/>
        <v>0.46288875461262907</v>
      </c>
      <c r="CV25" s="59">
        <f t="shared" si="1"/>
        <v>6.999863104104867E-2</v>
      </c>
      <c r="CW25" s="59">
        <f t="shared" si="1"/>
        <v>0.47735490304022937</v>
      </c>
      <c r="CX25" s="59">
        <f t="shared" si="1"/>
        <v>2.7710640662199784</v>
      </c>
      <c r="CY25" s="59">
        <f t="shared" si="1"/>
        <v>0.67692567531504588</v>
      </c>
      <c r="CZ25" s="59">
        <f t="shared" si="1"/>
        <v>6.715287125781523E-2</v>
      </c>
      <c r="DA25" s="59">
        <f t="shared" si="1"/>
        <v>7.5837429022302227E-2</v>
      </c>
      <c r="DB25" s="59">
        <f t="shared" ref="DB25:DF51" si="4">Y25/$AM25*100</f>
        <v>8.6845577644869901E-3</v>
      </c>
      <c r="DC25" s="59">
        <f t="shared" si="4"/>
        <v>18.917395079131172</v>
      </c>
      <c r="DD25" s="59">
        <f t="shared" si="4"/>
        <v>8.1548119126230993</v>
      </c>
      <c r="DE25" s="11">
        <f t="shared" si="4"/>
        <v>7.6736192505595451</v>
      </c>
      <c r="DF25" s="65">
        <f t="shared" si="4"/>
        <v>0.48119266206355482</v>
      </c>
      <c r="DH25" s="63" t="s">
        <v>67</v>
      </c>
      <c r="DI25" s="11">
        <f t="shared" si="2"/>
        <v>0.50229242504146399</v>
      </c>
      <c r="DJ25" s="11">
        <f t="shared" si="2"/>
        <v>0.3863599690647167</v>
      </c>
      <c r="DK25" s="11">
        <f t="shared" si="2"/>
        <v>0.11593245597674734</v>
      </c>
      <c r="DL25" s="11">
        <f t="shared" si="2"/>
        <v>10.260290741466607</v>
      </c>
      <c r="DM25" s="11">
        <f t="shared" si="2"/>
        <v>0.81043173255369405</v>
      </c>
      <c r="DN25" s="11">
        <f t="shared" si="2"/>
        <v>2.2052410886182621</v>
      </c>
      <c r="DO25" s="11">
        <f t="shared" si="2"/>
        <v>7.244617920294651</v>
      </c>
      <c r="DP25" s="132">
        <f t="shared" si="2"/>
        <v>100</v>
      </c>
      <c r="DQ25" s="62"/>
    </row>
    <row r="26" spans="2:121" ht="12">
      <c r="B26" s="74" t="s">
        <v>68</v>
      </c>
      <c r="C26" s="75">
        <v>81332234</v>
      </c>
      <c r="D26" s="75">
        <v>69687162</v>
      </c>
      <c r="E26" s="75">
        <v>11645072</v>
      </c>
      <c r="F26" s="75">
        <v>10243068</v>
      </c>
      <c r="G26" s="75">
        <v>1402004</v>
      </c>
      <c r="H26" s="75">
        <v>3422157</v>
      </c>
      <c r="I26" s="75">
        <v>4026091</v>
      </c>
      <c r="J26" s="75">
        <v>603934</v>
      </c>
      <c r="K26" s="75">
        <v>-401745</v>
      </c>
      <c r="L26" s="75">
        <v>126242</v>
      </c>
      <c r="M26" s="75">
        <v>527987</v>
      </c>
      <c r="N26" s="76">
        <v>3788242</v>
      </c>
      <c r="O26" s="5"/>
      <c r="P26" s="74" t="s">
        <v>68</v>
      </c>
      <c r="Q26" s="75">
        <v>375897</v>
      </c>
      <c r="R26" s="75">
        <v>447232</v>
      </c>
      <c r="S26" s="75">
        <v>71335</v>
      </c>
      <c r="T26" s="75">
        <v>267472</v>
      </c>
      <c r="U26" s="75">
        <v>2720337</v>
      </c>
      <c r="V26" s="75">
        <v>424536</v>
      </c>
      <c r="W26" s="75">
        <v>35660</v>
      </c>
      <c r="X26" s="75">
        <v>40272</v>
      </c>
      <c r="Y26" s="75">
        <v>4612</v>
      </c>
      <c r="Z26" s="75">
        <v>19541308</v>
      </c>
      <c r="AA26" s="75">
        <v>8996212</v>
      </c>
      <c r="AB26" s="75">
        <v>8765510</v>
      </c>
      <c r="AC26" s="76">
        <v>230702</v>
      </c>
      <c r="AD26" s="5">
        <v>0</v>
      </c>
      <c r="AE26" s="74" t="s">
        <v>68</v>
      </c>
      <c r="AF26" s="77">
        <v>324362</v>
      </c>
      <c r="AG26" s="75">
        <v>283452</v>
      </c>
      <c r="AH26" s="75">
        <v>40910</v>
      </c>
      <c r="AI26" s="75">
        <v>10220734</v>
      </c>
      <c r="AJ26" s="75">
        <v>597353</v>
      </c>
      <c r="AK26" s="75">
        <v>2762745</v>
      </c>
      <c r="AL26" s="75">
        <v>6860636</v>
      </c>
      <c r="AM26" s="75">
        <v>104295699</v>
      </c>
      <c r="AN26" s="75">
        <v>39061</v>
      </c>
      <c r="AO26" s="76">
        <v>2670.0724251811271</v>
      </c>
      <c r="AQ26" s="74" t="s">
        <v>68</v>
      </c>
      <c r="AR26" s="78">
        <v>-0.76752073149055811</v>
      </c>
      <c r="AS26" s="78">
        <v>-1.0989715605599959</v>
      </c>
      <c r="AT26" s="78">
        <v>1.2633448089052062</v>
      </c>
      <c r="AU26" s="78">
        <v>0.61979535702108446</v>
      </c>
      <c r="AV26" s="78">
        <v>6.2271511883844504</v>
      </c>
      <c r="AW26" s="78">
        <v>9.114396509009655</v>
      </c>
      <c r="AX26" s="78">
        <v>7.0862868283652558</v>
      </c>
      <c r="AY26" s="78">
        <v>-3.1175806265320003</v>
      </c>
      <c r="AZ26" s="78">
        <v>9.574935007934096</v>
      </c>
      <c r="BA26" s="78">
        <v>28.232163172436209</v>
      </c>
      <c r="BB26" s="78">
        <v>-2.7169897537094667</v>
      </c>
      <c r="BC26" s="79">
        <v>6.8640535166267638</v>
      </c>
      <c r="BE26" s="74" t="s">
        <v>68</v>
      </c>
      <c r="BF26" s="78">
        <v>-41.337313917322248</v>
      </c>
      <c r="BG26" s="78">
        <v>-37.677829136317207</v>
      </c>
      <c r="BH26" s="78">
        <v>-7.1594044458326831</v>
      </c>
      <c r="BI26" s="78">
        <v>12.429015186861871</v>
      </c>
      <c r="BJ26" s="78">
        <v>8.1226197091066918</v>
      </c>
      <c r="BK26" s="78">
        <v>182.52863312991221</v>
      </c>
      <c r="BL26" s="78">
        <v>-2.8034763106251751E-2</v>
      </c>
      <c r="BM26" s="78">
        <v>2.0345080949606018</v>
      </c>
      <c r="BN26" s="78">
        <v>21.400368518031058</v>
      </c>
      <c r="BO26" s="78">
        <v>21.892270164553533</v>
      </c>
      <c r="BP26" s="80">
        <v>61.224055295178594</v>
      </c>
      <c r="BQ26" s="80">
        <v>63.051165510834785</v>
      </c>
      <c r="BR26" s="79">
        <v>13.079238106441588</v>
      </c>
      <c r="BS26" s="5"/>
      <c r="BT26" s="74" t="s">
        <v>68</v>
      </c>
      <c r="BU26" s="78">
        <v>89.877478384564498</v>
      </c>
      <c r="BV26" s="78">
        <v>115.76944156872298</v>
      </c>
      <c r="BW26" s="78">
        <v>3.6772345979370993</v>
      </c>
      <c r="BX26" s="78">
        <v>-0.58474731323311657</v>
      </c>
      <c r="BY26" s="78">
        <v>11.59385905262922</v>
      </c>
      <c r="BZ26" s="78">
        <v>-5.0887174319988757</v>
      </c>
      <c r="CA26" s="78">
        <v>0.37965156566034913</v>
      </c>
      <c r="CB26" s="78">
        <v>3.1311135886452139</v>
      </c>
      <c r="CC26" s="78">
        <v>1.7160564553929483</v>
      </c>
      <c r="CD26" s="81">
        <v>1.3911836366491823</v>
      </c>
      <c r="CE26" s="74" t="s">
        <v>68</v>
      </c>
      <c r="CF26" s="78">
        <f t="shared" si="3"/>
        <v>77.982347095636229</v>
      </c>
      <c r="CG26" s="78">
        <f t="shared" si="0"/>
        <v>66.816908720272352</v>
      </c>
      <c r="CH26" s="78">
        <f t="shared" si="0"/>
        <v>11.165438375363877</v>
      </c>
      <c r="CI26" s="78">
        <f t="shared" si="0"/>
        <v>9.8211796825869122</v>
      </c>
      <c r="CJ26" s="78">
        <f t="shared" si="0"/>
        <v>1.3442586927769669</v>
      </c>
      <c r="CK26" s="78">
        <f t="shared" si="0"/>
        <v>3.281206255686536</v>
      </c>
      <c r="CL26" s="78">
        <f t="shared" si="0"/>
        <v>3.8602656088435632</v>
      </c>
      <c r="CM26" s="78">
        <f t="shared" si="0"/>
        <v>0.57905935315702717</v>
      </c>
      <c r="CN26" s="78">
        <f t="shared" si="0"/>
        <v>-0.38519805116795852</v>
      </c>
      <c r="CO26" s="78">
        <f t="shared" si="0"/>
        <v>0.12104238354066739</v>
      </c>
      <c r="CP26" s="78">
        <f t="shared" si="0"/>
        <v>0.5062404347086259</v>
      </c>
      <c r="CQ26" s="79">
        <f t="shared" si="0"/>
        <v>3.6322130599076767</v>
      </c>
      <c r="CS26" s="74" t="s">
        <v>68</v>
      </c>
      <c r="CT26" s="82">
        <f t="shared" ref="CT26:DA51" si="5">Q26/$AM26*100</f>
        <v>0.36041467059921617</v>
      </c>
      <c r="CU26" s="82">
        <f t="shared" si="5"/>
        <v>0.42881154667749044</v>
      </c>
      <c r="CV26" s="82">
        <f t="shared" si="5"/>
        <v>6.8396876078274327E-2</v>
      </c>
      <c r="CW26" s="82">
        <f t="shared" si="5"/>
        <v>0.25645544597193792</v>
      </c>
      <c r="CX26" s="82">
        <f t="shared" si="5"/>
        <v>2.6082926008291101</v>
      </c>
      <c r="CY26" s="82">
        <f t="shared" si="5"/>
        <v>0.40705034250741245</v>
      </c>
      <c r="CZ26" s="82">
        <f t="shared" si="5"/>
        <v>3.4191246946818007E-2</v>
      </c>
      <c r="DA26" s="82">
        <f t="shared" si="5"/>
        <v>3.8613289316944889E-2</v>
      </c>
      <c r="DB26" s="82">
        <f t="shared" si="4"/>
        <v>4.4220423701268833E-3</v>
      </c>
      <c r="DC26" s="82">
        <f t="shared" si="4"/>
        <v>18.736446648677237</v>
      </c>
      <c r="DD26" s="82">
        <f t="shared" si="4"/>
        <v>8.6256788019609516</v>
      </c>
      <c r="DE26" s="78">
        <f t="shared" si="4"/>
        <v>8.404478884599067</v>
      </c>
      <c r="DF26" s="65">
        <f t="shared" si="4"/>
        <v>0.22119991736188468</v>
      </c>
      <c r="DH26" s="74" t="s">
        <v>68</v>
      </c>
      <c r="DI26" s="78">
        <f t="shared" si="2"/>
        <v>0.31100227824351606</v>
      </c>
      <c r="DJ26" s="78">
        <f t="shared" si="2"/>
        <v>0.27177726667328822</v>
      </c>
      <c r="DK26" s="78">
        <f t="shared" si="2"/>
        <v>3.9225011570227841E-2</v>
      </c>
      <c r="DL26" s="78">
        <f t="shared" si="2"/>
        <v>9.79976556847277</v>
      </c>
      <c r="DM26" s="78">
        <f t="shared" si="2"/>
        <v>0.57274940935004426</v>
      </c>
      <c r="DN26" s="78">
        <f t="shared" si="2"/>
        <v>2.6489539132385507</v>
      </c>
      <c r="DO26" s="78">
        <f t="shared" si="2"/>
        <v>6.5780622458841753</v>
      </c>
      <c r="DP26" s="132">
        <f t="shared" si="2"/>
        <v>100</v>
      </c>
      <c r="DQ26" s="62"/>
    </row>
    <row r="27" spans="2:121" ht="12">
      <c r="B27" s="63" t="s">
        <v>69</v>
      </c>
      <c r="C27" s="5">
        <v>5540072</v>
      </c>
      <c r="D27" s="5">
        <v>4746816</v>
      </c>
      <c r="E27" s="5">
        <v>793256</v>
      </c>
      <c r="F27" s="5">
        <v>698083</v>
      </c>
      <c r="G27" s="5">
        <v>95173</v>
      </c>
      <c r="H27" s="5">
        <v>814783</v>
      </c>
      <c r="I27" s="5">
        <v>903575</v>
      </c>
      <c r="J27" s="5">
        <v>88792</v>
      </c>
      <c r="K27" s="5">
        <v>-10550</v>
      </c>
      <c r="L27" s="5">
        <v>69311</v>
      </c>
      <c r="M27" s="5">
        <v>79861</v>
      </c>
      <c r="N27" s="64">
        <v>818700</v>
      </c>
      <c r="O27" s="5"/>
      <c r="P27" s="63" t="s">
        <v>69</v>
      </c>
      <c r="Q27" s="5">
        <v>43465</v>
      </c>
      <c r="R27" s="5">
        <v>51538</v>
      </c>
      <c r="S27" s="5">
        <v>8073</v>
      </c>
      <c r="T27" s="5">
        <v>214984</v>
      </c>
      <c r="U27" s="5">
        <v>359742</v>
      </c>
      <c r="V27" s="5">
        <v>200509</v>
      </c>
      <c r="W27" s="5">
        <v>6633</v>
      </c>
      <c r="X27" s="5">
        <v>7491</v>
      </c>
      <c r="Y27" s="5">
        <v>858</v>
      </c>
      <c r="Z27" s="5">
        <v>2158239</v>
      </c>
      <c r="AA27" s="5">
        <v>728557</v>
      </c>
      <c r="AB27" s="5">
        <v>688462</v>
      </c>
      <c r="AC27" s="64">
        <v>40095</v>
      </c>
      <c r="AD27" s="5">
        <v>0</v>
      </c>
      <c r="AE27" s="63" t="s">
        <v>69</v>
      </c>
      <c r="AF27" s="5">
        <v>71417</v>
      </c>
      <c r="AG27" s="5">
        <v>46140</v>
      </c>
      <c r="AH27" s="5">
        <v>25277</v>
      </c>
      <c r="AI27" s="5">
        <v>1358265</v>
      </c>
      <c r="AJ27" s="5">
        <v>242335</v>
      </c>
      <c r="AK27" s="5">
        <v>268662</v>
      </c>
      <c r="AL27" s="5">
        <v>847268</v>
      </c>
      <c r="AM27" s="5">
        <v>8513094</v>
      </c>
      <c r="AN27" s="5">
        <v>4278</v>
      </c>
      <c r="AO27" s="64">
        <v>1989.9705469845721</v>
      </c>
      <c r="AQ27" s="63" t="s">
        <v>69</v>
      </c>
      <c r="AR27" s="11">
        <v>-4.2239125924901453</v>
      </c>
      <c r="AS27" s="11">
        <v>-4.5507164604014898</v>
      </c>
      <c r="AT27" s="11">
        <v>-2.2205896673244823</v>
      </c>
      <c r="AU27" s="11">
        <v>-2.8386394572972309</v>
      </c>
      <c r="AV27" s="11">
        <v>2.5648486416001206</v>
      </c>
      <c r="AW27" s="11">
        <v>8.6022565961785808</v>
      </c>
      <c r="AX27" s="11">
        <v>8.1154651510619207</v>
      </c>
      <c r="AY27" s="11">
        <v>3.8442196362785799</v>
      </c>
      <c r="AZ27" s="11">
        <v>9.0517241379310338</v>
      </c>
      <c r="BA27" s="11">
        <v>8.0502595600729574</v>
      </c>
      <c r="BB27" s="11">
        <v>5.4312382008528388</v>
      </c>
      <c r="BC27" s="65">
        <v>8.513117137703107</v>
      </c>
      <c r="BE27" s="63" t="s">
        <v>69</v>
      </c>
      <c r="BF27" s="11">
        <v>-38.064635640799111</v>
      </c>
      <c r="BG27" s="11">
        <v>-34.886482798701216</v>
      </c>
      <c r="BH27" s="11">
        <v>-10.030090270812437</v>
      </c>
      <c r="BI27" s="11">
        <v>9.6521473018463748</v>
      </c>
      <c r="BJ27" s="11">
        <v>6.4621521961729007</v>
      </c>
      <c r="BK27" s="11">
        <v>33.381894137447034</v>
      </c>
      <c r="BL27" s="11">
        <v>-10.048820179007322</v>
      </c>
      <c r="BM27" s="11">
        <v>-8.1872778526780241</v>
      </c>
      <c r="BN27" s="11">
        <v>9.2993630573248396</v>
      </c>
      <c r="BO27" s="11">
        <v>1.9898097094132126</v>
      </c>
      <c r="BP27" s="57">
        <v>21.237238636458187</v>
      </c>
      <c r="BQ27" s="57">
        <v>21.471357819499655</v>
      </c>
      <c r="BR27" s="65">
        <v>17.353509336767548</v>
      </c>
      <c r="BS27" s="5"/>
      <c r="BT27" s="63" t="s">
        <v>69</v>
      </c>
      <c r="BU27" s="11">
        <v>-1.9549429579495063</v>
      </c>
      <c r="BV27" s="11">
        <v>-4.5431976166832175</v>
      </c>
      <c r="BW27" s="11">
        <v>3.1503774739849013</v>
      </c>
      <c r="BX27" s="11">
        <v>-5.8301140633796367</v>
      </c>
      <c r="BY27" s="11">
        <v>-12.020548566864528</v>
      </c>
      <c r="BZ27" s="11">
        <v>-13.74275201787675</v>
      </c>
      <c r="CA27" s="11">
        <v>-0.95587676589377457</v>
      </c>
      <c r="CB27" s="11">
        <v>-1.5915680175318354</v>
      </c>
      <c r="CC27" s="11">
        <v>-1.7455213596692696</v>
      </c>
      <c r="CD27" s="66">
        <v>0.15668837112351069</v>
      </c>
      <c r="CE27" s="63" t="s">
        <v>69</v>
      </c>
      <c r="CF27" s="11">
        <f t="shared" si="3"/>
        <v>65.077068337316618</v>
      </c>
      <c r="CG27" s="11">
        <f t="shared" si="0"/>
        <v>55.758999019627886</v>
      </c>
      <c r="CH27" s="11">
        <f t="shared" si="0"/>
        <v>9.3180693176887281</v>
      </c>
      <c r="CI27" s="11">
        <f t="shared" si="0"/>
        <v>8.2001091495054563</v>
      </c>
      <c r="CJ27" s="11">
        <f t="shared" si="0"/>
        <v>1.1179601681832716</v>
      </c>
      <c r="CK27" s="11">
        <f t="shared" si="0"/>
        <v>9.5709386035206467</v>
      </c>
      <c r="CL27" s="11">
        <f t="shared" si="0"/>
        <v>10.613943649629617</v>
      </c>
      <c r="CM27" s="11">
        <f t="shared" si="0"/>
        <v>1.0430050461089704</v>
      </c>
      <c r="CN27" s="11">
        <f t="shared" si="0"/>
        <v>-0.12392674155835705</v>
      </c>
      <c r="CO27" s="11">
        <f t="shared" si="0"/>
        <v>0.81416932551197019</v>
      </c>
      <c r="CP27" s="11">
        <f t="shared" si="0"/>
        <v>0.93809606707032711</v>
      </c>
      <c r="CQ27" s="65">
        <f t="shared" si="0"/>
        <v>9.6169500771399914</v>
      </c>
      <c r="CS27" s="63" t="s">
        <v>69</v>
      </c>
      <c r="CT27" s="59">
        <f t="shared" si="5"/>
        <v>0.51056642860985679</v>
      </c>
      <c r="CU27" s="59">
        <f t="shared" si="5"/>
        <v>0.60539681577579196</v>
      </c>
      <c r="CV27" s="59">
        <f t="shared" si="5"/>
        <v>9.4830387165935212E-2</v>
      </c>
      <c r="CW27" s="59">
        <f t="shared" si="5"/>
        <v>2.5253333276949603</v>
      </c>
      <c r="CX27" s="59">
        <f t="shared" si="5"/>
        <v>4.2257491812025103</v>
      </c>
      <c r="CY27" s="59">
        <f t="shared" si="5"/>
        <v>2.3553011396326649</v>
      </c>
      <c r="CZ27" s="59">
        <f t="shared" si="5"/>
        <v>7.7915267939012545E-2</v>
      </c>
      <c r="DA27" s="59">
        <f t="shared" si="5"/>
        <v>8.7993859811720629E-2</v>
      </c>
      <c r="DB27" s="59">
        <f t="shared" si="4"/>
        <v>1.0078591872708089E-2</v>
      </c>
      <c r="DC27" s="59">
        <f t="shared" si="4"/>
        <v>25.351993059162741</v>
      </c>
      <c r="DD27" s="59">
        <f t="shared" si="4"/>
        <v>8.5580753601452066</v>
      </c>
      <c r="DE27" s="11">
        <f t="shared" si="4"/>
        <v>8.0870950091705787</v>
      </c>
      <c r="DF27" s="86">
        <f t="shared" si="4"/>
        <v>0.47098035097462804</v>
      </c>
      <c r="DH27" s="63" t="s">
        <v>69</v>
      </c>
      <c r="DI27" s="11">
        <f t="shared" si="2"/>
        <v>0.83890768738134458</v>
      </c>
      <c r="DJ27" s="11">
        <f t="shared" si="2"/>
        <v>0.54198861189598047</v>
      </c>
      <c r="DK27" s="11">
        <f t="shared" si="2"/>
        <v>0.29691907548536406</v>
      </c>
      <c r="DL27" s="11">
        <f t="shared" si="2"/>
        <v>15.955010011636192</v>
      </c>
      <c r="DM27" s="11">
        <f t="shared" si="2"/>
        <v>2.8466148735113226</v>
      </c>
      <c r="DN27" s="11">
        <f t="shared" si="2"/>
        <v>3.1558678900996515</v>
      </c>
      <c r="DO27" s="11">
        <f t="shared" si="2"/>
        <v>9.952527248025218</v>
      </c>
      <c r="DP27" s="135">
        <f t="shared" si="2"/>
        <v>100</v>
      </c>
      <c r="DQ27" s="62"/>
    </row>
    <row r="28" spans="2:121" ht="12">
      <c r="B28" s="63" t="s">
        <v>70</v>
      </c>
      <c r="C28" s="5">
        <v>9301066</v>
      </c>
      <c r="D28" s="5">
        <v>7969958</v>
      </c>
      <c r="E28" s="5">
        <v>1331108</v>
      </c>
      <c r="F28" s="5">
        <v>1170514</v>
      </c>
      <c r="G28" s="5">
        <v>160594</v>
      </c>
      <c r="H28" s="5">
        <v>1093798</v>
      </c>
      <c r="I28" s="5">
        <v>1289999</v>
      </c>
      <c r="J28" s="5">
        <v>196201</v>
      </c>
      <c r="K28" s="5">
        <v>-56119</v>
      </c>
      <c r="L28" s="5">
        <v>124687</v>
      </c>
      <c r="M28" s="5">
        <v>180806</v>
      </c>
      <c r="N28" s="64">
        <v>1136783</v>
      </c>
      <c r="O28" s="5"/>
      <c r="P28" s="63" t="s">
        <v>70</v>
      </c>
      <c r="Q28" s="5">
        <v>78722</v>
      </c>
      <c r="R28" s="5">
        <v>92418</v>
      </c>
      <c r="S28" s="5">
        <v>13696</v>
      </c>
      <c r="T28" s="5">
        <v>208088</v>
      </c>
      <c r="U28" s="5">
        <v>519796</v>
      </c>
      <c r="V28" s="5">
        <v>330177</v>
      </c>
      <c r="W28" s="5">
        <v>13134</v>
      </c>
      <c r="X28" s="5">
        <v>14833</v>
      </c>
      <c r="Y28" s="5">
        <v>1699</v>
      </c>
      <c r="Z28" s="5">
        <v>3270032</v>
      </c>
      <c r="AA28" s="5">
        <v>938404</v>
      </c>
      <c r="AB28" s="5">
        <v>805824</v>
      </c>
      <c r="AC28" s="64">
        <v>132580</v>
      </c>
      <c r="AD28" s="5">
        <v>0</v>
      </c>
      <c r="AE28" s="63" t="s">
        <v>70</v>
      </c>
      <c r="AF28" s="5">
        <v>91666</v>
      </c>
      <c r="AG28" s="5">
        <v>33650</v>
      </c>
      <c r="AH28" s="5">
        <v>58016</v>
      </c>
      <c r="AI28" s="5">
        <v>2239962</v>
      </c>
      <c r="AJ28" s="5">
        <v>473898</v>
      </c>
      <c r="AK28" s="5">
        <v>741861</v>
      </c>
      <c r="AL28" s="5">
        <v>1024203</v>
      </c>
      <c r="AM28" s="5">
        <v>13664896</v>
      </c>
      <c r="AN28" s="5">
        <v>7604</v>
      </c>
      <c r="AO28" s="64">
        <v>1797.0668069437138</v>
      </c>
      <c r="AQ28" s="63" t="s">
        <v>70</v>
      </c>
      <c r="AR28" s="11">
        <v>-1.5851232383375335</v>
      </c>
      <c r="AS28" s="11">
        <v>-1.9279443459685341</v>
      </c>
      <c r="AT28" s="11">
        <v>0.51871301177506479</v>
      </c>
      <c r="AU28" s="11">
        <v>-0.13914660728834743</v>
      </c>
      <c r="AV28" s="11">
        <v>5.5886491248832959</v>
      </c>
      <c r="AW28" s="11">
        <v>8.4139402066985234</v>
      </c>
      <c r="AX28" s="11">
        <v>7.5489410589660455</v>
      </c>
      <c r="AY28" s="11">
        <v>2.9688680829624654</v>
      </c>
      <c r="AZ28" s="11">
        <v>5.8216419413304692</v>
      </c>
      <c r="BA28" s="11">
        <v>9.4975059716172545</v>
      </c>
      <c r="BB28" s="11">
        <v>4.2349821284445985</v>
      </c>
      <c r="BC28" s="65">
        <v>8.1919922642710787</v>
      </c>
      <c r="BE28" s="63" t="s">
        <v>70</v>
      </c>
      <c r="BF28" s="11">
        <v>-38.674269866866098</v>
      </c>
      <c r="BG28" s="11">
        <v>-35.622783981275731</v>
      </c>
      <c r="BH28" s="11">
        <v>-9.8354180381830147</v>
      </c>
      <c r="BI28" s="11">
        <v>-17.968368103189995</v>
      </c>
      <c r="BJ28" s="11">
        <v>3.8773446524138979</v>
      </c>
      <c r="BK28" s="11">
        <v>96.206917043023537</v>
      </c>
      <c r="BL28" s="11">
        <v>-26.163705869125252</v>
      </c>
      <c r="BM28" s="11">
        <v>-24.636723910171732</v>
      </c>
      <c r="BN28" s="11">
        <v>-10.295670538542767</v>
      </c>
      <c r="BO28" s="11">
        <v>8.0467259519087744</v>
      </c>
      <c r="BP28" s="57">
        <v>22.375248589965118</v>
      </c>
      <c r="BQ28" s="57">
        <v>27.368569129926929</v>
      </c>
      <c r="BR28" s="65">
        <v>-1.1732784710109279</v>
      </c>
      <c r="BS28" s="5"/>
      <c r="BT28" s="63" t="s">
        <v>70</v>
      </c>
      <c r="BU28" s="11">
        <v>-4.7418137983352215</v>
      </c>
      <c r="BV28" s="11">
        <v>-14.596076241719752</v>
      </c>
      <c r="BW28" s="11">
        <v>2.0905187583585558</v>
      </c>
      <c r="BX28" s="11">
        <v>3.5368606721505156</v>
      </c>
      <c r="BY28" s="11">
        <v>22.104357281073099</v>
      </c>
      <c r="BZ28" s="11">
        <v>0.3895900035454179</v>
      </c>
      <c r="CA28" s="11">
        <v>-1.1723804533783373</v>
      </c>
      <c r="CB28" s="11">
        <v>1.3244199790883786</v>
      </c>
      <c r="CC28" s="11">
        <v>-1.7824851459571169</v>
      </c>
      <c r="CD28" s="66">
        <v>3.1632903048529939</v>
      </c>
      <c r="CE28" s="63" t="s">
        <v>70</v>
      </c>
      <c r="CF28" s="11">
        <f t="shared" si="3"/>
        <v>68.065399107318498</v>
      </c>
      <c r="CG28" s="11">
        <f t="shared" si="0"/>
        <v>58.324322409771725</v>
      </c>
      <c r="CH28" s="11">
        <f t="shared" si="0"/>
        <v>9.7410766975467649</v>
      </c>
      <c r="CI28" s="11">
        <f t="shared" si="0"/>
        <v>8.5658463847803894</v>
      </c>
      <c r="CJ28" s="11">
        <f t="shared" si="0"/>
        <v>1.1752303127663759</v>
      </c>
      <c r="CK28" s="11">
        <f t="shared" si="0"/>
        <v>8.0044370626750467</v>
      </c>
      <c r="CL28" s="11">
        <f t="shared" si="0"/>
        <v>9.4402401598958381</v>
      </c>
      <c r="CM28" s="11">
        <f t="shared" si="0"/>
        <v>1.4358030972207911</v>
      </c>
      <c r="CN28" s="11">
        <f t="shared" si="0"/>
        <v>-0.41068003737459835</v>
      </c>
      <c r="CO28" s="11">
        <f t="shared" si="0"/>
        <v>0.91246212192174747</v>
      </c>
      <c r="CP28" s="11">
        <f t="shared" si="0"/>
        <v>1.3231421592963459</v>
      </c>
      <c r="CQ28" s="65">
        <f t="shared" si="0"/>
        <v>8.3190022082861077</v>
      </c>
      <c r="CS28" s="63" t="s">
        <v>70</v>
      </c>
      <c r="CT28" s="59">
        <f t="shared" si="5"/>
        <v>0.57608927283456823</v>
      </c>
      <c r="CU28" s="59">
        <f t="shared" si="5"/>
        <v>0.67631689256910554</v>
      </c>
      <c r="CV28" s="59">
        <f t="shared" si="5"/>
        <v>0.10022761973453732</v>
      </c>
      <c r="CW28" s="59">
        <f t="shared" si="5"/>
        <v>1.5227924164223423</v>
      </c>
      <c r="CX28" s="59">
        <f t="shared" si="5"/>
        <v>3.8038782000243541</v>
      </c>
      <c r="CY28" s="59">
        <f t="shared" si="5"/>
        <v>2.4162423190048425</v>
      </c>
      <c r="CZ28" s="59">
        <f t="shared" si="5"/>
        <v>9.6114891763537755E-2</v>
      </c>
      <c r="DA28" s="59">
        <f t="shared" si="5"/>
        <v>0.10854820995344566</v>
      </c>
      <c r="DB28" s="59">
        <f t="shared" si="4"/>
        <v>1.243331818990792E-2</v>
      </c>
      <c r="DC28" s="59">
        <f t="shared" si="4"/>
        <v>23.930163830006464</v>
      </c>
      <c r="DD28" s="59">
        <f t="shared" si="4"/>
        <v>6.8672604606723686</v>
      </c>
      <c r="DE28" s="11">
        <f t="shared" si="4"/>
        <v>5.8970371966241091</v>
      </c>
      <c r="DF28" s="65">
        <f t="shared" si="4"/>
        <v>0.97022326404825909</v>
      </c>
      <c r="DH28" s="63" t="s">
        <v>70</v>
      </c>
      <c r="DI28" s="11">
        <f t="shared" si="2"/>
        <v>0.67081374055097087</v>
      </c>
      <c r="DJ28" s="11">
        <f t="shared" si="2"/>
        <v>0.24625141676892381</v>
      </c>
      <c r="DK28" s="11">
        <f t="shared" si="2"/>
        <v>0.42456232378204706</v>
      </c>
      <c r="DL28" s="11">
        <f t="shared" si="2"/>
        <v>16.392089628783125</v>
      </c>
      <c r="DM28" s="11">
        <f t="shared" si="2"/>
        <v>3.4679956583643228</v>
      </c>
      <c r="DN28" s="11">
        <f t="shared" si="2"/>
        <v>5.4289546001667341</v>
      </c>
      <c r="DO28" s="11">
        <f t="shared" si="2"/>
        <v>7.4951393702520672</v>
      </c>
      <c r="DP28" s="132">
        <f t="shared" si="2"/>
        <v>100</v>
      </c>
      <c r="DQ28" s="62"/>
    </row>
    <row r="29" spans="2:121" ht="12">
      <c r="B29" s="63" t="s">
        <v>71</v>
      </c>
      <c r="C29" s="5">
        <v>1608125</v>
      </c>
      <c r="D29" s="5">
        <v>1377542</v>
      </c>
      <c r="E29" s="5">
        <v>230583</v>
      </c>
      <c r="F29" s="5">
        <v>202801</v>
      </c>
      <c r="G29" s="5">
        <v>27782</v>
      </c>
      <c r="H29" s="5">
        <v>147142</v>
      </c>
      <c r="I29" s="5">
        <v>188123</v>
      </c>
      <c r="J29" s="5">
        <v>40981</v>
      </c>
      <c r="K29" s="5">
        <v>-172</v>
      </c>
      <c r="L29" s="5">
        <v>37598</v>
      </c>
      <c r="M29" s="5">
        <v>37770</v>
      </c>
      <c r="N29" s="64">
        <v>143129</v>
      </c>
      <c r="O29" s="5"/>
      <c r="P29" s="63" t="s">
        <v>71</v>
      </c>
      <c r="Q29" s="5">
        <v>15305</v>
      </c>
      <c r="R29" s="5">
        <v>17975</v>
      </c>
      <c r="S29" s="5">
        <v>2670</v>
      </c>
      <c r="T29" s="5">
        <v>5811</v>
      </c>
      <c r="U29" s="5">
        <v>81246</v>
      </c>
      <c r="V29" s="5">
        <v>40767</v>
      </c>
      <c r="W29" s="5">
        <v>4185</v>
      </c>
      <c r="X29" s="5">
        <v>4726</v>
      </c>
      <c r="Y29" s="5">
        <v>541</v>
      </c>
      <c r="Z29" s="5">
        <v>922752</v>
      </c>
      <c r="AA29" s="5">
        <v>160283</v>
      </c>
      <c r="AB29" s="5">
        <v>149716</v>
      </c>
      <c r="AC29" s="64">
        <v>10567</v>
      </c>
      <c r="AD29" s="5">
        <v>0</v>
      </c>
      <c r="AE29" s="63" t="s">
        <v>71</v>
      </c>
      <c r="AF29" s="5">
        <v>25297</v>
      </c>
      <c r="AG29" s="5">
        <v>10254</v>
      </c>
      <c r="AH29" s="5">
        <v>15043</v>
      </c>
      <c r="AI29" s="5">
        <v>737172</v>
      </c>
      <c r="AJ29" s="5">
        <v>429280</v>
      </c>
      <c r="AK29" s="5">
        <v>78487</v>
      </c>
      <c r="AL29" s="5">
        <v>229405</v>
      </c>
      <c r="AM29" s="5">
        <v>2678019</v>
      </c>
      <c r="AN29" s="5">
        <v>1569</v>
      </c>
      <c r="AO29" s="64">
        <v>1706.831739961759</v>
      </c>
      <c r="AQ29" s="63" t="s">
        <v>71</v>
      </c>
      <c r="AR29" s="11">
        <v>-2.6936868359874673</v>
      </c>
      <c r="AS29" s="11">
        <v>-3.0279693303185513</v>
      </c>
      <c r="AT29" s="11">
        <v>-0.64760476719836613</v>
      </c>
      <c r="AU29" s="11">
        <v>-1.2485087527085921</v>
      </c>
      <c r="AV29" s="11">
        <v>3.9706597806968302</v>
      </c>
      <c r="AW29" s="11">
        <v>-8.5932598229538755</v>
      </c>
      <c r="AX29" s="11">
        <v>-7.29432056178391</v>
      </c>
      <c r="AY29" s="11">
        <v>-2.3098927294398095</v>
      </c>
      <c r="AZ29" s="11">
        <v>97.13715046604527</v>
      </c>
      <c r="BA29" s="11">
        <v>15.558150971231866</v>
      </c>
      <c r="BB29" s="11">
        <v>-2.0080946450809467</v>
      </c>
      <c r="BC29" s="65">
        <v>-12.281207099431262</v>
      </c>
      <c r="BE29" s="63" t="s">
        <v>71</v>
      </c>
      <c r="BF29" s="11">
        <v>-38.129118324776648</v>
      </c>
      <c r="BG29" s="11">
        <v>-35.194866063381042</v>
      </c>
      <c r="BH29" s="11">
        <v>-11</v>
      </c>
      <c r="BI29" s="11">
        <v>158.84187082405344</v>
      </c>
      <c r="BJ29" s="11">
        <v>-0.46066011614515689</v>
      </c>
      <c r="BK29" s="11">
        <v>-25.285902793050361</v>
      </c>
      <c r="BL29" s="11">
        <v>9.6985583224115341</v>
      </c>
      <c r="BM29" s="11">
        <v>11.963989575929874</v>
      </c>
      <c r="BN29" s="11">
        <v>33.251231527093594</v>
      </c>
      <c r="BO29" s="11">
        <v>21.95486853617469</v>
      </c>
      <c r="BP29" s="57">
        <v>44.2821136015843</v>
      </c>
      <c r="BQ29" s="57">
        <v>48.321775312066571</v>
      </c>
      <c r="BR29" s="65">
        <v>4.1083743842364528</v>
      </c>
      <c r="BS29" s="5"/>
      <c r="BT29" s="63" t="s">
        <v>71</v>
      </c>
      <c r="BU29" s="11">
        <v>-14.404141571360899</v>
      </c>
      <c r="BV29" s="11">
        <v>-31.503006012024048</v>
      </c>
      <c r="BW29" s="11">
        <v>3.1472846955567748</v>
      </c>
      <c r="BX29" s="11">
        <v>19.672721959772073</v>
      </c>
      <c r="BY29" s="11">
        <v>60.597977560877055</v>
      </c>
      <c r="BZ29" s="11">
        <v>-32.946322543164946</v>
      </c>
      <c r="CA29" s="11">
        <v>-0.96400417893437174</v>
      </c>
      <c r="CB29" s="11">
        <v>4.1928978920735753</v>
      </c>
      <c r="CC29" s="11">
        <v>-1.1964735516372795</v>
      </c>
      <c r="CD29" s="66">
        <v>5.454634705298175</v>
      </c>
      <c r="CE29" s="63" t="s">
        <v>71</v>
      </c>
      <c r="CF29" s="11">
        <f t="shared" si="3"/>
        <v>60.049051182982652</v>
      </c>
      <c r="CG29" s="11">
        <f t="shared" si="0"/>
        <v>51.438843413732315</v>
      </c>
      <c r="CH29" s="11">
        <f t="shared" si="0"/>
        <v>8.61020776925033</v>
      </c>
      <c r="CI29" s="11">
        <f t="shared" ref="CI29:CQ51" si="6">F29/$AM29*100</f>
        <v>7.5727991474294987</v>
      </c>
      <c r="CJ29" s="11">
        <f t="shared" si="6"/>
        <v>1.0374086218208309</v>
      </c>
      <c r="CK29" s="11">
        <f t="shared" si="6"/>
        <v>5.4944345055057484</v>
      </c>
      <c r="CL29" s="11">
        <f t="shared" si="6"/>
        <v>7.0247074423295723</v>
      </c>
      <c r="CM29" s="11">
        <f t="shared" si="6"/>
        <v>1.5302729368238239</v>
      </c>
      <c r="CN29" s="11">
        <f t="shared" si="6"/>
        <v>-6.4226579423073546E-3</v>
      </c>
      <c r="CO29" s="11">
        <f t="shared" si="6"/>
        <v>1.4039482169469299</v>
      </c>
      <c r="CP29" s="11">
        <f t="shared" si="6"/>
        <v>1.4103708748892372</v>
      </c>
      <c r="CQ29" s="65">
        <f t="shared" si="6"/>
        <v>5.3445849338634268</v>
      </c>
      <c r="CS29" s="63" t="s">
        <v>71</v>
      </c>
      <c r="CT29" s="59">
        <f t="shared" si="5"/>
        <v>0.57150453376170973</v>
      </c>
      <c r="CU29" s="59">
        <f t="shared" si="5"/>
        <v>0.6712050960056668</v>
      </c>
      <c r="CV29" s="59">
        <f t="shared" si="5"/>
        <v>9.9700562243957194E-2</v>
      </c>
      <c r="CW29" s="59">
        <f t="shared" si="5"/>
        <v>0.216988751760163</v>
      </c>
      <c r="CX29" s="59">
        <f t="shared" si="5"/>
        <v>3.0338096929110661</v>
      </c>
      <c r="CY29" s="59">
        <f t="shared" si="5"/>
        <v>1.5222819554304881</v>
      </c>
      <c r="CZ29" s="59">
        <f t="shared" si="5"/>
        <v>0.15627222958462952</v>
      </c>
      <c r="DA29" s="59">
        <f t="shared" si="5"/>
        <v>0.17647372927525906</v>
      </c>
      <c r="DB29" s="59">
        <f t="shared" si="4"/>
        <v>2.020149969062953E-2</v>
      </c>
      <c r="DC29" s="59">
        <f t="shared" si="4"/>
        <v>34.456514311511604</v>
      </c>
      <c r="DD29" s="59">
        <f t="shared" si="4"/>
        <v>5.9851330405049401</v>
      </c>
      <c r="DE29" s="11">
        <f t="shared" si="4"/>
        <v>5.5905503284330695</v>
      </c>
      <c r="DF29" s="65">
        <f t="shared" si="4"/>
        <v>0.39458271207187101</v>
      </c>
      <c r="DH29" s="63" t="s">
        <v>71</v>
      </c>
      <c r="DI29" s="11">
        <f t="shared" si="2"/>
        <v>0.94461615096830909</v>
      </c>
      <c r="DJ29" s="11">
        <f t="shared" si="2"/>
        <v>0.38289496825825359</v>
      </c>
      <c r="DK29" s="11">
        <f t="shared" si="2"/>
        <v>0.56172118271005544</v>
      </c>
      <c r="DL29" s="11">
        <f t="shared" si="2"/>
        <v>27.526765120038355</v>
      </c>
      <c r="DM29" s="11">
        <f t="shared" si="2"/>
        <v>16.029759310893613</v>
      </c>
      <c r="DN29" s="11">
        <f t="shared" si="2"/>
        <v>2.9307857785923099</v>
      </c>
      <c r="DO29" s="11">
        <f t="shared" si="2"/>
        <v>8.5662200305524347</v>
      </c>
      <c r="DP29" s="132">
        <f t="shared" si="2"/>
        <v>100</v>
      </c>
      <c r="DQ29" s="62"/>
    </row>
    <row r="30" spans="2:121" ht="12">
      <c r="B30" s="63" t="s">
        <v>72</v>
      </c>
      <c r="C30" s="5">
        <v>8436175</v>
      </c>
      <c r="D30" s="5">
        <v>7226396</v>
      </c>
      <c r="E30" s="5">
        <v>1209779</v>
      </c>
      <c r="F30" s="5">
        <v>1063871</v>
      </c>
      <c r="G30" s="5">
        <v>145908</v>
      </c>
      <c r="H30" s="5">
        <v>900639</v>
      </c>
      <c r="I30" s="5">
        <v>1038756</v>
      </c>
      <c r="J30" s="5">
        <v>138117</v>
      </c>
      <c r="K30" s="5">
        <v>-25919</v>
      </c>
      <c r="L30" s="5">
        <v>97636</v>
      </c>
      <c r="M30" s="5">
        <v>123555</v>
      </c>
      <c r="N30" s="64">
        <v>906921</v>
      </c>
      <c r="O30" s="5"/>
      <c r="P30" s="63" t="s">
        <v>72</v>
      </c>
      <c r="Q30" s="5">
        <v>71902</v>
      </c>
      <c r="R30" s="5">
        <v>83924</v>
      </c>
      <c r="S30" s="5">
        <v>12022</v>
      </c>
      <c r="T30" s="5">
        <v>43519</v>
      </c>
      <c r="U30" s="5">
        <v>417745</v>
      </c>
      <c r="V30" s="5">
        <v>373755</v>
      </c>
      <c r="W30" s="5">
        <v>19637</v>
      </c>
      <c r="X30" s="5">
        <v>22177</v>
      </c>
      <c r="Y30" s="5">
        <v>2540</v>
      </c>
      <c r="Z30" s="5">
        <v>2644973</v>
      </c>
      <c r="AA30" s="5">
        <v>618709</v>
      </c>
      <c r="AB30" s="5">
        <v>538764</v>
      </c>
      <c r="AC30" s="64">
        <v>79945</v>
      </c>
      <c r="AD30" s="5">
        <v>0</v>
      </c>
      <c r="AE30" s="63" t="s">
        <v>72</v>
      </c>
      <c r="AF30" s="5">
        <v>90612</v>
      </c>
      <c r="AG30" s="5">
        <v>47121</v>
      </c>
      <c r="AH30" s="5">
        <v>43491</v>
      </c>
      <c r="AI30" s="5">
        <v>1935652</v>
      </c>
      <c r="AJ30" s="5">
        <v>333792</v>
      </c>
      <c r="AK30" s="5">
        <v>421517</v>
      </c>
      <c r="AL30" s="5">
        <v>1180343</v>
      </c>
      <c r="AM30" s="5">
        <v>11981787</v>
      </c>
      <c r="AN30" s="5">
        <v>6567</v>
      </c>
      <c r="AO30" s="64">
        <v>1824.5449977158519</v>
      </c>
      <c r="AP30" s="68"/>
      <c r="AQ30" s="63" t="s">
        <v>72</v>
      </c>
      <c r="AR30" s="11">
        <v>-1.4854646780284564</v>
      </c>
      <c r="AS30" s="11">
        <v>-1.8247024368718927</v>
      </c>
      <c r="AT30" s="11">
        <v>0.59076690774058471</v>
      </c>
      <c r="AU30" s="11">
        <v>-5.8243799149076882E-2</v>
      </c>
      <c r="AV30" s="11">
        <v>5.5904127135754758</v>
      </c>
      <c r="AW30" s="11">
        <v>26.68961403962853</v>
      </c>
      <c r="AX30" s="11">
        <v>23.065586025753877</v>
      </c>
      <c r="AY30" s="11">
        <v>3.7186948522509673</v>
      </c>
      <c r="AZ30" s="11">
        <v>-5.6624541377904603</v>
      </c>
      <c r="BA30" s="11">
        <v>5.181737875164286</v>
      </c>
      <c r="BB30" s="11">
        <v>5.2822182078462117</v>
      </c>
      <c r="BC30" s="65">
        <v>27.33737796941671</v>
      </c>
      <c r="BD30" s="68"/>
      <c r="BE30" s="63" t="s">
        <v>72</v>
      </c>
      <c r="BF30" s="11">
        <v>-37.733708594933965</v>
      </c>
      <c r="BG30" s="11">
        <v>-34.847684998292081</v>
      </c>
      <c r="BH30" s="11">
        <v>-9.8597885581465086</v>
      </c>
      <c r="BI30" s="11">
        <v>178.14776939792918</v>
      </c>
      <c r="BJ30" s="11">
        <v>4.5902591566081057</v>
      </c>
      <c r="BK30" s="11">
        <v>105.71367241464718</v>
      </c>
      <c r="BL30" s="11">
        <v>-15.405160901219144</v>
      </c>
      <c r="BM30" s="11">
        <v>-13.657776912594899</v>
      </c>
      <c r="BN30" s="11">
        <v>2.7508090614886731</v>
      </c>
      <c r="BO30" s="11">
        <v>9.5833139989658882</v>
      </c>
      <c r="BP30" s="57">
        <v>23.501466146878176</v>
      </c>
      <c r="BQ30" s="57">
        <v>26.79753636729497</v>
      </c>
      <c r="BR30" s="65">
        <v>5.0912293616573772</v>
      </c>
      <c r="BS30" s="5"/>
      <c r="BT30" s="63" t="s">
        <v>72</v>
      </c>
      <c r="BU30" s="88">
        <v>4.8107063953824625</v>
      </c>
      <c r="BV30" s="11">
        <v>6.3631438761229742</v>
      </c>
      <c r="BW30" s="11">
        <v>3.1790467604564538</v>
      </c>
      <c r="BX30" s="11">
        <v>5.9912234878476962</v>
      </c>
      <c r="BY30" s="11">
        <v>29.633498906749416</v>
      </c>
      <c r="BZ30" s="11">
        <v>5.5114030322979533</v>
      </c>
      <c r="CA30" s="11">
        <v>0.9487278169766945</v>
      </c>
      <c r="CB30" s="11">
        <v>2.514042885375849</v>
      </c>
      <c r="CC30" s="11">
        <v>-1.1440614180340207</v>
      </c>
      <c r="CD30" s="66">
        <v>3.7004396052309625</v>
      </c>
      <c r="CE30" s="63" t="s">
        <v>72</v>
      </c>
      <c r="CF30" s="11">
        <f t="shared" si="3"/>
        <v>70.408320561866105</v>
      </c>
      <c r="CG30" s="11">
        <f t="shared" si="3"/>
        <v>60.311504452549528</v>
      </c>
      <c r="CH30" s="11">
        <f t="shared" si="3"/>
        <v>10.096816109316583</v>
      </c>
      <c r="CI30" s="11">
        <f t="shared" si="6"/>
        <v>8.879067871929287</v>
      </c>
      <c r="CJ30" s="11">
        <f t="shared" si="6"/>
        <v>1.2177482373872945</v>
      </c>
      <c r="CK30" s="11">
        <f t="shared" si="6"/>
        <v>7.5167335223034755</v>
      </c>
      <c r="CL30" s="11">
        <f t="shared" si="6"/>
        <v>8.6694580699857209</v>
      </c>
      <c r="CM30" s="11">
        <f t="shared" si="6"/>
        <v>1.1527245476822447</v>
      </c>
      <c r="CN30" s="11">
        <f t="shared" si="6"/>
        <v>-0.21631998632591279</v>
      </c>
      <c r="CO30" s="11">
        <f t="shared" si="6"/>
        <v>0.81487010243129854</v>
      </c>
      <c r="CP30" s="11">
        <f t="shared" si="6"/>
        <v>1.0311900887572112</v>
      </c>
      <c r="CQ30" s="65">
        <f t="shared" si="6"/>
        <v>7.5691630972909136</v>
      </c>
      <c r="CS30" s="63" t="s">
        <v>72</v>
      </c>
      <c r="CT30" s="59">
        <f t="shared" si="5"/>
        <v>0.60009412619336333</v>
      </c>
      <c r="CU30" s="59">
        <f t="shared" si="5"/>
        <v>0.70042974391048685</v>
      </c>
      <c r="CV30" s="59">
        <f t="shared" si="5"/>
        <v>0.10033561771712349</v>
      </c>
      <c r="CW30" s="59">
        <f t="shared" si="5"/>
        <v>0.3632095946956827</v>
      </c>
      <c r="CX30" s="59">
        <f t="shared" si="5"/>
        <v>3.4864999686607683</v>
      </c>
      <c r="CY30" s="59">
        <f t="shared" si="5"/>
        <v>3.1193594077410989</v>
      </c>
      <c r="CZ30" s="59">
        <f t="shared" si="5"/>
        <v>0.16389041133847562</v>
      </c>
      <c r="DA30" s="59">
        <f t="shared" si="5"/>
        <v>0.18508925254638561</v>
      </c>
      <c r="DB30" s="59">
        <f t="shared" si="4"/>
        <v>2.119884120790997E-2</v>
      </c>
      <c r="DC30" s="59">
        <f t="shared" si="4"/>
        <v>22.074945915830419</v>
      </c>
      <c r="DD30" s="59">
        <f t="shared" si="4"/>
        <v>5.1637456082302249</v>
      </c>
      <c r="DE30" s="11">
        <f t="shared" si="4"/>
        <v>4.4965246002119716</v>
      </c>
      <c r="DF30" s="65">
        <f t="shared" si="4"/>
        <v>0.66722100801825301</v>
      </c>
      <c r="DH30" s="63" t="s">
        <v>72</v>
      </c>
      <c r="DI30" s="11">
        <f t="shared" si="2"/>
        <v>0.75624779509099938</v>
      </c>
      <c r="DJ30" s="11">
        <f t="shared" si="2"/>
        <v>0.39327188840863225</v>
      </c>
      <c r="DK30" s="11">
        <f t="shared" si="2"/>
        <v>0.36297590668236718</v>
      </c>
      <c r="DL30" s="11">
        <f t="shared" si="2"/>
        <v>16.154952512509194</v>
      </c>
      <c r="DM30" s="11">
        <f t="shared" si="2"/>
        <v>2.7858281907364906</v>
      </c>
      <c r="DN30" s="11">
        <f t="shared" si="2"/>
        <v>3.5179810824545616</v>
      </c>
      <c r="DO30" s="11">
        <f t="shared" si="2"/>
        <v>9.8511432393181408</v>
      </c>
      <c r="DP30" s="132">
        <f t="shared" si="2"/>
        <v>100</v>
      </c>
      <c r="DQ30" s="62"/>
    </row>
    <row r="31" spans="2:121" s="68" customFormat="1" ht="12">
      <c r="B31" s="63" t="s">
        <v>73</v>
      </c>
      <c r="C31" s="5">
        <v>10936052</v>
      </c>
      <c r="D31" s="5">
        <v>9365100</v>
      </c>
      <c r="E31" s="5">
        <v>1570952</v>
      </c>
      <c r="F31" s="5">
        <v>1381171</v>
      </c>
      <c r="G31" s="5">
        <v>189781</v>
      </c>
      <c r="H31" s="5">
        <v>764910</v>
      </c>
      <c r="I31" s="5">
        <v>838471</v>
      </c>
      <c r="J31" s="5">
        <v>73561</v>
      </c>
      <c r="K31" s="5">
        <v>-15606</v>
      </c>
      <c r="L31" s="5">
        <v>45944</v>
      </c>
      <c r="M31" s="5">
        <v>61550</v>
      </c>
      <c r="N31" s="64">
        <v>772010</v>
      </c>
      <c r="O31" s="5"/>
      <c r="P31" s="63" t="s">
        <v>73</v>
      </c>
      <c r="Q31" s="5">
        <v>63819</v>
      </c>
      <c r="R31" s="5">
        <v>74730</v>
      </c>
      <c r="S31" s="5">
        <v>10911</v>
      </c>
      <c r="T31" s="5">
        <v>55935</v>
      </c>
      <c r="U31" s="5">
        <v>520455</v>
      </c>
      <c r="V31" s="5">
        <v>131801</v>
      </c>
      <c r="W31" s="5">
        <v>8506</v>
      </c>
      <c r="X31" s="5">
        <v>9606</v>
      </c>
      <c r="Y31" s="5">
        <v>1100</v>
      </c>
      <c r="Z31" s="5">
        <v>3662306</v>
      </c>
      <c r="AA31" s="5">
        <v>986264</v>
      </c>
      <c r="AB31" s="5">
        <v>965394</v>
      </c>
      <c r="AC31" s="64">
        <v>20870</v>
      </c>
      <c r="AD31" s="5">
        <v>0</v>
      </c>
      <c r="AE31" s="63" t="s">
        <v>73</v>
      </c>
      <c r="AF31" s="5">
        <v>64476</v>
      </c>
      <c r="AG31" s="5">
        <v>40387</v>
      </c>
      <c r="AH31" s="5">
        <v>24089</v>
      </c>
      <c r="AI31" s="5">
        <v>2611566</v>
      </c>
      <c r="AJ31" s="5">
        <v>316600</v>
      </c>
      <c r="AK31" s="5">
        <v>610968</v>
      </c>
      <c r="AL31" s="5">
        <v>1683998</v>
      </c>
      <c r="AM31" s="5">
        <v>15363268</v>
      </c>
      <c r="AN31" s="5">
        <v>6806</v>
      </c>
      <c r="AO31" s="64">
        <v>2257.3123714369672</v>
      </c>
      <c r="AP31" s="6"/>
      <c r="AQ31" s="63" t="s">
        <v>73</v>
      </c>
      <c r="AR31" s="11">
        <v>-2.1148235278111711</v>
      </c>
      <c r="AS31" s="11">
        <v>-2.4531037757693182</v>
      </c>
      <c r="AT31" s="11">
        <v>-4.8482102978022718E-2</v>
      </c>
      <c r="AU31" s="11">
        <v>-0.70225940893166416</v>
      </c>
      <c r="AV31" s="11">
        <v>4.981883556907758</v>
      </c>
      <c r="AW31" s="11">
        <v>11.219031306388503</v>
      </c>
      <c r="AX31" s="11">
        <v>10.069220640957143</v>
      </c>
      <c r="AY31" s="11">
        <v>-0.6147319498486814</v>
      </c>
      <c r="AZ31" s="11">
        <v>18.027103687362118</v>
      </c>
      <c r="BA31" s="11">
        <v>8.9365737996443393</v>
      </c>
      <c r="BB31" s="11">
        <v>0.55053665071145019</v>
      </c>
      <c r="BC31" s="65">
        <v>10.532683317942</v>
      </c>
      <c r="BD31" s="6"/>
      <c r="BE31" s="63" t="s">
        <v>73</v>
      </c>
      <c r="BF31" s="11">
        <v>-37.105548437961957</v>
      </c>
      <c r="BG31" s="11">
        <v>-34.091229803146831</v>
      </c>
      <c r="BH31" s="11">
        <v>-8.4186671143192875</v>
      </c>
      <c r="BI31" s="11">
        <v>-35.877888848129125</v>
      </c>
      <c r="BJ31" s="11">
        <v>7.2895150218308213</v>
      </c>
      <c r="BK31" s="11">
        <v>434.71134731632111</v>
      </c>
      <c r="BL31" s="11">
        <v>1.9415148609779485</v>
      </c>
      <c r="BM31" s="11">
        <v>4.0398570345499838</v>
      </c>
      <c r="BN31" s="11">
        <v>23.734533183352081</v>
      </c>
      <c r="BO31" s="11">
        <v>12.521779686507701</v>
      </c>
      <c r="BP31" s="57">
        <v>51.410070219501193</v>
      </c>
      <c r="BQ31" s="57">
        <v>52.856215463052393</v>
      </c>
      <c r="BR31" s="65">
        <v>5.3189341945902306</v>
      </c>
      <c r="BS31" s="5"/>
      <c r="BT31" s="63" t="s">
        <v>73</v>
      </c>
      <c r="BU31" s="11">
        <v>7.3669486445080938</v>
      </c>
      <c r="BV31" s="11">
        <v>10.007354343148203</v>
      </c>
      <c r="BW31" s="11">
        <v>3.213505291572047</v>
      </c>
      <c r="BX31" s="11">
        <v>2.6835449010445029</v>
      </c>
      <c r="BY31" s="11">
        <v>22.060297632816717</v>
      </c>
      <c r="BZ31" s="11">
        <v>-4.2258819988525316</v>
      </c>
      <c r="CA31" s="11">
        <v>2.3079460683386297</v>
      </c>
      <c r="CB31" s="11">
        <v>1.6436637630946715</v>
      </c>
      <c r="CC31" s="11">
        <v>7.3518600205852075E-2</v>
      </c>
      <c r="CD31" s="66">
        <v>1.5689916621814282</v>
      </c>
      <c r="CE31" s="63" t="s">
        <v>73</v>
      </c>
      <c r="CF31" s="11">
        <f t="shared" si="3"/>
        <v>71.183110260134768</v>
      </c>
      <c r="CG31" s="11">
        <f t="shared" si="3"/>
        <v>60.957733732172095</v>
      </c>
      <c r="CH31" s="11">
        <f t="shared" si="3"/>
        <v>10.22537652796267</v>
      </c>
      <c r="CI31" s="11">
        <f t="shared" si="6"/>
        <v>8.9900859634812083</v>
      </c>
      <c r="CJ31" s="11">
        <f t="shared" si="6"/>
        <v>1.2352905644814631</v>
      </c>
      <c r="CK31" s="11">
        <f t="shared" si="6"/>
        <v>4.9788235159342404</v>
      </c>
      <c r="CL31" s="11">
        <f t="shared" si="6"/>
        <v>5.4576344043467833</v>
      </c>
      <c r="CM31" s="11">
        <f t="shared" si="6"/>
        <v>0.47881088841254343</v>
      </c>
      <c r="CN31" s="11">
        <f t="shared" si="6"/>
        <v>-0.10157995030744761</v>
      </c>
      <c r="CO31" s="11">
        <f t="shared" si="6"/>
        <v>0.2990509571270904</v>
      </c>
      <c r="CP31" s="11">
        <f t="shared" si="6"/>
        <v>0.400630907434538</v>
      </c>
      <c r="CQ31" s="65">
        <f t="shared" si="6"/>
        <v>5.0250376417309131</v>
      </c>
      <c r="CS31" s="63" t="s">
        <v>73</v>
      </c>
      <c r="CT31" s="59">
        <f t="shared" si="5"/>
        <v>0.41539990059406628</v>
      </c>
      <c r="CU31" s="59">
        <f t="shared" si="5"/>
        <v>0.48641994658948867</v>
      </c>
      <c r="CV31" s="59">
        <f t="shared" si="5"/>
        <v>7.1020045995422332E-2</v>
      </c>
      <c r="CW31" s="59">
        <f t="shared" si="5"/>
        <v>0.36408269386435227</v>
      </c>
      <c r="CX31" s="59">
        <f t="shared" si="5"/>
        <v>3.3876581466911859</v>
      </c>
      <c r="CY31" s="59">
        <f t="shared" si="5"/>
        <v>0.85789690058130863</v>
      </c>
      <c r="CZ31" s="59">
        <f t="shared" si="5"/>
        <v>5.5365824510774667E-2</v>
      </c>
      <c r="DA31" s="59">
        <f t="shared" si="5"/>
        <v>6.2525759493357799E-2</v>
      </c>
      <c r="DB31" s="59">
        <f t="shared" si="4"/>
        <v>7.1599349825831327E-3</v>
      </c>
      <c r="DC31" s="59">
        <f t="shared" si="4"/>
        <v>23.838066223931001</v>
      </c>
      <c r="DD31" s="59">
        <f t="shared" si="4"/>
        <v>6.4196237415112458</v>
      </c>
      <c r="DE31" s="11">
        <f t="shared" si="4"/>
        <v>6.2837802477962379</v>
      </c>
      <c r="DF31" s="65">
        <f t="shared" si="4"/>
        <v>0.13584349371500909</v>
      </c>
      <c r="DH31" s="63" t="s">
        <v>73</v>
      </c>
      <c r="DI31" s="11">
        <f t="shared" si="2"/>
        <v>0.41967633448820918</v>
      </c>
      <c r="DJ31" s="11">
        <f t="shared" si="2"/>
        <v>0.26288026740144088</v>
      </c>
      <c r="DK31" s="11">
        <f t="shared" si="2"/>
        <v>0.15679606708676824</v>
      </c>
      <c r="DL31" s="11">
        <f t="shared" si="2"/>
        <v>16.998766147931548</v>
      </c>
      <c r="DM31" s="11">
        <f t="shared" si="2"/>
        <v>2.0607594686234725</v>
      </c>
      <c r="DN31" s="11">
        <f t="shared" si="2"/>
        <v>3.9768101422171376</v>
      </c>
      <c r="DO31" s="11">
        <f t="shared" si="2"/>
        <v>10.961196537090936</v>
      </c>
      <c r="DP31" s="132">
        <f t="shared" si="2"/>
        <v>100</v>
      </c>
      <c r="DQ31" s="85"/>
    </row>
    <row r="32" spans="2:121" ht="12">
      <c r="B32" s="74" t="s">
        <v>74</v>
      </c>
      <c r="C32" s="77">
        <v>15399493</v>
      </c>
      <c r="D32" s="75">
        <v>13188267</v>
      </c>
      <c r="E32" s="75">
        <v>2211226</v>
      </c>
      <c r="F32" s="75">
        <v>1944548</v>
      </c>
      <c r="G32" s="75">
        <v>266678</v>
      </c>
      <c r="H32" s="75">
        <v>1605201</v>
      </c>
      <c r="I32" s="75">
        <v>1862495</v>
      </c>
      <c r="J32" s="75">
        <v>257294</v>
      </c>
      <c r="K32" s="75">
        <v>-50891</v>
      </c>
      <c r="L32" s="75">
        <v>178206</v>
      </c>
      <c r="M32" s="75">
        <v>229097</v>
      </c>
      <c r="N32" s="76">
        <v>1610517</v>
      </c>
      <c r="O32" s="5"/>
      <c r="P32" s="74" t="s">
        <v>74</v>
      </c>
      <c r="Q32" s="75">
        <v>114972</v>
      </c>
      <c r="R32" s="75">
        <v>137275</v>
      </c>
      <c r="S32" s="75">
        <v>22303</v>
      </c>
      <c r="T32" s="75">
        <v>244844</v>
      </c>
      <c r="U32" s="75">
        <v>771045</v>
      </c>
      <c r="V32" s="75">
        <v>479656</v>
      </c>
      <c r="W32" s="75">
        <v>45575</v>
      </c>
      <c r="X32" s="75">
        <v>51469</v>
      </c>
      <c r="Y32" s="75">
        <v>5894</v>
      </c>
      <c r="Z32" s="75">
        <v>5125270</v>
      </c>
      <c r="AA32" s="75">
        <v>1225867</v>
      </c>
      <c r="AB32" s="75">
        <v>1150649</v>
      </c>
      <c r="AC32" s="76">
        <v>75218</v>
      </c>
      <c r="AD32" s="5">
        <v>0</v>
      </c>
      <c r="AE32" s="74" t="s">
        <v>74</v>
      </c>
      <c r="AF32" s="75">
        <v>109692</v>
      </c>
      <c r="AG32" s="75">
        <v>45934</v>
      </c>
      <c r="AH32" s="75">
        <v>63758</v>
      </c>
      <c r="AI32" s="75">
        <v>3789711</v>
      </c>
      <c r="AJ32" s="75">
        <v>509409</v>
      </c>
      <c r="AK32" s="75">
        <v>735417</v>
      </c>
      <c r="AL32" s="75">
        <v>2544885</v>
      </c>
      <c r="AM32" s="75">
        <v>22129964</v>
      </c>
      <c r="AN32" s="75">
        <v>11800</v>
      </c>
      <c r="AO32" s="76">
        <v>1875.4206779661017</v>
      </c>
      <c r="AQ32" s="74" t="s">
        <v>74</v>
      </c>
      <c r="AR32" s="78">
        <v>-2.777633447615464</v>
      </c>
      <c r="AS32" s="78">
        <v>-3.1125242819870964</v>
      </c>
      <c r="AT32" s="78">
        <v>-0.73117418394415656</v>
      </c>
      <c r="AU32" s="78">
        <v>-1.3738844289716763</v>
      </c>
      <c r="AV32" s="78">
        <v>4.2211687646799048</v>
      </c>
      <c r="AW32" s="78">
        <v>28.760333627987787</v>
      </c>
      <c r="AX32" s="78">
        <v>24.254305381543467</v>
      </c>
      <c r="AY32" s="78">
        <v>1.9874742349770096</v>
      </c>
      <c r="AZ32" s="78">
        <v>9.6090655583382176</v>
      </c>
      <c r="BA32" s="78">
        <v>7.3704759207822965</v>
      </c>
      <c r="BB32" s="78">
        <v>3.069634775097402</v>
      </c>
      <c r="BC32" s="79">
        <v>28.668121241560364</v>
      </c>
      <c r="BE32" s="74" t="s">
        <v>74</v>
      </c>
      <c r="BF32" s="78">
        <v>-38.506137512368625</v>
      </c>
      <c r="BG32" s="78">
        <v>-35.097631317668196</v>
      </c>
      <c r="BH32" s="78">
        <v>-9.1342432267264204</v>
      </c>
      <c r="BI32" s="78">
        <v>45.134023307370391</v>
      </c>
      <c r="BJ32" s="78">
        <v>4.1153547007162068</v>
      </c>
      <c r="BK32" s="78">
        <v>208.56363542792445</v>
      </c>
      <c r="BL32" s="78">
        <v>-11.118261954910679</v>
      </c>
      <c r="BM32" s="78">
        <v>-9.2849463313181868</v>
      </c>
      <c r="BN32" s="78">
        <v>7.9289507416224136</v>
      </c>
      <c r="BO32" s="78">
        <v>9.1333289895233261</v>
      </c>
      <c r="BP32" s="80">
        <v>28.471194597336396</v>
      </c>
      <c r="BQ32" s="80">
        <v>30.423285221061796</v>
      </c>
      <c r="BR32" s="65">
        <v>4.5362314812241156</v>
      </c>
      <c r="BS32" s="5"/>
      <c r="BT32" s="74" t="s">
        <v>74</v>
      </c>
      <c r="BU32" s="78">
        <v>7.8117628557949361</v>
      </c>
      <c r="BV32" s="78">
        <v>16.916106699246587</v>
      </c>
      <c r="BW32" s="78">
        <v>2.0846676059946203</v>
      </c>
      <c r="BX32" s="78">
        <v>4.1015570275557778</v>
      </c>
      <c r="BY32" s="78">
        <v>30.454791068588712</v>
      </c>
      <c r="BZ32" s="78">
        <v>-2.796807198738529</v>
      </c>
      <c r="CA32" s="78">
        <v>2.0675529231141918</v>
      </c>
      <c r="CB32" s="78">
        <v>1.5953806116676219</v>
      </c>
      <c r="CC32" s="78">
        <v>-0.74859113466229288</v>
      </c>
      <c r="CD32" s="81">
        <v>2.3616508552641058</v>
      </c>
      <c r="CE32" s="74" t="s">
        <v>74</v>
      </c>
      <c r="CF32" s="78">
        <f t="shared" si="3"/>
        <v>69.586615685411871</v>
      </c>
      <c r="CG32" s="78">
        <f t="shared" si="3"/>
        <v>59.594615698425898</v>
      </c>
      <c r="CH32" s="78">
        <f t="shared" si="3"/>
        <v>9.9919999869859701</v>
      </c>
      <c r="CI32" s="78">
        <f t="shared" si="6"/>
        <v>8.7869460610057928</v>
      </c>
      <c r="CJ32" s="78">
        <f t="shared" si="6"/>
        <v>1.2050539259801778</v>
      </c>
      <c r="CK32" s="78">
        <f t="shared" si="6"/>
        <v>7.2535183518599489</v>
      </c>
      <c r="CL32" s="78">
        <f t="shared" si="6"/>
        <v>8.4161682323568172</v>
      </c>
      <c r="CM32" s="78">
        <f t="shared" si="6"/>
        <v>1.1626498804968683</v>
      </c>
      <c r="CN32" s="78">
        <f t="shared" si="6"/>
        <v>-0.22996422407194156</v>
      </c>
      <c r="CO32" s="78">
        <f t="shared" si="6"/>
        <v>0.80527017576711835</v>
      </c>
      <c r="CP32" s="78">
        <f t="shared" si="6"/>
        <v>1.0352343998390598</v>
      </c>
      <c r="CQ32" s="65">
        <f t="shared" si="6"/>
        <v>7.2775400809508772</v>
      </c>
      <c r="CS32" s="74" t="s">
        <v>74</v>
      </c>
      <c r="CT32" s="82">
        <f t="shared" si="5"/>
        <v>0.51953089485369253</v>
      </c>
      <c r="CU32" s="82">
        <f t="shared" si="5"/>
        <v>0.62031280303935421</v>
      </c>
      <c r="CV32" s="82">
        <f t="shared" si="5"/>
        <v>0.10078190818566175</v>
      </c>
      <c r="CW32" s="82">
        <f t="shared" si="5"/>
        <v>1.1063913163166466</v>
      </c>
      <c r="CX32" s="82">
        <f t="shared" si="5"/>
        <v>3.4841674392240312</v>
      </c>
      <c r="CY32" s="82">
        <f t="shared" si="5"/>
        <v>2.167450430556507</v>
      </c>
      <c r="CZ32" s="82">
        <f t="shared" si="5"/>
        <v>0.20594249498101305</v>
      </c>
      <c r="DA32" s="82">
        <f t="shared" si="5"/>
        <v>0.2325760674531599</v>
      </c>
      <c r="DB32" s="82">
        <f t="shared" si="4"/>
        <v>2.6633572472146816E-2</v>
      </c>
      <c r="DC32" s="82">
        <f t="shared" si="4"/>
        <v>23.159865962728183</v>
      </c>
      <c r="DD32" s="82">
        <f t="shared" si="4"/>
        <v>5.5393989795916525</v>
      </c>
      <c r="DE32" s="78">
        <f t="shared" si="4"/>
        <v>5.1995068767396093</v>
      </c>
      <c r="DF32" s="79">
        <f t="shared" si="4"/>
        <v>0.33989210285204263</v>
      </c>
      <c r="DH32" s="74" t="s">
        <v>74</v>
      </c>
      <c r="DI32" s="78">
        <f t="shared" si="2"/>
        <v>0.49567184112906826</v>
      </c>
      <c r="DJ32" s="78">
        <f t="shared" si="2"/>
        <v>0.20756472988388053</v>
      </c>
      <c r="DK32" s="78">
        <f t="shared" si="2"/>
        <v>0.28810711124518773</v>
      </c>
      <c r="DL32" s="78">
        <f t="shared" si="2"/>
        <v>17.124795142007461</v>
      </c>
      <c r="DM32" s="78">
        <f t="shared" si="2"/>
        <v>2.3018971020467993</v>
      </c>
      <c r="DN32" s="78">
        <f t="shared" si="2"/>
        <v>3.3231730517049187</v>
      </c>
      <c r="DO32" s="78">
        <f t="shared" si="2"/>
        <v>11.499724988255743</v>
      </c>
      <c r="DP32" s="136">
        <f t="shared" si="2"/>
        <v>100</v>
      </c>
      <c r="DQ32" s="62"/>
    </row>
    <row r="33" spans="2:121" ht="12">
      <c r="B33" s="63" t="s">
        <v>75</v>
      </c>
      <c r="C33" s="5">
        <v>25392512</v>
      </c>
      <c r="D33" s="5">
        <v>21746186</v>
      </c>
      <c r="E33" s="5">
        <v>3646326</v>
      </c>
      <c r="F33" s="5">
        <v>3205555</v>
      </c>
      <c r="G33" s="5">
        <v>440771</v>
      </c>
      <c r="H33" s="5">
        <v>1486716</v>
      </c>
      <c r="I33" s="5">
        <v>2049426</v>
      </c>
      <c r="J33" s="5">
        <v>562710</v>
      </c>
      <c r="K33" s="5">
        <v>-241912</v>
      </c>
      <c r="L33" s="5">
        <v>284386</v>
      </c>
      <c r="M33" s="5">
        <v>526298</v>
      </c>
      <c r="N33" s="64">
        <v>1679977</v>
      </c>
      <c r="O33" s="5"/>
      <c r="P33" s="63" t="s">
        <v>75</v>
      </c>
      <c r="Q33" s="5">
        <v>237970</v>
      </c>
      <c r="R33" s="5">
        <v>268091</v>
      </c>
      <c r="S33" s="5">
        <v>30121</v>
      </c>
      <c r="T33" s="5">
        <v>135530</v>
      </c>
      <c r="U33" s="5">
        <v>1217308</v>
      </c>
      <c r="V33" s="5">
        <v>89169</v>
      </c>
      <c r="W33" s="5">
        <v>48651</v>
      </c>
      <c r="X33" s="5">
        <v>54942</v>
      </c>
      <c r="Y33" s="5">
        <v>6291</v>
      </c>
      <c r="Z33" s="5">
        <v>6595823</v>
      </c>
      <c r="AA33" s="5">
        <v>1452593</v>
      </c>
      <c r="AB33" s="5">
        <v>1266806</v>
      </c>
      <c r="AC33" s="64">
        <v>185787</v>
      </c>
      <c r="AD33" s="5">
        <v>0</v>
      </c>
      <c r="AE33" s="63" t="s">
        <v>75</v>
      </c>
      <c r="AF33" s="5">
        <v>435364</v>
      </c>
      <c r="AG33" s="5">
        <v>362785</v>
      </c>
      <c r="AH33" s="5">
        <v>72579</v>
      </c>
      <c r="AI33" s="5">
        <v>4707866</v>
      </c>
      <c r="AJ33" s="5">
        <v>248864</v>
      </c>
      <c r="AK33" s="5">
        <v>1391232</v>
      </c>
      <c r="AL33" s="5">
        <v>3067770</v>
      </c>
      <c r="AM33" s="5">
        <v>33475051</v>
      </c>
      <c r="AN33" s="5">
        <v>17652</v>
      </c>
      <c r="AO33" s="64">
        <v>1896.3885678676638</v>
      </c>
      <c r="AQ33" s="63" t="s">
        <v>75</v>
      </c>
      <c r="AR33" s="11">
        <v>-3.0680748284715142</v>
      </c>
      <c r="AS33" s="11">
        <v>-3.4027431947068392</v>
      </c>
      <c r="AT33" s="11">
        <v>-1.0229877038978961</v>
      </c>
      <c r="AU33" s="11">
        <v>-1.6662612316492083</v>
      </c>
      <c r="AV33" s="11">
        <v>3.921110953930306</v>
      </c>
      <c r="AW33" s="11">
        <v>-9.2949830604850199</v>
      </c>
      <c r="AX33" s="11">
        <v>-6.1576882500329688</v>
      </c>
      <c r="AY33" s="11">
        <v>3.2804306609132636</v>
      </c>
      <c r="AZ33" s="11">
        <v>-1.9706032364260213</v>
      </c>
      <c r="BA33" s="11">
        <v>5.8448277145473089</v>
      </c>
      <c r="BB33" s="11">
        <v>4.028115172586916</v>
      </c>
      <c r="BC33" s="65">
        <v>-7.797476579964008</v>
      </c>
      <c r="BE33" s="63" t="s">
        <v>75</v>
      </c>
      <c r="BF33" s="11">
        <v>-33.328290299444149</v>
      </c>
      <c r="BG33" s="11">
        <v>-31.270877716506568</v>
      </c>
      <c r="BH33" s="11">
        <v>-9.112579584200839</v>
      </c>
      <c r="BI33" s="11">
        <v>57.221906430170641</v>
      </c>
      <c r="BJ33" s="11">
        <v>5.0550903443675121</v>
      </c>
      <c r="BK33" s="11">
        <v>-59.503058763687235</v>
      </c>
      <c r="BL33" s="11">
        <v>-10.325696274860377</v>
      </c>
      <c r="BM33" s="11">
        <v>-8.4757621189405299</v>
      </c>
      <c r="BN33" s="11">
        <v>8.8973515665570364</v>
      </c>
      <c r="BO33" s="11">
        <v>11.921105381231738</v>
      </c>
      <c r="BP33" s="57">
        <v>36.99481386402497</v>
      </c>
      <c r="BQ33" s="57">
        <v>41.002663544172201</v>
      </c>
      <c r="BR33" s="86">
        <v>14.754169240271771</v>
      </c>
      <c r="BS33" s="5"/>
      <c r="BT33" s="63" t="s">
        <v>75</v>
      </c>
      <c r="BU33" s="11">
        <v>36.300850933271555</v>
      </c>
      <c r="BV33" s="11">
        <v>45.634205381623154</v>
      </c>
      <c r="BW33" s="11">
        <v>3.2315416672593056</v>
      </c>
      <c r="BX33" s="11">
        <v>4.3054473009864989</v>
      </c>
      <c r="BY33" s="11">
        <v>14.447065748750282</v>
      </c>
      <c r="BZ33" s="11">
        <v>11.546908036051464</v>
      </c>
      <c r="CA33" s="11">
        <v>0.61983579500877706</v>
      </c>
      <c r="CB33" s="11">
        <v>-0.7516682144144945</v>
      </c>
      <c r="CC33" s="11">
        <v>-0.68639585912006296</v>
      </c>
      <c r="CD33" s="69">
        <v>-6.5723478529526813E-2</v>
      </c>
      <c r="CE33" s="63" t="s">
        <v>75</v>
      </c>
      <c r="CF33" s="11">
        <f t="shared" si="3"/>
        <v>75.855036038630686</v>
      </c>
      <c r="CG33" s="11">
        <f t="shared" si="3"/>
        <v>64.962368541275708</v>
      </c>
      <c r="CH33" s="11">
        <f t="shared" si="3"/>
        <v>10.892667497354971</v>
      </c>
      <c r="CI33" s="11">
        <f t="shared" si="6"/>
        <v>9.575952550453172</v>
      </c>
      <c r="CJ33" s="11">
        <f t="shared" si="6"/>
        <v>1.3167149469017985</v>
      </c>
      <c r="CK33" s="11">
        <f t="shared" si="6"/>
        <v>4.4412658251065853</v>
      </c>
      <c r="CL33" s="11">
        <f t="shared" si="6"/>
        <v>6.1222490743927471</v>
      </c>
      <c r="CM33" s="11">
        <f t="shared" si="6"/>
        <v>1.6809832492861623</v>
      </c>
      <c r="CN33" s="11">
        <f t="shared" si="6"/>
        <v>-0.72266357413465931</v>
      </c>
      <c r="CO33" s="11">
        <f t="shared" si="6"/>
        <v>0.84954612914555383</v>
      </c>
      <c r="CP33" s="11">
        <f t="shared" si="6"/>
        <v>1.5722097032802129</v>
      </c>
      <c r="CQ33" s="86">
        <f t="shared" si="6"/>
        <v>5.0185942957936049</v>
      </c>
      <c r="CS33" s="63" t="s">
        <v>75</v>
      </c>
      <c r="CT33" s="59">
        <f t="shared" si="5"/>
        <v>0.71088763987245307</v>
      </c>
      <c r="CU33" s="59">
        <f t="shared" si="5"/>
        <v>0.80086808530926512</v>
      </c>
      <c r="CV33" s="59">
        <f t="shared" si="5"/>
        <v>8.9980445436812037E-2</v>
      </c>
      <c r="CW33" s="59">
        <f t="shared" si="5"/>
        <v>0.40486868862425335</v>
      </c>
      <c r="CX33" s="59">
        <f t="shared" si="5"/>
        <v>3.636463466478363</v>
      </c>
      <c r="CY33" s="59">
        <f t="shared" si="5"/>
        <v>0.26637450081853498</v>
      </c>
      <c r="CZ33" s="59">
        <f t="shared" si="5"/>
        <v>0.14533510344763925</v>
      </c>
      <c r="DA33" s="59">
        <f t="shared" si="5"/>
        <v>0.16412820401677655</v>
      </c>
      <c r="DB33" s="59">
        <f t="shared" si="4"/>
        <v>1.8793100569137296E-2</v>
      </c>
      <c r="DC33" s="59">
        <f t="shared" si="4"/>
        <v>19.703698136262734</v>
      </c>
      <c r="DD33" s="59">
        <f t="shared" si="4"/>
        <v>4.3393302074431492</v>
      </c>
      <c r="DE33" s="11">
        <f t="shared" si="4"/>
        <v>3.7843288125236914</v>
      </c>
      <c r="DF33" s="65">
        <f t="shared" si="4"/>
        <v>0.5550013949194581</v>
      </c>
      <c r="DH33" s="63" t="s">
        <v>75</v>
      </c>
      <c r="DI33" s="11">
        <f t="shared" si="2"/>
        <v>1.3005626190084072</v>
      </c>
      <c r="DJ33" s="11">
        <f t="shared" si="2"/>
        <v>1.0837474153512119</v>
      </c>
      <c r="DK33" s="11">
        <f t="shared" si="2"/>
        <v>0.21681520365719534</v>
      </c>
      <c r="DL33" s="11">
        <f t="shared" si="2"/>
        <v>14.063805309811178</v>
      </c>
      <c r="DM33" s="11">
        <f t="shared" si="2"/>
        <v>0.74343127961179212</v>
      </c>
      <c r="DN33" s="11">
        <f t="shared" si="2"/>
        <v>4.156026528533145</v>
      </c>
      <c r="DO33" s="11">
        <f t="shared" si="2"/>
        <v>9.1643475016662403</v>
      </c>
      <c r="DP33" s="132">
        <f t="shared" si="2"/>
        <v>100</v>
      </c>
      <c r="DQ33" s="62"/>
    </row>
    <row r="34" spans="2:121" ht="12">
      <c r="B34" s="63" t="s">
        <v>76</v>
      </c>
      <c r="C34" s="5">
        <v>15724580</v>
      </c>
      <c r="D34" s="5">
        <v>13465713</v>
      </c>
      <c r="E34" s="5">
        <v>2258867</v>
      </c>
      <c r="F34" s="5">
        <v>1986338</v>
      </c>
      <c r="G34" s="5">
        <v>272529</v>
      </c>
      <c r="H34" s="5">
        <v>1470350</v>
      </c>
      <c r="I34" s="5">
        <v>1622632</v>
      </c>
      <c r="J34" s="5">
        <v>152282</v>
      </c>
      <c r="K34" s="5">
        <v>-114051</v>
      </c>
      <c r="L34" s="5">
        <v>22064</v>
      </c>
      <c r="M34" s="5">
        <v>136115</v>
      </c>
      <c r="N34" s="64">
        <v>1571881</v>
      </c>
      <c r="O34" s="5"/>
      <c r="P34" s="63" t="s">
        <v>76</v>
      </c>
      <c r="Q34" s="5">
        <v>110574</v>
      </c>
      <c r="R34" s="5">
        <v>125122</v>
      </c>
      <c r="S34" s="5">
        <v>14548</v>
      </c>
      <c r="T34" s="5">
        <v>80459</v>
      </c>
      <c r="U34" s="5">
        <v>742047</v>
      </c>
      <c r="V34" s="5">
        <v>638801</v>
      </c>
      <c r="W34" s="5">
        <v>12520</v>
      </c>
      <c r="X34" s="5">
        <v>14139</v>
      </c>
      <c r="Y34" s="5">
        <v>1619</v>
      </c>
      <c r="Z34" s="5">
        <v>6092427</v>
      </c>
      <c r="AA34" s="5">
        <v>2911083</v>
      </c>
      <c r="AB34" s="5">
        <v>2816686</v>
      </c>
      <c r="AC34" s="64">
        <v>94397</v>
      </c>
      <c r="AD34" s="5">
        <v>0</v>
      </c>
      <c r="AE34" s="63" t="s">
        <v>76</v>
      </c>
      <c r="AF34" s="5">
        <v>186233</v>
      </c>
      <c r="AG34" s="5">
        <v>157566</v>
      </c>
      <c r="AH34" s="5">
        <v>28667</v>
      </c>
      <c r="AI34" s="5">
        <v>2995111</v>
      </c>
      <c r="AJ34" s="5">
        <v>129533</v>
      </c>
      <c r="AK34" s="5">
        <v>782086</v>
      </c>
      <c r="AL34" s="5">
        <v>2083492</v>
      </c>
      <c r="AM34" s="5">
        <v>23287357</v>
      </c>
      <c r="AN34" s="5">
        <v>8838</v>
      </c>
      <c r="AO34" s="64">
        <v>2634.9125367730257</v>
      </c>
      <c r="AQ34" s="63" t="s">
        <v>76</v>
      </c>
      <c r="AR34" s="11">
        <v>0.36607629199961755</v>
      </c>
      <c r="AS34" s="11">
        <v>2.0500702928993364E-2</v>
      </c>
      <c r="AT34" s="11">
        <v>2.4767349597803903</v>
      </c>
      <c r="AU34" s="11">
        <v>1.8162861934774854</v>
      </c>
      <c r="AV34" s="11">
        <v>7.5620932316108131</v>
      </c>
      <c r="AW34" s="11">
        <v>74.744185493742805</v>
      </c>
      <c r="AX34" s="11">
        <v>64.04721344622773</v>
      </c>
      <c r="AY34" s="11">
        <v>3.1057246352280035</v>
      </c>
      <c r="AZ34" s="11">
        <v>1.7369278089379407</v>
      </c>
      <c r="BA34" s="11">
        <v>52.365168151370767</v>
      </c>
      <c r="BB34" s="11">
        <v>4.2643318932499925</v>
      </c>
      <c r="BC34" s="65">
        <v>66.353689214660122</v>
      </c>
      <c r="BE34" s="63" t="s">
        <v>76</v>
      </c>
      <c r="BF34" s="11">
        <v>-31.988781045872237</v>
      </c>
      <c r="BG34" s="11">
        <v>-29.859631813799137</v>
      </c>
      <c r="BH34" s="11">
        <v>-7.9590029102872331</v>
      </c>
      <c r="BI34" s="11">
        <v>-1.9760967824466076</v>
      </c>
      <c r="BJ34" s="11">
        <v>7.8577066136424092</v>
      </c>
      <c r="BK34" s="11">
        <v>5113.425283604015</v>
      </c>
      <c r="BL34" s="11">
        <v>-0.58758138796252191</v>
      </c>
      <c r="BM34" s="11">
        <v>1.4639397201291711</v>
      </c>
      <c r="BN34" s="11">
        <v>20.730797912005965</v>
      </c>
      <c r="BO34" s="11">
        <v>22.93938112875545</v>
      </c>
      <c r="BP34" s="57">
        <v>56.72428134194368</v>
      </c>
      <c r="BQ34" s="57">
        <v>59.26833571197546</v>
      </c>
      <c r="BR34" s="65">
        <v>6.1367903844207827</v>
      </c>
      <c r="BS34" s="5"/>
      <c r="BT34" s="63" t="s">
        <v>76</v>
      </c>
      <c r="BU34" s="11">
        <v>41.889647395849202</v>
      </c>
      <c r="BV34" s="11">
        <v>52.203858079846988</v>
      </c>
      <c r="BW34" s="11">
        <v>3.3827400916008514</v>
      </c>
      <c r="BX34" s="11">
        <v>0.94990508701255982</v>
      </c>
      <c r="BY34" s="11">
        <v>-13.722316581743099</v>
      </c>
      <c r="BZ34" s="11">
        <v>-4.7764806724817248</v>
      </c>
      <c r="CA34" s="11">
        <v>4.4107248542579045</v>
      </c>
      <c r="CB34" s="11">
        <v>8.4934834325531643</v>
      </c>
      <c r="CC34" s="11">
        <v>0.9019294440004566</v>
      </c>
      <c r="CD34" s="69">
        <v>7.5236955629931268</v>
      </c>
      <c r="CE34" s="63" t="s">
        <v>76</v>
      </c>
      <c r="CF34" s="11">
        <f t="shared" si="3"/>
        <v>67.524107609120264</v>
      </c>
      <c r="CG34" s="11">
        <f t="shared" si="3"/>
        <v>57.824136075210255</v>
      </c>
      <c r="CH34" s="11">
        <f t="shared" si="3"/>
        <v>9.6999715339100092</v>
      </c>
      <c r="CI34" s="11">
        <f t="shared" si="6"/>
        <v>8.5296841543675388</v>
      </c>
      <c r="CJ34" s="11">
        <f t="shared" si="6"/>
        <v>1.1702873795424702</v>
      </c>
      <c r="CK34" s="11">
        <f t="shared" si="6"/>
        <v>6.3139410797026052</v>
      </c>
      <c r="CL34" s="11">
        <f t="shared" si="6"/>
        <v>6.967866726996971</v>
      </c>
      <c r="CM34" s="11">
        <f t="shared" si="6"/>
        <v>0.65392564729436664</v>
      </c>
      <c r="CN34" s="11">
        <f t="shared" si="6"/>
        <v>-0.48975502028847667</v>
      </c>
      <c r="CO34" s="11">
        <f t="shared" si="6"/>
        <v>9.4746690231957198E-2</v>
      </c>
      <c r="CP34" s="11">
        <f t="shared" si="6"/>
        <v>0.58450171052043398</v>
      </c>
      <c r="CQ34" s="65">
        <f t="shared" si="6"/>
        <v>6.7499330215962248</v>
      </c>
      <c r="CS34" s="63" t="s">
        <v>76</v>
      </c>
      <c r="CT34" s="59">
        <f t="shared" si="5"/>
        <v>0.4748241717598094</v>
      </c>
      <c r="CU34" s="59">
        <f t="shared" si="5"/>
        <v>0.53729583825249039</v>
      </c>
      <c r="CV34" s="59">
        <f t="shared" si="5"/>
        <v>6.2471666492680988E-2</v>
      </c>
      <c r="CW34" s="59">
        <f t="shared" si="5"/>
        <v>0.34550507384758178</v>
      </c>
      <c r="CX34" s="59">
        <f t="shared" si="5"/>
        <v>3.186480114510204</v>
      </c>
      <c r="CY34" s="59">
        <f t="shared" si="5"/>
        <v>2.7431236614786298</v>
      </c>
      <c r="CZ34" s="59">
        <f t="shared" si="5"/>
        <v>5.3763078394856056E-2</v>
      </c>
      <c r="DA34" s="59">
        <f t="shared" si="5"/>
        <v>6.0715348676107811E-2</v>
      </c>
      <c r="DB34" s="59">
        <f t="shared" si="4"/>
        <v>6.9522702812517536E-3</v>
      </c>
      <c r="DC34" s="59">
        <f t="shared" si="4"/>
        <v>26.161951311177134</v>
      </c>
      <c r="DD34" s="59">
        <f t="shared" si="4"/>
        <v>12.500701560937122</v>
      </c>
      <c r="DE34" s="11">
        <f t="shared" si="4"/>
        <v>12.095344267707151</v>
      </c>
      <c r="DF34" s="65">
        <f t="shared" si="4"/>
        <v>0.40535729322997027</v>
      </c>
      <c r="DH34" s="63" t="s">
        <v>76</v>
      </c>
      <c r="DI34" s="11">
        <f t="shared" si="2"/>
        <v>0.79971720277230252</v>
      </c>
      <c r="DJ34" s="11">
        <f t="shared" si="2"/>
        <v>0.67661607111532662</v>
      </c>
      <c r="DK34" s="11">
        <f t="shared" si="2"/>
        <v>0.12310113165697593</v>
      </c>
      <c r="DL34" s="11">
        <f t="shared" si="2"/>
        <v>12.861532547467711</v>
      </c>
      <c r="DM34" s="11">
        <f t="shared" si="2"/>
        <v>0.55623744678281872</v>
      </c>
      <c r="DN34" s="11">
        <f t="shared" si="2"/>
        <v>3.358414610983977</v>
      </c>
      <c r="DO34" s="11">
        <f t="shared" si="2"/>
        <v>8.9468804897009129</v>
      </c>
      <c r="DP34" s="133">
        <f t="shared" si="2"/>
        <v>100</v>
      </c>
      <c r="DQ34" s="73"/>
    </row>
    <row r="35" spans="2:121" ht="12">
      <c r="B35" s="63" t="s">
        <v>77</v>
      </c>
      <c r="C35" s="5">
        <v>54135669</v>
      </c>
      <c r="D35" s="5">
        <v>46355076</v>
      </c>
      <c r="E35" s="5">
        <v>7780593</v>
      </c>
      <c r="F35" s="5">
        <v>6837278</v>
      </c>
      <c r="G35" s="5">
        <v>943315</v>
      </c>
      <c r="H35" s="5">
        <v>4254409</v>
      </c>
      <c r="I35" s="5">
        <v>6859375</v>
      </c>
      <c r="J35" s="5">
        <v>2604966</v>
      </c>
      <c r="K35" s="5">
        <v>-281316</v>
      </c>
      <c r="L35" s="5">
        <v>2263793</v>
      </c>
      <c r="M35" s="5">
        <v>2545109</v>
      </c>
      <c r="N35" s="64">
        <v>4487618</v>
      </c>
      <c r="O35" s="5"/>
      <c r="P35" s="63" t="s">
        <v>77</v>
      </c>
      <c r="Q35" s="5">
        <v>437212</v>
      </c>
      <c r="R35" s="5">
        <v>490848</v>
      </c>
      <c r="S35" s="5">
        <v>53636</v>
      </c>
      <c r="T35" s="5">
        <v>268574</v>
      </c>
      <c r="U35" s="5">
        <v>2279421</v>
      </c>
      <c r="V35" s="5">
        <v>1502411</v>
      </c>
      <c r="W35" s="5">
        <v>48107</v>
      </c>
      <c r="X35" s="5">
        <v>54328</v>
      </c>
      <c r="Y35" s="5">
        <v>6221</v>
      </c>
      <c r="Z35" s="5">
        <v>16070566</v>
      </c>
      <c r="AA35" s="5">
        <v>6060743</v>
      </c>
      <c r="AB35" s="5">
        <v>5865317</v>
      </c>
      <c r="AC35" s="64">
        <v>195426</v>
      </c>
      <c r="AD35" s="5">
        <v>0</v>
      </c>
      <c r="AE35" s="63" t="s">
        <v>77</v>
      </c>
      <c r="AF35" s="5">
        <v>553594</v>
      </c>
      <c r="AG35" s="5">
        <v>462288</v>
      </c>
      <c r="AH35" s="5">
        <v>91306</v>
      </c>
      <c r="AI35" s="5">
        <v>9456229</v>
      </c>
      <c r="AJ35" s="5">
        <v>599738</v>
      </c>
      <c r="AK35" s="5">
        <v>2535093</v>
      </c>
      <c r="AL35" s="5">
        <v>6321398</v>
      </c>
      <c r="AM35" s="5">
        <v>74460644</v>
      </c>
      <c r="AN35" s="5">
        <v>33097</v>
      </c>
      <c r="AO35" s="64">
        <v>2249.7701906517209</v>
      </c>
      <c r="AQ35" s="63" t="s">
        <v>77</v>
      </c>
      <c r="AR35" s="11">
        <v>-1.5864643984913056</v>
      </c>
      <c r="AS35" s="11">
        <v>-1.9298162213678323</v>
      </c>
      <c r="AT35" s="11">
        <v>0.51004313334909335</v>
      </c>
      <c r="AU35" s="11">
        <v>-0.1697497877032588</v>
      </c>
      <c r="AV35" s="11">
        <v>5.7283855970482156</v>
      </c>
      <c r="AW35" s="11">
        <v>31.311148800365441</v>
      </c>
      <c r="AX35" s="11">
        <v>16.754186384915073</v>
      </c>
      <c r="AY35" s="11">
        <v>-1.1440120951215735</v>
      </c>
      <c r="AZ35" s="11">
        <v>-89.493253938850984</v>
      </c>
      <c r="BA35" s="11">
        <v>-6.5599740457328384</v>
      </c>
      <c r="BB35" s="11">
        <v>-1.0139702393453589</v>
      </c>
      <c r="BC35" s="65">
        <v>34.419423702545949</v>
      </c>
      <c r="BE35" s="63" t="s">
        <v>77</v>
      </c>
      <c r="BF35" s="11">
        <v>-32.835605369317221</v>
      </c>
      <c r="BG35" s="11">
        <v>-30.825363807784345</v>
      </c>
      <c r="BH35" s="11">
        <v>-8.5022176731490955</v>
      </c>
      <c r="BI35" s="11">
        <v>28.927484470558866</v>
      </c>
      <c r="BJ35" s="11">
        <v>5.5385709503523239</v>
      </c>
      <c r="BK35" s="11">
        <v>370.31473040995718</v>
      </c>
      <c r="BL35" s="11">
        <v>-3.5603311749493813</v>
      </c>
      <c r="BM35" s="11">
        <v>-1.5707944560195668</v>
      </c>
      <c r="BN35" s="11">
        <v>17.112198795180721</v>
      </c>
      <c r="BO35" s="11">
        <v>11.0039131818341</v>
      </c>
      <c r="BP35" s="57">
        <v>31.923858356395414</v>
      </c>
      <c r="BQ35" s="57">
        <v>33.064835938676872</v>
      </c>
      <c r="BR35" s="65">
        <v>4.9222046838256608</v>
      </c>
      <c r="BS35" s="5"/>
      <c r="BT35" s="63" t="s">
        <v>77</v>
      </c>
      <c r="BU35" s="11">
        <v>31.796170822639858</v>
      </c>
      <c r="BV35" s="11">
        <v>39.394944502908281</v>
      </c>
      <c r="BW35" s="11">
        <v>3.2884987386735141</v>
      </c>
      <c r="BX35" s="11">
        <v>-7.4899741813573395E-2</v>
      </c>
      <c r="BY35" s="11">
        <v>7.6929983336206407</v>
      </c>
      <c r="BZ35" s="11">
        <v>-6.6842886401215607</v>
      </c>
      <c r="CA35" s="11">
        <v>2.1270855288358779</v>
      </c>
      <c r="CB35" s="11">
        <v>2.3854883699492584</v>
      </c>
      <c r="CC35" s="11">
        <v>0.61713382379765314</v>
      </c>
      <c r="CD35" s="69">
        <v>1.7575083675593219</v>
      </c>
      <c r="CE35" s="63" t="s">
        <v>77</v>
      </c>
      <c r="CF35" s="11">
        <f t="shared" si="3"/>
        <v>72.703734606431823</v>
      </c>
      <c r="CG35" s="11">
        <f t="shared" si="3"/>
        <v>62.254465593931741</v>
      </c>
      <c r="CH35" s="11">
        <f t="shared" si="3"/>
        <v>10.44926901250008</v>
      </c>
      <c r="CI35" s="11">
        <f t="shared" si="6"/>
        <v>9.1824051374038618</v>
      </c>
      <c r="CJ35" s="11">
        <f t="shared" si="6"/>
        <v>1.2668638750962187</v>
      </c>
      <c r="CK35" s="11">
        <f t="shared" si="6"/>
        <v>5.7136344402285859</v>
      </c>
      <c r="CL35" s="11">
        <f t="shared" si="6"/>
        <v>9.2120812170251973</v>
      </c>
      <c r="CM35" s="11">
        <f t="shared" si="6"/>
        <v>3.4984467767966119</v>
      </c>
      <c r="CN35" s="11">
        <f t="shared" si="6"/>
        <v>-0.37780495156609173</v>
      </c>
      <c r="CO35" s="11">
        <f t="shared" si="6"/>
        <v>3.0402543926426424</v>
      </c>
      <c r="CP35" s="11">
        <f t="shared" si="6"/>
        <v>3.4180593442087339</v>
      </c>
      <c r="CQ35" s="65">
        <f t="shared" si="6"/>
        <v>6.0268321074418862</v>
      </c>
      <c r="CS35" s="63" t="s">
        <v>77</v>
      </c>
      <c r="CT35" s="59">
        <f t="shared" si="5"/>
        <v>0.58717192937520124</v>
      </c>
      <c r="CU35" s="59">
        <f t="shared" si="5"/>
        <v>0.65920461284218812</v>
      </c>
      <c r="CV35" s="59">
        <f t="shared" si="5"/>
        <v>7.2032683466986935E-2</v>
      </c>
      <c r="CW35" s="59">
        <f t="shared" si="5"/>
        <v>0.36069255592256227</v>
      </c>
      <c r="CX35" s="59">
        <f t="shared" si="5"/>
        <v>3.0612426612909767</v>
      </c>
      <c r="CY35" s="59">
        <f t="shared" si="5"/>
        <v>2.0177249608531458</v>
      </c>
      <c r="CZ35" s="59">
        <f t="shared" si="5"/>
        <v>6.4607284352791797E-2</v>
      </c>
      <c r="DA35" s="59">
        <f t="shared" si="5"/>
        <v>7.2962033473683088E-2</v>
      </c>
      <c r="DB35" s="59">
        <f t="shared" si="4"/>
        <v>8.3547491208912986E-3</v>
      </c>
      <c r="DC35" s="59">
        <f t="shared" si="4"/>
        <v>21.582630953339592</v>
      </c>
      <c r="DD35" s="59">
        <f t="shared" si="4"/>
        <v>8.1395253578521292</v>
      </c>
      <c r="DE35" s="11">
        <f t="shared" si="4"/>
        <v>7.8770699324061724</v>
      </c>
      <c r="DF35" s="65">
        <f t="shared" si="4"/>
        <v>0.26245542544595774</v>
      </c>
      <c r="DH35" s="63" t="s">
        <v>77</v>
      </c>
      <c r="DI35" s="11">
        <f t="shared" si="2"/>
        <v>0.74347194740888889</v>
      </c>
      <c r="DJ35" s="11">
        <f t="shared" si="2"/>
        <v>0.62084878019588441</v>
      </c>
      <c r="DK35" s="11">
        <f t="shared" si="2"/>
        <v>0.12262316721300449</v>
      </c>
      <c r="DL35" s="11">
        <f t="shared" si="2"/>
        <v>12.699633648078573</v>
      </c>
      <c r="DM35" s="11">
        <f t="shared" si="2"/>
        <v>0.80544293976291692</v>
      </c>
      <c r="DN35" s="11">
        <f t="shared" si="2"/>
        <v>3.4046079429557445</v>
      </c>
      <c r="DO35" s="11">
        <f t="shared" si="2"/>
        <v>8.4895827653599127</v>
      </c>
      <c r="DP35" s="133">
        <f t="shared" si="2"/>
        <v>100</v>
      </c>
      <c r="DQ35" s="73"/>
    </row>
    <row r="36" spans="2:121" ht="12">
      <c r="B36" s="63" t="s">
        <v>78</v>
      </c>
      <c r="C36" s="5">
        <v>14102450</v>
      </c>
      <c r="D36" s="5">
        <v>12077231</v>
      </c>
      <c r="E36" s="5">
        <v>2025219</v>
      </c>
      <c r="F36" s="5">
        <v>1781714</v>
      </c>
      <c r="G36" s="5">
        <v>243505</v>
      </c>
      <c r="H36" s="5">
        <v>1286007</v>
      </c>
      <c r="I36" s="5">
        <v>1440701</v>
      </c>
      <c r="J36" s="5">
        <v>154694</v>
      </c>
      <c r="K36" s="5">
        <v>-83897</v>
      </c>
      <c r="L36" s="5">
        <v>49976</v>
      </c>
      <c r="M36" s="5">
        <v>133873</v>
      </c>
      <c r="N36" s="64">
        <v>1346545</v>
      </c>
      <c r="O36" s="5"/>
      <c r="P36" s="63" t="s">
        <v>78</v>
      </c>
      <c r="Q36" s="5">
        <v>144925</v>
      </c>
      <c r="R36" s="5">
        <v>162725</v>
      </c>
      <c r="S36" s="5">
        <v>17800</v>
      </c>
      <c r="T36" s="5">
        <v>189967</v>
      </c>
      <c r="U36" s="5">
        <v>690214</v>
      </c>
      <c r="V36" s="5">
        <v>321439</v>
      </c>
      <c r="W36" s="5">
        <v>23359</v>
      </c>
      <c r="X36" s="5">
        <v>26380</v>
      </c>
      <c r="Y36" s="5">
        <v>3021</v>
      </c>
      <c r="Z36" s="5">
        <v>5089568</v>
      </c>
      <c r="AA36" s="5">
        <v>1212007</v>
      </c>
      <c r="AB36" s="5">
        <v>1008562</v>
      </c>
      <c r="AC36" s="64">
        <v>203445</v>
      </c>
      <c r="AD36" s="5">
        <v>0</v>
      </c>
      <c r="AE36" s="63" t="s">
        <v>78</v>
      </c>
      <c r="AF36" s="5">
        <v>209911</v>
      </c>
      <c r="AG36" s="5">
        <v>162345</v>
      </c>
      <c r="AH36" s="5">
        <v>47566</v>
      </c>
      <c r="AI36" s="5">
        <v>3667650</v>
      </c>
      <c r="AJ36" s="5">
        <v>526780</v>
      </c>
      <c r="AK36" s="5">
        <v>842419</v>
      </c>
      <c r="AL36" s="5">
        <v>2298451</v>
      </c>
      <c r="AM36" s="5">
        <v>20478025</v>
      </c>
      <c r="AN36" s="5">
        <v>11010</v>
      </c>
      <c r="AO36" s="64">
        <v>1859.9477747502272</v>
      </c>
      <c r="AQ36" s="63" t="s">
        <v>78</v>
      </c>
      <c r="AR36" s="11">
        <v>-3.1965534624627132</v>
      </c>
      <c r="AS36" s="11">
        <v>-3.5283489987932688</v>
      </c>
      <c r="AT36" s="11">
        <v>-1.1695381334530557</v>
      </c>
      <c r="AU36" s="11">
        <v>-1.7949820314394693</v>
      </c>
      <c r="AV36" s="11">
        <v>3.6610544688278241</v>
      </c>
      <c r="AW36" s="11">
        <v>31.793800191028232</v>
      </c>
      <c r="AX36" s="11">
        <v>26.081652406243954</v>
      </c>
      <c r="AY36" s="11">
        <v>-7.3139166332137018</v>
      </c>
      <c r="AZ36" s="11">
        <v>18.08533489552822</v>
      </c>
      <c r="BA36" s="11">
        <v>18.224829674489023</v>
      </c>
      <c r="BB36" s="11">
        <v>-7.4772620462776107</v>
      </c>
      <c r="BC36" s="65">
        <v>27.767208619372713</v>
      </c>
      <c r="BE36" s="63" t="s">
        <v>78</v>
      </c>
      <c r="BF36" s="11">
        <v>-33.624772146449153</v>
      </c>
      <c r="BG36" s="11">
        <v>-31.618095098018618</v>
      </c>
      <c r="BH36" s="11">
        <v>-9.2901187382153605</v>
      </c>
      <c r="BI36" s="11">
        <v>58.547618451471827</v>
      </c>
      <c r="BJ36" s="11">
        <v>3.902356045769098</v>
      </c>
      <c r="BK36" s="11">
        <v>524.69925177339428</v>
      </c>
      <c r="BL36" s="11">
        <v>-3.8209741837196853</v>
      </c>
      <c r="BM36" s="11">
        <v>-1.8345551296840696</v>
      </c>
      <c r="BN36" s="11">
        <v>16.821345707656612</v>
      </c>
      <c r="BO36" s="11">
        <v>15.22336212728078</v>
      </c>
      <c r="BP36" s="57">
        <v>48.763806907657731</v>
      </c>
      <c r="BQ36" s="57">
        <v>62.922243132567104</v>
      </c>
      <c r="BR36" s="65">
        <v>3.9714014125535333</v>
      </c>
      <c r="BS36" s="5"/>
      <c r="BT36" s="63" t="s">
        <v>78</v>
      </c>
      <c r="BU36" s="11">
        <v>33.911096367556809</v>
      </c>
      <c r="BV36" s="11">
        <v>46.699498486422982</v>
      </c>
      <c r="BW36" s="11">
        <v>3.2046692269305037</v>
      </c>
      <c r="BX36" s="11">
        <v>6.4426282461497202</v>
      </c>
      <c r="BY36" s="11">
        <v>30.836386215461037</v>
      </c>
      <c r="BZ36" s="11">
        <v>8.0085286862335821</v>
      </c>
      <c r="CA36" s="11">
        <v>1.5630482024923578</v>
      </c>
      <c r="CB36" s="11">
        <v>2.5900113781692249</v>
      </c>
      <c r="CC36" s="11">
        <v>-0.7929356640836186</v>
      </c>
      <c r="CD36" s="69">
        <v>3.4099860376859343</v>
      </c>
      <c r="CE36" s="63" t="s">
        <v>78</v>
      </c>
      <c r="CF36" s="11">
        <f t="shared" si="3"/>
        <v>68.866260296097892</v>
      </c>
      <c r="CG36" s="11">
        <f t="shared" si="3"/>
        <v>58.976541927261053</v>
      </c>
      <c r="CH36" s="11">
        <f t="shared" si="3"/>
        <v>9.8897183688368386</v>
      </c>
      <c r="CI36" s="11">
        <f t="shared" si="6"/>
        <v>8.7006144391365865</v>
      </c>
      <c r="CJ36" s="11">
        <f t="shared" si="6"/>
        <v>1.1891039297002519</v>
      </c>
      <c r="CK36" s="11">
        <f t="shared" si="6"/>
        <v>6.2799366638140146</v>
      </c>
      <c r="CL36" s="11">
        <f t="shared" si="6"/>
        <v>7.0353513095134907</v>
      </c>
      <c r="CM36" s="11">
        <f t="shared" si="6"/>
        <v>0.75541464569947536</v>
      </c>
      <c r="CN36" s="11">
        <f t="shared" si="6"/>
        <v>-0.40969282926454093</v>
      </c>
      <c r="CO36" s="11">
        <f t="shared" si="6"/>
        <v>0.24404697230323724</v>
      </c>
      <c r="CP36" s="11">
        <f t="shared" si="6"/>
        <v>0.65373980156777822</v>
      </c>
      <c r="CQ36" s="65">
        <f t="shared" si="6"/>
        <v>6.5755608756215498</v>
      </c>
      <c r="CS36" s="63" t="s">
        <v>78</v>
      </c>
      <c r="CT36" s="59">
        <f t="shared" si="5"/>
        <v>0.70770984994890873</v>
      </c>
      <c r="CU36" s="59">
        <f t="shared" si="5"/>
        <v>0.79463229486241949</v>
      </c>
      <c r="CV36" s="59">
        <f t="shared" si="5"/>
        <v>8.6922444913510949E-2</v>
      </c>
      <c r="CW36" s="59">
        <f t="shared" si="5"/>
        <v>0.92766270184746824</v>
      </c>
      <c r="CX36" s="59">
        <f t="shared" si="5"/>
        <v>3.3705105839064067</v>
      </c>
      <c r="CY36" s="59">
        <f t="shared" si="5"/>
        <v>1.5696777399187665</v>
      </c>
      <c r="CZ36" s="59">
        <f t="shared" si="5"/>
        <v>0.11406861745700574</v>
      </c>
      <c r="DA36" s="59">
        <f t="shared" si="5"/>
        <v>0.12882101667519205</v>
      </c>
      <c r="DB36" s="59">
        <f t="shared" si="4"/>
        <v>1.4752399218186324E-2</v>
      </c>
      <c r="DC36" s="59">
        <f t="shared" si="4"/>
        <v>24.853803040088092</v>
      </c>
      <c r="DD36" s="59">
        <f t="shared" si="4"/>
        <v>5.9185736905780706</v>
      </c>
      <c r="DE36" s="11">
        <f t="shared" si="4"/>
        <v>4.9250940947674398</v>
      </c>
      <c r="DF36" s="65">
        <f t="shared" si="4"/>
        <v>0.99347959581063106</v>
      </c>
      <c r="DH36" s="63" t="s">
        <v>78</v>
      </c>
      <c r="DI36" s="11">
        <f t="shared" si="2"/>
        <v>1.0250549064179775</v>
      </c>
      <c r="DJ36" s="11">
        <f t="shared" si="2"/>
        <v>0.79277664716201879</v>
      </c>
      <c r="DK36" s="11">
        <f t="shared" si="2"/>
        <v>0.23227825925595855</v>
      </c>
      <c r="DL36" s="11">
        <f t="shared" si="2"/>
        <v>17.910174443092046</v>
      </c>
      <c r="DM36" s="11">
        <f t="shared" si="2"/>
        <v>2.5724160410977133</v>
      </c>
      <c r="DN36" s="11">
        <f t="shared" si="2"/>
        <v>4.1137707371682568</v>
      </c>
      <c r="DO36" s="11">
        <f t="shared" si="2"/>
        <v>11.223987664826076</v>
      </c>
      <c r="DP36" s="133">
        <f t="shared" si="2"/>
        <v>100</v>
      </c>
      <c r="DQ36" s="73"/>
    </row>
    <row r="37" spans="2:121" ht="12">
      <c r="B37" s="74" t="s">
        <v>79</v>
      </c>
      <c r="C37" s="75">
        <v>18095412</v>
      </c>
      <c r="D37" s="75">
        <v>15501662</v>
      </c>
      <c r="E37" s="75">
        <v>2593750</v>
      </c>
      <c r="F37" s="75">
        <v>2280482</v>
      </c>
      <c r="G37" s="75">
        <v>313268</v>
      </c>
      <c r="H37" s="75">
        <v>1684698</v>
      </c>
      <c r="I37" s="75">
        <v>1973031</v>
      </c>
      <c r="J37" s="75">
        <v>288333</v>
      </c>
      <c r="K37" s="75">
        <v>-97346</v>
      </c>
      <c r="L37" s="75">
        <v>158486</v>
      </c>
      <c r="M37" s="75">
        <v>255832</v>
      </c>
      <c r="N37" s="76">
        <v>1745711</v>
      </c>
      <c r="O37" s="5"/>
      <c r="P37" s="74" t="s">
        <v>79</v>
      </c>
      <c r="Q37" s="75">
        <v>230427</v>
      </c>
      <c r="R37" s="75">
        <v>258229</v>
      </c>
      <c r="S37" s="75">
        <v>27802</v>
      </c>
      <c r="T37" s="75">
        <v>223397</v>
      </c>
      <c r="U37" s="75">
        <v>983436</v>
      </c>
      <c r="V37" s="75">
        <v>308451</v>
      </c>
      <c r="W37" s="75">
        <v>36333</v>
      </c>
      <c r="X37" s="75">
        <v>41032</v>
      </c>
      <c r="Y37" s="75">
        <v>4699</v>
      </c>
      <c r="Z37" s="75">
        <v>5801329</v>
      </c>
      <c r="AA37" s="75">
        <v>1307061</v>
      </c>
      <c r="AB37" s="75">
        <v>1144862</v>
      </c>
      <c r="AC37" s="76">
        <v>162199</v>
      </c>
      <c r="AD37" s="5">
        <v>0</v>
      </c>
      <c r="AE37" s="74" t="s">
        <v>79</v>
      </c>
      <c r="AF37" s="75">
        <v>80450</v>
      </c>
      <c r="AG37" s="75">
        <v>-19281</v>
      </c>
      <c r="AH37" s="75">
        <v>99731</v>
      </c>
      <c r="AI37" s="75">
        <v>4413818</v>
      </c>
      <c r="AJ37" s="75">
        <v>1235169</v>
      </c>
      <c r="AK37" s="75">
        <v>940102</v>
      </c>
      <c r="AL37" s="75">
        <v>2238547</v>
      </c>
      <c r="AM37" s="75">
        <v>25581439</v>
      </c>
      <c r="AN37" s="75">
        <v>16248</v>
      </c>
      <c r="AO37" s="76">
        <v>1574.4361767602165</v>
      </c>
      <c r="AQ37" s="74" t="s">
        <v>79</v>
      </c>
      <c r="AR37" s="78">
        <v>-3.9663259844169478</v>
      </c>
      <c r="AS37" s="78">
        <v>-4.2972295783695413</v>
      </c>
      <c r="AT37" s="78">
        <v>-1.9399537931610704</v>
      </c>
      <c r="AU37" s="78">
        <v>-2.5841774609489971</v>
      </c>
      <c r="AV37" s="78">
        <v>3.0195405247199805</v>
      </c>
      <c r="AW37" s="78">
        <v>13.700958093854862</v>
      </c>
      <c r="AX37" s="78">
        <v>9.7257289166409002</v>
      </c>
      <c r="AY37" s="78">
        <v>-8.8868594686149098</v>
      </c>
      <c r="AZ37" s="78">
        <v>26.948129915350904</v>
      </c>
      <c r="BA37" s="78">
        <v>7.0308965051494168</v>
      </c>
      <c r="BB37" s="78">
        <v>-9.0637007652907062</v>
      </c>
      <c r="BC37" s="79">
        <v>10.742114027436365</v>
      </c>
      <c r="BE37" s="74" t="s">
        <v>79</v>
      </c>
      <c r="BF37" s="78">
        <v>-33.700756137140495</v>
      </c>
      <c r="BG37" s="78">
        <v>-31.7888491783619</v>
      </c>
      <c r="BH37" s="78">
        <v>-10.365283554179966</v>
      </c>
      <c r="BI37" s="78">
        <v>165.66416934237128</v>
      </c>
      <c r="BJ37" s="78">
        <v>1.8764723066500091</v>
      </c>
      <c r="BK37" s="78">
        <v>71.928074155411991</v>
      </c>
      <c r="BL37" s="78">
        <v>-5.8071708189666342</v>
      </c>
      <c r="BM37" s="78">
        <v>-3.8635458400693516</v>
      </c>
      <c r="BN37" s="78">
        <v>14.386562804284322</v>
      </c>
      <c r="BO37" s="78">
        <v>15.19478152158891</v>
      </c>
      <c r="BP37" s="80">
        <v>74.41572790814979</v>
      </c>
      <c r="BQ37" s="80">
        <v>93.573596422261105</v>
      </c>
      <c r="BR37" s="79">
        <v>2.6842408473084789</v>
      </c>
      <c r="BS37" s="5"/>
      <c r="BT37" s="74" t="s">
        <v>79</v>
      </c>
      <c r="BU37" s="11">
        <v>-39.473050648529899</v>
      </c>
      <c r="BV37" s="11">
        <v>-153.15084353291434</v>
      </c>
      <c r="BW37" s="11">
        <v>3.1984685430463573</v>
      </c>
      <c r="BX37" s="11">
        <v>6.2599156337555497</v>
      </c>
      <c r="BY37" s="11">
        <v>23.253507254996073</v>
      </c>
      <c r="BZ37" s="11">
        <v>3.3585691448775998</v>
      </c>
      <c r="CA37" s="11">
        <v>-0.1586010990574474</v>
      </c>
      <c r="CB37" s="11">
        <v>0.87089905772637488</v>
      </c>
      <c r="CC37" s="11">
        <v>-2.2088474270237737</v>
      </c>
      <c r="CD37" s="66">
        <v>3.1493099362459143</v>
      </c>
      <c r="CE37" s="74" t="s">
        <v>79</v>
      </c>
      <c r="CF37" s="11">
        <f t="shared" si="3"/>
        <v>70.736489843280509</v>
      </c>
      <c r="CG37" s="11">
        <f t="shared" si="3"/>
        <v>60.597302598966387</v>
      </c>
      <c r="CH37" s="11">
        <f t="shared" si="3"/>
        <v>10.13918724431413</v>
      </c>
      <c r="CI37" s="11">
        <f t="shared" si="6"/>
        <v>8.9145962430025918</v>
      </c>
      <c r="CJ37" s="11">
        <f t="shared" si="6"/>
        <v>1.2245910013115369</v>
      </c>
      <c r="CK37" s="11">
        <f t="shared" si="6"/>
        <v>6.5856263988902262</v>
      </c>
      <c r="CL37" s="11">
        <f t="shared" si="6"/>
        <v>7.7127443847079906</v>
      </c>
      <c r="CM37" s="11">
        <f t="shared" si="6"/>
        <v>1.1271179858177642</v>
      </c>
      <c r="CN37" s="11">
        <f t="shared" si="6"/>
        <v>-0.38053371430747113</v>
      </c>
      <c r="CO37" s="11">
        <f t="shared" si="6"/>
        <v>0.6195351246659736</v>
      </c>
      <c r="CP37" s="11">
        <f t="shared" si="6"/>
        <v>1.0000688389734449</v>
      </c>
      <c r="CQ37" s="79">
        <f t="shared" si="6"/>
        <v>6.8241313555504055</v>
      </c>
      <c r="CS37" s="74" t="s">
        <v>79</v>
      </c>
      <c r="CT37" s="82">
        <f t="shared" si="5"/>
        <v>0.90075855388744941</v>
      </c>
      <c r="CU37" s="82">
        <f t="shared" si="5"/>
        <v>1.0094389138937807</v>
      </c>
      <c r="CV37" s="82">
        <f t="shared" si="5"/>
        <v>0.10868036000633115</v>
      </c>
      <c r="CW37" s="82">
        <f t="shared" si="5"/>
        <v>0.87327769168888425</v>
      </c>
      <c r="CX37" s="82">
        <f t="shared" si="5"/>
        <v>3.8443341674406981</v>
      </c>
      <c r="CY37" s="82">
        <f t="shared" si="5"/>
        <v>1.2057609425333735</v>
      </c>
      <c r="CZ37" s="82">
        <f t="shared" si="5"/>
        <v>0.14202875764729264</v>
      </c>
      <c r="DA37" s="82">
        <f t="shared" si="5"/>
        <v>0.16039754448528093</v>
      </c>
      <c r="DB37" s="82">
        <f t="shared" si="4"/>
        <v>1.8368786837988278E-2</v>
      </c>
      <c r="DC37" s="82">
        <f t="shared" si="4"/>
        <v>22.67788375782926</v>
      </c>
      <c r="DD37" s="82">
        <f t="shared" si="4"/>
        <v>5.1094115542131933</v>
      </c>
      <c r="DE37" s="78">
        <f t="shared" si="4"/>
        <v>4.4753619997686602</v>
      </c>
      <c r="DF37" s="65">
        <f t="shared" si="4"/>
        <v>0.63404955444453293</v>
      </c>
      <c r="DH37" s="74" t="s">
        <v>79</v>
      </c>
      <c r="DI37" s="78">
        <f t="shared" si="2"/>
        <v>0.31448582700918432</v>
      </c>
      <c r="DJ37" s="78">
        <f t="shared" si="2"/>
        <v>-7.5371053207757388E-2</v>
      </c>
      <c r="DK37" s="78">
        <f t="shared" si="2"/>
        <v>0.38985688021694165</v>
      </c>
      <c r="DL37" s="78">
        <f t="shared" si="2"/>
        <v>17.253986376606882</v>
      </c>
      <c r="DM37" s="78">
        <f t="shared" si="2"/>
        <v>4.8283796701194177</v>
      </c>
      <c r="DN37" s="78">
        <f t="shared" si="2"/>
        <v>3.6749379110377642</v>
      </c>
      <c r="DO37" s="78">
        <f t="shared" si="2"/>
        <v>8.7506687954497018</v>
      </c>
      <c r="DP37" s="132">
        <f t="shared" ref="DP37:DP51" si="7">AM37/$AM37*100</f>
        <v>100</v>
      </c>
      <c r="DQ37" s="62"/>
    </row>
    <row r="38" spans="2:121" ht="12">
      <c r="B38" s="90" t="s">
        <v>80</v>
      </c>
      <c r="C38" s="91">
        <v>15880402</v>
      </c>
      <c r="D38" s="91">
        <v>13599652</v>
      </c>
      <c r="E38" s="91">
        <v>2280750</v>
      </c>
      <c r="F38" s="91">
        <v>2005690</v>
      </c>
      <c r="G38" s="91">
        <v>275060</v>
      </c>
      <c r="H38" s="91">
        <v>1433115</v>
      </c>
      <c r="I38" s="91">
        <v>1653872</v>
      </c>
      <c r="J38" s="91">
        <v>220757</v>
      </c>
      <c r="K38" s="91">
        <v>-125645</v>
      </c>
      <c r="L38" s="91">
        <v>71819</v>
      </c>
      <c r="M38" s="91">
        <v>197464</v>
      </c>
      <c r="N38" s="92">
        <v>1525026</v>
      </c>
      <c r="O38" s="5"/>
      <c r="P38" s="90" t="s">
        <v>80</v>
      </c>
      <c r="Q38" s="75">
        <v>124547</v>
      </c>
      <c r="R38" s="75">
        <v>143478</v>
      </c>
      <c r="S38" s="75">
        <v>18931</v>
      </c>
      <c r="T38" s="75">
        <v>48184</v>
      </c>
      <c r="U38" s="75">
        <v>780074</v>
      </c>
      <c r="V38" s="75">
        <v>572221</v>
      </c>
      <c r="W38" s="75">
        <v>33734</v>
      </c>
      <c r="X38" s="75">
        <v>38096</v>
      </c>
      <c r="Y38" s="75">
        <v>4362</v>
      </c>
      <c r="Z38" s="75">
        <v>6715761</v>
      </c>
      <c r="AA38" s="75">
        <v>1293675</v>
      </c>
      <c r="AB38" s="75">
        <v>1195897</v>
      </c>
      <c r="AC38" s="76">
        <v>97778</v>
      </c>
      <c r="AD38" s="5">
        <v>0</v>
      </c>
      <c r="AE38" s="90" t="s">
        <v>80</v>
      </c>
      <c r="AF38" s="75">
        <v>733153</v>
      </c>
      <c r="AG38" s="75">
        <v>657713</v>
      </c>
      <c r="AH38" s="75">
        <v>75440</v>
      </c>
      <c r="AI38" s="75">
        <v>4688933</v>
      </c>
      <c r="AJ38" s="75">
        <v>1273641</v>
      </c>
      <c r="AK38" s="75">
        <v>926132</v>
      </c>
      <c r="AL38" s="75">
        <v>2489160</v>
      </c>
      <c r="AM38" s="75">
        <v>24029278</v>
      </c>
      <c r="AN38" s="75">
        <v>12441</v>
      </c>
      <c r="AO38" s="76">
        <v>1931.4587251828632</v>
      </c>
      <c r="AQ38" s="90" t="s">
        <v>80</v>
      </c>
      <c r="AR38" s="78">
        <v>-2.5404388637779354</v>
      </c>
      <c r="AS38" s="78">
        <v>-2.8758968587047384</v>
      </c>
      <c r="AT38" s="78">
        <v>-0.491054775185918</v>
      </c>
      <c r="AU38" s="78">
        <v>-1.128570470830885</v>
      </c>
      <c r="AV38" s="78">
        <v>4.4184024811992968</v>
      </c>
      <c r="AW38" s="78">
        <v>26.135391472417908</v>
      </c>
      <c r="AX38" s="78">
        <v>20.831360721946542</v>
      </c>
      <c r="AY38" s="78">
        <v>-5.0801472232254961</v>
      </c>
      <c r="AZ38" s="78">
        <v>12.010840639793832</v>
      </c>
      <c r="BA38" s="78">
        <v>11.186970724381899</v>
      </c>
      <c r="BB38" s="78">
        <v>-4.7856925873599856</v>
      </c>
      <c r="BC38" s="79">
        <v>23.023569300616884</v>
      </c>
      <c r="BE38" s="90" t="s">
        <v>80</v>
      </c>
      <c r="BF38" s="78">
        <v>-50.838392370787311</v>
      </c>
      <c r="BG38" s="78">
        <v>-47.699710208321946</v>
      </c>
      <c r="BH38" s="78">
        <v>-9.8223217262897151</v>
      </c>
      <c r="BI38" s="78">
        <v>-50.548052054682046</v>
      </c>
      <c r="BJ38" s="78">
        <v>3.7437294194626056</v>
      </c>
      <c r="BK38" s="78">
        <v>317.92665736676429</v>
      </c>
      <c r="BL38" s="78">
        <v>-14.265382367143619</v>
      </c>
      <c r="BM38" s="78">
        <v>-12.497415990996164</v>
      </c>
      <c r="BN38" s="78">
        <v>4.1050119331742243</v>
      </c>
      <c r="BO38" s="78">
        <v>12.755680000886496</v>
      </c>
      <c r="BP38" s="80">
        <v>32.972517933700559</v>
      </c>
      <c r="BQ38" s="80">
        <v>35.888893307804622</v>
      </c>
      <c r="BR38" s="65">
        <v>5.3256350044164851</v>
      </c>
      <c r="BS38" s="5"/>
      <c r="BT38" s="90" t="s">
        <v>80</v>
      </c>
      <c r="BU38" s="11">
        <v>39.613087756983006</v>
      </c>
      <c r="BV38" s="11">
        <v>45.509472198439404</v>
      </c>
      <c r="BW38" s="11">
        <v>3.1658119658119661</v>
      </c>
      <c r="BX38" s="11">
        <v>5.1800041632944573</v>
      </c>
      <c r="BY38" s="11">
        <v>34.760996327415512</v>
      </c>
      <c r="BZ38" s="11">
        <v>-7.9019962330721931</v>
      </c>
      <c r="CA38" s="11">
        <v>-0.72360620156399125</v>
      </c>
      <c r="CB38" s="11">
        <v>2.7482761352881835</v>
      </c>
      <c r="CC38" s="11">
        <v>-1.1049284578696343</v>
      </c>
      <c r="CD38" s="69">
        <v>3.8962554281750208</v>
      </c>
      <c r="CE38" s="90" t="s">
        <v>80</v>
      </c>
      <c r="CF38" s="93">
        <f t="shared" si="3"/>
        <v>66.087720155387103</v>
      </c>
      <c r="CG38" s="93">
        <f t="shared" si="3"/>
        <v>56.596174050672687</v>
      </c>
      <c r="CH38" s="93">
        <f t="shared" si="3"/>
        <v>9.4915461047144234</v>
      </c>
      <c r="CI38" s="93">
        <f t="shared" si="6"/>
        <v>8.34685919402156</v>
      </c>
      <c r="CJ38" s="93">
        <f t="shared" si="6"/>
        <v>1.1446869106928639</v>
      </c>
      <c r="CK38" s="93">
        <f t="shared" si="6"/>
        <v>5.964036872019209</v>
      </c>
      <c r="CL38" s="93">
        <f t="shared" si="6"/>
        <v>6.8827369677940382</v>
      </c>
      <c r="CM38" s="93">
        <f t="shared" si="6"/>
        <v>0.91870009577482925</v>
      </c>
      <c r="CN38" s="93">
        <f t="shared" si="6"/>
        <v>-0.52288295969608412</v>
      </c>
      <c r="CO38" s="93">
        <f t="shared" si="6"/>
        <v>0.29888122314786153</v>
      </c>
      <c r="CP38" s="93">
        <f t="shared" si="6"/>
        <v>0.82176418284394559</v>
      </c>
      <c r="CQ38" s="65">
        <f t="shared" si="6"/>
        <v>6.3465327589118576</v>
      </c>
      <c r="CS38" s="90" t="s">
        <v>80</v>
      </c>
      <c r="CT38" s="82">
        <f t="shared" si="5"/>
        <v>0.51831353401462998</v>
      </c>
      <c r="CU38" s="82">
        <f t="shared" si="5"/>
        <v>0.59709659191591191</v>
      </c>
      <c r="CV38" s="82">
        <f t="shared" si="5"/>
        <v>7.8783057901281928E-2</v>
      </c>
      <c r="CW38" s="82">
        <f t="shared" si="5"/>
        <v>0.20052204648013144</v>
      </c>
      <c r="CX38" s="82">
        <f t="shared" si="5"/>
        <v>3.2463480592300775</v>
      </c>
      <c r="CY38" s="82">
        <f t="shared" si="5"/>
        <v>2.3813491191870186</v>
      </c>
      <c r="CZ38" s="82">
        <f t="shared" si="5"/>
        <v>0.14038707280343588</v>
      </c>
      <c r="DA38" s="82">
        <f t="shared" si="5"/>
        <v>0.15853992783303769</v>
      </c>
      <c r="DB38" s="82">
        <f t="shared" si="4"/>
        <v>1.8152855029601803E-2</v>
      </c>
      <c r="DC38" s="82">
        <f t="shared" si="4"/>
        <v>27.948242972593683</v>
      </c>
      <c r="DD38" s="82">
        <f t="shared" si="4"/>
        <v>5.3837447800137817</v>
      </c>
      <c r="DE38" s="78">
        <f t="shared" si="4"/>
        <v>4.9768328453314332</v>
      </c>
      <c r="DF38" s="83">
        <f t="shared" si="4"/>
        <v>0.40691193468234876</v>
      </c>
      <c r="DH38" s="90" t="s">
        <v>80</v>
      </c>
      <c r="DI38" s="78">
        <f t="shared" ref="DI38:DO51" si="8">AF38/$AM38*100</f>
        <v>3.0510821007605804</v>
      </c>
      <c r="DJ38" s="78">
        <f t="shared" si="8"/>
        <v>2.7371317606796177</v>
      </c>
      <c r="DK38" s="78">
        <f t="shared" si="8"/>
        <v>0.3139503400809629</v>
      </c>
      <c r="DL38" s="78">
        <f t="shared" si="8"/>
        <v>19.513416091819323</v>
      </c>
      <c r="DM38" s="78">
        <f t="shared" si="8"/>
        <v>5.3003714884816766</v>
      </c>
      <c r="DN38" s="78">
        <f t="shared" si="8"/>
        <v>3.8541815530204442</v>
      </c>
      <c r="DO38" s="78">
        <f t="shared" si="8"/>
        <v>10.358863050317201</v>
      </c>
      <c r="DP38" s="137">
        <f t="shared" si="7"/>
        <v>100</v>
      </c>
      <c r="DQ38" s="73"/>
    </row>
    <row r="39" spans="2:121" ht="12">
      <c r="B39" s="63" t="s">
        <v>81</v>
      </c>
      <c r="C39" s="5">
        <v>23551717</v>
      </c>
      <c r="D39" s="5">
        <v>20172202</v>
      </c>
      <c r="E39" s="5">
        <v>3379515</v>
      </c>
      <c r="F39" s="5">
        <v>2971496</v>
      </c>
      <c r="G39" s="5">
        <v>408019</v>
      </c>
      <c r="H39" s="5">
        <v>1470869</v>
      </c>
      <c r="I39" s="5">
        <v>1879391</v>
      </c>
      <c r="J39" s="5">
        <v>408522</v>
      </c>
      <c r="K39" s="5">
        <v>-165024</v>
      </c>
      <c r="L39" s="5">
        <v>204172</v>
      </c>
      <c r="M39" s="5">
        <v>369196</v>
      </c>
      <c r="N39" s="64">
        <v>1579855</v>
      </c>
      <c r="O39" s="5"/>
      <c r="P39" s="63" t="s">
        <v>81</v>
      </c>
      <c r="Q39" s="5">
        <v>208653</v>
      </c>
      <c r="R39" s="5">
        <v>240732</v>
      </c>
      <c r="S39" s="5">
        <v>32079</v>
      </c>
      <c r="T39" s="5">
        <v>202894</v>
      </c>
      <c r="U39" s="5">
        <v>1120030</v>
      </c>
      <c r="V39" s="5">
        <v>48278</v>
      </c>
      <c r="W39" s="5">
        <v>56038</v>
      </c>
      <c r="X39" s="5">
        <v>63285</v>
      </c>
      <c r="Y39" s="5">
        <v>7247</v>
      </c>
      <c r="Z39" s="5">
        <v>6532602</v>
      </c>
      <c r="AA39" s="5">
        <v>1230397</v>
      </c>
      <c r="AB39" s="5">
        <v>1063465</v>
      </c>
      <c r="AC39" s="64">
        <v>166932</v>
      </c>
      <c r="AD39" s="5">
        <v>0</v>
      </c>
      <c r="AE39" s="63" t="s">
        <v>81</v>
      </c>
      <c r="AF39" s="5">
        <v>137483</v>
      </c>
      <c r="AG39" s="5">
        <v>44055</v>
      </c>
      <c r="AH39" s="5">
        <v>93428</v>
      </c>
      <c r="AI39" s="5">
        <v>5164722</v>
      </c>
      <c r="AJ39" s="5">
        <v>628957</v>
      </c>
      <c r="AK39" s="5">
        <v>1198967</v>
      </c>
      <c r="AL39" s="5">
        <v>3336798</v>
      </c>
      <c r="AM39" s="5">
        <v>31555188</v>
      </c>
      <c r="AN39" s="5">
        <v>18664</v>
      </c>
      <c r="AO39" s="64">
        <v>1690.6980282897557</v>
      </c>
      <c r="AQ39" s="63" t="s">
        <v>81</v>
      </c>
      <c r="AR39" s="11">
        <v>-3.464724319041443</v>
      </c>
      <c r="AS39" s="11">
        <v>-3.7988303558100927</v>
      </c>
      <c r="AT39" s="11">
        <v>-1.4211682042893197</v>
      </c>
      <c r="AU39" s="11">
        <v>-2.0678008778480792</v>
      </c>
      <c r="AV39" s="11">
        <v>3.558647505824903</v>
      </c>
      <c r="AW39" s="11">
        <v>-22.735247736744842</v>
      </c>
      <c r="AX39" s="11">
        <v>-18.727456318068892</v>
      </c>
      <c r="AY39" s="11">
        <v>-6.3359109156247484E-2</v>
      </c>
      <c r="AZ39" s="11">
        <v>8.3998956465749313</v>
      </c>
      <c r="BA39" s="11">
        <v>9.2424745048101116</v>
      </c>
      <c r="BB39" s="11">
        <v>0.58329133236163522</v>
      </c>
      <c r="BC39" s="65">
        <v>-22.083856315362478</v>
      </c>
      <c r="BE39" s="63" t="s">
        <v>81</v>
      </c>
      <c r="BF39" s="11">
        <v>-51.245312116645046</v>
      </c>
      <c r="BG39" s="11">
        <v>-48.085321118723677</v>
      </c>
      <c r="BH39" s="11">
        <v>-10.248447204968944</v>
      </c>
      <c r="BI39" s="11">
        <v>25.641073275248161</v>
      </c>
      <c r="BJ39" s="11">
        <v>3.3167477496923641</v>
      </c>
      <c r="BK39" s="11">
        <v>-86.36634482602814</v>
      </c>
      <c r="BL39" s="11">
        <v>-0.2811588013381735</v>
      </c>
      <c r="BM39" s="11">
        <v>1.7770987455773559</v>
      </c>
      <c r="BN39" s="11">
        <v>21.106283422459892</v>
      </c>
      <c r="BO39" s="11">
        <v>7.1900115728947149</v>
      </c>
      <c r="BP39" s="57">
        <v>49.130895890527185</v>
      </c>
      <c r="BQ39" s="57">
        <v>60.551857616688885</v>
      </c>
      <c r="BR39" s="86">
        <v>2.6238135051394282</v>
      </c>
      <c r="BS39" s="5"/>
      <c r="BT39" s="63" t="s">
        <v>81</v>
      </c>
      <c r="BU39" s="11">
        <v>4.6891300209404152</v>
      </c>
      <c r="BV39" s="11">
        <v>8.9553346193797303</v>
      </c>
      <c r="BW39" s="11">
        <v>2.7912554598365076</v>
      </c>
      <c r="BX39" s="11">
        <v>0.51924438935213268</v>
      </c>
      <c r="BY39" s="11">
        <v>39.623634192147691</v>
      </c>
      <c r="BZ39" s="11">
        <v>-9.2928582236344379</v>
      </c>
      <c r="CA39" s="11">
        <v>-0.86098989921197988</v>
      </c>
      <c r="CB39" s="11">
        <v>-2.5926920475270747</v>
      </c>
      <c r="CC39" s="11">
        <v>-1.7270429654591406</v>
      </c>
      <c r="CD39" s="69">
        <v>-0.88086194634773263</v>
      </c>
      <c r="CE39" s="63" t="s">
        <v>81</v>
      </c>
      <c r="CF39" s="11">
        <f t="shared" si="3"/>
        <v>74.636592245940676</v>
      </c>
      <c r="CG39" s="11">
        <f t="shared" si="3"/>
        <v>63.92673686494912</v>
      </c>
      <c r="CH39" s="11">
        <f t="shared" si="3"/>
        <v>10.70985538099155</v>
      </c>
      <c r="CI39" s="11">
        <f t="shared" si="6"/>
        <v>9.4168223621421614</v>
      </c>
      <c r="CJ39" s="11">
        <f t="shared" si="6"/>
        <v>1.2930330188493886</v>
      </c>
      <c r="CK39" s="11">
        <f t="shared" si="6"/>
        <v>4.6612588712829091</v>
      </c>
      <c r="CL39" s="11">
        <f t="shared" si="6"/>
        <v>5.955885922783918</v>
      </c>
      <c r="CM39" s="11">
        <f t="shared" si="6"/>
        <v>1.2946270515010083</v>
      </c>
      <c r="CN39" s="11">
        <f t="shared" si="6"/>
        <v>-0.52296947177117126</v>
      </c>
      <c r="CO39" s="11">
        <f t="shared" si="6"/>
        <v>0.64703148021174839</v>
      </c>
      <c r="CP39" s="11">
        <f t="shared" si="6"/>
        <v>1.1700009519829195</v>
      </c>
      <c r="CQ39" s="86">
        <f t="shared" si="6"/>
        <v>5.0066410632698499</v>
      </c>
      <c r="CS39" s="63" t="s">
        <v>81</v>
      </c>
      <c r="CT39" s="59">
        <f t="shared" si="5"/>
        <v>0.66123199773045238</v>
      </c>
      <c r="CU39" s="59">
        <f t="shared" si="5"/>
        <v>0.76289198467142716</v>
      </c>
      <c r="CV39" s="59">
        <f t="shared" si="5"/>
        <v>0.10165998694097464</v>
      </c>
      <c r="CW39" s="59">
        <f t="shared" si="5"/>
        <v>0.64298143303725519</v>
      </c>
      <c r="CX39" s="59">
        <f t="shared" si="5"/>
        <v>3.5494321884566178</v>
      </c>
      <c r="CY39" s="59">
        <f t="shared" si="5"/>
        <v>0.15299544404552431</v>
      </c>
      <c r="CZ39" s="59">
        <f t="shared" si="5"/>
        <v>0.17758727978423072</v>
      </c>
      <c r="DA39" s="59">
        <f t="shared" si="5"/>
        <v>0.20055339236134481</v>
      </c>
      <c r="DB39" s="59">
        <f t="shared" si="4"/>
        <v>2.29661125771141E-2</v>
      </c>
      <c r="DC39" s="59">
        <f t="shared" si="4"/>
        <v>20.702148882776424</v>
      </c>
      <c r="DD39" s="59">
        <f t="shared" si="4"/>
        <v>3.8991908398707684</v>
      </c>
      <c r="DE39" s="11">
        <f t="shared" si="4"/>
        <v>3.370174818796833</v>
      </c>
      <c r="DF39" s="65">
        <f t="shared" si="4"/>
        <v>0.52901602107393564</v>
      </c>
      <c r="DH39" s="63" t="s">
        <v>81</v>
      </c>
      <c r="DI39" s="11">
        <f t="shared" si="8"/>
        <v>0.43569063825574422</v>
      </c>
      <c r="DJ39" s="11">
        <f t="shared" si="8"/>
        <v>0.13961254168411227</v>
      </c>
      <c r="DK39" s="11">
        <f t="shared" si="8"/>
        <v>0.29607809657163192</v>
      </c>
      <c r="DL39" s="11">
        <f t="shared" si="8"/>
        <v>16.367267404649908</v>
      </c>
      <c r="DM39" s="11">
        <f t="shared" si="8"/>
        <v>1.9931968080811306</v>
      </c>
      <c r="DN39" s="11">
        <f t="shared" si="8"/>
        <v>3.7995875670270127</v>
      </c>
      <c r="DO39" s="11">
        <f t="shared" si="8"/>
        <v>10.574483029541765</v>
      </c>
      <c r="DP39" s="133">
        <f t="shared" si="7"/>
        <v>100</v>
      </c>
      <c r="DQ39" s="73"/>
    </row>
    <row r="40" spans="2:121" ht="12">
      <c r="B40" s="74" t="s">
        <v>82</v>
      </c>
      <c r="C40" s="75">
        <v>5489620</v>
      </c>
      <c r="D40" s="75">
        <v>4701109</v>
      </c>
      <c r="E40" s="75">
        <v>788511</v>
      </c>
      <c r="F40" s="75">
        <v>693562</v>
      </c>
      <c r="G40" s="75">
        <v>94949</v>
      </c>
      <c r="H40" s="75">
        <v>415497</v>
      </c>
      <c r="I40" s="75">
        <v>498686</v>
      </c>
      <c r="J40" s="75">
        <v>83189</v>
      </c>
      <c r="K40" s="75">
        <v>-125</v>
      </c>
      <c r="L40" s="75">
        <v>73210</v>
      </c>
      <c r="M40" s="75">
        <v>73335</v>
      </c>
      <c r="N40" s="64">
        <v>406126</v>
      </c>
      <c r="O40" s="5"/>
      <c r="P40" s="74" t="s">
        <v>82</v>
      </c>
      <c r="Q40" s="75">
        <v>55573</v>
      </c>
      <c r="R40" s="75">
        <v>64199</v>
      </c>
      <c r="S40" s="75">
        <v>8626</v>
      </c>
      <c r="T40" s="75">
        <v>35371</v>
      </c>
      <c r="U40" s="75">
        <v>296443</v>
      </c>
      <c r="V40" s="75">
        <v>18739</v>
      </c>
      <c r="W40" s="75">
        <v>9496</v>
      </c>
      <c r="X40" s="75">
        <v>10724</v>
      </c>
      <c r="Y40" s="75">
        <v>1228</v>
      </c>
      <c r="Z40" s="75">
        <v>1757430</v>
      </c>
      <c r="AA40" s="75">
        <v>213917</v>
      </c>
      <c r="AB40" s="75">
        <v>184986</v>
      </c>
      <c r="AC40" s="76">
        <v>28931</v>
      </c>
      <c r="AD40" s="5">
        <v>0</v>
      </c>
      <c r="AE40" s="74" t="s">
        <v>82</v>
      </c>
      <c r="AF40" s="75">
        <v>33136</v>
      </c>
      <c r="AG40" s="75">
        <v>10883</v>
      </c>
      <c r="AH40" s="75">
        <v>22253</v>
      </c>
      <c r="AI40" s="75">
        <v>1510377</v>
      </c>
      <c r="AJ40" s="75">
        <v>245440</v>
      </c>
      <c r="AK40" s="75">
        <v>168419</v>
      </c>
      <c r="AL40" s="75">
        <v>1096518</v>
      </c>
      <c r="AM40" s="75">
        <v>7662547</v>
      </c>
      <c r="AN40" s="5">
        <v>4910</v>
      </c>
      <c r="AO40" s="64">
        <v>1560.6002036659877</v>
      </c>
      <c r="AQ40" s="74" t="s">
        <v>82</v>
      </c>
      <c r="AR40" s="78">
        <v>-1.8738564563606945</v>
      </c>
      <c r="AS40" s="78">
        <v>-2.2107227897400397</v>
      </c>
      <c r="AT40" s="78">
        <v>0.18372053134112176</v>
      </c>
      <c r="AU40" s="78">
        <v>-0.45669571607362247</v>
      </c>
      <c r="AV40" s="78">
        <v>5.123946811926352</v>
      </c>
      <c r="AW40" s="78">
        <v>-31.561496269209865</v>
      </c>
      <c r="AX40" s="78">
        <v>-27.382522971182272</v>
      </c>
      <c r="AY40" s="78">
        <v>4.482542074855564</v>
      </c>
      <c r="AZ40" s="78">
        <v>-101.54760430853041</v>
      </c>
      <c r="BA40" s="78">
        <v>-5.1032444553903584</v>
      </c>
      <c r="BB40" s="78">
        <v>6.1748950340234545</v>
      </c>
      <c r="BC40" s="79">
        <v>-31.182114256472126</v>
      </c>
      <c r="BE40" s="74" t="s">
        <v>82</v>
      </c>
      <c r="BF40" s="78">
        <v>-51.212810225706484</v>
      </c>
      <c r="BG40" s="78">
        <v>-48.022475366965423</v>
      </c>
      <c r="BH40" s="78">
        <v>-10.183256976259891</v>
      </c>
      <c r="BI40" s="78">
        <v>32.416142557651987</v>
      </c>
      <c r="BJ40" s="78">
        <v>9.8299068952358368</v>
      </c>
      <c r="BK40" s="78">
        <v>-89.567071609117335</v>
      </c>
      <c r="BL40" s="78">
        <v>6.8527062000675141</v>
      </c>
      <c r="BM40" s="78">
        <v>9.0613241126817865</v>
      </c>
      <c r="BN40" s="78">
        <v>29.809725158562365</v>
      </c>
      <c r="BO40" s="78">
        <v>14.270202085879996</v>
      </c>
      <c r="BP40" s="57">
        <v>960.34829472329477</v>
      </c>
      <c r="BQ40" s="57">
        <v>446.11757661939151</v>
      </c>
      <c r="BR40" s="79">
        <v>1.2210482121615003</v>
      </c>
      <c r="BS40" s="5"/>
      <c r="BT40" s="74" t="s">
        <v>82</v>
      </c>
      <c r="BU40" s="78">
        <v>-32.080267284317543</v>
      </c>
      <c r="BV40" s="78">
        <v>-60.019837625362769</v>
      </c>
      <c r="BW40" s="78">
        <v>3.1855698785124731</v>
      </c>
      <c r="BX40" s="78">
        <v>-0.24173781750379944</v>
      </c>
      <c r="BY40" s="78">
        <v>33.165501974912104</v>
      </c>
      <c r="BZ40" s="78">
        <v>-25.172053759857825</v>
      </c>
      <c r="CA40" s="78">
        <v>-0.73616077490607879</v>
      </c>
      <c r="CB40" s="78">
        <v>-0.99457046572126795</v>
      </c>
      <c r="CC40" s="78">
        <v>-1.5440144375375977</v>
      </c>
      <c r="CD40" s="69">
        <v>0.55806050660855766</v>
      </c>
      <c r="CE40" s="74" t="s">
        <v>82</v>
      </c>
      <c r="CF40" s="78">
        <f t="shared" si="3"/>
        <v>71.642235930167857</v>
      </c>
      <c r="CG40" s="78">
        <f t="shared" si="3"/>
        <v>61.351780289243251</v>
      </c>
      <c r="CH40" s="78">
        <f t="shared" si="3"/>
        <v>10.290455640924618</v>
      </c>
      <c r="CI40" s="78">
        <f t="shared" si="6"/>
        <v>9.0513245791510322</v>
      </c>
      <c r="CJ40" s="78">
        <f t="shared" si="6"/>
        <v>1.2391310617735853</v>
      </c>
      <c r="CK40" s="78">
        <f t="shared" si="6"/>
        <v>5.4224398232076094</v>
      </c>
      <c r="CL40" s="78">
        <f t="shared" si="6"/>
        <v>6.5080971118350064</v>
      </c>
      <c r="CM40" s="78">
        <f t="shared" si="6"/>
        <v>1.0856572886273976</v>
      </c>
      <c r="CN40" s="78">
        <f t="shared" si="6"/>
        <v>-1.6313113642239324E-3</v>
      </c>
      <c r="CO40" s="78">
        <f t="shared" si="6"/>
        <v>0.9554264397986727</v>
      </c>
      <c r="CP40" s="78">
        <f t="shared" si="6"/>
        <v>0.95705775116289671</v>
      </c>
      <c r="CQ40" s="79">
        <f t="shared" si="6"/>
        <v>5.3001436728544702</v>
      </c>
      <c r="CS40" s="74" t="s">
        <v>82</v>
      </c>
      <c r="CT40" s="82">
        <f t="shared" si="5"/>
        <v>0.72525493155213272</v>
      </c>
      <c r="CU40" s="82">
        <f t="shared" si="5"/>
        <v>0.8378284661744978</v>
      </c>
      <c r="CV40" s="82">
        <f t="shared" si="5"/>
        <v>0.11257353462236512</v>
      </c>
      <c r="CW40" s="82">
        <f t="shared" si="5"/>
        <v>0.46160891411171762</v>
      </c>
      <c r="CX40" s="82">
        <f t="shared" si="5"/>
        <v>3.8687266779570817</v>
      </c>
      <c r="CY40" s="82">
        <f t="shared" si="5"/>
        <v>0.24455314923353816</v>
      </c>
      <c r="CZ40" s="82">
        <f t="shared" si="5"/>
        <v>0.12392746171736368</v>
      </c>
      <c r="DA40" s="82">
        <f t="shared" si="5"/>
        <v>0.13995346455949961</v>
      </c>
      <c r="DB40" s="82">
        <f t="shared" si="4"/>
        <v>1.6026002842135911E-2</v>
      </c>
      <c r="DC40" s="82">
        <f t="shared" si="4"/>
        <v>22.935324246624521</v>
      </c>
      <c r="DD40" s="59">
        <f t="shared" si="4"/>
        <v>2.7917218648055275</v>
      </c>
      <c r="DE40" s="11">
        <f t="shared" si="4"/>
        <v>2.4141581121786269</v>
      </c>
      <c r="DF40" s="65">
        <f t="shared" si="4"/>
        <v>0.37756375262690067</v>
      </c>
      <c r="DH40" s="74" t="s">
        <v>82</v>
      </c>
      <c r="DI40" s="11">
        <f t="shared" si="8"/>
        <v>0.43244106691939382</v>
      </c>
      <c r="DJ40" s="78">
        <f t="shared" si="8"/>
        <v>0.14202849261479245</v>
      </c>
      <c r="DK40" s="78">
        <f t="shared" si="8"/>
        <v>0.29041257430460132</v>
      </c>
      <c r="DL40" s="78">
        <f t="shared" si="8"/>
        <v>19.711161314899602</v>
      </c>
      <c r="DM40" s="78">
        <f t="shared" si="8"/>
        <v>3.2031124898809757</v>
      </c>
      <c r="DN40" s="78">
        <f t="shared" si="8"/>
        <v>2.1979506292098434</v>
      </c>
      <c r="DO40" s="78">
        <f t="shared" si="8"/>
        <v>14.310098195808783</v>
      </c>
      <c r="DP40" s="133">
        <f t="shared" si="7"/>
        <v>100</v>
      </c>
      <c r="DQ40" s="73"/>
    </row>
    <row r="41" spans="2:121" ht="12">
      <c r="B41" s="63" t="s">
        <v>83</v>
      </c>
      <c r="C41" s="5">
        <v>15128870</v>
      </c>
      <c r="D41" s="5">
        <v>12957843</v>
      </c>
      <c r="E41" s="5">
        <v>2171027</v>
      </c>
      <c r="F41" s="5">
        <v>1909071</v>
      </c>
      <c r="G41" s="5">
        <v>261956</v>
      </c>
      <c r="H41" s="5">
        <v>1498041</v>
      </c>
      <c r="I41" s="5">
        <v>1955741</v>
      </c>
      <c r="J41" s="5">
        <v>457700</v>
      </c>
      <c r="K41" s="5">
        <v>-101966</v>
      </c>
      <c r="L41" s="5">
        <v>335666</v>
      </c>
      <c r="M41" s="5">
        <v>437632</v>
      </c>
      <c r="N41" s="95">
        <v>1579418</v>
      </c>
      <c r="O41" s="5"/>
      <c r="P41" s="63" t="s">
        <v>83</v>
      </c>
      <c r="Q41" s="5">
        <v>104757</v>
      </c>
      <c r="R41" s="5">
        <v>122163</v>
      </c>
      <c r="S41" s="5">
        <v>17406</v>
      </c>
      <c r="T41" s="5">
        <v>58078</v>
      </c>
      <c r="U41" s="5">
        <v>727170</v>
      </c>
      <c r="V41" s="5">
        <v>689413</v>
      </c>
      <c r="W41" s="5">
        <v>20589</v>
      </c>
      <c r="X41" s="5">
        <v>23251</v>
      </c>
      <c r="Y41" s="5">
        <v>2662</v>
      </c>
      <c r="Z41" s="5">
        <v>5087044</v>
      </c>
      <c r="AA41" s="5">
        <v>1698923</v>
      </c>
      <c r="AB41" s="5">
        <v>1658869</v>
      </c>
      <c r="AC41" s="64">
        <v>40054</v>
      </c>
      <c r="AD41" s="5">
        <v>0</v>
      </c>
      <c r="AE41" s="63" t="s">
        <v>83</v>
      </c>
      <c r="AF41" s="5">
        <v>70354</v>
      </c>
      <c r="AG41" s="5">
        <v>32492</v>
      </c>
      <c r="AH41" s="5">
        <v>37862</v>
      </c>
      <c r="AI41" s="5">
        <v>3317767</v>
      </c>
      <c r="AJ41" s="5">
        <v>519178</v>
      </c>
      <c r="AK41" s="5">
        <v>784098</v>
      </c>
      <c r="AL41" s="5">
        <v>2014491</v>
      </c>
      <c r="AM41" s="5">
        <v>21713955</v>
      </c>
      <c r="AN41" s="96">
        <v>10967</v>
      </c>
      <c r="AO41" s="95">
        <v>1979.9357162396279</v>
      </c>
      <c r="AQ41" s="63" t="s">
        <v>83</v>
      </c>
      <c r="AR41" s="11">
        <v>-1.7473203038254319</v>
      </c>
      <c r="AS41" s="11">
        <v>-2.0875818226166372</v>
      </c>
      <c r="AT41" s="11">
        <v>0.33376390201520006</v>
      </c>
      <c r="AU41" s="11">
        <v>-0.32126790391097859</v>
      </c>
      <c r="AV41" s="11">
        <v>5.3805399447262658</v>
      </c>
      <c r="AW41" s="11">
        <v>50.694250940304372</v>
      </c>
      <c r="AX41" s="11">
        <v>35.791960828968342</v>
      </c>
      <c r="AY41" s="11">
        <v>2.5876657215541683</v>
      </c>
      <c r="AZ41" s="11">
        <v>-10.48553998851434</v>
      </c>
      <c r="BA41" s="11">
        <v>0.99713556710957063</v>
      </c>
      <c r="BB41" s="11">
        <v>3.0592900826816063</v>
      </c>
      <c r="BC41" s="65">
        <v>48.393285642075043</v>
      </c>
      <c r="BE41" s="63" t="s">
        <v>83</v>
      </c>
      <c r="BF41" s="11">
        <v>-48.063737277085615</v>
      </c>
      <c r="BG41" s="11">
        <v>-44.690089192737808</v>
      </c>
      <c r="BH41" s="11">
        <v>-9.1876663014556268</v>
      </c>
      <c r="BI41" s="11">
        <v>-10.356856207939742</v>
      </c>
      <c r="BJ41" s="11">
        <v>6.2314193260921966</v>
      </c>
      <c r="BK41" s="11">
        <v>508.269807658373</v>
      </c>
      <c r="BL41" s="11">
        <v>-6.5665275004538035</v>
      </c>
      <c r="BM41" s="11">
        <v>-4.6425788459172379</v>
      </c>
      <c r="BN41" s="11">
        <v>13.42138900724329</v>
      </c>
      <c r="BO41" s="11">
        <v>15.595668165360138</v>
      </c>
      <c r="BP41" s="97">
        <v>42.628444876518799</v>
      </c>
      <c r="BQ41" s="97">
        <v>43.901112437369008</v>
      </c>
      <c r="BR41" s="65">
        <v>4.391566108055982</v>
      </c>
      <c r="BS41" s="5"/>
      <c r="BT41" s="63" t="s">
        <v>83</v>
      </c>
      <c r="BU41" s="11">
        <v>7.2796584324489171</v>
      </c>
      <c r="BV41" s="11">
        <v>12.456304295157997</v>
      </c>
      <c r="BW41" s="11">
        <v>3.2027693733475076</v>
      </c>
      <c r="BX41" s="11">
        <v>5.5273094148866297</v>
      </c>
      <c r="BY41" s="11">
        <v>25.450464055904177</v>
      </c>
      <c r="BZ41" s="11">
        <v>7.4601460398210682</v>
      </c>
      <c r="CA41" s="11">
        <v>0.70068393790671613</v>
      </c>
      <c r="CB41" s="11">
        <v>4.4304847616013596</v>
      </c>
      <c r="CC41" s="11">
        <v>-0.5080286673319423</v>
      </c>
      <c r="CD41" s="98">
        <v>4.9637306033675328</v>
      </c>
      <c r="CE41" s="63" t="s">
        <v>83</v>
      </c>
      <c r="CF41" s="11">
        <f t="shared" si="3"/>
        <v>69.673488777148151</v>
      </c>
      <c r="CG41" s="11">
        <f t="shared" si="3"/>
        <v>59.675185842468593</v>
      </c>
      <c r="CH41" s="11">
        <f t="shared" si="3"/>
        <v>9.9983029346795647</v>
      </c>
      <c r="CI41" s="11">
        <f t="shared" si="6"/>
        <v>8.7919082451814976</v>
      </c>
      <c r="CJ41" s="11">
        <f t="shared" si="6"/>
        <v>1.2063946894980671</v>
      </c>
      <c r="CK41" s="11">
        <f t="shared" si="6"/>
        <v>6.898978099567767</v>
      </c>
      <c r="CL41" s="11">
        <f t="shared" si="6"/>
        <v>9.0068391502146898</v>
      </c>
      <c r="CM41" s="11">
        <f t="shared" si="6"/>
        <v>2.1078610506469224</v>
      </c>
      <c r="CN41" s="11">
        <f t="shared" si="6"/>
        <v>-0.46958741509780233</v>
      </c>
      <c r="CO41" s="11">
        <f t="shared" si="6"/>
        <v>1.5458538069181778</v>
      </c>
      <c r="CP41" s="11">
        <f t="shared" si="6"/>
        <v>2.0154412220159799</v>
      </c>
      <c r="CQ41" s="65">
        <f t="shared" si="6"/>
        <v>7.2737463073861948</v>
      </c>
      <c r="CS41" s="63" t="s">
        <v>83</v>
      </c>
      <c r="CT41" s="59">
        <f t="shared" si="5"/>
        <v>0.48244090033344916</v>
      </c>
      <c r="CU41" s="59">
        <f t="shared" si="5"/>
        <v>0.56260133172422988</v>
      </c>
      <c r="CV41" s="59">
        <f t="shared" si="5"/>
        <v>8.0160431390780718E-2</v>
      </c>
      <c r="CW41" s="59">
        <f t="shared" si="5"/>
        <v>0.26746854730057235</v>
      </c>
      <c r="CX41" s="59">
        <f t="shared" si="5"/>
        <v>3.3488602145486621</v>
      </c>
      <c r="CY41" s="59">
        <f t="shared" si="5"/>
        <v>3.1749766452035111</v>
      </c>
      <c r="CZ41" s="59">
        <f t="shared" si="5"/>
        <v>9.4819207279374026E-2</v>
      </c>
      <c r="DA41" s="59">
        <f t="shared" si="5"/>
        <v>0.10707860451953594</v>
      </c>
      <c r="DB41" s="59">
        <f t="shared" si="4"/>
        <v>1.2259397240161916E-2</v>
      </c>
      <c r="DC41" s="59">
        <f t="shared" si="4"/>
        <v>23.427533123284082</v>
      </c>
      <c r="DD41" s="99">
        <f t="shared" si="4"/>
        <v>7.8241066632034562</v>
      </c>
      <c r="DE41" s="100">
        <f t="shared" si="4"/>
        <v>7.6396446432720335</v>
      </c>
      <c r="DF41" s="86">
        <f t="shared" si="4"/>
        <v>0.18446201993142197</v>
      </c>
      <c r="DH41" s="63" t="s">
        <v>83</v>
      </c>
      <c r="DI41" s="100">
        <f t="shared" si="8"/>
        <v>0.32400361887090584</v>
      </c>
      <c r="DJ41" s="11">
        <f t="shared" si="8"/>
        <v>0.14963648952942935</v>
      </c>
      <c r="DK41" s="11">
        <f t="shared" si="8"/>
        <v>0.17436712934147647</v>
      </c>
      <c r="DL41" s="11">
        <f t="shared" si="8"/>
        <v>15.279422841209719</v>
      </c>
      <c r="DM41" s="11">
        <f t="shared" si="8"/>
        <v>2.3909877311618266</v>
      </c>
      <c r="DN41" s="11">
        <f t="shared" si="8"/>
        <v>3.6110326285561518</v>
      </c>
      <c r="DO41" s="11">
        <f t="shared" si="8"/>
        <v>9.2774024814917411</v>
      </c>
      <c r="DP41" s="138">
        <f t="shared" si="7"/>
        <v>100</v>
      </c>
      <c r="DQ41" s="73"/>
    </row>
    <row r="42" spans="2:121" ht="12">
      <c r="B42" s="63" t="s">
        <v>84</v>
      </c>
      <c r="C42" s="5">
        <v>12961483</v>
      </c>
      <c r="D42" s="5">
        <v>11103707</v>
      </c>
      <c r="E42" s="5">
        <v>1857776</v>
      </c>
      <c r="F42" s="5">
        <v>1633652</v>
      </c>
      <c r="G42" s="5">
        <v>224124</v>
      </c>
      <c r="H42" s="5">
        <v>4986987</v>
      </c>
      <c r="I42" s="5">
        <v>5229641</v>
      </c>
      <c r="J42" s="5">
        <v>242654</v>
      </c>
      <c r="K42" s="5">
        <v>-105006</v>
      </c>
      <c r="L42" s="5">
        <v>118714</v>
      </c>
      <c r="M42" s="5">
        <v>223720</v>
      </c>
      <c r="N42" s="64">
        <v>5078874</v>
      </c>
      <c r="O42" s="5"/>
      <c r="P42" s="63" t="s">
        <v>84</v>
      </c>
      <c r="Q42" s="5">
        <v>107121</v>
      </c>
      <c r="R42" s="5">
        <v>124358</v>
      </c>
      <c r="S42" s="5">
        <v>17237</v>
      </c>
      <c r="T42" s="5">
        <v>3028389</v>
      </c>
      <c r="U42" s="5">
        <v>722664</v>
      </c>
      <c r="V42" s="5">
        <v>1220700</v>
      </c>
      <c r="W42" s="5">
        <v>13119</v>
      </c>
      <c r="X42" s="5">
        <v>14816</v>
      </c>
      <c r="Y42" s="5">
        <v>1697</v>
      </c>
      <c r="Z42" s="5">
        <v>4176788</v>
      </c>
      <c r="AA42" s="5">
        <v>993921</v>
      </c>
      <c r="AB42" s="5">
        <v>853800</v>
      </c>
      <c r="AC42" s="64">
        <v>140121</v>
      </c>
      <c r="AD42" s="5">
        <v>0</v>
      </c>
      <c r="AE42" s="63" t="s">
        <v>84</v>
      </c>
      <c r="AF42" s="5">
        <v>61755</v>
      </c>
      <c r="AG42" s="5">
        <v>16700</v>
      </c>
      <c r="AH42" s="5">
        <v>45055</v>
      </c>
      <c r="AI42" s="5">
        <v>3121112</v>
      </c>
      <c r="AJ42" s="5">
        <v>630572</v>
      </c>
      <c r="AK42" s="5">
        <v>761736</v>
      </c>
      <c r="AL42" s="5">
        <v>1728804</v>
      </c>
      <c r="AM42" s="5">
        <v>22125258</v>
      </c>
      <c r="AN42" s="5">
        <v>10257</v>
      </c>
      <c r="AO42" s="64">
        <v>2157.0886224042119</v>
      </c>
      <c r="AQ42" s="63" t="s">
        <v>84</v>
      </c>
      <c r="AR42" s="11">
        <v>-1.3185410306114298</v>
      </c>
      <c r="AS42" s="11">
        <v>-1.6616206103694111</v>
      </c>
      <c r="AT42" s="11">
        <v>0.78297961909422165</v>
      </c>
      <c r="AU42" s="11">
        <v>0.1238637902810133</v>
      </c>
      <c r="AV42" s="11">
        <v>5.8626813784764202</v>
      </c>
      <c r="AW42" s="11">
        <v>65.743845160878635</v>
      </c>
      <c r="AX42" s="11">
        <v>60.928420709924616</v>
      </c>
      <c r="AY42" s="11">
        <v>0.76281990058841365</v>
      </c>
      <c r="AZ42" s="11">
        <v>6.0130321148544628</v>
      </c>
      <c r="BA42" s="11">
        <v>9.4955681199789694</v>
      </c>
      <c r="BB42" s="11">
        <v>1.6248529365003657</v>
      </c>
      <c r="BC42" s="65">
        <v>63.527529909956201</v>
      </c>
      <c r="BE42" s="63" t="s">
        <v>84</v>
      </c>
      <c r="BF42" s="11">
        <v>-48.690941487527297</v>
      </c>
      <c r="BG42" s="11">
        <v>-45.428056117500951</v>
      </c>
      <c r="BH42" s="11">
        <v>-9.7680992514264773</v>
      </c>
      <c r="BI42" s="11">
        <v>50.809275670636602</v>
      </c>
      <c r="BJ42" s="11">
        <v>3.0916187345932622</v>
      </c>
      <c r="BK42" s="11">
        <v>549.43978038114085</v>
      </c>
      <c r="BL42" s="11">
        <v>-11.081740544936967</v>
      </c>
      <c r="BM42" s="11">
        <v>-9.2434915773353747</v>
      </c>
      <c r="BN42" s="11">
        <v>8.0203691915977071</v>
      </c>
      <c r="BO42" s="11">
        <v>6.6544575118603886</v>
      </c>
      <c r="BP42" s="57">
        <v>53.686210900836684</v>
      </c>
      <c r="BQ42" s="57">
        <v>68.61854448503999</v>
      </c>
      <c r="BR42" s="65">
        <v>-0.17809946498920717</v>
      </c>
      <c r="BS42" s="5"/>
      <c r="BT42" s="63" t="s">
        <v>84</v>
      </c>
      <c r="BU42" s="11">
        <v>-79.418018690592049</v>
      </c>
      <c r="BV42" s="11">
        <v>-93.483308294148642</v>
      </c>
      <c r="BW42" s="11">
        <v>2.914639439000434</v>
      </c>
      <c r="BX42" s="11">
        <v>5.1084015677125043</v>
      </c>
      <c r="BY42" s="11">
        <v>43.223930769754929</v>
      </c>
      <c r="BZ42" s="11">
        <v>-2.7533406612766709</v>
      </c>
      <c r="CA42" s="11">
        <v>-0.97631582112771498</v>
      </c>
      <c r="CB42" s="11">
        <v>10.29700930841067</v>
      </c>
      <c r="CC42" s="11">
        <v>-1.4508070714834742</v>
      </c>
      <c r="CD42" s="69">
        <v>11.920763662078418</v>
      </c>
      <c r="CE42" s="63" t="s">
        <v>84</v>
      </c>
      <c r="CF42" s="11">
        <f t="shared" si="3"/>
        <v>58.58229088221254</v>
      </c>
      <c r="CG42" s="11">
        <f t="shared" si="3"/>
        <v>50.185661111838783</v>
      </c>
      <c r="CH42" s="11">
        <f t="shared" si="3"/>
        <v>8.3966297703737514</v>
      </c>
      <c r="CI42" s="11">
        <f t="shared" si="6"/>
        <v>7.3836517522191158</v>
      </c>
      <c r="CJ42" s="11">
        <f t="shared" si="6"/>
        <v>1.0129780181546357</v>
      </c>
      <c r="CK42" s="11">
        <f t="shared" si="6"/>
        <v>22.539791400398585</v>
      </c>
      <c r="CL42" s="11">
        <f t="shared" si="6"/>
        <v>23.636519854367346</v>
      </c>
      <c r="CM42" s="11">
        <f t="shared" si="6"/>
        <v>1.0967284539687627</v>
      </c>
      <c r="CN42" s="11">
        <f t="shared" si="6"/>
        <v>-0.47459785553687101</v>
      </c>
      <c r="CO42" s="11">
        <f t="shared" si="6"/>
        <v>0.53655419520983672</v>
      </c>
      <c r="CP42" s="11">
        <f t="shared" si="6"/>
        <v>1.0111520507467078</v>
      </c>
      <c r="CQ42" s="65">
        <f t="shared" si="6"/>
        <v>22.955095032112169</v>
      </c>
      <c r="CS42" s="63" t="s">
        <v>84</v>
      </c>
      <c r="CT42" s="59">
        <f t="shared" si="5"/>
        <v>0.4841570661006529</v>
      </c>
      <c r="CU42" s="59">
        <f t="shared" si="5"/>
        <v>0.56206350226514867</v>
      </c>
      <c r="CV42" s="59">
        <f t="shared" si="5"/>
        <v>7.7906436164495801E-2</v>
      </c>
      <c r="CW42" s="59">
        <f t="shared" si="5"/>
        <v>13.687474288435416</v>
      </c>
      <c r="CX42" s="59">
        <f t="shared" si="5"/>
        <v>3.2662398784231126</v>
      </c>
      <c r="CY42" s="59">
        <f t="shared" si="5"/>
        <v>5.517223799152986</v>
      </c>
      <c r="CZ42" s="59">
        <f t="shared" si="5"/>
        <v>5.9294223823288306E-2</v>
      </c>
      <c r="DA42" s="59">
        <f t="shared" si="5"/>
        <v>6.6964190880847582E-2</v>
      </c>
      <c r="DB42" s="59">
        <f t="shared" si="4"/>
        <v>7.6699670575592835E-3</v>
      </c>
      <c r="DC42" s="59">
        <f t="shared" si="4"/>
        <v>18.877917717388879</v>
      </c>
      <c r="DD42" s="59">
        <f t="shared" si="4"/>
        <v>4.4922459209289221</v>
      </c>
      <c r="DE42" s="11">
        <f t="shared" si="4"/>
        <v>3.8589380517054308</v>
      </c>
      <c r="DF42" s="65">
        <f t="shared" si="4"/>
        <v>0.63330786922349103</v>
      </c>
      <c r="DH42" s="63" t="s">
        <v>84</v>
      </c>
      <c r="DI42" s="11">
        <f t="shared" si="8"/>
        <v>0.27911538929851121</v>
      </c>
      <c r="DJ42" s="11">
        <f t="shared" si="8"/>
        <v>7.547934582276962E-2</v>
      </c>
      <c r="DK42" s="11">
        <f t="shared" si="8"/>
        <v>0.20363604347574163</v>
      </c>
      <c r="DL42" s="11">
        <f t="shared" si="8"/>
        <v>14.106556407161444</v>
      </c>
      <c r="DM42" s="11">
        <f t="shared" si="8"/>
        <v>2.8500097038416454</v>
      </c>
      <c r="DN42" s="11">
        <f t="shared" si="8"/>
        <v>3.4428344293205528</v>
      </c>
      <c r="DO42" s="11">
        <f t="shared" si="8"/>
        <v>7.8137122739992462</v>
      </c>
      <c r="DP42" s="133">
        <f t="shared" si="7"/>
        <v>100</v>
      </c>
      <c r="DQ42" s="73"/>
    </row>
    <row r="43" spans="2:121" ht="12">
      <c r="B43" s="63" t="s">
        <v>85</v>
      </c>
      <c r="C43" s="5">
        <v>4802024</v>
      </c>
      <c r="D43" s="5">
        <v>4112710</v>
      </c>
      <c r="E43" s="5">
        <v>689314</v>
      </c>
      <c r="F43" s="5">
        <v>606236</v>
      </c>
      <c r="G43" s="5">
        <v>83078</v>
      </c>
      <c r="H43" s="5">
        <v>521948</v>
      </c>
      <c r="I43" s="5">
        <v>603523</v>
      </c>
      <c r="J43" s="5">
        <v>81575</v>
      </c>
      <c r="K43" s="5">
        <v>-34926</v>
      </c>
      <c r="L43" s="5">
        <v>38921</v>
      </c>
      <c r="M43" s="5">
        <v>73847</v>
      </c>
      <c r="N43" s="64">
        <v>552918</v>
      </c>
      <c r="O43" s="5"/>
      <c r="P43" s="63" t="s">
        <v>85</v>
      </c>
      <c r="Q43" s="5">
        <v>46389</v>
      </c>
      <c r="R43" s="5">
        <v>53605</v>
      </c>
      <c r="S43" s="5">
        <v>7216</v>
      </c>
      <c r="T43" s="5">
        <v>39939</v>
      </c>
      <c r="U43" s="5">
        <v>230076</v>
      </c>
      <c r="V43" s="5">
        <v>236514</v>
      </c>
      <c r="W43" s="5">
        <v>3956</v>
      </c>
      <c r="X43" s="5">
        <v>4468</v>
      </c>
      <c r="Y43" s="5">
        <v>512</v>
      </c>
      <c r="Z43" s="5">
        <v>1502069</v>
      </c>
      <c r="AA43" s="5">
        <v>354790</v>
      </c>
      <c r="AB43" s="5">
        <v>317146</v>
      </c>
      <c r="AC43" s="64">
        <v>37644</v>
      </c>
      <c r="AD43" s="5">
        <v>0</v>
      </c>
      <c r="AE43" s="63" t="s">
        <v>85</v>
      </c>
      <c r="AF43" s="5">
        <v>44638</v>
      </c>
      <c r="AG43" s="5">
        <v>25025</v>
      </c>
      <c r="AH43" s="5">
        <v>19613</v>
      </c>
      <c r="AI43" s="5">
        <v>1102641</v>
      </c>
      <c r="AJ43" s="5">
        <v>209963</v>
      </c>
      <c r="AK43" s="5">
        <v>218773</v>
      </c>
      <c r="AL43" s="5">
        <v>673905</v>
      </c>
      <c r="AM43" s="5">
        <v>6826041</v>
      </c>
      <c r="AN43" s="5">
        <v>4221</v>
      </c>
      <c r="AO43" s="64">
        <v>1617.1620469083155</v>
      </c>
      <c r="AQ43" s="63" t="s">
        <v>85</v>
      </c>
      <c r="AR43" s="11">
        <v>-4.0375374820271119</v>
      </c>
      <c r="AS43" s="11">
        <v>-4.3675910467057628</v>
      </c>
      <c r="AT43" s="11">
        <v>-2.0199708610212856</v>
      </c>
      <c r="AU43" s="11">
        <v>-2.6497542301164057</v>
      </c>
      <c r="AV43" s="11">
        <v>2.8345793929791552</v>
      </c>
      <c r="AW43" s="11">
        <v>35.737319518994717</v>
      </c>
      <c r="AX43" s="11">
        <v>29.933797646856199</v>
      </c>
      <c r="AY43" s="11">
        <v>2.0235876783771278</v>
      </c>
      <c r="AZ43" s="11">
        <v>7.8299422056844277</v>
      </c>
      <c r="BA43" s="11">
        <v>16.026233417796991</v>
      </c>
      <c r="BB43" s="11">
        <v>3.3721548755564266</v>
      </c>
      <c r="BC43" s="65">
        <v>32.404052691697061</v>
      </c>
      <c r="BE43" s="63" t="s">
        <v>85</v>
      </c>
      <c r="BF43" s="11">
        <v>-48.52529960053262</v>
      </c>
      <c r="BG43" s="11">
        <v>-45.371257362982284</v>
      </c>
      <c r="BH43" s="11">
        <v>-9.8675993005246063</v>
      </c>
      <c r="BI43" s="11">
        <v>162.25622168231664</v>
      </c>
      <c r="BJ43" s="11">
        <v>0.47469529104018099</v>
      </c>
      <c r="BK43" s="11">
        <v>184.06336700255824</v>
      </c>
      <c r="BL43" s="11">
        <v>-17.959352965574453</v>
      </c>
      <c r="BM43" s="11">
        <v>-16.251171508903468</v>
      </c>
      <c r="BN43" s="11">
        <v>-0.19493177387914229</v>
      </c>
      <c r="BO43" s="11">
        <v>4.9185835663974204</v>
      </c>
      <c r="BP43" s="57">
        <v>50.092435517237</v>
      </c>
      <c r="BQ43" s="57">
        <v>58.367913551950224</v>
      </c>
      <c r="BR43" s="65">
        <v>4.2134986988538836</v>
      </c>
      <c r="BS43" s="5"/>
      <c r="BT43" s="63" t="s">
        <v>85</v>
      </c>
      <c r="BU43" s="11">
        <v>-2.6985787775743306</v>
      </c>
      <c r="BV43" s="11">
        <v>-6.8455926146515784</v>
      </c>
      <c r="BW43" s="11">
        <v>3.1611613717652012</v>
      </c>
      <c r="BX43" s="11">
        <v>-4.067705184031599</v>
      </c>
      <c r="BY43" s="11">
        <v>-15.064198509720795</v>
      </c>
      <c r="BZ43" s="11">
        <v>1.1461251814659676</v>
      </c>
      <c r="CA43" s="11">
        <v>-1.7486539563405106</v>
      </c>
      <c r="CB43" s="11">
        <v>8.4982284360752447E-2</v>
      </c>
      <c r="CC43" s="11">
        <v>-1.7915309446254073</v>
      </c>
      <c r="CD43" s="69">
        <v>1.9107448135945175</v>
      </c>
      <c r="CE43" s="63" t="s">
        <v>85</v>
      </c>
      <c r="CF43" s="11">
        <f t="shared" si="3"/>
        <v>70.348595913795421</v>
      </c>
      <c r="CG43" s="11">
        <f t="shared" si="3"/>
        <v>60.250297353912764</v>
      </c>
      <c r="CH43" s="11">
        <f t="shared" si="3"/>
        <v>10.098298559882661</v>
      </c>
      <c r="CI43" s="11">
        <f t="shared" si="6"/>
        <v>8.8812241239101848</v>
      </c>
      <c r="CJ43" s="11">
        <f t="shared" si="6"/>
        <v>1.2170744359724766</v>
      </c>
      <c r="CK43" s="11">
        <f t="shared" si="6"/>
        <v>7.6464234539464382</v>
      </c>
      <c r="CL43" s="11">
        <f t="shared" si="6"/>
        <v>8.8414792703413294</v>
      </c>
      <c r="CM43" s="11">
        <f t="shared" si="6"/>
        <v>1.1950558163948914</v>
      </c>
      <c r="CN43" s="11">
        <f t="shared" si="6"/>
        <v>-0.5116582218008946</v>
      </c>
      <c r="CO43" s="11">
        <f t="shared" si="6"/>
        <v>0.5701840935324004</v>
      </c>
      <c r="CP43" s="11">
        <f t="shared" si="6"/>
        <v>1.081842315333295</v>
      </c>
      <c r="CQ43" s="65">
        <f t="shared" si="6"/>
        <v>8.1001271454419914</v>
      </c>
      <c r="CS43" s="63" t="s">
        <v>85</v>
      </c>
      <c r="CT43" s="59">
        <f t="shared" si="5"/>
        <v>0.67958865175289751</v>
      </c>
      <c r="CU43" s="59">
        <f t="shared" si="5"/>
        <v>0.78530146537355994</v>
      </c>
      <c r="CV43" s="59">
        <f t="shared" si="5"/>
        <v>0.1057128136206624</v>
      </c>
      <c r="CW43" s="59">
        <f t="shared" si="5"/>
        <v>0.58509756973331972</v>
      </c>
      <c r="CX43" s="59">
        <f t="shared" si="5"/>
        <v>3.3705628196490469</v>
      </c>
      <c r="CY43" s="59">
        <f t="shared" si="5"/>
        <v>3.4648781043067274</v>
      </c>
      <c r="CZ43" s="59">
        <f t="shared" si="5"/>
        <v>5.7954530305340972E-2</v>
      </c>
      <c r="DA43" s="59">
        <f t="shared" si="5"/>
        <v>6.5455217746274885E-2</v>
      </c>
      <c r="DB43" s="59">
        <f t="shared" si="4"/>
        <v>7.5006874409339168E-3</v>
      </c>
      <c r="DC43" s="59">
        <f t="shared" si="4"/>
        <v>22.004980632258142</v>
      </c>
      <c r="DD43" s="59">
        <f t="shared" si="4"/>
        <v>5.1975955022830949</v>
      </c>
      <c r="DE43" s="11">
        <f t="shared" si="4"/>
        <v>4.6461191780125555</v>
      </c>
      <c r="DF43" s="65">
        <f t="shared" si="4"/>
        <v>0.55147632427053983</v>
      </c>
      <c r="DH43" s="63" t="s">
        <v>85</v>
      </c>
      <c r="DI43" s="11">
        <f t="shared" si="8"/>
        <v>0.65393688669610983</v>
      </c>
      <c r="DJ43" s="11">
        <f t="shared" si="8"/>
        <v>0.36661074845580333</v>
      </c>
      <c r="DK43" s="11">
        <f t="shared" si="8"/>
        <v>0.28732613824030651</v>
      </c>
      <c r="DL43" s="11">
        <f t="shared" si="8"/>
        <v>16.153448243278937</v>
      </c>
      <c r="DM43" s="11">
        <f t="shared" si="8"/>
        <v>3.0759117913297036</v>
      </c>
      <c r="DN43" s="11">
        <f t="shared" si="8"/>
        <v>3.2049763545223362</v>
      </c>
      <c r="DO43" s="11">
        <f t="shared" si="8"/>
        <v>9.8725600974268986</v>
      </c>
      <c r="DP43" s="133">
        <f t="shared" si="7"/>
        <v>100</v>
      </c>
      <c r="DQ43" s="73"/>
    </row>
    <row r="44" spans="2:121" ht="12">
      <c r="B44" s="63" t="s">
        <v>86</v>
      </c>
      <c r="C44" s="5">
        <v>2510487</v>
      </c>
      <c r="D44" s="5">
        <v>2149851</v>
      </c>
      <c r="E44" s="5">
        <v>360636</v>
      </c>
      <c r="F44" s="5">
        <v>317126</v>
      </c>
      <c r="G44" s="5">
        <v>43510</v>
      </c>
      <c r="H44" s="5">
        <v>156506</v>
      </c>
      <c r="I44" s="5">
        <v>252090</v>
      </c>
      <c r="J44" s="5">
        <v>95584</v>
      </c>
      <c r="K44" s="5">
        <v>-44182</v>
      </c>
      <c r="L44" s="5">
        <v>46662</v>
      </c>
      <c r="M44" s="5">
        <v>90844</v>
      </c>
      <c r="N44" s="64">
        <v>195322</v>
      </c>
      <c r="O44" s="5"/>
      <c r="P44" s="63" t="s">
        <v>86</v>
      </c>
      <c r="Q44" s="5">
        <v>26145</v>
      </c>
      <c r="R44" s="5">
        <v>30191</v>
      </c>
      <c r="S44" s="5">
        <v>4046</v>
      </c>
      <c r="T44" s="5">
        <v>20335</v>
      </c>
      <c r="U44" s="5">
        <v>112797</v>
      </c>
      <c r="V44" s="5">
        <v>36045</v>
      </c>
      <c r="W44" s="5">
        <v>5366</v>
      </c>
      <c r="X44" s="5">
        <v>6060</v>
      </c>
      <c r="Y44" s="5">
        <v>694</v>
      </c>
      <c r="Z44" s="5">
        <v>887237</v>
      </c>
      <c r="AA44" s="5">
        <v>102234</v>
      </c>
      <c r="AB44" s="5">
        <v>90043</v>
      </c>
      <c r="AC44" s="64">
        <v>12191</v>
      </c>
      <c r="AD44" s="5">
        <v>0</v>
      </c>
      <c r="AE44" s="63" t="s">
        <v>86</v>
      </c>
      <c r="AF44" s="5">
        <v>30692</v>
      </c>
      <c r="AG44" s="5">
        <v>14374</v>
      </c>
      <c r="AH44" s="5">
        <v>16318</v>
      </c>
      <c r="AI44" s="5">
        <v>754311</v>
      </c>
      <c r="AJ44" s="5">
        <v>273660</v>
      </c>
      <c r="AK44" s="5">
        <v>120938</v>
      </c>
      <c r="AL44" s="5">
        <v>359713</v>
      </c>
      <c r="AM44" s="5">
        <v>3554230</v>
      </c>
      <c r="AN44" s="5">
        <v>2338</v>
      </c>
      <c r="AO44" s="64">
        <v>1520.2010265183917</v>
      </c>
      <c r="AQ44" s="63" t="s">
        <v>86</v>
      </c>
      <c r="AR44" s="11">
        <v>-2.0518688857693759</v>
      </c>
      <c r="AS44" s="11">
        <v>-2.3897995265350152</v>
      </c>
      <c r="AT44" s="11">
        <v>1.2202156453831476E-2</v>
      </c>
      <c r="AU44" s="11">
        <v>-0.6264003133568351</v>
      </c>
      <c r="AV44" s="11">
        <v>4.9268092700219448</v>
      </c>
      <c r="AW44" s="11">
        <v>-21.606675949950411</v>
      </c>
      <c r="AX44" s="11">
        <v>-15.315103466809997</v>
      </c>
      <c r="AY44" s="11">
        <v>-2.5031110385768782</v>
      </c>
      <c r="AZ44" s="11">
        <v>7.6617622471158668</v>
      </c>
      <c r="BA44" s="11">
        <v>3.4198452979897604</v>
      </c>
      <c r="BB44" s="11">
        <v>-2.2836060107349918</v>
      </c>
      <c r="BC44" s="65">
        <v>-19.337427265256231</v>
      </c>
      <c r="BE44" s="63" t="s">
        <v>86</v>
      </c>
      <c r="BF44" s="11">
        <v>-48.620445702157767</v>
      </c>
      <c r="BG44" s="11">
        <v>-45.491803278688522</v>
      </c>
      <c r="BH44" s="11">
        <v>-10.128831630386495</v>
      </c>
      <c r="BI44" s="11">
        <v>151.54626422563086</v>
      </c>
      <c r="BJ44" s="11">
        <v>4.0898814192774422</v>
      </c>
      <c r="BK44" s="11">
        <v>-51.819226862000747</v>
      </c>
      <c r="BL44" s="11">
        <v>0.430469773535467</v>
      </c>
      <c r="BM44" s="11">
        <v>2.503382949932341</v>
      </c>
      <c r="BN44" s="11">
        <v>21.968365553602812</v>
      </c>
      <c r="BO44" s="11">
        <v>19.705524816408364</v>
      </c>
      <c r="BP44" s="57">
        <v>753.41940432059312</v>
      </c>
      <c r="BQ44" s="57">
        <v>429.634646361107</v>
      </c>
      <c r="BR44" s="65">
        <v>4.4644387317909171</v>
      </c>
      <c r="BS44" s="5"/>
      <c r="BT44" s="63" t="s">
        <v>86</v>
      </c>
      <c r="BU44" s="11">
        <v>17.846720933804331</v>
      </c>
      <c r="BV44" s="11">
        <v>40.508308895405669</v>
      </c>
      <c r="BW44" s="11">
        <v>3.1870494498545594</v>
      </c>
      <c r="BX44" s="11">
        <v>3.2192778997926883</v>
      </c>
      <c r="BY44" s="11">
        <v>7.9079671142130481</v>
      </c>
      <c r="BZ44" s="11">
        <v>2.1453065085558878</v>
      </c>
      <c r="CA44" s="11">
        <v>0.25948904906043224</v>
      </c>
      <c r="CB44" s="11">
        <v>1.4363125919867075</v>
      </c>
      <c r="CC44" s="11">
        <v>-1.3918177983973008</v>
      </c>
      <c r="CD44" s="69">
        <v>2.868048398460425</v>
      </c>
      <c r="CE44" s="63" t="s">
        <v>86</v>
      </c>
      <c r="CF44" s="11">
        <f t="shared" si="3"/>
        <v>70.633780031117851</v>
      </c>
      <c r="CG44" s="11">
        <f t="shared" si="3"/>
        <v>60.487109725594564</v>
      </c>
      <c r="CH44" s="11">
        <f t="shared" si="3"/>
        <v>10.146670305523278</v>
      </c>
      <c r="CI44" s="11">
        <f t="shared" si="6"/>
        <v>8.9224951677297195</v>
      </c>
      <c r="CJ44" s="11">
        <f t="shared" si="6"/>
        <v>1.2241751377935586</v>
      </c>
      <c r="CK44" s="11">
        <f t="shared" si="6"/>
        <v>4.4033728824527394</v>
      </c>
      <c r="CL44" s="11">
        <f t="shared" si="6"/>
        <v>7.092675488080399</v>
      </c>
      <c r="CM44" s="11">
        <f t="shared" si="6"/>
        <v>2.6893026056276605</v>
      </c>
      <c r="CN44" s="11">
        <f t="shared" si="6"/>
        <v>-1.2430821865776835</v>
      </c>
      <c r="CO44" s="11">
        <f t="shared" si="6"/>
        <v>1.3128581999476681</v>
      </c>
      <c r="CP44" s="11">
        <f t="shared" si="6"/>
        <v>2.5559403865253518</v>
      </c>
      <c r="CQ44" s="65">
        <f t="shared" si="6"/>
        <v>5.4954800336500451</v>
      </c>
      <c r="CS44" s="63" t="s">
        <v>86</v>
      </c>
      <c r="CT44" s="59">
        <f t="shared" si="5"/>
        <v>0.73560236675735668</v>
      </c>
      <c r="CU44" s="59">
        <f t="shared" si="5"/>
        <v>0.84943855631177501</v>
      </c>
      <c r="CV44" s="59">
        <f t="shared" si="5"/>
        <v>0.11383618955441825</v>
      </c>
      <c r="CW44" s="59">
        <f t="shared" si="5"/>
        <v>0.57213517414461079</v>
      </c>
      <c r="CX44" s="59">
        <f t="shared" si="5"/>
        <v>3.173598782296025</v>
      </c>
      <c r="CY44" s="59">
        <f t="shared" si="5"/>
        <v>1.014143710452053</v>
      </c>
      <c r="CZ44" s="59">
        <f t="shared" si="5"/>
        <v>0.15097503538037776</v>
      </c>
      <c r="DA44" s="59">
        <f t="shared" si="5"/>
        <v>0.17050106492826855</v>
      </c>
      <c r="DB44" s="59">
        <f t="shared" si="4"/>
        <v>1.9526029547890823E-2</v>
      </c>
      <c r="DC44" s="59">
        <f t="shared" si="4"/>
        <v>24.962847086429409</v>
      </c>
      <c r="DD44" s="59">
        <f t="shared" si="4"/>
        <v>2.8764036092205627</v>
      </c>
      <c r="DE44" s="11">
        <f t="shared" si="4"/>
        <v>2.533403859626417</v>
      </c>
      <c r="DF44" s="65">
        <f t="shared" si="4"/>
        <v>0.34299974959414559</v>
      </c>
      <c r="DH44" s="63" t="s">
        <v>86</v>
      </c>
      <c r="DI44" s="11">
        <f t="shared" si="8"/>
        <v>0.86353443643208228</v>
      </c>
      <c r="DJ44" s="11">
        <f t="shared" si="8"/>
        <v>0.40441952265328918</v>
      </c>
      <c r="DK44" s="11">
        <f t="shared" si="8"/>
        <v>0.45911491377879315</v>
      </c>
      <c r="DL44" s="11">
        <f t="shared" si="8"/>
        <v>21.222909040776763</v>
      </c>
      <c r="DM44" s="11">
        <f t="shared" si="8"/>
        <v>7.6995579914636929</v>
      </c>
      <c r="DN44" s="11">
        <f t="shared" si="8"/>
        <v>3.4026498003787036</v>
      </c>
      <c r="DO44" s="11">
        <f t="shared" si="8"/>
        <v>10.120701248934369</v>
      </c>
      <c r="DP44" s="133">
        <f t="shared" si="7"/>
        <v>100</v>
      </c>
      <c r="DQ44" s="73"/>
    </row>
    <row r="45" spans="2:121" ht="12">
      <c r="B45" s="63" t="s">
        <v>87</v>
      </c>
      <c r="C45" s="5">
        <v>5515051</v>
      </c>
      <c r="D45" s="5">
        <v>4723345</v>
      </c>
      <c r="E45" s="5">
        <v>791706</v>
      </c>
      <c r="F45" s="5">
        <v>696501</v>
      </c>
      <c r="G45" s="5">
        <v>95205</v>
      </c>
      <c r="H45" s="5">
        <v>346953</v>
      </c>
      <c r="I45" s="5">
        <v>627044</v>
      </c>
      <c r="J45" s="5">
        <v>280091</v>
      </c>
      <c r="K45" s="5">
        <v>-57776</v>
      </c>
      <c r="L45" s="5">
        <v>213598</v>
      </c>
      <c r="M45" s="5">
        <v>271374</v>
      </c>
      <c r="N45" s="64">
        <v>393835</v>
      </c>
      <c r="O45" s="5"/>
      <c r="P45" s="63" t="s">
        <v>87</v>
      </c>
      <c r="Q45" s="5">
        <v>46425</v>
      </c>
      <c r="R45" s="5">
        <v>53733</v>
      </c>
      <c r="S45" s="5">
        <v>7308</v>
      </c>
      <c r="T45" s="5">
        <v>6914</v>
      </c>
      <c r="U45" s="5">
        <v>286656</v>
      </c>
      <c r="V45" s="5">
        <v>53840</v>
      </c>
      <c r="W45" s="5">
        <v>10894</v>
      </c>
      <c r="X45" s="5">
        <v>12303</v>
      </c>
      <c r="Y45" s="5">
        <v>1409</v>
      </c>
      <c r="Z45" s="5">
        <v>1852929</v>
      </c>
      <c r="AA45" s="5">
        <v>370152</v>
      </c>
      <c r="AB45" s="5">
        <v>351444</v>
      </c>
      <c r="AC45" s="64">
        <v>18708</v>
      </c>
      <c r="AD45" s="5">
        <v>0</v>
      </c>
      <c r="AE45" s="63" t="s">
        <v>87</v>
      </c>
      <c r="AF45" s="5">
        <v>53465</v>
      </c>
      <c r="AG45" s="5">
        <v>34750</v>
      </c>
      <c r="AH45" s="5">
        <v>18715</v>
      </c>
      <c r="AI45" s="5">
        <v>1429312</v>
      </c>
      <c r="AJ45" s="5">
        <v>380196</v>
      </c>
      <c r="AK45" s="5">
        <v>211953</v>
      </c>
      <c r="AL45" s="5">
        <v>837163</v>
      </c>
      <c r="AM45" s="5">
        <v>7714933</v>
      </c>
      <c r="AN45" s="5">
        <v>4749</v>
      </c>
      <c r="AO45" s="64">
        <v>1624.5384291429775</v>
      </c>
      <c r="AQ45" s="63" t="s">
        <v>87</v>
      </c>
      <c r="AR45" s="11">
        <v>-1.6997322656995126</v>
      </c>
      <c r="AS45" s="11">
        <v>-2.0381950543997771</v>
      </c>
      <c r="AT45" s="11">
        <v>0.36917116509506914</v>
      </c>
      <c r="AU45" s="11">
        <v>-0.28004587254476654</v>
      </c>
      <c r="AV45" s="11">
        <v>5.388711159325636</v>
      </c>
      <c r="AW45" s="11">
        <v>-11.622119369604588</v>
      </c>
      <c r="AX45" s="11">
        <v>-7.7225100070638097</v>
      </c>
      <c r="AY45" s="11">
        <v>-2.3872503406623662</v>
      </c>
      <c r="AZ45" s="11">
        <v>-16.56847712049068</v>
      </c>
      <c r="BA45" s="11">
        <v>-6.3306349053211362</v>
      </c>
      <c r="BB45" s="11">
        <v>-2.2420910813478483</v>
      </c>
      <c r="BC45" s="65">
        <v>-8.492608960328635</v>
      </c>
      <c r="BE45" s="63" t="s">
        <v>87</v>
      </c>
      <c r="BF45" s="11">
        <v>-48.777500717170156</v>
      </c>
      <c r="BG45" s="11">
        <v>-45.573056469992402</v>
      </c>
      <c r="BH45" s="11">
        <v>-9.67741935483871</v>
      </c>
      <c r="BI45" s="11">
        <v>-27.602094240837697</v>
      </c>
      <c r="BJ45" s="11">
        <v>2.1866377681607858</v>
      </c>
      <c r="BK45" s="11">
        <v>8.3735909822866343</v>
      </c>
      <c r="BL45" s="11">
        <v>-7.3403079016755983</v>
      </c>
      <c r="BM45" s="11">
        <v>-5.4270120685679144</v>
      </c>
      <c r="BN45" s="11">
        <v>12.539936102236421</v>
      </c>
      <c r="BO45" s="11">
        <v>12.74314023277209</v>
      </c>
      <c r="BP45" s="57">
        <v>27.568238213399503</v>
      </c>
      <c r="BQ45" s="57">
        <v>29.083963858076839</v>
      </c>
      <c r="BR45" s="65">
        <v>4.5139664804469275</v>
      </c>
      <c r="BS45" s="5"/>
      <c r="BT45" s="63" t="s">
        <v>87</v>
      </c>
      <c r="BU45" s="11">
        <v>71.996139617178699</v>
      </c>
      <c r="BV45" s="11">
        <v>168.36049115761836</v>
      </c>
      <c r="BW45" s="11">
        <v>3.1925452139391268</v>
      </c>
      <c r="BX45" s="11">
        <v>8.0968741940826661</v>
      </c>
      <c r="BY45" s="11">
        <v>45.629907687593366</v>
      </c>
      <c r="BZ45" s="11">
        <v>-3.0140935297885969</v>
      </c>
      <c r="CA45" s="11">
        <v>-0.65009891519638852</v>
      </c>
      <c r="CB45" s="11">
        <v>0.89511681702763402</v>
      </c>
      <c r="CC45" s="11">
        <v>-1.9206939281288724</v>
      </c>
      <c r="CD45" s="69">
        <v>2.8709529644236311</v>
      </c>
      <c r="CE45" s="63" t="s">
        <v>87</v>
      </c>
      <c r="CF45" s="11">
        <f t="shared" si="3"/>
        <v>71.485403696960176</v>
      </c>
      <c r="CG45" s="11">
        <f t="shared" si="3"/>
        <v>61.223409198757786</v>
      </c>
      <c r="CH45" s="11">
        <f t="shared" si="3"/>
        <v>10.261994498202382</v>
      </c>
      <c r="CI45" s="11">
        <f t="shared" si="6"/>
        <v>9.0279591540198734</v>
      </c>
      <c r="CJ45" s="11">
        <f t="shared" si="6"/>
        <v>1.2340353441825094</v>
      </c>
      <c r="CK45" s="11">
        <f t="shared" si="6"/>
        <v>4.4971615437230623</v>
      </c>
      <c r="CL45" s="11">
        <f t="shared" si="6"/>
        <v>8.127666176750985</v>
      </c>
      <c r="CM45" s="11">
        <f t="shared" si="6"/>
        <v>3.6305046330279214</v>
      </c>
      <c r="CN45" s="11">
        <f t="shared" si="6"/>
        <v>-0.7488853111232463</v>
      </c>
      <c r="CO45" s="11">
        <f t="shared" si="6"/>
        <v>2.7686306543426884</v>
      </c>
      <c r="CP45" s="11">
        <f t="shared" si="6"/>
        <v>3.5175159654659347</v>
      </c>
      <c r="CQ45" s="65">
        <f t="shared" si="6"/>
        <v>5.1048401846133986</v>
      </c>
      <c r="CS45" s="63" t="s">
        <v>87</v>
      </c>
      <c r="CT45" s="59">
        <f t="shared" si="5"/>
        <v>0.60175506384825372</v>
      </c>
      <c r="CU45" s="59">
        <f t="shared" si="5"/>
        <v>0.69648044902010164</v>
      </c>
      <c r="CV45" s="59">
        <f t="shared" si="5"/>
        <v>9.4725385171847892E-2</v>
      </c>
      <c r="CW45" s="59">
        <f t="shared" si="5"/>
        <v>8.961840627779917E-2</v>
      </c>
      <c r="CX45" s="59">
        <f t="shared" si="5"/>
        <v>3.7155993448031244</v>
      </c>
      <c r="CY45" s="59">
        <f t="shared" si="5"/>
        <v>0.69786736968422158</v>
      </c>
      <c r="CZ45" s="59">
        <f t="shared" si="5"/>
        <v>0.14120667023291064</v>
      </c>
      <c r="DA45" s="59">
        <f t="shared" si="5"/>
        <v>0.15946995262304933</v>
      </c>
      <c r="DB45" s="59">
        <f t="shared" si="4"/>
        <v>1.8263282390138708E-2</v>
      </c>
      <c r="DC45" s="59">
        <f t="shared" si="4"/>
        <v>24.017434759316771</v>
      </c>
      <c r="DD45" s="59">
        <f t="shared" si="4"/>
        <v>4.797864090329754</v>
      </c>
      <c r="DE45" s="11">
        <f t="shared" si="4"/>
        <v>4.5553733259899989</v>
      </c>
      <c r="DF45" s="65">
        <f t="shared" si="4"/>
        <v>0.24249076433975514</v>
      </c>
      <c r="DH45" s="63" t="s">
        <v>87</v>
      </c>
      <c r="DI45" s="11">
        <f t="shared" si="8"/>
        <v>0.69300666642211928</v>
      </c>
      <c r="DJ45" s="11">
        <f t="shared" si="8"/>
        <v>0.45042516895480494</v>
      </c>
      <c r="DK45" s="11">
        <f t="shared" si="8"/>
        <v>0.24258149746731436</v>
      </c>
      <c r="DL45" s="11">
        <f t="shared" si="8"/>
        <v>18.526564002564896</v>
      </c>
      <c r="DM45" s="11">
        <f t="shared" si="8"/>
        <v>4.9280531665018996</v>
      </c>
      <c r="DN45" s="11">
        <f t="shared" si="8"/>
        <v>2.7473083693662668</v>
      </c>
      <c r="DO45" s="11">
        <f t="shared" si="8"/>
        <v>10.85120246669673</v>
      </c>
      <c r="DP45" s="133">
        <f t="shared" si="7"/>
        <v>100</v>
      </c>
      <c r="DQ45" s="73"/>
    </row>
    <row r="46" spans="2:121" ht="12">
      <c r="B46" s="63" t="s">
        <v>88</v>
      </c>
      <c r="C46" s="5">
        <v>1724111</v>
      </c>
      <c r="D46" s="5">
        <v>1476941</v>
      </c>
      <c r="E46" s="5">
        <v>247170</v>
      </c>
      <c r="F46" s="5">
        <v>217251</v>
      </c>
      <c r="G46" s="5">
        <v>29919</v>
      </c>
      <c r="H46" s="5">
        <v>77453</v>
      </c>
      <c r="I46" s="5">
        <v>189769</v>
      </c>
      <c r="J46" s="5">
        <v>112316</v>
      </c>
      <c r="K46" s="5">
        <v>-50196</v>
      </c>
      <c r="L46" s="5">
        <v>59729</v>
      </c>
      <c r="M46" s="5">
        <v>109925</v>
      </c>
      <c r="N46" s="64">
        <v>127237</v>
      </c>
      <c r="O46" s="5"/>
      <c r="P46" s="63" t="s">
        <v>88</v>
      </c>
      <c r="Q46" s="5">
        <v>14619</v>
      </c>
      <c r="R46" s="5">
        <v>16957</v>
      </c>
      <c r="S46" s="5">
        <v>2338</v>
      </c>
      <c r="T46" s="5">
        <v>28007</v>
      </c>
      <c r="U46" s="5">
        <v>79636</v>
      </c>
      <c r="V46" s="5">
        <v>4975</v>
      </c>
      <c r="W46" s="5">
        <v>412</v>
      </c>
      <c r="X46" s="5">
        <v>465</v>
      </c>
      <c r="Y46" s="5">
        <v>53</v>
      </c>
      <c r="Z46" s="5">
        <v>573088</v>
      </c>
      <c r="AA46" s="5">
        <v>-147509</v>
      </c>
      <c r="AB46" s="5">
        <v>-157832</v>
      </c>
      <c r="AC46" s="64">
        <v>10323</v>
      </c>
      <c r="AD46" s="5">
        <v>0</v>
      </c>
      <c r="AE46" s="63" t="s">
        <v>88</v>
      </c>
      <c r="AF46" s="5">
        <v>9860</v>
      </c>
      <c r="AG46" s="5">
        <v>-7859</v>
      </c>
      <c r="AH46" s="5">
        <v>17719</v>
      </c>
      <c r="AI46" s="5">
        <v>710737</v>
      </c>
      <c r="AJ46" s="5">
        <v>368397</v>
      </c>
      <c r="AK46" s="5">
        <v>63473</v>
      </c>
      <c r="AL46" s="5">
        <v>278867</v>
      </c>
      <c r="AM46" s="5">
        <v>2374652</v>
      </c>
      <c r="AN46" s="5">
        <v>1145</v>
      </c>
      <c r="AO46" s="64">
        <v>2073.9318777292578</v>
      </c>
      <c r="AQ46" s="63" t="s">
        <v>88</v>
      </c>
      <c r="AR46" s="11">
        <v>-1.5893663996127756</v>
      </c>
      <c r="AS46" s="11">
        <v>-1.9324787771945726</v>
      </c>
      <c r="AT46" s="11">
        <v>0.51197384419566427</v>
      </c>
      <c r="AU46" s="11">
        <v>-0.15442099022459982</v>
      </c>
      <c r="AV46" s="11">
        <v>5.6312667702301935</v>
      </c>
      <c r="AW46" s="11">
        <v>-9.237601949939064</v>
      </c>
      <c r="AX46" s="11">
        <v>-6.4716609167077372</v>
      </c>
      <c r="AY46" s="11">
        <v>-4.4639515497941549</v>
      </c>
      <c r="AZ46" s="11">
        <v>15.467910611138244</v>
      </c>
      <c r="BA46" s="11">
        <v>7.6159417678642205</v>
      </c>
      <c r="BB46" s="11">
        <v>-4.315695098491509</v>
      </c>
      <c r="BC46" s="65">
        <v>-11.744549799194001</v>
      </c>
      <c r="BE46" s="63" t="s">
        <v>88</v>
      </c>
      <c r="BF46" s="11">
        <v>-49.816346847001476</v>
      </c>
      <c r="BG46" s="11">
        <v>-46.598853687724379</v>
      </c>
      <c r="BH46" s="11">
        <v>-10.865421273351124</v>
      </c>
      <c r="BI46" s="11">
        <v>210.18938974415769</v>
      </c>
      <c r="BJ46" s="11">
        <v>4.3872642189568616</v>
      </c>
      <c r="BK46" s="11">
        <v>-83.260430686406465</v>
      </c>
      <c r="BL46" s="11">
        <v>-24.817518248175183</v>
      </c>
      <c r="BM46" s="11">
        <v>-23.267326732673268</v>
      </c>
      <c r="BN46" s="11">
        <v>-8.6206896551724146</v>
      </c>
      <c r="BO46" s="11">
        <v>78.697981303515419</v>
      </c>
      <c r="BP46" s="57">
        <v>25.751001671129725</v>
      </c>
      <c r="BQ46" s="57">
        <v>23.602815183403198</v>
      </c>
      <c r="BR46" s="65">
        <v>30.24224072672218</v>
      </c>
      <c r="BS46" s="5"/>
      <c r="BT46" s="63" t="s">
        <v>88</v>
      </c>
      <c r="BU46" s="11">
        <v>-49.906010262663216</v>
      </c>
      <c r="BV46" s="11">
        <v>-403.90564578499612</v>
      </c>
      <c r="BW46" s="11">
        <v>3.6380651576299936</v>
      </c>
      <c r="BX46" s="11">
        <v>42.236440011447165</v>
      </c>
      <c r="BY46" s="11">
        <v>141.98277730703293</v>
      </c>
      <c r="BZ46" s="11">
        <v>5.5929863086623079</v>
      </c>
      <c r="CA46" s="11">
        <v>-2.9470826735343763</v>
      </c>
      <c r="CB46" s="11">
        <v>10.039786950288091</v>
      </c>
      <c r="CC46" s="11">
        <v>-2.4701873935264054</v>
      </c>
      <c r="CD46" s="69">
        <v>12.826820855579243</v>
      </c>
      <c r="CE46" s="63" t="s">
        <v>88</v>
      </c>
      <c r="CF46" s="11">
        <f t="shared" si="3"/>
        <v>72.604785880204759</v>
      </c>
      <c r="CG46" s="11">
        <f t="shared" si="3"/>
        <v>62.19610283948974</v>
      </c>
      <c r="CH46" s="11">
        <f t="shared" si="3"/>
        <v>10.408683040715019</v>
      </c>
      <c r="CI46" s="11">
        <f t="shared" si="6"/>
        <v>9.1487510591025547</v>
      </c>
      <c r="CJ46" s="11">
        <f t="shared" si="6"/>
        <v>1.2599319816124637</v>
      </c>
      <c r="CK46" s="11">
        <f t="shared" si="6"/>
        <v>3.2616568659323555</v>
      </c>
      <c r="CL46" s="11">
        <f t="shared" si="6"/>
        <v>7.9914446411516291</v>
      </c>
      <c r="CM46" s="11">
        <f t="shared" si="6"/>
        <v>4.7297877752192736</v>
      </c>
      <c r="CN46" s="11">
        <f t="shared" si="6"/>
        <v>-2.1138255205394305</v>
      </c>
      <c r="CO46" s="11">
        <f t="shared" si="6"/>
        <v>2.5152738169634961</v>
      </c>
      <c r="CP46" s="11">
        <f t="shared" si="6"/>
        <v>4.629099337502927</v>
      </c>
      <c r="CQ46" s="65">
        <f t="shared" si="6"/>
        <v>5.3581324758322477</v>
      </c>
      <c r="CS46" s="63" t="s">
        <v>88</v>
      </c>
      <c r="CT46" s="59">
        <f t="shared" si="5"/>
        <v>0.61562704766845833</v>
      </c>
      <c r="CU46" s="59">
        <f t="shared" si="5"/>
        <v>0.71408357940447698</v>
      </c>
      <c r="CV46" s="59">
        <f t="shared" si="5"/>
        <v>9.8456531736018579E-2</v>
      </c>
      <c r="CW46" s="59">
        <f t="shared" si="5"/>
        <v>1.1794149205862585</v>
      </c>
      <c r="CX46" s="59">
        <f t="shared" si="5"/>
        <v>3.3535861254617521</v>
      </c>
      <c r="CY46" s="59">
        <f t="shared" si="5"/>
        <v>0.20950438211577949</v>
      </c>
      <c r="CZ46" s="59">
        <f t="shared" si="5"/>
        <v>1.7349910639537919E-2</v>
      </c>
      <c r="DA46" s="59">
        <f t="shared" si="5"/>
        <v>1.9581816619866826E-2</v>
      </c>
      <c r="DB46" s="59">
        <f t="shared" si="4"/>
        <v>2.2319059803289072E-3</v>
      </c>
      <c r="DC46" s="59">
        <f t="shared" si="4"/>
        <v>24.133557253862882</v>
      </c>
      <c r="DD46" s="59">
        <f t="shared" si="4"/>
        <v>-6.2118154575912596</v>
      </c>
      <c r="DE46" s="11">
        <f t="shared" si="4"/>
        <v>-6.6465317865523037</v>
      </c>
      <c r="DF46" s="65">
        <f t="shared" si="4"/>
        <v>0.43471632896104356</v>
      </c>
      <c r="DH46" s="63" t="s">
        <v>88</v>
      </c>
      <c r="DI46" s="11">
        <f t="shared" si="8"/>
        <v>0.41521873520835895</v>
      </c>
      <c r="DJ46" s="11">
        <f t="shared" si="8"/>
        <v>-0.33095375659254495</v>
      </c>
      <c r="DK46" s="11">
        <f t="shared" si="8"/>
        <v>0.74617249180090384</v>
      </c>
      <c r="DL46" s="11">
        <f t="shared" si="8"/>
        <v>29.930153976245784</v>
      </c>
      <c r="DM46" s="11">
        <f t="shared" si="8"/>
        <v>15.513725800664687</v>
      </c>
      <c r="DN46" s="11">
        <f t="shared" si="8"/>
        <v>2.6729390243286173</v>
      </c>
      <c r="DO46" s="11">
        <f t="shared" si="8"/>
        <v>11.743489151252479</v>
      </c>
      <c r="DP46" s="133">
        <f t="shared" si="7"/>
        <v>100</v>
      </c>
      <c r="DQ46" s="73"/>
    </row>
    <row r="47" spans="2:121" ht="12">
      <c r="B47" s="63" t="s">
        <v>89</v>
      </c>
      <c r="C47" s="5">
        <v>4285395</v>
      </c>
      <c r="D47" s="5">
        <v>3669750</v>
      </c>
      <c r="E47" s="5">
        <v>615645</v>
      </c>
      <c r="F47" s="5">
        <v>541512</v>
      </c>
      <c r="G47" s="5">
        <v>74133</v>
      </c>
      <c r="H47" s="5">
        <v>266154</v>
      </c>
      <c r="I47" s="5">
        <v>368542</v>
      </c>
      <c r="J47" s="5">
        <v>102388</v>
      </c>
      <c r="K47" s="5">
        <v>-25683</v>
      </c>
      <c r="L47" s="5">
        <v>70751</v>
      </c>
      <c r="M47" s="5">
        <v>96434</v>
      </c>
      <c r="N47" s="64">
        <v>288838</v>
      </c>
      <c r="O47" s="5"/>
      <c r="P47" s="63" t="s">
        <v>89</v>
      </c>
      <c r="Q47" s="5">
        <v>34392</v>
      </c>
      <c r="R47" s="5">
        <v>39958</v>
      </c>
      <c r="S47" s="5">
        <v>5566</v>
      </c>
      <c r="T47" s="5">
        <v>220</v>
      </c>
      <c r="U47" s="5">
        <v>194621</v>
      </c>
      <c r="V47" s="5">
        <v>59605</v>
      </c>
      <c r="W47" s="5">
        <v>2999</v>
      </c>
      <c r="X47" s="5">
        <v>3387</v>
      </c>
      <c r="Y47" s="5">
        <v>388</v>
      </c>
      <c r="Z47" s="5">
        <v>3074140</v>
      </c>
      <c r="AA47" s="5">
        <v>411729</v>
      </c>
      <c r="AB47" s="5">
        <v>398291</v>
      </c>
      <c r="AC47" s="64">
        <v>13438</v>
      </c>
      <c r="AD47" s="5">
        <v>0</v>
      </c>
      <c r="AE47" s="63" t="s">
        <v>89</v>
      </c>
      <c r="AF47" s="5">
        <v>1917874</v>
      </c>
      <c r="AG47" s="5">
        <v>1904343</v>
      </c>
      <c r="AH47" s="5">
        <v>13531</v>
      </c>
      <c r="AI47" s="5">
        <v>744537</v>
      </c>
      <c r="AJ47" s="5">
        <v>48444</v>
      </c>
      <c r="AK47" s="5">
        <v>186848</v>
      </c>
      <c r="AL47" s="5">
        <v>509245</v>
      </c>
      <c r="AM47" s="5">
        <v>7625689</v>
      </c>
      <c r="AN47" s="5">
        <v>3580</v>
      </c>
      <c r="AO47" s="64">
        <v>2130.0807262569833</v>
      </c>
      <c r="AQ47" s="63" t="s">
        <v>89</v>
      </c>
      <c r="AR47" s="11">
        <v>-1.4909017935278708</v>
      </c>
      <c r="AS47" s="11">
        <v>-1.8303598657311646</v>
      </c>
      <c r="AT47" s="11">
        <v>0.58227587525180491</v>
      </c>
      <c r="AU47" s="11">
        <v>-7.0862305682271143E-2</v>
      </c>
      <c r="AV47" s="11">
        <v>5.6251335755503309</v>
      </c>
      <c r="AW47" s="11">
        <v>-26.640739342188311</v>
      </c>
      <c r="AX47" s="11">
        <v>-20.880795867807628</v>
      </c>
      <c r="AY47" s="11">
        <v>-0.59127935765119377</v>
      </c>
      <c r="AZ47" s="11">
        <v>30.520762883809009</v>
      </c>
      <c r="BA47" s="11">
        <v>18.723675599483162</v>
      </c>
      <c r="BB47" s="11">
        <v>-0.128420224114004</v>
      </c>
      <c r="BC47" s="65">
        <v>-27.271765870068261</v>
      </c>
      <c r="BE47" s="63" t="s">
        <v>89</v>
      </c>
      <c r="BF47" s="11">
        <v>-48.805430268387447</v>
      </c>
      <c r="BG47" s="11">
        <v>-45.51528539092967</v>
      </c>
      <c r="BH47" s="11">
        <v>-9.6281863938951133</v>
      </c>
      <c r="BI47" s="11">
        <v>348.9795918367347</v>
      </c>
      <c r="BJ47" s="11">
        <v>5.0937425751128584</v>
      </c>
      <c r="BK47" s="11">
        <v>-58.816701328671819</v>
      </c>
      <c r="BL47" s="11">
        <v>14.160639512752187</v>
      </c>
      <c r="BM47" s="11">
        <v>16.511867905056761</v>
      </c>
      <c r="BN47" s="11">
        <v>38.571428571428577</v>
      </c>
      <c r="BO47" s="11">
        <v>33.279573039212501</v>
      </c>
      <c r="BP47" s="57">
        <v>36.728445284246952</v>
      </c>
      <c r="BQ47" s="57">
        <v>38.186568225738746</v>
      </c>
      <c r="BR47" s="65">
        <v>4.1543946674934125</v>
      </c>
      <c r="BS47" s="5"/>
      <c r="BT47" s="63" t="s">
        <v>89</v>
      </c>
      <c r="BU47" s="11">
        <v>49.456412046760015</v>
      </c>
      <c r="BV47" s="11">
        <v>49.934454857308417</v>
      </c>
      <c r="BW47" s="11">
        <v>3.1640744129307716</v>
      </c>
      <c r="BX47" s="11">
        <v>3.0967649025925921</v>
      </c>
      <c r="BY47" s="11">
        <v>173.66399276917863</v>
      </c>
      <c r="BZ47" s="11">
        <v>-3.4012831714290148</v>
      </c>
      <c r="CA47" s="11">
        <v>-0.35202448321475255</v>
      </c>
      <c r="CB47" s="11">
        <v>8.6342848456969818</v>
      </c>
      <c r="CC47" s="11">
        <v>-1.4317180616740088</v>
      </c>
      <c r="CD47" s="69">
        <v>10.212213005466889</v>
      </c>
      <c r="CE47" s="63" t="s">
        <v>89</v>
      </c>
      <c r="CF47" s="11">
        <f t="shared" si="3"/>
        <v>56.196823657508197</v>
      </c>
      <c r="CG47" s="11">
        <f t="shared" si="3"/>
        <v>48.123520379601111</v>
      </c>
      <c r="CH47" s="11">
        <f t="shared" si="3"/>
        <v>8.073303277907085</v>
      </c>
      <c r="CI47" s="11">
        <f t="shared" si="6"/>
        <v>7.101155056284095</v>
      </c>
      <c r="CJ47" s="11">
        <f t="shared" si="6"/>
        <v>0.97214822162299042</v>
      </c>
      <c r="CK47" s="11">
        <f t="shared" si="6"/>
        <v>3.490228882924546</v>
      </c>
      <c r="CL47" s="11">
        <f t="shared" si="6"/>
        <v>4.8329010008144841</v>
      </c>
      <c r="CM47" s="11">
        <f t="shared" si="6"/>
        <v>1.3426721178899375</v>
      </c>
      <c r="CN47" s="11">
        <f t="shared" si="6"/>
        <v>-0.33679579641918256</v>
      </c>
      <c r="CO47" s="11">
        <f t="shared" si="6"/>
        <v>0.92779813076562667</v>
      </c>
      <c r="CP47" s="11">
        <f t="shared" si="6"/>
        <v>1.264593927184809</v>
      </c>
      <c r="CQ47" s="65">
        <f t="shared" si="6"/>
        <v>3.7876970854699161</v>
      </c>
      <c r="CS47" s="63" t="s">
        <v>89</v>
      </c>
      <c r="CT47" s="59">
        <f t="shared" si="5"/>
        <v>0.45100187012609616</v>
      </c>
      <c r="CU47" s="59">
        <f t="shared" si="5"/>
        <v>0.52399199600193502</v>
      </c>
      <c r="CV47" s="59">
        <f t="shared" si="5"/>
        <v>7.299012587583889E-2</v>
      </c>
      <c r="CW47" s="59">
        <f t="shared" si="5"/>
        <v>2.8849852124837507E-3</v>
      </c>
      <c r="CX47" s="59">
        <f t="shared" si="5"/>
        <v>2.5521759410854545</v>
      </c>
      <c r="CY47" s="59">
        <f t="shared" si="5"/>
        <v>0.78163428904588161</v>
      </c>
      <c r="CZ47" s="59">
        <f t="shared" si="5"/>
        <v>3.9327593873812579E-2</v>
      </c>
      <c r="DA47" s="59">
        <f t="shared" si="5"/>
        <v>4.4415658703102108E-2</v>
      </c>
      <c r="DB47" s="59">
        <f t="shared" si="4"/>
        <v>5.088064829289524E-3</v>
      </c>
      <c r="DC47" s="59">
        <f t="shared" si="4"/>
        <v>40.312947459567262</v>
      </c>
      <c r="DD47" s="59">
        <f t="shared" si="4"/>
        <v>5.3992367115941917</v>
      </c>
      <c r="DE47" s="11">
        <f t="shared" si="4"/>
        <v>5.2230165693880251</v>
      </c>
      <c r="DF47" s="65">
        <f t="shared" si="4"/>
        <v>0.17622014220616655</v>
      </c>
      <c r="DH47" s="63" t="s">
        <v>89</v>
      </c>
      <c r="DI47" s="11">
        <f t="shared" si="8"/>
        <v>25.15017331548664</v>
      </c>
      <c r="DJ47" s="11">
        <f t="shared" si="8"/>
        <v>24.972733611349742</v>
      </c>
      <c r="DK47" s="11">
        <f t="shared" si="8"/>
        <v>0.1774397041368983</v>
      </c>
      <c r="DL47" s="11">
        <f t="shared" si="8"/>
        <v>9.7635374324864284</v>
      </c>
      <c r="DM47" s="11">
        <f t="shared" si="8"/>
        <v>0.63527374378892187</v>
      </c>
      <c r="DN47" s="11">
        <f t="shared" si="8"/>
        <v>2.450244168100745</v>
      </c>
      <c r="DO47" s="11">
        <f t="shared" si="8"/>
        <v>6.6780195205967621</v>
      </c>
      <c r="DP47" s="133">
        <f t="shared" si="7"/>
        <v>100</v>
      </c>
      <c r="DQ47" s="73"/>
    </row>
    <row r="48" spans="2:121" ht="12">
      <c r="B48" s="63" t="s">
        <v>90</v>
      </c>
      <c r="C48" s="5">
        <v>4315806</v>
      </c>
      <c r="D48" s="5">
        <v>3696029</v>
      </c>
      <c r="E48" s="5">
        <v>619777</v>
      </c>
      <c r="F48" s="5">
        <v>545138</v>
      </c>
      <c r="G48" s="5">
        <v>74639</v>
      </c>
      <c r="H48" s="5">
        <v>237460</v>
      </c>
      <c r="I48" s="5">
        <v>337083</v>
      </c>
      <c r="J48" s="5">
        <v>99623</v>
      </c>
      <c r="K48" s="5">
        <v>-58714</v>
      </c>
      <c r="L48" s="5">
        <v>32079</v>
      </c>
      <c r="M48" s="5">
        <v>90793</v>
      </c>
      <c r="N48" s="64">
        <v>281426</v>
      </c>
      <c r="O48" s="5"/>
      <c r="P48" s="63" t="s">
        <v>90</v>
      </c>
      <c r="Q48" s="5">
        <v>44742</v>
      </c>
      <c r="R48" s="5">
        <v>51665</v>
      </c>
      <c r="S48" s="5">
        <v>6923</v>
      </c>
      <c r="T48" s="5">
        <v>5406</v>
      </c>
      <c r="U48" s="5">
        <v>183766</v>
      </c>
      <c r="V48" s="5">
        <v>47512</v>
      </c>
      <c r="W48" s="5">
        <v>14748</v>
      </c>
      <c r="X48" s="5">
        <v>16655</v>
      </c>
      <c r="Y48" s="5">
        <v>1907</v>
      </c>
      <c r="Z48" s="5">
        <v>1181477</v>
      </c>
      <c r="AA48" s="5">
        <v>97984</v>
      </c>
      <c r="AB48" s="5">
        <v>78621</v>
      </c>
      <c r="AC48" s="64">
        <v>19363</v>
      </c>
      <c r="AD48" s="5">
        <v>0</v>
      </c>
      <c r="AE48" s="63" t="s">
        <v>90</v>
      </c>
      <c r="AF48" s="5">
        <v>38149</v>
      </c>
      <c r="AG48" s="5">
        <v>13650</v>
      </c>
      <c r="AH48" s="5">
        <v>24499</v>
      </c>
      <c r="AI48" s="5">
        <v>1045344</v>
      </c>
      <c r="AJ48" s="5">
        <v>201131</v>
      </c>
      <c r="AK48" s="5">
        <v>121072</v>
      </c>
      <c r="AL48" s="5">
        <v>723141</v>
      </c>
      <c r="AM48" s="5">
        <v>5734743</v>
      </c>
      <c r="AN48" s="5">
        <v>4025</v>
      </c>
      <c r="AO48" s="64">
        <v>1424.7808695652175</v>
      </c>
      <c r="AP48" s="68"/>
      <c r="AQ48" s="63" t="s">
        <v>90</v>
      </c>
      <c r="AR48" s="11">
        <v>-2.7639836565855243</v>
      </c>
      <c r="AS48" s="11">
        <v>-3.1002435321362007</v>
      </c>
      <c r="AT48" s="11">
        <v>-0.709223266752536</v>
      </c>
      <c r="AU48" s="11">
        <v>-1.3592689767483941</v>
      </c>
      <c r="AV48" s="11">
        <v>4.3114291304469354</v>
      </c>
      <c r="AW48" s="11">
        <v>-6.747512193589432</v>
      </c>
      <c r="AX48" s="11">
        <v>-5.3079122867143473</v>
      </c>
      <c r="AY48" s="11">
        <v>-1.6904160416831138</v>
      </c>
      <c r="AZ48" s="11">
        <v>-0.10570824524312897</v>
      </c>
      <c r="BA48" s="11">
        <v>-3.3648632365345224</v>
      </c>
      <c r="BB48" s="11">
        <v>-1.1486368783207037</v>
      </c>
      <c r="BC48" s="65">
        <v>-5.303713474299097</v>
      </c>
      <c r="BE48" s="63" t="s">
        <v>90</v>
      </c>
      <c r="BF48" s="11">
        <v>-49.05956826669096</v>
      </c>
      <c r="BG48" s="11">
        <v>-45.959939333716854</v>
      </c>
      <c r="BH48" s="11">
        <v>-10.935288820275311</v>
      </c>
      <c r="BI48" s="11">
        <v>22.280027143180277</v>
      </c>
      <c r="BJ48" s="11">
        <v>0.51030175077803241</v>
      </c>
      <c r="BK48" s="11">
        <v>114.96697131481315</v>
      </c>
      <c r="BL48" s="11">
        <v>-8.4316403824661617</v>
      </c>
      <c r="BM48" s="11">
        <v>-6.5428427136524334</v>
      </c>
      <c r="BN48" s="11">
        <v>11.19533527696793</v>
      </c>
      <c r="BO48" s="11">
        <v>16.328897684699719</v>
      </c>
      <c r="BP48" s="57">
        <v>397.75971551943104</v>
      </c>
      <c r="BQ48" s="57">
        <v>7971.9712525667346</v>
      </c>
      <c r="BR48" s="65">
        <v>3.4845812623590398</v>
      </c>
      <c r="BS48" s="5"/>
      <c r="BT48" s="63" t="s">
        <v>90</v>
      </c>
      <c r="BU48" s="11">
        <v>24.13041356196922</v>
      </c>
      <c r="BV48" s="11">
        <v>95.362816659510514</v>
      </c>
      <c r="BW48" s="11">
        <v>3.1710603891181672</v>
      </c>
      <c r="BX48" s="11">
        <v>8.3014493113983701</v>
      </c>
      <c r="BY48" s="11">
        <v>98.27973737652556</v>
      </c>
      <c r="BZ48" s="11">
        <v>-8.4175491679273815</v>
      </c>
      <c r="CA48" s="11">
        <v>-1.1533956004751367</v>
      </c>
      <c r="CB48" s="11">
        <v>0.45510742959681977</v>
      </c>
      <c r="CC48" s="11">
        <v>-2.7072758037225042</v>
      </c>
      <c r="CD48" s="69">
        <v>3.2503799841595198</v>
      </c>
      <c r="CE48" s="63" t="s">
        <v>90</v>
      </c>
      <c r="CF48" s="11">
        <f t="shared" si="3"/>
        <v>75.257182405558538</v>
      </c>
      <c r="CG48" s="11">
        <f t="shared" si="3"/>
        <v>64.449775691779038</v>
      </c>
      <c r="CH48" s="11">
        <f t="shared" si="3"/>
        <v>10.807406713779502</v>
      </c>
      <c r="CI48" s="11">
        <f t="shared" si="6"/>
        <v>9.5058836987115196</v>
      </c>
      <c r="CJ48" s="11">
        <f t="shared" si="6"/>
        <v>1.3015230150679813</v>
      </c>
      <c r="CK48" s="11">
        <f t="shared" si="6"/>
        <v>4.1407260970543929</v>
      </c>
      <c r="CL48" s="11">
        <f t="shared" si="6"/>
        <v>5.8779094372668492</v>
      </c>
      <c r="CM48" s="11">
        <f t="shared" si="6"/>
        <v>1.7371833402124559</v>
      </c>
      <c r="CN48" s="11">
        <f t="shared" si="6"/>
        <v>-1.0238296642063995</v>
      </c>
      <c r="CO48" s="11">
        <f t="shared" si="6"/>
        <v>0.55937990595219356</v>
      </c>
      <c r="CP48" s="11">
        <f t="shared" si="6"/>
        <v>1.5832095701585929</v>
      </c>
      <c r="CQ48" s="65">
        <f t="shared" si="6"/>
        <v>4.9073864338820412</v>
      </c>
      <c r="CS48" s="63" t="s">
        <v>90</v>
      </c>
      <c r="CT48" s="59">
        <f t="shared" si="5"/>
        <v>0.78019189351641394</v>
      </c>
      <c r="CU48" s="59">
        <f t="shared" si="5"/>
        <v>0.90091221175909708</v>
      </c>
      <c r="CV48" s="59">
        <f t="shared" si="5"/>
        <v>0.12072031824268323</v>
      </c>
      <c r="CW48" s="59">
        <f t="shared" si="5"/>
        <v>9.4267519921991269E-2</v>
      </c>
      <c r="CX48" s="59">
        <f t="shared" si="5"/>
        <v>3.2044330495717066</v>
      </c>
      <c r="CY48" s="59">
        <f t="shared" si="5"/>
        <v>0.82849397087192911</v>
      </c>
      <c r="CZ48" s="59">
        <f t="shared" si="5"/>
        <v>0.25716932737875092</v>
      </c>
      <c r="DA48" s="59">
        <f t="shared" si="5"/>
        <v>0.29042277918993059</v>
      </c>
      <c r="DB48" s="59">
        <f t="shared" si="4"/>
        <v>3.3253451811179682E-2</v>
      </c>
      <c r="DC48" s="59">
        <f t="shared" si="4"/>
        <v>20.602091497387068</v>
      </c>
      <c r="DD48" s="59">
        <f t="shared" si="4"/>
        <v>1.7086031579793548</v>
      </c>
      <c r="DE48" s="11">
        <f t="shared" si="4"/>
        <v>1.3709594309631661</v>
      </c>
      <c r="DF48" s="65">
        <f t="shared" si="4"/>
        <v>0.33764372701618889</v>
      </c>
      <c r="DH48" s="63" t="s">
        <v>90</v>
      </c>
      <c r="DI48" s="11">
        <f t="shared" si="8"/>
        <v>0.66522597438106634</v>
      </c>
      <c r="DJ48" s="11">
        <f t="shared" si="8"/>
        <v>0.2380228721670701</v>
      </c>
      <c r="DK48" s="11">
        <f t="shared" si="8"/>
        <v>0.42720310221399632</v>
      </c>
      <c r="DL48" s="11">
        <f t="shared" si="8"/>
        <v>18.228262365026644</v>
      </c>
      <c r="DM48" s="11">
        <f t="shared" si="8"/>
        <v>3.5072365056289359</v>
      </c>
      <c r="DN48" s="11">
        <f t="shared" si="8"/>
        <v>2.1112018446162275</v>
      </c>
      <c r="DO48" s="11">
        <f t="shared" si="8"/>
        <v>12.609824014781482</v>
      </c>
      <c r="DP48" s="133">
        <f t="shared" si="7"/>
        <v>100</v>
      </c>
      <c r="DQ48" s="73"/>
    </row>
    <row r="49" spans="2:121" ht="12">
      <c r="B49" s="74" t="s">
        <v>91</v>
      </c>
      <c r="C49" s="75">
        <v>20538836</v>
      </c>
      <c r="D49" s="75">
        <v>17589429</v>
      </c>
      <c r="E49" s="75">
        <v>2949407</v>
      </c>
      <c r="F49" s="75">
        <v>2594006</v>
      </c>
      <c r="G49" s="75">
        <v>355401</v>
      </c>
      <c r="H49" s="75">
        <v>2608319</v>
      </c>
      <c r="I49" s="75">
        <v>2967422</v>
      </c>
      <c r="J49" s="75">
        <v>359103</v>
      </c>
      <c r="K49" s="75">
        <v>-157953</v>
      </c>
      <c r="L49" s="75">
        <v>170671</v>
      </c>
      <c r="M49" s="75">
        <v>328624</v>
      </c>
      <c r="N49" s="76">
        <v>2730246</v>
      </c>
      <c r="O49" s="5"/>
      <c r="P49" s="74" t="s">
        <v>91</v>
      </c>
      <c r="Q49" s="75">
        <v>165283</v>
      </c>
      <c r="R49" s="75">
        <v>191103</v>
      </c>
      <c r="S49" s="75">
        <v>25820</v>
      </c>
      <c r="T49" s="75">
        <v>161219</v>
      </c>
      <c r="U49" s="75">
        <v>1164740</v>
      </c>
      <c r="V49" s="75">
        <v>1239004</v>
      </c>
      <c r="W49" s="75">
        <v>36026</v>
      </c>
      <c r="X49" s="75">
        <v>40685</v>
      </c>
      <c r="Y49" s="75">
        <v>4659</v>
      </c>
      <c r="Z49" s="75">
        <v>7286730</v>
      </c>
      <c r="AA49" s="75">
        <v>2017875</v>
      </c>
      <c r="AB49" s="75">
        <v>1839323</v>
      </c>
      <c r="AC49" s="76">
        <v>178552</v>
      </c>
      <c r="AD49" s="72">
        <v>0</v>
      </c>
      <c r="AE49" s="74" t="s">
        <v>91</v>
      </c>
      <c r="AF49" s="75">
        <v>100581</v>
      </c>
      <c r="AG49" s="75">
        <v>26311</v>
      </c>
      <c r="AH49" s="75">
        <v>74270</v>
      </c>
      <c r="AI49" s="75">
        <v>5168274</v>
      </c>
      <c r="AJ49" s="75">
        <v>1476119</v>
      </c>
      <c r="AK49" s="75">
        <v>844969</v>
      </c>
      <c r="AL49" s="75">
        <v>2847186</v>
      </c>
      <c r="AM49" s="75">
        <v>30433885</v>
      </c>
      <c r="AN49" s="75">
        <v>16207</v>
      </c>
      <c r="AO49" s="76">
        <v>1877.8234713395445</v>
      </c>
      <c r="AP49" s="102"/>
      <c r="AQ49" s="74" t="s">
        <v>91</v>
      </c>
      <c r="AR49" s="78">
        <v>-2.2439334853635784</v>
      </c>
      <c r="AS49" s="78">
        <v>-2.5815832341394458</v>
      </c>
      <c r="AT49" s="78">
        <v>-0.18065856782903433</v>
      </c>
      <c r="AU49" s="78">
        <v>-0.82406826836318037</v>
      </c>
      <c r="AV49" s="78">
        <v>4.7808717956277551</v>
      </c>
      <c r="AW49" s="78">
        <v>51.973815690193113</v>
      </c>
      <c r="AX49" s="78">
        <v>42.289640754166911</v>
      </c>
      <c r="AY49" s="78">
        <v>-2.7308801820225632</v>
      </c>
      <c r="AZ49" s="78">
        <v>16.340668944148725</v>
      </c>
      <c r="BA49" s="78">
        <v>15.389192003191152</v>
      </c>
      <c r="BB49" s="78">
        <v>-2.4026325011731022</v>
      </c>
      <c r="BC49" s="79">
        <v>46.083626143081638</v>
      </c>
      <c r="BE49" s="74" t="s">
        <v>91</v>
      </c>
      <c r="BF49" s="78">
        <v>-47.782832590907653</v>
      </c>
      <c r="BG49" s="78">
        <v>-44.632220007417025</v>
      </c>
      <c r="BH49" s="78">
        <v>-9.7896722800642859</v>
      </c>
      <c r="BI49" s="78">
        <v>64.897871513465404</v>
      </c>
      <c r="BJ49" s="78">
        <v>2.3595405886855594</v>
      </c>
      <c r="BK49" s="78">
        <v>291.13555218122872</v>
      </c>
      <c r="BL49" s="78">
        <v>-0.31268159052547106</v>
      </c>
      <c r="BM49" s="78">
        <v>1.7430229068720615</v>
      </c>
      <c r="BN49" s="78">
        <v>21.044427123928294</v>
      </c>
      <c r="BO49" s="78">
        <v>11.3122453964563</v>
      </c>
      <c r="BP49" s="80">
        <v>41.624941570828788</v>
      </c>
      <c r="BQ49" s="80">
        <v>46.110559022986727</v>
      </c>
      <c r="BR49" s="65">
        <v>7.5970954231823802</v>
      </c>
      <c r="BS49" s="64"/>
      <c r="BT49" s="74" t="s">
        <v>91</v>
      </c>
      <c r="BU49" s="78">
        <v>11.610333118799796</v>
      </c>
      <c r="BV49" s="78">
        <v>55.382979979920869</v>
      </c>
      <c r="BW49" s="78">
        <v>1.4825442372070781</v>
      </c>
      <c r="BX49" s="78">
        <v>2.7227029585074356</v>
      </c>
      <c r="BY49" s="78">
        <v>22.3764147595945</v>
      </c>
      <c r="BZ49" s="78">
        <v>-12.709092637129233</v>
      </c>
      <c r="CA49" s="78">
        <v>-0.34640225712728684</v>
      </c>
      <c r="CB49" s="78">
        <v>3.9664473447103359</v>
      </c>
      <c r="CC49" s="78">
        <v>-1.3332521612078412</v>
      </c>
      <c r="CD49" s="103">
        <v>5.3713126478812816</v>
      </c>
      <c r="CE49" s="74" t="s">
        <v>91</v>
      </c>
      <c r="CF49" s="78">
        <f t="shared" si="3"/>
        <v>67.48673723384313</v>
      </c>
      <c r="CG49" s="78">
        <f t="shared" si="3"/>
        <v>57.795542698541446</v>
      </c>
      <c r="CH49" s="78">
        <f t="shared" si="3"/>
        <v>9.6911945353016886</v>
      </c>
      <c r="CI49" s="78">
        <f t="shared" si="6"/>
        <v>8.5234139512586058</v>
      </c>
      <c r="CJ49" s="78">
        <f t="shared" si="6"/>
        <v>1.1677805840430822</v>
      </c>
      <c r="CK49" s="78">
        <f t="shared" si="6"/>
        <v>8.5704437668736677</v>
      </c>
      <c r="CL49" s="78">
        <f t="shared" si="6"/>
        <v>9.7503884239557319</v>
      </c>
      <c r="CM49" s="78">
        <f t="shared" si="6"/>
        <v>1.1799446570820649</v>
      </c>
      <c r="CN49" s="78">
        <f t="shared" si="6"/>
        <v>-0.51900373547445555</v>
      </c>
      <c r="CO49" s="78">
        <f t="shared" si="6"/>
        <v>0.56079268223560674</v>
      </c>
      <c r="CP49" s="78">
        <f t="shared" si="6"/>
        <v>1.0797964177100623</v>
      </c>
      <c r="CQ49" s="65">
        <f t="shared" si="6"/>
        <v>8.9710728682848089</v>
      </c>
      <c r="CS49" s="74" t="s">
        <v>91</v>
      </c>
      <c r="CT49" s="82">
        <f t="shared" si="5"/>
        <v>0.54308873152408899</v>
      </c>
      <c r="CU49" s="82">
        <f t="shared" si="5"/>
        <v>0.62792837654476252</v>
      </c>
      <c r="CV49" s="82">
        <f t="shared" si="5"/>
        <v>8.4839645020673496E-2</v>
      </c>
      <c r="CW49" s="82">
        <f t="shared" si="5"/>
        <v>0.52973519483299625</v>
      </c>
      <c r="CX49" s="82">
        <f t="shared" si="5"/>
        <v>3.8271157297203429</v>
      </c>
      <c r="CY49" s="82">
        <f t="shared" si="5"/>
        <v>4.0711332122073802</v>
      </c>
      <c r="CZ49" s="82">
        <f t="shared" si="5"/>
        <v>0.11837463406331464</v>
      </c>
      <c r="DA49" s="82">
        <f t="shared" si="5"/>
        <v>0.13368322841464375</v>
      </c>
      <c r="DB49" s="82">
        <f t="shared" si="4"/>
        <v>1.5308594351329119E-2</v>
      </c>
      <c r="DC49" s="82">
        <f t="shared" si="4"/>
        <v>23.942818999283201</v>
      </c>
      <c r="DD49" s="82">
        <f t="shared" si="4"/>
        <v>6.630356262435769</v>
      </c>
      <c r="DE49" s="78">
        <f t="shared" si="4"/>
        <v>6.0436681021828136</v>
      </c>
      <c r="DF49" s="79">
        <f t="shared" si="4"/>
        <v>0.58668816025295489</v>
      </c>
      <c r="DH49" s="74" t="s">
        <v>91</v>
      </c>
      <c r="DI49" s="78">
        <f t="shared" si="8"/>
        <v>0.33049017567096672</v>
      </c>
      <c r="DJ49" s="78">
        <f t="shared" si="8"/>
        <v>8.645297831676764E-2</v>
      </c>
      <c r="DK49" s="78">
        <f t="shared" si="8"/>
        <v>0.24403719735419913</v>
      </c>
      <c r="DL49" s="78">
        <f t="shared" si="8"/>
        <v>16.981972561176466</v>
      </c>
      <c r="DM49" s="78">
        <f t="shared" si="8"/>
        <v>4.8502483333954896</v>
      </c>
      <c r="DN49" s="78">
        <f t="shared" si="8"/>
        <v>2.7764085985078806</v>
      </c>
      <c r="DO49" s="78">
        <f t="shared" si="8"/>
        <v>9.355315629273095</v>
      </c>
      <c r="DP49" s="139">
        <f t="shared" si="7"/>
        <v>100</v>
      </c>
      <c r="DQ49" s="71"/>
    </row>
    <row r="50" spans="2:121" ht="12">
      <c r="B50" s="90" t="s">
        <v>92</v>
      </c>
      <c r="C50" s="91">
        <v>10651434</v>
      </c>
      <c r="D50" s="91">
        <v>9127153</v>
      </c>
      <c r="E50" s="91">
        <v>1524281</v>
      </c>
      <c r="F50" s="91">
        <v>1340813</v>
      </c>
      <c r="G50" s="91">
        <v>183468</v>
      </c>
      <c r="H50" s="91">
        <v>871969</v>
      </c>
      <c r="I50" s="91">
        <v>1150598</v>
      </c>
      <c r="J50" s="91">
        <v>278629</v>
      </c>
      <c r="K50" s="91">
        <v>-175693</v>
      </c>
      <c r="L50" s="91">
        <v>83739</v>
      </c>
      <c r="M50" s="91">
        <v>259432</v>
      </c>
      <c r="N50" s="92">
        <v>1009294</v>
      </c>
      <c r="O50" s="5"/>
      <c r="P50" s="90" t="s">
        <v>92</v>
      </c>
      <c r="Q50" s="75">
        <v>136687</v>
      </c>
      <c r="R50" s="75">
        <v>150922</v>
      </c>
      <c r="S50" s="75">
        <v>14235</v>
      </c>
      <c r="T50" s="75">
        <v>74736</v>
      </c>
      <c r="U50" s="75">
        <v>561438</v>
      </c>
      <c r="V50" s="75">
        <v>236433</v>
      </c>
      <c r="W50" s="75">
        <v>38368</v>
      </c>
      <c r="X50" s="75">
        <v>43330</v>
      </c>
      <c r="Y50" s="75">
        <v>4962</v>
      </c>
      <c r="Z50" s="75">
        <v>3035404</v>
      </c>
      <c r="AA50" s="75">
        <v>368209</v>
      </c>
      <c r="AB50" s="75">
        <v>291033</v>
      </c>
      <c r="AC50" s="76">
        <v>77176</v>
      </c>
      <c r="AD50" s="5">
        <v>0</v>
      </c>
      <c r="AE50" s="90" t="s">
        <v>92</v>
      </c>
      <c r="AF50" s="75">
        <v>190887</v>
      </c>
      <c r="AG50" s="75">
        <v>141008</v>
      </c>
      <c r="AH50" s="75">
        <v>49879</v>
      </c>
      <c r="AI50" s="75">
        <v>2476308</v>
      </c>
      <c r="AJ50" s="75">
        <v>254099</v>
      </c>
      <c r="AK50" s="75">
        <v>588767</v>
      </c>
      <c r="AL50" s="75">
        <v>1633442</v>
      </c>
      <c r="AM50" s="75">
        <v>14558807</v>
      </c>
      <c r="AN50" s="75">
        <v>8091</v>
      </c>
      <c r="AO50" s="76">
        <v>1799.3828945742182</v>
      </c>
      <c r="AQ50" s="90" t="s">
        <v>92</v>
      </c>
      <c r="AR50" s="93">
        <v>-3.2608335323106639</v>
      </c>
      <c r="AS50" s="93">
        <v>-3.5936763919901811</v>
      </c>
      <c r="AT50" s="93">
        <v>-1.2187258398262704</v>
      </c>
      <c r="AU50" s="93">
        <v>-1.8555618912238145</v>
      </c>
      <c r="AV50" s="93">
        <v>3.6987633108001177</v>
      </c>
      <c r="AW50" s="93">
        <v>-7.0038607567936522</v>
      </c>
      <c r="AX50" s="93">
        <v>-4.9424870479163063</v>
      </c>
      <c r="AY50" s="93">
        <v>2.1430954275009806</v>
      </c>
      <c r="AZ50" s="93">
        <v>2.6394245688699738</v>
      </c>
      <c r="BA50" s="93">
        <v>15.999667539375807</v>
      </c>
      <c r="BB50" s="93">
        <v>2.686378119495735</v>
      </c>
      <c r="BC50" s="83">
        <v>-6.3356734860542048</v>
      </c>
      <c r="BE50" s="90" t="s">
        <v>92</v>
      </c>
      <c r="BF50" s="93">
        <v>-45.16772169671296</v>
      </c>
      <c r="BG50" s="93">
        <v>-43.070643973685804</v>
      </c>
      <c r="BH50" s="93">
        <v>-10.030337504740235</v>
      </c>
      <c r="BI50" s="93">
        <v>-60.439141619996406</v>
      </c>
      <c r="BJ50" s="93">
        <v>1.2554172670823136</v>
      </c>
      <c r="BK50" s="93">
        <v>178.51034255289073</v>
      </c>
      <c r="BL50" s="93">
        <v>-5.3366558930201577</v>
      </c>
      <c r="BM50" s="93">
        <v>-3.3826119918835147</v>
      </c>
      <c r="BN50" s="93">
        <v>14.967562557924003</v>
      </c>
      <c r="BO50" s="93">
        <v>-12.310995402067741</v>
      </c>
      <c r="BP50" s="105">
        <v>-49.922001547728662</v>
      </c>
      <c r="BQ50" s="105">
        <v>-56.01159590274073</v>
      </c>
      <c r="BR50" s="83">
        <v>4.7761275082136363</v>
      </c>
      <c r="BS50" s="5"/>
      <c r="BT50" s="90" t="s">
        <v>92</v>
      </c>
      <c r="BU50" s="93">
        <v>6.1279292802935537</v>
      </c>
      <c r="BV50" s="93">
        <v>7.2108512514826195</v>
      </c>
      <c r="BW50" s="93">
        <v>3.1815643035932233</v>
      </c>
      <c r="BX50" s="93">
        <v>-2.7533556915198591</v>
      </c>
      <c r="BY50" s="93">
        <v>31.871376896209913</v>
      </c>
      <c r="BZ50" s="93">
        <v>-17.098189518979215</v>
      </c>
      <c r="CA50" s="93">
        <v>-0.61410313744459355</v>
      </c>
      <c r="CB50" s="93">
        <v>-5.5215743524047216</v>
      </c>
      <c r="CC50" s="93">
        <v>-1.3773768893222817</v>
      </c>
      <c r="CD50" s="106">
        <v>-4.2020758851969253</v>
      </c>
      <c r="CE50" s="90" t="s">
        <v>92</v>
      </c>
      <c r="CF50" s="93">
        <f t="shared" si="3"/>
        <v>73.161447912593388</v>
      </c>
      <c r="CG50" s="93">
        <f t="shared" si="3"/>
        <v>62.691627136756466</v>
      </c>
      <c r="CH50" s="93">
        <f t="shared" si="3"/>
        <v>10.469820775836922</v>
      </c>
      <c r="CI50" s="93">
        <f t="shared" si="6"/>
        <v>9.2096351026564207</v>
      </c>
      <c r="CJ50" s="93">
        <f t="shared" si="6"/>
        <v>1.2601856731805017</v>
      </c>
      <c r="CK50" s="93">
        <f t="shared" si="6"/>
        <v>5.9892888201622565</v>
      </c>
      <c r="CL50" s="93">
        <f t="shared" si="6"/>
        <v>7.903106346557105</v>
      </c>
      <c r="CM50" s="93">
        <f t="shared" si="6"/>
        <v>1.913817526394848</v>
      </c>
      <c r="CN50" s="93">
        <f t="shared" si="6"/>
        <v>-1.2067815721439263</v>
      </c>
      <c r="CO50" s="93">
        <f t="shared" si="6"/>
        <v>0.57517762272691719</v>
      </c>
      <c r="CP50" s="93">
        <f t="shared" si="6"/>
        <v>1.7819591948708433</v>
      </c>
      <c r="CQ50" s="83">
        <f t="shared" si="6"/>
        <v>6.9325323153195173</v>
      </c>
      <c r="CS50" s="90" t="s">
        <v>92</v>
      </c>
      <c r="CT50" s="107">
        <f t="shared" si="5"/>
        <v>0.93886126795966174</v>
      </c>
      <c r="CU50" s="107">
        <f t="shared" si="5"/>
        <v>1.0366371365455973</v>
      </c>
      <c r="CV50" s="107">
        <f t="shared" si="5"/>
        <v>9.7775868585935649E-2</v>
      </c>
      <c r="CW50" s="107">
        <f t="shared" si="5"/>
        <v>0.51333876463916306</v>
      </c>
      <c r="CX50" s="107">
        <f t="shared" si="5"/>
        <v>3.8563461964981061</v>
      </c>
      <c r="CY50" s="107">
        <f t="shared" si="5"/>
        <v>1.6239860862225868</v>
      </c>
      <c r="CZ50" s="107">
        <f t="shared" si="5"/>
        <v>0.2635380769866652</v>
      </c>
      <c r="DA50" s="107">
        <f t="shared" si="5"/>
        <v>0.2976205399247342</v>
      </c>
      <c r="DB50" s="107">
        <f t="shared" si="4"/>
        <v>3.4082462938069033E-2</v>
      </c>
      <c r="DC50" s="107">
        <f t="shared" si="4"/>
        <v>20.849263267244357</v>
      </c>
      <c r="DD50" s="107">
        <f t="shared" si="4"/>
        <v>2.5291151946722006</v>
      </c>
      <c r="DE50" s="93">
        <f t="shared" si="4"/>
        <v>1.9990168150453538</v>
      </c>
      <c r="DF50" s="83">
        <f t="shared" si="4"/>
        <v>0.53009837962684714</v>
      </c>
      <c r="DH50" s="90" t="s">
        <v>92</v>
      </c>
      <c r="DI50" s="93">
        <f t="shared" si="8"/>
        <v>1.3111445189155952</v>
      </c>
      <c r="DJ50" s="93">
        <f t="shared" si="8"/>
        <v>0.96854089761613027</v>
      </c>
      <c r="DK50" s="93">
        <f t="shared" si="8"/>
        <v>0.34260362129946498</v>
      </c>
      <c r="DL50" s="93">
        <f t="shared" si="8"/>
        <v>17.009003553656559</v>
      </c>
      <c r="DM50" s="93">
        <f t="shared" si="8"/>
        <v>1.7453284462112866</v>
      </c>
      <c r="DN50" s="93">
        <f t="shared" si="8"/>
        <v>4.0440607530548345</v>
      </c>
      <c r="DO50" s="93">
        <f t="shared" si="8"/>
        <v>11.219614354390439</v>
      </c>
      <c r="DP50" s="137">
        <f t="shared" si="7"/>
        <v>100</v>
      </c>
      <c r="DQ50" s="73"/>
    </row>
    <row r="51" spans="2:121" ht="12">
      <c r="B51" s="108" t="s">
        <v>93</v>
      </c>
      <c r="C51" s="109">
        <v>3055420651</v>
      </c>
      <c r="D51" s="109">
        <v>2617134999</v>
      </c>
      <c r="E51" s="109">
        <v>438285652</v>
      </c>
      <c r="F51" s="109">
        <v>385333998</v>
      </c>
      <c r="G51" s="109">
        <v>52951654</v>
      </c>
      <c r="H51" s="109">
        <v>210315180</v>
      </c>
      <c r="I51" s="109">
        <v>306716204</v>
      </c>
      <c r="J51" s="109">
        <v>96401024</v>
      </c>
      <c r="K51" s="109">
        <v>-15452809</v>
      </c>
      <c r="L51" s="109">
        <v>76992211</v>
      </c>
      <c r="M51" s="109">
        <v>92445020</v>
      </c>
      <c r="N51" s="110">
        <v>221019997</v>
      </c>
      <c r="O51" s="5"/>
      <c r="P51" s="108" t="s">
        <v>93</v>
      </c>
      <c r="Q51" s="109">
        <v>35958005</v>
      </c>
      <c r="R51" s="109">
        <v>39300005</v>
      </c>
      <c r="S51" s="109">
        <v>3342000</v>
      </c>
      <c r="T51" s="109">
        <v>36159997</v>
      </c>
      <c r="U51" s="109">
        <v>127066999</v>
      </c>
      <c r="V51" s="109">
        <v>21834996</v>
      </c>
      <c r="W51" s="109">
        <v>4747992</v>
      </c>
      <c r="X51" s="109">
        <v>5361996</v>
      </c>
      <c r="Y51" s="109">
        <v>614004</v>
      </c>
      <c r="Z51" s="109">
        <v>884573991</v>
      </c>
      <c r="AA51" s="109">
        <v>302296999</v>
      </c>
      <c r="AB51" s="109">
        <v>261754999</v>
      </c>
      <c r="AC51" s="110">
        <v>40542000</v>
      </c>
      <c r="AD51" s="5">
        <v>0</v>
      </c>
      <c r="AE51" s="108" t="s">
        <v>93</v>
      </c>
      <c r="AF51" s="109">
        <v>54323006</v>
      </c>
      <c r="AG51" s="109">
        <v>34968003</v>
      </c>
      <c r="AH51" s="109">
        <v>19355003</v>
      </c>
      <c r="AI51" s="109">
        <v>527953986</v>
      </c>
      <c r="AJ51" s="109">
        <v>57194995</v>
      </c>
      <c r="AK51" s="109">
        <v>140607996</v>
      </c>
      <c r="AL51" s="109">
        <v>330150995</v>
      </c>
      <c r="AM51" s="109">
        <v>4150309822</v>
      </c>
      <c r="AN51" s="109">
        <v>1807197</v>
      </c>
      <c r="AO51" s="110">
        <v>2296.5453251637759</v>
      </c>
      <c r="AQ51" s="108" t="s">
        <v>93</v>
      </c>
      <c r="AR51" s="111">
        <v>-2.6992248391913023</v>
      </c>
      <c r="AS51" s="111">
        <v>-3.0351719391472023</v>
      </c>
      <c r="AT51" s="111">
        <v>-0.64370861522258982</v>
      </c>
      <c r="AU51" s="111">
        <v>-1.289805799128517</v>
      </c>
      <c r="AV51" s="111">
        <v>4.325462579329943</v>
      </c>
      <c r="AW51" s="111">
        <v>-7.1801694590355538</v>
      </c>
      <c r="AX51" s="111">
        <v>-5.000151211202974</v>
      </c>
      <c r="AY51" s="111">
        <v>0.13052768913100277</v>
      </c>
      <c r="AZ51" s="111">
        <v>-25.820055148833948</v>
      </c>
      <c r="BA51" s="111">
        <v>-3.4782317193315335</v>
      </c>
      <c r="BB51" s="111">
        <v>0.43093111223986569</v>
      </c>
      <c r="BC51" s="112">
        <v>-5.4034948029187806</v>
      </c>
      <c r="BE51" s="108" t="s">
        <v>93</v>
      </c>
      <c r="BF51" s="111">
        <v>-38.759441677206951</v>
      </c>
      <c r="BG51" s="111">
        <v>-37.006099027040889</v>
      </c>
      <c r="BH51" s="111">
        <v>-8.9621852562324946</v>
      </c>
      <c r="BI51" s="111">
        <v>15.093256419457408</v>
      </c>
      <c r="BJ51" s="111">
        <v>5.262852736740169</v>
      </c>
      <c r="BK51" s="111">
        <v>-4.2198584313539191</v>
      </c>
      <c r="BL51" s="111">
        <v>-9.0597203600842757</v>
      </c>
      <c r="BM51" s="111">
        <v>-7.1837446453618403</v>
      </c>
      <c r="BN51" s="111">
        <v>10.432175481698774</v>
      </c>
      <c r="BO51" s="111">
        <v>11.260312804775245</v>
      </c>
      <c r="BP51" s="113">
        <v>34.210467454859462</v>
      </c>
      <c r="BQ51" s="113">
        <v>38.842181226031286</v>
      </c>
      <c r="BR51" s="112">
        <v>10.42654028436019</v>
      </c>
      <c r="BS51" s="5"/>
      <c r="BT51" s="108" t="s">
        <v>93</v>
      </c>
      <c r="BU51" s="111">
        <v>-1.656446828970654</v>
      </c>
      <c r="BV51" s="111">
        <v>-3.170584351406347</v>
      </c>
      <c r="BW51" s="111">
        <v>1.2026406486421595</v>
      </c>
      <c r="BX51" s="111">
        <v>2.6010051413919015</v>
      </c>
      <c r="BY51" s="111">
        <v>40.524814713980071</v>
      </c>
      <c r="BZ51" s="111">
        <v>-3.3953955367390805</v>
      </c>
      <c r="CA51" s="111">
        <v>0.55799023539322534</v>
      </c>
      <c r="CB51" s="111">
        <v>-0.2764343768297518</v>
      </c>
      <c r="CC51" s="111">
        <v>-0.30424027644766516</v>
      </c>
      <c r="CD51" s="114">
        <v>2.7890754526591705E-2</v>
      </c>
      <c r="CE51" s="108" t="s">
        <v>93</v>
      </c>
      <c r="CF51" s="111">
        <f t="shared" si="3"/>
        <v>73.619097899723016</v>
      </c>
      <c r="CG51" s="111">
        <f t="shared" si="3"/>
        <v>63.058786241139565</v>
      </c>
      <c r="CH51" s="111">
        <f t="shared" si="3"/>
        <v>10.56031165858345</v>
      </c>
      <c r="CI51" s="111">
        <f t="shared" si="6"/>
        <v>9.284463438305691</v>
      </c>
      <c r="CJ51" s="111">
        <f t="shared" si="6"/>
        <v>1.2758482202777583</v>
      </c>
      <c r="CK51" s="111">
        <f t="shared" si="6"/>
        <v>5.0674573470433311</v>
      </c>
      <c r="CL51" s="111">
        <f t="shared" si="6"/>
        <v>7.3902001815420126</v>
      </c>
      <c r="CM51" s="111">
        <f t="shared" si="6"/>
        <v>2.322742834498682</v>
      </c>
      <c r="CN51" s="111">
        <f t="shared" si="6"/>
        <v>-0.3723290468120623</v>
      </c>
      <c r="CO51" s="111">
        <f t="shared" si="6"/>
        <v>1.8550955061686958</v>
      </c>
      <c r="CP51" s="111">
        <f t="shared" si="6"/>
        <v>2.2274245529807581</v>
      </c>
      <c r="CQ51" s="112">
        <f t="shared" si="6"/>
        <v>5.3253854887752041</v>
      </c>
      <c r="CS51" s="108" t="s">
        <v>93</v>
      </c>
      <c r="CT51" s="115">
        <f t="shared" si="5"/>
        <v>0.86639327043473924</v>
      </c>
      <c r="CU51" s="115">
        <f t="shared" si="5"/>
        <v>0.94691737931655551</v>
      </c>
      <c r="CV51" s="115">
        <f t="shared" si="5"/>
        <v>8.0524108881816395E-2</v>
      </c>
      <c r="CW51" s="115">
        <f t="shared" si="5"/>
        <v>0.87126018419932794</v>
      </c>
      <c r="CX51" s="115">
        <f t="shared" si="5"/>
        <v>3.0616268290729067</v>
      </c>
      <c r="CY51" s="115">
        <f t="shared" si="5"/>
        <v>0.52610520506823022</v>
      </c>
      <c r="CZ51" s="115">
        <f t="shared" si="5"/>
        <v>0.11440090508018945</v>
      </c>
      <c r="DA51" s="115">
        <f t="shared" si="5"/>
        <v>0.12919507771629682</v>
      </c>
      <c r="DB51" s="115">
        <f t="shared" si="4"/>
        <v>1.4794172636107357E-2</v>
      </c>
      <c r="DC51" s="115">
        <f t="shared" si="4"/>
        <v>21.313444753233654</v>
      </c>
      <c r="DD51" s="115">
        <f t="shared" si="4"/>
        <v>7.2837212633519872</v>
      </c>
      <c r="DE51" s="111">
        <f t="shared" si="4"/>
        <v>6.3068785277784976</v>
      </c>
      <c r="DF51" s="112">
        <f t="shared" si="4"/>
        <v>0.97684273557348889</v>
      </c>
      <c r="DH51" s="108" t="s">
        <v>93</v>
      </c>
      <c r="DI51" s="111">
        <f t="shared" si="8"/>
        <v>1.3088903799914917</v>
      </c>
      <c r="DJ51" s="111">
        <f t="shared" si="8"/>
        <v>0.84253958137393248</v>
      </c>
      <c r="DK51" s="111">
        <f t="shared" si="8"/>
        <v>0.46635079861755924</v>
      </c>
      <c r="DL51" s="111">
        <f t="shared" si="8"/>
        <v>12.720833109890176</v>
      </c>
      <c r="DM51" s="111">
        <f t="shared" si="8"/>
        <v>1.3780897680655129</v>
      </c>
      <c r="DN51" s="111">
        <f t="shared" si="8"/>
        <v>3.3878915558222631</v>
      </c>
      <c r="DO51" s="111">
        <f t="shared" si="8"/>
        <v>7.9548517860023997</v>
      </c>
      <c r="DP51" s="140">
        <f t="shared" si="7"/>
        <v>100</v>
      </c>
      <c r="DQ51" s="73"/>
    </row>
    <row r="52" spans="2:121" s="73" customFormat="1" ht="12">
      <c r="C52" s="117"/>
      <c r="D52" s="118"/>
      <c r="E52" s="118"/>
      <c r="F52" s="118"/>
      <c r="G52" s="118"/>
      <c r="H52" s="118"/>
      <c r="I52" s="118"/>
      <c r="J52" s="118"/>
      <c r="K52" s="118"/>
      <c r="L52" s="118"/>
      <c r="M52" s="118"/>
      <c r="N52" s="119"/>
      <c r="O52" s="119"/>
      <c r="P52" s="120"/>
      <c r="Q52" s="119"/>
      <c r="R52" s="118"/>
      <c r="S52" s="118"/>
      <c r="T52" s="118"/>
      <c r="U52" s="118"/>
      <c r="V52" s="118"/>
      <c r="W52" s="118"/>
      <c r="X52" s="118"/>
      <c r="Y52" s="118"/>
      <c r="Z52" s="118"/>
      <c r="AA52" s="118"/>
      <c r="AB52" s="118"/>
      <c r="AC52" s="118"/>
      <c r="AD52" s="119"/>
      <c r="AE52" s="118"/>
      <c r="AF52" s="121"/>
      <c r="AG52" s="120"/>
      <c r="AH52" s="118"/>
      <c r="AI52" s="118"/>
      <c r="AJ52" s="118"/>
      <c r="AK52" s="118"/>
      <c r="AL52" s="118"/>
      <c r="AM52" s="118"/>
      <c r="AN52" s="118"/>
      <c r="AO52" s="118"/>
      <c r="BC52" s="85"/>
      <c r="BE52" s="62"/>
      <c r="BU52" s="85"/>
      <c r="BV52" s="85"/>
      <c r="CP52" s="85"/>
      <c r="CQ52" s="85"/>
      <c r="CS52" s="85"/>
      <c r="DF52" s="62"/>
      <c r="DH52" s="85"/>
      <c r="DI52" s="85"/>
    </row>
    <row r="53" spans="2:121" s="73" customFormat="1" ht="12">
      <c r="C53" s="117" t="s">
        <v>292</v>
      </c>
      <c r="D53" s="117"/>
      <c r="E53" s="117"/>
      <c r="F53" s="117"/>
      <c r="G53" s="117"/>
      <c r="H53" s="117"/>
      <c r="I53" s="117"/>
      <c r="J53" s="117"/>
      <c r="K53" s="117"/>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c r="AM53" s="117"/>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7"/>
      <c r="BR53" s="117"/>
      <c r="BU53" s="85"/>
      <c r="BV53" s="85"/>
      <c r="CP53" s="85"/>
      <c r="CQ53" s="85"/>
      <c r="CS53" s="85"/>
      <c r="DF53" s="62"/>
      <c r="DH53" s="85"/>
      <c r="DI53" s="85"/>
    </row>
    <row r="54" spans="2:121" s="73" customFormat="1" ht="9" customHeight="1">
      <c r="N54" s="62"/>
      <c r="O54" s="62"/>
      <c r="P54" s="85"/>
      <c r="Q54" s="62"/>
      <c r="AD54" s="62"/>
      <c r="AF54" s="71"/>
      <c r="AG54" s="85"/>
      <c r="BC54" s="85"/>
      <c r="BE54" s="62"/>
      <c r="BU54" s="85"/>
      <c r="BV54" s="85"/>
      <c r="CP54" s="85"/>
      <c r="CQ54" s="85"/>
      <c r="CS54" s="85"/>
      <c r="DF54" s="62"/>
      <c r="DH54" s="85"/>
      <c r="DI54" s="85"/>
    </row>
    <row r="55" spans="2:121" s="73" customFormat="1" ht="9" customHeight="1">
      <c r="N55" s="62"/>
      <c r="O55" s="62"/>
      <c r="P55" s="85"/>
      <c r="Q55" s="62"/>
      <c r="AD55" s="62"/>
      <c r="AF55" s="71"/>
      <c r="AG55" s="85"/>
      <c r="BC55" s="85"/>
      <c r="BE55" s="62"/>
      <c r="BU55" s="85"/>
      <c r="BV55" s="85"/>
      <c r="CP55" s="85"/>
      <c r="CQ55" s="85"/>
      <c r="CS55" s="85"/>
      <c r="DF55" s="62"/>
      <c r="DH55" s="85"/>
      <c r="DI55" s="85"/>
    </row>
    <row r="56" spans="2:121" s="73" customFormat="1" ht="9" customHeight="1">
      <c r="N56" s="62"/>
      <c r="O56" s="62"/>
      <c r="P56" s="85"/>
      <c r="Q56" s="62"/>
      <c r="AD56" s="62"/>
      <c r="AF56" s="71"/>
      <c r="AG56" s="85"/>
      <c r="BC56" s="85"/>
      <c r="BE56" s="62"/>
      <c r="BU56" s="85"/>
      <c r="BV56" s="85"/>
      <c r="CP56" s="85"/>
      <c r="CQ56" s="85"/>
      <c r="CS56" s="85"/>
      <c r="DF56" s="62"/>
      <c r="DH56" s="85"/>
      <c r="DI56" s="85"/>
    </row>
    <row r="57" spans="2:121" s="73" customFormat="1" ht="9" customHeight="1">
      <c r="N57" s="62"/>
      <c r="O57" s="62"/>
      <c r="P57" s="85"/>
      <c r="Q57" s="62"/>
      <c r="AD57" s="62"/>
      <c r="AF57" s="71"/>
      <c r="AG57" s="85"/>
      <c r="BC57" s="85"/>
      <c r="BE57" s="62"/>
      <c r="BU57" s="85"/>
      <c r="BV57" s="85"/>
      <c r="CP57" s="85"/>
      <c r="CQ57" s="85"/>
      <c r="CS57" s="85"/>
      <c r="DF57" s="62"/>
      <c r="DH57" s="85"/>
      <c r="DI57" s="85"/>
    </row>
    <row r="58" spans="2:121" s="73" customFormat="1" ht="9" customHeight="1">
      <c r="N58" s="62"/>
      <c r="O58" s="62"/>
      <c r="P58" s="85"/>
      <c r="Q58" s="62"/>
      <c r="AD58" s="62"/>
      <c r="AF58" s="71"/>
      <c r="AG58" s="85"/>
      <c r="BC58" s="85"/>
      <c r="BE58" s="62"/>
      <c r="BU58" s="85"/>
      <c r="BV58" s="85"/>
      <c r="CP58" s="85"/>
      <c r="CQ58" s="85"/>
      <c r="CS58" s="85"/>
      <c r="DF58" s="62"/>
      <c r="DH58" s="85"/>
      <c r="DI58" s="85"/>
    </row>
    <row r="59" spans="2:121" s="73" customFormat="1" ht="9" customHeight="1">
      <c r="N59" s="62"/>
      <c r="O59" s="62"/>
      <c r="P59" s="85"/>
      <c r="Q59" s="62"/>
      <c r="AD59" s="62"/>
      <c r="AF59" s="71"/>
      <c r="AG59" s="85"/>
      <c r="BC59" s="85"/>
      <c r="BE59" s="62"/>
      <c r="BU59" s="85"/>
      <c r="BV59" s="85"/>
      <c r="CP59" s="85"/>
      <c r="CQ59" s="85"/>
      <c r="CS59" s="85"/>
      <c r="DF59" s="62"/>
      <c r="DH59" s="85"/>
      <c r="DI59" s="85"/>
    </row>
    <row r="60" spans="2:121" s="73" customFormat="1" ht="9" customHeight="1">
      <c r="N60" s="62"/>
      <c r="O60" s="62"/>
      <c r="P60" s="85"/>
      <c r="Q60" s="62"/>
      <c r="AD60" s="62"/>
      <c r="AF60" s="71"/>
      <c r="AG60" s="85"/>
      <c r="BC60" s="85"/>
      <c r="BE60" s="62"/>
      <c r="BU60" s="85"/>
      <c r="BV60" s="85"/>
      <c r="CP60" s="85"/>
      <c r="CQ60" s="85"/>
      <c r="CS60" s="85"/>
      <c r="DF60" s="62"/>
      <c r="DH60" s="85"/>
      <c r="DI60" s="85"/>
    </row>
    <row r="61" spans="2:121" s="73" customFormat="1" ht="9" customHeight="1">
      <c r="N61" s="62"/>
      <c r="O61" s="62"/>
      <c r="P61" s="85"/>
      <c r="Q61" s="62"/>
      <c r="AD61" s="62"/>
      <c r="AF61" s="71"/>
      <c r="AG61" s="85"/>
      <c r="BC61" s="85"/>
      <c r="BE61" s="62"/>
      <c r="BU61" s="85"/>
      <c r="BV61" s="85"/>
      <c r="CP61" s="85"/>
      <c r="CQ61" s="85"/>
      <c r="CS61" s="85"/>
      <c r="DF61" s="62"/>
      <c r="DH61" s="85"/>
      <c r="DI61" s="85"/>
    </row>
    <row r="62" spans="2:121" s="73" customFormat="1" ht="9" customHeight="1">
      <c r="N62" s="62"/>
      <c r="O62" s="62"/>
      <c r="P62" s="85"/>
      <c r="Q62" s="62"/>
      <c r="AD62" s="62"/>
      <c r="AF62" s="71"/>
      <c r="AG62" s="85"/>
      <c r="BC62" s="85"/>
      <c r="BE62" s="62"/>
      <c r="BU62" s="85"/>
      <c r="BV62" s="85"/>
      <c r="CP62" s="85"/>
      <c r="CQ62" s="85"/>
      <c r="CS62" s="85"/>
      <c r="DF62" s="62"/>
      <c r="DH62" s="85"/>
      <c r="DI62" s="85"/>
    </row>
    <row r="63" spans="2:121" s="73" customFormat="1" ht="9" customHeight="1">
      <c r="N63" s="62"/>
      <c r="O63" s="62"/>
      <c r="P63" s="85"/>
      <c r="Q63" s="62"/>
      <c r="AD63" s="62"/>
      <c r="AF63" s="71"/>
      <c r="AG63" s="85"/>
      <c r="BC63" s="85"/>
      <c r="BE63" s="62"/>
      <c r="BU63" s="85"/>
      <c r="BV63" s="85"/>
      <c r="CP63" s="85"/>
      <c r="CQ63" s="85"/>
      <c r="CS63" s="85"/>
      <c r="DF63" s="62"/>
      <c r="DH63" s="85"/>
      <c r="DI63" s="85"/>
    </row>
    <row r="64" spans="2:121" s="73" customFormat="1" ht="9" customHeight="1">
      <c r="N64" s="62"/>
      <c r="O64" s="62"/>
      <c r="P64" s="85"/>
      <c r="Q64" s="62"/>
      <c r="AD64" s="62"/>
      <c r="AF64" s="71"/>
      <c r="AG64" s="85"/>
      <c r="BC64" s="85"/>
      <c r="BE64" s="62"/>
      <c r="BU64" s="85"/>
      <c r="BV64" s="85"/>
      <c r="CP64" s="85"/>
      <c r="CQ64" s="85"/>
      <c r="CS64" s="85"/>
      <c r="DF64" s="62"/>
      <c r="DH64" s="85"/>
      <c r="DI64" s="85"/>
    </row>
    <row r="65" spans="14:113" s="73" customFormat="1" ht="9" customHeight="1">
      <c r="N65" s="62"/>
      <c r="O65" s="62"/>
      <c r="P65" s="85"/>
      <c r="Q65" s="62"/>
      <c r="AD65" s="62"/>
      <c r="AF65" s="71"/>
      <c r="AG65" s="85"/>
      <c r="BC65" s="85"/>
      <c r="BE65" s="62"/>
      <c r="BU65" s="85"/>
      <c r="BV65" s="85"/>
      <c r="CP65" s="85"/>
      <c r="CQ65" s="85"/>
      <c r="CS65" s="85"/>
      <c r="DF65" s="62"/>
      <c r="DH65" s="85"/>
      <c r="DI65" s="85"/>
    </row>
    <row r="66" spans="14:113" s="73" customFormat="1" ht="9" customHeight="1">
      <c r="N66" s="62"/>
      <c r="O66" s="62"/>
      <c r="P66" s="85"/>
      <c r="Q66" s="62"/>
      <c r="AD66" s="62"/>
      <c r="AF66" s="71"/>
      <c r="AG66" s="85"/>
      <c r="BC66" s="85"/>
      <c r="BE66" s="62"/>
      <c r="BU66" s="85"/>
      <c r="BV66" s="85"/>
      <c r="CP66" s="85"/>
      <c r="CQ66" s="85"/>
      <c r="CS66" s="85"/>
      <c r="DF66" s="62"/>
      <c r="DH66" s="85"/>
      <c r="DI66" s="85"/>
    </row>
    <row r="67" spans="14:113" s="73" customFormat="1" ht="9" customHeight="1">
      <c r="N67" s="62"/>
      <c r="O67" s="62"/>
      <c r="P67" s="85"/>
      <c r="Q67" s="62"/>
      <c r="AD67" s="62"/>
      <c r="AF67" s="71"/>
      <c r="AG67" s="85"/>
      <c r="BC67" s="85"/>
      <c r="BE67" s="62"/>
      <c r="BU67" s="85"/>
      <c r="BV67" s="85"/>
      <c r="CP67" s="85"/>
      <c r="CQ67" s="85"/>
      <c r="CS67" s="85"/>
      <c r="DF67" s="62"/>
      <c r="DH67" s="85"/>
      <c r="DI67" s="85"/>
    </row>
    <row r="68" spans="14:113" s="73" customFormat="1" ht="9" customHeight="1">
      <c r="N68" s="62"/>
      <c r="O68" s="62"/>
      <c r="P68" s="85"/>
      <c r="Q68" s="62"/>
      <c r="AD68" s="62"/>
      <c r="AF68" s="71"/>
      <c r="AG68" s="85"/>
      <c r="BC68" s="85"/>
      <c r="BE68" s="62"/>
      <c r="BU68" s="85"/>
      <c r="BV68" s="85"/>
      <c r="CP68" s="85"/>
      <c r="CQ68" s="85"/>
      <c r="CS68" s="85"/>
      <c r="DF68" s="62"/>
      <c r="DH68" s="85"/>
      <c r="DI68" s="85"/>
    </row>
    <row r="69" spans="14:113" s="73" customFormat="1" ht="9" customHeight="1">
      <c r="N69" s="62"/>
      <c r="O69" s="62"/>
      <c r="P69" s="85"/>
      <c r="Q69" s="62"/>
      <c r="AD69" s="62"/>
      <c r="AF69" s="71"/>
      <c r="AG69" s="85"/>
      <c r="BC69" s="85"/>
      <c r="BE69" s="62"/>
      <c r="BU69" s="85"/>
      <c r="BV69" s="85"/>
      <c r="CP69" s="85"/>
      <c r="CQ69" s="85"/>
      <c r="CS69" s="85"/>
      <c r="DF69" s="62"/>
      <c r="DH69" s="85"/>
      <c r="DI69" s="85"/>
    </row>
    <row r="70" spans="14:113" s="73" customFormat="1" ht="9" customHeight="1">
      <c r="N70" s="62"/>
      <c r="O70" s="62"/>
      <c r="P70" s="85"/>
      <c r="Q70" s="62"/>
      <c r="AD70" s="62"/>
      <c r="AF70" s="71"/>
      <c r="AG70" s="85"/>
      <c r="BC70" s="85"/>
      <c r="BE70" s="62"/>
      <c r="BU70" s="85"/>
      <c r="BV70" s="85"/>
      <c r="CP70" s="85"/>
      <c r="CQ70" s="85"/>
      <c r="CS70" s="85"/>
      <c r="DF70" s="62"/>
      <c r="DH70" s="85"/>
      <c r="DI70" s="85"/>
    </row>
    <row r="71" spans="14:113" s="73" customFormat="1" ht="9" customHeight="1">
      <c r="N71" s="62"/>
      <c r="O71" s="62"/>
      <c r="P71" s="85"/>
      <c r="Q71" s="62"/>
      <c r="AD71" s="62"/>
      <c r="AF71" s="71"/>
      <c r="AG71" s="85"/>
      <c r="BC71" s="85"/>
      <c r="BE71" s="62"/>
      <c r="BU71" s="85"/>
      <c r="BV71" s="85"/>
      <c r="CP71" s="85"/>
      <c r="CQ71" s="85"/>
      <c r="CS71" s="85"/>
      <c r="DF71" s="62"/>
      <c r="DH71" s="85"/>
      <c r="DI71" s="85"/>
    </row>
    <row r="72" spans="14:113" s="73" customFormat="1" ht="9" customHeight="1">
      <c r="N72" s="62"/>
      <c r="O72" s="62"/>
      <c r="P72" s="85"/>
      <c r="Q72" s="62"/>
      <c r="AD72" s="62"/>
      <c r="AF72" s="71"/>
      <c r="AG72" s="85"/>
      <c r="BC72" s="85"/>
      <c r="BE72" s="62"/>
      <c r="BU72" s="85"/>
      <c r="BV72" s="85"/>
      <c r="CP72" s="85"/>
      <c r="CQ72" s="85"/>
      <c r="CS72" s="85"/>
      <c r="DF72" s="62"/>
      <c r="DH72" s="85"/>
      <c r="DI72" s="85"/>
    </row>
    <row r="73" spans="14:113" s="73" customFormat="1" ht="9" customHeight="1">
      <c r="N73" s="62"/>
      <c r="O73" s="62"/>
      <c r="P73" s="85"/>
      <c r="Q73" s="62"/>
      <c r="AD73" s="62"/>
      <c r="AF73" s="71"/>
      <c r="AG73" s="85"/>
      <c r="BC73" s="85"/>
      <c r="BE73" s="62"/>
      <c r="BU73" s="85"/>
      <c r="BV73" s="85"/>
      <c r="CP73" s="85"/>
      <c r="CQ73" s="85"/>
      <c r="CS73" s="85"/>
      <c r="DF73" s="62"/>
      <c r="DH73" s="85"/>
      <c r="DI73" s="85"/>
    </row>
    <row r="74" spans="14:113" s="73" customFormat="1" ht="9" customHeight="1">
      <c r="N74" s="62"/>
      <c r="O74" s="62"/>
      <c r="P74" s="85"/>
      <c r="Q74" s="62"/>
      <c r="AD74" s="62"/>
      <c r="AF74" s="71"/>
      <c r="AG74" s="85"/>
      <c r="BC74" s="85"/>
      <c r="BE74" s="62"/>
      <c r="BU74" s="85"/>
      <c r="BV74" s="85"/>
      <c r="CP74" s="85"/>
      <c r="CQ74" s="85"/>
      <c r="CS74" s="85"/>
      <c r="DF74" s="62"/>
      <c r="DH74" s="85"/>
      <c r="DI74" s="85"/>
    </row>
    <row r="75" spans="14:113" s="73" customFormat="1" ht="9" customHeight="1">
      <c r="N75" s="62"/>
      <c r="O75" s="62"/>
      <c r="P75" s="85"/>
      <c r="Q75" s="62"/>
      <c r="AD75" s="62"/>
      <c r="AF75" s="71"/>
      <c r="AG75" s="85"/>
      <c r="BC75" s="85"/>
      <c r="BE75" s="62"/>
      <c r="BU75" s="85"/>
      <c r="BV75" s="85"/>
      <c r="CP75" s="85"/>
      <c r="CQ75" s="85"/>
      <c r="CS75" s="85"/>
      <c r="DF75" s="62"/>
      <c r="DH75" s="85"/>
      <c r="DI75" s="85"/>
    </row>
    <row r="76" spans="14:113" s="73" customFormat="1" ht="9" customHeight="1">
      <c r="N76" s="62"/>
      <c r="O76" s="62"/>
      <c r="P76" s="85"/>
      <c r="Q76" s="62"/>
      <c r="AD76" s="62"/>
      <c r="AF76" s="71"/>
      <c r="AG76" s="85"/>
      <c r="BC76" s="85"/>
      <c r="BE76" s="62"/>
      <c r="BU76" s="85"/>
      <c r="BV76" s="85"/>
      <c r="CP76" s="85"/>
      <c r="CQ76" s="85"/>
      <c r="CS76" s="85"/>
      <c r="DF76" s="62"/>
      <c r="DH76" s="85"/>
      <c r="DI76" s="85"/>
    </row>
    <row r="77" spans="14:113" s="73" customFormat="1" ht="9" customHeight="1">
      <c r="N77" s="62"/>
      <c r="O77" s="62"/>
      <c r="P77" s="85"/>
      <c r="Q77" s="62"/>
      <c r="AD77" s="62"/>
      <c r="AF77" s="71"/>
      <c r="AG77" s="85"/>
      <c r="BC77" s="85"/>
      <c r="BE77" s="62"/>
      <c r="BU77" s="85"/>
      <c r="BV77" s="85"/>
      <c r="CP77" s="85"/>
      <c r="CQ77" s="85"/>
      <c r="CS77" s="85"/>
      <c r="DF77" s="62"/>
      <c r="DH77" s="85"/>
      <c r="DI77" s="85"/>
    </row>
    <row r="78" spans="14:113" s="73" customFormat="1" ht="9" customHeight="1">
      <c r="N78" s="62"/>
      <c r="O78" s="62"/>
      <c r="P78" s="85"/>
      <c r="Q78" s="62"/>
      <c r="AD78" s="62"/>
      <c r="AF78" s="71"/>
      <c r="AG78" s="85"/>
      <c r="BC78" s="85"/>
      <c r="BE78" s="62"/>
      <c r="BU78" s="85"/>
      <c r="BV78" s="85"/>
      <c r="CP78" s="85"/>
      <c r="CQ78" s="85"/>
      <c r="CS78" s="85"/>
      <c r="DF78" s="62"/>
      <c r="DH78" s="85"/>
      <c r="DI78" s="85"/>
    </row>
    <row r="79" spans="14:113" s="73" customFormat="1" ht="9" customHeight="1">
      <c r="N79" s="62"/>
      <c r="O79" s="62"/>
      <c r="P79" s="85"/>
      <c r="Q79" s="62"/>
      <c r="AD79" s="62"/>
      <c r="AF79" s="71"/>
      <c r="AG79" s="85"/>
      <c r="BC79" s="85"/>
      <c r="BE79" s="62"/>
      <c r="BU79" s="85"/>
      <c r="BV79" s="85"/>
      <c r="CP79" s="85"/>
      <c r="CQ79" s="85"/>
      <c r="CS79" s="85"/>
      <c r="DF79" s="62"/>
      <c r="DH79" s="85"/>
      <c r="DI79" s="85"/>
    </row>
    <row r="80" spans="14:113" s="73" customFormat="1" ht="9" customHeight="1">
      <c r="N80" s="62"/>
      <c r="O80" s="62"/>
      <c r="P80" s="85"/>
      <c r="Q80" s="62"/>
      <c r="AD80" s="62"/>
      <c r="AF80" s="71"/>
      <c r="AG80" s="85"/>
      <c r="BC80" s="85"/>
      <c r="BE80" s="62"/>
      <c r="BU80" s="85"/>
      <c r="BV80" s="85"/>
      <c r="CP80" s="85"/>
      <c r="CQ80" s="85"/>
      <c r="CS80" s="85"/>
      <c r="DF80" s="62"/>
      <c r="DH80" s="85"/>
      <c r="DI80" s="85"/>
    </row>
    <row r="81" spans="14:113" s="73" customFormat="1" ht="9" customHeight="1">
      <c r="N81" s="62"/>
      <c r="O81" s="62"/>
      <c r="P81" s="85"/>
      <c r="Q81" s="62"/>
      <c r="AD81" s="62"/>
      <c r="AF81" s="71"/>
      <c r="AG81" s="85"/>
      <c r="BC81" s="85"/>
      <c r="BE81" s="62"/>
      <c r="BU81" s="85"/>
      <c r="BV81" s="85"/>
      <c r="CP81" s="85"/>
      <c r="CQ81" s="85"/>
      <c r="CS81" s="85"/>
      <c r="DF81" s="62"/>
      <c r="DH81" s="85"/>
      <c r="DI81" s="85"/>
    </row>
    <row r="82" spans="14:113" s="73" customFormat="1" ht="9" customHeight="1">
      <c r="N82" s="62"/>
      <c r="O82" s="62"/>
      <c r="P82" s="85"/>
      <c r="Q82" s="62"/>
      <c r="AD82" s="62"/>
      <c r="AF82" s="71"/>
      <c r="AG82" s="85"/>
      <c r="BC82" s="85"/>
      <c r="BE82" s="62"/>
      <c r="BU82" s="85"/>
      <c r="BV82" s="85"/>
      <c r="CP82" s="85"/>
      <c r="CQ82" s="85"/>
      <c r="CS82" s="85"/>
      <c r="DF82" s="62"/>
      <c r="DH82" s="85"/>
      <c r="DI82" s="85"/>
    </row>
    <row r="83" spans="14:113" s="73" customFormat="1" ht="9" customHeight="1">
      <c r="N83" s="62"/>
      <c r="O83" s="62"/>
      <c r="P83" s="85"/>
      <c r="Q83" s="62"/>
      <c r="AD83" s="62"/>
      <c r="AF83" s="71"/>
      <c r="AG83" s="85"/>
      <c r="BC83" s="85"/>
      <c r="BE83" s="62"/>
      <c r="BU83" s="85"/>
      <c r="BV83" s="85"/>
      <c r="CP83" s="85"/>
      <c r="CQ83" s="85"/>
      <c r="CS83" s="85"/>
      <c r="DF83" s="62"/>
      <c r="DH83" s="85"/>
      <c r="DI83" s="85"/>
    </row>
    <row r="84" spans="14:113" s="73" customFormat="1" ht="9" customHeight="1">
      <c r="N84" s="62"/>
      <c r="O84" s="62"/>
      <c r="P84" s="85"/>
      <c r="Q84" s="62"/>
      <c r="AD84" s="62"/>
      <c r="AF84" s="71"/>
      <c r="AG84" s="85"/>
      <c r="BC84" s="85"/>
      <c r="BE84" s="62"/>
      <c r="BU84" s="85"/>
      <c r="BV84" s="85"/>
      <c r="CP84" s="85"/>
      <c r="CQ84" s="85"/>
      <c r="CS84" s="85"/>
      <c r="DF84" s="62"/>
      <c r="DH84" s="85"/>
      <c r="DI84" s="85"/>
    </row>
    <row r="85" spans="14:113" s="73" customFormat="1" ht="9" customHeight="1">
      <c r="N85" s="62"/>
      <c r="O85" s="62"/>
      <c r="P85" s="85"/>
      <c r="Q85" s="62"/>
      <c r="AD85" s="62"/>
      <c r="AF85" s="71"/>
      <c r="AG85" s="85"/>
      <c r="BC85" s="85"/>
      <c r="BE85" s="62"/>
      <c r="BU85" s="85"/>
      <c r="BV85" s="85"/>
      <c r="CP85" s="85"/>
      <c r="CQ85" s="85"/>
      <c r="CS85" s="85"/>
      <c r="DF85" s="62"/>
      <c r="DH85" s="85"/>
      <c r="DI85" s="85"/>
    </row>
    <row r="86" spans="14:113" s="73" customFormat="1" ht="9" customHeight="1">
      <c r="N86" s="62"/>
      <c r="O86" s="62"/>
      <c r="P86" s="85"/>
      <c r="Q86" s="62"/>
      <c r="AD86" s="62"/>
      <c r="AF86" s="71"/>
      <c r="AG86" s="85"/>
      <c r="BC86" s="85"/>
      <c r="BE86" s="62"/>
      <c r="BU86" s="85"/>
      <c r="BV86" s="85"/>
      <c r="CP86" s="85"/>
      <c r="CQ86" s="85"/>
      <c r="CS86" s="85"/>
      <c r="DF86" s="62"/>
      <c r="DH86" s="85"/>
      <c r="DI86" s="85"/>
    </row>
    <row r="87" spans="14:113" s="73" customFormat="1" ht="9" customHeight="1">
      <c r="N87" s="62"/>
      <c r="O87" s="62"/>
      <c r="P87" s="85"/>
      <c r="Q87" s="62"/>
      <c r="AD87" s="62"/>
      <c r="AF87" s="71"/>
      <c r="AG87" s="85"/>
      <c r="BC87" s="85"/>
      <c r="BE87" s="62"/>
      <c r="BU87" s="85"/>
      <c r="BV87" s="85"/>
      <c r="CP87" s="85"/>
      <c r="CQ87" s="85"/>
      <c r="CS87" s="85"/>
      <c r="DF87" s="62"/>
      <c r="DH87" s="85"/>
      <c r="DI87" s="85"/>
    </row>
    <row r="88" spans="14:113" s="73" customFormat="1" ht="9" customHeight="1">
      <c r="N88" s="62"/>
      <c r="O88" s="62"/>
      <c r="P88" s="85"/>
      <c r="Q88" s="62"/>
      <c r="AD88" s="62"/>
      <c r="AF88" s="71"/>
      <c r="AG88" s="85"/>
      <c r="BC88" s="85"/>
      <c r="BE88" s="62"/>
      <c r="BU88" s="85"/>
      <c r="BV88" s="85"/>
      <c r="CP88" s="85"/>
      <c r="CQ88" s="85"/>
      <c r="CS88" s="85"/>
      <c r="DF88" s="62"/>
      <c r="DH88" s="85"/>
      <c r="DI88" s="85"/>
    </row>
    <row r="89" spans="14:113" s="73" customFormat="1" ht="9" customHeight="1">
      <c r="N89" s="62"/>
      <c r="O89" s="62"/>
      <c r="P89" s="85"/>
      <c r="Q89" s="62"/>
      <c r="AD89" s="62"/>
      <c r="AF89" s="71"/>
      <c r="AG89" s="85"/>
      <c r="BC89" s="85"/>
      <c r="BE89" s="62"/>
      <c r="BU89" s="85"/>
      <c r="BV89" s="85"/>
      <c r="CP89" s="85"/>
      <c r="CQ89" s="85"/>
      <c r="CS89" s="85"/>
      <c r="DF89" s="62"/>
      <c r="DH89" s="85"/>
      <c r="DI89" s="85"/>
    </row>
    <row r="90" spans="14:113" s="73" customFormat="1" ht="9" customHeight="1">
      <c r="N90" s="62"/>
      <c r="O90" s="62"/>
      <c r="P90" s="85"/>
      <c r="Q90" s="62"/>
      <c r="AD90" s="62"/>
      <c r="AF90" s="71"/>
      <c r="AG90" s="85"/>
      <c r="BC90" s="85"/>
      <c r="BE90" s="62"/>
      <c r="BU90" s="85"/>
      <c r="BV90" s="85"/>
      <c r="CP90" s="85"/>
      <c r="CQ90" s="85"/>
      <c r="CS90" s="85"/>
      <c r="DF90" s="62"/>
      <c r="DH90" s="85"/>
      <c r="DI90" s="85"/>
    </row>
    <row r="91" spans="14:113" s="73" customFormat="1" ht="9" customHeight="1">
      <c r="N91" s="62"/>
      <c r="O91" s="62"/>
      <c r="P91" s="85"/>
      <c r="Q91" s="62"/>
      <c r="AD91" s="62"/>
      <c r="AF91" s="71"/>
      <c r="AG91" s="85"/>
      <c r="BC91" s="85"/>
      <c r="BE91" s="62"/>
      <c r="BU91" s="85"/>
      <c r="BV91" s="85"/>
      <c r="CP91" s="85"/>
      <c r="CQ91" s="85"/>
      <c r="CS91" s="85"/>
      <c r="DF91" s="62"/>
      <c r="DH91" s="85"/>
      <c r="DI91" s="85"/>
    </row>
    <row r="92" spans="14:113" s="73" customFormat="1" ht="9" customHeight="1">
      <c r="N92" s="62"/>
      <c r="O92" s="62"/>
      <c r="P92" s="85"/>
      <c r="Q92" s="62"/>
      <c r="AD92" s="62"/>
      <c r="AF92" s="71"/>
      <c r="AG92" s="85"/>
      <c r="BC92" s="85"/>
      <c r="BE92" s="62"/>
      <c r="BU92" s="85"/>
      <c r="BV92" s="85"/>
      <c r="CP92" s="85"/>
      <c r="CQ92" s="85"/>
      <c r="CS92" s="85"/>
      <c r="DF92" s="62"/>
      <c r="DH92" s="85"/>
      <c r="DI92" s="85"/>
    </row>
    <row r="93" spans="14:113" s="73" customFormat="1" ht="9" customHeight="1">
      <c r="N93" s="62"/>
      <c r="O93" s="62"/>
      <c r="P93" s="85"/>
      <c r="Q93" s="62"/>
      <c r="AD93" s="62"/>
      <c r="AF93" s="71"/>
      <c r="AG93" s="85"/>
      <c r="BC93" s="85"/>
      <c r="BE93" s="62"/>
      <c r="BU93" s="85"/>
      <c r="BV93" s="85"/>
      <c r="CP93" s="85"/>
      <c r="CQ93" s="85"/>
      <c r="CS93" s="85"/>
      <c r="DF93" s="62"/>
      <c r="DH93" s="85"/>
      <c r="DI93" s="85"/>
    </row>
    <row r="94" spans="14:113" s="73" customFormat="1" ht="9" customHeight="1">
      <c r="N94" s="62"/>
      <c r="O94" s="62"/>
      <c r="P94" s="85"/>
      <c r="Q94" s="62"/>
      <c r="AD94" s="62"/>
      <c r="AF94" s="71"/>
      <c r="AG94" s="85"/>
      <c r="BC94" s="85"/>
      <c r="BE94" s="62"/>
      <c r="BU94" s="85"/>
      <c r="BV94" s="85"/>
      <c r="CP94" s="85"/>
      <c r="CQ94" s="85"/>
      <c r="CS94" s="85"/>
      <c r="DF94" s="62"/>
      <c r="DH94" s="85"/>
      <c r="DI94" s="85"/>
    </row>
    <row r="95" spans="14:113" s="73" customFormat="1" ht="9" customHeight="1">
      <c r="N95" s="62"/>
      <c r="O95" s="62"/>
      <c r="P95" s="85"/>
      <c r="Q95" s="62"/>
      <c r="AD95" s="62"/>
      <c r="AF95" s="71"/>
      <c r="AG95" s="85"/>
      <c r="BC95" s="85"/>
      <c r="BE95" s="62"/>
      <c r="BU95" s="85"/>
      <c r="BV95" s="85"/>
      <c r="CP95" s="85"/>
      <c r="CQ95" s="85"/>
      <c r="CS95" s="85"/>
      <c r="DF95" s="62"/>
      <c r="DH95" s="85"/>
      <c r="DI95" s="85"/>
    </row>
    <row r="96" spans="14:113" s="73" customFormat="1" ht="9" customHeight="1">
      <c r="N96" s="62"/>
      <c r="O96" s="62"/>
      <c r="P96" s="85"/>
      <c r="Q96" s="62"/>
      <c r="AD96" s="62"/>
      <c r="AF96" s="71"/>
      <c r="AG96" s="85"/>
      <c r="BC96" s="85"/>
      <c r="BE96" s="62"/>
      <c r="BU96" s="85"/>
      <c r="BV96" s="85"/>
      <c r="CP96" s="85"/>
      <c r="CQ96" s="85"/>
      <c r="CS96" s="85"/>
      <c r="DF96" s="62"/>
      <c r="DH96" s="85"/>
      <c r="DI96" s="85"/>
    </row>
    <row r="97" spans="14:113" s="73" customFormat="1" ht="9" customHeight="1">
      <c r="N97" s="62"/>
      <c r="O97" s="62"/>
      <c r="P97" s="85"/>
      <c r="Q97" s="62"/>
      <c r="AD97" s="62"/>
      <c r="AF97" s="71"/>
      <c r="AG97" s="85"/>
      <c r="BC97" s="85"/>
      <c r="BE97" s="62"/>
      <c r="BU97" s="85"/>
      <c r="BV97" s="85"/>
      <c r="CP97" s="85"/>
      <c r="CQ97" s="85"/>
      <c r="CS97" s="85"/>
      <c r="DF97" s="62"/>
      <c r="DH97" s="85"/>
      <c r="DI97" s="85"/>
    </row>
    <row r="98" spans="14:113" s="73" customFormat="1" ht="9" customHeight="1">
      <c r="N98" s="62"/>
      <c r="O98" s="62"/>
      <c r="P98" s="85"/>
      <c r="Q98" s="62"/>
      <c r="AD98" s="62"/>
      <c r="AF98" s="71"/>
      <c r="AG98" s="85"/>
      <c r="BC98" s="85"/>
      <c r="BE98" s="62"/>
      <c r="BU98" s="85"/>
      <c r="BV98" s="85"/>
      <c r="CP98" s="85"/>
      <c r="CQ98" s="85"/>
      <c r="CS98" s="85"/>
      <c r="DF98" s="62"/>
      <c r="DH98" s="85"/>
      <c r="DI98" s="85"/>
    </row>
    <row r="99" spans="14:113" s="73" customFormat="1" ht="9" customHeight="1">
      <c r="N99" s="62"/>
      <c r="O99" s="62"/>
      <c r="P99" s="85"/>
      <c r="Q99" s="62"/>
      <c r="AD99" s="62"/>
      <c r="AF99" s="71"/>
      <c r="AG99" s="85"/>
      <c r="BC99" s="85"/>
      <c r="BE99" s="62"/>
      <c r="BU99" s="85"/>
      <c r="BV99" s="85"/>
      <c r="CP99" s="85"/>
      <c r="CQ99" s="85"/>
      <c r="CS99" s="85"/>
      <c r="DF99" s="62"/>
      <c r="DH99" s="85"/>
      <c r="DI99" s="85"/>
    </row>
    <row r="100" spans="14:113" s="73" customFormat="1" ht="9" customHeight="1">
      <c r="N100" s="62"/>
      <c r="O100" s="62"/>
      <c r="P100" s="85"/>
      <c r="Q100" s="62"/>
      <c r="AD100" s="62"/>
      <c r="AF100" s="71"/>
      <c r="AG100" s="85"/>
      <c r="BC100" s="85"/>
      <c r="BE100" s="62"/>
      <c r="BU100" s="85"/>
      <c r="BV100" s="85"/>
      <c r="CP100" s="85"/>
      <c r="CQ100" s="85"/>
      <c r="CS100" s="85"/>
      <c r="DF100" s="62"/>
      <c r="DH100" s="85"/>
      <c r="DI100" s="85"/>
    </row>
    <row r="101" spans="14:113" s="73" customFormat="1" ht="9" customHeight="1">
      <c r="N101" s="62"/>
      <c r="O101" s="62"/>
      <c r="P101" s="85"/>
      <c r="Q101" s="62"/>
      <c r="AD101" s="62"/>
      <c r="AF101" s="71"/>
      <c r="AG101" s="85"/>
      <c r="BC101" s="85"/>
      <c r="BE101" s="62"/>
      <c r="BU101" s="85"/>
      <c r="BV101" s="85"/>
      <c r="CP101" s="85"/>
      <c r="CQ101" s="85"/>
      <c r="CS101" s="85"/>
      <c r="DF101" s="62"/>
      <c r="DH101" s="85"/>
      <c r="DI101" s="85"/>
    </row>
    <row r="102" spans="14:113" s="73" customFormat="1" ht="9" customHeight="1">
      <c r="N102" s="62"/>
      <c r="O102" s="62"/>
      <c r="P102" s="85"/>
      <c r="Q102" s="62"/>
      <c r="AD102" s="62"/>
      <c r="AF102" s="71"/>
      <c r="AG102" s="85"/>
      <c r="BC102" s="85"/>
      <c r="BE102" s="62"/>
      <c r="BU102" s="85"/>
      <c r="BV102" s="85"/>
      <c r="CP102" s="85"/>
      <c r="CQ102" s="85"/>
      <c r="CS102" s="85"/>
      <c r="DF102" s="62"/>
      <c r="DH102" s="85"/>
      <c r="DI102" s="85"/>
    </row>
    <row r="103" spans="14:113" s="73" customFormat="1" ht="9" customHeight="1">
      <c r="N103" s="62"/>
      <c r="O103" s="62"/>
      <c r="P103" s="85"/>
      <c r="Q103" s="62"/>
      <c r="AD103" s="62"/>
      <c r="AF103" s="71"/>
      <c r="AG103" s="85"/>
      <c r="BC103" s="85"/>
      <c r="BE103" s="62"/>
      <c r="BU103" s="85"/>
      <c r="BV103" s="85"/>
      <c r="CP103" s="85"/>
      <c r="CQ103" s="85"/>
      <c r="CS103" s="85"/>
      <c r="DF103" s="62"/>
      <c r="DH103" s="85"/>
      <c r="DI103" s="85"/>
    </row>
    <row r="104" spans="14:113" s="73" customFormat="1" ht="9" customHeight="1">
      <c r="N104" s="62"/>
      <c r="O104" s="62"/>
      <c r="P104" s="85"/>
      <c r="Q104" s="62"/>
      <c r="AD104" s="62"/>
      <c r="AF104" s="71"/>
      <c r="AG104" s="85"/>
      <c r="BC104" s="85"/>
      <c r="BE104" s="62"/>
      <c r="BU104" s="85"/>
      <c r="BV104" s="85"/>
      <c r="CP104" s="85"/>
      <c r="CQ104" s="85"/>
      <c r="CS104" s="85"/>
      <c r="DF104" s="62"/>
      <c r="DH104" s="85"/>
      <c r="DI104" s="85"/>
    </row>
    <row r="105" spans="14:113" s="73" customFormat="1" ht="9" customHeight="1">
      <c r="N105" s="62"/>
      <c r="O105" s="62"/>
      <c r="P105" s="85"/>
      <c r="Q105" s="62"/>
      <c r="AD105" s="62"/>
      <c r="AF105" s="71"/>
      <c r="AG105" s="85"/>
      <c r="BC105" s="85"/>
      <c r="BE105" s="62"/>
      <c r="BU105" s="85"/>
      <c r="BV105" s="85"/>
      <c r="CP105" s="85"/>
      <c r="CQ105" s="85"/>
      <c r="CS105" s="85"/>
      <c r="DF105" s="62"/>
      <c r="DH105" s="85"/>
      <c r="DI105" s="85"/>
    </row>
    <row r="106" spans="14:113" s="73" customFormat="1" ht="9" customHeight="1">
      <c r="N106" s="62"/>
      <c r="O106" s="62"/>
      <c r="P106" s="85"/>
      <c r="Q106" s="62"/>
      <c r="AD106" s="62"/>
      <c r="AF106" s="71"/>
      <c r="AG106" s="85"/>
      <c r="BC106" s="85"/>
      <c r="BE106" s="62"/>
      <c r="BU106" s="85"/>
      <c r="BV106" s="85"/>
      <c r="CP106" s="85"/>
      <c r="CQ106" s="85"/>
      <c r="CS106" s="85"/>
      <c r="DF106" s="62"/>
      <c r="DH106" s="85"/>
      <c r="DI106" s="85"/>
    </row>
    <row r="107" spans="14:113" s="73" customFormat="1" ht="9" customHeight="1">
      <c r="N107" s="62"/>
      <c r="O107" s="62"/>
      <c r="P107" s="85"/>
      <c r="Q107" s="62"/>
      <c r="AD107" s="62"/>
      <c r="AF107" s="71"/>
      <c r="AG107" s="85"/>
      <c r="BC107" s="85"/>
      <c r="BE107" s="62"/>
      <c r="BU107" s="85"/>
      <c r="BV107" s="85"/>
      <c r="CP107" s="85"/>
      <c r="CQ107" s="85"/>
      <c r="CS107" s="85"/>
      <c r="DF107" s="62"/>
      <c r="DH107" s="85"/>
      <c r="DI107" s="85"/>
    </row>
    <row r="108" spans="14:113" s="73" customFormat="1" ht="9" customHeight="1">
      <c r="N108" s="62"/>
      <c r="O108" s="62"/>
      <c r="P108" s="85"/>
      <c r="Q108" s="62"/>
      <c r="AD108" s="62"/>
      <c r="AF108" s="71"/>
      <c r="AG108" s="85"/>
      <c r="BC108" s="85"/>
      <c r="BE108" s="62"/>
      <c r="BU108" s="85"/>
      <c r="BV108" s="85"/>
      <c r="CP108" s="85"/>
      <c r="CQ108" s="85"/>
      <c r="CS108" s="85"/>
      <c r="DF108" s="62"/>
      <c r="DH108" s="85"/>
      <c r="DI108" s="85"/>
    </row>
    <row r="109" spans="14:113" s="73" customFormat="1" ht="9" customHeight="1">
      <c r="N109" s="62"/>
      <c r="O109" s="62"/>
      <c r="P109" s="85"/>
      <c r="Q109" s="62"/>
      <c r="AD109" s="62"/>
      <c r="AF109" s="71"/>
      <c r="AG109" s="85"/>
      <c r="BC109" s="85"/>
      <c r="BE109" s="62"/>
      <c r="BU109" s="85"/>
      <c r="BV109" s="85"/>
      <c r="CP109" s="85"/>
      <c r="CQ109" s="85"/>
      <c r="CS109" s="85"/>
      <c r="DF109" s="62"/>
      <c r="DH109" s="85"/>
      <c r="DI109" s="85"/>
    </row>
    <row r="110" spans="14:113" s="73" customFormat="1" ht="9" customHeight="1">
      <c r="N110" s="62"/>
      <c r="O110" s="62"/>
      <c r="P110" s="85"/>
      <c r="Q110" s="62"/>
      <c r="AD110" s="62"/>
      <c r="AF110" s="71"/>
      <c r="AG110" s="85"/>
      <c r="BC110" s="85"/>
      <c r="BE110" s="62"/>
      <c r="BU110" s="85"/>
      <c r="BV110" s="85"/>
      <c r="CP110" s="85"/>
      <c r="CQ110" s="85"/>
      <c r="CS110" s="85"/>
      <c r="DF110" s="62"/>
      <c r="DH110" s="85"/>
      <c r="DI110" s="85"/>
    </row>
    <row r="111" spans="14:113" s="73" customFormat="1" ht="9" customHeight="1">
      <c r="N111" s="62"/>
      <c r="O111" s="62"/>
      <c r="P111" s="85"/>
      <c r="Q111" s="62"/>
      <c r="AD111" s="62"/>
      <c r="AF111" s="71"/>
      <c r="AG111" s="85"/>
      <c r="BC111" s="85"/>
      <c r="BE111" s="62"/>
      <c r="BU111" s="85"/>
      <c r="BV111" s="85"/>
      <c r="CP111" s="85"/>
      <c r="CQ111" s="85"/>
      <c r="CS111" s="85"/>
      <c r="DF111" s="62"/>
      <c r="DH111" s="85"/>
      <c r="DI111" s="85"/>
    </row>
    <row r="112" spans="14:113" s="73" customFormat="1" ht="9" customHeight="1">
      <c r="N112" s="62"/>
      <c r="O112" s="62"/>
      <c r="P112" s="85"/>
      <c r="Q112" s="62"/>
      <c r="AD112" s="62"/>
      <c r="AF112" s="71"/>
      <c r="AG112" s="85"/>
      <c r="BC112" s="85"/>
      <c r="BE112" s="62"/>
      <c r="BU112" s="85"/>
      <c r="BV112" s="85"/>
      <c r="CP112" s="85"/>
      <c r="CQ112" s="85"/>
      <c r="CS112" s="85"/>
      <c r="DF112" s="62"/>
      <c r="DH112" s="85"/>
      <c r="DI112" s="85"/>
    </row>
    <row r="113" spans="14:113" s="73" customFormat="1" ht="9" customHeight="1">
      <c r="N113" s="62"/>
      <c r="O113" s="62"/>
      <c r="P113" s="85"/>
      <c r="Q113" s="62"/>
      <c r="AD113" s="62"/>
      <c r="AF113" s="71"/>
      <c r="AG113" s="85"/>
      <c r="BC113" s="85"/>
      <c r="BE113" s="62"/>
      <c r="BU113" s="85"/>
      <c r="BV113" s="85"/>
      <c r="CP113" s="85"/>
      <c r="CQ113" s="85"/>
      <c r="CS113" s="85"/>
      <c r="DF113" s="62"/>
      <c r="DH113" s="85"/>
      <c r="DI113" s="85"/>
    </row>
    <row r="114" spans="14:113" s="73" customFormat="1" ht="9" customHeight="1">
      <c r="N114" s="62"/>
      <c r="O114" s="62"/>
      <c r="P114" s="85"/>
      <c r="Q114" s="62"/>
      <c r="AD114" s="62"/>
      <c r="AF114" s="71"/>
      <c r="AG114" s="85"/>
      <c r="BC114" s="85"/>
      <c r="BE114" s="62"/>
      <c r="BU114" s="85"/>
      <c r="BV114" s="85"/>
      <c r="CP114" s="85"/>
      <c r="CQ114" s="85"/>
      <c r="CS114" s="85"/>
      <c r="DF114" s="62"/>
      <c r="DH114" s="85"/>
      <c r="DI114" s="85"/>
    </row>
    <row r="115" spans="14:113" s="73" customFormat="1" ht="9" customHeight="1">
      <c r="N115" s="62"/>
      <c r="O115" s="62"/>
      <c r="P115" s="85"/>
      <c r="Q115" s="62"/>
      <c r="AD115" s="62"/>
      <c r="AF115" s="71"/>
      <c r="AG115" s="85"/>
      <c r="BC115" s="85"/>
      <c r="BE115" s="62"/>
      <c r="BU115" s="85"/>
      <c r="BV115" s="85"/>
      <c r="CP115" s="85"/>
      <c r="CQ115" s="85"/>
      <c r="CS115" s="85"/>
      <c r="DF115" s="62"/>
      <c r="DH115" s="85"/>
      <c r="DI115" s="85"/>
    </row>
    <row r="116" spans="14:113" s="73" customFormat="1" ht="9" customHeight="1">
      <c r="N116" s="62"/>
      <c r="O116" s="62"/>
      <c r="P116" s="85"/>
      <c r="Q116" s="62"/>
      <c r="AD116" s="62"/>
      <c r="AF116" s="71"/>
      <c r="AG116" s="85"/>
      <c r="BC116" s="85"/>
      <c r="BE116" s="62"/>
      <c r="BU116" s="85"/>
      <c r="BV116" s="85"/>
      <c r="CP116" s="85"/>
      <c r="CQ116" s="85"/>
      <c r="CS116" s="85"/>
      <c r="DF116" s="62"/>
      <c r="DH116" s="85"/>
      <c r="DI116" s="85"/>
    </row>
    <row r="117" spans="14:113" s="73" customFormat="1" ht="9" customHeight="1">
      <c r="N117" s="62"/>
      <c r="O117" s="62"/>
      <c r="P117" s="85"/>
      <c r="Q117" s="62"/>
      <c r="AD117" s="62"/>
      <c r="AF117" s="71"/>
      <c r="AG117" s="85"/>
      <c r="BC117" s="85"/>
      <c r="BE117" s="62"/>
      <c r="BU117" s="85"/>
      <c r="BV117" s="85"/>
      <c r="CP117" s="85"/>
      <c r="CQ117" s="85"/>
      <c r="CS117" s="85"/>
      <c r="DF117" s="62"/>
      <c r="DH117" s="85"/>
      <c r="DI117" s="85"/>
    </row>
    <row r="118" spans="14:113" s="73" customFormat="1" ht="9" customHeight="1">
      <c r="N118" s="62"/>
      <c r="O118" s="62"/>
      <c r="P118" s="85"/>
      <c r="Q118" s="62"/>
      <c r="AD118" s="62"/>
      <c r="AF118" s="71"/>
      <c r="AG118" s="85"/>
      <c r="BC118" s="85"/>
      <c r="BE118" s="62"/>
      <c r="BU118" s="85"/>
      <c r="BV118" s="85"/>
      <c r="CP118" s="85"/>
      <c r="CQ118" s="85"/>
      <c r="CS118" s="85"/>
      <c r="DF118" s="62"/>
      <c r="DH118" s="85"/>
      <c r="DI118" s="85"/>
    </row>
    <row r="119" spans="14:113" s="73" customFormat="1" ht="9" customHeight="1">
      <c r="N119" s="62"/>
      <c r="O119" s="62"/>
      <c r="P119" s="85"/>
      <c r="Q119" s="62"/>
      <c r="AD119" s="62"/>
      <c r="AF119" s="71"/>
      <c r="AG119" s="85"/>
      <c r="BC119" s="85"/>
      <c r="BE119" s="62"/>
      <c r="BU119" s="85"/>
      <c r="BV119" s="85"/>
      <c r="CP119" s="85"/>
      <c r="CQ119" s="85"/>
      <c r="CS119" s="85"/>
      <c r="DF119" s="62"/>
      <c r="DH119" s="85"/>
      <c r="DI119" s="85"/>
    </row>
    <row r="120" spans="14:113" s="73" customFormat="1" ht="9" customHeight="1">
      <c r="N120" s="62"/>
      <c r="O120" s="62"/>
      <c r="P120" s="85"/>
      <c r="Q120" s="62"/>
      <c r="AD120" s="62"/>
      <c r="AF120" s="71"/>
      <c r="AG120" s="85"/>
      <c r="BC120" s="85"/>
      <c r="BE120" s="62"/>
      <c r="BU120" s="85"/>
      <c r="BV120" s="85"/>
      <c r="CP120" s="85"/>
      <c r="CQ120" s="85"/>
      <c r="CS120" s="85"/>
      <c r="DF120" s="62"/>
      <c r="DH120" s="85"/>
      <c r="DI120" s="85"/>
    </row>
    <row r="121" spans="14:113" s="73" customFormat="1" ht="9" customHeight="1">
      <c r="N121" s="62"/>
      <c r="O121" s="62"/>
      <c r="P121" s="85"/>
      <c r="Q121" s="62"/>
      <c r="AD121" s="62"/>
      <c r="AF121" s="71"/>
      <c r="AG121" s="85"/>
      <c r="BC121" s="85"/>
      <c r="BE121" s="62"/>
      <c r="BU121" s="85"/>
      <c r="BV121" s="85"/>
      <c r="CP121" s="85"/>
      <c r="CQ121" s="85"/>
      <c r="CS121" s="85"/>
      <c r="DF121" s="62"/>
      <c r="DH121" s="85"/>
      <c r="DI121" s="85"/>
    </row>
    <row r="122" spans="14:113" s="73" customFormat="1" ht="9" customHeight="1">
      <c r="N122" s="62"/>
      <c r="O122" s="62"/>
      <c r="P122" s="85"/>
      <c r="Q122" s="62"/>
      <c r="AD122" s="62"/>
      <c r="AF122" s="71"/>
      <c r="AG122" s="85"/>
      <c r="BC122" s="85"/>
      <c r="BE122" s="62"/>
      <c r="BU122" s="85"/>
      <c r="BV122" s="85"/>
      <c r="CP122" s="85"/>
      <c r="CQ122" s="85"/>
      <c r="CS122" s="85"/>
      <c r="DF122" s="62"/>
      <c r="DH122" s="85"/>
      <c r="DI122" s="85"/>
    </row>
    <row r="123" spans="14:113" s="73" customFormat="1" ht="9" customHeight="1">
      <c r="N123" s="62"/>
      <c r="O123" s="62"/>
      <c r="P123" s="85"/>
      <c r="Q123" s="62"/>
      <c r="AD123" s="62"/>
      <c r="AF123" s="71"/>
      <c r="AG123" s="85"/>
      <c r="BC123" s="85"/>
      <c r="BE123" s="62"/>
      <c r="BU123" s="85"/>
      <c r="BV123" s="85"/>
      <c r="CP123" s="85"/>
      <c r="CQ123" s="85"/>
      <c r="CS123" s="85"/>
      <c r="DF123" s="62"/>
      <c r="DH123" s="85"/>
      <c r="DI123" s="85"/>
    </row>
    <row r="124" spans="14:113" s="73" customFormat="1" ht="9" customHeight="1">
      <c r="N124" s="62"/>
      <c r="O124" s="62"/>
      <c r="P124" s="85"/>
      <c r="Q124" s="62"/>
      <c r="AD124" s="62"/>
      <c r="AF124" s="71"/>
      <c r="AG124" s="85"/>
      <c r="BC124" s="85"/>
      <c r="BE124" s="62"/>
      <c r="BU124" s="85"/>
      <c r="BV124" s="85"/>
      <c r="CP124" s="85"/>
      <c r="CQ124" s="85"/>
      <c r="CS124" s="85"/>
      <c r="DF124" s="62"/>
      <c r="DH124" s="85"/>
      <c r="DI124" s="85"/>
    </row>
    <row r="125" spans="14:113" s="73" customFormat="1" ht="9" customHeight="1">
      <c r="N125" s="62"/>
      <c r="O125" s="62"/>
      <c r="P125" s="85"/>
      <c r="Q125" s="62"/>
      <c r="AD125" s="62"/>
      <c r="AF125" s="71"/>
      <c r="AG125" s="85"/>
      <c r="BC125" s="85"/>
      <c r="BE125" s="62"/>
      <c r="BU125" s="85"/>
      <c r="BV125" s="85"/>
      <c r="CP125" s="85"/>
      <c r="CQ125" s="85"/>
      <c r="CS125" s="85"/>
      <c r="DF125" s="62"/>
      <c r="DH125" s="85"/>
      <c r="DI125" s="85"/>
    </row>
    <row r="126" spans="14:113" s="73" customFormat="1" ht="9" customHeight="1">
      <c r="N126" s="62"/>
      <c r="O126" s="62"/>
      <c r="P126" s="85"/>
      <c r="Q126" s="62"/>
      <c r="AD126" s="62"/>
      <c r="AF126" s="71"/>
      <c r="AG126" s="85"/>
      <c r="BC126" s="85"/>
      <c r="BE126" s="62"/>
      <c r="BU126" s="85"/>
      <c r="BV126" s="85"/>
      <c r="CP126" s="85"/>
      <c r="CQ126" s="85"/>
      <c r="CS126" s="85"/>
      <c r="DF126" s="62"/>
      <c r="DH126" s="85"/>
      <c r="DI126" s="85"/>
    </row>
    <row r="127" spans="14:113" s="73" customFormat="1" ht="9" customHeight="1">
      <c r="N127" s="62"/>
      <c r="O127" s="62"/>
      <c r="P127" s="85"/>
      <c r="Q127" s="62"/>
      <c r="AD127" s="62"/>
      <c r="AF127" s="71"/>
      <c r="AG127" s="85"/>
      <c r="BC127" s="85"/>
      <c r="BE127" s="62"/>
      <c r="BU127" s="85"/>
      <c r="BV127" s="85"/>
      <c r="CP127" s="85"/>
      <c r="CQ127" s="85"/>
      <c r="CS127" s="85"/>
      <c r="DF127" s="62"/>
      <c r="DH127" s="85"/>
      <c r="DI127" s="85"/>
    </row>
    <row r="128" spans="14:113" s="73" customFormat="1" ht="9" customHeight="1">
      <c r="N128" s="62"/>
      <c r="O128" s="62"/>
      <c r="P128" s="85"/>
      <c r="Q128" s="62"/>
      <c r="AD128" s="62"/>
      <c r="AF128" s="71"/>
      <c r="AG128" s="85"/>
      <c r="BC128" s="85"/>
      <c r="BE128" s="62"/>
      <c r="BU128" s="85"/>
      <c r="BV128" s="85"/>
      <c r="CP128" s="85"/>
      <c r="CQ128" s="85"/>
      <c r="CS128" s="85"/>
      <c r="DF128" s="62"/>
      <c r="DH128" s="85"/>
      <c r="DI128" s="85"/>
    </row>
    <row r="129" spans="14:113" s="73" customFormat="1" ht="9" customHeight="1">
      <c r="N129" s="62"/>
      <c r="O129" s="62"/>
      <c r="P129" s="85"/>
      <c r="Q129" s="62"/>
      <c r="AD129" s="62"/>
      <c r="AF129" s="71"/>
      <c r="AG129" s="85"/>
      <c r="BC129" s="85"/>
      <c r="BE129" s="62"/>
      <c r="BU129" s="85"/>
      <c r="BV129" s="85"/>
      <c r="CP129" s="85"/>
      <c r="CQ129" s="85"/>
      <c r="CS129" s="85"/>
      <c r="DF129" s="62"/>
      <c r="DH129" s="85"/>
      <c r="DI129" s="85"/>
    </row>
    <row r="130" spans="14:113" s="73" customFormat="1" ht="9" customHeight="1">
      <c r="N130" s="62"/>
      <c r="O130" s="62"/>
      <c r="P130" s="85"/>
      <c r="Q130" s="62"/>
      <c r="AD130" s="62"/>
      <c r="AF130" s="71"/>
      <c r="AG130" s="85"/>
      <c r="BC130" s="85"/>
      <c r="BE130" s="62"/>
      <c r="BU130" s="85"/>
      <c r="BV130" s="85"/>
      <c r="CP130" s="85"/>
      <c r="CQ130" s="85"/>
      <c r="CS130" s="85"/>
      <c r="DF130" s="62"/>
      <c r="DH130" s="85"/>
      <c r="DI130" s="85"/>
    </row>
    <row r="131" spans="14:113" s="73" customFormat="1" ht="9" customHeight="1">
      <c r="N131" s="62"/>
      <c r="O131" s="62"/>
      <c r="P131" s="85"/>
      <c r="Q131" s="62"/>
      <c r="AD131" s="62"/>
      <c r="AF131" s="71"/>
      <c r="AG131" s="85"/>
      <c r="BC131" s="85"/>
      <c r="BE131" s="62"/>
      <c r="BU131" s="85"/>
      <c r="BV131" s="85"/>
      <c r="CP131" s="85"/>
      <c r="CQ131" s="85"/>
      <c r="CS131" s="85"/>
      <c r="DF131" s="62"/>
      <c r="DH131" s="85"/>
      <c r="DI131" s="85"/>
    </row>
    <row r="132" spans="14:113" s="73" customFormat="1" ht="9" customHeight="1">
      <c r="N132" s="62"/>
      <c r="O132" s="62"/>
      <c r="P132" s="85"/>
      <c r="Q132" s="62"/>
      <c r="AD132" s="62"/>
      <c r="AF132" s="71"/>
      <c r="AG132" s="85"/>
      <c r="BC132" s="85"/>
      <c r="BE132" s="62"/>
      <c r="BU132" s="85"/>
      <c r="BV132" s="85"/>
      <c r="CP132" s="85"/>
      <c r="CQ132" s="85"/>
      <c r="CS132" s="85"/>
      <c r="DF132" s="62"/>
      <c r="DH132" s="85"/>
      <c r="DI132" s="85"/>
    </row>
    <row r="133" spans="14:113" s="73" customFormat="1" ht="9" customHeight="1">
      <c r="N133" s="62"/>
      <c r="O133" s="62"/>
      <c r="P133" s="85"/>
      <c r="Q133" s="62"/>
      <c r="AD133" s="62"/>
      <c r="AF133" s="71"/>
      <c r="AG133" s="85"/>
      <c r="BC133" s="85"/>
      <c r="BE133" s="62"/>
      <c r="BU133" s="85"/>
      <c r="BV133" s="85"/>
      <c r="CP133" s="85"/>
      <c r="CQ133" s="85"/>
      <c r="CS133" s="85"/>
      <c r="DF133" s="62"/>
      <c r="DH133" s="85"/>
      <c r="DI133" s="85"/>
    </row>
    <row r="134" spans="14:113" s="73" customFormat="1" ht="9" customHeight="1">
      <c r="N134" s="62"/>
      <c r="O134" s="62"/>
      <c r="P134" s="85"/>
      <c r="Q134" s="62"/>
      <c r="AD134" s="62"/>
      <c r="AF134" s="71"/>
      <c r="AG134" s="85"/>
      <c r="BC134" s="85"/>
      <c r="BE134" s="62"/>
      <c r="BU134" s="85"/>
      <c r="BV134" s="85"/>
      <c r="CP134" s="85"/>
      <c r="CQ134" s="85"/>
      <c r="CS134" s="85"/>
      <c r="DF134" s="62"/>
      <c r="DH134" s="85"/>
      <c r="DI134" s="85"/>
    </row>
    <row r="135" spans="14:113" s="73" customFormat="1" ht="9" customHeight="1">
      <c r="N135" s="62"/>
      <c r="O135" s="62"/>
      <c r="P135" s="85"/>
      <c r="Q135" s="62"/>
      <c r="AD135" s="62"/>
      <c r="AF135" s="71"/>
      <c r="AG135" s="85"/>
      <c r="BC135" s="85"/>
      <c r="BE135" s="62"/>
      <c r="BU135" s="85"/>
      <c r="BV135" s="85"/>
      <c r="CP135" s="85"/>
      <c r="CQ135" s="85"/>
      <c r="CS135" s="85"/>
      <c r="DF135" s="62"/>
      <c r="DH135" s="85"/>
      <c r="DI135" s="85"/>
    </row>
    <row r="136" spans="14:113" s="73" customFormat="1" ht="9" customHeight="1">
      <c r="N136" s="62"/>
      <c r="O136" s="62"/>
      <c r="P136" s="85"/>
      <c r="Q136" s="62"/>
      <c r="AD136" s="62"/>
      <c r="AF136" s="71"/>
      <c r="AG136" s="85"/>
      <c r="BC136" s="85"/>
      <c r="BE136" s="62"/>
      <c r="BU136" s="85"/>
      <c r="BV136" s="85"/>
      <c r="CP136" s="85"/>
      <c r="CQ136" s="85"/>
      <c r="CS136" s="85"/>
      <c r="DF136" s="62"/>
      <c r="DH136" s="85"/>
      <c r="DI136" s="85"/>
    </row>
    <row r="137" spans="14:113" s="73" customFormat="1" ht="9" customHeight="1">
      <c r="N137" s="62"/>
      <c r="O137" s="62"/>
      <c r="P137" s="85"/>
      <c r="Q137" s="62"/>
      <c r="AD137" s="62"/>
      <c r="AF137" s="71"/>
      <c r="AG137" s="85"/>
      <c r="BC137" s="85"/>
      <c r="BE137" s="62"/>
      <c r="BU137" s="85"/>
      <c r="BV137" s="85"/>
      <c r="CP137" s="85"/>
      <c r="CQ137" s="85"/>
      <c r="CS137" s="85"/>
      <c r="DF137" s="62"/>
      <c r="DH137" s="85"/>
      <c r="DI137" s="85"/>
    </row>
    <row r="138" spans="14:113" s="73" customFormat="1" ht="9" customHeight="1">
      <c r="N138" s="62"/>
      <c r="O138" s="62"/>
      <c r="P138" s="85"/>
      <c r="Q138" s="62"/>
      <c r="AD138" s="62"/>
      <c r="AF138" s="71"/>
      <c r="AG138" s="85"/>
      <c r="BC138" s="85"/>
      <c r="BE138" s="62"/>
      <c r="BU138" s="85"/>
      <c r="BV138" s="85"/>
      <c r="CP138" s="85"/>
      <c r="CQ138" s="85"/>
      <c r="CS138" s="85"/>
      <c r="DF138" s="62"/>
      <c r="DH138" s="85"/>
      <c r="DI138" s="85"/>
    </row>
    <row r="139" spans="14:113" s="73" customFormat="1" ht="9" customHeight="1">
      <c r="N139" s="62"/>
      <c r="O139" s="62"/>
      <c r="P139" s="85"/>
      <c r="Q139" s="62"/>
      <c r="AD139" s="62"/>
      <c r="AF139" s="71"/>
      <c r="AG139" s="85"/>
      <c r="BC139" s="85"/>
      <c r="BE139" s="62"/>
      <c r="BU139" s="85"/>
      <c r="BV139" s="85"/>
      <c r="CP139" s="85"/>
      <c r="CQ139" s="85"/>
      <c r="CS139" s="85"/>
      <c r="DF139" s="62"/>
      <c r="DH139" s="85"/>
      <c r="DI139" s="85"/>
    </row>
    <row r="140" spans="14:113" s="73" customFormat="1" ht="9" customHeight="1">
      <c r="N140" s="62"/>
      <c r="O140" s="62"/>
      <c r="P140" s="85"/>
      <c r="Q140" s="62"/>
      <c r="AD140" s="62"/>
      <c r="AF140" s="71"/>
      <c r="AG140" s="85"/>
      <c r="BC140" s="85"/>
      <c r="BE140" s="62"/>
      <c r="BU140" s="85"/>
      <c r="BV140" s="85"/>
      <c r="CP140" s="85"/>
      <c r="CQ140" s="85"/>
      <c r="CS140" s="85"/>
      <c r="DF140" s="62"/>
      <c r="DH140" s="85"/>
      <c r="DI140" s="85"/>
    </row>
    <row r="141" spans="14:113" s="73" customFormat="1" ht="9" customHeight="1">
      <c r="N141" s="62"/>
      <c r="O141" s="62"/>
      <c r="P141" s="85"/>
      <c r="Q141" s="62"/>
      <c r="AD141" s="62"/>
      <c r="AF141" s="71"/>
      <c r="AG141" s="85"/>
      <c r="BC141" s="85"/>
      <c r="BE141" s="62"/>
      <c r="BU141" s="85"/>
      <c r="BV141" s="85"/>
      <c r="CP141" s="85"/>
      <c r="CQ141" s="85"/>
      <c r="CS141" s="85"/>
      <c r="DF141" s="62"/>
      <c r="DH141" s="85"/>
      <c r="DI141" s="85"/>
    </row>
    <row r="142" spans="14:113" s="73" customFormat="1" ht="9" customHeight="1">
      <c r="N142" s="62"/>
      <c r="O142" s="62"/>
      <c r="P142" s="85"/>
      <c r="Q142" s="62"/>
      <c r="AD142" s="62"/>
      <c r="AF142" s="71"/>
      <c r="AG142" s="85"/>
      <c r="BC142" s="85"/>
      <c r="BE142" s="62"/>
      <c r="BU142" s="85"/>
      <c r="BV142" s="85"/>
      <c r="CP142" s="85"/>
      <c r="CQ142" s="85"/>
      <c r="CS142" s="85"/>
      <c r="DF142" s="62"/>
      <c r="DH142" s="85"/>
      <c r="DI142" s="85"/>
    </row>
    <row r="143" spans="14:113" s="73" customFormat="1" ht="9" customHeight="1">
      <c r="N143" s="62"/>
      <c r="O143" s="62"/>
      <c r="P143" s="85"/>
      <c r="Q143" s="62"/>
      <c r="AD143" s="62"/>
      <c r="AF143" s="71"/>
      <c r="AG143" s="85"/>
      <c r="BC143" s="85"/>
      <c r="BE143" s="62"/>
      <c r="BU143" s="85"/>
      <c r="BV143" s="85"/>
      <c r="CP143" s="85"/>
      <c r="CQ143" s="85"/>
      <c r="CS143" s="85"/>
      <c r="DF143" s="62"/>
      <c r="DH143" s="85"/>
      <c r="DI143" s="85"/>
    </row>
    <row r="144" spans="14:113" s="73" customFormat="1" ht="9" customHeight="1">
      <c r="N144" s="62"/>
      <c r="O144" s="62"/>
      <c r="P144" s="85"/>
      <c r="Q144" s="62"/>
      <c r="AD144" s="62"/>
      <c r="AF144" s="71"/>
      <c r="AG144" s="85"/>
      <c r="BC144" s="85"/>
      <c r="BE144" s="62"/>
      <c r="BU144" s="85"/>
      <c r="BV144" s="85"/>
      <c r="CP144" s="85"/>
      <c r="CQ144" s="85"/>
      <c r="CS144" s="85"/>
      <c r="DF144" s="62"/>
      <c r="DH144" s="85"/>
      <c r="DI144" s="85"/>
    </row>
    <row r="145" spans="14:113" s="73" customFormat="1" ht="9" customHeight="1">
      <c r="N145" s="62"/>
      <c r="O145" s="62"/>
      <c r="P145" s="85"/>
      <c r="Q145" s="62"/>
      <c r="AD145" s="62"/>
      <c r="AF145" s="71"/>
      <c r="AG145" s="85"/>
      <c r="BC145" s="85"/>
      <c r="BE145" s="62"/>
      <c r="BU145" s="85"/>
      <c r="BV145" s="85"/>
      <c r="CP145" s="85"/>
      <c r="CQ145" s="85"/>
      <c r="CS145" s="85"/>
      <c r="DF145" s="62"/>
      <c r="DH145" s="85"/>
      <c r="DI145" s="85"/>
    </row>
    <row r="146" spans="14:113" s="73" customFormat="1" ht="9" customHeight="1">
      <c r="N146" s="62"/>
      <c r="O146" s="62"/>
      <c r="P146" s="85"/>
      <c r="Q146" s="62"/>
      <c r="AD146" s="62"/>
      <c r="AF146" s="71"/>
      <c r="AG146" s="85"/>
      <c r="BC146" s="85"/>
      <c r="BE146" s="62"/>
      <c r="BU146" s="85"/>
      <c r="BV146" s="85"/>
      <c r="CP146" s="85"/>
      <c r="CQ146" s="85"/>
      <c r="CS146" s="85"/>
      <c r="DF146" s="62"/>
      <c r="DH146" s="85"/>
      <c r="DI146" s="85"/>
    </row>
    <row r="147" spans="14:113" s="73" customFormat="1" ht="9" customHeight="1">
      <c r="N147" s="62"/>
      <c r="O147" s="62"/>
      <c r="P147" s="85"/>
      <c r="Q147" s="62"/>
      <c r="AD147" s="62"/>
      <c r="AF147" s="71"/>
      <c r="AG147" s="85"/>
      <c r="BC147" s="85"/>
      <c r="BE147" s="62"/>
      <c r="BU147" s="85"/>
      <c r="BV147" s="85"/>
      <c r="CP147" s="85"/>
      <c r="CQ147" s="85"/>
      <c r="CS147" s="85"/>
      <c r="DF147" s="62"/>
      <c r="DH147" s="85"/>
      <c r="DI147" s="85"/>
    </row>
    <row r="148" spans="14:113" s="73" customFormat="1" ht="9" customHeight="1">
      <c r="N148" s="62"/>
      <c r="O148" s="62"/>
      <c r="P148" s="85"/>
      <c r="Q148" s="62"/>
      <c r="AD148" s="62"/>
      <c r="AF148" s="71"/>
      <c r="AG148" s="85"/>
      <c r="BC148" s="85"/>
      <c r="BE148" s="62"/>
      <c r="BU148" s="85"/>
      <c r="BV148" s="85"/>
      <c r="CP148" s="85"/>
      <c r="CQ148" s="85"/>
      <c r="CS148" s="85"/>
      <c r="DF148" s="62"/>
      <c r="DH148" s="85"/>
      <c r="DI148" s="85"/>
    </row>
    <row r="149" spans="14:113" s="73" customFormat="1" ht="9" customHeight="1">
      <c r="N149" s="62"/>
      <c r="O149" s="62"/>
      <c r="P149" s="85"/>
      <c r="Q149" s="62"/>
      <c r="AD149" s="62"/>
      <c r="AF149" s="71"/>
      <c r="AG149" s="85"/>
      <c r="BC149" s="85"/>
      <c r="BE149" s="62"/>
      <c r="BU149" s="85"/>
      <c r="BV149" s="85"/>
      <c r="CP149" s="85"/>
      <c r="CQ149" s="85"/>
      <c r="CS149" s="85"/>
      <c r="DF149" s="62"/>
      <c r="DH149" s="85"/>
      <c r="DI149" s="85"/>
    </row>
    <row r="150" spans="14:113" s="73" customFormat="1" ht="9" customHeight="1">
      <c r="N150" s="62"/>
      <c r="O150" s="62"/>
      <c r="P150" s="85"/>
      <c r="Q150" s="62"/>
      <c r="AD150" s="62"/>
      <c r="AF150" s="71"/>
      <c r="AG150" s="85"/>
      <c r="BC150" s="85"/>
      <c r="BE150" s="62"/>
      <c r="BU150" s="85"/>
      <c r="BV150" s="85"/>
      <c r="CP150" s="85"/>
      <c r="CQ150" s="85"/>
      <c r="CS150" s="85"/>
      <c r="DF150" s="62"/>
      <c r="DH150" s="85"/>
      <c r="DI150" s="85"/>
    </row>
    <row r="151" spans="14:113" s="73" customFormat="1" ht="9" customHeight="1">
      <c r="N151" s="62"/>
      <c r="O151" s="62"/>
      <c r="P151" s="85"/>
      <c r="Q151" s="62"/>
      <c r="AD151" s="62"/>
      <c r="AF151" s="71"/>
      <c r="AG151" s="85"/>
      <c r="BC151" s="85"/>
      <c r="BE151" s="62"/>
      <c r="BU151" s="85"/>
      <c r="BV151" s="85"/>
      <c r="CP151" s="85"/>
      <c r="CQ151" s="85"/>
      <c r="CS151" s="85"/>
      <c r="DF151" s="62"/>
      <c r="DH151" s="85"/>
      <c r="DI151" s="85"/>
    </row>
    <row r="152" spans="14:113" s="73" customFormat="1" ht="9" customHeight="1">
      <c r="N152" s="62"/>
      <c r="O152" s="62"/>
      <c r="P152" s="85"/>
      <c r="Q152" s="62"/>
      <c r="AD152" s="62"/>
      <c r="AF152" s="71"/>
      <c r="AG152" s="85"/>
      <c r="BC152" s="85"/>
      <c r="BE152" s="62"/>
      <c r="BU152" s="85"/>
      <c r="BV152" s="85"/>
      <c r="CP152" s="85"/>
      <c r="CQ152" s="85"/>
      <c r="CS152" s="85"/>
      <c r="DF152" s="62"/>
      <c r="DH152" s="85"/>
      <c r="DI152" s="85"/>
    </row>
    <row r="153" spans="14:113" s="73" customFormat="1" ht="9" customHeight="1">
      <c r="N153" s="62"/>
      <c r="O153" s="62"/>
      <c r="P153" s="85"/>
      <c r="Q153" s="62"/>
      <c r="AD153" s="62"/>
      <c r="AF153" s="71"/>
      <c r="AG153" s="85"/>
      <c r="BC153" s="85"/>
      <c r="BE153" s="62"/>
      <c r="BU153" s="85"/>
      <c r="BV153" s="85"/>
      <c r="CP153" s="85"/>
      <c r="CQ153" s="85"/>
      <c r="CS153" s="85"/>
      <c r="DF153" s="62"/>
      <c r="DH153" s="85"/>
      <c r="DI153" s="85"/>
    </row>
    <row r="154" spans="14:113" s="73" customFormat="1" ht="9" customHeight="1">
      <c r="N154" s="62"/>
      <c r="O154" s="62"/>
      <c r="P154" s="85"/>
      <c r="Q154" s="62"/>
      <c r="AD154" s="62"/>
      <c r="AF154" s="71"/>
      <c r="AG154" s="85"/>
      <c r="BC154" s="85"/>
      <c r="BE154" s="62"/>
      <c r="BU154" s="85"/>
      <c r="BV154" s="85"/>
      <c r="CP154" s="85"/>
      <c r="CQ154" s="85"/>
      <c r="CS154" s="85"/>
      <c r="DF154" s="62"/>
      <c r="DH154" s="85"/>
      <c r="DI154" s="85"/>
    </row>
    <row r="155" spans="14:113" s="73" customFormat="1" ht="9" customHeight="1">
      <c r="N155" s="62"/>
      <c r="O155" s="62"/>
      <c r="P155" s="85"/>
      <c r="Q155" s="62"/>
      <c r="AD155" s="62"/>
      <c r="AF155" s="71"/>
      <c r="AG155" s="85"/>
      <c r="BC155" s="85"/>
      <c r="BE155" s="62"/>
      <c r="BU155" s="85"/>
      <c r="BV155" s="85"/>
      <c r="CP155" s="85"/>
      <c r="CQ155" s="85"/>
      <c r="CS155" s="85"/>
      <c r="DF155" s="62"/>
      <c r="DH155" s="85"/>
      <c r="DI155" s="85"/>
    </row>
    <row r="156" spans="14:113" s="73" customFormat="1" ht="9" customHeight="1">
      <c r="N156" s="62"/>
      <c r="O156" s="62"/>
      <c r="P156" s="85"/>
      <c r="Q156" s="62"/>
      <c r="AD156" s="62"/>
      <c r="AF156" s="71"/>
      <c r="AG156" s="85"/>
      <c r="BC156" s="85"/>
      <c r="BE156" s="62"/>
      <c r="BU156" s="85"/>
      <c r="BV156" s="85"/>
      <c r="CP156" s="85"/>
      <c r="CQ156" s="85"/>
      <c r="CS156" s="85"/>
      <c r="DF156" s="62"/>
      <c r="DH156" s="85"/>
      <c r="DI156" s="85"/>
    </row>
    <row r="157" spans="14:113" s="73" customFormat="1" ht="9" customHeight="1">
      <c r="N157" s="62"/>
      <c r="O157" s="62"/>
      <c r="P157" s="85"/>
      <c r="Q157" s="62"/>
      <c r="AD157" s="62"/>
      <c r="AF157" s="71"/>
      <c r="AG157" s="85"/>
      <c r="BC157" s="85"/>
      <c r="BE157" s="62"/>
      <c r="BU157" s="85"/>
      <c r="BV157" s="85"/>
      <c r="CP157" s="85"/>
      <c r="CQ157" s="85"/>
      <c r="CS157" s="85"/>
      <c r="DF157" s="62"/>
      <c r="DH157" s="85"/>
      <c r="DI157" s="85"/>
    </row>
    <row r="158" spans="14:113" s="73" customFormat="1" ht="9" customHeight="1">
      <c r="N158" s="62"/>
      <c r="O158" s="62"/>
      <c r="P158" s="85"/>
      <c r="Q158" s="62"/>
      <c r="AD158" s="62"/>
      <c r="AF158" s="71"/>
      <c r="AG158" s="85"/>
      <c r="BC158" s="85"/>
      <c r="BE158" s="62"/>
      <c r="BU158" s="85"/>
      <c r="BV158" s="85"/>
      <c r="CP158" s="85"/>
      <c r="CQ158" s="85"/>
      <c r="CS158" s="85"/>
      <c r="DF158" s="62"/>
      <c r="DH158" s="85"/>
      <c r="DI158" s="85"/>
    </row>
    <row r="159" spans="14:113" s="73" customFormat="1" ht="9" customHeight="1">
      <c r="N159" s="62"/>
      <c r="O159" s="62"/>
      <c r="P159" s="85"/>
      <c r="Q159" s="62"/>
      <c r="AD159" s="62"/>
      <c r="AF159" s="71"/>
      <c r="AG159" s="85"/>
      <c r="BC159" s="85"/>
      <c r="BE159" s="62"/>
      <c r="BU159" s="85"/>
      <c r="BV159" s="85"/>
      <c r="CP159" s="85"/>
      <c r="CQ159" s="85"/>
      <c r="CS159" s="85"/>
      <c r="DF159" s="62"/>
      <c r="DH159" s="85"/>
      <c r="DI159" s="85"/>
    </row>
    <row r="160" spans="14:113" s="73" customFormat="1" ht="9" customHeight="1">
      <c r="N160" s="62"/>
      <c r="O160" s="62"/>
      <c r="P160" s="85"/>
      <c r="Q160" s="62"/>
      <c r="AD160" s="62"/>
      <c r="AF160" s="71"/>
      <c r="AG160" s="85"/>
      <c r="BC160" s="85"/>
      <c r="BE160" s="62"/>
      <c r="BU160" s="85"/>
      <c r="BV160" s="85"/>
      <c r="CP160" s="85"/>
      <c r="CQ160" s="85"/>
      <c r="CS160" s="85"/>
      <c r="DF160" s="62"/>
      <c r="DH160" s="85"/>
      <c r="DI160" s="85"/>
    </row>
    <row r="161" spans="14:122" s="73" customFormat="1" ht="12" customHeight="1">
      <c r="N161" s="62"/>
      <c r="O161" s="62"/>
      <c r="P161" s="85"/>
      <c r="Q161" s="62"/>
      <c r="AD161" s="62"/>
      <c r="AF161" s="71"/>
      <c r="AG161" s="85"/>
      <c r="BC161" s="85"/>
      <c r="BE161" s="62"/>
      <c r="BU161" s="85"/>
      <c r="BV161" s="85"/>
      <c r="CP161" s="85"/>
      <c r="CQ161" s="85"/>
      <c r="CS161" s="85"/>
      <c r="DF161" s="62"/>
      <c r="DH161" s="85"/>
      <c r="DI161" s="85"/>
    </row>
    <row r="162" spans="14:122" s="62" customFormat="1" ht="9" customHeight="1">
      <c r="P162" s="85"/>
      <c r="AF162" s="85"/>
      <c r="AG162" s="85"/>
      <c r="AQ162" s="73"/>
      <c r="AR162" s="73"/>
      <c r="AS162" s="73"/>
      <c r="AT162" s="73"/>
      <c r="AU162" s="73"/>
      <c r="AV162" s="73"/>
      <c r="AW162" s="73"/>
      <c r="AX162" s="73"/>
      <c r="AY162" s="73"/>
      <c r="AZ162" s="73"/>
      <c r="BA162" s="73"/>
      <c r="BB162" s="73"/>
      <c r="BC162" s="85"/>
      <c r="BD162" s="73"/>
      <c r="BF162" s="73"/>
      <c r="BG162" s="73"/>
      <c r="BH162" s="73"/>
      <c r="BI162" s="73"/>
      <c r="BJ162" s="73"/>
      <c r="BK162" s="73"/>
      <c r="BL162" s="73"/>
      <c r="BM162" s="73"/>
      <c r="BN162" s="73"/>
      <c r="BO162" s="73"/>
      <c r="BP162" s="73"/>
      <c r="BQ162" s="73"/>
      <c r="BR162" s="73"/>
      <c r="BS162" s="73"/>
      <c r="BT162" s="73"/>
      <c r="BU162" s="85"/>
      <c r="BV162" s="85"/>
      <c r="BW162" s="73"/>
      <c r="BX162" s="73"/>
      <c r="BY162" s="73"/>
      <c r="BZ162" s="73"/>
      <c r="CA162" s="73"/>
      <c r="CB162" s="73"/>
      <c r="CC162" s="73"/>
      <c r="CD162" s="73"/>
      <c r="CE162" s="73"/>
      <c r="CF162" s="73"/>
      <c r="CG162" s="73"/>
      <c r="CH162" s="73"/>
      <c r="CI162" s="73"/>
      <c r="CJ162" s="73"/>
      <c r="CK162" s="73"/>
      <c r="CL162" s="73"/>
      <c r="CM162" s="73"/>
      <c r="CN162" s="73"/>
      <c r="CO162" s="73"/>
      <c r="CP162" s="85"/>
      <c r="CQ162" s="85"/>
      <c r="CR162" s="73"/>
      <c r="CS162" s="85"/>
      <c r="CT162" s="73"/>
      <c r="CU162" s="73"/>
      <c r="CV162" s="73"/>
      <c r="CW162" s="73"/>
      <c r="CX162" s="73"/>
      <c r="CY162" s="73"/>
      <c r="CZ162" s="73"/>
      <c r="DA162" s="73"/>
      <c r="DB162" s="73"/>
      <c r="DC162" s="73"/>
      <c r="DD162" s="73"/>
      <c r="DE162" s="73"/>
      <c r="DG162" s="73"/>
      <c r="DH162" s="85"/>
      <c r="DI162" s="85"/>
      <c r="DJ162" s="73"/>
      <c r="DK162" s="73"/>
      <c r="DL162" s="73"/>
      <c r="DM162" s="73"/>
      <c r="DN162" s="73"/>
      <c r="DO162" s="73"/>
      <c r="DP162" s="73"/>
      <c r="DQ162" s="73"/>
      <c r="DR162" s="73"/>
    </row>
    <row r="163" spans="14:122" s="62" customFormat="1" ht="9" customHeight="1">
      <c r="P163" s="85"/>
      <c r="AF163" s="85"/>
      <c r="AG163" s="85"/>
      <c r="AQ163" s="73"/>
      <c r="AR163" s="73"/>
      <c r="AS163" s="73"/>
      <c r="AT163" s="73"/>
      <c r="AU163" s="73"/>
      <c r="AV163" s="73"/>
      <c r="AW163" s="73"/>
      <c r="AX163" s="73"/>
      <c r="AY163" s="73"/>
      <c r="AZ163" s="73"/>
      <c r="BA163" s="73"/>
      <c r="BB163" s="73"/>
      <c r="BC163" s="85"/>
      <c r="BD163" s="73"/>
      <c r="BF163" s="73"/>
      <c r="BG163" s="73"/>
      <c r="BH163" s="73"/>
      <c r="BI163" s="73"/>
      <c r="BJ163" s="73"/>
      <c r="BK163" s="73"/>
      <c r="BL163" s="73"/>
      <c r="BM163" s="73"/>
      <c r="BN163" s="73"/>
      <c r="BO163" s="73"/>
      <c r="BP163" s="73"/>
      <c r="BQ163" s="73"/>
      <c r="BR163" s="73"/>
      <c r="BS163" s="73"/>
      <c r="BT163" s="73"/>
      <c r="BU163" s="85"/>
      <c r="BV163" s="85"/>
      <c r="BW163" s="73"/>
      <c r="BX163" s="73"/>
      <c r="BY163" s="73"/>
      <c r="BZ163" s="73"/>
      <c r="CA163" s="73"/>
      <c r="CB163" s="73"/>
      <c r="CC163" s="73"/>
      <c r="CD163" s="73"/>
      <c r="CE163" s="73"/>
      <c r="CF163" s="73"/>
      <c r="CG163" s="73"/>
      <c r="CH163" s="73"/>
      <c r="CI163" s="73"/>
      <c r="CJ163" s="73"/>
      <c r="CK163" s="73"/>
      <c r="CL163" s="73"/>
      <c r="CM163" s="73"/>
      <c r="CN163" s="73"/>
      <c r="CO163" s="73"/>
      <c r="CP163" s="85"/>
      <c r="CQ163" s="85"/>
      <c r="CR163" s="73"/>
      <c r="CS163" s="85"/>
      <c r="CT163" s="73"/>
      <c r="CU163" s="73"/>
      <c r="CV163" s="73"/>
      <c r="CW163" s="73"/>
      <c r="CX163" s="73"/>
      <c r="CY163" s="73"/>
      <c r="CZ163" s="73"/>
      <c r="DA163" s="73"/>
      <c r="DB163" s="73"/>
      <c r="DC163" s="73"/>
      <c r="DD163" s="73"/>
      <c r="DE163" s="73"/>
      <c r="DG163" s="73"/>
      <c r="DH163" s="85"/>
      <c r="DI163" s="85"/>
      <c r="DJ163" s="73"/>
      <c r="DK163" s="73"/>
      <c r="DL163" s="73"/>
      <c r="DM163" s="73"/>
      <c r="DN163" s="73"/>
      <c r="DO163" s="73"/>
      <c r="DP163" s="73"/>
      <c r="DQ163" s="73"/>
      <c r="DR163" s="73"/>
    </row>
    <row r="164" spans="14:122" s="62" customFormat="1" ht="9" customHeight="1">
      <c r="P164" s="85"/>
      <c r="AF164" s="85"/>
      <c r="AG164" s="85"/>
      <c r="BC164" s="85"/>
      <c r="BU164" s="85"/>
      <c r="BV164" s="85"/>
      <c r="CP164" s="85"/>
      <c r="CQ164" s="85"/>
      <c r="CS164" s="85"/>
      <c r="DH164" s="85"/>
      <c r="DI164" s="85"/>
    </row>
    <row r="165" spans="14:122" s="62" customFormat="1" ht="9" customHeight="1">
      <c r="P165" s="85"/>
      <c r="AF165" s="85"/>
      <c r="AG165" s="85"/>
      <c r="BC165" s="85"/>
      <c r="BU165" s="85"/>
      <c r="BV165" s="85"/>
      <c r="CP165" s="85"/>
      <c r="CQ165" s="85"/>
      <c r="CS165" s="85"/>
      <c r="DH165" s="85"/>
      <c r="DI165" s="85"/>
    </row>
    <row r="166" spans="14:122" s="62" customFormat="1" ht="9" customHeight="1">
      <c r="P166" s="85"/>
      <c r="AF166" s="85"/>
      <c r="AG166" s="85"/>
      <c r="BC166" s="85"/>
      <c r="BU166" s="85"/>
      <c r="BV166" s="85"/>
      <c r="CP166" s="85"/>
      <c r="CQ166" s="85"/>
      <c r="CS166" s="85"/>
      <c r="DH166" s="85"/>
      <c r="DI166" s="85"/>
    </row>
    <row r="167" spans="14:122" s="62" customFormat="1" ht="9" customHeight="1">
      <c r="P167" s="85"/>
      <c r="AF167" s="85"/>
      <c r="AG167" s="85"/>
      <c r="BC167" s="85"/>
      <c r="BU167" s="85"/>
      <c r="BV167" s="85"/>
      <c r="CP167" s="85"/>
      <c r="CQ167" s="85"/>
      <c r="CS167" s="85"/>
      <c r="DH167" s="85"/>
      <c r="DI167" s="85"/>
    </row>
    <row r="168" spans="14:122" s="62" customFormat="1" ht="9" customHeight="1">
      <c r="P168" s="85"/>
      <c r="AF168" s="85"/>
      <c r="AG168" s="85"/>
      <c r="BC168" s="85"/>
      <c r="BU168" s="85"/>
      <c r="BV168" s="85"/>
      <c r="CP168" s="85"/>
      <c r="CQ168" s="85"/>
      <c r="CS168" s="85"/>
      <c r="DH168" s="85"/>
      <c r="DI168" s="85"/>
    </row>
    <row r="169" spans="14:122" s="62" customFormat="1" ht="9" customHeight="1">
      <c r="P169" s="85"/>
      <c r="AF169" s="85"/>
      <c r="AG169" s="85"/>
      <c r="BC169" s="85"/>
      <c r="BU169" s="85"/>
      <c r="BV169" s="85"/>
      <c r="CP169" s="85"/>
      <c r="CQ169" s="85"/>
      <c r="CS169" s="85"/>
      <c r="DH169" s="85"/>
      <c r="DI169" s="85"/>
    </row>
    <row r="170" spans="14:122" s="62" customFormat="1" ht="9" customHeight="1">
      <c r="P170" s="85"/>
      <c r="AF170" s="85"/>
      <c r="AG170" s="85"/>
      <c r="BC170" s="85"/>
      <c r="BU170" s="85"/>
      <c r="BV170" s="85"/>
      <c r="CP170" s="85"/>
      <c r="CQ170" s="85"/>
      <c r="CS170" s="85"/>
      <c r="DH170" s="85"/>
      <c r="DI170" s="85"/>
    </row>
    <row r="171" spans="14:122" s="62" customFormat="1" ht="9" customHeight="1">
      <c r="P171" s="85"/>
      <c r="AF171" s="85"/>
      <c r="AG171" s="85"/>
      <c r="BC171" s="85"/>
      <c r="BU171" s="85"/>
      <c r="BV171" s="85"/>
      <c r="CP171" s="85"/>
      <c r="CQ171" s="85"/>
      <c r="CS171" s="85"/>
      <c r="DH171" s="85"/>
      <c r="DI171" s="85"/>
    </row>
    <row r="172" spans="14:122" s="62" customFormat="1" ht="9" customHeight="1">
      <c r="P172" s="85"/>
      <c r="AF172" s="85"/>
      <c r="AG172" s="85"/>
      <c r="BC172" s="85"/>
      <c r="BU172" s="85"/>
      <c r="BV172" s="85"/>
      <c r="CP172" s="85"/>
      <c r="CQ172" s="85"/>
      <c r="CS172" s="85"/>
      <c r="DH172" s="85"/>
      <c r="DI172" s="85"/>
    </row>
    <row r="173" spans="14:122" s="62" customFormat="1" ht="9" customHeight="1">
      <c r="P173" s="85"/>
      <c r="AF173" s="85"/>
      <c r="AG173" s="85"/>
      <c r="BC173" s="85"/>
      <c r="BU173" s="85"/>
      <c r="BV173" s="85"/>
      <c r="CP173" s="85"/>
      <c r="CQ173" s="85"/>
      <c r="CS173" s="85"/>
      <c r="DH173" s="85"/>
      <c r="DI173" s="85"/>
    </row>
    <row r="174" spans="14:122" s="62" customFormat="1" ht="9" customHeight="1">
      <c r="P174" s="85"/>
      <c r="AF174" s="85"/>
      <c r="AG174" s="85"/>
      <c r="BC174" s="85"/>
      <c r="BU174" s="85"/>
      <c r="BV174" s="85"/>
      <c r="CP174" s="85"/>
      <c r="CQ174" s="85"/>
      <c r="CS174" s="85"/>
      <c r="DH174" s="85"/>
      <c r="DI174" s="85"/>
    </row>
    <row r="175" spans="14:122" s="62" customFormat="1" ht="9" customHeight="1">
      <c r="P175" s="85"/>
      <c r="AF175" s="85"/>
      <c r="AG175" s="85"/>
      <c r="BC175" s="85"/>
      <c r="BU175" s="85"/>
      <c r="BV175" s="85"/>
      <c r="CP175" s="85"/>
      <c r="CQ175" s="85"/>
      <c r="CS175" s="85"/>
      <c r="DH175" s="85"/>
      <c r="DI175" s="85"/>
    </row>
    <row r="176" spans="14:122" s="62" customFormat="1" ht="9" customHeight="1">
      <c r="P176" s="85"/>
      <c r="AF176" s="85"/>
      <c r="AG176" s="85"/>
      <c r="BC176" s="85"/>
      <c r="BU176" s="85"/>
      <c r="BV176" s="85"/>
      <c r="CP176" s="85"/>
      <c r="CQ176" s="85"/>
      <c r="CS176" s="85"/>
      <c r="DH176" s="85"/>
      <c r="DI176" s="85"/>
    </row>
    <row r="177" spans="16:113" s="62" customFormat="1" ht="9" customHeight="1">
      <c r="P177" s="85"/>
      <c r="AF177" s="85"/>
      <c r="AG177" s="85"/>
      <c r="BC177" s="85"/>
      <c r="BU177" s="85"/>
      <c r="BV177" s="85"/>
      <c r="CP177" s="85"/>
      <c r="CQ177" s="85"/>
      <c r="CS177" s="85"/>
      <c r="DH177" s="85"/>
      <c r="DI177" s="85"/>
    </row>
    <row r="178" spans="16:113" s="62" customFormat="1" ht="9" customHeight="1">
      <c r="P178" s="85"/>
      <c r="AF178" s="85"/>
      <c r="AG178" s="85"/>
      <c r="BC178" s="85"/>
      <c r="BU178" s="85"/>
      <c r="BV178" s="85"/>
      <c r="CP178" s="85"/>
      <c r="CQ178" s="85"/>
      <c r="CS178" s="85"/>
      <c r="DH178" s="85"/>
      <c r="DI178" s="85"/>
    </row>
    <row r="179" spans="16:113" s="62" customFormat="1" ht="9" customHeight="1">
      <c r="P179" s="85"/>
      <c r="AF179" s="85"/>
      <c r="AG179" s="85"/>
      <c r="BC179" s="85"/>
      <c r="BU179" s="85"/>
      <c r="BV179" s="85"/>
      <c r="CP179" s="85"/>
      <c r="CQ179" s="85"/>
      <c r="CS179" s="85"/>
      <c r="DH179" s="85"/>
      <c r="DI179" s="85"/>
    </row>
    <row r="180" spans="16:113" s="62" customFormat="1" ht="9" customHeight="1">
      <c r="P180" s="85"/>
      <c r="AF180" s="85"/>
      <c r="AG180" s="85"/>
      <c r="BC180" s="85"/>
      <c r="BU180" s="85"/>
      <c r="BV180" s="85"/>
      <c r="CP180" s="85"/>
      <c r="CQ180" s="85"/>
      <c r="CS180" s="85"/>
      <c r="DH180" s="85"/>
      <c r="DI180" s="85"/>
    </row>
    <row r="181" spans="16:113" s="62" customFormat="1" ht="9" customHeight="1">
      <c r="P181" s="85"/>
      <c r="AF181" s="85"/>
      <c r="AG181" s="85"/>
      <c r="BC181" s="85"/>
      <c r="BU181" s="85"/>
      <c r="BV181" s="85"/>
      <c r="CP181" s="85"/>
      <c r="CQ181" s="85"/>
      <c r="CS181" s="85"/>
      <c r="DH181" s="85"/>
      <c r="DI181" s="85"/>
    </row>
    <row r="182" spans="16:113" s="62" customFormat="1" ht="9" customHeight="1">
      <c r="P182" s="85"/>
      <c r="AF182" s="85"/>
      <c r="AG182" s="85"/>
      <c r="BC182" s="85"/>
      <c r="BU182" s="85"/>
      <c r="BV182" s="85"/>
      <c r="CP182" s="85"/>
      <c r="CQ182" s="85"/>
      <c r="CS182" s="85"/>
      <c r="DH182" s="85"/>
      <c r="DI182" s="85"/>
    </row>
    <row r="183" spans="16:113" s="62" customFormat="1" ht="9" customHeight="1">
      <c r="P183" s="85"/>
      <c r="AF183" s="85"/>
      <c r="AG183" s="85"/>
      <c r="BC183" s="85"/>
      <c r="BU183" s="85"/>
      <c r="BV183" s="85"/>
      <c r="CP183" s="85"/>
      <c r="CQ183" s="85"/>
      <c r="CS183" s="85"/>
      <c r="DH183" s="85"/>
      <c r="DI183" s="85"/>
    </row>
    <row r="184" spans="16:113" s="62" customFormat="1" ht="9" customHeight="1">
      <c r="P184" s="85"/>
      <c r="AF184" s="85"/>
      <c r="AG184" s="85"/>
      <c r="BC184" s="85"/>
      <c r="BU184" s="85"/>
      <c r="BV184" s="85"/>
      <c r="CP184" s="85"/>
      <c r="CQ184" s="85"/>
      <c r="CS184" s="85"/>
      <c r="DH184" s="85"/>
      <c r="DI184" s="85"/>
    </row>
    <row r="185" spans="16:113" s="62" customFormat="1" ht="9" customHeight="1">
      <c r="P185" s="85"/>
      <c r="AF185" s="85"/>
      <c r="AG185" s="85"/>
      <c r="BC185" s="85"/>
      <c r="BU185" s="85"/>
      <c r="BV185" s="85"/>
      <c r="CP185" s="85"/>
      <c r="CQ185" s="85"/>
      <c r="CS185" s="85"/>
      <c r="DH185" s="85"/>
      <c r="DI185" s="85"/>
    </row>
    <row r="186" spans="16:113" s="62" customFormat="1" ht="9" customHeight="1">
      <c r="P186" s="85"/>
      <c r="AF186" s="85"/>
      <c r="AG186" s="85"/>
      <c r="BC186" s="85"/>
      <c r="BU186" s="85"/>
      <c r="BV186" s="85"/>
      <c r="CP186" s="85"/>
      <c r="CQ186" s="85"/>
      <c r="CS186" s="85"/>
      <c r="DH186" s="85"/>
      <c r="DI186" s="85"/>
    </row>
    <row r="187" spans="16:113" s="62" customFormat="1" ht="9" customHeight="1">
      <c r="P187" s="85"/>
      <c r="AF187" s="85"/>
      <c r="AG187" s="85"/>
      <c r="BC187" s="85"/>
      <c r="BU187" s="85"/>
      <c r="BV187" s="85"/>
      <c r="CP187" s="85"/>
      <c r="CQ187" s="85"/>
      <c r="CS187" s="85"/>
      <c r="DH187" s="85"/>
      <c r="DI187" s="85"/>
    </row>
    <row r="188" spans="16:113" s="62" customFormat="1" ht="9" customHeight="1">
      <c r="P188" s="85"/>
      <c r="AF188" s="85"/>
      <c r="AG188" s="85"/>
      <c r="BC188" s="85"/>
      <c r="BU188" s="85"/>
      <c r="BV188" s="85"/>
      <c r="CP188" s="85"/>
      <c r="CQ188" s="85"/>
      <c r="CS188" s="85"/>
      <c r="DH188" s="85"/>
      <c r="DI188" s="85"/>
    </row>
    <row r="189" spans="16:113" s="62" customFormat="1" ht="9" customHeight="1">
      <c r="P189" s="85"/>
      <c r="AF189" s="85"/>
      <c r="AG189" s="85"/>
      <c r="BC189" s="85"/>
      <c r="BU189" s="85"/>
      <c r="BV189" s="85"/>
      <c r="CP189" s="85"/>
      <c r="CQ189" s="85"/>
      <c r="CS189" s="85"/>
      <c r="DH189" s="85"/>
      <c r="DI189" s="85"/>
    </row>
    <row r="190" spans="16:113" s="62" customFormat="1" ht="9" customHeight="1">
      <c r="P190" s="85"/>
      <c r="AF190" s="85"/>
      <c r="AG190" s="85"/>
      <c r="BC190" s="85"/>
      <c r="BU190" s="85"/>
      <c r="BV190" s="85"/>
      <c r="CP190" s="85"/>
      <c r="CQ190" s="85"/>
      <c r="CS190" s="85"/>
      <c r="DH190" s="85"/>
      <c r="DI190" s="85"/>
    </row>
    <row r="191" spans="16:113" s="62" customFormat="1" ht="9" customHeight="1">
      <c r="P191" s="85"/>
      <c r="AF191" s="85"/>
      <c r="AG191" s="85"/>
      <c r="BC191" s="85"/>
      <c r="BU191" s="85"/>
      <c r="BV191" s="85"/>
      <c r="CP191" s="85"/>
      <c r="CQ191" s="85"/>
      <c r="CS191" s="85"/>
      <c r="DH191" s="85"/>
      <c r="DI191" s="85"/>
    </row>
    <row r="192" spans="16:113" s="62" customFormat="1" ht="9" customHeight="1">
      <c r="P192" s="85"/>
      <c r="AF192" s="85"/>
      <c r="AG192" s="85"/>
      <c r="BC192" s="85"/>
      <c r="BU192" s="85"/>
      <c r="BV192" s="85"/>
      <c r="CP192" s="85"/>
      <c r="CQ192" s="85"/>
      <c r="CS192" s="85"/>
      <c r="DH192" s="85"/>
      <c r="DI192" s="85"/>
    </row>
    <row r="193" spans="16:113" s="62" customFormat="1" ht="9" customHeight="1">
      <c r="P193" s="85"/>
      <c r="AF193" s="85"/>
      <c r="AG193" s="85"/>
      <c r="BC193" s="85"/>
      <c r="BU193" s="85"/>
      <c r="BV193" s="85"/>
      <c r="CP193" s="85"/>
      <c r="CQ193" s="85"/>
      <c r="CS193" s="85"/>
      <c r="DH193" s="85"/>
      <c r="DI193" s="85"/>
    </row>
    <row r="194" spans="16:113" s="62" customFormat="1" ht="9" customHeight="1">
      <c r="P194" s="85"/>
      <c r="AF194" s="85"/>
      <c r="AG194" s="85"/>
      <c r="BC194" s="85"/>
      <c r="BU194" s="85"/>
      <c r="BV194" s="85"/>
      <c r="CP194" s="85"/>
      <c r="CQ194" s="85"/>
      <c r="CS194" s="85"/>
      <c r="DH194" s="85"/>
      <c r="DI194" s="85"/>
    </row>
    <row r="195" spans="16:113" s="62" customFormat="1" ht="9" customHeight="1">
      <c r="P195" s="85"/>
      <c r="AF195" s="85"/>
      <c r="AG195" s="85"/>
      <c r="BC195" s="85"/>
      <c r="BU195" s="85"/>
      <c r="BV195" s="85"/>
      <c r="CP195" s="85"/>
      <c r="CQ195" s="85"/>
      <c r="CS195" s="85"/>
      <c r="DH195" s="85"/>
      <c r="DI195" s="85"/>
    </row>
    <row r="196" spans="16:113" s="62" customFormat="1" ht="9" customHeight="1">
      <c r="P196" s="85"/>
      <c r="AF196" s="85"/>
      <c r="AG196" s="85"/>
      <c r="BC196" s="85"/>
      <c r="BU196" s="85"/>
      <c r="BV196" s="85"/>
      <c r="CP196" s="85"/>
      <c r="CQ196" s="85"/>
      <c r="CS196" s="85"/>
      <c r="DH196" s="85"/>
      <c r="DI196" s="85"/>
    </row>
    <row r="197" spans="16:113" s="62" customFormat="1" ht="9" customHeight="1">
      <c r="P197" s="85"/>
      <c r="AF197" s="85"/>
      <c r="AG197" s="85"/>
      <c r="BC197" s="85"/>
      <c r="BU197" s="85"/>
      <c r="BV197" s="85"/>
      <c r="CP197" s="85"/>
      <c r="CQ197" s="85"/>
      <c r="CS197" s="85"/>
      <c r="DH197" s="85"/>
      <c r="DI197" s="85"/>
    </row>
    <row r="198" spans="16:113" s="62" customFormat="1" ht="9" customHeight="1">
      <c r="P198" s="85"/>
      <c r="AF198" s="85"/>
      <c r="AG198" s="85"/>
      <c r="BC198" s="85"/>
      <c r="BU198" s="85"/>
      <c r="BV198" s="85"/>
      <c r="CP198" s="85"/>
      <c r="CQ198" s="85"/>
      <c r="CS198" s="85"/>
      <c r="DH198" s="85"/>
      <c r="DI198" s="85"/>
    </row>
    <row r="199" spans="16:113" s="62" customFormat="1" ht="9" customHeight="1">
      <c r="P199" s="85"/>
      <c r="AF199" s="85"/>
      <c r="AG199" s="85"/>
      <c r="BC199" s="85"/>
      <c r="BU199" s="85"/>
      <c r="BV199" s="85"/>
      <c r="CP199" s="85"/>
      <c r="CQ199" s="85"/>
      <c r="CS199" s="85"/>
      <c r="DH199" s="85"/>
      <c r="DI199" s="85"/>
    </row>
    <row r="200" spans="16:113" s="62" customFormat="1" ht="9" customHeight="1">
      <c r="P200" s="85"/>
      <c r="AF200" s="85"/>
      <c r="AG200" s="85"/>
      <c r="BC200" s="85"/>
      <c r="BU200" s="85"/>
      <c r="BV200" s="85"/>
      <c r="CP200" s="85"/>
      <c r="CQ200" s="85"/>
      <c r="CS200" s="85"/>
      <c r="DH200" s="85"/>
      <c r="DI200" s="85"/>
    </row>
    <row r="201" spans="16:113" s="62" customFormat="1" ht="9" customHeight="1">
      <c r="P201" s="85"/>
      <c r="AF201" s="85"/>
      <c r="AG201" s="85"/>
      <c r="BC201" s="85"/>
      <c r="BU201" s="85"/>
      <c r="BV201" s="85"/>
      <c r="CP201" s="85"/>
      <c r="CQ201" s="85"/>
      <c r="CS201" s="85"/>
      <c r="DH201" s="85"/>
      <c r="DI201" s="85"/>
    </row>
    <row r="202" spans="16:113" s="62" customFormat="1" ht="9" customHeight="1">
      <c r="P202" s="85"/>
      <c r="AF202" s="85"/>
      <c r="AG202" s="85"/>
      <c r="BC202" s="85"/>
      <c r="BU202" s="85"/>
      <c r="BV202" s="85"/>
      <c r="CP202" s="85"/>
      <c r="CQ202" s="85"/>
      <c r="CS202" s="85"/>
      <c r="DH202" s="85"/>
      <c r="DI202" s="85"/>
    </row>
    <row r="203" spans="16:113" s="62" customFormat="1" ht="9" customHeight="1">
      <c r="P203" s="85"/>
      <c r="AF203" s="85"/>
      <c r="AG203" s="85"/>
      <c r="BC203" s="85"/>
      <c r="BU203" s="85"/>
      <c r="BV203" s="85"/>
      <c r="CP203" s="85"/>
      <c r="CQ203" s="85"/>
      <c r="CS203" s="85"/>
      <c r="DH203" s="85"/>
      <c r="DI203" s="85"/>
    </row>
    <row r="204" spans="16:113" s="62" customFormat="1" ht="9" customHeight="1">
      <c r="P204" s="85"/>
      <c r="AF204" s="85"/>
      <c r="AG204" s="85"/>
      <c r="BC204" s="85"/>
      <c r="BU204" s="85"/>
      <c r="BV204" s="85"/>
      <c r="CP204" s="85"/>
      <c r="CQ204" s="85"/>
      <c r="CS204" s="85"/>
      <c r="DH204" s="85"/>
      <c r="DI204" s="85"/>
    </row>
    <row r="205" spans="16:113" s="62" customFormat="1" ht="9" customHeight="1">
      <c r="P205" s="85"/>
      <c r="AF205" s="85"/>
      <c r="AG205" s="85"/>
      <c r="BC205" s="85"/>
      <c r="BU205" s="85"/>
      <c r="BV205" s="85"/>
      <c r="CP205" s="85"/>
      <c r="CQ205" s="85"/>
      <c r="CS205" s="85"/>
      <c r="DH205" s="85"/>
      <c r="DI205" s="85"/>
    </row>
    <row r="206" spans="16:113" s="62" customFormat="1" ht="9" customHeight="1">
      <c r="P206" s="85"/>
      <c r="AF206" s="85"/>
      <c r="AG206" s="85"/>
      <c r="BC206" s="85"/>
      <c r="BU206" s="85"/>
      <c r="BV206" s="85"/>
      <c r="CP206" s="85"/>
      <c r="CQ206" s="85"/>
      <c r="CS206" s="85"/>
      <c r="DH206" s="85"/>
      <c r="DI206" s="85"/>
    </row>
    <row r="207" spans="16:113" s="62" customFormat="1" ht="9" customHeight="1">
      <c r="P207" s="85"/>
      <c r="AF207" s="85"/>
      <c r="AG207" s="85"/>
      <c r="BC207" s="85"/>
      <c r="BU207" s="85"/>
      <c r="BV207" s="85"/>
      <c r="CP207" s="85"/>
      <c r="CQ207" s="85"/>
      <c r="CS207" s="85"/>
      <c r="DH207" s="85"/>
      <c r="DI207" s="85"/>
    </row>
    <row r="208" spans="16:113" s="62" customFormat="1" ht="9" customHeight="1">
      <c r="P208" s="85"/>
      <c r="AF208" s="85"/>
      <c r="AG208" s="85"/>
      <c r="BC208" s="85"/>
      <c r="BU208" s="85"/>
      <c r="BV208" s="85"/>
      <c r="CP208" s="85"/>
      <c r="CQ208" s="85"/>
      <c r="CS208" s="85"/>
      <c r="DH208" s="85"/>
      <c r="DI208" s="85"/>
    </row>
    <row r="209" spans="16:113" s="62" customFormat="1" ht="9" customHeight="1">
      <c r="P209" s="85"/>
      <c r="AF209" s="85"/>
      <c r="AG209" s="85"/>
      <c r="BC209" s="85"/>
      <c r="BU209" s="85"/>
      <c r="BV209" s="85"/>
      <c r="CP209" s="85"/>
      <c r="CQ209" s="85"/>
      <c r="CS209" s="85"/>
      <c r="DH209" s="85"/>
      <c r="DI209" s="85"/>
    </row>
    <row r="210" spans="16:113" s="62" customFormat="1" ht="9" customHeight="1">
      <c r="P210" s="85"/>
      <c r="AF210" s="85"/>
      <c r="AG210" s="85"/>
      <c r="BC210" s="85"/>
      <c r="BU210" s="85"/>
      <c r="BV210" s="85"/>
      <c r="CP210" s="85"/>
      <c r="CQ210" s="85"/>
      <c r="CS210" s="85"/>
      <c r="DH210" s="85"/>
      <c r="DI210" s="85"/>
    </row>
    <row r="211" spans="16:113" s="62" customFormat="1" ht="9" customHeight="1">
      <c r="P211" s="85"/>
      <c r="AF211" s="85"/>
      <c r="AG211" s="85"/>
      <c r="BC211" s="85"/>
      <c r="BU211" s="85"/>
      <c r="BV211" s="85"/>
      <c r="CP211" s="85"/>
      <c r="CQ211" s="85"/>
      <c r="CS211" s="85"/>
      <c r="DH211" s="85"/>
      <c r="DI211" s="85"/>
    </row>
    <row r="212" spans="16:113" s="62" customFormat="1" ht="9" customHeight="1">
      <c r="P212" s="85"/>
      <c r="AF212" s="85"/>
      <c r="AG212" s="85"/>
      <c r="BC212" s="85"/>
      <c r="BU212" s="85"/>
      <c r="BV212" s="85"/>
      <c r="CP212" s="85"/>
      <c r="CQ212" s="85"/>
      <c r="CS212" s="85"/>
      <c r="DH212" s="85"/>
      <c r="DI212" s="85"/>
    </row>
    <row r="213" spans="16:113" s="62" customFormat="1" ht="9" customHeight="1">
      <c r="P213" s="85"/>
      <c r="AF213" s="85"/>
      <c r="AG213" s="85"/>
      <c r="BC213" s="85"/>
      <c r="BU213" s="85"/>
      <c r="BV213" s="85"/>
      <c r="CP213" s="85"/>
      <c r="CQ213" s="85"/>
      <c r="CS213" s="85"/>
      <c r="DH213" s="85"/>
      <c r="DI213" s="85"/>
    </row>
    <row r="214" spans="16:113" s="62" customFormat="1" ht="9" customHeight="1">
      <c r="P214" s="85"/>
      <c r="AF214" s="85"/>
      <c r="AG214" s="85"/>
      <c r="BC214" s="85"/>
      <c r="BU214" s="85"/>
      <c r="BV214" s="85"/>
      <c r="CP214" s="85"/>
      <c r="CQ214" s="85"/>
      <c r="CS214" s="85"/>
      <c r="DH214" s="85"/>
      <c r="DI214" s="85"/>
    </row>
    <row r="215" spans="16:113" s="62" customFormat="1" ht="9" customHeight="1">
      <c r="P215" s="85"/>
      <c r="AF215" s="85"/>
      <c r="AG215" s="85"/>
      <c r="BC215" s="85"/>
      <c r="BU215" s="85"/>
      <c r="BV215" s="85"/>
      <c r="CP215" s="85"/>
      <c r="CQ215" s="85"/>
      <c r="CS215" s="85"/>
      <c r="DH215" s="85"/>
      <c r="DI215" s="85"/>
    </row>
    <row r="216" spans="16:113" s="62" customFormat="1" ht="9" customHeight="1">
      <c r="P216" s="85"/>
      <c r="AF216" s="85"/>
      <c r="AG216" s="85"/>
      <c r="BC216" s="85"/>
      <c r="BU216" s="85"/>
      <c r="BV216" s="85"/>
      <c r="CP216" s="85"/>
      <c r="CQ216" s="85"/>
      <c r="CS216" s="85"/>
      <c r="DH216" s="85"/>
      <c r="DI216" s="85"/>
    </row>
    <row r="217" spans="16:113" s="62" customFormat="1" ht="9" customHeight="1">
      <c r="P217" s="85"/>
      <c r="AF217" s="85"/>
      <c r="AG217" s="85"/>
      <c r="BC217" s="85"/>
      <c r="BU217" s="85"/>
      <c r="BV217" s="85"/>
      <c r="CP217" s="85"/>
      <c r="CQ217" s="85"/>
      <c r="CS217" s="85"/>
      <c r="DH217" s="85"/>
      <c r="DI217" s="85"/>
    </row>
    <row r="218" spans="16:113" s="62" customFormat="1" ht="9" customHeight="1">
      <c r="P218" s="85"/>
      <c r="AF218" s="85"/>
      <c r="AG218" s="85"/>
      <c r="BC218" s="85"/>
      <c r="BU218" s="85"/>
      <c r="BV218" s="85"/>
      <c r="CP218" s="85"/>
      <c r="CQ218" s="85"/>
      <c r="CS218" s="85"/>
      <c r="DH218" s="85"/>
      <c r="DI218" s="85"/>
    </row>
    <row r="219" spans="16:113" s="62" customFormat="1" ht="9" customHeight="1">
      <c r="P219" s="85"/>
      <c r="AF219" s="85"/>
      <c r="AG219" s="85"/>
      <c r="BC219" s="85"/>
      <c r="BU219" s="85"/>
      <c r="BV219" s="85"/>
      <c r="CP219" s="85"/>
      <c r="CQ219" s="85"/>
      <c r="CS219" s="85"/>
      <c r="DH219" s="85"/>
      <c r="DI219" s="85"/>
    </row>
    <row r="220" spans="16:113" s="62" customFormat="1" ht="9" customHeight="1">
      <c r="P220" s="85"/>
      <c r="AF220" s="85"/>
      <c r="AG220" s="85"/>
      <c r="BC220" s="85"/>
      <c r="BU220" s="85"/>
      <c r="BV220" s="85"/>
      <c r="CP220" s="85"/>
      <c r="CQ220" s="85"/>
      <c r="CS220" s="85"/>
      <c r="DH220" s="85"/>
      <c r="DI220" s="85"/>
    </row>
    <row r="221" spans="16:113" s="62" customFormat="1" ht="9" customHeight="1">
      <c r="P221" s="85"/>
      <c r="AF221" s="85"/>
      <c r="AG221" s="85"/>
      <c r="BC221" s="85"/>
      <c r="BU221" s="85"/>
      <c r="BV221" s="85"/>
      <c r="CP221" s="85"/>
      <c r="CQ221" s="85"/>
      <c r="CS221" s="85"/>
      <c r="DH221" s="85"/>
      <c r="DI221" s="85"/>
    </row>
    <row r="222" spans="16:113" s="62" customFormat="1" ht="9" customHeight="1">
      <c r="P222" s="85"/>
      <c r="AF222" s="85"/>
      <c r="AG222" s="85"/>
      <c r="BC222" s="85"/>
      <c r="BU222" s="85"/>
      <c r="BV222" s="85"/>
      <c r="CP222" s="85"/>
      <c r="CQ222" s="85"/>
      <c r="CS222" s="85"/>
      <c r="DH222" s="85"/>
      <c r="DI222" s="85"/>
    </row>
    <row r="223" spans="16:113" s="62" customFormat="1" ht="9" customHeight="1">
      <c r="P223" s="85"/>
      <c r="AF223" s="85"/>
      <c r="AG223" s="85"/>
      <c r="BC223" s="85"/>
      <c r="BU223" s="85"/>
      <c r="BV223" s="85"/>
      <c r="CP223" s="85"/>
      <c r="CQ223" s="85"/>
      <c r="CS223" s="85"/>
      <c r="DH223" s="85"/>
      <c r="DI223" s="85"/>
    </row>
    <row r="224" spans="16:113" s="62" customFormat="1" ht="9" customHeight="1">
      <c r="P224" s="85"/>
      <c r="AF224" s="85"/>
      <c r="AG224" s="85"/>
      <c r="BC224" s="85"/>
      <c r="BU224" s="85"/>
      <c r="BV224" s="85"/>
      <c r="CP224" s="85"/>
      <c r="CQ224" s="85"/>
      <c r="CS224" s="85"/>
      <c r="DH224" s="85"/>
      <c r="DI224" s="85"/>
    </row>
    <row r="225" spans="16:113" s="62" customFormat="1" ht="9" customHeight="1">
      <c r="P225" s="85"/>
      <c r="AF225" s="85"/>
      <c r="AG225" s="85"/>
      <c r="BC225" s="85"/>
      <c r="BU225" s="85"/>
      <c r="BV225" s="85"/>
      <c r="CP225" s="85"/>
      <c r="CQ225" s="85"/>
      <c r="CS225" s="85"/>
      <c r="DH225" s="85"/>
      <c r="DI225" s="85"/>
    </row>
    <row r="226" spans="16:113" s="62" customFormat="1" ht="9" customHeight="1">
      <c r="P226" s="85"/>
      <c r="AF226" s="85"/>
      <c r="AG226" s="85"/>
      <c r="BC226" s="85"/>
      <c r="BU226" s="85"/>
      <c r="BV226" s="85"/>
      <c r="CP226" s="85"/>
      <c r="CQ226" s="85"/>
      <c r="CS226" s="85"/>
      <c r="DH226" s="85"/>
      <c r="DI226" s="85"/>
    </row>
    <row r="227" spans="16:113" s="62" customFormat="1" ht="9" customHeight="1">
      <c r="P227" s="85"/>
      <c r="AF227" s="85"/>
      <c r="AG227" s="85"/>
      <c r="BC227" s="85"/>
      <c r="BU227" s="85"/>
      <c r="BV227" s="85"/>
      <c r="CP227" s="85"/>
      <c r="CQ227" s="85"/>
      <c r="CS227" s="85"/>
      <c r="DH227" s="85"/>
      <c r="DI227" s="85"/>
    </row>
    <row r="228" spans="16:113" s="62" customFormat="1" ht="9" customHeight="1">
      <c r="P228" s="85"/>
      <c r="AF228" s="85"/>
      <c r="AG228" s="85"/>
      <c r="BC228" s="85"/>
      <c r="BU228" s="85"/>
      <c r="BV228" s="85"/>
      <c r="CP228" s="85"/>
      <c r="CQ228" s="85"/>
      <c r="CS228" s="85"/>
      <c r="DH228" s="85"/>
      <c r="DI228" s="85"/>
    </row>
    <row r="229" spans="16:113" s="62" customFormat="1" ht="9" customHeight="1">
      <c r="P229" s="85"/>
      <c r="AF229" s="85"/>
      <c r="AG229" s="85"/>
      <c r="BC229" s="85"/>
      <c r="BU229" s="85"/>
      <c r="BV229" s="85"/>
      <c r="CP229" s="85"/>
      <c r="CQ229" s="85"/>
      <c r="CS229" s="85"/>
      <c r="DH229" s="85"/>
      <c r="DI229" s="85"/>
    </row>
    <row r="230" spans="16:113" s="62" customFormat="1" ht="9" customHeight="1">
      <c r="P230" s="85"/>
      <c r="AF230" s="85"/>
      <c r="AG230" s="85"/>
      <c r="BC230" s="85"/>
      <c r="BU230" s="85"/>
      <c r="BV230" s="85"/>
      <c r="CP230" s="85"/>
      <c r="CQ230" s="85"/>
      <c r="CS230" s="85"/>
      <c r="DH230" s="85"/>
      <c r="DI230" s="85"/>
    </row>
    <row r="231" spans="16:113" s="62" customFormat="1" ht="9" customHeight="1">
      <c r="P231" s="85"/>
      <c r="AF231" s="85"/>
      <c r="AG231" s="85"/>
      <c r="BC231" s="85"/>
      <c r="BU231" s="85"/>
      <c r="BV231" s="85"/>
      <c r="CP231" s="85"/>
      <c r="CQ231" s="85"/>
      <c r="CS231" s="85"/>
      <c r="DH231" s="85"/>
      <c r="DI231" s="85"/>
    </row>
    <row r="232" spans="16:113" s="62" customFormat="1" ht="9" customHeight="1">
      <c r="P232" s="85"/>
      <c r="AF232" s="85"/>
      <c r="AG232" s="85"/>
      <c r="BC232" s="85"/>
      <c r="BU232" s="85"/>
      <c r="BV232" s="85"/>
      <c r="CP232" s="85"/>
      <c r="CQ232" s="85"/>
      <c r="CS232" s="85"/>
      <c r="DH232" s="85"/>
      <c r="DI232" s="85"/>
    </row>
    <row r="233" spans="16:113" s="62" customFormat="1" ht="9" customHeight="1">
      <c r="P233" s="85"/>
      <c r="AF233" s="85"/>
      <c r="AG233" s="85"/>
      <c r="BC233" s="85"/>
      <c r="BU233" s="85"/>
      <c r="BV233" s="85"/>
      <c r="CP233" s="85"/>
      <c r="CQ233" s="85"/>
      <c r="CS233" s="85"/>
      <c r="DH233" s="85"/>
      <c r="DI233" s="85"/>
    </row>
    <row r="234" spans="16:113" s="62" customFormat="1" ht="9" customHeight="1">
      <c r="P234" s="85"/>
      <c r="AF234" s="85"/>
      <c r="AG234" s="85"/>
      <c r="BC234" s="85"/>
      <c r="BU234" s="85"/>
      <c r="BV234" s="85"/>
      <c r="CP234" s="85"/>
      <c r="CQ234" s="85"/>
      <c r="CS234" s="85"/>
      <c r="DH234" s="85"/>
      <c r="DI234" s="85"/>
    </row>
    <row r="235" spans="16:113" s="62" customFormat="1" ht="9" customHeight="1">
      <c r="P235" s="85"/>
      <c r="AF235" s="85"/>
      <c r="AG235" s="85"/>
      <c r="BC235" s="85"/>
      <c r="BU235" s="85"/>
      <c r="BV235" s="85"/>
      <c r="CP235" s="85"/>
      <c r="CQ235" s="85"/>
      <c r="CS235" s="85"/>
      <c r="DH235" s="85"/>
      <c r="DI235" s="85"/>
    </row>
    <row r="236" spans="16:113" s="62" customFormat="1" ht="9" customHeight="1">
      <c r="P236" s="85"/>
      <c r="AF236" s="85"/>
      <c r="AG236" s="85"/>
      <c r="BC236" s="85"/>
      <c r="BU236" s="85"/>
      <c r="BV236" s="85"/>
      <c r="CP236" s="85"/>
      <c r="CQ236" s="85"/>
      <c r="CS236" s="85"/>
      <c r="DH236" s="85"/>
      <c r="DI236" s="85"/>
    </row>
    <row r="237" spans="16:113" s="62" customFormat="1" ht="9" customHeight="1">
      <c r="P237" s="85"/>
      <c r="AF237" s="85"/>
      <c r="AG237" s="85"/>
      <c r="BC237" s="85"/>
      <c r="BU237" s="85"/>
      <c r="BV237" s="85"/>
      <c r="CP237" s="85"/>
      <c r="CQ237" s="85"/>
      <c r="CS237" s="85"/>
      <c r="DH237" s="85"/>
      <c r="DI237" s="85"/>
    </row>
    <row r="238" spans="16:113" s="62" customFormat="1" ht="9" customHeight="1">
      <c r="P238" s="85"/>
      <c r="AF238" s="85"/>
      <c r="AG238" s="85"/>
      <c r="BC238" s="85"/>
      <c r="BU238" s="85"/>
      <c r="BV238" s="85"/>
      <c r="CP238" s="85"/>
      <c r="CQ238" s="85"/>
      <c r="CS238" s="85"/>
      <c r="DH238" s="85"/>
      <c r="DI238" s="85"/>
    </row>
    <row r="239" spans="16:113" s="62" customFormat="1" ht="9" customHeight="1">
      <c r="P239" s="85"/>
      <c r="AF239" s="85"/>
      <c r="AG239" s="85"/>
      <c r="BC239" s="85"/>
      <c r="BU239" s="85"/>
      <c r="BV239" s="85"/>
      <c r="CP239" s="85"/>
      <c r="CQ239" s="85"/>
      <c r="CS239" s="85"/>
      <c r="DH239" s="85"/>
      <c r="DI239" s="85"/>
    </row>
    <row r="240" spans="16:113" s="62" customFormat="1" ht="9" customHeight="1">
      <c r="P240" s="85"/>
      <c r="AF240" s="85"/>
      <c r="AG240" s="85"/>
      <c r="BC240" s="85"/>
      <c r="BU240" s="85"/>
      <c r="BV240" s="85"/>
      <c r="CP240" s="85"/>
      <c r="CQ240" s="85"/>
      <c r="CS240" s="85"/>
      <c r="DH240" s="85"/>
      <c r="DI240" s="85"/>
    </row>
    <row r="241" spans="16:113" s="62" customFormat="1" ht="9" customHeight="1">
      <c r="P241" s="85"/>
      <c r="AF241" s="85"/>
      <c r="AG241" s="85"/>
      <c r="BC241" s="85"/>
      <c r="BU241" s="85"/>
      <c r="BV241" s="85"/>
      <c r="CP241" s="85"/>
      <c r="CQ241" s="85"/>
      <c r="CS241" s="85"/>
      <c r="DH241" s="85"/>
      <c r="DI241" s="85"/>
    </row>
    <row r="242" spans="16:113" s="62" customFormat="1" ht="9" customHeight="1">
      <c r="P242" s="85"/>
      <c r="AF242" s="85"/>
      <c r="AG242" s="85"/>
      <c r="BC242" s="85"/>
      <c r="BU242" s="85"/>
      <c r="BV242" s="85"/>
      <c r="CP242" s="85"/>
      <c r="CQ242" s="85"/>
      <c r="CS242" s="85"/>
      <c r="DH242" s="85"/>
      <c r="DI242" s="85"/>
    </row>
    <row r="243" spans="16:113" s="62" customFormat="1" ht="9" customHeight="1">
      <c r="P243" s="85"/>
      <c r="AF243" s="85"/>
      <c r="AG243" s="85"/>
      <c r="BC243" s="85"/>
      <c r="BU243" s="85"/>
      <c r="BV243" s="85"/>
      <c r="CP243" s="85"/>
      <c r="CQ243" s="85"/>
      <c r="CS243" s="85"/>
      <c r="DH243" s="85"/>
      <c r="DI243" s="85"/>
    </row>
    <row r="244" spans="16:113" s="62" customFormat="1" ht="9" customHeight="1">
      <c r="P244" s="85"/>
      <c r="AF244" s="85"/>
      <c r="AG244" s="85"/>
      <c r="BC244" s="85"/>
      <c r="BU244" s="85"/>
      <c r="BV244" s="85"/>
      <c r="CP244" s="85"/>
      <c r="CQ244" s="85"/>
      <c r="CS244" s="85"/>
      <c r="DH244" s="85"/>
      <c r="DI244" s="85"/>
    </row>
    <row r="245" spans="16:113" s="62" customFormat="1" ht="9" customHeight="1">
      <c r="P245" s="85"/>
      <c r="AF245" s="85"/>
      <c r="AG245" s="85"/>
      <c r="BC245" s="85"/>
      <c r="BU245" s="85"/>
      <c r="BV245" s="85"/>
      <c r="CP245" s="85"/>
      <c r="CQ245" s="85"/>
      <c r="CS245" s="85"/>
      <c r="DH245" s="85"/>
      <c r="DI245" s="85"/>
    </row>
    <row r="246" spans="16:113" s="62" customFormat="1" ht="9" customHeight="1">
      <c r="P246" s="85"/>
      <c r="AF246" s="85"/>
      <c r="AG246" s="85"/>
      <c r="BC246" s="85"/>
      <c r="BU246" s="85"/>
      <c r="BV246" s="85"/>
      <c r="CP246" s="85"/>
      <c r="CQ246" s="85"/>
      <c r="CS246" s="85"/>
      <c r="DH246" s="85"/>
      <c r="DI246" s="85"/>
    </row>
    <row r="247" spans="16:113" s="62" customFormat="1" ht="9" customHeight="1">
      <c r="P247" s="85"/>
      <c r="AF247" s="85"/>
      <c r="AG247" s="85"/>
      <c r="BC247" s="85"/>
      <c r="BU247" s="85"/>
      <c r="BV247" s="85"/>
      <c r="CP247" s="85"/>
      <c r="CQ247" s="85"/>
      <c r="CS247" s="85"/>
      <c r="DH247" s="85"/>
      <c r="DI247" s="85"/>
    </row>
    <row r="248" spans="16:113" s="62" customFormat="1" ht="9" customHeight="1">
      <c r="P248" s="85"/>
      <c r="AF248" s="85"/>
      <c r="AG248" s="85"/>
      <c r="BC248" s="85"/>
      <c r="BU248" s="85"/>
      <c r="BV248" s="85"/>
      <c r="CP248" s="85"/>
      <c r="CQ248" s="85"/>
      <c r="CS248" s="85"/>
      <c r="DH248" s="85"/>
      <c r="DI248" s="85"/>
    </row>
    <row r="249" spans="16:113" s="62" customFormat="1" ht="9" customHeight="1">
      <c r="P249" s="85"/>
      <c r="AF249" s="85"/>
      <c r="AG249" s="85"/>
      <c r="BC249" s="85"/>
      <c r="BU249" s="85"/>
      <c r="BV249" s="85"/>
      <c r="CP249" s="85"/>
      <c r="CQ249" s="85"/>
      <c r="CS249" s="85"/>
      <c r="DH249" s="85"/>
      <c r="DI249" s="85"/>
    </row>
    <row r="250" spans="16:113" s="62" customFormat="1" ht="9" customHeight="1">
      <c r="P250" s="85"/>
      <c r="AF250" s="85"/>
      <c r="AG250" s="85"/>
      <c r="BC250" s="85"/>
      <c r="BU250" s="85"/>
      <c r="BV250" s="85"/>
      <c r="CP250" s="85"/>
      <c r="CQ250" s="85"/>
      <c r="CS250" s="85"/>
      <c r="DH250" s="85"/>
      <c r="DI250" s="85"/>
    </row>
    <row r="251" spans="16:113" s="62" customFormat="1" ht="9" customHeight="1">
      <c r="P251" s="85"/>
      <c r="AF251" s="85"/>
      <c r="AG251" s="85"/>
      <c r="BC251" s="85"/>
      <c r="BU251" s="85"/>
      <c r="BV251" s="85"/>
      <c r="CP251" s="85"/>
      <c r="CQ251" s="85"/>
      <c r="CS251" s="85"/>
      <c r="DH251" s="85"/>
      <c r="DI251" s="85"/>
    </row>
    <row r="252" spans="16:113" s="62" customFormat="1" ht="9" customHeight="1">
      <c r="P252" s="85"/>
      <c r="AF252" s="85"/>
      <c r="AG252" s="85"/>
      <c r="BC252" s="85"/>
      <c r="BU252" s="85"/>
      <c r="BV252" s="85"/>
      <c r="CP252" s="85"/>
      <c r="CQ252" s="85"/>
      <c r="CS252" s="85"/>
      <c r="DH252" s="85"/>
      <c r="DI252" s="85"/>
    </row>
    <row r="253" spans="16:113" s="62" customFormat="1" ht="9" customHeight="1">
      <c r="P253" s="85"/>
      <c r="AF253" s="85"/>
      <c r="AG253" s="85"/>
      <c r="BC253" s="85"/>
      <c r="BU253" s="85"/>
      <c r="BV253" s="85"/>
      <c r="CP253" s="85"/>
      <c r="CQ253" s="85"/>
      <c r="CS253" s="85"/>
      <c r="DH253" s="85"/>
      <c r="DI253" s="85"/>
    </row>
    <row r="254" spans="16:113" s="62" customFormat="1" ht="9" customHeight="1">
      <c r="P254" s="85"/>
      <c r="AF254" s="85"/>
      <c r="AG254" s="85"/>
      <c r="BC254" s="85"/>
      <c r="BU254" s="85"/>
      <c r="BV254" s="85"/>
      <c r="CP254" s="85"/>
      <c r="CQ254" s="85"/>
      <c r="CS254" s="85"/>
      <c r="DH254" s="85"/>
      <c r="DI254" s="85"/>
    </row>
    <row r="255" spans="16:113" s="62" customFormat="1" ht="9" customHeight="1">
      <c r="P255" s="85"/>
      <c r="AF255" s="85"/>
      <c r="AG255" s="85"/>
      <c r="BC255" s="85"/>
      <c r="BU255" s="85"/>
      <c r="BV255" s="85"/>
      <c r="CP255" s="85"/>
      <c r="CQ255" s="85"/>
      <c r="CS255" s="85"/>
      <c r="DH255" s="85"/>
      <c r="DI255" s="85"/>
    </row>
    <row r="256" spans="16:113" s="62" customFormat="1" ht="9" customHeight="1">
      <c r="P256" s="85"/>
      <c r="AF256" s="85"/>
      <c r="AG256" s="85"/>
      <c r="BC256" s="85"/>
      <c r="BU256" s="85"/>
      <c r="BV256" s="85"/>
      <c r="CP256" s="85"/>
      <c r="CQ256" s="85"/>
      <c r="CS256" s="85"/>
      <c r="DH256" s="85"/>
      <c r="DI256" s="85"/>
    </row>
    <row r="257" spans="16:113" s="62" customFormat="1" ht="9" customHeight="1">
      <c r="P257" s="85"/>
      <c r="AF257" s="85"/>
      <c r="AG257" s="85"/>
      <c r="BC257" s="85"/>
      <c r="BU257" s="85"/>
      <c r="BV257" s="85"/>
      <c r="CP257" s="85"/>
      <c r="CQ257" s="85"/>
      <c r="CS257" s="85"/>
      <c r="DH257" s="85"/>
      <c r="DI257" s="85"/>
    </row>
    <row r="258" spans="16:113" s="62" customFormat="1" ht="9" customHeight="1">
      <c r="P258" s="85"/>
      <c r="AF258" s="85"/>
      <c r="AG258" s="85"/>
      <c r="BC258" s="85"/>
      <c r="BU258" s="85"/>
      <c r="BV258" s="85"/>
      <c r="CP258" s="85"/>
      <c r="CQ258" s="85"/>
      <c r="CS258" s="85"/>
      <c r="DH258" s="85"/>
      <c r="DI258" s="85"/>
    </row>
    <row r="259" spans="16:113" s="62" customFormat="1" ht="9" customHeight="1">
      <c r="P259" s="85"/>
      <c r="AF259" s="85"/>
      <c r="AG259" s="85"/>
      <c r="BC259" s="85"/>
      <c r="BU259" s="85"/>
      <c r="BV259" s="85"/>
      <c r="CP259" s="85"/>
      <c r="CQ259" s="85"/>
      <c r="CS259" s="85"/>
      <c r="DH259" s="85"/>
      <c r="DI259" s="85"/>
    </row>
    <row r="260" spans="16:113" s="62" customFormat="1" ht="9" customHeight="1">
      <c r="P260" s="85"/>
      <c r="AF260" s="85"/>
      <c r="AG260" s="85"/>
      <c r="BC260" s="85"/>
      <c r="BU260" s="85"/>
      <c r="BV260" s="85"/>
      <c r="CP260" s="85"/>
      <c r="CQ260" s="85"/>
      <c r="CS260" s="85"/>
      <c r="DH260" s="85"/>
      <c r="DI260" s="85"/>
    </row>
    <row r="261" spans="16:113" s="62" customFormat="1" ht="9" customHeight="1">
      <c r="P261" s="85"/>
      <c r="AF261" s="85"/>
      <c r="AG261" s="85"/>
      <c r="BC261" s="85"/>
      <c r="BU261" s="85"/>
      <c r="BV261" s="85"/>
      <c r="CP261" s="85"/>
      <c r="CQ261" s="85"/>
      <c r="CS261" s="85"/>
      <c r="DH261" s="85"/>
      <c r="DI261" s="85"/>
    </row>
    <row r="262" spans="16:113" s="62" customFormat="1" ht="9" customHeight="1">
      <c r="P262" s="85"/>
      <c r="AF262" s="85"/>
      <c r="AG262" s="85"/>
      <c r="BC262" s="85"/>
      <c r="BU262" s="85"/>
      <c r="BV262" s="85"/>
      <c r="CP262" s="85"/>
      <c r="CQ262" s="85"/>
      <c r="CS262" s="85"/>
      <c r="DH262" s="85"/>
      <c r="DI262" s="85"/>
    </row>
    <row r="263" spans="16:113" s="62" customFormat="1" ht="9" customHeight="1">
      <c r="P263" s="85"/>
      <c r="AF263" s="85"/>
      <c r="AG263" s="85"/>
      <c r="BC263" s="85"/>
      <c r="BU263" s="85"/>
      <c r="BV263" s="85"/>
      <c r="CP263" s="85"/>
      <c r="CQ263" s="85"/>
      <c r="CS263" s="85"/>
      <c r="DH263" s="85"/>
      <c r="DI263" s="85"/>
    </row>
    <row r="264" spans="16:113" s="62" customFormat="1" ht="9" customHeight="1">
      <c r="P264" s="85"/>
      <c r="AF264" s="85"/>
      <c r="AG264" s="85"/>
      <c r="BC264" s="85"/>
      <c r="BU264" s="85"/>
      <c r="BV264" s="85"/>
      <c r="CP264" s="85"/>
      <c r="CQ264" s="85"/>
      <c r="CS264" s="85"/>
      <c r="DH264" s="85"/>
      <c r="DI264" s="85"/>
    </row>
    <row r="265" spans="16:113" s="62" customFormat="1" ht="9" customHeight="1">
      <c r="P265" s="85"/>
      <c r="AF265" s="85"/>
      <c r="AG265" s="85"/>
      <c r="BC265" s="85"/>
      <c r="BU265" s="85"/>
      <c r="BV265" s="85"/>
      <c r="CP265" s="85"/>
      <c r="CQ265" s="85"/>
      <c r="CS265" s="85"/>
      <c r="DH265" s="85"/>
      <c r="DI265" s="85"/>
    </row>
    <row r="266" spans="16:113" s="62" customFormat="1" ht="9" customHeight="1">
      <c r="P266" s="85"/>
      <c r="AF266" s="85"/>
      <c r="AG266" s="85"/>
      <c r="BC266" s="85"/>
      <c r="BU266" s="85"/>
      <c r="BV266" s="85"/>
      <c r="CP266" s="85"/>
      <c r="CQ266" s="85"/>
      <c r="CS266" s="85"/>
      <c r="DH266" s="85"/>
      <c r="DI266" s="85"/>
    </row>
    <row r="267" spans="16:113" s="62" customFormat="1" ht="9" customHeight="1">
      <c r="P267" s="85"/>
      <c r="AF267" s="85"/>
      <c r="AG267" s="85"/>
      <c r="BC267" s="85"/>
      <c r="BU267" s="85"/>
      <c r="BV267" s="85"/>
      <c r="CP267" s="85"/>
      <c r="CQ267" s="85"/>
      <c r="CS267" s="85"/>
      <c r="DH267" s="85"/>
      <c r="DI267" s="85"/>
    </row>
    <row r="268" spans="16:113" s="62" customFormat="1" ht="9" customHeight="1">
      <c r="P268" s="85"/>
      <c r="AF268" s="85"/>
      <c r="AG268" s="85"/>
      <c r="BC268" s="85"/>
      <c r="BU268" s="85"/>
      <c r="BV268" s="85"/>
      <c r="CP268" s="85"/>
      <c r="CQ268" s="85"/>
      <c r="CS268" s="85"/>
      <c r="DH268" s="85"/>
      <c r="DI268" s="85"/>
    </row>
    <row r="269" spans="16:113" s="62" customFormat="1" ht="9" customHeight="1">
      <c r="P269" s="85"/>
      <c r="AF269" s="85"/>
      <c r="AG269" s="85"/>
      <c r="BC269" s="85"/>
      <c r="BU269" s="85"/>
      <c r="BV269" s="85"/>
      <c r="CP269" s="85"/>
      <c r="CQ269" s="85"/>
      <c r="CS269" s="85"/>
      <c r="DH269" s="85"/>
      <c r="DI269" s="85"/>
    </row>
    <row r="270" spans="16:113" s="62" customFormat="1" ht="9" customHeight="1">
      <c r="P270" s="85"/>
      <c r="AF270" s="85"/>
      <c r="AG270" s="85"/>
      <c r="BC270" s="85"/>
      <c r="BU270" s="85"/>
      <c r="BV270" s="85"/>
      <c r="CP270" s="85"/>
      <c r="CQ270" s="85"/>
      <c r="CS270" s="85"/>
      <c r="DH270" s="85"/>
      <c r="DI270" s="85"/>
    </row>
    <row r="271" spans="16:113" s="62" customFormat="1" ht="9" customHeight="1">
      <c r="P271" s="85"/>
      <c r="AF271" s="85"/>
      <c r="AG271" s="85"/>
      <c r="BC271" s="85"/>
      <c r="BU271" s="85"/>
      <c r="BV271" s="85"/>
      <c r="CP271" s="85"/>
      <c r="CQ271" s="85"/>
      <c r="CS271" s="85"/>
      <c r="DH271" s="85"/>
      <c r="DI271" s="85"/>
    </row>
    <row r="272" spans="16:113" s="62" customFormat="1" ht="9" customHeight="1">
      <c r="P272" s="85"/>
      <c r="AF272" s="85"/>
      <c r="AG272" s="85"/>
      <c r="BC272" s="85"/>
      <c r="BU272" s="85"/>
      <c r="BV272" s="85"/>
      <c r="CP272" s="85"/>
      <c r="CQ272" s="85"/>
      <c r="CS272" s="85"/>
      <c r="DH272" s="85"/>
      <c r="DI272" s="85"/>
    </row>
    <row r="273" spans="14:113" s="62" customFormat="1" ht="9" customHeight="1">
      <c r="P273" s="85"/>
      <c r="AF273" s="85"/>
      <c r="AG273" s="85"/>
      <c r="BC273" s="85"/>
      <c r="BU273" s="85"/>
      <c r="BV273" s="85"/>
      <c r="CP273" s="85"/>
      <c r="CQ273" s="85"/>
      <c r="CS273" s="85"/>
      <c r="DH273" s="85"/>
      <c r="DI273" s="85"/>
    </row>
    <row r="274" spans="14:113" s="62" customFormat="1" ht="9" customHeight="1">
      <c r="P274" s="85"/>
      <c r="AF274" s="85"/>
      <c r="AG274" s="85"/>
      <c r="BC274" s="85"/>
      <c r="BU274" s="85"/>
      <c r="BV274" s="85"/>
      <c r="CP274" s="85"/>
      <c r="CQ274" s="85"/>
      <c r="CS274" s="85"/>
      <c r="DH274" s="85"/>
      <c r="DI274" s="85"/>
    </row>
    <row r="275" spans="14:113" s="62" customFormat="1" ht="9" customHeight="1">
      <c r="P275" s="85"/>
      <c r="AF275" s="85"/>
      <c r="AG275" s="85"/>
      <c r="BC275" s="85"/>
      <c r="BU275" s="85"/>
      <c r="BV275" s="85"/>
      <c r="CP275" s="85"/>
      <c r="CQ275" s="85"/>
      <c r="CS275" s="85"/>
      <c r="DH275" s="85"/>
      <c r="DI275" s="85"/>
    </row>
    <row r="276" spans="14:113" s="62" customFormat="1" ht="9" customHeight="1">
      <c r="P276" s="85"/>
      <c r="AF276" s="85"/>
      <c r="AG276" s="85"/>
      <c r="BC276" s="85"/>
      <c r="BU276" s="85"/>
      <c r="BV276" s="85"/>
      <c r="CP276" s="85"/>
      <c r="CQ276" s="85"/>
      <c r="CS276" s="85"/>
      <c r="DH276" s="85"/>
      <c r="DI276" s="85"/>
    </row>
    <row r="277" spans="14:113" s="62" customFormat="1" ht="9" customHeight="1">
      <c r="P277" s="85"/>
      <c r="AF277" s="85"/>
      <c r="AG277" s="85"/>
      <c r="BC277" s="85"/>
      <c r="BU277" s="85"/>
      <c r="BV277" s="85"/>
      <c r="CP277" s="85"/>
      <c r="CQ277" s="85"/>
      <c r="CS277" s="85"/>
      <c r="DH277" s="85"/>
      <c r="DI277" s="85"/>
    </row>
    <row r="278" spans="14:113" s="62" customFormat="1" ht="9" customHeight="1">
      <c r="P278" s="85"/>
      <c r="AF278" s="85"/>
      <c r="AG278" s="85"/>
      <c r="BC278" s="85"/>
      <c r="BU278" s="85"/>
      <c r="BV278" s="85"/>
      <c r="CP278" s="85"/>
      <c r="CQ278" s="85"/>
      <c r="CS278" s="85"/>
      <c r="DH278" s="85"/>
      <c r="DI278" s="85"/>
    </row>
    <row r="279" spans="14:113" s="62" customFormat="1" ht="9" customHeight="1">
      <c r="P279" s="85"/>
      <c r="AF279" s="85"/>
      <c r="AG279" s="85"/>
      <c r="BC279" s="85"/>
      <c r="BU279" s="85"/>
      <c r="BV279" s="85"/>
      <c r="CP279" s="85"/>
      <c r="CQ279" s="85"/>
      <c r="CS279" s="85"/>
      <c r="DH279" s="85"/>
      <c r="DI279" s="85"/>
    </row>
    <row r="280" spans="14:113" s="73" customFormat="1" ht="9" customHeight="1">
      <c r="N280" s="62"/>
      <c r="O280" s="62"/>
      <c r="P280" s="85"/>
      <c r="Q280" s="62"/>
      <c r="AD280" s="62"/>
      <c r="AF280" s="71"/>
      <c r="AG280" s="85"/>
      <c r="BC280" s="85"/>
      <c r="BE280" s="62"/>
      <c r="BU280" s="85"/>
      <c r="BV280" s="85"/>
      <c r="CP280" s="85"/>
      <c r="CQ280" s="85"/>
      <c r="CS280" s="85"/>
      <c r="DF280" s="62"/>
      <c r="DH280" s="85"/>
      <c r="DI280" s="85"/>
    </row>
    <row r="281" spans="14:113" s="73" customFormat="1" ht="9" customHeight="1">
      <c r="N281" s="62"/>
      <c r="O281" s="62"/>
      <c r="P281" s="85"/>
      <c r="Q281" s="62"/>
      <c r="AD281" s="62"/>
      <c r="AF281" s="71"/>
      <c r="AG281" s="85"/>
      <c r="BC281" s="85"/>
      <c r="BE281" s="62"/>
      <c r="BU281" s="85"/>
      <c r="BV281" s="85"/>
      <c r="CP281" s="85"/>
      <c r="CQ281" s="85"/>
      <c r="CS281" s="85"/>
      <c r="DF281" s="62"/>
      <c r="DH281" s="85"/>
      <c r="DI281" s="85"/>
    </row>
    <row r="282" spans="14:113" s="73" customFormat="1" ht="9" customHeight="1">
      <c r="N282" s="62"/>
      <c r="O282" s="62"/>
      <c r="P282" s="85"/>
      <c r="Q282" s="62"/>
      <c r="AD282" s="62"/>
      <c r="AF282" s="71"/>
      <c r="AG282" s="85"/>
      <c r="BC282" s="85"/>
      <c r="BE282" s="62"/>
      <c r="BU282" s="85"/>
      <c r="BV282" s="85"/>
      <c r="CP282" s="85"/>
      <c r="CQ282" s="85"/>
      <c r="CS282" s="85"/>
      <c r="DF282" s="62"/>
      <c r="DH282" s="85"/>
      <c r="DI282" s="85"/>
    </row>
    <row r="283" spans="14:113" s="73" customFormat="1" ht="9" customHeight="1">
      <c r="N283" s="62"/>
      <c r="O283" s="62"/>
      <c r="P283" s="85"/>
      <c r="Q283" s="62"/>
      <c r="AD283" s="62"/>
      <c r="AF283" s="71"/>
      <c r="AG283" s="85"/>
      <c r="BC283" s="85"/>
      <c r="BE283" s="62"/>
      <c r="BU283" s="85"/>
      <c r="BV283" s="85"/>
      <c r="CP283" s="85"/>
      <c r="CQ283" s="85"/>
      <c r="CS283" s="85"/>
      <c r="DF283" s="62"/>
      <c r="DH283" s="85"/>
      <c r="DI283" s="85"/>
    </row>
    <row r="284" spans="14:113" s="73" customFormat="1" ht="9" customHeight="1">
      <c r="N284" s="62"/>
      <c r="O284" s="62"/>
      <c r="P284" s="85"/>
      <c r="Q284" s="62"/>
      <c r="AD284" s="62"/>
      <c r="AF284" s="71"/>
      <c r="AG284" s="85"/>
      <c r="BC284" s="85"/>
      <c r="BE284" s="62"/>
      <c r="BU284" s="85"/>
      <c r="BV284" s="85"/>
      <c r="CP284" s="85"/>
      <c r="CQ284" s="85"/>
      <c r="CS284" s="85"/>
      <c r="DF284" s="62"/>
      <c r="DH284" s="85"/>
      <c r="DI284" s="85"/>
    </row>
    <row r="285" spans="14:113" s="73" customFormat="1" ht="9" customHeight="1">
      <c r="N285" s="62"/>
      <c r="O285" s="62"/>
      <c r="P285" s="85"/>
      <c r="Q285" s="62"/>
      <c r="AD285" s="62"/>
      <c r="AF285" s="71"/>
      <c r="AG285" s="85"/>
      <c r="BC285" s="85"/>
      <c r="BE285" s="62"/>
      <c r="BU285" s="85"/>
      <c r="BV285" s="85"/>
      <c r="CP285" s="85"/>
      <c r="CQ285" s="85"/>
      <c r="CS285" s="85"/>
      <c r="DF285" s="62"/>
      <c r="DH285" s="85"/>
      <c r="DI285" s="85"/>
    </row>
    <row r="286" spans="14:113" s="73" customFormat="1" ht="9" customHeight="1">
      <c r="N286" s="62"/>
      <c r="O286" s="62"/>
      <c r="P286" s="85"/>
      <c r="Q286" s="62"/>
      <c r="AD286" s="62"/>
      <c r="AF286" s="71"/>
      <c r="AG286" s="85"/>
      <c r="BC286" s="85"/>
      <c r="BE286" s="62"/>
      <c r="BU286" s="85"/>
      <c r="BV286" s="85"/>
      <c r="CP286" s="85"/>
      <c r="CQ286" s="85"/>
      <c r="CS286" s="85"/>
      <c r="DF286" s="62"/>
      <c r="DH286" s="85"/>
      <c r="DI286" s="85"/>
    </row>
    <row r="287" spans="14:113" s="73" customFormat="1" ht="9" customHeight="1">
      <c r="N287" s="62"/>
      <c r="O287" s="62"/>
      <c r="P287" s="85"/>
      <c r="Q287" s="62"/>
      <c r="AD287" s="62"/>
      <c r="AF287" s="71"/>
      <c r="AG287" s="85"/>
      <c r="BC287" s="85"/>
      <c r="BE287" s="62"/>
      <c r="BU287" s="85"/>
      <c r="BV287" s="85"/>
      <c r="CP287" s="85"/>
      <c r="CQ287" s="85"/>
      <c r="CS287" s="85"/>
      <c r="DF287" s="62"/>
      <c r="DH287" s="85"/>
      <c r="DI287" s="85"/>
    </row>
    <row r="288" spans="14:113" s="73" customFormat="1" ht="9" customHeight="1">
      <c r="N288" s="62"/>
      <c r="O288" s="62"/>
      <c r="P288" s="85"/>
      <c r="Q288" s="62"/>
      <c r="AD288" s="62"/>
      <c r="AF288" s="71"/>
      <c r="AG288" s="85"/>
      <c r="BC288" s="85"/>
      <c r="BE288" s="62"/>
      <c r="BU288" s="85"/>
      <c r="BV288" s="85"/>
      <c r="CP288" s="85"/>
      <c r="CQ288" s="85"/>
      <c r="CS288" s="85"/>
      <c r="DF288" s="62"/>
      <c r="DH288" s="85"/>
      <c r="DI288" s="85"/>
    </row>
    <row r="289" spans="14:113" s="73" customFormat="1" ht="9" customHeight="1">
      <c r="N289" s="62"/>
      <c r="O289" s="62"/>
      <c r="P289" s="85"/>
      <c r="Q289" s="62"/>
      <c r="AD289" s="62"/>
      <c r="AF289" s="71"/>
      <c r="AG289" s="85"/>
      <c r="BC289" s="85"/>
      <c r="BE289" s="62"/>
      <c r="BU289" s="85"/>
      <c r="BV289" s="85"/>
      <c r="CP289" s="85"/>
      <c r="CQ289" s="85"/>
      <c r="CS289" s="85"/>
      <c r="DF289" s="62"/>
      <c r="DH289" s="85"/>
      <c r="DI289" s="85"/>
    </row>
    <row r="290" spans="14:113" s="73" customFormat="1" ht="9" customHeight="1">
      <c r="N290" s="62"/>
      <c r="O290" s="62"/>
      <c r="P290" s="85"/>
      <c r="Q290" s="62"/>
      <c r="AD290" s="62"/>
      <c r="AF290" s="71"/>
      <c r="AG290" s="85"/>
      <c r="BC290" s="85"/>
      <c r="BE290" s="62"/>
      <c r="BU290" s="85"/>
      <c r="BV290" s="85"/>
      <c r="CP290" s="85"/>
      <c r="CQ290" s="85"/>
      <c r="CS290" s="85"/>
      <c r="DF290" s="62"/>
      <c r="DH290" s="85"/>
      <c r="DI290" s="85"/>
    </row>
    <row r="291" spans="14:113" s="73" customFormat="1" ht="9" customHeight="1">
      <c r="N291" s="62"/>
      <c r="O291" s="62"/>
      <c r="P291" s="85"/>
      <c r="Q291" s="62"/>
      <c r="AD291" s="62"/>
      <c r="AF291" s="71"/>
      <c r="AG291" s="85"/>
      <c r="BC291" s="85"/>
      <c r="BE291" s="62"/>
      <c r="BU291" s="85"/>
      <c r="BV291" s="85"/>
      <c r="CP291" s="85"/>
      <c r="CQ291" s="85"/>
      <c r="CS291" s="85"/>
      <c r="DF291" s="62"/>
      <c r="DH291" s="85"/>
      <c r="DI291" s="85"/>
    </row>
    <row r="292" spans="14:113" s="73" customFormat="1" ht="9" customHeight="1">
      <c r="N292" s="62"/>
      <c r="O292" s="62"/>
      <c r="P292" s="85"/>
      <c r="Q292" s="62"/>
      <c r="AD292" s="62"/>
      <c r="AF292" s="71"/>
      <c r="AG292" s="85"/>
      <c r="BC292" s="85"/>
      <c r="BE292" s="62"/>
      <c r="BU292" s="85"/>
      <c r="BV292" s="85"/>
      <c r="CP292" s="85"/>
      <c r="CQ292" s="85"/>
      <c r="CS292" s="85"/>
      <c r="DF292" s="62"/>
      <c r="DH292" s="85"/>
      <c r="DI292" s="85"/>
    </row>
    <row r="293" spans="14:113" s="73" customFormat="1" ht="9" customHeight="1">
      <c r="N293" s="62"/>
      <c r="O293" s="62"/>
      <c r="P293" s="85"/>
      <c r="Q293" s="62"/>
      <c r="AD293" s="62"/>
      <c r="AF293" s="71"/>
      <c r="AG293" s="85"/>
      <c r="BC293" s="85"/>
      <c r="BE293" s="62"/>
      <c r="BU293" s="85"/>
      <c r="BV293" s="85"/>
      <c r="CP293" s="85"/>
      <c r="CQ293" s="85"/>
      <c r="CS293" s="85"/>
      <c r="DF293" s="62"/>
      <c r="DH293" s="85"/>
      <c r="DI293" s="85"/>
    </row>
    <row r="294" spans="14:113" s="73" customFormat="1" ht="9" customHeight="1">
      <c r="N294" s="62"/>
      <c r="O294" s="62"/>
      <c r="P294" s="85"/>
      <c r="Q294" s="62"/>
      <c r="AD294" s="62"/>
      <c r="AF294" s="71"/>
      <c r="AG294" s="85"/>
      <c r="BC294" s="85"/>
      <c r="BE294" s="62"/>
      <c r="BU294" s="85"/>
      <c r="BV294" s="85"/>
      <c r="CP294" s="85"/>
      <c r="CQ294" s="85"/>
      <c r="CS294" s="85"/>
      <c r="DF294" s="62"/>
      <c r="DH294" s="85"/>
      <c r="DI294" s="85"/>
    </row>
    <row r="295" spans="14:113" s="73" customFormat="1" ht="9" customHeight="1">
      <c r="N295" s="62"/>
      <c r="O295" s="62"/>
      <c r="P295" s="85"/>
      <c r="Q295" s="62"/>
      <c r="AD295" s="62"/>
      <c r="AF295" s="71"/>
      <c r="AG295" s="85"/>
      <c r="BC295" s="85"/>
      <c r="BE295" s="62"/>
      <c r="BU295" s="85"/>
      <c r="BV295" s="85"/>
      <c r="CP295" s="85"/>
      <c r="CQ295" s="85"/>
      <c r="CS295" s="85"/>
      <c r="DF295" s="62"/>
      <c r="DH295" s="85"/>
      <c r="DI295" s="85"/>
    </row>
    <row r="296" spans="14:113" s="73" customFormat="1" ht="9" customHeight="1">
      <c r="N296" s="62"/>
      <c r="O296" s="62"/>
      <c r="P296" s="85"/>
      <c r="Q296" s="62"/>
      <c r="AD296" s="62"/>
      <c r="AF296" s="71"/>
      <c r="AG296" s="85"/>
      <c r="BC296" s="85"/>
      <c r="BE296" s="62"/>
      <c r="BU296" s="85"/>
      <c r="BV296" s="85"/>
      <c r="CP296" s="85"/>
      <c r="CQ296" s="85"/>
      <c r="CS296" s="85"/>
      <c r="DF296" s="62"/>
      <c r="DH296" s="85"/>
      <c r="DI296" s="85"/>
    </row>
    <row r="297" spans="14:113" s="73" customFormat="1" ht="9" customHeight="1">
      <c r="N297" s="62"/>
      <c r="O297" s="62"/>
      <c r="P297" s="85"/>
      <c r="Q297" s="62"/>
      <c r="AD297" s="62"/>
      <c r="AF297" s="71"/>
      <c r="AG297" s="85"/>
      <c r="BC297" s="85"/>
      <c r="BE297" s="62"/>
      <c r="BU297" s="85"/>
      <c r="BV297" s="85"/>
      <c r="CP297" s="85"/>
      <c r="CQ297" s="85"/>
      <c r="CS297" s="85"/>
      <c r="DF297" s="62"/>
      <c r="DH297" s="85"/>
      <c r="DI297" s="85"/>
    </row>
    <row r="298" spans="14:113" s="73" customFormat="1" ht="9" customHeight="1">
      <c r="N298" s="62"/>
      <c r="O298" s="62"/>
      <c r="P298" s="85"/>
      <c r="Q298" s="62"/>
      <c r="AD298" s="62"/>
      <c r="AF298" s="71"/>
      <c r="AG298" s="85"/>
      <c r="BC298" s="85"/>
      <c r="BE298" s="62"/>
      <c r="BU298" s="85"/>
      <c r="BV298" s="85"/>
      <c r="CP298" s="85"/>
      <c r="CQ298" s="85"/>
      <c r="CS298" s="85"/>
      <c r="DF298" s="62"/>
      <c r="DH298" s="85"/>
      <c r="DI298" s="85"/>
    </row>
    <row r="299" spans="14:113" s="73" customFormat="1" ht="9" customHeight="1">
      <c r="N299" s="62"/>
      <c r="O299" s="62"/>
      <c r="P299" s="85"/>
      <c r="Q299" s="62"/>
      <c r="AD299" s="62"/>
      <c r="AF299" s="71"/>
      <c r="AG299" s="85"/>
      <c r="BC299" s="85"/>
      <c r="BE299" s="62"/>
      <c r="BU299" s="85"/>
      <c r="BV299" s="85"/>
      <c r="CP299" s="85"/>
      <c r="CQ299" s="85"/>
      <c r="CS299" s="85"/>
      <c r="DF299" s="62"/>
      <c r="DH299" s="85"/>
      <c r="DI299" s="85"/>
    </row>
    <row r="300" spans="14:113" s="73" customFormat="1" ht="9" customHeight="1">
      <c r="N300" s="62"/>
      <c r="O300" s="62"/>
      <c r="P300" s="85"/>
      <c r="Q300" s="62"/>
      <c r="AD300" s="62"/>
      <c r="AF300" s="71"/>
      <c r="AG300" s="85"/>
      <c r="BC300" s="85"/>
      <c r="BE300" s="62"/>
      <c r="BU300" s="85"/>
      <c r="BV300" s="85"/>
      <c r="CP300" s="85"/>
      <c r="CQ300" s="85"/>
      <c r="CS300" s="85"/>
      <c r="DF300" s="62"/>
      <c r="DH300" s="85"/>
      <c r="DI300" s="85"/>
    </row>
    <row r="301" spans="14:113" s="73" customFormat="1" ht="9" customHeight="1">
      <c r="N301" s="62"/>
      <c r="O301" s="62"/>
      <c r="P301" s="85"/>
      <c r="Q301" s="62"/>
      <c r="AD301" s="62"/>
      <c r="AF301" s="71"/>
      <c r="AG301" s="85"/>
      <c r="BC301" s="85"/>
      <c r="BE301" s="62"/>
      <c r="BU301" s="85"/>
      <c r="BV301" s="85"/>
      <c r="CP301" s="85"/>
      <c r="CQ301" s="85"/>
      <c r="CS301" s="85"/>
      <c r="DF301" s="62"/>
      <c r="DH301" s="85"/>
      <c r="DI301" s="85"/>
    </row>
    <row r="302" spans="14:113" s="73" customFormat="1" ht="9" customHeight="1">
      <c r="N302" s="62"/>
      <c r="O302" s="62"/>
      <c r="P302" s="85"/>
      <c r="Q302" s="62"/>
      <c r="AD302" s="62"/>
      <c r="AF302" s="71"/>
      <c r="AG302" s="85"/>
      <c r="BC302" s="85"/>
      <c r="BE302" s="62"/>
      <c r="BU302" s="85"/>
      <c r="BV302" s="85"/>
      <c r="CP302" s="85"/>
      <c r="CQ302" s="85"/>
      <c r="CS302" s="85"/>
      <c r="DF302" s="62"/>
      <c r="DH302" s="85"/>
      <c r="DI302" s="85"/>
    </row>
    <row r="303" spans="14:113" s="73" customFormat="1" ht="9" customHeight="1">
      <c r="N303" s="62"/>
      <c r="O303" s="62"/>
      <c r="P303" s="85"/>
      <c r="Q303" s="62"/>
      <c r="AD303" s="62"/>
      <c r="AF303" s="71"/>
      <c r="AG303" s="85"/>
      <c r="BC303" s="85"/>
      <c r="BE303" s="62"/>
      <c r="BU303" s="85"/>
      <c r="BV303" s="85"/>
      <c r="CP303" s="85"/>
      <c r="CQ303" s="85"/>
      <c r="CS303" s="85"/>
      <c r="DF303" s="62"/>
      <c r="DH303" s="85"/>
      <c r="DI303" s="85"/>
    </row>
    <row r="304" spans="14:113" s="73" customFormat="1" ht="9" customHeight="1">
      <c r="N304" s="62"/>
      <c r="O304" s="62"/>
      <c r="P304" s="85"/>
      <c r="Q304" s="62"/>
      <c r="AD304" s="62"/>
      <c r="AF304" s="71"/>
      <c r="AG304" s="85"/>
      <c r="BC304" s="85"/>
      <c r="BE304" s="62"/>
      <c r="BU304" s="85"/>
      <c r="BV304" s="85"/>
      <c r="CP304" s="85"/>
      <c r="CQ304" s="85"/>
      <c r="CS304" s="85"/>
      <c r="DF304" s="62"/>
      <c r="DH304" s="85"/>
      <c r="DI304" s="85"/>
    </row>
    <row r="305" spans="14:113" s="73" customFormat="1" ht="9" customHeight="1">
      <c r="N305" s="62"/>
      <c r="O305" s="62"/>
      <c r="P305" s="85"/>
      <c r="Q305" s="62"/>
      <c r="AD305" s="62"/>
      <c r="AF305" s="71"/>
      <c r="AG305" s="85"/>
      <c r="BC305" s="85"/>
      <c r="BE305" s="62"/>
      <c r="BU305" s="85"/>
      <c r="BV305" s="85"/>
      <c r="CP305" s="85"/>
      <c r="CQ305" s="85"/>
      <c r="CS305" s="85"/>
      <c r="DF305" s="62"/>
      <c r="DH305" s="85"/>
      <c r="DI305" s="85"/>
    </row>
    <row r="306" spans="14:113" s="73" customFormat="1" ht="9" customHeight="1">
      <c r="N306" s="62"/>
      <c r="O306" s="62"/>
      <c r="P306" s="85"/>
      <c r="Q306" s="62"/>
      <c r="AD306" s="62"/>
      <c r="AF306" s="71"/>
      <c r="AG306" s="85"/>
      <c r="BC306" s="85"/>
      <c r="BE306" s="62"/>
      <c r="BU306" s="85"/>
      <c r="BV306" s="85"/>
      <c r="CP306" s="85"/>
      <c r="CQ306" s="85"/>
      <c r="CS306" s="85"/>
      <c r="DF306" s="62"/>
      <c r="DH306" s="85"/>
      <c r="DI306" s="85"/>
    </row>
    <row r="307" spans="14:113" s="73" customFormat="1" ht="9" customHeight="1">
      <c r="N307" s="62"/>
      <c r="O307" s="62"/>
      <c r="P307" s="85"/>
      <c r="Q307" s="62"/>
      <c r="AD307" s="62"/>
      <c r="AF307" s="71"/>
      <c r="AG307" s="85"/>
      <c r="BC307" s="85"/>
      <c r="BE307" s="62"/>
      <c r="BU307" s="85"/>
      <c r="BV307" s="85"/>
      <c r="CP307" s="85"/>
      <c r="CQ307" s="85"/>
      <c r="CS307" s="85"/>
      <c r="DF307" s="62"/>
      <c r="DH307" s="85"/>
      <c r="DI307" s="85"/>
    </row>
    <row r="308" spans="14:113" s="73" customFormat="1" ht="9" customHeight="1">
      <c r="N308" s="62"/>
      <c r="O308" s="62"/>
      <c r="P308" s="85"/>
      <c r="Q308" s="62"/>
      <c r="AD308" s="62"/>
      <c r="AF308" s="71"/>
      <c r="AG308" s="85"/>
      <c r="BC308" s="85"/>
      <c r="BE308" s="62"/>
      <c r="BU308" s="85"/>
      <c r="BV308" s="85"/>
      <c r="CP308" s="85"/>
      <c r="CQ308" s="85"/>
      <c r="CS308" s="85"/>
      <c r="DF308" s="62"/>
      <c r="DH308" s="85"/>
      <c r="DI308" s="85"/>
    </row>
    <row r="309" spans="14:113" s="73" customFormat="1" ht="9" customHeight="1">
      <c r="N309" s="62"/>
      <c r="O309" s="62"/>
      <c r="P309" s="85"/>
      <c r="Q309" s="62"/>
      <c r="AD309" s="62"/>
      <c r="AF309" s="71"/>
      <c r="AG309" s="85"/>
      <c r="BC309" s="85"/>
      <c r="BE309" s="62"/>
      <c r="BU309" s="85"/>
      <c r="BV309" s="85"/>
      <c r="CP309" s="85"/>
      <c r="CQ309" s="85"/>
      <c r="CS309" s="85"/>
      <c r="DF309" s="62"/>
      <c r="DH309" s="85"/>
      <c r="DI309" s="85"/>
    </row>
    <row r="310" spans="14:113" s="73" customFormat="1" ht="9" customHeight="1">
      <c r="N310" s="62"/>
      <c r="O310" s="62"/>
      <c r="P310" s="85"/>
      <c r="Q310" s="62"/>
      <c r="AD310" s="62"/>
      <c r="AF310" s="71"/>
      <c r="AG310" s="85"/>
      <c r="BC310" s="85"/>
      <c r="BE310" s="62"/>
      <c r="BU310" s="85"/>
      <c r="BV310" s="85"/>
      <c r="CP310" s="85"/>
      <c r="CQ310" s="85"/>
      <c r="CS310" s="85"/>
      <c r="DF310" s="62"/>
      <c r="DH310" s="85"/>
      <c r="DI310" s="85"/>
    </row>
    <row r="311" spans="14:113" s="73" customFormat="1" ht="9" customHeight="1">
      <c r="N311" s="62"/>
      <c r="O311" s="62"/>
      <c r="P311" s="85"/>
      <c r="Q311" s="62"/>
      <c r="AD311" s="62"/>
      <c r="AF311" s="71"/>
      <c r="AG311" s="85"/>
      <c r="BC311" s="85"/>
      <c r="BE311" s="62"/>
      <c r="BU311" s="85"/>
      <c r="BV311" s="85"/>
      <c r="CP311" s="85"/>
      <c r="CQ311" s="85"/>
      <c r="CS311" s="85"/>
      <c r="DF311" s="62"/>
      <c r="DH311" s="85"/>
      <c r="DI311" s="85"/>
    </row>
    <row r="312" spans="14:113" s="73" customFormat="1" ht="9" customHeight="1">
      <c r="N312" s="62"/>
      <c r="O312" s="62"/>
      <c r="P312" s="85"/>
      <c r="Q312" s="62"/>
      <c r="AD312" s="62"/>
      <c r="AF312" s="71"/>
      <c r="AG312" s="85"/>
      <c r="BC312" s="85"/>
      <c r="BE312" s="62"/>
      <c r="BU312" s="85"/>
      <c r="BV312" s="85"/>
      <c r="CP312" s="85"/>
      <c r="CQ312" s="85"/>
      <c r="CS312" s="85"/>
      <c r="DF312" s="62"/>
      <c r="DH312" s="85"/>
      <c r="DI312" s="85"/>
    </row>
    <row r="313" spans="14:113" s="73" customFormat="1" ht="9" customHeight="1">
      <c r="N313" s="62"/>
      <c r="O313" s="62"/>
      <c r="P313" s="85"/>
      <c r="Q313" s="62"/>
      <c r="AD313" s="62"/>
      <c r="AF313" s="71"/>
      <c r="AG313" s="85"/>
      <c r="BC313" s="85"/>
      <c r="BE313" s="62"/>
      <c r="BU313" s="85"/>
      <c r="BV313" s="85"/>
      <c r="CP313" s="85"/>
      <c r="CQ313" s="85"/>
      <c r="CS313" s="85"/>
      <c r="DF313" s="62"/>
      <c r="DH313" s="85"/>
      <c r="DI313" s="85"/>
    </row>
    <row r="314" spans="14:113" s="73" customFormat="1" ht="9" customHeight="1">
      <c r="N314" s="62"/>
      <c r="O314" s="62"/>
      <c r="P314" s="85"/>
      <c r="Q314" s="62"/>
      <c r="AD314" s="62"/>
      <c r="AF314" s="71"/>
      <c r="AG314" s="85"/>
      <c r="BC314" s="85"/>
      <c r="BE314" s="62"/>
      <c r="BU314" s="85"/>
      <c r="BV314" s="85"/>
      <c r="CP314" s="85"/>
      <c r="CQ314" s="85"/>
      <c r="CS314" s="85"/>
      <c r="DF314" s="62"/>
      <c r="DH314" s="85"/>
      <c r="DI314" s="85"/>
    </row>
    <row r="315" spans="14:113" s="73" customFormat="1" ht="9" customHeight="1">
      <c r="N315" s="62"/>
      <c r="O315" s="62"/>
      <c r="P315" s="85"/>
      <c r="Q315" s="62"/>
      <c r="AD315" s="62"/>
      <c r="AF315" s="71"/>
      <c r="AG315" s="85"/>
      <c r="BC315" s="85"/>
      <c r="BE315" s="62"/>
      <c r="BU315" s="85"/>
      <c r="BV315" s="85"/>
      <c r="CP315" s="85"/>
      <c r="CQ315" s="85"/>
      <c r="CS315" s="85"/>
      <c r="DF315" s="62"/>
      <c r="DH315" s="85"/>
      <c r="DI315" s="85"/>
    </row>
    <row r="316" spans="14:113" s="73" customFormat="1" ht="9" customHeight="1">
      <c r="N316" s="62"/>
      <c r="O316" s="62"/>
      <c r="P316" s="85"/>
      <c r="Q316" s="62"/>
      <c r="AD316" s="62"/>
      <c r="AF316" s="71"/>
      <c r="AG316" s="85"/>
      <c r="BC316" s="85"/>
      <c r="BE316" s="62"/>
      <c r="BU316" s="85"/>
      <c r="BV316" s="85"/>
      <c r="CP316" s="85"/>
      <c r="CQ316" s="85"/>
      <c r="CS316" s="85"/>
      <c r="DF316" s="62"/>
      <c r="DH316" s="85"/>
      <c r="DI316" s="85"/>
    </row>
    <row r="317" spans="14:113" s="73" customFormat="1" ht="9" customHeight="1">
      <c r="N317" s="62"/>
      <c r="O317" s="62"/>
      <c r="P317" s="85"/>
      <c r="Q317" s="62"/>
      <c r="AD317" s="62"/>
      <c r="AF317" s="71"/>
      <c r="AG317" s="85"/>
      <c r="BC317" s="85"/>
      <c r="BE317" s="62"/>
      <c r="BU317" s="85"/>
      <c r="BV317" s="85"/>
      <c r="CP317" s="85"/>
      <c r="CQ317" s="85"/>
      <c r="CS317" s="85"/>
      <c r="DF317" s="62"/>
      <c r="DH317" s="85"/>
      <c r="DI317" s="85"/>
    </row>
    <row r="318" spans="14:113" s="73" customFormat="1" ht="9" customHeight="1">
      <c r="N318" s="62"/>
      <c r="O318" s="62"/>
      <c r="P318" s="85"/>
      <c r="Q318" s="62"/>
      <c r="AD318" s="62"/>
      <c r="AF318" s="71"/>
      <c r="AG318" s="85"/>
      <c r="BC318" s="85"/>
      <c r="BE318" s="62"/>
      <c r="BU318" s="85"/>
      <c r="BV318" s="85"/>
      <c r="CP318" s="85"/>
      <c r="CQ318" s="85"/>
      <c r="CS318" s="85"/>
      <c r="DF318" s="62"/>
      <c r="DH318" s="85"/>
      <c r="DI318" s="85"/>
    </row>
    <row r="319" spans="14:113" s="73" customFormat="1" ht="9" customHeight="1">
      <c r="N319" s="62"/>
      <c r="O319" s="62"/>
      <c r="P319" s="85"/>
      <c r="Q319" s="62"/>
      <c r="AD319" s="62"/>
      <c r="AF319" s="71"/>
      <c r="AG319" s="85"/>
      <c r="BC319" s="85"/>
      <c r="BE319" s="62"/>
      <c r="BU319" s="85"/>
      <c r="BV319" s="85"/>
      <c r="CP319" s="85"/>
      <c r="CQ319" s="85"/>
      <c r="CS319" s="85"/>
      <c r="DF319" s="62"/>
      <c r="DH319" s="85"/>
      <c r="DI319" s="85"/>
    </row>
    <row r="320" spans="14:113" s="73" customFormat="1" ht="9" customHeight="1">
      <c r="N320" s="62"/>
      <c r="O320" s="62"/>
      <c r="P320" s="85"/>
      <c r="Q320" s="62"/>
      <c r="AD320" s="62"/>
      <c r="AF320" s="71"/>
      <c r="AG320" s="85"/>
      <c r="BC320" s="85"/>
      <c r="BE320" s="62"/>
      <c r="BU320" s="85"/>
      <c r="BV320" s="85"/>
      <c r="CP320" s="85"/>
      <c r="CQ320" s="85"/>
      <c r="CS320" s="85"/>
      <c r="DF320" s="62"/>
      <c r="DH320" s="85"/>
      <c r="DI320" s="85"/>
    </row>
    <row r="321" spans="14:113" s="73" customFormat="1" ht="9" customHeight="1">
      <c r="N321" s="62"/>
      <c r="O321" s="62"/>
      <c r="P321" s="85"/>
      <c r="Q321" s="62"/>
      <c r="AD321" s="62"/>
      <c r="AF321" s="71"/>
      <c r="AG321" s="85"/>
      <c r="BC321" s="85"/>
      <c r="BE321" s="62"/>
      <c r="BU321" s="85"/>
      <c r="BV321" s="85"/>
      <c r="CP321" s="85"/>
      <c r="CQ321" s="85"/>
      <c r="CS321" s="85"/>
      <c r="DF321" s="62"/>
      <c r="DH321" s="85"/>
      <c r="DI321" s="85"/>
    </row>
    <row r="322" spans="14:113" s="73" customFormat="1" ht="9" customHeight="1">
      <c r="N322" s="62"/>
      <c r="O322" s="62"/>
      <c r="P322" s="85"/>
      <c r="Q322" s="62"/>
      <c r="AD322" s="62"/>
      <c r="AF322" s="71"/>
      <c r="AG322" s="85"/>
      <c r="BC322" s="85"/>
      <c r="BE322" s="62"/>
      <c r="BU322" s="85"/>
      <c r="BV322" s="85"/>
      <c r="CP322" s="85"/>
      <c r="CQ322" s="85"/>
      <c r="CS322" s="85"/>
      <c r="DF322" s="62"/>
      <c r="DH322" s="85"/>
      <c r="DI322" s="85"/>
    </row>
    <row r="323" spans="14:113" s="73" customFormat="1" ht="9" customHeight="1">
      <c r="N323" s="62"/>
      <c r="O323" s="62"/>
      <c r="P323" s="85"/>
      <c r="Q323" s="62"/>
      <c r="AD323" s="62"/>
      <c r="AF323" s="71"/>
      <c r="AG323" s="85"/>
      <c r="BC323" s="85"/>
      <c r="BE323" s="62"/>
      <c r="BU323" s="85"/>
      <c r="BV323" s="85"/>
      <c r="CP323" s="85"/>
      <c r="CQ323" s="85"/>
      <c r="CS323" s="85"/>
      <c r="DF323" s="62"/>
      <c r="DH323" s="85"/>
      <c r="DI323" s="85"/>
    </row>
    <row r="324" spans="14:113" s="73" customFormat="1" ht="9" customHeight="1">
      <c r="N324" s="62"/>
      <c r="O324" s="62"/>
      <c r="P324" s="85"/>
      <c r="Q324" s="62"/>
      <c r="AD324" s="62"/>
      <c r="AF324" s="71"/>
      <c r="AG324" s="85"/>
      <c r="BC324" s="85"/>
      <c r="BE324" s="62"/>
      <c r="BU324" s="85"/>
      <c r="BV324" s="85"/>
      <c r="CP324" s="85"/>
      <c r="CQ324" s="85"/>
      <c r="CS324" s="85"/>
      <c r="DF324" s="62"/>
      <c r="DH324" s="85"/>
      <c r="DI324" s="85"/>
    </row>
    <row r="325" spans="14:113" s="73" customFormat="1" ht="9" customHeight="1">
      <c r="N325" s="62"/>
      <c r="O325" s="62"/>
      <c r="P325" s="85"/>
      <c r="Q325" s="62"/>
      <c r="AD325" s="62"/>
      <c r="AF325" s="71"/>
      <c r="AG325" s="85"/>
      <c r="BC325" s="85"/>
      <c r="BE325" s="62"/>
      <c r="BU325" s="85"/>
      <c r="BV325" s="85"/>
      <c r="CP325" s="85"/>
      <c r="CQ325" s="85"/>
      <c r="CS325" s="85"/>
      <c r="DF325" s="62"/>
      <c r="DH325" s="85"/>
      <c r="DI325" s="85"/>
    </row>
    <row r="326" spans="14:113" s="73" customFormat="1" ht="9" customHeight="1">
      <c r="N326" s="62"/>
      <c r="O326" s="62"/>
      <c r="P326" s="85"/>
      <c r="Q326" s="62"/>
      <c r="AD326" s="62"/>
      <c r="AF326" s="71"/>
      <c r="AG326" s="85"/>
      <c r="BC326" s="85"/>
      <c r="BE326" s="62"/>
      <c r="BU326" s="85"/>
      <c r="BV326" s="85"/>
      <c r="CP326" s="85"/>
      <c r="CQ326" s="85"/>
      <c r="CS326" s="85"/>
      <c r="DF326" s="62"/>
      <c r="DH326" s="85"/>
      <c r="DI326" s="85"/>
    </row>
    <row r="327" spans="14:113" s="73" customFormat="1" ht="9" customHeight="1">
      <c r="N327" s="62"/>
      <c r="O327" s="62"/>
      <c r="P327" s="85"/>
      <c r="Q327" s="62"/>
      <c r="AD327" s="62"/>
      <c r="AF327" s="71"/>
      <c r="AG327" s="85"/>
      <c r="BC327" s="85"/>
      <c r="BE327" s="62"/>
      <c r="BU327" s="85"/>
      <c r="BV327" s="85"/>
      <c r="CP327" s="85"/>
      <c r="CQ327" s="85"/>
      <c r="CS327" s="85"/>
      <c r="DF327" s="62"/>
      <c r="DH327" s="85"/>
      <c r="DI327" s="85"/>
    </row>
    <row r="328" spans="14:113" s="73" customFormat="1" ht="9" customHeight="1">
      <c r="N328" s="62"/>
      <c r="O328" s="62"/>
      <c r="P328" s="85"/>
      <c r="Q328" s="62"/>
      <c r="AD328" s="62"/>
      <c r="AF328" s="71"/>
      <c r="AG328" s="85"/>
      <c r="BC328" s="85"/>
      <c r="BE328" s="62"/>
      <c r="BU328" s="85"/>
      <c r="BV328" s="85"/>
      <c r="CP328" s="85"/>
      <c r="CQ328" s="85"/>
      <c r="CS328" s="85"/>
      <c r="DF328" s="62"/>
      <c r="DH328" s="85"/>
      <c r="DI328" s="85"/>
    </row>
    <row r="329" spans="14:113" s="73" customFormat="1" ht="9" customHeight="1">
      <c r="N329" s="62"/>
      <c r="O329" s="62"/>
      <c r="P329" s="85"/>
      <c r="Q329" s="62"/>
      <c r="AD329" s="62"/>
      <c r="AF329" s="71"/>
      <c r="AG329" s="85"/>
      <c r="BC329" s="85"/>
      <c r="BE329" s="62"/>
      <c r="BU329" s="85"/>
      <c r="BV329" s="85"/>
      <c r="CP329" s="85"/>
      <c r="CQ329" s="85"/>
      <c r="CS329" s="85"/>
      <c r="DF329" s="62"/>
      <c r="DH329" s="85"/>
      <c r="DI329" s="85"/>
    </row>
    <row r="330" spans="14:113" s="73" customFormat="1" ht="9" customHeight="1">
      <c r="N330" s="62"/>
      <c r="O330" s="62"/>
      <c r="P330" s="85"/>
      <c r="Q330" s="62"/>
      <c r="AD330" s="62"/>
      <c r="AF330" s="71"/>
      <c r="AG330" s="85"/>
      <c r="BC330" s="85"/>
      <c r="BE330" s="62"/>
      <c r="BU330" s="85"/>
      <c r="BV330" s="85"/>
      <c r="CP330" s="85"/>
      <c r="CQ330" s="85"/>
      <c r="CS330" s="85"/>
      <c r="DF330" s="62"/>
      <c r="DH330" s="85"/>
      <c r="DI330" s="85"/>
    </row>
    <row r="331" spans="14:113" s="73" customFormat="1" ht="9" customHeight="1">
      <c r="N331" s="62"/>
      <c r="O331" s="62"/>
      <c r="P331" s="85"/>
      <c r="Q331" s="62"/>
      <c r="AD331" s="62"/>
      <c r="AF331" s="71"/>
      <c r="AG331" s="85"/>
      <c r="BC331" s="85"/>
      <c r="BE331" s="62"/>
      <c r="BU331" s="85"/>
      <c r="BV331" s="85"/>
      <c r="CP331" s="85"/>
      <c r="CQ331" s="85"/>
      <c r="CS331" s="85"/>
      <c r="DF331" s="62"/>
      <c r="DH331" s="85"/>
      <c r="DI331" s="85"/>
    </row>
    <row r="332" spans="14:113" s="73" customFormat="1" ht="9" customHeight="1">
      <c r="N332" s="62"/>
      <c r="O332" s="62"/>
      <c r="P332" s="85"/>
      <c r="Q332" s="62"/>
      <c r="AD332" s="62"/>
      <c r="AF332" s="71"/>
      <c r="AG332" s="85"/>
      <c r="BC332" s="85"/>
      <c r="BE332" s="62"/>
      <c r="BU332" s="85"/>
      <c r="BV332" s="85"/>
      <c r="CP332" s="85"/>
      <c r="CQ332" s="85"/>
      <c r="CS332" s="85"/>
      <c r="DF332" s="62"/>
      <c r="DH332" s="85"/>
      <c r="DI332" s="85"/>
    </row>
    <row r="333" spans="14:113" s="73" customFormat="1" ht="9" customHeight="1">
      <c r="N333" s="62"/>
      <c r="O333" s="62"/>
      <c r="P333" s="85"/>
      <c r="Q333" s="62"/>
      <c r="AD333" s="62"/>
      <c r="AF333" s="71"/>
      <c r="AG333" s="85"/>
      <c r="BC333" s="85"/>
      <c r="BE333" s="62"/>
      <c r="BU333" s="85"/>
      <c r="BV333" s="85"/>
      <c r="CP333" s="85"/>
      <c r="CQ333" s="85"/>
      <c r="CS333" s="85"/>
      <c r="DF333" s="62"/>
      <c r="DH333" s="85"/>
      <c r="DI333" s="85"/>
    </row>
    <row r="334" spans="14:113" s="73" customFormat="1" ht="9" customHeight="1">
      <c r="N334" s="62"/>
      <c r="O334" s="62"/>
      <c r="P334" s="85"/>
      <c r="Q334" s="62"/>
      <c r="AD334" s="62"/>
      <c r="AF334" s="71"/>
      <c r="AG334" s="85"/>
      <c r="BC334" s="85"/>
      <c r="BE334" s="62"/>
      <c r="BU334" s="85"/>
      <c r="BV334" s="85"/>
      <c r="CP334" s="85"/>
      <c r="CQ334" s="85"/>
      <c r="CS334" s="85"/>
      <c r="DF334" s="62"/>
      <c r="DH334" s="85"/>
      <c r="DI334" s="85"/>
    </row>
    <row r="335" spans="14:113" s="73" customFormat="1" ht="9" customHeight="1">
      <c r="N335" s="62"/>
      <c r="O335" s="62"/>
      <c r="P335" s="85"/>
      <c r="Q335" s="62"/>
      <c r="AD335" s="62"/>
      <c r="AF335" s="71"/>
      <c r="AG335" s="85"/>
      <c r="BC335" s="85"/>
      <c r="BE335" s="62"/>
      <c r="BU335" s="85"/>
      <c r="BV335" s="85"/>
      <c r="CP335" s="85"/>
      <c r="CQ335" s="85"/>
      <c r="CS335" s="85"/>
      <c r="DF335" s="62"/>
      <c r="DH335" s="85"/>
      <c r="DI335" s="85"/>
    </row>
    <row r="336" spans="14:113" s="73" customFormat="1" ht="9" customHeight="1">
      <c r="N336" s="62"/>
      <c r="O336" s="62"/>
      <c r="P336" s="85"/>
      <c r="Q336" s="62"/>
      <c r="AD336" s="62"/>
      <c r="AF336" s="71"/>
      <c r="AG336" s="85"/>
      <c r="BC336" s="85"/>
      <c r="BE336" s="62"/>
      <c r="BU336" s="85"/>
      <c r="BV336" s="85"/>
      <c r="CP336" s="85"/>
      <c r="CQ336" s="85"/>
      <c r="CS336" s="85"/>
      <c r="DF336" s="62"/>
      <c r="DH336" s="85"/>
      <c r="DI336" s="85"/>
    </row>
    <row r="337" spans="14:113" s="73" customFormat="1" ht="9" customHeight="1">
      <c r="N337" s="62"/>
      <c r="O337" s="62"/>
      <c r="P337" s="85"/>
      <c r="Q337" s="62"/>
      <c r="AD337" s="62"/>
      <c r="AF337" s="71"/>
      <c r="AG337" s="85"/>
      <c r="BC337" s="85"/>
      <c r="BE337" s="62"/>
      <c r="BU337" s="85"/>
      <c r="BV337" s="85"/>
      <c r="CP337" s="85"/>
      <c r="CQ337" s="85"/>
      <c r="CS337" s="85"/>
      <c r="DF337" s="62"/>
      <c r="DH337" s="85"/>
      <c r="DI337" s="85"/>
    </row>
    <row r="338" spans="14:113" s="73" customFormat="1" ht="9" customHeight="1">
      <c r="N338" s="62"/>
      <c r="O338" s="62"/>
      <c r="P338" s="85"/>
      <c r="Q338" s="62"/>
      <c r="AD338" s="62"/>
      <c r="AF338" s="71"/>
      <c r="AG338" s="85"/>
      <c r="BC338" s="85"/>
      <c r="BE338" s="62"/>
      <c r="BU338" s="85"/>
      <c r="BV338" s="85"/>
      <c r="CP338" s="85"/>
      <c r="CQ338" s="85"/>
      <c r="CS338" s="85"/>
      <c r="DF338" s="62"/>
      <c r="DH338" s="85"/>
      <c r="DI338" s="85"/>
    </row>
    <row r="339" spans="14:113" s="73" customFormat="1" ht="9" customHeight="1">
      <c r="N339" s="62"/>
      <c r="O339" s="62"/>
      <c r="P339" s="85"/>
      <c r="Q339" s="62"/>
      <c r="AD339" s="62"/>
      <c r="AF339" s="71"/>
      <c r="AG339" s="85"/>
      <c r="BC339" s="85"/>
      <c r="BE339" s="62"/>
      <c r="BU339" s="85"/>
      <c r="BV339" s="85"/>
      <c r="CP339" s="85"/>
      <c r="CQ339" s="85"/>
      <c r="CS339" s="85"/>
      <c r="DF339" s="62"/>
      <c r="DH339" s="85"/>
      <c r="DI339" s="85"/>
    </row>
    <row r="340" spans="14:113" s="73" customFormat="1" ht="9" customHeight="1">
      <c r="N340" s="62"/>
      <c r="O340" s="62"/>
      <c r="P340" s="85"/>
      <c r="Q340" s="62"/>
      <c r="AD340" s="62"/>
      <c r="AF340" s="71"/>
      <c r="AG340" s="85"/>
      <c r="BC340" s="85"/>
      <c r="BE340" s="62"/>
      <c r="BU340" s="85"/>
      <c r="BV340" s="85"/>
      <c r="CP340" s="85"/>
      <c r="CQ340" s="85"/>
      <c r="CS340" s="85"/>
      <c r="DF340" s="62"/>
      <c r="DH340" s="85"/>
      <c r="DI340" s="85"/>
    </row>
    <row r="341" spans="14:113" s="73" customFormat="1" ht="9" customHeight="1">
      <c r="N341" s="62"/>
      <c r="O341" s="62"/>
      <c r="P341" s="85"/>
      <c r="Q341" s="62"/>
      <c r="AD341" s="62"/>
      <c r="AF341" s="71"/>
      <c r="AG341" s="85"/>
      <c r="BC341" s="85"/>
      <c r="BE341" s="62"/>
      <c r="BU341" s="85"/>
      <c r="BV341" s="85"/>
      <c r="CP341" s="85"/>
      <c r="CQ341" s="85"/>
      <c r="CS341" s="85"/>
      <c r="DF341" s="62"/>
      <c r="DH341" s="85"/>
      <c r="DI341" s="85"/>
    </row>
    <row r="342" spans="14:113" s="73" customFormat="1" ht="9" customHeight="1">
      <c r="N342" s="62"/>
      <c r="O342" s="62"/>
      <c r="P342" s="85"/>
      <c r="Q342" s="62"/>
      <c r="AD342" s="62"/>
      <c r="AF342" s="71"/>
      <c r="AG342" s="85"/>
      <c r="BC342" s="85"/>
      <c r="BE342" s="62"/>
      <c r="BU342" s="85"/>
      <c r="BV342" s="85"/>
      <c r="CP342" s="85"/>
      <c r="CQ342" s="85"/>
      <c r="CS342" s="85"/>
      <c r="DF342" s="62"/>
      <c r="DH342" s="85"/>
      <c r="DI342" s="85"/>
    </row>
    <row r="343" spans="14:113" s="73" customFormat="1" ht="9" customHeight="1">
      <c r="N343" s="62"/>
      <c r="O343" s="62"/>
      <c r="P343" s="85"/>
      <c r="Q343" s="62"/>
      <c r="AD343" s="62"/>
      <c r="AF343" s="71"/>
      <c r="AG343" s="85"/>
      <c r="BC343" s="85"/>
      <c r="BE343" s="62"/>
      <c r="BU343" s="85"/>
      <c r="BV343" s="85"/>
      <c r="CP343" s="85"/>
      <c r="CQ343" s="85"/>
      <c r="CS343" s="85"/>
      <c r="DF343" s="62"/>
      <c r="DH343" s="85"/>
      <c r="DI343" s="85"/>
    </row>
    <row r="344" spans="14:113" s="73" customFormat="1" ht="9" customHeight="1">
      <c r="N344" s="62"/>
      <c r="O344" s="62"/>
      <c r="P344" s="85"/>
      <c r="Q344" s="62"/>
      <c r="AD344" s="62"/>
      <c r="AF344" s="71"/>
      <c r="AG344" s="85"/>
      <c r="BC344" s="85"/>
      <c r="BE344" s="62"/>
      <c r="BU344" s="85"/>
      <c r="BV344" s="85"/>
      <c r="CP344" s="85"/>
      <c r="CQ344" s="85"/>
      <c r="CS344" s="85"/>
      <c r="DF344" s="62"/>
      <c r="DH344" s="85"/>
      <c r="DI344" s="85"/>
    </row>
    <row r="345" spans="14:113" s="73" customFormat="1" ht="9" customHeight="1">
      <c r="N345" s="62"/>
      <c r="O345" s="62"/>
      <c r="P345" s="85"/>
      <c r="Q345" s="62"/>
      <c r="AD345" s="62"/>
      <c r="AF345" s="71"/>
      <c r="AG345" s="85"/>
      <c r="BC345" s="85"/>
      <c r="BE345" s="62"/>
      <c r="BU345" s="85"/>
      <c r="BV345" s="85"/>
      <c r="CP345" s="85"/>
      <c r="CQ345" s="85"/>
      <c r="CS345" s="85"/>
      <c r="DF345" s="62"/>
      <c r="DH345" s="85"/>
      <c r="DI345" s="85"/>
    </row>
    <row r="346" spans="14:113" s="73" customFormat="1" ht="9" customHeight="1">
      <c r="N346" s="62"/>
      <c r="O346" s="62"/>
      <c r="P346" s="85"/>
      <c r="Q346" s="62"/>
      <c r="AD346" s="62"/>
      <c r="AF346" s="71"/>
      <c r="AG346" s="85"/>
      <c r="BC346" s="85"/>
      <c r="BE346" s="62"/>
      <c r="BU346" s="85"/>
      <c r="BV346" s="85"/>
      <c r="CP346" s="85"/>
      <c r="CQ346" s="85"/>
      <c r="CS346" s="85"/>
      <c r="DF346" s="62"/>
      <c r="DH346" s="85"/>
      <c r="DI346" s="85"/>
    </row>
    <row r="347" spans="14:113" s="73" customFormat="1" ht="9" customHeight="1">
      <c r="N347" s="62"/>
      <c r="O347" s="62"/>
      <c r="P347" s="85"/>
      <c r="Q347" s="62"/>
      <c r="AD347" s="62"/>
      <c r="AF347" s="71"/>
      <c r="AG347" s="85"/>
      <c r="BC347" s="85"/>
      <c r="BE347" s="62"/>
      <c r="BU347" s="85"/>
      <c r="BV347" s="85"/>
      <c r="CP347" s="85"/>
      <c r="CQ347" s="85"/>
      <c r="CS347" s="85"/>
      <c r="DF347" s="62"/>
      <c r="DH347" s="85"/>
      <c r="DI347" s="85"/>
    </row>
    <row r="348" spans="14:113" s="73" customFormat="1" ht="9" customHeight="1">
      <c r="N348" s="62"/>
      <c r="O348" s="62"/>
      <c r="P348" s="85"/>
      <c r="Q348" s="62"/>
      <c r="AD348" s="62"/>
      <c r="AF348" s="71"/>
      <c r="AG348" s="85"/>
      <c r="BC348" s="85"/>
      <c r="BE348" s="62"/>
      <c r="BU348" s="85"/>
      <c r="BV348" s="85"/>
      <c r="CP348" s="85"/>
      <c r="CQ348" s="85"/>
      <c r="CS348" s="85"/>
      <c r="DF348" s="62"/>
      <c r="DH348" s="85"/>
      <c r="DI348" s="85"/>
    </row>
    <row r="349" spans="14:113" s="73" customFormat="1" ht="9" customHeight="1">
      <c r="N349" s="62"/>
      <c r="O349" s="62"/>
      <c r="P349" s="85"/>
      <c r="Q349" s="62"/>
      <c r="AD349" s="62"/>
      <c r="AF349" s="71"/>
      <c r="AG349" s="85"/>
      <c r="BC349" s="85"/>
      <c r="BE349" s="62"/>
      <c r="BU349" s="85"/>
      <c r="BV349" s="85"/>
      <c r="CP349" s="85"/>
      <c r="CQ349" s="85"/>
      <c r="CS349" s="85"/>
      <c r="DF349" s="62"/>
      <c r="DH349" s="85"/>
      <c r="DI349" s="85"/>
    </row>
    <row r="350" spans="14:113" s="73" customFormat="1" ht="9" customHeight="1">
      <c r="N350" s="62"/>
      <c r="O350" s="62"/>
      <c r="P350" s="85"/>
      <c r="Q350" s="62"/>
      <c r="AD350" s="62"/>
      <c r="AF350" s="71"/>
      <c r="AG350" s="85"/>
      <c r="BC350" s="85"/>
      <c r="BE350" s="62"/>
      <c r="BU350" s="85"/>
      <c r="BV350" s="85"/>
      <c r="CP350" s="85"/>
      <c r="CQ350" s="85"/>
      <c r="CS350" s="85"/>
      <c r="DF350" s="62"/>
      <c r="DH350" s="85"/>
      <c r="DI350" s="85"/>
    </row>
    <row r="351" spans="14:113" s="73" customFormat="1" ht="9" customHeight="1">
      <c r="N351" s="62"/>
      <c r="O351" s="62"/>
      <c r="P351" s="85"/>
      <c r="Q351" s="62"/>
      <c r="AD351" s="62"/>
      <c r="AF351" s="71"/>
      <c r="AG351" s="85"/>
      <c r="BC351" s="85"/>
      <c r="BE351" s="62"/>
      <c r="BU351" s="85"/>
      <c r="BV351" s="85"/>
      <c r="CP351" s="85"/>
      <c r="CQ351" s="85"/>
      <c r="CS351" s="85"/>
      <c r="DF351" s="62"/>
      <c r="DH351" s="85"/>
      <c r="DI351" s="85"/>
    </row>
    <row r="352" spans="14:113" s="73" customFormat="1" ht="9" customHeight="1">
      <c r="N352" s="62"/>
      <c r="O352" s="62"/>
      <c r="P352" s="85"/>
      <c r="Q352" s="62"/>
      <c r="AD352" s="62"/>
      <c r="AF352" s="71"/>
      <c r="AG352" s="85"/>
      <c r="BC352" s="85"/>
      <c r="BE352" s="62"/>
      <c r="BU352" s="85"/>
      <c r="BV352" s="85"/>
      <c r="CP352" s="85"/>
      <c r="CQ352" s="85"/>
      <c r="CS352" s="85"/>
      <c r="DF352" s="62"/>
      <c r="DH352" s="85"/>
      <c r="DI352" s="85"/>
    </row>
    <row r="353" spans="14:113" s="73" customFormat="1" ht="9" customHeight="1">
      <c r="N353" s="62"/>
      <c r="O353" s="62"/>
      <c r="P353" s="85"/>
      <c r="Q353" s="62"/>
      <c r="AD353" s="62"/>
      <c r="AF353" s="71"/>
      <c r="AG353" s="85"/>
      <c r="BC353" s="85"/>
      <c r="BE353" s="62"/>
      <c r="BU353" s="85"/>
      <c r="BV353" s="85"/>
      <c r="CP353" s="85"/>
      <c r="CQ353" s="85"/>
      <c r="CS353" s="85"/>
      <c r="DF353" s="62"/>
      <c r="DH353" s="85"/>
      <c r="DI353" s="85"/>
    </row>
    <row r="354" spans="14:113" s="73" customFormat="1" ht="9" customHeight="1">
      <c r="N354" s="62"/>
      <c r="O354" s="62"/>
      <c r="P354" s="85"/>
      <c r="Q354" s="62"/>
      <c r="AD354" s="62"/>
      <c r="AF354" s="71"/>
      <c r="AG354" s="85"/>
      <c r="BC354" s="85"/>
      <c r="BE354" s="62"/>
      <c r="BU354" s="85"/>
      <c r="BV354" s="85"/>
      <c r="CP354" s="85"/>
      <c r="CQ354" s="85"/>
      <c r="CS354" s="85"/>
      <c r="DF354" s="62"/>
      <c r="DH354" s="85"/>
      <c r="DI354" s="85"/>
    </row>
    <row r="355" spans="14:113" s="73" customFormat="1" ht="9" customHeight="1">
      <c r="N355" s="62"/>
      <c r="O355" s="62"/>
      <c r="P355" s="85"/>
      <c r="Q355" s="62"/>
      <c r="AD355" s="62"/>
      <c r="AF355" s="71"/>
      <c r="AG355" s="85"/>
      <c r="BC355" s="85"/>
      <c r="BE355" s="62"/>
      <c r="BU355" s="85"/>
      <c r="BV355" s="85"/>
      <c r="CP355" s="85"/>
      <c r="CQ355" s="85"/>
      <c r="CS355" s="85"/>
      <c r="DF355" s="62"/>
      <c r="DH355" s="85"/>
      <c r="DI355" s="85"/>
    </row>
    <row r="356" spans="14:113" s="73" customFormat="1" ht="9" customHeight="1">
      <c r="N356" s="62"/>
      <c r="O356" s="62"/>
      <c r="P356" s="85"/>
      <c r="Q356" s="62"/>
      <c r="AD356" s="62"/>
      <c r="AF356" s="71"/>
      <c r="AG356" s="85"/>
      <c r="BC356" s="85"/>
      <c r="BE356" s="62"/>
      <c r="BU356" s="85"/>
      <c r="BV356" s="85"/>
      <c r="CP356" s="85"/>
      <c r="CQ356" s="85"/>
      <c r="CS356" s="85"/>
      <c r="DF356" s="62"/>
      <c r="DH356" s="85"/>
      <c r="DI356" s="85"/>
    </row>
    <row r="357" spans="14:113" s="73" customFormat="1" ht="9" customHeight="1">
      <c r="N357" s="62"/>
      <c r="O357" s="62"/>
      <c r="P357" s="85"/>
      <c r="Q357" s="62"/>
      <c r="AD357" s="62"/>
      <c r="AF357" s="71"/>
      <c r="AG357" s="85"/>
      <c r="BC357" s="85"/>
      <c r="BE357" s="62"/>
      <c r="BU357" s="85"/>
      <c r="BV357" s="85"/>
      <c r="CP357" s="85"/>
      <c r="CQ357" s="85"/>
      <c r="CS357" s="85"/>
      <c r="DF357" s="62"/>
      <c r="DH357" s="85"/>
      <c r="DI357" s="85"/>
    </row>
    <row r="358" spans="14:113" s="73" customFormat="1" ht="9" customHeight="1">
      <c r="N358" s="62"/>
      <c r="O358" s="62"/>
      <c r="P358" s="85"/>
      <c r="Q358" s="62"/>
      <c r="AD358" s="62"/>
      <c r="AF358" s="71"/>
      <c r="AG358" s="85"/>
      <c r="BC358" s="85"/>
      <c r="BE358" s="62"/>
      <c r="BU358" s="85"/>
      <c r="BV358" s="85"/>
      <c r="CP358" s="85"/>
      <c r="CQ358" s="85"/>
      <c r="CS358" s="85"/>
      <c r="DF358" s="62"/>
      <c r="DH358" s="85"/>
      <c r="DI358" s="85"/>
    </row>
    <row r="359" spans="14:113" s="73" customFormat="1" ht="9" customHeight="1">
      <c r="N359" s="62"/>
      <c r="O359" s="62"/>
      <c r="P359" s="85"/>
      <c r="Q359" s="62"/>
      <c r="AD359" s="62"/>
      <c r="AF359" s="71"/>
      <c r="AG359" s="85"/>
      <c r="BC359" s="85"/>
      <c r="BE359" s="62"/>
      <c r="BU359" s="85"/>
      <c r="BV359" s="85"/>
      <c r="CP359" s="85"/>
      <c r="CQ359" s="85"/>
      <c r="CS359" s="85"/>
      <c r="DF359" s="62"/>
      <c r="DH359" s="85"/>
      <c r="DI359" s="85"/>
    </row>
    <row r="360" spans="14:113" s="73" customFormat="1" ht="9" customHeight="1">
      <c r="N360" s="62"/>
      <c r="O360" s="62"/>
      <c r="P360" s="85"/>
      <c r="Q360" s="62"/>
      <c r="AD360" s="62"/>
      <c r="AF360" s="71"/>
      <c r="AG360" s="85"/>
      <c r="BC360" s="85"/>
      <c r="BE360" s="62"/>
      <c r="BU360" s="85"/>
      <c r="BV360" s="85"/>
      <c r="CP360" s="85"/>
      <c r="CQ360" s="85"/>
      <c r="CS360" s="85"/>
      <c r="DF360" s="62"/>
      <c r="DH360" s="85"/>
      <c r="DI360" s="85"/>
    </row>
    <row r="361" spans="14:113" s="73" customFormat="1" ht="9" customHeight="1">
      <c r="N361" s="62"/>
      <c r="O361" s="62"/>
      <c r="P361" s="85"/>
      <c r="Q361" s="62"/>
      <c r="AD361" s="62"/>
      <c r="AF361" s="71"/>
      <c r="AG361" s="85"/>
      <c r="BC361" s="85"/>
      <c r="BE361" s="62"/>
      <c r="BU361" s="85"/>
      <c r="BV361" s="85"/>
      <c r="CP361" s="85"/>
      <c r="CQ361" s="85"/>
      <c r="CS361" s="85"/>
      <c r="DF361" s="62"/>
      <c r="DH361" s="85"/>
      <c r="DI361" s="85"/>
    </row>
    <row r="362" spans="14:113" s="73" customFormat="1" ht="9" customHeight="1">
      <c r="N362" s="62"/>
      <c r="O362" s="62"/>
      <c r="P362" s="85"/>
      <c r="Q362" s="62"/>
      <c r="AD362" s="62"/>
      <c r="AF362" s="71"/>
      <c r="AG362" s="85"/>
      <c r="BC362" s="85"/>
      <c r="BE362" s="62"/>
      <c r="BU362" s="85"/>
      <c r="BV362" s="85"/>
      <c r="CP362" s="85"/>
      <c r="CQ362" s="85"/>
      <c r="CS362" s="85"/>
      <c r="DF362" s="62"/>
      <c r="DH362" s="85"/>
      <c r="DI362" s="85"/>
    </row>
    <row r="363" spans="14:113" s="73" customFormat="1" ht="9" customHeight="1">
      <c r="N363" s="62"/>
      <c r="O363" s="62"/>
      <c r="P363" s="85"/>
      <c r="Q363" s="62"/>
      <c r="AD363" s="62"/>
      <c r="AF363" s="71"/>
      <c r="AG363" s="85"/>
      <c r="BC363" s="85"/>
      <c r="BE363" s="62"/>
      <c r="BU363" s="85"/>
      <c r="BV363" s="85"/>
      <c r="CP363" s="85"/>
      <c r="CQ363" s="85"/>
      <c r="CS363" s="85"/>
      <c r="DF363" s="62"/>
      <c r="DH363" s="85"/>
      <c r="DI363" s="85"/>
    </row>
    <row r="364" spans="14:113" s="73" customFormat="1" ht="9" customHeight="1">
      <c r="N364" s="62"/>
      <c r="O364" s="62"/>
      <c r="P364" s="85"/>
      <c r="Q364" s="62"/>
      <c r="AD364" s="62"/>
      <c r="AF364" s="71"/>
      <c r="AG364" s="85"/>
      <c r="BC364" s="85"/>
      <c r="BE364" s="62"/>
      <c r="BU364" s="85"/>
      <c r="BV364" s="85"/>
      <c r="CP364" s="85"/>
      <c r="CQ364" s="85"/>
      <c r="CS364" s="85"/>
      <c r="DF364" s="62"/>
      <c r="DH364" s="85"/>
      <c r="DI364" s="85"/>
    </row>
    <row r="365" spans="14:113" s="73" customFormat="1" ht="9" customHeight="1">
      <c r="N365" s="62"/>
      <c r="O365" s="62"/>
      <c r="P365" s="85"/>
      <c r="Q365" s="62"/>
      <c r="AD365" s="62"/>
      <c r="AF365" s="71"/>
      <c r="AG365" s="85"/>
      <c r="BC365" s="85"/>
      <c r="BE365" s="62"/>
      <c r="BU365" s="85"/>
      <c r="BV365" s="85"/>
      <c r="CP365" s="85"/>
      <c r="CQ365" s="85"/>
      <c r="CS365" s="85"/>
      <c r="DF365" s="62"/>
      <c r="DH365" s="85"/>
      <c r="DI365" s="85"/>
    </row>
    <row r="366" spans="14:113" s="73" customFormat="1" ht="9" customHeight="1">
      <c r="N366" s="62"/>
      <c r="O366" s="62"/>
      <c r="P366" s="85"/>
      <c r="Q366" s="62"/>
      <c r="AD366" s="62"/>
      <c r="AF366" s="71"/>
      <c r="AG366" s="85"/>
      <c r="BC366" s="85"/>
      <c r="BE366" s="62"/>
      <c r="BU366" s="85"/>
      <c r="BV366" s="85"/>
      <c r="CP366" s="85"/>
      <c r="CQ366" s="85"/>
      <c r="CS366" s="85"/>
      <c r="DF366" s="62"/>
      <c r="DH366" s="85"/>
      <c r="DI366" s="85"/>
    </row>
    <row r="367" spans="14:113" s="73" customFormat="1" ht="9" customHeight="1">
      <c r="N367" s="62"/>
      <c r="O367" s="62"/>
      <c r="P367" s="85"/>
      <c r="Q367" s="62"/>
      <c r="AD367" s="62"/>
      <c r="AF367" s="71"/>
      <c r="AG367" s="85"/>
      <c r="BC367" s="85"/>
      <c r="BE367" s="62"/>
      <c r="BU367" s="85"/>
      <c r="BV367" s="85"/>
      <c r="CP367" s="85"/>
      <c r="CQ367" s="85"/>
      <c r="CS367" s="85"/>
      <c r="DF367" s="62"/>
      <c r="DH367" s="85"/>
      <c r="DI367" s="85"/>
    </row>
    <row r="368" spans="14:113" s="73" customFormat="1" ht="9" customHeight="1">
      <c r="N368" s="62"/>
      <c r="O368" s="62"/>
      <c r="P368" s="85"/>
      <c r="Q368" s="62"/>
      <c r="AD368" s="62"/>
      <c r="AF368" s="71"/>
      <c r="AG368" s="85"/>
      <c r="BC368" s="85"/>
      <c r="BE368" s="62"/>
      <c r="BU368" s="85"/>
      <c r="BV368" s="85"/>
      <c r="CP368" s="85"/>
      <c r="CQ368" s="85"/>
      <c r="CS368" s="85"/>
      <c r="DF368" s="62"/>
      <c r="DH368" s="85"/>
      <c r="DI368" s="85"/>
    </row>
    <row r="369" spans="14:113" s="73" customFormat="1" ht="9" customHeight="1">
      <c r="N369" s="62"/>
      <c r="O369" s="62"/>
      <c r="P369" s="85"/>
      <c r="Q369" s="62"/>
      <c r="AD369" s="62"/>
      <c r="AF369" s="71"/>
      <c r="AG369" s="85"/>
      <c r="BC369" s="85"/>
      <c r="BE369" s="62"/>
      <c r="BU369" s="85"/>
      <c r="BV369" s="85"/>
      <c r="CP369" s="85"/>
      <c r="CQ369" s="85"/>
      <c r="CS369" s="85"/>
      <c r="DF369" s="62"/>
      <c r="DH369" s="85"/>
      <c r="DI369" s="85"/>
    </row>
    <row r="370" spans="14:113" s="73" customFormat="1" ht="9" customHeight="1">
      <c r="N370" s="62"/>
      <c r="O370" s="62"/>
      <c r="P370" s="85"/>
      <c r="Q370" s="62"/>
      <c r="AD370" s="62"/>
      <c r="AF370" s="71"/>
      <c r="AG370" s="85"/>
      <c r="BC370" s="85"/>
      <c r="BE370" s="62"/>
      <c r="BU370" s="85"/>
      <c r="BV370" s="85"/>
      <c r="CP370" s="85"/>
      <c r="CQ370" s="85"/>
      <c r="CS370" s="85"/>
      <c r="DF370" s="62"/>
      <c r="DH370" s="85"/>
      <c r="DI370" s="85"/>
    </row>
    <row r="371" spans="14:113" s="73" customFormat="1" ht="9" customHeight="1">
      <c r="N371" s="62"/>
      <c r="O371" s="62"/>
      <c r="P371" s="85"/>
      <c r="Q371" s="62"/>
      <c r="AD371" s="62"/>
      <c r="AF371" s="71"/>
      <c r="AG371" s="85"/>
      <c r="BC371" s="85"/>
      <c r="BE371" s="62"/>
      <c r="BU371" s="85"/>
      <c r="BV371" s="85"/>
      <c r="CP371" s="85"/>
      <c r="CQ371" s="85"/>
      <c r="CS371" s="85"/>
      <c r="DF371" s="62"/>
      <c r="DH371" s="85"/>
      <c r="DI371" s="85"/>
    </row>
    <row r="372" spans="14:113" s="73" customFormat="1" ht="9" customHeight="1">
      <c r="N372" s="62"/>
      <c r="O372" s="62"/>
      <c r="P372" s="85"/>
      <c r="Q372" s="62"/>
      <c r="AD372" s="62"/>
      <c r="AF372" s="71"/>
      <c r="AG372" s="85"/>
      <c r="BC372" s="85"/>
      <c r="BE372" s="62"/>
      <c r="BU372" s="85"/>
      <c r="BV372" s="85"/>
      <c r="CP372" s="85"/>
      <c r="CQ372" s="85"/>
      <c r="CS372" s="85"/>
      <c r="DF372" s="62"/>
      <c r="DH372" s="85"/>
      <c r="DI372" s="85"/>
    </row>
    <row r="373" spans="14:113" s="73" customFormat="1" ht="9" customHeight="1">
      <c r="N373" s="62"/>
      <c r="O373" s="62"/>
      <c r="P373" s="85"/>
      <c r="Q373" s="62"/>
      <c r="AD373" s="62"/>
      <c r="AF373" s="71"/>
      <c r="AG373" s="85"/>
      <c r="BC373" s="85"/>
      <c r="BE373" s="62"/>
      <c r="BU373" s="85"/>
      <c r="BV373" s="85"/>
      <c r="CP373" s="85"/>
      <c r="CQ373" s="85"/>
      <c r="CS373" s="85"/>
      <c r="DF373" s="62"/>
      <c r="DH373" s="85"/>
      <c r="DI373" s="85"/>
    </row>
    <row r="374" spans="14:113" s="73" customFormat="1" ht="9" customHeight="1">
      <c r="N374" s="62"/>
      <c r="O374" s="62"/>
      <c r="P374" s="85"/>
      <c r="Q374" s="62"/>
      <c r="AD374" s="62"/>
      <c r="AF374" s="71"/>
      <c r="AG374" s="85"/>
      <c r="BC374" s="85"/>
      <c r="BE374" s="62"/>
      <c r="BU374" s="85"/>
      <c r="BV374" s="85"/>
      <c r="CP374" s="85"/>
      <c r="CQ374" s="85"/>
      <c r="CS374" s="85"/>
      <c r="DF374" s="62"/>
      <c r="DH374" s="85"/>
      <c r="DI374" s="85"/>
    </row>
    <row r="375" spans="14:113" s="73" customFormat="1" ht="9" customHeight="1">
      <c r="N375" s="62"/>
      <c r="O375" s="62"/>
      <c r="P375" s="85"/>
      <c r="Q375" s="62"/>
      <c r="AD375" s="62"/>
      <c r="AF375" s="71"/>
      <c r="AG375" s="85"/>
      <c r="BC375" s="85"/>
      <c r="BE375" s="62"/>
      <c r="BU375" s="85"/>
      <c r="BV375" s="85"/>
      <c r="CP375" s="85"/>
      <c r="CQ375" s="85"/>
      <c r="CS375" s="85"/>
      <c r="DF375" s="62"/>
      <c r="DH375" s="85"/>
      <c r="DI375" s="85"/>
    </row>
    <row r="376" spans="14:113" s="73" customFormat="1" ht="9" customHeight="1">
      <c r="N376" s="62"/>
      <c r="O376" s="62"/>
      <c r="P376" s="85"/>
      <c r="Q376" s="62"/>
      <c r="AD376" s="62"/>
      <c r="AF376" s="71"/>
      <c r="AG376" s="85"/>
      <c r="BC376" s="85"/>
      <c r="BE376" s="62"/>
      <c r="BU376" s="85"/>
      <c r="BV376" s="85"/>
      <c r="CP376" s="85"/>
      <c r="CQ376" s="85"/>
      <c r="CS376" s="85"/>
      <c r="DF376" s="62"/>
      <c r="DH376" s="85"/>
      <c r="DI376" s="85"/>
    </row>
    <row r="377" spans="14:113" s="73" customFormat="1" ht="9" customHeight="1">
      <c r="N377" s="62"/>
      <c r="O377" s="62"/>
      <c r="P377" s="85"/>
      <c r="Q377" s="62"/>
      <c r="AD377" s="62"/>
      <c r="AF377" s="71"/>
      <c r="AG377" s="85"/>
      <c r="BC377" s="85"/>
      <c r="BE377" s="62"/>
      <c r="BU377" s="85"/>
      <c r="BV377" s="85"/>
      <c r="CP377" s="85"/>
      <c r="CQ377" s="85"/>
      <c r="CS377" s="85"/>
      <c r="DF377" s="62"/>
      <c r="DH377" s="85"/>
      <c r="DI377" s="85"/>
    </row>
    <row r="378" spans="14:113" s="73" customFormat="1" ht="9" customHeight="1">
      <c r="N378" s="62"/>
      <c r="O378" s="62"/>
      <c r="P378" s="85"/>
      <c r="Q378" s="62"/>
      <c r="AD378" s="62"/>
      <c r="AF378" s="71"/>
      <c r="AG378" s="85"/>
      <c r="BC378" s="85"/>
      <c r="BE378" s="62"/>
      <c r="BU378" s="85"/>
      <c r="BV378" s="85"/>
      <c r="CP378" s="85"/>
      <c r="CQ378" s="85"/>
      <c r="CS378" s="85"/>
      <c r="DF378" s="62"/>
      <c r="DH378" s="85"/>
      <c r="DI378" s="85"/>
    </row>
    <row r="379" spans="14:113" s="73" customFormat="1" ht="9" customHeight="1">
      <c r="N379" s="62"/>
      <c r="O379" s="62"/>
      <c r="P379" s="85"/>
      <c r="Q379" s="62"/>
      <c r="AD379" s="62"/>
      <c r="AF379" s="71"/>
      <c r="AG379" s="85"/>
      <c r="BC379" s="85"/>
      <c r="BE379" s="62"/>
      <c r="BU379" s="85"/>
      <c r="BV379" s="85"/>
      <c r="CP379" s="85"/>
      <c r="CQ379" s="85"/>
      <c r="CS379" s="85"/>
      <c r="DF379" s="62"/>
      <c r="DH379" s="85"/>
      <c r="DI379" s="85"/>
    </row>
    <row r="380" spans="14:113" s="73" customFormat="1" ht="9" customHeight="1">
      <c r="N380" s="62"/>
      <c r="O380" s="62"/>
      <c r="P380" s="85"/>
      <c r="Q380" s="62"/>
      <c r="AD380" s="62"/>
      <c r="AF380" s="71"/>
      <c r="AG380" s="85"/>
      <c r="BC380" s="85"/>
      <c r="BE380" s="62"/>
      <c r="BU380" s="85"/>
      <c r="BV380" s="85"/>
      <c r="CP380" s="85"/>
      <c r="CQ380" s="85"/>
      <c r="CS380" s="85"/>
      <c r="DF380" s="62"/>
      <c r="DH380" s="85"/>
      <c r="DI380" s="85"/>
    </row>
    <row r="381" spans="14:113" s="73" customFormat="1" ht="9" customHeight="1">
      <c r="N381" s="62"/>
      <c r="O381" s="62"/>
      <c r="P381" s="85"/>
      <c r="Q381" s="62"/>
      <c r="AD381" s="62"/>
      <c r="AF381" s="71"/>
      <c r="AG381" s="85"/>
      <c r="BC381" s="85"/>
      <c r="BE381" s="62"/>
      <c r="BU381" s="85"/>
      <c r="BV381" s="85"/>
      <c r="CP381" s="85"/>
      <c r="CQ381" s="85"/>
      <c r="CS381" s="85"/>
      <c r="DF381" s="62"/>
      <c r="DH381" s="85"/>
      <c r="DI381" s="85"/>
    </row>
    <row r="382" spans="14:113" s="73" customFormat="1" ht="9" customHeight="1">
      <c r="N382" s="62"/>
      <c r="O382" s="62"/>
      <c r="P382" s="85"/>
      <c r="Q382" s="62"/>
      <c r="AD382" s="62"/>
      <c r="AF382" s="71"/>
      <c r="AG382" s="85"/>
      <c r="BC382" s="85"/>
      <c r="BE382" s="62"/>
      <c r="BU382" s="85"/>
      <c r="BV382" s="85"/>
      <c r="CP382" s="85"/>
      <c r="CQ382" s="85"/>
      <c r="CS382" s="85"/>
      <c r="DF382" s="62"/>
      <c r="DH382" s="85"/>
      <c r="DI382" s="85"/>
    </row>
    <row r="383" spans="14:113" s="73" customFormat="1" ht="9" customHeight="1">
      <c r="N383" s="62"/>
      <c r="O383" s="62"/>
      <c r="P383" s="85"/>
      <c r="Q383" s="62"/>
      <c r="AD383" s="62"/>
      <c r="AF383" s="71"/>
      <c r="AG383" s="85"/>
      <c r="BC383" s="85"/>
      <c r="BE383" s="62"/>
      <c r="BU383" s="85"/>
      <c r="BV383" s="85"/>
      <c r="CP383" s="85"/>
      <c r="CQ383" s="85"/>
      <c r="CS383" s="85"/>
      <c r="DF383" s="62"/>
      <c r="DH383" s="85"/>
      <c r="DI383" s="85"/>
    </row>
    <row r="384" spans="14:113" s="73" customFormat="1" ht="9" customHeight="1">
      <c r="N384" s="62"/>
      <c r="O384" s="62"/>
      <c r="P384" s="85"/>
      <c r="Q384" s="62"/>
      <c r="AD384" s="62"/>
      <c r="AF384" s="71"/>
      <c r="AG384" s="85"/>
      <c r="BC384" s="85"/>
      <c r="BE384" s="62"/>
      <c r="BU384" s="85"/>
      <c r="BV384" s="85"/>
      <c r="CP384" s="85"/>
      <c r="CQ384" s="85"/>
      <c r="CS384" s="85"/>
      <c r="DF384" s="62"/>
      <c r="DH384" s="85"/>
      <c r="DI384" s="85"/>
    </row>
    <row r="385" spans="14:113" s="73" customFormat="1" ht="9" customHeight="1">
      <c r="N385" s="62"/>
      <c r="O385" s="62"/>
      <c r="P385" s="85"/>
      <c r="Q385" s="62"/>
      <c r="AD385" s="62"/>
      <c r="AF385" s="71"/>
      <c r="AG385" s="85"/>
      <c r="BC385" s="85"/>
      <c r="BE385" s="62"/>
      <c r="BU385" s="85"/>
      <c r="BV385" s="85"/>
      <c r="CP385" s="85"/>
      <c r="CQ385" s="85"/>
      <c r="CS385" s="85"/>
      <c r="DF385" s="62"/>
      <c r="DH385" s="85"/>
      <c r="DI385" s="85"/>
    </row>
    <row r="386" spans="14:113" s="73" customFormat="1" ht="9" customHeight="1">
      <c r="N386" s="62"/>
      <c r="O386" s="62"/>
      <c r="P386" s="85"/>
      <c r="Q386" s="62"/>
      <c r="AD386" s="62"/>
      <c r="AF386" s="71"/>
      <c r="AG386" s="85"/>
      <c r="BC386" s="85"/>
      <c r="BE386" s="62"/>
      <c r="BU386" s="85"/>
      <c r="BV386" s="85"/>
      <c r="CP386" s="85"/>
      <c r="CQ386" s="85"/>
      <c r="CS386" s="85"/>
      <c r="DF386" s="62"/>
      <c r="DH386" s="85"/>
      <c r="DI386" s="85"/>
    </row>
    <row r="387" spans="14:113" s="73" customFormat="1" ht="9" customHeight="1">
      <c r="N387" s="62"/>
      <c r="O387" s="62"/>
      <c r="P387" s="85"/>
      <c r="Q387" s="62"/>
      <c r="AD387" s="62"/>
      <c r="AF387" s="71"/>
      <c r="AG387" s="85"/>
      <c r="BC387" s="85"/>
      <c r="BE387" s="62"/>
      <c r="BU387" s="85"/>
      <c r="BV387" s="85"/>
      <c r="CP387" s="85"/>
      <c r="CQ387" s="85"/>
      <c r="CS387" s="85"/>
      <c r="DF387" s="62"/>
      <c r="DH387" s="85"/>
      <c r="DI387" s="85"/>
    </row>
    <row r="388" spans="14:113" s="73" customFormat="1" ht="9" customHeight="1">
      <c r="N388" s="62"/>
      <c r="O388" s="62"/>
      <c r="P388" s="85"/>
      <c r="Q388" s="62"/>
      <c r="AD388" s="62"/>
      <c r="AF388" s="71"/>
      <c r="AG388" s="85"/>
      <c r="BC388" s="85"/>
      <c r="BE388" s="62"/>
      <c r="BU388" s="85"/>
      <c r="BV388" s="85"/>
      <c r="CP388" s="85"/>
      <c r="CQ388" s="85"/>
      <c r="CS388" s="85"/>
      <c r="DF388" s="62"/>
      <c r="DH388" s="85"/>
      <c r="DI388" s="85"/>
    </row>
    <row r="389" spans="14:113" s="73" customFormat="1" ht="9" customHeight="1">
      <c r="N389" s="62"/>
      <c r="O389" s="62"/>
      <c r="P389" s="85"/>
      <c r="Q389" s="62"/>
      <c r="AD389" s="62"/>
      <c r="AF389" s="71"/>
      <c r="AG389" s="85"/>
      <c r="BC389" s="85"/>
      <c r="BE389" s="62"/>
      <c r="BU389" s="85"/>
      <c r="BV389" s="85"/>
      <c r="CP389" s="85"/>
      <c r="CQ389" s="85"/>
      <c r="CS389" s="85"/>
      <c r="DF389" s="62"/>
      <c r="DH389" s="85"/>
      <c r="DI389" s="85"/>
    </row>
    <row r="390" spans="14:113" s="73" customFormat="1" ht="9" customHeight="1">
      <c r="N390" s="62"/>
      <c r="O390" s="62"/>
      <c r="P390" s="85"/>
      <c r="Q390" s="62"/>
      <c r="AD390" s="62"/>
      <c r="AF390" s="71"/>
      <c r="AG390" s="85"/>
      <c r="BC390" s="85"/>
      <c r="BE390" s="62"/>
      <c r="BU390" s="85"/>
      <c r="BV390" s="85"/>
      <c r="CP390" s="85"/>
      <c r="CQ390" s="85"/>
      <c r="CS390" s="85"/>
      <c r="DF390" s="62"/>
      <c r="DH390" s="85"/>
      <c r="DI390" s="85"/>
    </row>
    <row r="391" spans="14:113" s="73" customFormat="1" ht="9" customHeight="1">
      <c r="N391" s="62"/>
      <c r="O391" s="62"/>
      <c r="P391" s="85"/>
      <c r="Q391" s="62"/>
      <c r="AD391" s="62"/>
      <c r="AF391" s="71"/>
      <c r="AG391" s="85"/>
      <c r="BC391" s="85"/>
      <c r="BE391" s="62"/>
      <c r="BU391" s="85"/>
      <c r="BV391" s="85"/>
      <c r="CP391" s="85"/>
      <c r="CQ391" s="85"/>
      <c r="CS391" s="85"/>
      <c r="DF391" s="62"/>
      <c r="DH391" s="85"/>
      <c r="DI391" s="85"/>
    </row>
    <row r="392" spans="14:113" s="73" customFormat="1" ht="9" customHeight="1">
      <c r="N392" s="62"/>
      <c r="O392" s="62"/>
      <c r="P392" s="85"/>
      <c r="Q392" s="62"/>
      <c r="AD392" s="62"/>
      <c r="AF392" s="71"/>
      <c r="AG392" s="85"/>
      <c r="BC392" s="85"/>
      <c r="BE392" s="62"/>
      <c r="BU392" s="85"/>
      <c r="BV392" s="85"/>
      <c r="CP392" s="85"/>
      <c r="CQ392" s="85"/>
      <c r="CS392" s="85"/>
      <c r="DF392" s="62"/>
      <c r="DH392" s="85"/>
      <c r="DI392" s="85"/>
    </row>
    <row r="393" spans="14:113" s="73" customFormat="1" ht="9" customHeight="1">
      <c r="N393" s="62"/>
      <c r="O393" s="62"/>
      <c r="P393" s="85"/>
      <c r="Q393" s="62"/>
      <c r="AD393" s="62"/>
      <c r="AF393" s="71"/>
      <c r="AG393" s="85"/>
      <c r="BC393" s="85"/>
      <c r="BE393" s="62"/>
      <c r="BU393" s="85"/>
      <c r="BV393" s="85"/>
      <c r="CP393" s="85"/>
      <c r="CQ393" s="85"/>
      <c r="CS393" s="85"/>
      <c r="DF393" s="62"/>
      <c r="DH393" s="85"/>
      <c r="DI393" s="85"/>
    </row>
    <row r="394" spans="14:113" s="73" customFormat="1" ht="9" customHeight="1">
      <c r="N394" s="62"/>
      <c r="O394" s="62"/>
      <c r="P394" s="85"/>
      <c r="Q394" s="62"/>
      <c r="AD394" s="62"/>
      <c r="AF394" s="71"/>
      <c r="AG394" s="85"/>
      <c r="BC394" s="85"/>
      <c r="BE394" s="62"/>
      <c r="BU394" s="85"/>
      <c r="BV394" s="85"/>
      <c r="CP394" s="85"/>
      <c r="CQ394" s="85"/>
      <c r="CS394" s="85"/>
      <c r="DF394" s="62"/>
      <c r="DH394" s="85"/>
      <c r="DI394" s="85"/>
    </row>
    <row r="395" spans="14:113" s="73" customFormat="1" ht="9" customHeight="1">
      <c r="N395" s="62"/>
      <c r="O395" s="62"/>
      <c r="P395" s="85"/>
      <c r="Q395" s="62"/>
      <c r="AD395" s="62"/>
      <c r="AF395" s="71"/>
      <c r="AG395" s="85"/>
      <c r="BC395" s="85"/>
      <c r="BE395" s="62"/>
      <c r="BU395" s="85"/>
      <c r="BV395" s="85"/>
      <c r="CP395" s="85"/>
      <c r="CQ395" s="85"/>
      <c r="CS395" s="85"/>
      <c r="DF395" s="62"/>
      <c r="DH395" s="85"/>
      <c r="DI395" s="85"/>
    </row>
    <row r="396" spans="14:113" s="73" customFormat="1" ht="9" customHeight="1">
      <c r="N396" s="62"/>
      <c r="O396" s="62"/>
      <c r="P396" s="85"/>
      <c r="Q396" s="62"/>
      <c r="AD396" s="62"/>
      <c r="AF396" s="71"/>
      <c r="AG396" s="85"/>
      <c r="BC396" s="85"/>
      <c r="BE396" s="62"/>
      <c r="BU396" s="85"/>
      <c r="BV396" s="85"/>
      <c r="CP396" s="85"/>
      <c r="CQ396" s="85"/>
      <c r="CS396" s="85"/>
      <c r="DF396" s="62"/>
      <c r="DH396" s="85"/>
      <c r="DI396" s="85"/>
    </row>
    <row r="397" spans="14:113" s="73" customFormat="1" ht="9" customHeight="1">
      <c r="N397" s="62"/>
      <c r="O397" s="62"/>
      <c r="P397" s="85"/>
      <c r="Q397" s="62"/>
      <c r="AD397" s="62"/>
      <c r="AF397" s="71"/>
      <c r="AG397" s="85"/>
      <c r="BC397" s="85"/>
      <c r="BE397" s="62"/>
      <c r="BU397" s="85"/>
      <c r="BV397" s="85"/>
      <c r="CP397" s="85"/>
      <c r="CQ397" s="85"/>
      <c r="CS397" s="85"/>
      <c r="DF397" s="62"/>
      <c r="DH397" s="85"/>
      <c r="DI397" s="85"/>
    </row>
    <row r="398" spans="14:113" s="73" customFormat="1" ht="9" customHeight="1">
      <c r="N398" s="62"/>
      <c r="O398" s="62"/>
      <c r="P398" s="85"/>
      <c r="Q398" s="62"/>
      <c r="AD398" s="62"/>
      <c r="AF398" s="71"/>
      <c r="AG398" s="85"/>
      <c r="BC398" s="85"/>
      <c r="BE398" s="62"/>
      <c r="BU398" s="85"/>
      <c r="BV398" s="85"/>
      <c r="CP398" s="85"/>
      <c r="CQ398" s="85"/>
      <c r="CS398" s="85"/>
      <c r="DF398" s="62"/>
      <c r="DH398" s="85"/>
      <c r="DI398" s="85"/>
    </row>
    <row r="399" spans="14:113" s="73" customFormat="1" ht="9" customHeight="1">
      <c r="N399" s="62"/>
      <c r="O399" s="62"/>
      <c r="P399" s="85"/>
      <c r="Q399" s="62"/>
      <c r="AD399" s="62"/>
      <c r="AF399" s="71"/>
      <c r="AG399" s="85"/>
      <c r="BC399" s="85"/>
      <c r="BE399" s="62"/>
      <c r="BU399" s="85"/>
      <c r="BV399" s="85"/>
      <c r="CP399" s="85"/>
      <c r="CQ399" s="85"/>
      <c r="CS399" s="85"/>
      <c r="DF399" s="62"/>
      <c r="DH399" s="85"/>
      <c r="DI399" s="85"/>
    </row>
    <row r="400" spans="14:113" s="73" customFormat="1" ht="9" customHeight="1">
      <c r="N400" s="62"/>
      <c r="O400" s="62"/>
      <c r="P400" s="85"/>
      <c r="Q400" s="62"/>
      <c r="AD400" s="62"/>
      <c r="AF400" s="71"/>
      <c r="AG400" s="85"/>
      <c r="BC400" s="85"/>
      <c r="BE400" s="62"/>
      <c r="BU400" s="85"/>
      <c r="BV400" s="85"/>
      <c r="CP400" s="85"/>
      <c r="CQ400" s="85"/>
      <c r="CS400" s="85"/>
      <c r="DF400" s="62"/>
      <c r="DH400" s="85"/>
      <c r="DI400" s="85"/>
    </row>
    <row r="401" spans="14:113" s="73" customFormat="1" ht="9" customHeight="1">
      <c r="N401" s="62"/>
      <c r="O401" s="62"/>
      <c r="P401" s="85"/>
      <c r="Q401" s="62"/>
      <c r="AD401" s="62"/>
      <c r="AF401" s="71"/>
      <c r="AG401" s="85"/>
      <c r="BC401" s="85"/>
      <c r="BE401" s="62"/>
      <c r="BU401" s="85"/>
      <c r="BV401" s="85"/>
      <c r="CP401" s="85"/>
      <c r="CQ401" s="85"/>
      <c r="CS401" s="85"/>
      <c r="DF401" s="62"/>
      <c r="DH401" s="85"/>
      <c r="DI401" s="85"/>
    </row>
    <row r="402" spans="14:113" s="73" customFormat="1" ht="9" customHeight="1">
      <c r="N402" s="62"/>
      <c r="O402" s="62"/>
      <c r="P402" s="85"/>
      <c r="Q402" s="62"/>
      <c r="AD402" s="62"/>
      <c r="AF402" s="71"/>
      <c r="AG402" s="85"/>
      <c r="BC402" s="85"/>
      <c r="BE402" s="62"/>
      <c r="BU402" s="85"/>
      <c r="BV402" s="85"/>
      <c r="CP402" s="85"/>
      <c r="CQ402" s="85"/>
      <c r="CS402" s="85"/>
      <c r="DF402" s="62"/>
      <c r="DH402" s="85"/>
      <c r="DI402" s="85"/>
    </row>
    <row r="403" spans="14:113" s="73" customFormat="1" ht="9" customHeight="1">
      <c r="N403" s="62"/>
      <c r="O403" s="62"/>
      <c r="P403" s="85"/>
      <c r="Q403" s="62"/>
      <c r="AD403" s="62"/>
      <c r="AF403" s="71"/>
      <c r="AG403" s="85"/>
      <c r="BC403" s="85"/>
      <c r="BE403" s="62"/>
      <c r="BU403" s="85"/>
      <c r="BV403" s="85"/>
      <c r="CP403" s="85"/>
      <c r="CQ403" s="85"/>
      <c r="CS403" s="85"/>
      <c r="DF403" s="62"/>
      <c r="DH403" s="85"/>
      <c r="DI403" s="85"/>
    </row>
    <row r="404" spans="14:113" s="73" customFormat="1" ht="9" customHeight="1">
      <c r="N404" s="62"/>
      <c r="O404" s="62"/>
      <c r="P404" s="85"/>
      <c r="Q404" s="62"/>
      <c r="AD404" s="62"/>
      <c r="AF404" s="71"/>
      <c r="AG404" s="85"/>
      <c r="BC404" s="85"/>
      <c r="BE404" s="62"/>
      <c r="BU404" s="85"/>
      <c r="BV404" s="85"/>
      <c r="CP404" s="85"/>
      <c r="CQ404" s="85"/>
      <c r="CS404" s="85"/>
      <c r="DF404" s="62"/>
      <c r="DH404" s="85"/>
      <c r="DI404" s="85"/>
    </row>
    <row r="405" spans="14:113" s="73" customFormat="1" ht="9" customHeight="1">
      <c r="N405" s="62"/>
      <c r="O405" s="62"/>
      <c r="P405" s="85"/>
      <c r="Q405" s="62"/>
      <c r="AD405" s="62"/>
      <c r="AF405" s="71"/>
      <c r="AG405" s="85"/>
      <c r="BC405" s="85"/>
      <c r="BE405" s="62"/>
      <c r="BU405" s="85"/>
      <c r="BV405" s="85"/>
      <c r="CP405" s="85"/>
      <c r="CQ405" s="85"/>
      <c r="CS405" s="85"/>
      <c r="DF405" s="62"/>
      <c r="DH405" s="85"/>
      <c r="DI405" s="85"/>
    </row>
    <row r="406" spans="14:113" s="73" customFormat="1" ht="9" customHeight="1">
      <c r="N406" s="62"/>
      <c r="O406" s="62"/>
      <c r="P406" s="85"/>
      <c r="Q406" s="62"/>
      <c r="AD406" s="62"/>
      <c r="AF406" s="71"/>
      <c r="AG406" s="85"/>
      <c r="BC406" s="85"/>
      <c r="BE406" s="62"/>
      <c r="BU406" s="85"/>
      <c r="BV406" s="85"/>
      <c r="CP406" s="85"/>
      <c r="CQ406" s="85"/>
      <c r="CS406" s="85"/>
      <c r="DF406" s="62"/>
      <c r="DH406" s="85"/>
      <c r="DI406" s="85"/>
    </row>
    <row r="407" spans="14:113" s="73" customFormat="1" ht="9" customHeight="1">
      <c r="N407" s="62"/>
      <c r="O407" s="62"/>
      <c r="P407" s="85"/>
      <c r="Q407" s="62"/>
      <c r="AD407" s="62"/>
      <c r="AF407" s="71"/>
      <c r="AG407" s="85"/>
      <c r="BC407" s="85"/>
      <c r="BE407" s="62"/>
      <c r="BU407" s="85"/>
      <c r="BV407" s="85"/>
      <c r="CP407" s="85"/>
      <c r="CQ407" s="85"/>
      <c r="CS407" s="85"/>
      <c r="DF407" s="62"/>
      <c r="DH407" s="85"/>
      <c r="DI407" s="85"/>
    </row>
    <row r="408" spans="14:113" s="73" customFormat="1" ht="9" customHeight="1">
      <c r="N408" s="62"/>
      <c r="O408" s="62"/>
      <c r="P408" s="85"/>
      <c r="Q408" s="62"/>
      <c r="AD408" s="62"/>
      <c r="AF408" s="71"/>
      <c r="AG408" s="85"/>
      <c r="BC408" s="85"/>
      <c r="BE408" s="62"/>
      <c r="BU408" s="85"/>
      <c r="BV408" s="85"/>
      <c r="CP408" s="85"/>
      <c r="CQ408" s="85"/>
      <c r="CS408" s="85"/>
      <c r="DF408" s="62"/>
      <c r="DH408" s="85"/>
      <c r="DI408" s="85"/>
    </row>
    <row r="409" spans="14:113" s="73" customFormat="1" ht="9" customHeight="1">
      <c r="N409" s="62"/>
      <c r="O409" s="62"/>
      <c r="P409" s="85"/>
      <c r="Q409" s="62"/>
      <c r="AD409" s="62"/>
      <c r="AF409" s="71"/>
      <c r="AG409" s="85"/>
      <c r="BC409" s="85"/>
      <c r="BE409" s="62"/>
      <c r="BU409" s="85"/>
      <c r="BV409" s="85"/>
      <c r="CP409" s="85"/>
      <c r="CQ409" s="85"/>
      <c r="CS409" s="85"/>
      <c r="DF409" s="62"/>
      <c r="DH409" s="85"/>
      <c r="DI409" s="85"/>
    </row>
    <row r="410" spans="14:113" s="73" customFormat="1" ht="9" customHeight="1">
      <c r="N410" s="62"/>
      <c r="O410" s="62"/>
      <c r="P410" s="85"/>
      <c r="Q410" s="62"/>
      <c r="AD410" s="62"/>
      <c r="AF410" s="71"/>
      <c r="AG410" s="85"/>
      <c r="BC410" s="85"/>
      <c r="BE410" s="62"/>
      <c r="BU410" s="85"/>
      <c r="BV410" s="85"/>
      <c r="CP410" s="85"/>
      <c r="CQ410" s="85"/>
      <c r="CS410" s="85"/>
      <c r="DF410" s="62"/>
      <c r="DH410" s="85"/>
      <c r="DI410" s="85"/>
    </row>
    <row r="411" spans="14:113" s="73" customFormat="1" ht="9" customHeight="1">
      <c r="N411" s="62"/>
      <c r="O411" s="62"/>
      <c r="P411" s="85"/>
      <c r="Q411" s="62"/>
      <c r="AD411" s="62"/>
      <c r="AF411" s="71"/>
      <c r="AG411" s="85"/>
      <c r="BC411" s="85"/>
      <c r="BE411" s="62"/>
      <c r="BU411" s="85"/>
      <c r="BV411" s="85"/>
      <c r="CP411" s="85"/>
      <c r="CQ411" s="85"/>
      <c r="CS411" s="85"/>
      <c r="DF411" s="62"/>
      <c r="DH411" s="85"/>
      <c r="DI411" s="85"/>
    </row>
    <row r="412" spans="14:113" s="73" customFormat="1" ht="9" customHeight="1">
      <c r="N412" s="62"/>
      <c r="O412" s="62"/>
      <c r="P412" s="85"/>
      <c r="Q412" s="62"/>
      <c r="AD412" s="62"/>
      <c r="AF412" s="71"/>
      <c r="AG412" s="85"/>
      <c r="BC412" s="85"/>
      <c r="BE412" s="62"/>
      <c r="BU412" s="85"/>
      <c r="BV412" s="85"/>
      <c r="CP412" s="85"/>
      <c r="CQ412" s="85"/>
      <c r="CS412" s="85"/>
      <c r="DF412" s="62"/>
      <c r="DH412" s="85"/>
      <c r="DI412" s="85"/>
    </row>
    <row r="413" spans="14:113" s="73" customFormat="1" ht="9" customHeight="1">
      <c r="N413" s="62"/>
      <c r="O413" s="62"/>
      <c r="P413" s="85"/>
      <c r="Q413" s="62"/>
      <c r="AD413" s="62"/>
      <c r="AF413" s="71"/>
      <c r="AG413" s="85"/>
      <c r="BC413" s="85"/>
      <c r="BE413" s="62"/>
      <c r="BU413" s="85"/>
      <c r="BV413" s="85"/>
      <c r="CP413" s="85"/>
      <c r="CQ413" s="85"/>
      <c r="CS413" s="85"/>
      <c r="DF413" s="62"/>
      <c r="DH413" s="85"/>
      <c r="DI413" s="85"/>
    </row>
    <row r="414" spans="14:113" s="73" customFormat="1" ht="9" customHeight="1">
      <c r="N414" s="62"/>
      <c r="O414" s="62"/>
      <c r="P414" s="85"/>
      <c r="Q414" s="62"/>
      <c r="AD414" s="62"/>
      <c r="AF414" s="71"/>
      <c r="AG414" s="85"/>
      <c r="BC414" s="85"/>
      <c r="BE414" s="62"/>
      <c r="BU414" s="85"/>
      <c r="BV414" s="85"/>
      <c r="CP414" s="85"/>
      <c r="CQ414" s="85"/>
      <c r="CS414" s="85"/>
      <c r="DF414" s="62"/>
      <c r="DH414" s="85"/>
      <c r="DI414" s="85"/>
    </row>
    <row r="415" spans="14:113" s="73" customFormat="1" ht="9" customHeight="1">
      <c r="N415" s="62"/>
      <c r="O415" s="62"/>
      <c r="P415" s="85"/>
      <c r="Q415" s="62"/>
      <c r="AD415" s="62"/>
      <c r="AF415" s="71"/>
      <c r="AG415" s="85"/>
      <c r="BC415" s="85"/>
      <c r="BE415" s="62"/>
      <c r="BU415" s="85"/>
      <c r="BV415" s="85"/>
      <c r="CP415" s="85"/>
      <c r="CQ415" s="85"/>
      <c r="CS415" s="85"/>
      <c r="DF415" s="62"/>
      <c r="DH415" s="85"/>
      <c r="DI415" s="85"/>
    </row>
    <row r="416" spans="14:113" s="73" customFormat="1" ht="9" customHeight="1">
      <c r="N416" s="62"/>
      <c r="O416" s="62"/>
      <c r="P416" s="85"/>
      <c r="Q416" s="62"/>
      <c r="AD416" s="62"/>
      <c r="AF416" s="71"/>
      <c r="AG416" s="85"/>
      <c r="BC416" s="85"/>
      <c r="BE416" s="62"/>
      <c r="BU416" s="85"/>
      <c r="BV416" s="85"/>
      <c r="CP416" s="85"/>
      <c r="CQ416" s="85"/>
      <c r="CS416" s="85"/>
      <c r="DF416" s="62"/>
      <c r="DH416" s="85"/>
      <c r="DI416" s="85"/>
    </row>
    <row r="417" spans="14:113" s="73" customFormat="1" ht="9" customHeight="1">
      <c r="N417" s="62"/>
      <c r="O417" s="62"/>
      <c r="P417" s="85"/>
      <c r="Q417" s="62"/>
      <c r="AD417" s="62"/>
      <c r="AF417" s="71"/>
      <c r="AG417" s="85"/>
      <c r="BC417" s="85"/>
      <c r="BE417" s="62"/>
      <c r="BU417" s="85"/>
      <c r="BV417" s="85"/>
      <c r="CP417" s="85"/>
      <c r="CQ417" s="85"/>
      <c r="CS417" s="85"/>
      <c r="DF417" s="62"/>
      <c r="DH417" s="85"/>
      <c r="DI417" s="85"/>
    </row>
    <row r="418" spans="14:113" s="73" customFormat="1" ht="9" customHeight="1">
      <c r="N418" s="62"/>
      <c r="O418" s="62"/>
      <c r="P418" s="85"/>
      <c r="Q418" s="62"/>
      <c r="AD418" s="62"/>
      <c r="AF418" s="71"/>
      <c r="AG418" s="85"/>
      <c r="BC418" s="85"/>
      <c r="BE418" s="62"/>
      <c r="BU418" s="85"/>
      <c r="BV418" s="85"/>
      <c r="CP418" s="85"/>
      <c r="CQ418" s="85"/>
      <c r="CS418" s="85"/>
      <c r="DF418" s="62"/>
      <c r="DH418" s="85"/>
      <c r="DI418" s="85"/>
    </row>
    <row r="419" spans="14:113" s="73" customFormat="1" ht="9" customHeight="1">
      <c r="N419" s="62"/>
      <c r="O419" s="62"/>
      <c r="P419" s="85"/>
      <c r="Q419" s="62"/>
      <c r="AD419" s="62"/>
      <c r="AF419" s="71"/>
      <c r="AG419" s="85"/>
      <c r="BC419" s="85"/>
      <c r="BE419" s="62"/>
      <c r="BU419" s="85"/>
      <c r="BV419" s="85"/>
      <c r="CP419" s="85"/>
      <c r="CQ419" s="85"/>
      <c r="CS419" s="85"/>
      <c r="DF419" s="62"/>
      <c r="DH419" s="85"/>
      <c r="DI419" s="85"/>
    </row>
    <row r="420" spans="14:113" s="73" customFormat="1" ht="9" customHeight="1">
      <c r="N420" s="62"/>
      <c r="O420" s="62"/>
      <c r="P420" s="85"/>
      <c r="Q420" s="62"/>
      <c r="AD420" s="62"/>
      <c r="AF420" s="71"/>
      <c r="AG420" s="85"/>
      <c r="BC420" s="85"/>
      <c r="BE420" s="62"/>
      <c r="BU420" s="85"/>
      <c r="BV420" s="85"/>
      <c r="CP420" s="85"/>
      <c r="CQ420" s="85"/>
      <c r="CS420" s="85"/>
      <c r="DF420" s="62"/>
      <c r="DH420" s="85"/>
      <c r="DI420" s="85"/>
    </row>
    <row r="421" spans="14:113" s="73" customFormat="1" ht="9" customHeight="1">
      <c r="N421" s="62"/>
      <c r="O421" s="62"/>
      <c r="P421" s="85"/>
      <c r="Q421" s="62"/>
      <c r="AD421" s="62"/>
      <c r="AF421" s="71"/>
      <c r="AG421" s="85"/>
      <c r="BC421" s="85"/>
      <c r="BE421" s="62"/>
      <c r="BU421" s="85"/>
      <c r="BV421" s="85"/>
      <c r="CP421" s="85"/>
      <c r="CQ421" s="85"/>
      <c r="CS421" s="85"/>
      <c r="DF421" s="62"/>
      <c r="DH421" s="85"/>
      <c r="DI421" s="85"/>
    </row>
    <row r="422" spans="14:113" s="73" customFormat="1" ht="9" customHeight="1">
      <c r="N422" s="62"/>
      <c r="O422" s="62"/>
      <c r="P422" s="85"/>
      <c r="Q422" s="62"/>
      <c r="AD422" s="62"/>
      <c r="AF422" s="71"/>
      <c r="AG422" s="85"/>
      <c r="BC422" s="85"/>
      <c r="BE422" s="62"/>
      <c r="BU422" s="85"/>
      <c r="BV422" s="85"/>
      <c r="CP422" s="85"/>
      <c r="CQ422" s="85"/>
      <c r="CS422" s="85"/>
      <c r="DF422" s="62"/>
      <c r="DH422" s="85"/>
      <c r="DI422" s="85"/>
    </row>
    <row r="423" spans="14:113" s="73" customFormat="1" ht="9" customHeight="1">
      <c r="N423" s="62"/>
      <c r="O423" s="62"/>
      <c r="P423" s="85"/>
      <c r="Q423" s="62"/>
      <c r="AD423" s="62"/>
      <c r="AF423" s="71"/>
      <c r="AG423" s="85"/>
      <c r="BC423" s="85"/>
      <c r="BE423" s="62"/>
      <c r="BU423" s="85"/>
      <c r="BV423" s="85"/>
      <c r="CP423" s="85"/>
      <c r="CQ423" s="85"/>
      <c r="CS423" s="85"/>
      <c r="DF423" s="62"/>
      <c r="DH423" s="85"/>
      <c r="DI423" s="85"/>
    </row>
    <row r="424" spans="14:113" s="73" customFormat="1" ht="9" customHeight="1">
      <c r="N424" s="62"/>
      <c r="O424" s="62"/>
      <c r="P424" s="85"/>
      <c r="Q424" s="62"/>
      <c r="AD424" s="62"/>
      <c r="AF424" s="71"/>
      <c r="AG424" s="85"/>
      <c r="BC424" s="85"/>
      <c r="BE424" s="62"/>
      <c r="BU424" s="85"/>
      <c r="BV424" s="85"/>
      <c r="CP424" s="85"/>
      <c r="CQ424" s="85"/>
      <c r="CS424" s="85"/>
      <c r="DF424" s="62"/>
      <c r="DH424" s="85"/>
      <c r="DI424" s="85"/>
    </row>
    <row r="425" spans="14:113" s="73" customFormat="1" ht="9" customHeight="1">
      <c r="N425" s="62"/>
      <c r="O425" s="62"/>
      <c r="P425" s="85"/>
      <c r="Q425" s="62"/>
      <c r="AD425" s="62"/>
      <c r="AF425" s="71"/>
      <c r="AG425" s="85"/>
      <c r="BC425" s="85"/>
      <c r="BE425" s="62"/>
      <c r="BU425" s="85"/>
      <c r="BV425" s="85"/>
      <c r="CP425" s="85"/>
      <c r="CQ425" s="85"/>
      <c r="CS425" s="85"/>
      <c r="DF425" s="62"/>
      <c r="DH425" s="85"/>
      <c r="DI425" s="85"/>
    </row>
    <row r="426" spans="14:113" s="73" customFormat="1" ht="9" customHeight="1">
      <c r="N426" s="62"/>
      <c r="O426" s="62"/>
      <c r="P426" s="85"/>
      <c r="Q426" s="62"/>
      <c r="AD426" s="62"/>
      <c r="AF426" s="71"/>
      <c r="AG426" s="85"/>
      <c r="BC426" s="85"/>
      <c r="BE426" s="62"/>
      <c r="BU426" s="85"/>
      <c r="BV426" s="85"/>
      <c r="CP426" s="85"/>
      <c r="CQ426" s="85"/>
      <c r="CS426" s="85"/>
      <c r="DF426" s="62"/>
      <c r="DH426" s="85"/>
      <c r="DI426" s="85"/>
    </row>
    <row r="427" spans="14:113" s="73" customFormat="1" ht="9" customHeight="1">
      <c r="N427" s="62"/>
      <c r="O427" s="62"/>
      <c r="P427" s="85"/>
      <c r="Q427" s="62"/>
      <c r="AD427" s="62"/>
      <c r="AF427" s="71"/>
      <c r="AG427" s="85"/>
      <c r="BC427" s="85"/>
      <c r="BE427" s="62"/>
      <c r="BU427" s="85"/>
      <c r="BV427" s="85"/>
      <c r="CP427" s="85"/>
      <c r="CQ427" s="85"/>
      <c r="CS427" s="85"/>
      <c r="DF427" s="62"/>
      <c r="DH427" s="85"/>
      <c r="DI427" s="85"/>
    </row>
    <row r="428" spans="14:113" s="73" customFormat="1" ht="9" customHeight="1">
      <c r="N428" s="62"/>
      <c r="O428" s="62"/>
      <c r="P428" s="85"/>
      <c r="Q428" s="62"/>
      <c r="AD428" s="62"/>
      <c r="AF428" s="71"/>
      <c r="AG428" s="85"/>
      <c r="BC428" s="85"/>
      <c r="BE428" s="62"/>
      <c r="BU428" s="85"/>
      <c r="BV428" s="85"/>
      <c r="CP428" s="85"/>
      <c r="CQ428" s="85"/>
      <c r="CS428" s="85"/>
      <c r="DF428" s="62"/>
      <c r="DH428" s="85"/>
      <c r="DI428" s="85"/>
    </row>
    <row r="429" spans="14:113" s="73" customFormat="1" ht="9" customHeight="1">
      <c r="N429" s="62"/>
      <c r="O429" s="62"/>
      <c r="P429" s="85"/>
      <c r="Q429" s="62"/>
      <c r="AD429" s="62"/>
      <c r="AF429" s="71"/>
      <c r="AG429" s="85"/>
      <c r="BC429" s="85"/>
      <c r="BE429" s="62"/>
      <c r="BU429" s="85"/>
      <c r="BV429" s="85"/>
      <c r="CP429" s="85"/>
      <c r="CQ429" s="85"/>
      <c r="CS429" s="85"/>
      <c r="DF429" s="62"/>
      <c r="DH429" s="85"/>
      <c r="DI429" s="85"/>
    </row>
    <row r="430" spans="14:113" s="73" customFormat="1" ht="9" customHeight="1">
      <c r="N430" s="62"/>
      <c r="O430" s="62"/>
      <c r="P430" s="85"/>
      <c r="Q430" s="62"/>
      <c r="AD430" s="62"/>
      <c r="AF430" s="71"/>
      <c r="AG430" s="85"/>
      <c r="BC430" s="85"/>
      <c r="BE430" s="62"/>
      <c r="BU430" s="85"/>
      <c r="BV430" s="85"/>
      <c r="CP430" s="85"/>
      <c r="CQ430" s="85"/>
      <c r="CS430" s="85"/>
      <c r="DF430" s="62"/>
      <c r="DH430" s="85"/>
      <c r="DI430" s="85"/>
    </row>
    <row r="431" spans="14:113" s="73" customFormat="1" ht="9" customHeight="1">
      <c r="N431" s="62"/>
      <c r="O431" s="62"/>
      <c r="P431" s="85"/>
      <c r="Q431" s="62"/>
      <c r="AD431" s="62"/>
      <c r="AF431" s="71"/>
      <c r="AG431" s="85"/>
      <c r="BC431" s="85"/>
      <c r="BE431" s="62"/>
      <c r="BU431" s="85"/>
      <c r="BV431" s="85"/>
      <c r="CP431" s="85"/>
      <c r="CQ431" s="85"/>
      <c r="CS431" s="85"/>
      <c r="DF431" s="62"/>
      <c r="DH431" s="85"/>
      <c r="DI431" s="85"/>
    </row>
    <row r="432" spans="14:113" s="73" customFormat="1" ht="9" customHeight="1">
      <c r="N432" s="62"/>
      <c r="O432" s="62"/>
      <c r="P432" s="85"/>
      <c r="Q432" s="62"/>
      <c r="AD432" s="62"/>
      <c r="AF432" s="71"/>
      <c r="AG432" s="85"/>
      <c r="BC432" s="85"/>
      <c r="BE432" s="62"/>
      <c r="BU432" s="85"/>
      <c r="BV432" s="85"/>
      <c r="CP432" s="85"/>
      <c r="CQ432" s="85"/>
      <c r="CS432" s="85"/>
      <c r="DF432" s="62"/>
      <c r="DH432" s="85"/>
      <c r="DI432" s="85"/>
    </row>
    <row r="433" spans="14:113" s="73" customFormat="1" ht="9" customHeight="1">
      <c r="N433" s="62"/>
      <c r="O433" s="62"/>
      <c r="P433" s="85"/>
      <c r="Q433" s="62"/>
      <c r="AD433" s="62"/>
      <c r="AF433" s="71"/>
      <c r="AG433" s="85"/>
      <c r="BC433" s="85"/>
      <c r="BE433" s="62"/>
      <c r="BU433" s="85"/>
      <c r="BV433" s="85"/>
      <c r="CP433" s="85"/>
      <c r="CQ433" s="85"/>
      <c r="CS433" s="85"/>
      <c r="DF433" s="62"/>
      <c r="DH433" s="85"/>
      <c r="DI433" s="85"/>
    </row>
    <row r="434" spans="14:113" s="73" customFormat="1" ht="9" customHeight="1">
      <c r="N434" s="62"/>
      <c r="O434" s="62"/>
      <c r="P434" s="85"/>
      <c r="Q434" s="62"/>
      <c r="AD434" s="62"/>
      <c r="AF434" s="71"/>
      <c r="AG434" s="85"/>
      <c r="BC434" s="85"/>
      <c r="BE434" s="62"/>
      <c r="BU434" s="85"/>
      <c r="BV434" s="85"/>
      <c r="CP434" s="85"/>
      <c r="CQ434" s="85"/>
      <c r="CS434" s="85"/>
      <c r="DF434" s="62"/>
      <c r="DH434" s="85"/>
      <c r="DI434" s="85"/>
    </row>
    <row r="435" spans="14:113" s="73" customFormat="1" ht="9" customHeight="1">
      <c r="N435" s="62"/>
      <c r="O435" s="62"/>
      <c r="P435" s="85"/>
      <c r="Q435" s="62"/>
      <c r="AD435" s="62"/>
      <c r="AF435" s="71"/>
      <c r="AG435" s="85"/>
      <c r="BC435" s="85"/>
      <c r="BE435" s="62"/>
      <c r="BU435" s="85"/>
      <c r="BV435" s="85"/>
      <c r="CP435" s="85"/>
      <c r="CQ435" s="85"/>
      <c r="CS435" s="85"/>
      <c r="DF435" s="62"/>
      <c r="DH435" s="85"/>
      <c r="DI435" s="85"/>
    </row>
    <row r="436" spans="14:113" s="73" customFormat="1" ht="9" customHeight="1">
      <c r="N436" s="62"/>
      <c r="O436" s="62"/>
      <c r="P436" s="85"/>
      <c r="Q436" s="62"/>
      <c r="AD436" s="62"/>
      <c r="AF436" s="71"/>
      <c r="AG436" s="85"/>
      <c r="BC436" s="85"/>
      <c r="BE436" s="62"/>
      <c r="BU436" s="85"/>
      <c r="BV436" s="85"/>
      <c r="CP436" s="85"/>
      <c r="CQ436" s="85"/>
      <c r="CS436" s="85"/>
      <c r="DF436" s="62"/>
      <c r="DH436" s="85"/>
      <c r="DI436" s="85"/>
    </row>
    <row r="437" spans="14:113" s="73" customFormat="1" ht="9" customHeight="1">
      <c r="N437" s="62"/>
      <c r="O437" s="62"/>
      <c r="P437" s="85"/>
      <c r="Q437" s="62"/>
      <c r="AD437" s="62"/>
      <c r="AF437" s="71"/>
      <c r="AG437" s="85"/>
      <c r="BC437" s="85"/>
      <c r="BE437" s="62"/>
      <c r="BU437" s="85"/>
      <c r="BV437" s="85"/>
      <c r="CP437" s="85"/>
      <c r="CQ437" s="85"/>
      <c r="CS437" s="85"/>
      <c r="DF437" s="62"/>
      <c r="DH437" s="85"/>
      <c r="DI437" s="85"/>
    </row>
    <row r="438" spans="14:113" s="73" customFormat="1" ht="9" customHeight="1">
      <c r="N438" s="62"/>
      <c r="O438" s="62"/>
      <c r="P438" s="85"/>
      <c r="Q438" s="62"/>
      <c r="AD438" s="62"/>
      <c r="AF438" s="71"/>
      <c r="AG438" s="85"/>
      <c r="BC438" s="85"/>
      <c r="BE438" s="62"/>
      <c r="BU438" s="85"/>
      <c r="BV438" s="85"/>
      <c r="CP438" s="85"/>
      <c r="CQ438" s="85"/>
      <c r="CS438" s="85"/>
      <c r="DF438" s="62"/>
      <c r="DH438" s="85"/>
      <c r="DI438" s="85"/>
    </row>
    <row r="439" spans="14:113" s="73" customFormat="1" ht="9" customHeight="1">
      <c r="N439" s="62"/>
      <c r="O439" s="62"/>
      <c r="P439" s="85"/>
      <c r="Q439" s="62"/>
      <c r="AD439" s="62"/>
      <c r="AF439" s="71"/>
      <c r="AG439" s="85"/>
      <c r="BC439" s="85"/>
      <c r="BE439" s="62"/>
      <c r="BU439" s="85"/>
      <c r="BV439" s="85"/>
      <c r="CP439" s="85"/>
      <c r="CQ439" s="85"/>
      <c r="CS439" s="85"/>
      <c r="DF439" s="62"/>
      <c r="DH439" s="85"/>
      <c r="DI439" s="85"/>
    </row>
    <row r="440" spans="14:113" s="73" customFormat="1" ht="9" customHeight="1">
      <c r="N440" s="62"/>
      <c r="O440" s="62"/>
      <c r="P440" s="85"/>
      <c r="Q440" s="62"/>
      <c r="AD440" s="62"/>
      <c r="AF440" s="71"/>
      <c r="AG440" s="85"/>
      <c r="BC440" s="85"/>
      <c r="BE440" s="62"/>
      <c r="BU440" s="85"/>
      <c r="BV440" s="85"/>
      <c r="CP440" s="85"/>
      <c r="CQ440" s="85"/>
      <c r="CS440" s="85"/>
      <c r="DF440" s="62"/>
      <c r="DH440" s="85"/>
      <c r="DI440" s="85"/>
    </row>
    <row r="441" spans="14:113" s="73" customFormat="1" ht="9" customHeight="1">
      <c r="N441" s="62"/>
      <c r="O441" s="62"/>
      <c r="P441" s="85"/>
      <c r="Q441" s="62"/>
      <c r="AD441" s="62"/>
      <c r="AF441" s="71"/>
      <c r="AG441" s="85"/>
      <c r="BC441" s="85"/>
      <c r="BE441" s="62"/>
      <c r="BU441" s="85"/>
      <c r="BV441" s="85"/>
      <c r="CP441" s="85"/>
      <c r="CQ441" s="85"/>
      <c r="CS441" s="85"/>
      <c r="DF441" s="62"/>
      <c r="DH441" s="85"/>
      <c r="DI441" s="85"/>
    </row>
    <row r="442" spans="14:113" s="73" customFormat="1" ht="9" customHeight="1">
      <c r="N442" s="62"/>
      <c r="O442" s="62"/>
      <c r="P442" s="85"/>
      <c r="Q442" s="62"/>
      <c r="AD442" s="62"/>
      <c r="AF442" s="71"/>
      <c r="AG442" s="85"/>
      <c r="BC442" s="85"/>
      <c r="BE442" s="62"/>
      <c r="BU442" s="85"/>
      <c r="BV442" s="85"/>
      <c r="CP442" s="85"/>
      <c r="CQ442" s="85"/>
      <c r="CS442" s="85"/>
      <c r="DF442" s="62"/>
      <c r="DH442" s="85"/>
      <c r="DI442" s="85"/>
    </row>
    <row r="443" spans="14:113" s="73" customFormat="1" ht="9" customHeight="1">
      <c r="N443" s="62"/>
      <c r="O443" s="62"/>
      <c r="P443" s="85"/>
      <c r="Q443" s="62"/>
      <c r="AD443" s="62"/>
      <c r="AF443" s="71"/>
      <c r="AG443" s="85"/>
      <c r="BC443" s="85"/>
      <c r="BE443" s="62"/>
      <c r="BU443" s="85"/>
      <c r="BV443" s="85"/>
      <c r="CP443" s="85"/>
      <c r="CQ443" s="85"/>
      <c r="CS443" s="85"/>
      <c r="DF443" s="62"/>
      <c r="DH443" s="85"/>
      <c r="DI443" s="85"/>
    </row>
    <row r="444" spans="14:113" s="73" customFormat="1" ht="9" customHeight="1">
      <c r="N444" s="62"/>
      <c r="O444" s="62"/>
      <c r="P444" s="85"/>
      <c r="Q444" s="62"/>
      <c r="AD444" s="62"/>
      <c r="AF444" s="71"/>
      <c r="AG444" s="85"/>
      <c r="BC444" s="85"/>
      <c r="BE444" s="62"/>
      <c r="BU444" s="85"/>
      <c r="BV444" s="85"/>
      <c r="CP444" s="85"/>
      <c r="CQ444" s="85"/>
      <c r="CS444" s="85"/>
      <c r="DF444" s="62"/>
      <c r="DH444" s="85"/>
      <c r="DI444" s="85"/>
    </row>
    <row r="445" spans="14:113" s="73" customFormat="1" ht="9" customHeight="1">
      <c r="N445" s="62"/>
      <c r="O445" s="62"/>
      <c r="P445" s="85"/>
      <c r="Q445" s="62"/>
      <c r="AD445" s="62"/>
      <c r="AF445" s="71"/>
      <c r="AG445" s="85"/>
      <c r="BC445" s="85"/>
      <c r="BE445" s="62"/>
      <c r="BU445" s="85"/>
      <c r="BV445" s="85"/>
      <c r="CP445" s="85"/>
      <c r="CQ445" s="85"/>
      <c r="CS445" s="85"/>
      <c r="DF445" s="62"/>
      <c r="DH445" s="85"/>
      <c r="DI445" s="85"/>
    </row>
    <row r="446" spans="14:113" s="73" customFormat="1" ht="9" customHeight="1">
      <c r="N446" s="62"/>
      <c r="O446" s="62"/>
      <c r="P446" s="85"/>
      <c r="Q446" s="62"/>
      <c r="AD446" s="62"/>
      <c r="AF446" s="71"/>
      <c r="AG446" s="85"/>
      <c r="BC446" s="85"/>
      <c r="BE446" s="62"/>
      <c r="BU446" s="85"/>
      <c r="BV446" s="85"/>
      <c r="CP446" s="85"/>
      <c r="CQ446" s="85"/>
      <c r="CS446" s="85"/>
      <c r="DF446" s="62"/>
      <c r="DH446" s="85"/>
      <c r="DI446" s="85"/>
    </row>
    <row r="447" spans="14:113" s="73" customFormat="1" ht="9" customHeight="1">
      <c r="N447" s="62"/>
      <c r="O447" s="62"/>
      <c r="P447" s="85"/>
      <c r="Q447" s="62"/>
      <c r="AD447" s="62"/>
      <c r="AF447" s="71"/>
      <c r="AG447" s="85"/>
      <c r="BC447" s="85"/>
      <c r="BE447" s="62"/>
      <c r="BU447" s="85"/>
      <c r="BV447" s="85"/>
      <c r="CP447" s="85"/>
      <c r="CQ447" s="85"/>
      <c r="CS447" s="85"/>
      <c r="DF447" s="62"/>
      <c r="DH447" s="85"/>
      <c r="DI447" s="85"/>
    </row>
    <row r="448" spans="14:113" s="73" customFormat="1" ht="9" customHeight="1">
      <c r="N448" s="62"/>
      <c r="O448" s="62"/>
      <c r="P448" s="85"/>
      <c r="Q448" s="62"/>
      <c r="AD448" s="62"/>
      <c r="AF448" s="71"/>
      <c r="AG448" s="85"/>
      <c r="BC448" s="85"/>
      <c r="BE448" s="62"/>
      <c r="BU448" s="85"/>
      <c r="BV448" s="85"/>
      <c r="CP448" s="85"/>
      <c r="CQ448" s="85"/>
      <c r="CS448" s="85"/>
      <c r="DF448" s="62"/>
      <c r="DH448" s="85"/>
      <c r="DI448" s="85"/>
    </row>
    <row r="449" spans="14:113" s="73" customFormat="1" ht="9" customHeight="1">
      <c r="N449" s="62"/>
      <c r="O449" s="62"/>
      <c r="P449" s="85"/>
      <c r="Q449" s="62"/>
      <c r="AD449" s="62"/>
      <c r="AF449" s="71"/>
      <c r="AG449" s="85"/>
      <c r="BC449" s="85"/>
      <c r="BE449" s="62"/>
      <c r="BU449" s="85"/>
      <c r="BV449" s="85"/>
      <c r="CP449" s="85"/>
      <c r="CQ449" s="85"/>
      <c r="CS449" s="85"/>
      <c r="DF449" s="62"/>
      <c r="DH449" s="85"/>
      <c r="DI449" s="85"/>
    </row>
    <row r="450" spans="14:113" s="73" customFormat="1" ht="9" customHeight="1">
      <c r="N450" s="62"/>
      <c r="O450" s="62"/>
      <c r="P450" s="85"/>
      <c r="Q450" s="62"/>
      <c r="AD450" s="62"/>
      <c r="AF450" s="71"/>
      <c r="AG450" s="85"/>
      <c r="BC450" s="85"/>
      <c r="BE450" s="62"/>
      <c r="BU450" s="85"/>
      <c r="BV450" s="85"/>
      <c r="CP450" s="85"/>
      <c r="CQ450" s="85"/>
      <c r="CS450" s="85"/>
      <c r="DF450" s="62"/>
      <c r="DH450" s="85"/>
      <c r="DI450" s="85"/>
    </row>
    <row r="451" spans="14:113" s="73" customFormat="1" ht="9" customHeight="1">
      <c r="N451" s="62"/>
      <c r="O451" s="62"/>
      <c r="P451" s="85"/>
      <c r="Q451" s="62"/>
      <c r="AD451" s="62"/>
      <c r="AF451" s="71"/>
      <c r="AG451" s="85"/>
      <c r="BC451" s="85"/>
      <c r="BE451" s="62"/>
      <c r="BU451" s="85"/>
      <c r="BV451" s="85"/>
      <c r="CP451" s="85"/>
      <c r="CQ451" s="85"/>
      <c r="CS451" s="85"/>
      <c r="DF451" s="62"/>
      <c r="DH451" s="85"/>
      <c r="DI451" s="85"/>
    </row>
    <row r="452" spans="14:113" s="73" customFormat="1" ht="9" customHeight="1">
      <c r="N452" s="62"/>
      <c r="O452" s="62"/>
      <c r="P452" s="85"/>
      <c r="Q452" s="62"/>
      <c r="AD452" s="62"/>
      <c r="AF452" s="71"/>
      <c r="AG452" s="85"/>
      <c r="BC452" s="85"/>
      <c r="BE452" s="62"/>
      <c r="BU452" s="85"/>
      <c r="BV452" s="85"/>
      <c r="CP452" s="85"/>
      <c r="CQ452" s="85"/>
      <c r="CS452" s="85"/>
      <c r="DF452" s="62"/>
      <c r="DH452" s="85"/>
      <c r="DI452" s="85"/>
    </row>
    <row r="453" spans="14:113" s="73" customFormat="1" ht="9" customHeight="1">
      <c r="N453" s="62"/>
      <c r="O453" s="62"/>
      <c r="P453" s="85"/>
      <c r="Q453" s="62"/>
      <c r="AD453" s="62"/>
      <c r="AF453" s="71"/>
      <c r="AG453" s="85"/>
      <c r="BC453" s="85"/>
      <c r="BE453" s="62"/>
      <c r="BU453" s="85"/>
      <c r="BV453" s="85"/>
      <c r="CP453" s="85"/>
      <c r="CQ453" s="85"/>
      <c r="CS453" s="85"/>
      <c r="DF453" s="62"/>
      <c r="DH453" s="85"/>
      <c r="DI453" s="85"/>
    </row>
    <row r="454" spans="14:113" s="73" customFormat="1" ht="9" customHeight="1">
      <c r="N454" s="62"/>
      <c r="O454" s="62"/>
      <c r="P454" s="85"/>
      <c r="Q454" s="62"/>
      <c r="AD454" s="62"/>
      <c r="AF454" s="71"/>
      <c r="AG454" s="85"/>
      <c r="BC454" s="85"/>
      <c r="BE454" s="62"/>
      <c r="BU454" s="85"/>
      <c r="BV454" s="85"/>
      <c r="CP454" s="85"/>
      <c r="CQ454" s="85"/>
      <c r="CS454" s="85"/>
      <c r="DF454" s="62"/>
      <c r="DH454" s="85"/>
      <c r="DI454" s="85"/>
    </row>
    <row r="455" spans="14:113" s="73" customFormat="1" ht="9" customHeight="1">
      <c r="N455" s="62"/>
      <c r="O455" s="62"/>
      <c r="P455" s="85"/>
      <c r="Q455" s="62"/>
      <c r="AD455" s="62"/>
      <c r="AF455" s="71"/>
      <c r="AG455" s="85"/>
      <c r="BC455" s="85"/>
      <c r="BE455" s="62"/>
      <c r="BU455" s="85"/>
      <c r="BV455" s="85"/>
      <c r="CP455" s="85"/>
      <c r="CQ455" s="85"/>
      <c r="CS455" s="85"/>
      <c r="DF455" s="62"/>
      <c r="DH455" s="85"/>
      <c r="DI455" s="85"/>
    </row>
    <row r="456" spans="14:113" s="73" customFormat="1" ht="9" customHeight="1">
      <c r="N456" s="62"/>
      <c r="O456" s="62"/>
      <c r="P456" s="85"/>
      <c r="Q456" s="62"/>
      <c r="AD456" s="62"/>
      <c r="AF456" s="71"/>
      <c r="AG456" s="85"/>
      <c r="BC456" s="85"/>
      <c r="BE456" s="62"/>
      <c r="BU456" s="85"/>
      <c r="BV456" s="85"/>
      <c r="CP456" s="85"/>
      <c r="CQ456" s="85"/>
      <c r="CS456" s="85"/>
      <c r="DF456" s="62"/>
      <c r="DH456" s="85"/>
      <c r="DI456" s="85"/>
    </row>
    <row r="457" spans="14:113" s="73" customFormat="1" ht="9" customHeight="1">
      <c r="N457" s="62"/>
      <c r="O457" s="62"/>
      <c r="P457" s="85"/>
      <c r="Q457" s="62"/>
      <c r="AD457" s="62"/>
      <c r="AF457" s="71"/>
      <c r="AG457" s="85"/>
      <c r="BC457" s="85"/>
      <c r="BE457" s="62"/>
      <c r="BU457" s="85"/>
      <c r="BV457" s="85"/>
      <c r="CP457" s="85"/>
      <c r="CQ457" s="85"/>
      <c r="CS457" s="85"/>
      <c r="DF457" s="62"/>
      <c r="DH457" s="85"/>
      <c r="DI457" s="85"/>
    </row>
    <row r="458" spans="14:113" s="73" customFormat="1" ht="9" customHeight="1">
      <c r="N458" s="62"/>
      <c r="O458" s="62"/>
      <c r="P458" s="85"/>
      <c r="Q458" s="62"/>
      <c r="AD458" s="62"/>
      <c r="AF458" s="71"/>
      <c r="AG458" s="85"/>
      <c r="BC458" s="85"/>
      <c r="BE458" s="62"/>
      <c r="BU458" s="85"/>
      <c r="BV458" s="85"/>
      <c r="CP458" s="85"/>
      <c r="CQ458" s="85"/>
      <c r="CS458" s="85"/>
      <c r="DF458" s="62"/>
      <c r="DH458" s="85"/>
      <c r="DI458" s="85"/>
    </row>
    <row r="459" spans="14:113" s="73" customFormat="1" ht="9" customHeight="1">
      <c r="N459" s="62"/>
      <c r="O459" s="62"/>
      <c r="P459" s="85"/>
      <c r="Q459" s="62"/>
      <c r="AD459" s="62"/>
      <c r="AF459" s="71"/>
      <c r="AG459" s="85"/>
      <c r="BC459" s="85"/>
      <c r="BE459" s="62"/>
      <c r="BU459" s="85"/>
      <c r="BV459" s="85"/>
      <c r="CP459" s="85"/>
      <c r="CQ459" s="85"/>
      <c r="CS459" s="85"/>
      <c r="DF459" s="62"/>
      <c r="DH459" s="85"/>
      <c r="DI459" s="85"/>
    </row>
    <row r="460" spans="14:113" s="73" customFormat="1" ht="9" customHeight="1">
      <c r="N460" s="62"/>
      <c r="O460" s="62"/>
      <c r="P460" s="85"/>
      <c r="Q460" s="62"/>
      <c r="AD460" s="62"/>
      <c r="AF460" s="71"/>
      <c r="AG460" s="85"/>
      <c r="BC460" s="85"/>
      <c r="BE460" s="62"/>
      <c r="BU460" s="85"/>
      <c r="BV460" s="85"/>
      <c r="CP460" s="85"/>
      <c r="CQ460" s="85"/>
      <c r="CS460" s="85"/>
      <c r="DF460" s="62"/>
      <c r="DH460" s="85"/>
      <c r="DI460" s="85"/>
    </row>
    <row r="461" spans="14:113" s="73" customFormat="1" ht="9" customHeight="1">
      <c r="N461" s="62"/>
      <c r="O461" s="62"/>
      <c r="P461" s="85"/>
      <c r="Q461" s="62"/>
      <c r="AD461" s="62"/>
      <c r="AF461" s="71"/>
      <c r="AG461" s="85"/>
      <c r="BC461" s="85"/>
      <c r="BE461" s="62"/>
      <c r="BU461" s="85"/>
      <c r="BV461" s="85"/>
      <c r="CP461" s="85"/>
      <c r="CQ461" s="85"/>
      <c r="CS461" s="85"/>
      <c r="DF461" s="62"/>
      <c r="DH461" s="85"/>
      <c r="DI461" s="85"/>
    </row>
    <row r="462" spans="14:113" s="73" customFormat="1" ht="9" customHeight="1">
      <c r="N462" s="62"/>
      <c r="O462" s="62"/>
      <c r="P462" s="85"/>
      <c r="Q462" s="62"/>
      <c r="AD462" s="62"/>
      <c r="AF462" s="71"/>
      <c r="AG462" s="85"/>
      <c r="BC462" s="85"/>
      <c r="BE462" s="62"/>
      <c r="BU462" s="85"/>
      <c r="BV462" s="85"/>
      <c r="CP462" s="85"/>
      <c r="CQ462" s="85"/>
      <c r="CS462" s="85"/>
      <c r="DF462" s="62"/>
      <c r="DH462" s="85"/>
      <c r="DI462" s="85"/>
    </row>
    <row r="463" spans="14:113" s="73" customFormat="1" ht="9" customHeight="1">
      <c r="N463" s="62"/>
      <c r="O463" s="62"/>
      <c r="P463" s="85"/>
      <c r="Q463" s="62"/>
      <c r="AD463" s="62"/>
      <c r="AF463" s="71"/>
      <c r="AG463" s="85"/>
      <c r="BC463" s="85"/>
      <c r="BE463" s="62"/>
      <c r="BU463" s="85"/>
      <c r="BV463" s="85"/>
      <c r="CP463" s="85"/>
      <c r="CQ463" s="85"/>
      <c r="CS463" s="85"/>
      <c r="DF463" s="62"/>
      <c r="DH463" s="85"/>
      <c r="DI463" s="85"/>
    </row>
    <row r="464" spans="14:113" s="73" customFormat="1" ht="9" customHeight="1">
      <c r="N464" s="62"/>
      <c r="O464" s="62"/>
      <c r="P464" s="85"/>
      <c r="Q464" s="62"/>
      <c r="AD464" s="62"/>
      <c r="AF464" s="71"/>
      <c r="AG464" s="85"/>
      <c r="BC464" s="85"/>
      <c r="BE464" s="62"/>
      <c r="BU464" s="85"/>
      <c r="BV464" s="85"/>
      <c r="CP464" s="85"/>
      <c r="CQ464" s="85"/>
      <c r="CS464" s="85"/>
      <c r="DF464" s="62"/>
      <c r="DH464" s="85"/>
      <c r="DI464" s="85"/>
    </row>
    <row r="465" spans="14:113" s="73" customFormat="1" ht="9" customHeight="1">
      <c r="N465" s="62"/>
      <c r="O465" s="62"/>
      <c r="P465" s="85"/>
      <c r="Q465" s="62"/>
      <c r="AD465" s="62"/>
      <c r="AF465" s="71"/>
      <c r="AG465" s="85"/>
      <c r="BC465" s="85"/>
      <c r="BE465" s="62"/>
      <c r="BU465" s="85"/>
      <c r="BV465" s="85"/>
      <c r="CP465" s="85"/>
      <c r="CQ465" s="85"/>
      <c r="CS465" s="85"/>
      <c r="DF465" s="62"/>
      <c r="DH465" s="85"/>
      <c r="DI465" s="85"/>
    </row>
    <row r="466" spans="14:113" s="73" customFormat="1" ht="9" customHeight="1">
      <c r="N466" s="62"/>
      <c r="O466" s="62"/>
      <c r="P466" s="85"/>
      <c r="Q466" s="62"/>
      <c r="AD466" s="62"/>
      <c r="AF466" s="71"/>
      <c r="AG466" s="85"/>
      <c r="BC466" s="85"/>
      <c r="BE466" s="62"/>
      <c r="BU466" s="85"/>
      <c r="BV466" s="85"/>
      <c r="CP466" s="85"/>
      <c r="CQ466" s="85"/>
      <c r="CS466" s="85"/>
      <c r="DF466" s="62"/>
      <c r="DH466" s="85"/>
      <c r="DI466" s="85"/>
    </row>
    <row r="467" spans="14:113" s="73" customFormat="1" ht="9" customHeight="1">
      <c r="N467" s="62"/>
      <c r="O467" s="62"/>
      <c r="P467" s="85"/>
      <c r="Q467" s="62"/>
      <c r="AD467" s="62"/>
      <c r="AF467" s="71"/>
      <c r="AG467" s="85"/>
      <c r="BC467" s="85"/>
      <c r="BE467" s="62"/>
      <c r="BU467" s="85"/>
      <c r="BV467" s="85"/>
      <c r="CP467" s="85"/>
      <c r="CQ467" s="85"/>
      <c r="CS467" s="85"/>
      <c r="DF467" s="62"/>
      <c r="DH467" s="85"/>
      <c r="DI467" s="85"/>
    </row>
    <row r="468" spans="14:113" s="73" customFormat="1" ht="9" customHeight="1">
      <c r="N468" s="62"/>
      <c r="O468" s="62"/>
      <c r="P468" s="85"/>
      <c r="Q468" s="62"/>
      <c r="AD468" s="62"/>
      <c r="AF468" s="71"/>
      <c r="AG468" s="85"/>
      <c r="BC468" s="85"/>
      <c r="BE468" s="62"/>
      <c r="BU468" s="85"/>
      <c r="BV468" s="85"/>
      <c r="CP468" s="85"/>
      <c r="CQ468" s="85"/>
      <c r="CS468" s="85"/>
      <c r="DF468" s="62"/>
      <c r="DH468" s="85"/>
      <c r="DI468" s="85"/>
    </row>
    <row r="469" spans="14:113" s="73" customFormat="1" ht="9" customHeight="1">
      <c r="N469" s="62"/>
      <c r="O469" s="62"/>
      <c r="P469" s="85"/>
      <c r="Q469" s="62"/>
      <c r="AD469" s="62"/>
      <c r="AF469" s="71"/>
      <c r="AG469" s="85"/>
      <c r="BC469" s="85"/>
      <c r="BE469" s="62"/>
      <c r="BU469" s="85"/>
      <c r="BV469" s="85"/>
      <c r="CP469" s="85"/>
      <c r="CQ469" s="85"/>
      <c r="CS469" s="85"/>
      <c r="DF469" s="62"/>
      <c r="DH469" s="85"/>
      <c r="DI469" s="85"/>
    </row>
    <row r="470" spans="14:113" s="73" customFormat="1" ht="9" customHeight="1">
      <c r="N470" s="62"/>
      <c r="O470" s="62"/>
      <c r="P470" s="85"/>
      <c r="Q470" s="62"/>
      <c r="AD470" s="62"/>
      <c r="AF470" s="71"/>
      <c r="AG470" s="85"/>
      <c r="BC470" s="85"/>
      <c r="BE470" s="62"/>
      <c r="BU470" s="85"/>
      <c r="BV470" s="85"/>
      <c r="CP470" s="85"/>
      <c r="CQ470" s="85"/>
      <c r="CS470" s="85"/>
      <c r="DF470" s="62"/>
      <c r="DH470" s="85"/>
      <c r="DI470" s="85"/>
    </row>
    <row r="471" spans="14:113" s="73" customFormat="1" ht="9" customHeight="1">
      <c r="N471" s="62"/>
      <c r="O471" s="62"/>
      <c r="P471" s="85"/>
      <c r="Q471" s="62"/>
      <c r="AD471" s="62"/>
      <c r="AF471" s="71"/>
      <c r="AG471" s="85"/>
      <c r="BC471" s="85"/>
      <c r="BE471" s="62"/>
      <c r="BU471" s="85"/>
      <c r="BV471" s="85"/>
      <c r="CP471" s="85"/>
      <c r="CQ471" s="85"/>
      <c r="CS471" s="85"/>
      <c r="DF471" s="62"/>
      <c r="DH471" s="85"/>
      <c r="DI471" s="85"/>
    </row>
    <row r="472" spans="14:113" s="73" customFormat="1" ht="9" customHeight="1">
      <c r="N472" s="62"/>
      <c r="O472" s="62"/>
      <c r="P472" s="85"/>
      <c r="Q472" s="62"/>
      <c r="AD472" s="62"/>
      <c r="AF472" s="71"/>
      <c r="AG472" s="85"/>
      <c r="BC472" s="85"/>
      <c r="BE472" s="62"/>
      <c r="BU472" s="85"/>
      <c r="BV472" s="85"/>
      <c r="CP472" s="85"/>
      <c r="CQ472" s="85"/>
      <c r="CS472" s="85"/>
      <c r="DF472" s="62"/>
      <c r="DH472" s="85"/>
      <c r="DI472" s="85"/>
    </row>
    <row r="473" spans="14:113" s="73" customFormat="1" ht="9" customHeight="1">
      <c r="N473" s="62"/>
      <c r="O473" s="62"/>
      <c r="P473" s="85"/>
      <c r="Q473" s="62"/>
      <c r="AD473" s="62"/>
      <c r="AF473" s="71"/>
      <c r="AG473" s="85"/>
      <c r="BC473" s="85"/>
      <c r="BE473" s="62"/>
      <c r="BU473" s="85"/>
      <c r="BV473" s="85"/>
      <c r="CP473" s="85"/>
      <c r="CQ473" s="85"/>
      <c r="CS473" s="85"/>
      <c r="DF473" s="62"/>
      <c r="DH473" s="85"/>
      <c r="DI473" s="85"/>
    </row>
    <row r="474" spans="14:113" s="73" customFormat="1" ht="9" customHeight="1">
      <c r="N474" s="62"/>
      <c r="O474" s="62"/>
      <c r="P474" s="85"/>
      <c r="Q474" s="62"/>
      <c r="AD474" s="62"/>
      <c r="AF474" s="71"/>
      <c r="AG474" s="85"/>
      <c r="BC474" s="85"/>
      <c r="BE474" s="62"/>
      <c r="BU474" s="85"/>
      <c r="BV474" s="85"/>
      <c r="CP474" s="85"/>
      <c r="CQ474" s="85"/>
      <c r="CS474" s="85"/>
      <c r="DF474" s="62"/>
      <c r="DH474" s="85"/>
      <c r="DI474" s="85"/>
    </row>
    <row r="475" spans="14:113" s="73" customFormat="1" ht="9" customHeight="1">
      <c r="N475" s="62"/>
      <c r="O475" s="62"/>
      <c r="P475" s="85"/>
      <c r="Q475" s="62"/>
      <c r="AD475" s="62"/>
      <c r="AF475" s="71"/>
      <c r="AG475" s="85"/>
      <c r="BC475" s="85"/>
      <c r="BE475" s="62"/>
      <c r="BU475" s="85"/>
      <c r="BV475" s="85"/>
      <c r="CP475" s="85"/>
      <c r="CQ475" s="85"/>
      <c r="CS475" s="85"/>
      <c r="DF475" s="62"/>
      <c r="DH475" s="85"/>
      <c r="DI475" s="85"/>
    </row>
    <row r="476" spans="14:113" s="73" customFormat="1" ht="9" customHeight="1">
      <c r="N476" s="62"/>
      <c r="O476" s="62"/>
      <c r="P476" s="85"/>
      <c r="Q476" s="62"/>
      <c r="AD476" s="62"/>
      <c r="AF476" s="71"/>
      <c r="AG476" s="85"/>
      <c r="BC476" s="85"/>
      <c r="BE476" s="62"/>
      <c r="BU476" s="85"/>
      <c r="BV476" s="85"/>
      <c r="CP476" s="85"/>
      <c r="CQ476" s="85"/>
      <c r="CS476" s="85"/>
      <c r="DF476" s="62"/>
      <c r="DH476" s="85"/>
      <c r="DI476" s="85"/>
    </row>
    <row r="477" spans="14:113" s="73" customFormat="1" ht="9" customHeight="1">
      <c r="N477" s="62"/>
      <c r="O477" s="62"/>
      <c r="P477" s="85"/>
      <c r="Q477" s="62"/>
      <c r="AD477" s="62"/>
      <c r="AF477" s="71"/>
      <c r="AG477" s="85"/>
      <c r="BC477" s="85"/>
      <c r="BE477" s="62"/>
      <c r="BU477" s="85"/>
      <c r="BV477" s="85"/>
      <c r="CP477" s="85"/>
      <c r="CQ477" s="85"/>
      <c r="CS477" s="85"/>
      <c r="DF477" s="62"/>
      <c r="DH477" s="85"/>
      <c r="DI477" s="85"/>
    </row>
    <row r="478" spans="14:113" s="73" customFormat="1" ht="9" customHeight="1">
      <c r="N478" s="62"/>
      <c r="O478" s="62"/>
      <c r="P478" s="85"/>
      <c r="Q478" s="62"/>
      <c r="AD478" s="62"/>
      <c r="AF478" s="71"/>
      <c r="AG478" s="85"/>
      <c r="BC478" s="85"/>
      <c r="BE478" s="62"/>
      <c r="BU478" s="85"/>
      <c r="BV478" s="85"/>
      <c r="CP478" s="85"/>
      <c r="CQ478" s="85"/>
      <c r="CS478" s="85"/>
      <c r="DF478" s="62"/>
      <c r="DH478" s="85"/>
      <c r="DI478" s="85"/>
    </row>
    <row r="479" spans="14:113" s="73" customFormat="1" ht="9" customHeight="1">
      <c r="N479" s="62"/>
      <c r="O479" s="62"/>
      <c r="P479" s="85"/>
      <c r="Q479" s="62"/>
      <c r="AD479" s="62"/>
      <c r="AF479" s="71"/>
      <c r="AG479" s="85"/>
      <c r="BC479" s="85"/>
      <c r="BE479" s="62"/>
      <c r="BU479" s="85"/>
      <c r="BV479" s="85"/>
      <c r="CP479" s="85"/>
      <c r="CQ479" s="85"/>
      <c r="CS479" s="85"/>
      <c r="DF479" s="62"/>
      <c r="DH479" s="85"/>
      <c r="DI479" s="85"/>
    </row>
    <row r="480" spans="14:113" s="73" customFormat="1" ht="9" customHeight="1">
      <c r="N480" s="62"/>
      <c r="O480" s="62"/>
      <c r="P480" s="85"/>
      <c r="Q480" s="62"/>
      <c r="AD480" s="62"/>
      <c r="AF480" s="71"/>
      <c r="AG480" s="85"/>
      <c r="BC480" s="85"/>
      <c r="BE480" s="62"/>
      <c r="BU480" s="85"/>
      <c r="BV480" s="85"/>
      <c r="CP480" s="85"/>
      <c r="CQ480" s="85"/>
      <c r="CS480" s="85"/>
      <c r="DF480" s="62"/>
      <c r="DH480" s="85"/>
      <c r="DI480" s="85"/>
    </row>
    <row r="481" spans="14:113" s="73" customFormat="1" ht="9" customHeight="1">
      <c r="N481" s="62"/>
      <c r="O481" s="62"/>
      <c r="P481" s="85"/>
      <c r="Q481" s="62"/>
      <c r="AD481" s="62"/>
      <c r="AF481" s="71"/>
      <c r="AG481" s="85"/>
      <c r="BC481" s="85"/>
      <c r="BE481" s="62"/>
      <c r="BU481" s="85"/>
      <c r="BV481" s="85"/>
      <c r="CP481" s="85"/>
      <c r="CQ481" s="85"/>
      <c r="CS481" s="85"/>
      <c r="DF481" s="62"/>
      <c r="DH481" s="85"/>
      <c r="DI481" s="85"/>
    </row>
    <row r="482" spans="14:113" s="73" customFormat="1" ht="9" customHeight="1">
      <c r="N482" s="62"/>
      <c r="O482" s="62"/>
      <c r="P482" s="85"/>
      <c r="Q482" s="62"/>
      <c r="AD482" s="62"/>
      <c r="AF482" s="71"/>
      <c r="AG482" s="85"/>
      <c r="BC482" s="85"/>
      <c r="BE482" s="62"/>
      <c r="BU482" s="85"/>
      <c r="BV482" s="85"/>
      <c r="CP482" s="85"/>
      <c r="CQ482" s="85"/>
      <c r="CS482" s="85"/>
      <c r="DF482" s="62"/>
      <c r="DH482" s="85"/>
      <c r="DI482" s="85"/>
    </row>
    <row r="483" spans="14:113" s="73" customFormat="1" ht="9" customHeight="1">
      <c r="N483" s="62"/>
      <c r="O483" s="62"/>
      <c r="P483" s="85"/>
      <c r="Q483" s="62"/>
      <c r="AD483" s="62"/>
      <c r="AF483" s="71"/>
      <c r="AG483" s="85"/>
      <c r="BC483" s="85"/>
      <c r="BE483" s="62"/>
      <c r="BU483" s="85"/>
      <c r="BV483" s="85"/>
      <c r="CP483" s="85"/>
      <c r="CQ483" s="85"/>
      <c r="CS483" s="85"/>
      <c r="DF483" s="62"/>
      <c r="DH483" s="85"/>
      <c r="DI483" s="85"/>
    </row>
    <row r="484" spans="14:113" s="73" customFormat="1" ht="9" customHeight="1">
      <c r="N484" s="62"/>
      <c r="O484" s="62"/>
      <c r="P484" s="85"/>
      <c r="Q484" s="62"/>
      <c r="AD484" s="62"/>
      <c r="AF484" s="71"/>
      <c r="AG484" s="85"/>
      <c r="BC484" s="85"/>
      <c r="BE484" s="62"/>
      <c r="BU484" s="85"/>
      <c r="BV484" s="85"/>
      <c r="CP484" s="85"/>
      <c r="CQ484" s="85"/>
      <c r="CS484" s="85"/>
      <c r="DF484" s="62"/>
      <c r="DH484" s="85"/>
      <c r="DI484" s="85"/>
    </row>
    <row r="485" spans="14:113" s="73" customFormat="1" ht="9" customHeight="1">
      <c r="N485" s="62"/>
      <c r="O485" s="62"/>
      <c r="P485" s="85"/>
      <c r="Q485" s="62"/>
      <c r="AD485" s="62"/>
      <c r="AF485" s="71"/>
      <c r="AG485" s="85"/>
      <c r="BC485" s="85"/>
      <c r="BE485" s="62"/>
      <c r="BU485" s="85"/>
      <c r="BV485" s="85"/>
      <c r="CP485" s="85"/>
      <c r="CQ485" s="85"/>
      <c r="CS485" s="85"/>
      <c r="DF485" s="62"/>
      <c r="DH485" s="85"/>
      <c r="DI485" s="85"/>
    </row>
    <row r="486" spans="14:113" s="73" customFormat="1" ht="9" customHeight="1">
      <c r="N486" s="62"/>
      <c r="O486" s="62"/>
      <c r="P486" s="85"/>
      <c r="Q486" s="62"/>
      <c r="AD486" s="62"/>
      <c r="AF486" s="71"/>
      <c r="AG486" s="85"/>
      <c r="BC486" s="85"/>
      <c r="BE486" s="62"/>
      <c r="BU486" s="85"/>
      <c r="BV486" s="85"/>
      <c r="CP486" s="85"/>
      <c r="CQ486" s="85"/>
      <c r="CS486" s="85"/>
      <c r="DF486" s="62"/>
      <c r="DH486" s="85"/>
      <c r="DI486" s="85"/>
    </row>
    <row r="487" spans="14:113" s="73" customFormat="1" ht="9" customHeight="1">
      <c r="N487" s="62"/>
      <c r="O487" s="62"/>
      <c r="P487" s="85"/>
      <c r="Q487" s="62"/>
      <c r="AD487" s="62"/>
      <c r="AF487" s="71"/>
      <c r="AG487" s="85"/>
      <c r="BC487" s="85"/>
      <c r="BE487" s="62"/>
      <c r="BU487" s="85"/>
      <c r="BV487" s="85"/>
      <c r="CP487" s="85"/>
      <c r="CQ487" s="85"/>
      <c r="CS487" s="85"/>
      <c r="DF487" s="62"/>
      <c r="DH487" s="85"/>
      <c r="DI487" s="85"/>
    </row>
    <row r="488" spans="14:113" s="73" customFormat="1" ht="9" customHeight="1">
      <c r="N488" s="62"/>
      <c r="O488" s="62"/>
      <c r="P488" s="85"/>
      <c r="Q488" s="62"/>
      <c r="AD488" s="62"/>
      <c r="AF488" s="71"/>
      <c r="AG488" s="85"/>
      <c r="BC488" s="85"/>
      <c r="BE488" s="62"/>
      <c r="BU488" s="85"/>
      <c r="BV488" s="85"/>
      <c r="CP488" s="85"/>
      <c r="CQ488" s="85"/>
      <c r="CS488" s="85"/>
      <c r="DF488" s="62"/>
      <c r="DH488" s="85"/>
      <c r="DI488" s="85"/>
    </row>
    <row r="489" spans="14:113" s="73" customFormat="1" ht="9" customHeight="1">
      <c r="N489" s="62"/>
      <c r="O489" s="62"/>
      <c r="P489" s="85"/>
      <c r="Q489" s="62"/>
      <c r="AD489" s="62"/>
      <c r="AF489" s="71"/>
      <c r="AG489" s="85"/>
      <c r="BC489" s="85"/>
      <c r="BE489" s="62"/>
      <c r="BU489" s="85"/>
      <c r="BV489" s="85"/>
      <c r="CP489" s="85"/>
      <c r="CQ489" s="85"/>
      <c r="CS489" s="85"/>
      <c r="DF489" s="62"/>
      <c r="DH489" s="85"/>
      <c r="DI489" s="85"/>
    </row>
    <row r="490" spans="14:113" s="73" customFormat="1" ht="9" customHeight="1">
      <c r="N490" s="62"/>
      <c r="O490" s="62"/>
      <c r="P490" s="85"/>
      <c r="Q490" s="62"/>
      <c r="AD490" s="62"/>
      <c r="AF490" s="71"/>
      <c r="AG490" s="85"/>
      <c r="BC490" s="85"/>
      <c r="BE490" s="62"/>
      <c r="BU490" s="85"/>
      <c r="BV490" s="85"/>
      <c r="CP490" s="85"/>
      <c r="CQ490" s="85"/>
      <c r="CS490" s="85"/>
      <c r="DF490" s="62"/>
      <c r="DH490" s="85"/>
      <c r="DI490" s="85"/>
    </row>
    <row r="491" spans="14:113" s="73" customFormat="1" ht="9" customHeight="1">
      <c r="N491" s="62"/>
      <c r="O491" s="62"/>
      <c r="P491" s="85"/>
      <c r="Q491" s="62"/>
      <c r="AD491" s="62"/>
      <c r="AF491" s="71"/>
      <c r="AG491" s="85"/>
      <c r="BC491" s="85"/>
      <c r="BE491" s="62"/>
      <c r="BU491" s="85"/>
      <c r="BV491" s="85"/>
      <c r="CP491" s="85"/>
      <c r="CQ491" s="85"/>
      <c r="CS491" s="85"/>
      <c r="DF491" s="62"/>
      <c r="DH491" s="85"/>
      <c r="DI491" s="85"/>
    </row>
    <row r="492" spans="14:113" s="73" customFormat="1" ht="9" customHeight="1">
      <c r="N492" s="62"/>
      <c r="O492" s="62"/>
      <c r="P492" s="85"/>
      <c r="Q492" s="62"/>
      <c r="AD492" s="62"/>
      <c r="AF492" s="71"/>
      <c r="AG492" s="85"/>
      <c r="BC492" s="85"/>
      <c r="BE492" s="62"/>
      <c r="BU492" s="85"/>
      <c r="BV492" s="85"/>
      <c r="CP492" s="85"/>
      <c r="CQ492" s="85"/>
      <c r="CS492" s="85"/>
      <c r="DF492" s="62"/>
      <c r="DH492" s="85"/>
      <c r="DI492" s="85"/>
    </row>
    <row r="493" spans="14:113" s="73" customFormat="1" ht="9" customHeight="1">
      <c r="N493" s="62"/>
      <c r="O493" s="62"/>
      <c r="P493" s="85"/>
      <c r="Q493" s="62"/>
      <c r="AD493" s="62"/>
      <c r="AF493" s="71"/>
      <c r="AG493" s="85"/>
      <c r="BC493" s="85"/>
      <c r="BE493" s="62"/>
      <c r="BU493" s="85"/>
      <c r="BV493" s="85"/>
      <c r="CP493" s="85"/>
      <c r="CQ493" s="85"/>
      <c r="CS493" s="85"/>
      <c r="DF493" s="62"/>
      <c r="DH493" s="85"/>
      <c r="DI493" s="85"/>
    </row>
    <row r="494" spans="14:113" s="73" customFormat="1" ht="9" customHeight="1">
      <c r="N494" s="62"/>
      <c r="O494" s="62"/>
      <c r="P494" s="85"/>
      <c r="Q494" s="62"/>
      <c r="AD494" s="62"/>
      <c r="AF494" s="71"/>
      <c r="AG494" s="85"/>
      <c r="BC494" s="85"/>
      <c r="BE494" s="62"/>
      <c r="BU494" s="85"/>
      <c r="BV494" s="85"/>
      <c r="CP494" s="85"/>
      <c r="CQ494" s="85"/>
      <c r="CS494" s="85"/>
      <c r="DF494" s="62"/>
      <c r="DH494" s="85"/>
      <c r="DI494" s="85"/>
    </row>
    <row r="495" spans="14:113" s="73" customFormat="1" ht="9" customHeight="1">
      <c r="N495" s="62"/>
      <c r="O495" s="62"/>
      <c r="P495" s="85"/>
      <c r="Q495" s="62"/>
      <c r="AD495" s="62"/>
      <c r="AF495" s="71"/>
      <c r="AG495" s="85"/>
      <c r="BC495" s="85"/>
      <c r="BE495" s="62"/>
      <c r="BU495" s="85"/>
      <c r="BV495" s="85"/>
      <c r="CP495" s="85"/>
      <c r="CQ495" s="85"/>
      <c r="CS495" s="85"/>
      <c r="DF495" s="62"/>
      <c r="DH495" s="85"/>
      <c r="DI495" s="85"/>
    </row>
    <row r="496" spans="14:113" s="73" customFormat="1" ht="9" customHeight="1">
      <c r="N496" s="62"/>
      <c r="O496" s="62"/>
      <c r="P496" s="85"/>
      <c r="Q496" s="62"/>
      <c r="AD496" s="62"/>
      <c r="AF496" s="71"/>
      <c r="AG496" s="85"/>
      <c r="BC496" s="85"/>
      <c r="BE496" s="62"/>
      <c r="BU496" s="85"/>
      <c r="BV496" s="85"/>
      <c r="CP496" s="85"/>
      <c r="CQ496" s="85"/>
      <c r="CS496" s="85"/>
      <c r="DF496" s="62"/>
      <c r="DH496" s="85"/>
      <c r="DI496" s="85"/>
    </row>
    <row r="497" spans="14:113" s="73" customFormat="1" ht="9" customHeight="1">
      <c r="N497" s="62"/>
      <c r="O497" s="62"/>
      <c r="P497" s="85"/>
      <c r="Q497" s="62"/>
      <c r="AD497" s="62"/>
      <c r="AF497" s="71"/>
      <c r="AG497" s="85"/>
      <c r="BC497" s="85"/>
      <c r="BE497" s="62"/>
      <c r="BU497" s="85"/>
      <c r="BV497" s="85"/>
      <c r="CP497" s="85"/>
      <c r="CQ497" s="85"/>
      <c r="CS497" s="85"/>
      <c r="DF497" s="62"/>
      <c r="DH497" s="85"/>
      <c r="DI497" s="85"/>
    </row>
    <row r="498" spans="14:113" s="73" customFormat="1" ht="9" customHeight="1">
      <c r="N498" s="62"/>
      <c r="O498" s="62"/>
      <c r="P498" s="85"/>
      <c r="Q498" s="62"/>
      <c r="AD498" s="62"/>
      <c r="AF498" s="71"/>
      <c r="AG498" s="85"/>
      <c r="BC498" s="85"/>
      <c r="BE498" s="62"/>
      <c r="BU498" s="85"/>
      <c r="BV498" s="85"/>
      <c r="CP498" s="85"/>
      <c r="CQ498" s="85"/>
      <c r="CS498" s="85"/>
      <c r="DF498" s="62"/>
      <c r="DH498" s="85"/>
      <c r="DI498" s="85"/>
    </row>
    <row r="499" spans="14:113" s="73" customFormat="1" ht="9" customHeight="1">
      <c r="N499" s="62"/>
      <c r="O499" s="62"/>
      <c r="P499" s="85"/>
      <c r="Q499" s="62"/>
      <c r="AD499" s="62"/>
      <c r="AF499" s="71"/>
      <c r="AG499" s="85"/>
      <c r="BC499" s="85"/>
      <c r="BE499" s="62"/>
      <c r="BU499" s="85"/>
      <c r="BV499" s="85"/>
      <c r="CP499" s="85"/>
      <c r="CQ499" s="85"/>
      <c r="CS499" s="85"/>
      <c r="DF499" s="62"/>
      <c r="DH499" s="85"/>
      <c r="DI499" s="85"/>
    </row>
    <row r="500" spans="14:113" s="73" customFormat="1" ht="9" customHeight="1">
      <c r="N500" s="62"/>
      <c r="O500" s="62"/>
      <c r="P500" s="85"/>
      <c r="Q500" s="62"/>
      <c r="AD500" s="62"/>
      <c r="AF500" s="71"/>
      <c r="AG500" s="85"/>
      <c r="BC500" s="85"/>
      <c r="BE500" s="62"/>
      <c r="BU500" s="85"/>
      <c r="BV500" s="85"/>
      <c r="CP500" s="85"/>
      <c r="CQ500" s="85"/>
      <c r="CS500" s="85"/>
      <c r="DF500" s="62"/>
      <c r="DH500" s="85"/>
      <c r="DI500" s="85"/>
    </row>
    <row r="501" spans="14:113" s="73" customFormat="1" ht="9" customHeight="1">
      <c r="N501" s="62"/>
      <c r="O501" s="62"/>
      <c r="P501" s="85"/>
      <c r="Q501" s="62"/>
      <c r="AD501" s="62"/>
      <c r="AF501" s="71"/>
      <c r="AG501" s="85"/>
      <c r="BC501" s="85"/>
      <c r="BE501" s="62"/>
      <c r="BU501" s="85"/>
      <c r="BV501" s="85"/>
      <c r="CP501" s="85"/>
      <c r="CQ501" s="85"/>
      <c r="CS501" s="85"/>
      <c r="DF501" s="62"/>
      <c r="DH501" s="85"/>
      <c r="DI501" s="85"/>
    </row>
    <row r="502" spans="14:113" s="73" customFormat="1" ht="9" customHeight="1">
      <c r="N502" s="62"/>
      <c r="O502" s="62"/>
      <c r="P502" s="85"/>
      <c r="Q502" s="62"/>
      <c r="AD502" s="62"/>
      <c r="AF502" s="71"/>
      <c r="AG502" s="85"/>
      <c r="BC502" s="85"/>
      <c r="BE502" s="62"/>
      <c r="BU502" s="85"/>
      <c r="BV502" s="85"/>
      <c r="CP502" s="85"/>
      <c r="CQ502" s="85"/>
      <c r="CS502" s="85"/>
      <c r="DF502" s="62"/>
      <c r="DH502" s="85"/>
      <c r="DI502" s="85"/>
    </row>
    <row r="503" spans="14:113" s="73" customFormat="1" ht="9" customHeight="1">
      <c r="N503" s="62"/>
      <c r="O503" s="62"/>
      <c r="P503" s="85"/>
      <c r="Q503" s="62"/>
      <c r="AD503" s="62"/>
      <c r="AF503" s="71"/>
      <c r="AG503" s="85"/>
      <c r="BC503" s="85"/>
      <c r="BE503" s="62"/>
      <c r="BU503" s="85"/>
      <c r="BV503" s="85"/>
      <c r="CP503" s="85"/>
      <c r="CQ503" s="85"/>
      <c r="CS503" s="85"/>
      <c r="DF503" s="62"/>
      <c r="DH503" s="85"/>
      <c r="DI503" s="85"/>
    </row>
  </sheetData>
  <sheetProtection sheet="1" objects="1" scenarios="1"/>
  <mergeCells count="2">
    <mergeCell ref="F4:F5"/>
    <mergeCell ref="G4:G5"/>
  </mergeCells>
  <phoneticPr fontId="1"/>
  <pageMargins left="0.55118110236220474" right="0.19685039370078741" top="0.78740157480314965" bottom="0.39370078740157483" header="0.51181102362204722" footer="0.51181102362204722"/>
  <pageSetup paperSize="9" scale="86" orientation="landscape" r:id="rId1"/>
  <headerFooter alignWithMargins="0"/>
  <colBreaks count="8" manualBreakCount="8">
    <brk id="14" max="50" man="1"/>
    <brk id="30" max="50" man="1"/>
    <brk id="42" max="50" man="1"/>
    <brk id="55" max="50" man="1"/>
    <brk id="70" max="50" man="1"/>
    <brk id="82" max="50" man="1"/>
    <brk id="96" max="50" man="1"/>
    <brk id="111" max="50"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R503"/>
  <sheetViews>
    <sheetView zoomScaleNormal="100" zoomScaleSheetLayoutView="100" workbookViewId="0">
      <pane xSplit="2" ySplit="5" topLeftCell="C6" activePane="bottomRight" state="frozen"/>
      <selection pane="topRight" activeCell="C1" sqref="C1"/>
      <selection pane="bottomLeft" activeCell="A6" sqref="A6"/>
      <selection pane="bottomRight"/>
    </sheetView>
  </sheetViews>
  <sheetFormatPr defaultRowHeight="9" customHeight="1"/>
  <cols>
    <col min="1" max="1" width="1.5" style="6" customWidth="1"/>
    <col min="2" max="2" width="8.5" style="6" customWidth="1"/>
    <col min="3" max="3" width="12.125" style="6" customWidth="1"/>
    <col min="4" max="4" width="11.625" style="6" bestFit="1" customWidth="1"/>
    <col min="5" max="5" width="10.875" style="6" customWidth="1"/>
    <col min="6" max="6" width="10.25" style="6" customWidth="1"/>
    <col min="7" max="7" width="11.25" style="6" customWidth="1"/>
    <col min="8" max="8" width="10.25" style="6" customWidth="1"/>
    <col min="9" max="9" width="10.375" style="6" customWidth="1"/>
    <col min="10" max="10" width="10.875" style="6" customWidth="1"/>
    <col min="11" max="11" width="11.125" style="6" bestFit="1" customWidth="1"/>
    <col min="12" max="12" width="11" style="6" customWidth="1"/>
    <col min="13" max="13" width="10.5" style="6" customWidth="1"/>
    <col min="14" max="14" width="10.875" style="21" bestFit="1" customWidth="1"/>
    <col min="15" max="15" width="1.75" style="21" customWidth="1"/>
    <col min="16" max="16" width="9.125" style="122" customWidth="1"/>
    <col min="17" max="17" width="11.5" style="21" customWidth="1"/>
    <col min="18" max="18" width="10.125" style="6" customWidth="1"/>
    <col min="19" max="21" width="10.375" style="6" customWidth="1"/>
    <col min="22" max="22" width="9.375" style="6" customWidth="1"/>
    <col min="23" max="23" width="8.75" style="6" customWidth="1"/>
    <col min="24" max="24" width="9.375" style="6" customWidth="1"/>
    <col min="25" max="25" width="9.75" style="6" customWidth="1"/>
    <col min="26" max="26" width="11.875" style="6" customWidth="1"/>
    <col min="27" max="27" width="10" style="6" customWidth="1"/>
    <col min="28" max="28" width="10.625" style="6" customWidth="1"/>
    <col min="29" max="29" width="11.125" style="6" bestFit="1" customWidth="1"/>
    <col min="30" max="30" width="1.125" style="21" customWidth="1"/>
    <col min="31" max="31" width="8.25" style="6" customWidth="1"/>
    <col min="32" max="32" width="11.75" style="68" customWidth="1"/>
    <col min="33" max="33" width="10.875" style="122" customWidth="1"/>
    <col min="34" max="34" width="11" style="68" customWidth="1"/>
    <col min="35" max="35" width="11" style="6" customWidth="1"/>
    <col min="36" max="36" width="10" style="6" customWidth="1"/>
    <col min="37" max="37" width="11.625" style="6" customWidth="1"/>
    <col min="38" max="38" width="11.125" style="6" customWidth="1"/>
    <col min="39" max="39" width="12.5" style="6" customWidth="1"/>
    <col min="40" max="40" width="10.25" style="6" customWidth="1"/>
    <col min="41" max="41" width="9.875" style="6" customWidth="1"/>
    <col min="42" max="42" width="19.75" style="6" customWidth="1"/>
    <col min="43" max="43" width="9" style="6"/>
    <col min="44" max="54" width="10" style="6" customWidth="1"/>
    <col min="55" max="55" width="10.375" style="122" customWidth="1"/>
    <col min="56" max="56" width="3.625" style="6" customWidth="1"/>
    <col min="57" max="57" width="10" style="21" customWidth="1"/>
    <col min="58" max="69" width="10" style="6" customWidth="1"/>
    <col min="70" max="70" width="9.625" style="6" bestFit="1" customWidth="1"/>
    <col min="71" max="71" width="1.875" style="6" customWidth="1"/>
    <col min="72" max="72" width="8.25" style="6" customWidth="1"/>
    <col min="73" max="74" width="10" style="122" customWidth="1"/>
    <col min="75" max="75" width="10" style="68" customWidth="1"/>
    <col min="76" max="82" width="10" style="6" customWidth="1"/>
    <col min="83" max="83" width="9.5" style="6" customWidth="1"/>
    <col min="84" max="93" width="10" style="6" customWidth="1"/>
    <col min="94" max="94" width="16" style="122" customWidth="1"/>
    <col min="95" max="95" width="11.125" style="122" customWidth="1"/>
    <col min="96" max="96" width="11.125" style="6" customWidth="1"/>
    <col min="97" max="97" width="10" style="122" customWidth="1"/>
    <col min="98" max="109" width="10" style="6" customWidth="1"/>
    <col min="110" max="110" width="10" style="21" customWidth="1"/>
    <col min="111" max="111" width="10" style="6" customWidth="1"/>
    <col min="112" max="113" width="10" style="122" customWidth="1"/>
    <col min="114" max="114" width="10" style="68" customWidth="1"/>
    <col min="115" max="119" width="10" style="6" customWidth="1"/>
    <col min="120" max="121" width="9.875" style="6" customWidth="1"/>
    <col min="122" max="256" width="9" style="6"/>
    <col min="257" max="257" width="1.5" style="6" customWidth="1"/>
    <col min="258" max="258" width="8.5" style="6" customWidth="1"/>
    <col min="259" max="259" width="12.125" style="6" customWidth="1"/>
    <col min="260" max="260" width="11.625" style="6" bestFit="1" customWidth="1"/>
    <col min="261" max="261" width="10.875" style="6" customWidth="1"/>
    <col min="262" max="262" width="10.25" style="6" customWidth="1"/>
    <col min="263" max="263" width="11.25" style="6" customWidth="1"/>
    <col min="264" max="264" width="10.25" style="6" customWidth="1"/>
    <col min="265" max="265" width="10.375" style="6" customWidth="1"/>
    <col min="266" max="266" width="10.875" style="6" customWidth="1"/>
    <col min="267" max="267" width="11.125" style="6" bestFit="1" customWidth="1"/>
    <col min="268" max="268" width="11" style="6" customWidth="1"/>
    <col min="269" max="269" width="10.5" style="6" customWidth="1"/>
    <col min="270" max="270" width="10.875" style="6" bestFit="1" customWidth="1"/>
    <col min="271" max="271" width="1.75" style="6" customWidth="1"/>
    <col min="272" max="272" width="9.125" style="6" customWidth="1"/>
    <col min="273" max="273" width="11.5" style="6" customWidth="1"/>
    <col min="274" max="274" width="10.125" style="6" customWidth="1"/>
    <col min="275" max="277" width="10.375" style="6" customWidth="1"/>
    <col min="278" max="278" width="9.375" style="6" customWidth="1"/>
    <col min="279" max="279" width="8.75" style="6" customWidth="1"/>
    <col min="280" max="280" width="9.375" style="6" customWidth="1"/>
    <col min="281" max="281" width="9.75" style="6" customWidth="1"/>
    <col min="282" max="282" width="11.875" style="6" customWidth="1"/>
    <col min="283" max="283" width="10" style="6" customWidth="1"/>
    <col min="284" max="284" width="10.625" style="6" customWidth="1"/>
    <col min="285" max="285" width="11.125" style="6" bestFit="1" customWidth="1"/>
    <col min="286" max="286" width="1.125" style="6" customWidth="1"/>
    <col min="287" max="287" width="8.25" style="6" customWidth="1"/>
    <col min="288" max="288" width="11.75" style="6" customWidth="1"/>
    <col min="289" max="289" width="10.875" style="6" customWidth="1"/>
    <col min="290" max="291" width="11" style="6" customWidth="1"/>
    <col min="292" max="292" width="10" style="6" customWidth="1"/>
    <col min="293" max="293" width="11.625" style="6" customWidth="1"/>
    <col min="294" max="294" width="11.125" style="6" customWidth="1"/>
    <col min="295" max="295" width="12.5" style="6" customWidth="1"/>
    <col min="296" max="296" width="10.25" style="6" customWidth="1"/>
    <col min="297" max="297" width="9.875" style="6" customWidth="1"/>
    <col min="298" max="298" width="19.75" style="6" customWidth="1"/>
    <col min="299" max="299" width="9" style="6"/>
    <col min="300" max="310" width="10" style="6" customWidth="1"/>
    <col min="311" max="311" width="10.375" style="6" customWidth="1"/>
    <col min="312" max="312" width="3.625" style="6" customWidth="1"/>
    <col min="313" max="325" width="10" style="6" customWidth="1"/>
    <col min="326" max="326" width="9.625" style="6" bestFit="1" customWidth="1"/>
    <col min="327" max="327" width="1.875" style="6" customWidth="1"/>
    <col min="328" max="328" width="8.25" style="6" customWidth="1"/>
    <col min="329" max="338" width="10" style="6" customWidth="1"/>
    <col min="339" max="339" width="9.5" style="6" customWidth="1"/>
    <col min="340" max="349" width="10" style="6" customWidth="1"/>
    <col min="350" max="350" width="16" style="6" customWidth="1"/>
    <col min="351" max="352" width="11.125" style="6" customWidth="1"/>
    <col min="353" max="375" width="10" style="6" customWidth="1"/>
    <col min="376" max="377" width="9.875" style="6" customWidth="1"/>
    <col min="378" max="512" width="9" style="6"/>
    <col min="513" max="513" width="1.5" style="6" customWidth="1"/>
    <col min="514" max="514" width="8.5" style="6" customWidth="1"/>
    <col min="515" max="515" width="12.125" style="6" customWidth="1"/>
    <col min="516" max="516" width="11.625" style="6" bestFit="1" customWidth="1"/>
    <col min="517" max="517" width="10.875" style="6" customWidth="1"/>
    <col min="518" max="518" width="10.25" style="6" customWidth="1"/>
    <col min="519" max="519" width="11.25" style="6" customWidth="1"/>
    <col min="520" max="520" width="10.25" style="6" customWidth="1"/>
    <col min="521" max="521" width="10.375" style="6" customWidth="1"/>
    <col min="522" max="522" width="10.875" style="6" customWidth="1"/>
    <col min="523" max="523" width="11.125" style="6" bestFit="1" customWidth="1"/>
    <col min="524" max="524" width="11" style="6" customWidth="1"/>
    <col min="525" max="525" width="10.5" style="6" customWidth="1"/>
    <col min="526" max="526" width="10.875" style="6" bestFit="1" customWidth="1"/>
    <col min="527" max="527" width="1.75" style="6" customWidth="1"/>
    <col min="528" max="528" width="9.125" style="6" customWidth="1"/>
    <col min="529" max="529" width="11.5" style="6" customWidth="1"/>
    <col min="530" max="530" width="10.125" style="6" customWidth="1"/>
    <col min="531" max="533" width="10.375" style="6" customWidth="1"/>
    <col min="534" max="534" width="9.375" style="6" customWidth="1"/>
    <col min="535" max="535" width="8.75" style="6" customWidth="1"/>
    <col min="536" max="536" width="9.375" style="6" customWidth="1"/>
    <col min="537" max="537" width="9.75" style="6" customWidth="1"/>
    <col min="538" max="538" width="11.875" style="6" customWidth="1"/>
    <col min="539" max="539" width="10" style="6" customWidth="1"/>
    <col min="540" max="540" width="10.625" style="6" customWidth="1"/>
    <col min="541" max="541" width="11.125" style="6" bestFit="1" customWidth="1"/>
    <col min="542" max="542" width="1.125" style="6" customWidth="1"/>
    <col min="543" max="543" width="8.25" style="6" customWidth="1"/>
    <col min="544" max="544" width="11.75" style="6" customWidth="1"/>
    <col min="545" max="545" width="10.875" style="6" customWidth="1"/>
    <col min="546" max="547" width="11" style="6" customWidth="1"/>
    <col min="548" max="548" width="10" style="6" customWidth="1"/>
    <col min="549" max="549" width="11.625" style="6" customWidth="1"/>
    <col min="550" max="550" width="11.125" style="6" customWidth="1"/>
    <col min="551" max="551" width="12.5" style="6" customWidth="1"/>
    <col min="552" max="552" width="10.25" style="6" customWidth="1"/>
    <col min="553" max="553" width="9.875" style="6" customWidth="1"/>
    <col min="554" max="554" width="19.75" style="6" customWidth="1"/>
    <col min="555" max="555" width="9" style="6"/>
    <col min="556" max="566" width="10" style="6" customWidth="1"/>
    <col min="567" max="567" width="10.375" style="6" customWidth="1"/>
    <col min="568" max="568" width="3.625" style="6" customWidth="1"/>
    <col min="569" max="581" width="10" style="6" customWidth="1"/>
    <col min="582" max="582" width="9.625" style="6" bestFit="1" customWidth="1"/>
    <col min="583" max="583" width="1.875" style="6" customWidth="1"/>
    <col min="584" max="584" width="8.25" style="6" customWidth="1"/>
    <col min="585" max="594" width="10" style="6" customWidth="1"/>
    <col min="595" max="595" width="9.5" style="6" customWidth="1"/>
    <col min="596" max="605" width="10" style="6" customWidth="1"/>
    <col min="606" max="606" width="16" style="6" customWidth="1"/>
    <col min="607" max="608" width="11.125" style="6" customWidth="1"/>
    <col min="609" max="631" width="10" style="6" customWidth="1"/>
    <col min="632" max="633" width="9.875" style="6" customWidth="1"/>
    <col min="634" max="768" width="9" style="6"/>
    <col min="769" max="769" width="1.5" style="6" customWidth="1"/>
    <col min="770" max="770" width="8.5" style="6" customWidth="1"/>
    <col min="771" max="771" width="12.125" style="6" customWidth="1"/>
    <col min="772" max="772" width="11.625" style="6" bestFit="1" customWidth="1"/>
    <col min="773" max="773" width="10.875" style="6" customWidth="1"/>
    <col min="774" max="774" width="10.25" style="6" customWidth="1"/>
    <col min="775" max="775" width="11.25" style="6" customWidth="1"/>
    <col min="776" max="776" width="10.25" style="6" customWidth="1"/>
    <col min="777" max="777" width="10.375" style="6" customWidth="1"/>
    <col min="778" max="778" width="10.875" style="6" customWidth="1"/>
    <col min="779" max="779" width="11.125" style="6" bestFit="1" customWidth="1"/>
    <col min="780" max="780" width="11" style="6" customWidth="1"/>
    <col min="781" max="781" width="10.5" style="6" customWidth="1"/>
    <col min="782" max="782" width="10.875" style="6" bestFit="1" customWidth="1"/>
    <col min="783" max="783" width="1.75" style="6" customWidth="1"/>
    <col min="784" max="784" width="9.125" style="6" customWidth="1"/>
    <col min="785" max="785" width="11.5" style="6" customWidth="1"/>
    <col min="786" max="786" width="10.125" style="6" customWidth="1"/>
    <col min="787" max="789" width="10.375" style="6" customWidth="1"/>
    <col min="790" max="790" width="9.375" style="6" customWidth="1"/>
    <col min="791" max="791" width="8.75" style="6" customWidth="1"/>
    <col min="792" max="792" width="9.375" style="6" customWidth="1"/>
    <col min="793" max="793" width="9.75" style="6" customWidth="1"/>
    <col min="794" max="794" width="11.875" style="6" customWidth="1"/>
    <col min="795" max="795" width="10" style="6" customWidth="1"/>
    <col min="796" max="796" width="10.625" style="6" customWidth="1"/>
    <col min="797" max="797" width="11.125" style="6" bestFit="1" customWidth="1"/>
    <col min="798" max="798" width="1.125" style="6" customWidth="1"/>
    <col min="799" max="799" width="8.25" style="6" customWidth="1"/>
    <col min="800" max="800" width="11.75" style="6" customWidth="1"/>
    <col min="801" max="801" width="10.875" style="6" customWidth="1"/>
    <col min="802" max="803" width="11" style="6" customWidth="1"/>
    <col min="804" max="804" width="10" style="6" customWidth="1"/>
    <col min="805" max="805" width="11.625" style="6" customWidth="1"/>
    <col min="806" max="806" width="11.125" style="6" customWidth="1"/>
    <col min="807" max="807" width="12.5" style="6" customWidth="1"/>
    <col min="808" max="808" width="10.25" style="6" customWidth="1"/>
    <col min="809" max="809" width="9.875" style="6" customWidth="1"/>
    <col min="810" max="810" width="19.75" style="6" customWidth="1"/>
    <col min="811" max="811" width="9" style="6"/>
    <col min="812" max="822" width="10" style="6" customWidth="1"/>
    <col min="823" max="823" width="10.375" style="6" customWidth="1"/>
    <col min="824" max="824" width="3.625" style="6" customWidth="1"/>
    <col min="825" max="837" width="10" style="6" customWidth="1"/>
    <col min="838" max="838" width="9.625" style="6" bestFit="1" customWidth="1"/>
    <col min="839" max="839" width="1.875" style="6" customWidth="1"/>
    <col min="840" max="840" width="8.25" style="6" customWidth="1"/>
    <col min="841" max="850" width="10" style="6" customWidth="1"/>
    <col min="851" max="851" width="9.5" style="6" customWidth="1"/>
    <col min="852" max="861" width="10" style="6" customWidth="1"/>
    <col min="862" max="862" width="16" style="6" customWidth="1"/>
    <col min="863" max="864" width="11.125" style="6" customWidth="1"/>
    <col min="865" max="887" width="10" style="6" customWidth="1"/>
    <col min="888" max="889" width="9.875" style="6" customWidth="1"/>
    <col min="890" max="1024" width="9" style="6"/>
    <col min="1025" max="1025" width="1.5" style="6" customWidth="1"/>
    <col min="1026" max="1026" width="8.5" style="6" customWidth="1"/>
    <col min="1027" max="1027" width="12.125" style="6" customWidth="1"/>
    <col min="1028" max="1028" width="11.625" style="6" bestFit="1" customWidth="1"/>
    <col min="1029" max="1029" width="10.875" style="6" customWidth="1"/>
    <col min="1030" max="1030" width="10.25" style="6" customWidth="1"/>
    <col min="1031" max="1031" width="11.25" style="6" customWidth="1"/>
    <col min="1032" max="1032" width="10.25" style="6" customWidth="1"/>
    <col min="1033" max="1033" width="10.375" style="6" customWidth="1"/>
    <col min="1034" max="1034" width="10.875" style="6" customWidth="1"/>
    <col min="1035" max="1035" width="11.125" style="6" bestFit="1" customWidth="1"/>
    <col min="1036" max="1036" width="11" style="6" customWidth="1"/>
    <col min="1037" max="1037" width="10.5" style="6" customWidth="1"/>
    <col min="1038" max="1038" width="10.875" style="6" bestFit="1" customWidth="1"/>
    <col min="1039" max="1039" width="1.75" style="6" customWidth="1"/>
    <col min="1040" max="1040" width="9.125" style="6" customWidth="1"/>
    <col min="1041" max="1041" width="11.5" style="6" customWidth="1"/>
    <col min="1042" max="1042" width="10.125" style="6" customWidth="1"/>
    <col min="1043" max="1045" width="10.375" style="6" customWidth="1"/>
    <col min="1046" max="1046" width="9.375" style="6" customWidth="1"/>
    <col min="1047" max="1047" width="8.75" style="6" customWidth="1"/>
    <col min="1048" max="1048" width="9.375" style="6" customWidth="1"/>
    <col min="1049" max="1049" width="9.75" style="6" customWidth="1"/>
    <col min="1050" max="1050" width="11.875" style="6" customWidth="1"/>
    <col min="1051" max="1051" width="10" style="6" customWidth="1"/>
    <col min="1052" max="1052" width="10.625" style="6" customWidth="1"/>
    <col min="1053" max="1053" width="11.125" style="6" bestFit="1" customWidth="1"/>
    <col min="1054" max="1054" width="1.125" style="6" customWidth="1"/>
    <col min="1055" max="1055" width="8.25" style="6" customWidth="1"/>
    <col min="1056" max="1056" width="11.75" style="6" customWidth="1"/>
    <col min="1057" max="1057" width="10.875" style="6" customWidth="1"/>
    <col min="1058" max="1059" width="11" style="6" customWidth="1"/>
    <col min="1060" max="1060" width="10" style="6" customWidth="1"/>
    <col min="1061" max="1061" width="11.625" style="6" customWidth="1"/>
    <col min="1062" max="1062" width="11.125" style="6" customWidth="1"/>
    <col min="1063" max="1063" width="12.5" style="6" customWidth="1"/>
    <col min="1064" max="1064" width="10.25" style="6" customWidth="1"/>
    <col min="1065" max="1065" width="9.875" style="6" customWidth="1"/>
    <col min="1066" max="1066" width="19.75" style="6" customWidth="1"/>
    <col min="1067" max="1067" width="9" style="6"/>
    <col min="1068" max="1078" width="10" style="6" customWidth="1"/>
    <col min="1079" max="1079" width="10.375" style="6" customWidth="1"/>
    <col min="1080" max="1080" width="3.625" style="6" customWidth="1"/>
    <col min="1081" max="1093" width="10" style="6" customWidth="1"/>
    <col min="1094" max="1094" width="9.625" style="6" bestFit="1" customWidth="1"/>
    <col min="1095" max="1095" width="1.875" style="6" customWidth="1"/>
    <col min="1096" max="1096" width="8.25" style="6" customWidth="1"/>
    <col min="1097" max="1106" width="10" style="6" customWidth="1"/>
    <col min="1107" max="1107" width="9.5" style="6" customWidth="1"/>
    <col min="1108" max="1117" width="10" style="6" customWidth="1"/>
    <col min="1118" max="1118" width="16" style="6" customWidth="1"/>
    <col min="1119" max="1120" width="11.125" style="6" customWidth="1"/>
    <col min="1121" max="1143" width="10" style="6" customWidth="1"/>
    <col min="1144" max="1145" width="9.875" style="6" customWidth="1"/>
    <col min="1146" max="1280" width="9" style="6"/>
    <col min="1281" max="1281" width="1.5" style="6" customWidth="1"/>
    <col min="1282" max="1282" width="8.5" style="6" customWidth="1"/>
    <col min="1283" max="1283" width="12.125" style="6" customWidth="1"/>
    <col min="1284" max="1284" width="11.625" style="6" bestFit="1" customWidth="1"/>
    <col min="1285" max="1285" width="10.875" style="6" customWidth="1"/>
    <col min="1286" max="1286" width="10.25" style="6" customWidth="1"/>
    <col min="1287" max="1287" width="11.25" style="6" customWidth="1"/>
    <col min="1288" max="1288" width="10.25" style="6" customWidth="1"/>
    <col min="1289" max="1289" width="10.375" style="6" customWidth="1"/>
    <col min="1290" max="1290" width="10.875" style="6" customWidth="1"/>
    <col min="1291" max="1291" width="11.125" style="6" bestFit="1" customWidth="1"/>
    <col min="1292" max="1292" width="11" style="6" customWidth="1"/>
    <col min="1293" max="1293" width="10.5" style="6" customWidth="1"/>
    <col min="1294" max="1294" width="10.875" style="6" bestFit="1" customWidth="1"/>
    <col min="1295" max="1295" width="1.75" style="6" customWidth="1"/>
    <col min="1296" max="1296" width="9.125" style="6" customWidth="1"/>
    <col min="1297" max="1297" width="11.5" style="6" customWidth="1"/>
    <col min="1298" max="1298" width="10.125" style="6" customWidth="1"/>
    <col min="1299" max="1301" width="10.375" style="6" customWidth="1"/>
    <col min="1302" max="1302" width="9.375" style="6" customWidth="1"/>
    <col min="1303" max="1303" width="8.75" style="6" customWidth="1"/>
    <col min="1304" max="1304" width="9.375" style="6" customWidth="1"/>
    <col min="1305" max="1305" width="9.75" style="6" customWidth="1"/>
    <col min="1306" max="1306" width="11.875" style="6" customWidth="1"/>
    <col min="1307" max="1307" width="10" style="6" customWidth="1"/>
    <col min="1308" max="1308" width="10.625" style="6" customWidth="1"/>
    <col min="1309" max="1309" width="11.125" style="6" bestFit="1" customWidth="1"/>
    <col min="1310" max="1310" width="1.125" style="6" customWidth="1"/>
    <col min="1311" max="1311" width="8.25" style="6" customWidth="1"/>
    <col min="1312" max="1312" width="11.75" style="6" customWidth="1"/>
    <col min="1313" max="1313" width="10.875" style="6" customWidth="1"/>
    <col min="1314" max="1315" width="11" style="6" customWidth="1"/>
    <col min="1316" max="1316" width="10" style="6" customWidth="1"/>
    <col min="1317" max="1317" width="11.625" style="6" customWidth="1"/>
    <col min="1318" max="1318" width="11.125" style="6" customWidth="1"/>
    <col min="1319" max="1319" width="12.5" style="6" customWidth="1"/>
    <col min="1320" max="1320" width="10.25" style="6" customWidth="1"/>
    <col min="1321" max="1321" width="9.875" style="6" customWidth="1"/>
    <col min="1322" max="1322" width="19.75" style="6" customWidth="1"/>
    <col min="1323" max="1323" width="9" style="6"/>
    <col min="1324" max="1334" width="10" style="6" customWidth="1"/>
    <col min="1335" max="1335" width="10.375" style="6" customWidth="1"/>
    <col min="1336" max="1336" width="3.625" style="6" customWidth="1"/>
    <col min="1337" max="1349" width="10" style="6" customWidth="1"/>
    <col min="1350" max="1350" width="9.625" style="6" bestFit="1" customWidth="1"/>
    <col min="1351" max="1351" width="1.875" style="6" customWidth="1"/>
    <col min="1352" max="1352" width="8.25" style="6" customWidth="1"/>
    <col min="1353" max="1362" width="10" style="6" customWidth="1"/>
    <col min="1363" max="1363" width="9.5" style="6" customWidth="1"/>
    <col min="1364" max="1373" width="10" style="6" customWidth="1"/>
    <col min="1374" max="1374" width="16" style="6" customWidth="1"/>
    <col min="1375" max="1376" width="11.125" style="6" customWidth="1"/>
    <col min="1377" max="1399" width="10" style="6" customWidth="1"/>
    <col min="1400" max="1401" width="9.875" style="6" customWidth="1"/>
    <col min="1402" max="1536" width="9" style="6"/>
    <col min="1537" max="1537" width="1.5" style="6" customWidth="1"/>
    <col min="1538" max="1538" width="8.5" style="6" customWidth="1"/>
    <col min="1539" max="1539" width="12.125" style="6" customWidth="1"/>
    <col min="1540" max="1540" width="11.625" style="6" bestFit="1" customWidth="1"/>
    <col min="1541" max="1541" width="10.875" style="6" customWidth="1"/>
    <col min="1542" max="1542" width="10.25" style="6" customWidth="1"/>
    <col min="1543" max="1543" width="11.25" style="6" customWidth="1"/>
    <col min="1544" max="1544" width="10.25" style="6" customWidth="1"/>
    <col min="1545" max="1545" width="10.375" style="6" customWidth="1"/>
    <col min="1546" max="1546" width="10.875" style="6" customWidth="1"/>
    <col min="1547" max="1547" width="11.125" style="6" bestFit="1" customWidth="1"/>
    <col min="1548" max="1548" width="11" style="6" customWidth="1"/>
    <col min="1549" max="1549" width="10.5" style="6" customWidth="1"/>
    <col min="1550" max="1550" width="10.875" style="6" bestFit="1" customWidth="1"/>
    <col min="1551" max="1551" width="1.75" style="6" customWidth="1"/>
    <col min="1552" max="1552" width="9.125" style="6" customWidth="1"/>
    <col min="1553" max="1553" width="11.5" style="6" customWidth="1"/>
    <col min="1554" max="1554" width="10.125" style="6" customWidth="1"/>
    <col min="1555" max="1557" width="10.375" style="6" customWidth="1"/>
    <col min="1558" max="1558" width="9.375" style="6" customWidth="1"/>
    <col min="1559" max="1559" width="8.75" style="6" customWidth="1"/>
    <col min="1560" max="1560" width="9.375" style="6" customWidth="1"/>
    <col min="1561" max="1561" width="9.75" style="6" customWidth="1"/>
    <col min="1562" max="1562" width="11.875" style="6" customWidth="1"/>
    <col min="1563" max="1563" width="10" style="6" customWidth="1"/>
    <col min="1564" max="1564" width="10.625" style="6" customWidth="1"/>
    <col min="1565" max="1565" width="11.125" style="6" bestFit="1" customWidth="1"/>
    <col min="1566" max="1566" width="1.125" style="6" customWidth="1"/>
    <col min="1567" max="1567" width="8.25" style="6" customWidth="1"/>
    <col min="1568" max="1568" width="11.75" style="6" customWidth="1"/>
    <col min="1569" max="1569" width="10.875" style="6" customWidth="1"/>
    <col min="1570" max="1571" width="11" style="6" customWidth="1"/>
    <col min="1572" max="1572" width="10" style="6" customWidth="1"/>
    <col min="1573" max="1573" width="11.625" style="6" customWidth="1"/>
    <col min="1574" max="1574" width="11.125" style="6" customWidth="1"/>
    <col min="1575" max="1575" width="12.5" style="6" customWidth="1"/>
    <col min="1576" max="1576" width="10.25" style="6" customWidth="1"/>
    <col min="1577" max="1577" width="9.875" style="6" customWidth="1"/>
    <col min="1578" max="1578" width="19.75" style="6" customWidth="1"/>
    <col min="1579" max="1579" width="9" style="6"/>
    <col min="1580" max="1590" width="10" style="6" customWidth="1"/>
    <col min="1591" max="1591" width="10.375" style="6" customWidth="1"/>
    <col min="1592" max="1592" width="3.625" style="6" customWidth="1"/>
    <col min="1593" max="1605" width="10" style="6" customWidth="1"/>
    <col min="1606" max="1606" width="9.625" style="6" bestFit="1" customWidth="1"/>
    <col min="1607" max="1607" width="1.875" style="6" customWidth="1"/>
    <col min="1608" max="1608" width="8.25" style="6" customWidth="1"/>
    <col min="1609" max="1618" width="10" style="6" customWidth="1"/>
    <col min="1619" max="1619" width="9.5" style="6" customWidth="1"/>
    <col min="1620" max="1629" width="10" style="6" customWidth="1"/>
    <col min="1630" max="1630" width="16" style="6" customWidth="1"/>
    <col min="1631" max="1632" width="11.125" style="6" customWidth="1"/>
    <col min="1633" max="1655" width="10" style="6" customWidth="1"/>
    <col min="1656" max="1657" width="9.875" style="6" customWidth="1"/>
    <col min="1658" max="1792" width="9" style="6"/>
    <col min="1793" max="1793" width="1.5" style="6" customWidth="1"/>
    <col min="1794" max="1794" width="8.5" style="6" customWidth="1"/>
    <col min="1795" max="1795" width="12.125" style="6" customWidth="1"/>
    <col min="1796" max="1796" width="11.625" style="6" bestFit="1" customWidth="1"/>
    <col min="1797" max="1797" width="10.875" style="6" customWidth="1"/>
    <col min="1798" max="1798" width="10.25" style="6" customWidth="1"/>
    <col min="1799" max="1799" width="11.25" style="6" customWidth="1"/>
    <col min="1800" max="1800" width="10.25" style="6" customWidth="1"/>
    <col min="1801" max="1801" width="10.375" style="6" customWidth="1"/>
    <col min="1802" max="1802" width="10.875" style="6" customWidth="1"/>
    <col min="1803" max="1803" width="11.125" style="6" bestFit="1" customWidth="1"/>
    <col min="1804" max="1804" width="11" style="6" customWidth="1"/>
    <col min="1805" max="1805" width="10.5" style="6" customWidth="1"/>
    <col min="1806" max="1806" width="10.875" style="6" bestFit="1" customWidth="1"/>
    <col min="1807" max="1807" width="1.75" style="6" customWidth="1"/>
    <col min="1808" max="1808" width="9.125" style="6" customWidth="1"/>
    <col min="1809" max="1809" width="11.5" style="6" customWidth="1"/>
    <col min="1810" max="1810" width="10.125" style="6" customWidth="1"/>
    <col min="1811" max="1813" width="10.375" style="6" customWidth="1"/>
    <col min="1814" max="1814" width="9.375" style="6" customWidth="1"/>
    <col min="1815" max="1815" width="8.75" style="6" customWidth="1"/>
    <col min="1816" max="1816" width="9.375" style="6" customWidth="1"/>
    <col min="1817" max="1817" width="9.75" style="6" customWidth="1"/>
    <col min="1818" max="1818" width="11.875" style="6" customWidth="1"/>
    <col min="1819" max="1819" width="10" style="6" customWidth="1"/>
    <col min="1820" max="1820" width="10.625" style="6" customWidth="1"/>
    <col min="1821" max="1821" width="11.125" style="6" bestFit="1" customWidth="1"/>
    <col min="1822" max="1822" width="1.125" style="6" customWidth="1"/>
    <col min="1823" max="1823" width="8.25" style="6" customWidth="1"/>
    <col min="1824" max="1824" width="11.75" style="6" customWidth="1"/>
    <col min="1825" max="1825" width="10.875" style="6" customWidth="1"/>
    <col min="1826" max="1827" width="11" style="6" customWidth="1"/>
    <col min="1828" max="1828" width="10" style="6" customWidth="1"/>
    <col min="1829" max="1829" width="11.625" style="6" customWidth="1"/>
    <col min="1830" max="1830" width="11.125" style="6" customWidth="1"/>
    <col min="1831" max="1831" width="12.5" style="6" customWidth="1"/>
    <col min="1832" max="1832" width="10.25" style="6" customWidth="1"/>
    <col min="1833" max="1833" width="9.875" style="6" customWidth="1"/>
    <col min="1834" max="1834" width="19.75" style="6" customWidth="1"/>
    <col min="1835" max="1835" width="9" style="6"/>
    <col min="1836" max="1846" width="10" style="6" customWidth="1"/>
    <col min="1847" max="1847" width="10.375" style="6" customWidth="1"/>
    <col min="1848" max="1848" width="3.625" style="6" customWidth="1"/>
    <col min="1849" max="1861" width="10" style="6" customWidth="1"/>
    <col min="1862" max="1862" width="9.625" style="6" bestFit="1" customWidth="1"/>
    <col min="1863" max="1863" width="1.875" style="6" customWidth="1"/>
    <col min="1864" max="1864" width="8.25" style="6" customWidth="1"/>
    <col min="1865" max="1874" width="10" style="6" customWidth="1"/>
    <col min="1875" max="1875" width="9.5" style="6" customWidth="1"/>
    <col min="1876" max="1885" width="10" style="6" customWidth="1"/>
    <col min="1886" max="1886" width="16" style="6" customWidth="1"/>
    <col min="1887" max="1888" width="11.125" style="6" customWidth="1"/>
    <col min="1889" max="1911" width="10" style="6" customWidth="1"/>
    <col min="1912" max="1913" width="9.875" style="6" customWidth="1"/>
    <col min="1914" max="2048" width="9" style="6"/>
    <col min="2049" max="2049" width="1.5" style="6" customWidth="1"/>
    <col min="2050" max="2050" width="8.5" style="6" customWidth="1"/>
    <col min="2051" max="2051" width="12.125" style="6" customWidth="1"/>
    <col min="2052" max="2052" width="11.625" style="6" bestFit="1" customWidth="1"/>
    <col min="2053" max="2053" width="10.875" style="6" customWidth="1"/>
    <col min="2054" max="2054" width="10.25" style="6" customWidth="1"/>
    <col min="2055" max="2055" width="11.25" style="6" customWidth="1"/>
    <col min="2056" max="2056" width="10.25" style="6" customWidth="1"/>
    <col min="2057" max="2057" width="10.375" style="6" customWidth="1"/>
    <col min="2058" max="2058" width="10.875" style="6" customWidth="1"/>
    <col min="2059" max="2059" width="11.125" style="6" bestFit="1" customWidth="1"/>
    <col min="2060" max="2060" width="11" style="6" customWidth="1"/>
    <col min="2061" max="2061" width="10.5" style="6" customWidth="1"/>
    <col min="2062" max="2062" width="10.875" style="6" bestFit="1" customWidth="1"/>
    <col min="2063" max="2063" width="1.75" style="6" customWidth="1"/>
    <col min="2064" max="2064" width="9.125" style="6" customWidth="1"/>
    <col min="2065" max="2065" width="11.5" style="6" customWidth="1"/>
    <col min="2066" max="2066" width="10.125" style="6" customWidth="1"/>
    <col min="2067" max="2069" width="10.375" style="6" customWidth="1"/>
    <col min="2070" max="2070" width="9.375" style="6" customWidth="1"/>
    <col min="2071" max="2071" width="8.75" style="6" customWidth="1"/>
    <col min="2072" max="2072" width="9.375" style="6" customWidth="1"/>
    <col min="2073" max="2073" width="9.75" style="6" customWidth="1"/>
    <col min="2074" max="2074" width="11.875" style="6" customWidth="1"/>
    <col min="2075" max="2075" width="10" style="6" customWidth="1"/>
    <col min="2076" max="2076" width="10.625" style="6" customWidth="1"/>
    <col min="2077" max="2077" width="11.125" style="6" bestFit="1" customWidth="1"/>
    <col min="2078" max="2078" width="1.125" style="6" customWidth="1"/>
    <col min="2079" max="2079" width="8.25" style="6" customWidth="1"/>
    <col min="2080" max="2080" width="11.75" style="6" customWidth="1"/>
    <col min="2081" max="2081" width="10.875" style="6" customWidth="1"/>
    <col min="2082" max="2083" width="11" style="6" customWidth="1"/>
    <col min="2084" max="2084" width="10" style="6" customWidth="1"/>
    <col min="2085" max="2085" width="11.625" style="6" customWidth="1"/>
    <col min="2086" max="2086" width="11.125" style="6" customWidth="1"/>
    <col min="2087" max="2087" width="12.5" style="6" customWidth="1"/>
    <col min="2088" max="2088" width="10.25" style="6" customWidth="1"/>
    <col min="2089" max="2089" width="9.875" style="6" customWidth="1"/>
    <col min="2090" max="2090" width="19.75" style="6" customWidth="1"/>
    <col min="2091" max="2091" width="9" style="6"/>
    <col min="2092" max="2102" width="10" style="6" customWidth="1"/>
    <col min="2103" max="2103" width="10.375" style="6" customWidth="1"/>
    <col min="2104" max="2104" width="3.625" style="6" customWidth="1"/>
    <col min="2105" max="2117" width="10" style="6" customWidth="1"/>
    <col min="2118" max="2118" width="9.625" style="6" bestFit="1" customWidth="1"/>
    <col min="2119" max="2119" width="1.875" style="6" customWidth="1"/>
    <col min="2120" max="2120" width="8.25" style="6" customWidth="1"/>
    <col min="2121" max="2130" width="10" style="6" customWidth="1"/>
    <col min="2131" max="2131" width="9.5" style="6" customWidth="1"/>
    <col min="2132" max="2141" width="10" style="6" customWidth="1"/>
    <col min="2142" max="2142" width="16" style="6" customWidth="1"/>
    <col min="2143" max="2144" width="11.125" style="6" customWidth="1"/>
    <col min="2145" max="2167" width="10" style="6" customWidth="1"/>
    <col min="2168" max="2169" width="9.875" style="6" customWidth="1"/>
    <col min="2170" max="2304" width="9" style="6"/>
    <col min="2305" max="2305" width="1.5" style="6" customWidth="1"/>
    <col min="2306" max="2306" width="8.5" style="6" customWidth="1"/>
    <col min="2307" max="2307" width="12.125" style="6" customWidth="1"/>
    <col min="2308" max="2308" width="11.625" style="6" bestFit="1" customWidth="1"/>
    <col min="2309" max="2309" width="10.875" style="6" customWidth="1"/>
    <col min="2310" max="2310" width="10.25" style="6" customWidth="1"/>
    <col min="2311" max="2311" width="11.25" style="6" customWidth="1"/>
    <col min="2312" max="2312" width="10.25" style="6" customWidth="1"/>
    <col min="2313" max="2313" width="10.375" style="6" customWidth="1"/>
    <col min="2314" max="2314" width="10.875" style="6" customWidth="1"/>
    <col min="2315" max="2315" width="11.125" style="6" bestFit="1" customWidth="1"/>
    <col min="2316" max="2316" width="11" style="6" customWidth="1"/>
    <col min="2317" max="2317" width="10.5" style="6" customWidth="1"/>
    <col min="2318" max="2318" width="10.875" style="6" bestFit="1" customWidth="1"/>
    <col min="2319" max="2319" width="1.75" style="6" customWidth="1"/>
    <col min="2320" max="2320" width="9.125" style="6" customWidth="1"/>
    <col min="2321" max="2321" width="11.5" style="6" customWidth="1"/>
    <col min="2322" max="2322" width="10.125" style="6" customWidth="1"/>
    <col min="2323" max="2325" width="10.375" style="6" customWidth="1"/>
    <col min="2326" max="2326" width="9.375" style="6" customWidth="1"/>
    <col min="2327" max="2327" width="8.75" style="6" customWidth="1"/>
    <col min="2328" max="2328" width="9.375" style="6" customWidth="1"/>
    <col min="2329" max="2329" width="9.75" style="6" customWidth="1"/>
    <col min="2330" max="2330" width="11.875" style="6" customWidth="1"/>
    <col min="2331" max="2331" width="10" style="6" customWidth="1"/>
    <col min="2332" max="2332" width="10.625" style="6" customWidth="1"/>
    <col min="2333" max="2333" width="11.125" style="6" bestFit="1" customWidth="1"/>
    <col min="2334" max="2334" width="1.125" style="6" customWidth="1"/>
    <col min="2335" max="2335" width="8.25" style="6" customWidth="1"/>
    <col min="2336" max="2336" width="11.75" style="6" customWidth="1"/>
    <col min="2337" max="2337" width="10.875" style="6" customWidth="1"/>
    <col min="2338" max="2339" width="11" style="6" customWidth="1"/>
    <col min="2340" max="2340" width="10" style="6" customWidth="1"/>
    <col min="2341" max="2341" width="11.625" style="6" customWidth="1"/>
    <col min="2342" max="2342" width="11.125" style="6" customWidth="1"/>
    <col min="2343" max="2343" width="12.5" style="6" customWidth="1"/>
    <col min="2344" max="2344" width="10.25" style="6" customWidth="1"/>
    <col min="2345" max="2345" width="9.875" style="6" customWidth="1"/>
    <col min="2346" max="2346" width="19.75" style="6" customWidth="1"/>
    <col min="2347" max="2347" width="9" style="6"/>
    <col min="2348" max="2358" width="10" style="6" customWidth="1"/>
    <col min="2359" max="2359" width="10.375" style="6" customWidth="1"/>
    <col min="2360" max="2360" width="3.625" style="6" customWidth="1"/>
    <col min="2361" max="2373" width="10" style="6" customWidth="1"/>
    <col min="2374" max="2374" width="9.625" style="6" bestFit="1" customWidth="1"/>
    <col min="2375" max="2375" width="1.875" style="6" customWidth="1"/>
    <col min="2376" max="2376" width="8.25" style="6" customWidth="1"/>
    <col min="2377" max="2386" width="10" style="6" customWidth="1"/>
    <col min="2387" max="2387" width="9.5" style="6" customWidth="1"/>
    <col min="2388" max="2397" width="10" style="6" customWidth="1"/>
    <col min="2398" max="2398" width="16" style="6" customWidth="1"/>
    <col min="2399" max="2400" width="11.125" style="6" customWidth="1"/>
    <col min="2401" max="2423" width="10" style="6" customWidth="1"/>
    <col min="2424" max="2425" width="9.875" style="6" customWidth="1"/>
    <col min="2426" max="2560" width="9" style="6"/>
    <col min="2561" max="2561" width="1.5" style="6" customWidth="1"/>
    <col min="2562" max="2562" width="8.5" style="6" customWidth="1"/>
    <col min="2563" max="2563" width="12.125" style="6" customWidth="1"/>
    <col min="2564" max="2564" width="11.625" style="6" bestFit="1" customWidth="1"/>
    <col min="2565" max="2565" width="10.875" style="6" customWidth="1"/>
    <col min="2566" max="2566" width="10.25" style="6" customWidth="1"/>
    <col min="2567" max="2567" width="11.25" style="6" customWidth="1"/>
    <col min="2568" max="2568" width="10.25" style="6" customWidth="1"/>
    <col min="2569" max="2569" width="10.375" style="6" customWidth="1"/>
    <col min="2570" max="2570" width="10.875" style="6" customWidth="1"/>
    <col min="2571" max="2571" width="11.125" style="6" bestFit="1" customWidth="1"/>
    <col min="2572" max="2572" width="11" style="6" customWidth="1"/>
    <col min="2573" max="2573" width="10.5" style="6" customWidth="1"/>
    <col min="2574" max="2574" width="10.875" style="6" bestFit="1" customWidth="1"/>
    <col min="2575" max="2575" width="1.75" style="6" customWidth="1"/>
    <col min="2576" max="2576" width="9.125" style="6" customWidth="1"/>
    <col min="2577" max="2577" width="11.5" style="6" customWidth="1"/>
    <col min="2578" max="2578" width="10.125" style="6" customWidth="1"/>
    <col min="2579" max="2581" width="10.375" style="6" customWidth="1"/>
    <col min="2582" max="2582" width="9.375" style="6" customWidth="1"/>
    <col min="2583" max="2583" width="8.75" style="6" customWidth="1"/>
    <col min="2584" max="2584" width="9.375" style="6" customWidth="1"/>
    <col min="2585" max="2585" width="9.75" style="6" customWidth="1"/>
    <col min="2586" max="2586" width="11.875" style="6" customWidth="1"/>
    <col min="2587" max="2587" width="10" style="6" customWidth="1"/>
    <col min="2588" max="2588" width="10.625" style="6" customWidth="1"/>
    <col min="2589" max="2589" width="11.125" style="6" bestFit="1" customWidth="1"/>
    <col min="2590" max="2590" width="1.125" style="6" customWidth="1"/>
    <col min="2591" max="2591" width="8.25" style="6" customWidth="1"/>
    <col min="2592" max="2592" width="11.75" style="6" customWidth="1"/>
    <col min="2593" max="2593" width="10.875" style="6" customWidth="1"/>
    <col min="2594" max="2595" width="11" style="6" customWidth="1"/>
    <col min="2596" max="2596" width="10" style="6" customWidth="1"/>
    <col min="2597" max="2597" width="11.625" style="6" customWidth="1"/>
    <col min="2598" max="2598" width="11.125" style="6" customWidth="1"/>
    <col min="2599" max="2599" width="12.5" style="6" customWidth="1"/>
    <col min="2600" max="2600" width="10.25" style="6" customWidth="1"/>
    <col min="2601" max="2601" width="9.875" style="6" customWidth="1"/>
    <col min="2602" max="2602" width="19.75" style="6" customWidth="1"/>
    <col min="2603" max="2603" width="9" style="6"/>
    <col min="2604" max="2614" width="10" style="6" customWidth="1"/>
    <col min="2615" max="2615" width="10.375" style="6" customWidth="1"/>
    <col min="2616" max="2616" width="3.625" style="6" customWidth="1"/>
    <col min="2617" max="2629" width="10" style="6" customWidth="1"/>
    <col min="2630" max="2630" width="9.625" style="6" bestFit="1" customWidth="1"/>
    <col min="2631" max="2631" width="1.875" style="6" customWidth="1"/>
    <col min="2632" max="2632" width="8.25" style="6" customWidth="1"/>
    <col min="2633" max="2642" width="10" style="6" customWidth="1"/>
    <col min="2643" max="2643" width="9.5" style="6" customWidth="1"/>
    <col min="2644" max="2653" width="10" style="6" customWidth="1"/>
    <col min="2654" max="2654" width="16" style="6" customWidth="1"/>
    <col min="2655" max="2656" width="11.125" style="6" customWidth="1"/>
    <col min="2657" max="2679" width="10" style="6" customWidth="1"/>
    <col min="2680" max="2681" width="9.875" style="6" customWidth="1"/>
    <col min="2682" max="2816" width="9" style="6"/>
    <col min="2817" max="2817" width="1.5" style="6" customWidth="1"/>
    <col min="2818" max="2818" width="8.5" style="6" customWidth="1"/>
    <col min="2819" max="2819" width="12.125" style="6" customWidth="1"/>
    <col min="2820" max="2820" width="11.625" style="6" bestFit="1" customWidth="1"/>
    <col min="2821" max="2821" width="10.875" style="6" customWidth="1"/>
    <col min="2822" max="2822" width="10.25" style="6" customWidth="1"/>
    <col min="2823" max="2823" width="11.25" style="6" customWidth="1"/>
    <col min="2824" max="2824" width="10.25" style="6" customWidth="1"/>
    <col min="2825" max="2825" width="10.375" style="6" customWidth="1"/>
    <col min="2826" max="2826" width="10.875" style="6" customWidth="1"/>
    <col min="2827" max="2827" width="11.125" style="6" bestFit="1" customWidth="1"/>
    <col min="2828" max="2828" width="11" style="6" customWidth="1"/>
    <col min="2829" max="2829" width="10.5" style="6" customWidth="1"/>
    <col min="2830" max="2830" width="10.875" style="6" bestFit="1" customWidth="1"/>
    <col min="2831" max="2831" width="1.75" style="6" customWidth="1"/>
    <col min="2832" max="2832" width="9.125" style="6" customWidth="1"/>
    <col min="2833" max="2833" width="11.5" style="6" customWidth="1"/>
    <col min="2834" max="2834" width="10.125" style="6" customWidth="1"/>
    <col min="2835" max="2837" width="10.375" style="6" customWidth="1"/>
    <col min="2838" max="2838" width="9.375" style="6" customWidth="1"/>
    <col min="2839" max="2839" width="8.75" style="6" customWidth="1"/>
    <col min="2840" max="2840" width="9.375" style="6" customWidth="1"/>
    <col min="2841" max="2841" width="9.75" style="6" customWidth="1"/>
    <col min="2842" max="2842" width="11.875" style="6" customWidth="1"/>
    <col min="2843" max="2843" width="10" style="6" customWidth="1"/>
    <col min="2844" max="2844" width="10.625" style="6" customWidth="1"/>
    <col min="2845" max="2845" width="11.125" style="6" bestFit="1" customWidth="1"/>
    <col min="2846" max="2846" width="1.125" style="6" customWidth="1"/>
    <col min="2847" max="2847" width="8.25" style="6" customWidth="1"/>
    <col min="2848" max="2848" width="11.75" style="6" customWidth="1"/>
    <col min="2849" max="2849" width="10.875" style="6" customWidth="1"/>
    <col min="2850" max="2851" width="11" style="6" customWidth="1"/>
    <col min="2852" max="2852" width="10" style="6" customWidth="1"/>
    <col min="2853" max="2853" width="11.625" style="6" customWidth="1"/>
    <col min="2854" max="2854" width="11.125" style="6" customWidth="1"/>
    <col min="2855" max="2855" width="12.5" style="6" customWidth="1"/>
    <col min="2856" max="2856" width="10.25" style="6" customWidth="1"/>
    <col min="2857" max="2857" width="9.875" style="6" customWidth="1"/>
    <col min="2858" max="2858" width="19.75" style="6" customWidth="1"/>
    <col min="2859" max="2859" width="9" style="6"/>
    <col min="2860" max="2870" width="10" style="6" customWidth="1"/>
    <col min="2871" max="2871" width="10.375" style="6" customWidth="1"/>
    <col min="2872" max="2872" width="3.625" style="6" customWidth="1"/>
    <col min="2873" max="2885" width="10" style="6" customWidth="1"/>
    <col min="2886" max="2886" width="9.625" style="6" bestFit="1" customWidth="1"/>
    <col min="2887" max="2887" width="1.875" style="6" customWidth="1"/>
    <col min="2888" max="2888" width="8.25" style="6" customWidth="1"/>
    <col min="2889" max="2898" width="10" style="6" customWidth="1"/>
    <col min="2899" max="2899" width="9.5" style="6" customWidth="1"/>
    <col min="2900" max="2909" width="10" style="6" customWidth="1"/>
    <col min="2910" max="2910" width="16" style="6" customWidth="1"/>
    <col min="2911" max="2912" width="11.125" style="6" customWidth="1"/>
    <col min="2913" max="2935" width="10" style="6" customWidth="1"/>
    <col min="2936" max="2937" width="9.875" style="6" customWidth="1"/>
    <col min="2938" max="3072" width="9" style="6"/>
    <col min="3073" max="3073" width="1.5" style="6" customWidth="1"/>
    <col min="3074" max="3074" width="8.5" style="6" customWidth="1"/>
    <col min="3075" max="3075" width="12.125" style="6" customWidth="1"/>
    <col min="3076" max="3076" width="11.625" style="6" bestFit="1" customWidth="1"/>
    <col min="3077" max="3077" width="10.875" style="6" customWidth="1"/>
    <col min="3078" max="3078" width="10.25" style="6" customWidth="1"/>
    <col min="3079" max="3079" width="11.25" style="6" customWidth="1"/>
    <col min="3080" max="3080" width="10.25" style="6" customWidth="1"/>
    <col min="3081" max="3081" width="10.375" style="6" customWidth="1"/>
    <col min="3082" max="3082" width="10.875" style="6" customWidth="1"/>
    <col min="3083" max="3083" width="11.125" style="6" bestFit="1" customWidth="1"/>
    <col min="3084" max="3084" width="11" style="6" customWidth="1"/>
    <col min="3085" max="3085" width="10.5" style="6" customWidth="1"/>
    <col min="3086" max="3086" width="10.875" style="6" bestFit="1" customWidth="1"/>
    <col min="3087" max="3087" width="1.75" style="6" customWidth="1"/>
    <col min="3088" max="3088" width="9.125" style="6" customWidth="1"/>
    <col min="3089" max="3089" width="11.5" style="6" customWidth="1"/>
    <col min="3090" max="3090" width="10.125" style="6" customWidth="1"/>
    <col min="3091" max="3093" width="10.375" style="6" customWidth="1"/>
    <col min="3094" max="3094" width="9.375" style="6" customWidth="1"/>
    <col min="3095" max="3095" width="8.75" style="6" customWidth="1"/>
    <col min="3096" max="3096" width="9.375" style="6" customWidth="1"/>
    <col min="3097" max="3097" width="9.75" style="6" customWidth="1"/>
    <col min="3098" max="3098" width="11.875" style="6" customWidth="1"/>
    <col min="3099" max="3099" width="10" style="6" customWidth="1"/>
    <col min="3100" max="3100" width="10.625" style="6" customWidth="1"/>
    <col min="3101" max="3101" width="11.125" style="6" bestFit="1" customWidth="1"/>
    <col min="3102" max="3102" width="1.125" style="6" customWidth="1"/>
    <col min="3103" max="3103" width="8.25" style="6" customWidth="1"/>
    <col min="3104" max="3104" width="11.75" style="6" customWidth="1"/>
    <col min="3105" max="3105" width="10.875" style="6" customWidth="1"/>
    <col min="3106" max="3107" width="11" style="6" customWidth="1"/>
    <col min="3108" max="3108" width="10" style="6" customWidth="1"/>
    <col min="3109" max="3109" width="11.625" style="6" customWidth="1"/>
    <col min="3110" max="3110" width="11.125" style="6" customWidth="1"/>
    <col min="3111" max="3111" width="12.5" style="6" customWidth="1"/>
    <col min="3112" max="3112" width="10.25" style="6" customWidth="1"/>
    <col min="3113" max="3113" width="9.875" style="6" customWidth="1"/>
    <col min="3114" max="3114" width="19.75" style="6" customWidth="1"/>
    <col min="3115" max="3115" width="9" style="6"/>
    <col min="3116" max="3126" width="10" style="6" customWidth="1"/>
    <col min="3127" max="3127" width="10.375" style="6" customWidth="1"/>
    <col min="3128" max="3128" width="3.625" style="6" customWidth="1"/>
    <col min="3129" max="3141" width="10" style="6" customWidth="1"/>
    <col min="3142" max="3142" width="9.625" style="6" bestFit="1" customWidth="1"/>
    <col min="3143" max="3143" width="1.875" style="6" customWidth="1"/>
    <col min="3144" max="3144" width="8.25" style="6" customWidth="1"/>
    <col min="3145" max="3154" width="10" style="6" customWidth="1"/>
    <col min="3155" max="3155" width="9.5" style="6" customWidth="1"/>
    <col min="3156" max="3165" width="10" style="6" customWidth="1"/>
    <col min="3166" max="3166" width="16" style="6" customWidth="1"/>
    <col min="3167" max="3168" width="11.125" style="6" customWidth="1"/>
    <col min="3169" max="3191" width="10" style="6" customWidth="1"/>
    <col min="3192" max="3193" width="9.875" style="6" customWidth="1"/>
    <col min="3194" max="3328" width="9" style="6"/>
    <col min="3329" max="3329" width="1.5" style="6" customWidth="1"/>
    <col min="3330" max="3330" width="8.5" style="6" customWidth="1"/>
    <col min="3331" max="3331" width="12.125" style="6" customWidth="1"/>
    <col min="3332" max="3332" width="11.625" style="6" bestFit="1" customWidth="1"/>
    <col min="3333" max="3333" width="10.875" style="6" customWidth="1"/>
    <col min="3334" max="3334" width="10.25" style="6" customWidth="1"/>
    <col min="3335" max="3335" width="11.25" style="6" customWidth="1"/>
    <col min="3336" max="3336" width="10.25" style="6" customWidth="1"/>
    <col min="3337" max="3337" width="10.375" style="6" customWidth="1"/>
    <col min="3338" max="3338" width="10.875" style="6" customWidth="1"/>
    <col min="3339" max="3339" width="11.125" style="6" bestFit="1" customWidth="1"/>
    <col min="3340" max="3340" width="11" style="6" customWidth="1"/>
    <col min="3341" max="3341" width="10.5" style="6" customWidth="1"/>
    <col min="3342" max="3342" width="10.875" style="6" bestFit="1" customWidth="1"/>
    <col min="3343" max="3343" width="1.75" style="6" customWidth="1"/>
    <col min="3344" max="3344" width="9.125" style="6" customWidth="1"/>
    <col min="3345" max="3345" width="11.5" style="6" customWidth="1"/>
    <col min="3346" max="3346" width="10.125" style="6" customWidth="1"/>
    <col min="3347" max="3349" width="10.375" style="6" customWidth="1"/>
    <col min="3350" max="3350" width="9.375" style="6" customWidth="1"/>
    <col min="3351" max="3351" width="8.75" style="6" customWidth="1"/>
    <col min="3352" max="3352" width="9.375" style="6" customWidth="1"/>
    <col min="3353" max="3353" width="9.75" style="6" customWidth="1"/>
    <col min="3354" max="3354" width="11.875" style="6" customWidth="1"/>
    <col min="3355" max="3355" width="10" style="6" customWidth="1"/>
    <col min="3356" max="3356" width="10.625" style="6" customWidth="1"/>
    <col min="3357" max="3357" width="11.125" style="6" bestFit="1" customWidth="1"/>
    <col min="3358" max="3358" width="1.125" style="6" customWidth="1"/>
    <col min="3359" max="3359" width="8.25" style="6" customWidth="1"/>
    <col min="3360" max="3360" width="11.75" style="6" customWidth="1"/>
    <col min="3361" max="3361" width="10.875" style="6" customWidth="1"/>
    <col min="3362" max="3363" width="11" style="6" customWidth="1"/>
    <col min="3364" max="3364" width="10" style="6" customWidth="1"/>
    <col min="3365" max="3365" width="11.625" style="6" customWidth="1"/>
    <col min="3366" max="3366" width="11.125" style="6" customWidth="1"/>
    <col min="3367" max="3367" width="12.5" style="6" customWidth="1"/>
    <col min="3368" max="3368" width="10.25" style="6" customWidth="1"/>
    <col min="3369" max="3369" width="9.875" style="6" customWidth="1"/>
    <col min="3370" max="3370" width="19.75" style="6" customWidth="1"/>
    <col min="3371" max="3371" width="9" style="6"/>
    <col min="3372" max="3382" width="10" style="6" customWidth="1"/>
    <col min="3383" max="3383" width="10.375" style="6" customWidth="1"/>
    <col min="3384" max="3384" width="3.625" style="6" customWidth="1"/>
    <col min="3385" max="3397" width="10" style="6" customWidth="1"/>
    <col min="3398" max="3398" width="9.625" style="6" bestFit="1" customWidth="1"/>
    <col min="3399" max="3399" width="1.875" style="6" customWidth="1"/>
    <col min="3400" max="3400" width="8.25" style="6" customWidth="1"/>
    <col min="3401" max="3410" width="10" style="6" customWidth="1"/>
    <col min="3411" max="3411" width="9.5" style="6" customWidth="1"/>
    <col min="3412" max="3421" width="10" style="6" customWidth="1"/>
    <col min="3422" max="3422" width="16" style="6" customWidth="1"/>
    <col min="3423" max="3424" width="11.125" style="6" customWidth="1"/>
    <col min="3425" max="3447" width="10" style="6" customWidth="1"/>
    <col min="3448" max="3449" width="9.875" style="6" customWidth="1"/>
    <col min="3450" max="3584" width="9" style="6"/>
    <col min="3585" max="3585" width="1.5" style="6" customWidth="1"/>
    <col min="3586" max="3586" width="8.5" style="6" customWidth="1"/>
    <col min="3587" max="3587" width="12.125" style="6" customWidth="1"/>
    <col min="3588" max="3588" width="11.625" style="6" bestFit="1" customWidth="1"/>
    <col min="3589" max="3589" width="10.875" style="6" customWidth="1"/>
    <col min="3590" max="3590" width="10.25" style="6" customWidth="1"/>
    <col min="3591" max="3591" width="11.25" style="6" customWidth="1"/>
    <col min="3592" max="3592" width="10.25" style="6" customWidth="1"/>
    <col min="3593" max="3593" width="10.375" style="6" customWidth="1"/>
    <col min="3594" max="3594" width="10.875" style="6" customWidth="1"/>
    <col min="3595" max="3595" width="11.125" style="6" bestFit="1" customWidth="1"/>
    <col min="3596" max="3596" width="11" style="6" customWidth="1"/>
    <col min="3597" max="3597" width="10.5" style="6" customWidth="1"/>
    <col min="3598" max="3598" width="10.875" style="6" bestFit="1" customWidth="1"/>
    <col min="3599" max="3599" width="1.75" style="6" customWidth="1"/>
    <col min="3600" max="3600" width="9.125" style="6" customWidth="1"/>
    <col min="3601" max="3601" width="11.5" style="6" customWidth="1"/>
    <col min="3602" max="3602" width="10.125" style="6" customWidth="1"/>
    <col min="3603" max="3605" width="10.375" style="6" customWidth="1"/>
    <col min="3606" max="3606" width="9.375" style="6" customWidth="1"/>
    <col min="3607" max="3607" width="8.75" style="6" customWidth="1"/>
    <col min="3608" max="3608" width="9.375" style="6" customWidth="1"/>
    <col min="3609" max="3609" width="9.75" style="6" customWidth="1"/>
    <col min="3610" max="3610" width="11.875" style="6" customWidth="1"/>
    <col min="3611" max="3611" width="10" style="6" customWidth="1"/>
    <col min="3612" max="3612" width="10.625" style="6" customWidth="1"/>
    <col min="3613" max="3613" width="11.125" style="6" bestFit="1" customWidth="1"/>
    <col min="3614" max="3614" width="1.125" style="6" customWidth="1"/>
    <col min="3615" max="3615" width="8.25" style="6" customWidth="1"/>
    <col min="3616" max="3616" width="11.75" style="6" customWidth="1"/>
    <col min="3617" max="3617" width="10.875" style="6" customWidth="1"/>
    <col min="3618" max="3619" width="11" style="6" customWidth="1"/>
    <col min="3620" max="3620" width="10" style="6" customWidth="1"/>
    <col min="3621" max="3621" width="11.625" style="6" customWidth="1"/>
    <col min="3622" max="3622" width="11.125" style="6" customWidth="1"/>
    <col min="3623" max="3623" width="12.5" style="6" customWidth="1"/>
    <col min="3624" max="3624" width="10.25" style="6" customWidth="1"/>
    <col min="3625" max="3625" width="9.875" style="6" customWidth="1"/>
    <col min="3626" max="3626" width="19.75" style="6" customWidth="1"/>
    <col min="3627" max="3627" width="9" style="6"/>
    <col min="3628" max="3638" width="10" style="6" customWidth="1"/>
    <col min="3639" max="3639" width="10.375" style="6" customWidth="1"/>
    <col min="3640" max="3640" width="3.625" style="6" customWidth="1"/>
    <col min="3641" max="3653" width="10" style="6" customWidth="1"/>
    <col min="3654" max="3654" width="9.625" style="6" bestFit="1" customWidth="1"/>
    <col min="3655" max="3655" width="1.875" style="6" customWidth="1"/>
    <col min="3656" max="3656" width="8.25" style="6" customWidth="1"/>
    <col min="3657" max="3666" width="10" style="6" customWidth="1"/>
    <col min="3667" max="3667" width="9.5" style="6" customWidth="1"/>
    <col min="3668" max="3677" width="10" style="6" customWidth="1"/>
    <col min="3678" max="3678" width="16" style="6" customWidth="1"/>
    <col min="3679" max="3680" width="11.125" style="6" customWidth="1"/>
    <col min="3681" max="3703" width="10" style="6" customWidth="1"/>
    <col min="3704" max="3705" width="9.875" style="6" customWidth="1"/>
    <col min="3706" max="3840" width="9" style="6"/>
    <col min="3841" max="3841" width="1.5" style="6" customWidth="1"/>
    <col min="3842" max="3842" width="8.5" style="6" customWidth="1"/>
    <col min="3843" max="3843" width="12.125" style="6" customWidth="1"/>
    <col min="3844" max="3844" width="11.625" style="6" bestFit="1" customWidth="1"/>
    <col min="3845" max="3845" width="10.875" style="6" customWidth="1"/>
    <col min="3846" max="3846" width="10.25" style="6" customWidth="1"/>
    <col min="3847" max="3847" width="11.25" style="6" customWidth="1"/>
    <col min="3848" max="3848" width="10.25" style="6" customWidth="1"/>
    <col min="3849" max="3849" width="10.375" style="6" customWidth="1"/>
    <col min="3850" max="3850" width="10.875" style="6" customWidth="1"/>
    <col min="3851" max="3851" width="11.125" style="6" bestFit="1" customWidth="1"/>
    <col min="3852" max="3852" width="11" style="6" customWidth="1"/>
    <col min="3853" max="3853" width="10.5" style="6" customWidth="1"/>
    <col min="3854" max="3854" width="10.875" style="6" bestFit="1" customWidth="1"/>
    <col min="3855" max="3855" width="1.75" style="6" customWidth="1"/>
    <col min="3856" max="3856" width="9.125" style="6" customWidth="1"/>
    <col min="3857" max="3857" width="11.5" style="6" customWidth="1"/>
    <col min="3858" max="3858" width="10.125" style="6" customWidth="1"/>
    <col min="3859" max="3861" width="10.375" style="6" customWidth="1"/>
    <col min="3862" max="3862" width="9.375" style="6" customWidth="1"/>
    <col min="3863" max="3863" width="8.75" style="6" customWidth="1"/>
    <col min="3864" max="3864" width="9.375" style="6" customWidth="1"/>
    <col min="3865" max="3865" width="9.75" style="6" customWidth="1"/>
    <col min="3866" max="3866" width="11.875" style="6" customWidth="1"/>
    <col min="3867" max="3867" width="10" style="6" customWidth="1"/>
    <col min="3868" max="3868" width="10.625" style="6" customWidth="1"/>
    <col min="3869" max="3869" width="11.125" style="6" bestFit="1" customWidth="1"/>
    <col min="3870" max="3870" width="1.125" style="6" customWidth="1"/>
    <col min="3871" max="3871" width="8.25" style="6" customWidth="1"/>
    <col min="3872" max="3872" width="11.75" style="6" customWidth="1"/>
    <col min="3873" max="3873" width="10.875" style="6" customWidth="1"/>
    <col min="3874" max="3875" width="11" style="6" customWidth="1"/>
    <col min="3876" max="3876" width="10" style="6" customWidth="1"/>
    <col min="3877" max="3877" width="11.625" style="6" customWidth="1"/>
    <col min="3878" max="3878" width="11.125" style="6" customWidth="1"/>
    <col min="3879" max="3879" width="12.5" style="6" customWidth="1"/>
    <col min="3880" max="3880" width="10.25" style="6" customWidth="1"/>
    <col min="3881" max="3881" width="9.875" style="6" customWidth="1"/>
    <col min="3882" max="3882" width="19.75" style="6" customWidth="1"/>
    <col min="3883" max="3883" width="9" style="6"/>
    <col min="3884" max="3894" width="10" style="6" customWidth="1"/>
    <col min="3895" max="3895" width="10.375" style="6" customWidth="1"/>
    <col min="3896" max="3896" width="3.625" style="6" customWidth="1"/>
    <col min="3897" max="3909" width="10" style="6" customWidth="1"/>
    <col min="3910" max="3910" width="9.625" style="6" bestFit="1" customWidth="1"/>
    <col min="3911" max="3911" width="1.875" style="6" customWidth="1"/>
    <col min="3912" max="3912" width="8.25" style="6" customWidth="1"/>
    <col min="3913" max="3922" width="10" style="6" customWidth="1"/>
    <col min="3923" max="3923" width="9.5" style="6" customWidth="1"/>
    <col min="3924" max="3933" width="10" style="6" customWidth="1"/>
    <col min="3934" max="3934" width="16" style="6" customWidth="1"/>
    <col min="3935" max="3936" width="11.125" style="6" customWidth="1"/>
    <col min="3937" max="3959" width="10" style="6" customWidth="1"/>
    <col min="3960" max="3961" width="9.875" style="6" customWidth="1"/>
    <col min="3962" max="4096" width="9" style="6"/>
    <col min="4097" max="4097" width="1.5" style="6" customWidth="1"/>
    <col min="4098" max="4098" width="8.5" style="6" customWidth="1"/>
    <col min="4099" max="4099" width="12.125" style="6" customWidth="1"/>
    <col min="4100" max="4100" width="11.625" style="6" bestFit="1" customWidth="1"/>
    <col min="4101" max="4101" width="10.875" style="6" customWidth="1"/>
    <col min="4102" max="4102" width="10.25" style="6" customWidth="1"/>
    <col min="4103" max="4103" width="11.25" style="6" customWidth="1"/>
    <col min="4104" max="4104" width="10.25" style="6" customWidth="1"/>
    <col min="4105" max="4105" width="10.375" style="6" customWidth="1"/>
    <col min="4106" max="4106" width="10.875" style="6" customWidth="1"/>
    <col min="4107" max="4107" width="11.125" style="6" bestFit="1" customWidth="1"/>
    <col min="4108" max="4108" width="11" style="6" customWidth="1"/>
    <col min="4109" max="4109" width="10.5" style="6" customWidth="1"/>
    <col min="4110" max="4110" width="10.875" style="6" bestFit="1" customWidth="1"/>
    <col min="4111" max="4111" width="1.75" style="6" customWidth="1"/>
    <col min="4112" max="4112" width="9.125" style="6" customWidth="1"/>
    <col min="4113" max="4113" width="11.5" style="6" customWidth="1"/>
    <col min="4114" max="4114" width="10.125" style="6" customWidth="1"/>
    <col min="4115" max="4117" width="10.375" style="6" customWidth="1"/>
    <col min="4118" max="4118" width="9.375" style="6" customWidth="1"/>
    <col min="4119" max="4119" width="8.75" style="6" customWidth="1"/>
    <col min="4120" max="4120" width="9.375" style="6" customWidth="1"/>
    <col min="4121" max="4121" width="9.75" style="6" customWidth="1"/>
    <col min="4122" max="4122" width="11.875" style="6" customWidth="1"/>
    <col min="4123" max="4123" width="10" style="6" customWidth="1"/>
    <col min="4124" max="4124" width="10.625" style="6" customWidth="1"/>
    <col min="4125" max="4125" width="11.125" style="6" bestFit="1" customWidth="1"/>
    <col min="4126" max="4126" width="1.125" style="6" customWidth="1"/>
    <col min="4127" max="4127" width="8.25" style="6" customWidth="1"/>
    <col min="4128" max="4128" width="11.75" style="6" customWidth="1"/>
    <col min="4129" max="4129" width="10.875" style="6" customWidth="1"/>
    <col min="4130" max="4131" width="11" style="6" customWidth="1"/>
    <col min="4132" max="4132" width="10" style="6" customWidth="1"/>
    <col min="4133" max="4133" width="11.625" style="6" customWidth="1"/>
    <col min="4134" max="4134" width="11.125" style="6" customWidth="1"/>
    <col min="4135" max="4135" width="12.5" style="6" customWidth="1"/>
    <col min="4136" max="4136" width="10.25" style="6" customWidth="1"/>
    <col min="4137" max="4137" width="9.875" style="6" customWidth="1"/>
    <col min="4138" max="4138" width="19.75" style="6" customWidth="1"/>
    <col min="4139" max="4139" width="9" style="6"/>
    <col min="4140" max="4150" width="10" style="6" customWidth="1"/>
    <col min="4151" max="4151" width="10.375" style="6" customWidth="1"/>
    <col min="4152" max="4152" width="3.625" style="6" customWidth="1"/>
    <col min="4153" max="4165" width="10" style="6" customWidth="1"/>
    <col min="4166" max="4166" width="9.625" style="6" bestFit="1" customWidth="1"/>
    <col min="4167" max="4167" width="1.875" style="6" customWidth="1"/>
    <col min="4168" max="4168" width="8.25" style="6" customWidth="1"/>
    <col min="4169" max="4178" width="10" style="6" customWidth="1"/>
    <col min="4179" max="4179" width="9.5" style="6" customWidth="1"/>
    <col min="4180" max="4189" width="10" style="6" customWidth="1"/>
    <col min="4190" max="4190" width="16" style="6" customWidth="1"/>
    <col min="4191" max="4192" width="11.125" style="6" customWidth="1"/>
    <col min="4193" max="4215" width="10" style="6" customWidth="1"/>
    <col min="4216" max="4217" width="9.875" style="6" customWidth="1"/>
    <col min="4218" max="4352" width="9" style="6"/>
    <col min="4353" max="4353" width="1.5" style="6" customWidth="1"/>
    <col min="4354" max="4354" width="8.5" style="6" customWidth="1"/>
    <col min="4355" max="4355" width="12.125" style="6" customWidth="1"/>
    <col min="4356" max="4356" width="11.625" style="6" bestFit="1" customWidth="1"/>
    <col min="4357" max="4357" width="10.875" style="6" customWidth="1"/>
    <col min="4358" max="4358" width="10.25" style="6" customWidth="1"/>
    <col min="4359" max="4359" width="11.25" style="6" customWidth="1"/>
    <col min="4360" max="4360" width="10.25" style="6" customWidth="1"/>
    <col min="4361" max="4361" width="10.375" style="6" customWidth="1"/>
    <col min="4362" max="4362" width="10.875" style="6" customWidth="1"/>
    <col min="4363" max="4363" width="11.125" style="6" bestFit="1" customWidth="1"/>
    <col min="4364" max="4364" width="11" style="6" customWidth="1"/>
    <col min="4365" max="4365" width="10.5" style="6" customWidth="1"/>
    <col min="4366" max="4366" width="10.875" style="6" bestFit="1" customWidth="1"/>
    <col min="4367" max="4367" width="1.75" style="6" customWidth="1"/>
    <col min="4368" max="4368" width="9.125" style="6" customWidth="1"/>
    <col min="4369" max="4369" width="11.5" style="6" customWidth="1"/>
    <col min="4370" max="4370" width="10.125" style="6" customWidth="1"/>
    <col min="4371" max="4373" width="10.375" style="6" customWidth="1"/>
    <col min="4374" max="4374" width="9.375" style="6" customWidth="1"/>
    <col min="4375" max="4375" width="8.75" style="6" customWidth="1"/>
    <col min="4376" max="4376" width="9.375" style="6" customWidth="1"/>
    <col min="4377" max="4377" width="9.75" style="6" customWidth="1"/>
    <col min="4378" max="4378" width="11.875" style="6" customWidth="1"/>
    <col min="4379" max="4379" width="10" style="6" customWidth="1"/>
    <col min="4380" max="4380" width="10.625" style="6" customWidth="1"/>
    <col min="4381" max="4381" width="11.125" style="6" bestFit="1" customWidth="1"/>
    <col min="4382" max="4382" width="1.125" style="6" customWidth="1"/>
    <col min="4383" max="4383" width="8.25" style="6" customWidth="1"/>
    <col min="4384" max="4384" width="11.75" style="6" customWidth="1"/>
    <col min="4385" max="4385" width="10.875" style="6" customWidth="1"/>
    <col min="4386" max="4387" width="11" style="6" customWidth="1"/>
    <col min="4388" max="4388" width="10" style="6" customWidth="1"/>
    <col min="4389" max="4389" width="11.625" style="6" customWidth="1"/>
    <col min="4390" max="4390" width="11.125" style="6" customWidth="1"/>
    <col min="4391" max="4391" width="12.5" style="6" customWidth="1"/>
    <col min="4392" max="4392" width="10.25" style="6" customWidth="1"/>
    <col min="4393" max="4393" width="9.875" style="6" customWidth="1"/>
    <col min="4394" max="4394" width="19.75" style="6" customWidth="1"/>
    <col min="4395" max="4395" width="9" style="6"/>
    <col min="4396" max="4406" width="10" style="6" customWidth="1"/>
    <col min="4407" max="4407" width="10.375" style="6" customWidth="1"/>
    <col min="4408" max="4408" width="3.625" style="6" customWidth="1"/>
    <col min="4409" max="4421" width="10" style="6" customWidth="1"/>
    <col min="4422" max="4422" width="9.625" style="6" bestFit="1" customWidth="1"/>
    <col min="4423" max="4423" width="1.875" style="6" customWidth="1"/>
    <col min="4424" max="4424" width="8.25" style="6" customWidth="1"/>
    <col min="4425" max="4434" width="10" style="6" customWidth="1"/>
    <col min="4435" max="4435" width="9.5" style="6" customWidth="1"/>
    <col min="4436" max="4445" width="10" style="6" customWidth="1"/>
    <col min="4446" max="4446" width="16" style="6" customWidth="1"/>
    <col min="4447" max="4448" width="11.125" style="6" customWidth="1"/>
    <col min="4449" max="4471" width="10" style="6" customWidth="1"/>
    <col min="4472" max="4473" width="9.875" style="6" customWidth="1"/>
    <col min="4474" max="4608" width="9" style="6"/>
    <col min="4609" max="4609" width="1.5" style="6" customWidth="1"/>
    <col min="4610" max="4610" width="8.5" style="6" customWidth="1"/>
    <col min="4611" max="4611" width="12.125" style="6" customWidth="1"/>
    <col min="4612" max="4612" width="11.625" style="6" bestFit="1" customWidth="1"/>
    <col min="4613" max="4613" width="10.875" style="6" customWidth="1"/>
    <col min="4614" max="4614" width="10.25" style="6" customWidth="1"/>
    <col min="4615" max="4615" width="11.25" style="6" customWidth="1"/>
    <col min="4616" max="4616" width="10.25" style="6" customWidth="1"/>
    <col min="4617" max="4617" width="10.375" style="6" customWidth="1"/>
    <col min="4618" max="4618" width="10.875" style="6" customWidth="1"/>
    <col min="4619" max="4619" width="11.125" style="6" bestFit="1" customWidth="1"/>
    <col min="4620" max="4620" width="11" style="6" customWidth="1"/>
    <col min="4621" max="4621" width="10.5" style="6" customWidth="1"/>
    <col min="4622" max="4622" width="10.875" style="6" bestFit="1" customWidth="1"/>
    <col min="4623" max="4623" width="1.75" style="6" customWidth="1"/>
    <col min="4624" max="4624" width="9.125" style="6" customWidth="1"/>
    <col min="4625" max="4625" width="11.5" style="6" customWidth="1"/>
    <col min="4626" max="4626" width="10.125" style="6" customWidth="1"/>
    <col min="4627" max="4629" width="10.375" style="6" customWidth="1"/>
    <col min="4630" max="4630" width="9.375" style="6" customWidth="1"/>
    <col min="4631" max="4631" width="8.75" style="6" customWidth="1"/>
    <col min="4632" max="4632" width="9.375" style="6" customWidth="1"/>
    <col min="4633" max="4633" width="9.75" style="6" customWidth="1"/>
    <col min="4634" max="4634" width="11.875" style="6" customWidth="1"/>
    <col min="4635" max="4635" width="10" style="6" customWidth="1"/>
    <col min="4636" max="4636" width="10.625" style="6" customWidth="1"/>
    <col min="4637" max="4637" width="11.125" style="6" bestFit="1" customWidth="1"/>
    <col min="4638" max="4638" width="1.125" style="6" customWidth="1"/>
    <col min="4639" max="4639" width="8.25" style="6" customWidth="1"/>
    <col min="4640" max="4640" width="11.75" style="6" customWidth="1"/>
    <col min="4641" max="4641" width="10.875" style="6" customWidth="1"/>
    <col min="4642" max="4643" width="11" style="6" customWidth="1"/>
    <col min="4644" max="4644" width="10" style="6" customWidth="1"/>
    <col min="4645" max="4645" width="11.625" style="6" customWidth="1"/>
    <col min="4646" max="4646" width="11.125" style="6" customWidth="1"/>
    <col min="4647" max="4647" width="12.5" style="6" customWidth="1"/>
    <col min="4648" max="4648" width="10.25" style="6" customWidth="1"/>
    <col min="4649" max="4649" width="9.875" style="6" customWidth="1"/>
    <col min="4650" max="4650" width="19.75" style="6" customWidth="1"/>
    <col min="4651" max="4651" width="9" style="6"/>
    <col min="4652" max="4662" width="10" style="6" customWidth="1"/>
    <col min="4663" max="4663" width="10.375" style="6" customWidth="1"/>
    <col min="4664" max="4664" width="3.625" style="6" customWidth="1"/>
    <col min="4665" max="4677" width="10" style="6" customWidth="1"/>
    <col min="4678" max="4678" width="9.625" style="6" bestFit="1" customWidth="1"/>
    <col min="4679" max="4679" width="1.875" style="6" customWidth="1"/>
    <col min="4680" max="4680" width="8.25" style="6" customWidth="1"/>
    <col min="4681" max="4690" width="10" style="6" customWidth="1"/>
    <col min="4691" max="4691" width="9.5" style="6" customWidth="1"/>
    <col min="4692" max="4701" width="10" style="6" customWidth="1"/>
    <col min="4702" max="4702" width="16" style="6" customWidth="1"/>
    <col min="4703" max="4704" width="11.125" style="6" customWidth="1"/>
    <col min="4705" max="4727" width="10" style="6" customWidth="1"/>
    <col min="4728" max="4729" width="9.875" style="6" customWidth="1"/>
    <col min="4730" max="4864" width="9" style="6"/>
    <col min="4865" max="4865" width="1.5" style="6" customWidth="1"/>
    <col min="4866" max="4866" width="8.5" style="6" customWidth="1"/>
    <col min="4867" max="4867" width="12.125" style="6" customWidth="1"/>
    <col min="4868" max="4868" width="11.625" style="6" bestFit="1" customWidth="1"/>
    <col min="4869" max="4869" width="10.875" style="6" customWidth="1"/>
    <col min="4870" max="4870" width="10.25" style="6" customWidth="1"/>
    <col min="4871" max="4871" width="11.25" style="6" customWidth="1"/>
    <col min="4872" max="4872" width="10.25" style="6" customWidth="1"/>
    <col min="4873" max="4873" width="10.375" style="6" customWidth="1"/>
    <col min="4874" max="4874" width="10.875" style="6" customWidth="1"/>
    <col min="4875" max="4875" width="11.125" style="6" bestFit="1" customWidth="1"/>
    <col min="4876" max="4876" width="11" style="6" customWidth="1"/>
    <col min="4877" max="4877" width="10.5" style="6" customWidth="1"/>
    <col min="4878" max="4878" width="10.875" style="6" bestFit="1" customWidth="1"/>
    <col min="4879" max="4879" width="1.75" style="6" customWidth="1"/>
    <col min="4880" max="4880" width="9.125" style="6" customWidth="1"/>
    <col min="4881" max="4881" width="11.5" style="6" customWidth="1"/>
    <col min="4882" max="4882" width="10.125" style="6" customWidth="1"/>
    <col min="4883" max="4885" width="10.375" style="6" customWidth="1"/>
    <col min="4886" max="4886" width="9.375" style="6" customWidth="1"/>
    <col min="4887" max="4887" width="8.75" style="6" customWidth="1"/>
    <col min="4888" max="4888" width="9.375" style="6" customWidth="1"/>
    <col min="4889" max="4889" width="9.75" style="6" customWidth="1"/>
    <col min="4890" max="4890" width="11.875" style="6" customWidth="1"/>
    <col min="4891" max="4891" width="10" style="6" customWidth="1"/>
    <col min="4892" max="4892" width="10.625" style="6" customWidth="1"/>
    <col min="4893" max="4893" width="11.125" style="6" bestFit="1" customWidth="1"/>
    <col min="4894" max="4894" width="1.125" style="6" customWidth="1"/>
    <col min="4895" max="4895" width="8.25" style="6" customWidth="1"/>
    <col min="4896" max="4896" width="11.75" style="6" customWidth="1"/>
    <col min="4897" max="4897" width="10.875" style="6" customWidth="1"/>
    <col min="4898" max="4899" width="11" style="6" customWidth="1"/>
    <col min="4900" max="4900" width="10" style="6" customWidth="1"/>
    <col min="4901" max="4901" width="11.625" style="6" customWidth="1"/>
    <col min="4902" max="4902" width="11.125" style="6" customWidth="1"/>
    <col min="4903" max="4903" width="12.5" style="6" customWidth="1"/>
    <col min="4904" max="4904" width="10.25" style="6" customWidth="1"/>
    <col min="4905" max="4905" width="9.875" style="6" customWidth="1"/>
    <col min="4906" max="4906" width="19.75" style="6" customWidth="1"/>
    <col min="4907" max="4907" width="9" style="6"/>
    <col min="4908" max="4918" width="10" style="6" customWidth="1"/>
    <col min="4919" max="4919" width="10.375" style="6" customWidth="1"/>
    <col min="4920" max="4920" width="3.625" style="6" customWidth="1"/>
    <col min="4921" max="4933" width="10" style="6" customWidth="1"/>
    <col min="4934" max="4934" width="9.625" style="6" bestFit="1" customWidth="1"/>
    <col min="4935" max="4935" width="1.875" style="6" customWidth="1"/>
    <col min="4936" max="4936" width="8.25" style="6" customWidth="1"/>
    <col min="4937" max="4946" width="10" style="6" customWidth="1"/>
    <col min="4947" max="4947" width="9.5" style="6" customWidth="1"/>
    <col min="4948" max="4957" width="10" style="6" customWidth="1"/>
    <col min="4958" max="4958" width="16" style="6" customWidth="1"/>
    <col min="4959" max="4960" width="11.125" style="6" customWidth="1"/>
    <col min="4961" max="4983" width="10" style="6" customWidth="1"/>
    <col min="4984" max="4985" width="9.875" style="6" customWidth="1"/>
    <col min="4986" max="5120" width="9" style="6"/>
    <col min="5121" max="5121" width="1.5" style="6" customWidth="1"/>
    <col min="5122" max="5122" width="8.5" style="6" customWidth="1"/>
    <col min="5123" max="5123" width="12.125" style="6" customWidth="1"/>
    <col min="5124" max="5124" width="11.625" style="6" bestFit="1" customWidth="1"/>
    <col min="5125" max="5125" width="10.875" style="6" customWidth="1"/>
    <col min="5126" max="5126" width="10.25" style="6" customWidth="1"/>
    <col min="5127" max="5127" width="11.25" style="6" customWidth="1"/>
    <col min="5128" max="5128" width="10.25" style="6" customWidth="1"/>
    <col min="5129" max="5129" width="10.375" style="6" customWidth="1"/>
    <col min="5130" max="5130" width="10.875" style="6" customWidth="1"/>
    <col min="5131" max="5131" width="11.125" style="6" bestFit="1" customWidth="1"/>
    <col min="5132" max="5132" width="11" style="6" customWidth="1"/>
    <col min="5133" max="5133" width="10.5" style="6" customWidth="1"/>
    <col min="5134" max="5134" width="10.875" style="6" bestFit="1" customWidth="1"/>
    <col min="5135" max="5135" width="1.75" style="6" customWidth="1"/>
    <col min="5136" max="5136" width="9.125" style="6" customWidth="1"/>
    <col min="5137" max="5137" width="11.5" style="6" customWidth="1"/>
    <col min="5138" max="5138" width="10.125" style="6" customWidth="1"/>
    <col min="5139" max="5141" width="10.375" style="6" customWidth="1"/>
    <col min="5142" max="5142" width="9.375" style="6" customWidth="1"/>
    <col min="5143" max="5143" width="8.75" style="6" customWidth="1"/>
    <col min="5144" max="5144" width="9.375" style="6" customWidth="1"/>
    <col min="5145" max="5145" width="9.75" style="6" customWidth="1"/>
    <col min="5146" max="5146" width="11.875" style="6" customWidth="1"/>
    <col min="5147" max="5147" width="10" style="6" customWidth="1"/>
    <col min="5148" max="5148" width="10.625" style="6" customWidth="1"/>
    <col min="5149" max="5149" width="11.125" style="6" bestFit="1" customWidth="1"/>
    <col min="5150" max="5150" width="1.125" style="6" customWidth="1"/>
    <col min="5151" max="5151" width="8.25" style="6" customWidth="1"/>
    <col min="5152" max="5152" width="11.75" style="6" customWidth="1"/>
    <col min="5153" max="5153" width="10.875" style="6" customWidth="1"/>
    <col min="5154" max="5155" width="11" style="6" customWidth="1"/>
    <col min="5156" max="5156" width="10" style="6" customWidth="1"/>
    <col min="5157" max="5157" width="11.625" style="6" customWidth="1"/>
    <col min="5158" max="5158" width="11.125" style="6" customWidth="1"/>
    <col min="5159" max="5159" width="12.5" style="6" customWidth="1"/>
    <col min="5160" max="5160" width="10.25" style="6" customWidth="1"/>
    <col min="5161" max="5161" width="9.875" style="6" customWidth="1"/>
    <col min="5162" max="5162" width="19.75" style="6" customWidth="1"/>
    <col min="5163" max="5163" width="9" style="6"/>
    <col min="5164" max="5174" width="10" style="6" customWidth="1"/>
    <col min="5175" max="5175" width="10.375" style="6" customWidth="1"/>
    <col min="5176" max="5176" width="3.625" style="6" customWidth="1"/>
    <col min="5177" max="5189" width="10" style="6" customWidth="1"/>
    <col min="5190" max="5190" width="9.625" style="6" bestFit="1" customWidth="1"/>
    <col min="5191" max="5191" width="1.875" style="6" customWidth="1"/>
    <col min="5192" max="5192" width="8.25" style="6" customWidth="1"/>
    <col min="5193" max="5202" width="10" style="6" customWidth="1"/>
    <col min="5203" max="5203" width="9.5" style="6" customWidth="1"/>
    <col min="5204" max="5213" width="10" style="6" customWidth="1"/>
    <col min="5214" max="5214" width="16" style="6" customWidth="1"/>
    <col min="5215" max="5216" width="11.125" style="6" customWidth="1"/>
    <col min="5217" max="5239" width="10" style="6" customWidth="1"/>
    <col min="5240" max="5241" width="9.875" style="6" customWidth="1"/>
    <col min="5242" max="5376" width="9" style="6"/>
    <col min="5377" max="5377" width="1.5" style="6" customWidth="1"/>
    <col min="5378" max="5378" width="8.5" style="6" customWidth="1"/>
    <col min="5379" max="5379" width="12.125" style="6" customWidth="1"/>
    <col min="5380" max="5380" width="11.625" style="6" bestFit="1" customWidth="1"/>
    <col min="5381" max="5381" width="10.875" style="6" customWidth="1"/>
    <col min="5382" max="5382" width="10.25" style="6" customWidth="1"/>
    <col min="5383" max="5383" width="11.25" style="6" customWidth="1"/>
    <col min="5384" max="5384" width="10.25" style="6" customWidth="1"/>
    <col min="5385" max="5385" width="10.375" style="6" customWidth="1"/>
    <col min="5386" max="5386" width="10.875" style="6" customWidth="1"/>
    <col min="5387" max="5387" width="11.125" style="6" bestFit="1" customWidth="1"/>
    <col min="5388" max="5388" width="11" style="6" customWidth="1"/>
    <col min="5389" max="5389" width="10.5" style="6" customWidth="1"/>
    <col min="5390" max="5390" width="10.875" style="6" bestFit="1" customWidth="1"/>
    <col min="5391" max="5391" width="1.75" style="6" customWidth="1"/>
    <col min="5392" max="5392" width="9.125" style="6" customWidth="1"/>
    <col min="5393" max="5393" width="11.5" style="6" customWidth="1"/>
    <col min="5394" max="5394" width="10.125" style="6" customWidth="1"/>
    <col min="5395" max="5397" width="10.375" style="6" customWidth="1"/>
    <col min="5398" max="5398" width="9.375" style="6" customWidth="1"/>
    <col min="5399" max="5399" width="8.75" style="6" customWidth="1"/>
    <col min="5400" max="5400" width="9.375" style="6" customWidth="1"/>
    <col min="5401" max="5401" width="9.75" style="6" customWidth="1"/>
    <col min="5402" max="5402" width="11.875" style="6" customWidth="1"/>
    <col min="5403" max="5403" width="10" style="6" customWidth="1"/>
    <col min="5404" max="5404" width="10.625" style="6" customWidth="1"/>
    <col min="5405" max="5405" width="11.125" style="6" bestFit="1" customWidth="1"/>
    <col min="5406" max="5406" width="1.125" style="6" customWidth="1"/>
    <col min="5407" max="5407" width="8.25" style="6" customWidth="1"/>
    <col min="5408" max="5408" width="11.75" style="6" customWidth="1"/>
    <col min="5409" max="5409" width="10.875" style="6" customWidth="1"/>
    <col min="5410" max="5411" width="11" style="6" customWidth="1"/>
    <col min="5412" max="5412" width="10" style="6" customWidth="1"/>
    <col min="5413" max="5413" width="11.625" style="6" customWidth="1"/>
    <col min="5414" max="5414" width="11.125" style="6" customWidth="1"/>
    <col min="5415" max="5415" width="12.5" style="6" customWidth="1"/>
    <col min="5416" max="5416" width="10.25" style="6" customWidth="1"/>
    <col min="5417" max="5417" width="9.875" style="6" customWidth="1"/>
    <col min="5418" max="5418" width="19.75" style="6" customWidth="1"/>
    <col min="5419" max="5419" width="9" style="6"/>
    <col min="5420" max="5430" width="10" style="6" customWidth="1"/>
    <col min="5431" max="5431" width="10.375" style="6" customWidth="1"/>
    <col min="5432" max="5432" width="3.625" style="6" customWidth="1"/>
    <col min="5433" max="5445" width="10" style="6" customWidth="1"/>
    <col min="5446" max="5446" width="9.625" style="6" bestFit="1" customWidth="1"/>
    <col min="5447" max="5447" width="1.875" style="6" customWidth="1"/>
    <col min="5448" max="5448" width="8.25" style="6" customWidth="1"/>
    <col min="5449" max="5458" width="10" style="6" customWidth="1"/>
    <col min="5459" max="5459" width="9.5" style="6" customWidth="1"/>
    <col min="5460" max="5469" width="10" style="6" customWidth="1"/>
    <col min="5470" max="5470" width="16" style="6" customWidth="1"/>
    <col min="5471" max="5472" width="11.125" style="6" customWidth="1"/>
    <col min="5473" max="5495" width="10" style="6" customWidth="1"/>
    <col min="5496" max="5497" width="9.875" style="6" customWidth="1"/>
    <col min="5498" max="5632" width="9" style="6"/>
    <col min="5633" max="5633" width="1.5" style="6" customWidth="1"/>
    <col min="5634" max="5634" width="8.5" style="6" customWidth="1"/>
    <col min="5635" max="5635" width="12.125" style="6" customWidth="1"/>
    <col min="5636" max="5636" width="11.625" style="6" bestFit="1" customWidth="1"/>
    <col min="5637" max="5637" width="10.875" style="6" customWidth="1"/>
    <col min="5638" max="5638" width="10.25" style="6" customWidth="1"/>
    <col min="5639" max="5639" width="11.25" style="6" customWidth="1"/>
    <col min="5640" max="5640" width="10.25" style="6" customWidth="1"/>
    <col min="5641" max="5641" width="10.375" style="6" customWidth="1"/>
    <col min="5642" max="5642" width="10.875" style="6" customWidth="1"/>
    <col min="5643" max="5643" width="11.125" style="6" bestFit="1" customWidth="1"/>
    <col min="5644" max="5644" width="11" style="6" customWidth="1"/>
    <col min="5645" max="5645" width="10.5" style="6" customWidth="1"/>
    <col min="5646" max="5646" width="10.875" style="6" bestFit="1" customWidth="1"/>
    <col min="5647" max="5647" width="1.75" style="6" customWidth="1"/>
    <col min="5648" max="5648" width="9.125" style="6" customWidth="1"/>
    <col min="5649" max="5649" width="11.5" style="6" customWidth="1"/>
    <col min="5650" max="5650" width="10.125" style="6" customWidth="1"/>
    <col min="5651" max="5653" width="10.375" style="6" customWidth="1"/>
    <col min="5654" max="5654" width="9.375" style="6" customWidth="1"/>
    <col min="5655" max="5655" width="8.75" style="6" customWidth="1"/>
    <col min="5656" max="5656" width="9.375" style="6" customWidth="1"/>
    <col min="5657" max="5657" width="9.75" style="6" customWidth="1"/>
    <col min="5658" max="5658" width="11.875" style="6" customWidth="1"/>
    <col min="5659" max="5659" width="10" style="6" customWidth="1"/>
    <col min="5660" max="5660" width="10.625" style="6" customWidth="1"/>
    <col min="5661" max="5661" width="11.125" style="6" bestFit="1" customWidth="1"/>
    <col min="5662" max="5662" width="1.125" style="6" customWidth="1"/>
    <col min="5663" max="5663" width="8.25" style="6" customWidth="1"/>
    <col min="5664" max="5664" width="11.75" style="6" customWidth="1"/>
    <col min="5665" max="5665" width="10.875" style="6" customWidth="1"/>
    <col min="5666" max="5667" width="11" style="6" customWidth="1"/>
    <col min="5668" max="5668" width="10" style="6" customWidth="1"/>
    <col min="5669" max="5669" width="11.625" style="6" customWidth="1"/>
    <col min="5670" max="5670" width="11.125" style="6" customWidth="1"/>
    <col min="5671" max="5671" width="12.5" style="6" customWidth="1"/>
    <col min="5672" max="5672" width="10.25" style="6" customWidth="1"/>
    <col min="5673" max="5673" width="9.875" style="6" customWidth="1"/>
    <col min="5674" max="5674" width="19.75" style="6" customWidth="1"/>
    <col min="5675" max="5675" width="9" style="6"/>
    <col min="5676" max="5686" width="10" style="6" customWidth="1"/>
    <col min="5687" max="5687" width="10.375" style="6" customWidth="1"/>
    <col min="5688" max="5688" width="3.625" style="6" customWidth="1"/>
    <col min="5689" max="5701" width="10" style="6" customWidth="1"/>
    <col min="5702" max="5702" width="9.625" style="6" bestFit="1" customWidth="1"/>
    <col min="5703" max="5703" width="1.875" style="6" customWidth="1"/>
    <col min="5704" max="5704" width="8.25" style="6" customWidth="1"/>
    <col min="5705" max="5714" width="10" style="6" customWidth="1"/>
    <col min="5715" max="5715" width="9.5" style="6" customWidth="1"/>
    <col min="5716" max="5725" width="10" style="6" customWidth="1"/>
    <col min="5726" max="5726" width="16" style="6" customWidth="1"/>
    <col min="5727" max="5728" width="11.125" style="6" customWidth="1"/>
    <col min="5729" max="5751" width="10" style="6" customWidth="1"/>
    <col min="5752" max="5753" width="9.875" style="6" customWidth="1"/>
    <col min="5754" max="5888" width="9" style="6"/>
    <col min="5889" max="5889" width="1.5" style="6" customWidth="1"/>
    <col min="5890" max="5890" width="8.5" style="6" customWidth="1"/>
    <col min="5891" max="5891" width="12.125" style="6" customWidth="1"/>
    <col min="5892" max="5892" width="11.625" style="6" bestFit="1" customWidth="1"/>
    <col min="5893" max="5893" width="10.875" style="6" customWidth="1"/>
    <col min="5894" max="5894" width="10.25" style="6" customWidth="1"/>
    <col min="5895" max="5895" width="11.25" style="6" customWidth="1"/>
    <col min="5896" max="5896" width="10.25" style="6" customWidth="1"/>
    <col min="5897" max="5897" width="10.375" style="6" customWidth="1"/>
    <col min="5898" max="5898" width="10.875" style="6" customWidth="1"/>
    <col min="5899" max="5899" width="11.125" style="6" bestFit="1" customWidth="1"/>
    <col min="5900" max="5900" width="11" style="6" customWidth="1"/>
    <col min="5901" max="5901" width="10.5" style="6" customWidth="1"/>
    <col min="5902" max="5902" width="10.875" style="6" bestFit="1" customWidth="1"/>
    <col min="5903" max="5903" width="1.75" style="6" customWidth="1"/>
    <col min="5904" max="5904" width="9.125" style="6" customWidth="1"/>
    <col min="5905" max="5905" width="11.5" style="6" customWidth="1"/>
    <col min="5906" max="5906" width="10.125" style="6" customWidth="1"/>
    <col min="5907" max="5909" width="10.375" style="6" customWidth="1"/>
    <col min="5910" max="5910" width="9.375" style="6" customWidth="1"/>
    <col min="5911" max="5911" width="8.75" style="6" customWidth="1"/>
    <col min="5912" max="5912" width="9.375" style="6" customWidth="1"/>
    <col min="5913" max="5913" width="9.75" style="6" customWidth="1"/>
    <col min="5914" max="5914" width="11.875" style="6" customWidth="1"/>
    <col min="5915" max="5915" width="10" style="6" customWidth="1"/>
    <col min="5916" max="5916" width="10.625" style="6" customWidth="1"/>
    <col min="5917" max="5917" width="11.125" style="6" bestFit="1" customWidth="1"/>
    <col min="5918" max="5918" width="1.125" style="6" customWidth="1"/>
    <col min="5919" max="5919" width="8.25" style="6" customWidth="1"/>
    <col min="5920" max="5920" width="11.75" style="6" customWidth="1"/>
    <col min="5921" max="5921" width="10.875" style="6" customWidth="1"/>
    <col min="5922" max="5923" width="11" style="6" customWidth="1"/>
    <col min="5924" max="5924" width="10" style="6" customWidth="1"/>
    <col min="5925" max="5925" width="11.625" style="6" customWidth="1"/>
    <col min="5926" max="5926" width="11.125" style="6" customWidth="1"/>
    <col min="5927" max="5927" width="12.5" style="6" customWidth="1"/>
    <col min="5928" max="5928" width="10.25" style="6" customWidth="1"/>
    <col min="5929" max="5929" width="9.875" style="6" customWidth="1"/>
    <col min="5930" max="5930" width="19.75" style="6" customWidth="1"/>
    <col min="5931" max="5931" width="9" style="6"/>
    <col min="5932" max="5942" width="10" style="6" customWidth="1"/>
    <col min="5943" max="5943" width="10.375" style="6" customWidth="1"/>
    <col min="5944" max="5944" width="3.625" style="6" customWidth="1"/>
    <col min="5945" max="5957" width="10" style="6" customWidth="1"/>
    <col min="5958" max="5958" width="9.625" style="6" bestFit="1" customWidth="1"/>
    <col min="5959" max="5959" width="1.875" style="6" customWidth="1"/>
    <col min="5960" max="5960" width="8.25" style="6" customWidth="1"/>
    <col min="5961" max="5970" width="10" style="6" customWidth="1"/>
    <col min="5971" max="5971" width="9.5" style="6" customWidth="1"/>
    <col min="5972" max="5981" width="10" style="6" customWidth="1"/>
    <col min="5982" max="5982" width="16" style="6" customWidth="1"/>
    <col min="5983" max="5984" width="11.125" style="6" customWidth="1"/>
    <col min="5985" max="6007" width="10" style="6" customWidth="1"/>
    <col min="6008" max="6009" width="9.875" style="6" customWidth="1"/>
    <col min="6010" max="6144" width="9" style="6"/>
    <col min="6145" max="6145" width="1.5" style="6" customWidth="1"/>
    <col min="6146" max="6146" width="8.5" style="6" customWidth="1"/>
    <col min="6147" max="6147" width="12.125" style="6" customWidth="1"/>
    <col min="6148" max="6148" width="11.625" style="6" bestFit="1" customWidth="1"/>
    <col min="6149" max="6149" width="10.875" style="6" customWidth="1"/>
    <col min="6150" max="6150" width="10.25" style="6" customWidth="1"/>
    <col min="6151" max="6151" width="11.25" style="6" customWidth="1"/>
    <col min="6152" max="6152" width="10.25" style="6" customWidth="1"/>
    <col min="6153" max="6153" width="10.375" style="6" customWidth="1"/>
    <col min="6154" max="6154" width="10.875" style="6" customWidth="1"/>
    <col min="6155" max="6155" width="11.125" style="6" bestFit="1" customWidth="1"/>
    <col min="6156" max="6156" width="11" style="6" customWidth="1"/>
    <col min="6157" max="6157" width="10.5" style="6" customWidth="1"/>
    <col min="6158" max="6158" width="10.875" style="6" bestFit="1" customWidth="1"/>
    <col min="6159" max="6159" width="1.75" style="6" customWidth="1"/>
    <col min="6160" max="6160" width="9.125" style="6" customWidth="1"/>
    <col min="6161" max="6161" width="11.5" style="6" customWidth="1"/>
    <col min="6162" max="6162" width="10.125" style="6" customWidth="1"/>
    <col min="6163" max="6165" width="10.375" style="6" customWidth="1"/>
    <col min="6166" max="6166" width="9.375" style="6" customWidth="1"/>
    <col min="6167" max="6167" width="8.75" style="6" customWidth="1"/>
    <col min="6168" max="6168" width="9.375" style="6" customWidth="1"/>
    <col min="6169" max="6169" width="9.75" style="6" customWidth="1"/>
    <col min="6170" max="6170" width="11.875" style="6" customWidth="1"/>
    <col min="6171" max="6171" width="10" style="6" customWidth="1"/>
    <col min="6172" max="6172" width="10.625" style="6" customWidth="1"/>
    <col min="6173" max="6173" width="11.125" style="6" bestFit="1" customWidth="1"/>
    <col min="6174" max="6174" width="1.125" style="6" customWidth="1"/>
    <col min="6175" max="6175" width="8.25" style="6" customWidth="1"/>
    <col min="6176" max="6176" width="11.75" style="6" customWidth="1"/>
    <col min="6177" max="6177" width="10.875" style="6" customWidth="1"/>
    <col min="6178" max="6179" width="11" style="6" customWidth="1"/>
    <col min="6180" max="6180" width="10" style="6" customWidth="1"/>
    <col min="6181" max="6181" width="11.625" style="6" customWidth="1"/>
    <col min="6182" max="6182" width="11.125" style="6" customWidth="1"/>
    <col min="6183" max="6183" width="12.5" style="6" customWidth="1"/>
    <col min="6184" max="6184" width="10.25" style="6" customWidth="1"/>
    <col min="6185" max="6185" width="9.875" style="6" customWidth="1"/>
    <col min="6186" max="6186" width="19.75" style="6" customWidth="1"/>
    <col min="6187" max="6187" width="9" style="6"/>
    <col min="6188" max="6198" width="10" style="6" customWidth="1"/>
    <col min="6199" max="6199" width="10.375" style="6" customWidth="1"/>
    <col min="6200" max="6200" width="3.625" style="6" customWidth="1"/>
    <col min="6201" max="6213" width="10" style="6" customWidth="1"/>
    <col min="6214" max="6214" width="9.625" style="6" bestFit="1" customWidth="1"/>
    <col min="6215" max="6215" width="1.875" style="6" customWidth="1"/>
    <col min="6216" max="6216" width="8.25" style="6" customWidth="1"/>
    <col min="6217" max="6226" width="10" style="6" customWidth="1"/>
    <col min="6227" max="6227" width="9.5" style="6" customWidth="1"/>
    <col min="6228" max="6237" width="10" style="6" customWidth="1"/>
    <col min="6238" max="6238" width="16" style="6" customWidth="1"/>
    <col min="6239" max="6240" width="11.125" style="6" customWidth="1"/>
    <col min="6241" max="6263" width="10" style="6" customWidth="1"/>
    <col min="6264" max="6265" width="9.875" style="6" customWidth="1"/>
    <col min="6266" max="6400" width="9" style="6"/>
    <col min="6401" max="6401" width="1.5" style="6" customWidth="1"/>
    <col min="6402" max="6402" width="8.5" style="6" customWidth="1"/>
    <col min="6403" max="6403" width="12.125" style="6" customWidth="1"/>
    <col min="6404" max="6404" width="11.625" style="6" bestFit="1" customWidth="1"/>
    <col min="6405" max="6405" width="10.875" style="6" customWidth="1"/>
    <col min="6406" max="6406" width="10.25" style="6" customWidth="1"/>
    <col min="6407" max="6407" width="11.25" style="6" customWidth="1"/>
    <col min="6408" max="6408" width="10.25" style="6" customWidth="1"/>
    <col min="6409" max="6409" width="10.375" style="6" customWidth="1"/>
    <col min="6410" max="6410" width="10.875" style="6" customWidth="1"/>
    <col min="6411" max="6411" width="11.125" style="6" bestFit="1" customWidth="1"/>
    <col min="6412" max="6412" width="11" style="6" customWidth="1"/>
    <col min="6413" max="6413" width="10.5" style="6" customWidth="1"/>
    <col min="6414" max="6414" width="10.875" style="6" bestFit="1" customWidth="1"/>
    <col min="6415" max="6415" width="1.75" style="6" customWidth="1"/>
    <col min="6416" max="6416" width="9.125" style="6" customWidth="1"/>
    <col min="6417" max="6417" width="11.5" style="6" customWidth="1"/>
    <col min="6418" max="6418" width="10.125" style="6" customWidth="1"/>
    <col min="6419" max="6421" width="10.375" style="6" customWidth="1"/>
    <col min="6422" max="6422" width="9.375" style="6" customWidth="1"/>
    <col min="6423" max="6423" width="8.75" style="6" customWidth="1"/>
    <col min="6424" max="6424" width="9.375" style="6" customWidth="1"/>
    <col min="6425" max="6425" width="9.75" style="6" customWidth="1"/>
    <col min="6426" max="6426" width="11.875" style="6" customWidth="1"/>
    <col min="6427" max="6427" width="10" style="6" customWidth="1"/>
    <col min="6428" max="6428" width="10.625" style="6" customWidth="1"/>
    <col min="6429" max="6429" width="11.125" style="6" bestFit="1" customWidth="1"/>
    <col min="6430" max="6430" width="1.125" style="6" customWidth="1"/>
    <col min="6431" max="6431" width="8.25" style="6" customWidth="1"/>
    <col min="6432" max="6432" width="11.75" style="6" customWidth="1"/>
    <col min="6433" max="6433" width="10.875" style="6" customWidth="1"/>
    <col min="6434" max="6435" width="11" style="6" customWidth="1"/>
    <col min="6436" max="6436" width="10" style="6" customWidth="1"/>
    <col min="6437" max="6437" width="11.625" style="6" customWidth="1"/>
    <col min="6438" max="6438" width="11.125" style="6" customWidth="1"/>
    <col min="6439" max="6439" width="12.5" style="6" customWidth="1"/>
    <col min="6440" max="6440" width="10.25" style="6" customWidth="1"/>
    <col min="6441" max="6441" width="9.875" style="6" customWidth="1"/>
    <col min="6442" max="6442" width="19.75" style="6" customWidth="1"/>
    <col min="6443" max="6443" width="9" style="6"/>
    <col min="6444" max="6454" width="10" style="6" customWidth="1"/>
    <col min="6455" max="6455" width="10.375" style="6" customWidth="1"/>
    <col min="6456" max="6456" width="3.625" style="6" customWidth="1"/>
    <col min="6457" max="6469" width="10" style="6" customWidth="1"/>
    <col min="6470" max="6470" width="9.625" style="6" bestFit="1" customWidth="1"/>
    <col min="6471" max="6471" width="1.875" style="6" customWidth="1"/>
    <col min="6472" max="6472" width="8.25" style="6" customWidth="1"/>
    <col min="6473" max="6482" width="10" style="6" customWidth="1"/>
    <col min="6483" max="6483" width="9.5" style="6" customWidth="1"/>
    <col min="6484" max="6493" width="10" style="6" customWidth="1"/>
    <col min="6494" max="6494" width="16" style="6" customWidth="1"/>
    <col min="6495" max="6496" width="11.125" style="6" customWidth="1"/>
    <col min="6497" max="6519" width="10" style="6" customWidth="1"/>
    <col min="6520" max="6521" width="9.875" style="6" customWidth="1"/>
    <col min="6522" max="6656" width="9" style="6"/>
    <col min="6657" max="6657" width="1.5" style="6" customWidth="1"/>
    <col min="6658" max="6658" width="8.5" style="6" customWidth="1"/>
    <col min="6659" max="6659" width="12.125" style="6" customWidth="1"/>
    <col min="6660" max="6660" width="11.625" style="6" bestFit="1" customWidth="1"/>
    <col min="6661" max="6661" width="10.875" style="6" customWidth="1"/>
    <col min="6662" max="6662" width="10.25" style="6" customWidth="1"/>
    <col min="6663" max="6663" width="11.25" style="6" customWidth="1"/>
    <col min="6664" max="6664" width="10.25" style="6" customWidth="1"/>
    <col min="6665" max="6665" width="10.375" style="6" customWidth="1"/>
    <col min="6666" max="6666" width="10.875" style="6" customWidth="1"/>
    <col min="6667" max="6667" width="11.125" style="6" bestFit="1" customWidth="1"/>
    <col min="6668" max="6668" width="11" style="6" customWidth="1"/>
    <col min="6669" max="6669" width="10.5" style="6" customWidth="1"/>
    <col min="6670" max="6670" width="10.875" style="6" bestFit="1" customWidth="1"/>
    <col min="6671" max="6671" width="1.75" style="6" customWidth="1"/>
    <col min="6672" max="6672" width="9.125" style="6" customWidth="1"/>
    <col min="6673" max="6673" width="11.5" style="6" customWidth="1"/>
    <col min="6674" max="6674" width="10.125" style="6" customWidth="1"/>
    <col min="6675" max="6677" width="10.375" style="6" customWidth="1"/>
    <col min="6678" max="6678" width="9.375" style="6" customWidth="1"/>
    <col min="6679" max="6679" width="8.75" style="6" customWidth="1"/>
    <col min="6680" max="6680" width="9.375" style="6" customWidth="1"/>
    <col min="6681" max="6681" width="9.75" style="6" customWidth="1"/>
    <col min="6682" max="6682" width="11.875" style="6" customWidth="1"/>
    <col min="6683" max="6683" width="10" style="6" customWidth="1"/>
    <col min="6684" max="6684" width="10.625" style="6" customWidth="1"/>
    <col min="6685" max="6685" width="11.125" style="6" bestFit="1" customWidth="1"/>
    <col min="6686" max="6686" width="1.125" style="6" customWidth="1"/>
    <col min="6687" max="6687" width="8.25" style="6" customWidth="1"/>
    <col min="6688" max="6688" width="11.75" style="6" customWidth="1"/>
    <col min="6689" max="6689" width="10.875" style="6" customWidth="1"/>
    <col min="6690" max="6691" width="11" style="6" customWidth="1"/>
    <col min="6692" max="6692" width="10" style="6" customWidth="1"/>
    <col min="6693" max="6693" width="11.625" style="6" customWidth="1"/>
    <col min="6694" max="6694" width="11.125" style="6" customWidth="1"/>
    <col min="6695" max="6695" width="12.5" style="6" customWidth="1"/>
    <col min="6696" max="6696" width="10.25" style="6" customWidth="1"/>
    <col min="6697" max="6697" width="9.875" style="6" customWidth="1"/>
    <col min="6698" max="6698" width="19.75" style="6" customWidth="1"/>
    <col min="6699" max="6699" width="9" style="6"/>
    <col min="6700" max="6710" width="10" style="6" customWidth="1"/>
    <col min="6711" max="6711" width="10.375" style="6" customWidth="1"/>
    <col min="6712" max="6712" width="3.625" style="6" customWidth="1"/>
    <col min="6713" max="6725" width="10" style="6" customWidth="1"/>
    <col min="6726" max="6726" width="9.625" style="6" bestFit="1" customWidth="1"/>
    <col min="6727" max="6727" width="1.875" style="6" customWidth="1"/>
    <col min="6728" max="6728" width="8.25" style="6" customWidth="1"/>
    <col min="6729" max="6738" width="10" style="6" customWidth="1"/>
    <col min="6739" max="6739" width="9.5" style="6" customWidth="1"/>
    <col min="6740" max="6749" width="10" style="6" customWidth="1"/>
    <col min="6750" max="6750" width="16" style="6" customWidth="1"/>
    <col min="6751" max="6752" width="11.125" style="6" customWidth="1"/>
    <col min="6753" max="6775" width="10" style="6" customWidth="1"/>
    <col min="6776" max="6777" width="9.875" style="6" customWidth="1"/>
    <col min="6778" max="6912" width="9" style="6"/>
    <col min="6913" max="6913" width="1.5" style="6" customWidth="1"/>
    <col min="6914" max="6914" width="8.5" style="6" customWidth="1"/>
    <col min="6915" max="6915" width="12.125" style="6" customWidth="1"/>
    <col min="6916" max="6916" width="11.625" style="6" bestFit="1" customWidth="1"/>
    <col min="6917" max="6917" width="10.875" style="6" customWidth="1"/>
    <col min="6918" max="6918" width="10.25" style="6" customWidth="1"/>
    <col min="6919" max="6919" width="11.25" style="6" customWidth="1"/>
    <col min="6920" max="6920" width="10.25" style="6" customWidth="1"/>
    <col min="6921" max="6921" width="10.375" style="6" customWidth="1"/>
    <col min="6922" max="6922" width="10.875" style="6" customWidth="1"/>
    <col min="6923" max="6923" width="11.125" style="6" bestFit="1" customWidth="1"/>
    <col min="6924" max="6924" width="11" style="6" customWidth="1"/>
    <col min="6925" max="6925" width="10.5" style="6" customWidth="1"/>
    <col min="6926" max="6926" width="10.875" style="6" bestFit="1" customWidth="1"/>
    <col min="6927" max="6927" width="1.75" style="6" customWidth="1"/>
    <col min="6928" max="6928" width="9.125" style="6" customWidth="1"/>
    <col min="6929" max="6929" width="11.5" style="6" customWidth="1"/>
    <col min="6930" max="6930" width="10.125" style="6" customWidth="1"/>
    <col min="6931" max="6933" width="10.375" style="6" customWidth="1"/>
    <col min="6934" max="6934" width="9.375" style="6" customWidth="1"/>
    <col min="6935" max="6935" width="8.75" style="6" customWidth="1"/>
    <col min="6936" max="6936" width="9.375" style="6" customWidth="1"/>
    <col min="6937" max="6937" width="9.75" style="6" customWidth="1"/>
    <col min="6938" max="6938" width="11.875" style="6" customWidth="1"/>
    <col min="6939" max="6939" width="10" style="6" customWidth="1"/>
    <col min="6940" max="6940" width="10.625" style="6" customWidth="1"/>
    <col min="6941" max="6941" width="11.125" style="6" bestFit="1" customWidth="1"/>
    <col min="6942" max="6942" width="1.125" style="6" customWidth="1"/>
    <col min="6943" max="6943" width="8.25" style="6" customWidth="1"/>
    <col min="6944" max="6944" width="11.75" style="6" customWidth="1"/>
    <col min="6945" max="6945" width="10.875" style="6" customWidth="1"/>
    <col min="6946" max="6947" width="11" style="6" customWidth="1"/>
    <col min="6948" max="6948" width="10" style="6" customWidth="1"/>
    <col min="6949" max="6949" width="11.625" style="6" customWidth="1"/>
    <col min="6950" max="6950" width="11.125" style="6" customWidth="1"/>
    <col min="6951" max="6951" width="12.5" style="6" customWidth="1"/>
    <col min="6952" max="6952" width="10.25" style="6" customWidth="1"/>
    <col min="6953" max="6953" width="9.875" style="6" customWidth="1"/>
    <col min="6954" max="6954" width="19.75" style="6" customWidth="1"/>
    <col min="6955" max="6955" width="9" style="6"/>
    <col min="6956" max="6966" width="10" style="6" customWidth="1"/>
    <col min="6967" max="6967" width="10.375" style="6" customWidth="1"/>
    <col min="6968" max="6968" width="3.625" style="6" customWidth="1"/>
    <col min="6969" max="6981" width="10" style="6" customWidth="1"/>
    <col min="6982" max="6982" width="9.625" style="6" bestFit="1" customWidth="1"/>
    <col min="6983" max="6983" width="1.875" style="6" customWidth="1"/>
    <col min="6984" max="6984" width="8.25" style="6" customWidth="1"/>
    <col min="6985" max="6994" width="10" style="6" customWidth="1"/>
    <col min="6995" max="6995" width="9.5" style="6" customWidth="1"/>
    <col min="6996" max="7005" width="10" style="6" customWidth="1"/>
    <col min="7006" max="7006" width="16" style="6" customWidth="1"/>
    <col min="7007" max="7008" width="11.125" style="6" customWidth="1"/>
    <col min="7009" max="7031" width="10" style="6" customWidth="1"/>
    <col min="7032" max="7033" width="9.875" style="6" customWidth="1"/>
    <col min="7034" max="7168" width="9" style="6"/>
    <col min="7169" max="7169" width="1.5" style="6" customWidth="1"/>
    <col min="7170" max="7170" width="8.5" style="6" customWidth="1"/>
    <col min="7171" max="7171" width="12.125" style="6" customWidth="1"/>
    <col min="7172" max="7172" width="11.625" style="6" bestFit="1" customWidth="1"/>
    <col min="7173" max="7173" width="10.875" style="6" customWidth="1"/>
    <col min="7174" max="7174" width="10.25" style="6" customWidth="1"/>
    <col min="7175" max="7175" width="11.25" style="6" customWidth="1"/>
    <col min="7176" max="7176" width="10.25" style="6" customWidth="1"/>
    <col min="7177" max="7177" width="10.375" style="6" customWidth="1"/>
    <col min="7178" max="7178" width="10.875" style="6" customWidth="1"/>
    <col min="7179" max="7179" width="11.125" style="6" bestFit="1" customWidth="1"/>
    <col min="7180" max="7180" width="11" style="6" customWidth="1"/>
    <col min="7181" max="7181" width="10.5" style="6" customWidth="1"/>
    <col min="7182" max="7182" width="10.875" style="6" bestFit="1" customWidth="1"/>
    <col min="7183" max="7183" width="1.75" style="6" customWidth="1"/>
    <col min="7184" max="7184" width="9.125" style="6" customWidth="1"/>
    <col min="7185" max="7185" width="11.5" style="6" customWidth="1"/>
    <col min="7186" max="7186" width="10.125" style="6" customWidth="1"/>
    <col min="7187" max="7189" width="10.375" style="6" customWidth="1"/>
    <col min="7190" max="7190" width="9.375" style="6" customWidth="1"/>
    <col min="7191" max="7191" width="8.75" style="6" customWidth="1"/>
    <col min="7192" max="7192" width="9.375" style="6" customWidth="1"/>
    <col min="7193" max="7193" width="9.75" style="6" customWidth="1"/>
    <col min="7194" max="7194" width="11.875" style="6" customWidth="1"/>
    <col min="7195" max="7195" width="10" style="6" customWidth="1"/>
    <col min="7196" max="7196" width="10.625" style="6" customWidth="1"/>
    <col min="7197" max="7197" width="11.125" style="6" bestFit="1" customWidth="1"/>
    <col min="7198" max="7198" width="1.125" style="6" customWidth="1"/>
    <col min="7199" max="7199" width="8.25" style="6" customWidth="1"/>
    <col min="7200" max="7200" width="11.75" style="6" customWidth="1"/>
    <col min="7201" max="7201" width="10.875" style="6" customWidth="1"/>
    <col min="7202" max="7203" width="11" style="6" customWidth="1"/>
    <col min="7204" max="7204" width="10" style="6" customWidth="1"/>
    <col min="7205" max="7205" width="11.625" style="6" customWidth="1"/>
    <col min="7206" max="7206" width="11.125" style="6" customWidth="1"/>
    <col min="7207" max="7207" width="12.5" style="6" customWidth="1"/>
    <col min="7208" max="7208" width="10.25" style="6" customWidth="1"/>
    <col min="7209" max="7209" width="9.875" style="6" customWidth="1"/>
    <col min="7210" max="7210" width="19.75" style="6" customWidth="1"/>
    <col min="7211" max="7211" width="9" style="6"/>
    <col min="7212" max="7222" width="10" style="6" customWidth="1"/>
    <col min="7223" max="7223" width="10.375" style="6" customWidth="1"/>
    <col min="7224" max="7224" width="3.625" style="6" customWidth="1"/>
    <col min="7225" max="7237" width="10" style="6" customWidth="1"/>
    <col min="7238" max="7238" width="9.625" style="6" bestFit="1" customWidth="1"/>
    <col min="7239" max="7239" width="1.875" style="6" customWidth="1"/>
    <col min="7240" max="7240" width="8.25" style="6" customWidth="1"/>
    <col min="7241" max="7250" width="10" style="6" customWidth="1"/>
    <col min="7251" max="7251" width="9.5" style="6" customWidth="1"/>
    <col min="7252" max="7261" width="10" style="6" customWidth="1"/>
    <col min="7262" max="7262" width="16" style="6" customWidth="1"/>
    <col min="7263" max="7264" width="11.125" style="6" customWidth="1"/>
    <col min="7265" max="7287" width="10" style="6" customWidth="1"/>
    <col min="7288" max="7289" width="9.875" style="6" customWidth="1"/>
    <col min="7290" max="7424" width="9" style="6"/>
    <col min="7425" max="7425" width="1.5" style="6" customWidth="1"/>
    <col min="7426" max="7426" width="8.5" style="6" customWidth="1"/>
    <col min="7427" max="7427" width="12.125" style="6" customWidth="1"/>
    <col min="7428" max="7428" width="11.625" style="6" bestFit="1" customWidth="1"/>
    <col min="7429" max="7429" width="10.875" style="6" customWidth="1"/>
    <col min="7430" max="7430" width="10.25" style="6" customWidth="1"/>
    <col min="7431" max="7431" width="11.25" style="6" customWidth="1"/>
    <col min="7432" max="7432" width="10.25" style="6" customWidth="1"/>
    <col min="7433" max="7433" width="10.375" style="6" customWidth="1"/>
    <col min="7434" max="7434" width="10.875" style="6" customWidth="1"/>
    <col min="7435" max="7435" width="11.125" style="6" bestFit="1" customWidth="1"/>
    <col min="7436" max="7436" width="11" style="6" customWidth="1"/>
    <col min="7437" max="7437" width="10.5" style="6" customWidth="1"/>
    <col min="7438" max="7438" width="10.875" style="6" bestFit="1" customWidth="1"/>
    <col min="7439" max="7439" width="1.75" style="6" customWidth="1"/>
    <col min="7440" max="7440" width="9.125" style="6" customWidth="1"/>
    <col min="7441" max="7441" width="11.5" style="6" customWidth="1"/>
    <col min="7442" max="7442" width="10.125" style="6" customWidth="1"/>
    <col min="7443" max="7445" width="10.375" style="6" customWidth="1"/>
    <col min="7446" max="7446" width="9.375" style="6" customWidth="1"/>
    <col min="7447" max="7447" width="8.75" style="6" customWidth="1"/>
    <col min="7448" max="7448" width="9.375" style="6" customWidth="1"/>
    <col min="7449" max="7449" width="9.75" style="6" customWidth="1"/>
    <col min="7450" max="7450" width="11.875" style="6" customWidth="1"/>
    <col min="7451" max="7451" width="10" style="6" customWidth="1"/>
    <col min="7452" max="7452" width="10.625" style="6" customWidth="1"/>
    <col min="7453" max="7453" width="11.125" style="6" bestFit="1" customWidth="1"/>
    <col min="7454" max="7454" width="1.125" style="6" customWidth="1"/>
    <col min="7455" max="7455" width="8.25" style="6" customWidth="1"/>
    <col min="7456" max="7456" width="11.75" style="6" customWidth="1"/>
    <col min="7457" max="7457" width="10.875" style="6" customWidth="1"/>
    <col min="7458" max="7459" width="11" style="6" customWidth="1"/>
    <col min="7460" max="7460" width="10" style="6" customWidth="1"/>
    <col min="7461" max="7461" width="11.625" style="6" customWidth="1"/>
    <col min="7462" max="7462" width="11.125" style="6" customWidth="1"/>
    <col min="7463" max="7463" width="12.5" style="6" customWidth="1"/>
    <col min="7464" max="7464" width="10.25" style="6" customWidth="1"/>
    <col min="7465" max="7465" width="9.875" style="6" customWidth="1"/>
    <col min="7466" max="7466" width="19.75" style="6" customWidth="1"/>
    <col min="7467" max="7467" width="9" style="6"/>
    <col min="7468" max="7478" width="10" style="6" customWidth="1"/>
    <col min="7479" max="7479" width="10.375" style="6" customWidth="1"/>
    <col min="7480" max="7480" width="3.625" style="6" customWidth="1"/>
    <col min="7481" max="7493" width="10" style="6" customWidth="1"/>
    <col min="7494" max="7494" width="9.625" style="6" bestFit="1" customWidth="1"/>
    <col min="7495" max="7495" width="1.875" style="6" customWidth="1"/>
    <col min="7496" max="7496" width="8.25" style="6" customWidth="1"/>
    <col min="7497" max="7506" width="10" style="6" customWidth="1"/>
    <col min="7507" max="7507" width="9.5" style="6" customWidth="1"/>
    <col min="7508" max="7517" width="10" style="6" customWidth="1"/>
    <col min="7518" max="7518" width="16" style="6" customWidth="1"/>
    <col min="7519" max="7520" width="11.125" style="6" customWidth="1"/>
    <col min="7521" max="7543" width="10" style="6" customWidth="1"/>
    <col min="7544" max="7545" width="9.875" style="6" customWidth="1"/>
    <col min="7546" max="7680" width="9" style="6"/>
    <col min="7681" max="7681" width="1.5" style="6" customWidth="1"/>
    <col min="7682" max="7682" width="8.5" style="6" customWidth="1"/>
    <col min="7683" max="7683" width="12.125" style="6" customWidth="1"/>
    <col min="7684" max="7684" width="11.625" style="6" bestFit="1" customWidth="1"/>
    <col min="7685" max="7685" width="10.875" style="6" customWidth="1"/>
    <col min="7686" max="7686" width="10.25" style="6" customWidth="1"/>
    <col min="7687" max="7687" width="11.25" style="6" customWidth="1"/>
    <col min="7688" max="7688" width="10.25" style="6" customWidth="1"/>
    <col min="7689" max="7689" width="10.375" style="6" customWidth="1"/>
    <col min="7690" max="7690" width="10.875" style="6" customWidth="1"/>
    <col min="7691" max="7691" width="11.125" style="6" bestFit="1" customWidth="1"/>
    <col min="7692" max="7692" width="11" style="6" customWidth="1"/>
    <col min="7693" max="7693" width="10.5" style="6" customWidth="1"/>
    <col min="7694" max="7694" width="10.875" style="6" bestFit="1" customWidth="1"/>
    <col min="7695" max="7695" width="1.75" style="6" customWidth="1"/>
    <col min="7696" max="7696" width="9.125" style="6" customWidth="1"/>
    <col min="7697" max="7697" width="11.5" style="6" customWidth="1"/>
    <col min="7698" max="7698" width="10.125" style="6" customWidth="1"/>
    <col min="7699" max="7701" width="10.375" style="6" customWidth="1"/>
    <col min="7702" max="7702" width="9.375" style="6" customWidth="1"/>
    <col min="7703" max="7703" width="8.75" style="6" customWidth="1"/>
    <col min="7704" max="7704" width="9.375" style="6" customWidth="1"/>
    <col min="7705" max="7705" width="9.75" style="6" customWidth="1"/>
    <col min="7706" max="7706" width="11.875" style="6" customWidth="1"/>
    <col min="7707" max="7707" width="10" style="6" customWidth="1"/>
    <col min="7708" max="7708" width="10.625" style="6" customWidth="1"/>
    <col min="7709" max="7709" width="11.125" style="6" bestFit="1" customWidth="1"/>
    <col min="7710" max="7710" width="1.125" style="6" customWidth="1"/>
    <col min="7711" max="7711" width="8.25" style="6" customWidth="1"/>
    <col min="7712" max="7712" width="11.75" style="6" customWidth="1"/>
    <col min="7713" max="7713" width="10.875" style="6" customWidth="1"/>
    <col min="7714" max="7715" width="11" style="6" customWidth="1"/>
    <col min="7716" max="7716" width="10" style="6" customWidth="1"/>
    <col min="7717" max="7717" width="11.625" style="6" customWidth="1"/>
    <col min="7718" max="7718" width="11.125" style="6" customWidth="1"/>
    <col min="7719" max="7719" width="12.5" style="6" customWidth="1"/>
    <col min="7720" max="7720" width="10.25" style="6" customWidth="1"/>
    <col min="7721" max="7721" width="9.875" style="6" customWidth="1"/>
    <col min="7722" max="7722" width="19.75" style="6" customWidth="1"/>
    <col min="7723" max="7723" width="9" style="6"/>
    <col min="7724" max="7734" width="10" style="6" customWidth="1"/>
    <col min="7735" max="7735" width="10.375" style="6" customWidth="1"/>
    <col min="7736" max="7736" width="3.625" style="6" customWidth="1"/>
    <col min="7737" max="7749" width="10" style="6" customWidth="1"/>
    <col min="7750" max="7750" width="9.625" style="6" bestFit="1" customWidth="1"/>
    <col min="7751" max="7751" width="1.875" style="6" customWidth="1"/>
    <col min="7752" max="7752" width="8.25" style="6" customWidth="1"/>
    <col min="7753" max="7762" width="10" style="6" customWidth="1"/>
    <col min="7763" max="7763" width="9.5" style="6" customWidth="1"/>
    <col min="7764" max="7773" width="10" style="6" customWidth="1"/>
    <col min="7774" max="7774" width="16" style="6" customWidth="1"/>
    <col min="7775" max="7776" width="11.125" style="6" customWidth="1"/>
    <col min="7777" max="7799" width="10" style="6" customWidth="1"/>
    <col min="7800" max="7801" width="9.875" style="6" customWidth="1"/>
    <col min="7802" max="7936" width="9" style="6"/>
    <col min="7937" max="7937" width="1.5" style="6" customWidth="1"/>
    <col min="7938" max="7938" width="8.5" style="6" customWidth="1"/>
    <col min="7939" max="7939" width="12.125" style="6" customWidth="1"/>
    <col min="7940" max="7940" width="11.625" style="6" bestFit="1" customWidth="1"/>
    <col min="7941" max="7941" width="10.875" style="6" customWidth="1"/>
    <col min="7942" max="7942" width="10.25" style="6" customWidth="1"/>
    <col min="7943" max="7943" width="11.25" style="6" customWidth="1"/>
    <col min="7944" max="7944" width="10.25" style="6" customWidth="1"/>
    <col min="7945" max="7945" width="10.375" style="6" customWidth="1"/>
    <col min="7946" max="7946" width="10.875" style="6" customWidth="1"/>
    <col min="7947" max="7947" width="11.125" style="6" bestFit="1" customWidth="1"/>
    <col min="7948" max="7948" width="11" style="6" customWidth="1"/>
    <col min="7949" max="7949" width="10.5" style="6" customWidth="1"/>
    <col min="7950" max="7950" width="10.875" style="6" bestFit="1" customWidth="1"/>
    <col min="7951" max="7951" width="1.75" style="6" customWidth="1"/>
    <col min="7952" max="7952" width="9.125" style="6" customWidth="1"/>
    <col min="7953" max="7953" width="11.5" style="6" customWidth="1"/>
    <col min="7954" max="7954" width="10.125" style="6" customWidth="1"/>
    <col min="7955" max="7957" width="10.375" style="6" customWidth="1"/>
    <col min="7958" max="7958" width="9.375" style="6" customWidth="1"/>
    <col min="7959" max="7959" width="8.75" style="6" customWidth="1"/>
    <col min="7960" max="7960" width="9.375" style="6" customWidth="1"/>
    <col min="7961" max="7961" width="9.75" style="6" customWidth="1"/>
    <col min="7962" max="7962" width="11.875" style="6" customWidth="1"/>
    <col min="7963" max="7963" width="10" style="6" customWidth="1"/>
    <col min="7964" max="7964" width="10.625" style="6" customWidth="1"/>
    <col min="7965" max="7965" width="11.125" style="6" bestFit="1" customWidth="1"/>
    <col min="7966" max="7966" width="1.125" style="6" customWidth="1"/>
    <col min="7967" max="7967" width="8.25" style="6" customWidth="1"/>
    <col min="7968" max="7968" width="11.75" style="6" customWidth="1"/>
    <col min="7969" max="7969" width="10.875" style="6" customWidth="1"/>
    <col min="7970" max="7971" width="11" style="6" customWidth="1"/>
    <col min="7972" max="7972" width="10" style="6" customWidth="1"/>
    <col min="7973" max="7973" width="11.625" style="6" customWidth="1"/>
    <col min="7974" max="7974" width="11.125" style="6" customWidth="1"/>
    <col min="7975" max="7975" width="12.5" style="6" customWidth="1"/>
    <col min="7976" max="7976" width="10.25" style="6" customWidth="1"/>
    <col min="7977" max="7977" width="9.875" style="6" customWidth="1"/>
    <col min="7978" max="7978" width="19.75" style="6" customWidth="1"/>
    <col min="7979" max="7979" width="9" style="6"/>
    <col min="7980" max="7990" width="10" style="6" customWidth="1"/>
    <col min="7991" max="7991" width="10.375" style="6" customWidth="1"/>
    <col min="7992" max="7992" width="3.625" style="6" customWidth="1"/>
    <col min="7993" max="8005" width="10" style="6" customWidth="1"/>
    <col min="8006" max="8006" width="9.625" style="6" bestFit="1" customWidth="1"/>
    <col min="8007" max="8007" width="1.875" style="6" customWidth="1"/>
    <col min="8008" max="8008" width="8.25" style="6" customWidth="1"/>
    <col min="8009" max="8018" width="10" style="6" customWidth="1"/>
    <col min="8019" max="8019" width="9.5" style="6" customWidth="1"/>
    <col min="8020" max="8029" width="10" style="6" customWidth="1"/>
    <col min="8030" max="8030" width="16" style="6" customWidth="1"/>
    <col min="8031" max="8032" width="11.125" style="6" customWidth="1"/>
    <col min="8033" max="8055" width="10" style="6" customWidth="1"/>
    <col min="8056" max="8057" width="9.875" style="6" customWidth="1"/>
    <col min="8058" max="8192" width="9" style="6"/>
    <col min="8193" max="8193" width="1.5" style="6" customWidth="1"/>
    <col min="8194" max="8194" width="8.5" style="6" customWidth="1"/>
    <col min="8195" max="8195" width="12.125" style="6" customWidth="1"/>
    <col min="8196" max="8196" width="11.625" style="6" bestFit="1" customWidth="1"/>
    <col min="8197" max="8197" width="10.875" style="6" customWidth="1"/>
    <col min="8198" max="8198" width="10.25" style="6" customWidth="1"/>
    <col min="8199" max="8199" width="11.25" style="6" customWidth="1"/>
    <col min="8200" max="8200" width="10.25" style="6" customWidth="1"/>
    <col min="8201" max="8201" width="10.375" style="6" customWidth="1"/>
    <col min="8202" max="8202" width="10.875" style="6" customWidth="1"/>
    <col min="8203" max="8203" width="11.125" style="6" bestFit="1" customWidth="1"/>
    <col min="8204" max="8204" width="11" style="6" customWidth="1"/>
    <col min="8205" max="8205" width="10.5" style="6" customWidth="1"/>
    <col min="8206" max="8206" width="10.875" style="6" bestFit="1" customWidth="1"/>
    <col min="8207" max="8207" width="1.75" style="6" customWidth="1"/>
    <col min="8208" max="8208" width="9.125" style="6" customWidth="1"/>
    <col min="8209" max="8209" width="11.5" style="6" customWidth="1"/>
    <col min="8210" max="8210" width="10.125" style="6" customWidth="1"/>
    <col min="8211" max="8213" width="10.375" style="6" customWidth="1"/>
    <col min="8214" max="8214" width="9.375" style="6" customWidth="1"/>
    <col min="8215" max="8215" width="8.75" style="6" customWidth="1"/>
    <col min="8216" max="8216" width="9.375" style="6" customWidth="1"/>
    <col min="8217" max="8217" width="9.75" style="6" customWidth="1"/>
    <col min="8218" max="8218" width="11.875" style="6" customWidth="1"/>
    <col min="8219" max="8219" width="10" style="6" customWidth="1"/>
    <col min="8220" max="8220" width="10.625" style="6" customWidth="1"/>
    <col min="8221" max="8221" width="11.125" style="6" bestFit="1" customWidth="1"/>
    <col min="8222" max="8222" width="1.125" style="6" customWidth="1"/>
    <col min="8223" max="8223" width="8.25" style="6" customWidth="1"/>
    <col min="8224" max="8224" width="11.75" style="6" customWidth="1"/>
    <col min="8225" max="8225" width="10.875" style="6" customWidth="1"/>
    <col min="8226" max="8227" width="11" style="6" customWidth="1"/>
    <col min="8228" max="8228" width="10" style="6" customWidth="1"/>
    <col min="8229" max="8229" width="11.625" style="6" customWidth="1"/>
    <col min="8230" max="8230" width="11.125" style="6" customWidth="1"/>
    <col min="8231" max="8231" width="12.5" style="6" customWidth="1"/>
    <col min="8232" max="8232" width="10.25" style="6" customWidth="1"/>
    <col min="8233" max="8233" width="9.875" style="6" customWidth="1"/>
    <col min="8234" max="8234" width="19.75" style="6" customWidth="1"/>
    <col min="8235" max="8235" width="9" style="6"/>
    <col min="8236" max="8246" width="10" style="6" customWidth="1"/>
    <col min="8247" max="8247" width="10.375" style="6" customWidth="1"/>
    <col min="8248" max="8248" width="3.625" style="6" customWidth="1"/>
    <col min="8249" max="8261" width="10" style="6" customWidth="1"/>
    <col min="8262" max="8262" width="9.625" style="6" bestFit="1" customWidth="1"/>
    <col min="8263" max="8263" width="1.875" style="6" customWidth="1"/>
    <col min="8264" max="8264" width="8.25" style="6" customWidth="1"/>
    <col min="8265" max="8274" width="10" style="6" customWidth="1"/>
    <col min="8275" max="8275" width="9.5" style="6" customWidth="1"/>
    <col min="8276" max="8285" width="10" style="6" customWidth="1"/>
    <col min="8286" max="8286" width="16" style="6" customWidth="1"/>
    <col min="8287" max="8288" width="11.125" style="6" customWidth="1"/>
    <col min="8289" max="8311" width="10" style="6" customWidth="1"/>
    <col min="8312" max="8313" width="9.875" style="6" customWidth="1"/>
    <col min="8314" max="8448" width="9" style="6"/>
    <col min="8449" max="8449" width="1.5" style="6" customWidth="1"/>
    <col min="8450" max="8450" width="8.5" style="6" customWidth="1"/>
    <col min="8451" max="8451" width="12.125" style="6" customWidth="1"/>
    <col min="8452" max="8452" width="11.625" style="6" bestFit="1" customWidth="1"/>
    <col min="8453" max="8453" width="10.875" style="6" customWidth="1"/>
    <col min="8454" max="8454" width="10.25" style="6" customWidth="1"/>
    <col min="8455" max="8455" width="11.25" style="6" customWidth="1"/>
    <col min="8456" max="8456" width="10.25" style="6" customWidth="1"/>
    <col min="8457" max="8457" width="10.375" style="6" customWidth="1"/>
    <col min="8458" max="8458" width="10.875" style="6" customWidth="1"/>
    <col min="8459" max="8459" width="11.125" style="6" bestFit="1" customWidth="1"/>
    <col min="8460" max="8460" width="11" style="6" customWidth="1"/>
    <col min="8461" max="8461" width="10.5" style="6" customWidth="1"/>
    <col min="8462" max="8462" width="10.875" style="6" bestFit="1" customWidth="1"/>
    <col min="8463" max="8463" width="1.75" style="6" customWidth="1"/>
    <col min="8464" max="8464" width="9.125" style="6" customWidth="1"/>
    <col min="8465" max="8465" width="11.5" style="6" customWidth="1"/>
    <col min="8466" max="8466" width="10.125" style="6" customWidth="1"/>
    <col min="8467" max="8469" width="10.375" style="6" customWidth="1"/>
    <col min="8470" max="8470" width="9.375" style="6" customWidth="1"/>
    <col min="8471" max="8471" width="8.75" style="6" customWidth="1"/>
    <col min="8472" max="8472" width="9.375" style="6" customWidth="1"/>
    <col min="8473" max="8473" width="9.75" style="6" customWidth="1"/>
    <col min="8474" max="8474" width="11.875" style="6" customWidth="1"/>
    <col min="8475" max="8475" width="10" style="6" customWidth="1"/>
    <col min="8476" max="8476" width="10.625" style="6" customWidth="1"/>
    <col min="8477" max="8477" width="11.125" style="6" bestFit="1" customWidth="1"/>
    <col min="8478" max="8478" width="1.125" style="6" customWidth="1"/>
    <col min="8479" max="8479" width="8.25" style="6" customWidth="1"/>
    <col min="8480" max="8480" width="11.75" style="6" customWidth="1"/>
    <col min="8481" max="8481" width="10.875" style="6" customWidth="1"/>
    <col min="8482" max="8483" width="11" style="6" customWidth="1"/>
    <col min="8484" max="8484" width="10" style="6" customWidth="1"/>
    <col min="8485" max="8485" width="11.625" style="6" customWidth="1"/>
    <col min="8486" max="8486" width="11.125" style="6" customWidth="1"/>
    <col min="8487" max="8487" width="12.5" style="6" customWidth="1"/>
    <col min="8488" max="8488" width="10.25" style="6" customWidth="1"/>
    <col min="8489" max="8489" width="9.875" style="6" customWidth="1"/>
    <col min="8490" max="8490" width="19.75" style="6" customWidth="1"/>
    <col min="8491" max="8491" width="9" style="6"/>
    <col min="8492" max="8502" width="10" style="6" customWidth="1"/>
    <col min="8503" max="8503" width="10.375" style="6" customWidth="1"/>
    <col min="8504" max="8504" width="3.625" style="6" customWidth="1"/>
    <col min="8505" max="8517" width="10" style="6" customWidth="1"/>
    <col min="8518" max="8518" width="9.625" style="6" bestFit="1" customWidth="1"/>
    <col min="8519" max="8519" width="1.875" style="6" customWidth="1"/>
    <col min="8520" max="8520" width="8.25" style="6" customWidth="1"/>
    <col min="8521" max="8530" width="10" style="6" customWidth="1"/>
    <col min="8531" max="8531" width="9.5" style="6" customWidth="1"/>
    <col min="8532" max="8541" width="10" style="6" customWidth="1"/>
    <col min="8542" max="8542" width="16" style="6" customWidth="1"/>
    <col min="8543" max="8544" width="11.125" style="6" customWidth="1"/>
    <col min="8545" max="8567" width="10" style="6" customWidth="1"/>
    <col min="8568" max="8569" width="9.875" style="6" customWidth="1"/>
    <col min="8570" max="8704" width="9" style="6"/>
    <col min="8705" max="8705" width="1.5" style="6" customWidth="1"/>
    <col min="8706" max="8706" width="8.5" style="6" customWidth="1"/>
    <col min="8707" max="8707" width="12.125" style="6" customWidth="1"/>
    <col min="8708" max="8708" width="11.625" style="6" bestFit="1" customWidth="1"/>
    <col min="8709" max="8709" width="10.875" style="6" customWidth="1"/>
    <col min="8710" max="8710" width="10.25" style="6" customWidth="1"/>
    <col min="8711" max="8711" width="11.25" style="6" customWidth="1"/>
    <col min="8712" max="8712" width="10.25" style="6" customWidth="1"/>
    <col min="8713" max="8713" width="10.375" style="6" customWidth="1"/>
    <col min="8714" max="8714" width="10.875" style="6" customWidth="1"/>
    <col min="8715" max="8715" width="11.125" style="6" bestFit="1" customWidth="1"/>
    <col min="8716" max="8716" width="11" style="6" customWidth="1"/>
    <col min="8717" max="8717" width="10.5" style="6" customWidth="1"/>
    <col min="8718" max="8718" width="10.875" style="6" bestFit="1" customWidth="1"/>
    <col min="8719" max="8719" width="1.75" style="6" customWidth="1"/>
    <col min="8720" max="8720" width="9.125" style="6" customWidth="1"/>
    <col min="8721" max="8721" width="11.5" style="6" customWidth="1"/>
    <col min="8722" max="8722" width="10.125" style="6" customWidth="1"/>
    <col min="8723" max="8725" width="10.375" style="6" customWidth="1"/>
    <col min="8726" max="8726" width="9.375" style="6" customWidth="1"/>
    <col min="8727" max="8727" width="8.75" style="6" customWidth="1"/>
    <col min="8728" max="8728" width="9.375" style="6" customWidth="1"/>
    <col min="8729" max="8729" width="9.75" style="6" customWidth="1"/>
    <col min="8730" max="8730" width="11.875" style="6" customWidth="1"/>
    <col min="8731" max="8731" width="10" style="6" customWidth="1"/>
    <col min="8732" max="8732" width="10.625" style="6" customWidth="1"/>
    <col min="8733" max="8733" width="11.125" style="6" bestFit="1" customWidth="1"/>
    <col min="8734" max="8734" width="1.125" style="6" customWidth="1"/>
    <col min="8735" max="8735" width="8.25" style="6" customWidth="1"/>
    <col min="8736" max="8736" width="11.75" style="6" customWidth="1"/>
    <col min="8737" max="8737" width="10.875" style="6" customWidth="1"/>
    <col min="8738" max="8739" width="11" style="6" customWidth="1"/>
    <col min="8740" max="8740" width="10" style="6" customWidth="1"/>
    <col min="8741" max="8741" width="11.625" style="6" customWidth="1"/>
    <col min="8742" max="8742" width="11.125" style="6" customWidth="1"/>
    <col min="8743" max="8743" width="12.5" style="6" customWidth="1"/>
    <col min="8744" max="8744" width="10.25" style="6" customWidth="1"/>
    <col min="8745" max="8745" width="9.875" style="6" customWidth="1"/>
    <col min="8746" max="8746" width="19.75" style="6" customWidth="1"/>
    <col min="8747" max="8747" width="9" style="6"/>
    <col min="8748" max="8758" width="10" style="6" customWidth="1"/>
    <col min="8759" max="8759" width="10.375" style="6" customWidth="1"/>
    <col min="8760" max="8760" width="3.625" style="6" customWidth="1"/>
    <col min="8761" max="8773" width="10" style="6" customWidth="1"/>
    <col min="8774" max="8774" width="9.625" style="6" bestFit="1" customWidth="1"/>
    <col min="8775" max="8775" width="1.875" style="6" customWidth="1"/>
    <col min="8776" max="8776" width="8.25" style="6" customWidth="1"/>
    <col min="8777" max="8786" width="10" style="6" customWidth="1"/>
    <col min="8787" max="8787" width="9.5" style="6" customWidth="1"/>
    <col min="8788" max="8797" width="10" style="6" customWidth="1"/>
    <col min="8798" max="8798" width="16" style="6" customWidth="1"/>
    <col min="8799" max="8800" width="11.125" style="6" customWidth="1"/>
    <col min="8801" max="8823" width="10" style="6" customWidth="1"/>
    <col min="8824" max="8825" width="9.875" style="6" customWidth="1"/>
    <col min="8826" max="8960" width="9" style="6"/>
    <col min="8961" max="8961" width="1.5" style="6" customWidth="1"/>
    <col min="8962" max="8962" width="8.5" style="6" customWidth="1"/>
    <col min="8963" max="8963" width="12.125" style="6" customWidth="1"/>
    <col min="8964" max="8964" width="11.625" style="6" bestFit="1" customWidth="1"/>
    <col min="8965" max="8965" width="10.875" style="6" customWidth="1"/>
    <col min="8966" max="8966" width="10.25" style="6" customWidth="1"/>
    <col min="8967" max="8967" width="11.25" style="6" customWidth="1"/>
    <col min="8968" max="8968" width="10.25" style="6" customWidth="1"/>
    <col min="8969" max="8969" width="10.375" style="6" customWidth="1"/>
    <col min="8970" max="8970" width="10.875" style="6" customWidth="1"/>
    <col min="8971" max="8971" width="11.125" style="6" bestFit="1" customWidth="1"/>
    <col min="8972" max="8972" width="11" style="6" customWidth="1"/>
    <col min="8973" max="8973" width="10.5" style="6" customWidth="1"/>
    <col min="8974" max="8974" width="10.875" style="6" bestFit="1" customWidth="1"/>
    <col min="8975" max="8975" width="1.75" style="6" customWidth="1"/>
    <col min="8976" max="8976" width="9.125" style="6" customWidth="1"/>
    <col min="8977" max="8977" width="11.5" style="6" customWidth="1"/>
    <col min="8978" max="8978" width="10.125" style="6" customWidth="1"/>
    <col min="8979" max="8981" width="10.375" style="6" customWidth="1"/>
    <col min="8982" max="8982" width="9.375" style="6" customWidth="1"/>
    <col min="8983" max="8983" width="8.75" style="6" customWidth="1"/>
    <col min="8984" max="8984" width="9.375" style="6" customWidth="1"/>
    <col min="8985" max="8985" width="9.75" style="6" customWidth="1"/>
    <col min="8986" max="8986" width="11.875" style="6" customWidth="1"/>
    <col min="8987" max="8987" width="10" style="6" customWidth="1"/>
    <col min="8988" max="8988" width="10.625" style="6" customWidth="1"/>
    <col min="8989" max="8989" width="11.125" style="6" bestFit="1" customWidth="1"/>
    <col min="8990" max="8990" width="1.125" style="6" customWidth="1"/>
    <col min="8991" max="8991" width="8.25" style="6" customWidth="1"/>
    <col min="8992" max="8992" width="11.75" style="6" customWidth="1"/>
    <col min="8993" max="8993" width="10.875" style="6" customWidth="1"/>
    <col min="8994" max="8995" width="11" style="6" customWidth="1"/>
    <col min="8996" max="8996" width="10" style="6" customWidth="1"/>
    <col min="8997" max="8997" width="11.625" style="6" customWidth="1"/>
    <col min="8998" max="8998" width="11.125" style="6" customWidth="1"/>
    <col min="8999" max="8999" width="12.5" style="6" customWidth="1"/>
    <col min="9000" max="9000" width="10.25" style="6" customWidth="1"/>
    <col min="9001" max="9001" width="9.875" style="6" customWidth="1"/>
    <col min="9002" max="9002" width="19.75" style="6" customWidth="1"/>
    <col min="9003" max="9003" width="9" style="6"/>
    <col min="9004" max="9014" width="10" style="6" customWidth="1"/>
    <col min="9015" max="9015" width="10.375" style="6" customWidth="1"/>
    <col min="9016" max="9016" width="3.625" style="6" customWidth="1"/>
    <col min="9017" max="9029" width="10" style="6" customWidth="1"/>
    <col min="9030" max="9030" width="9.625" style="6" bestFit="1" customWidth="1"/>
    <col min="9031" max="9031" width="1.875" style="6" customWidth="1"/>
    <col min="9032" max="9032" width="8.25" style="6" customWidth="1"/>
    <col min="9033" max="9042" width="10" style="6" customWidth="1"/>
    <col min="9043" max="9043" width="9.5" style="6" customWidth="1"/>
    <col min="9044" max="9053" width="10" style="6" customWidth="1"/>
    <col min="9054" max="9054" width="16" style="6" customWidth="1"/>
    <col min="9055" max="9056" width="11.125" style="6" customWidth="1"/>
    <col min="9057" max="9079" width="10" style="6" customWidth="1"/>
    <col min="9080" max="9081" width="9.875" style="6" customWidth="1"/>
    <col min="9082" max="9216" width="9" style="6"/>
    <col min="9217" max="9217" width="1.5" style="6" customWidth="1"/>
    <col min="9218" max="9218" width="8.5" style="6" customWidth="1"/>
    <col min="9219" max="9219" width="12.125" style="6" customWidth="1"/>
    <col min="9220" max="9220" width="11.625" style="6" bestFit="1" customWidth="1"/>
    <col min="9221" max="9221" width="10.875" style="6" customWidth="1"/>
    <col min="9222" max="9222" width="10.25" style="6" customWidth="1"/>
    <col min="9223" max="9223" width="11.25" style="6" customWidth="1"/>
    <col min="9224" max="9224" width="10.25" style="6" customWidth="1"/>
    <col min="9225" max="9225" width="10.375" style="6" customWidth="1"/>
    <col min="9226" max="9226" width="10.875" style="6" customWidth="1"/>
    <col min="9227" max="9227" width="11.125" style="6" bestFit="1" customWidth="1"/>
    <col min="9228" max="9228" width="11" style="6" customWidth="1"/>
    <col min="9229" max="9229" width="10.5" style="6" customWidth="1"/>
    <col min="9230" max="9230" width="10.875" style="6" bestFit="1" customWidth="1"/>
    <col min="9231" max="9231" width="1.75" style="6" customWidth="1"/>
    <col min="9232" max="9232" width="9.125" style="6" customWidth="1"/>
    <col min="9233" max="9233" width="11.5" style="6" customWidth="1"/>
    <col min="9234" max="9234" width="10.125" style="6" customWidth="1"/>
    <col min="9235" max="9237" width="10.375" style="6" customWidth="1"/>
    <col min="9238" max="9238" width="9.375" style="6" customWidth="1"/>
    <col min="9239" max="9239" width="8.75" style="6" customWidth="1"/>
    <col min="9240" max="9240" width="9.375" style="6" customWidth="1"/>
    <col min="9241" max="9241" width="9.75" style="6" customWidth="1"/>
    <col min="9242" max="9242" width="11.875" style="6" customWidth="1"/>
    <col min="9243" max="9243" width="10" style="6" customWidth="1"/>
    <col min="9244" max="9244" width="10.625" style="6" customWidth="1"/>
    <col min="9245" max="9245" width="11.125" style="6" bestFit="1" customWidth="1"/>
    <col min="9246" max="9246" width="1.125" style="6" customWidth="1"/>
    <col min="9247" max="9247" width="8.25" style="6" customWidth="1"/>
    <col min="9248" max="9248" width="11.75" style="6" customWidth="1"/>
    <col min="9249" max="9249" width="10.875" style="6" customWidth="1"/>
    <col min="9250" max="9251" width="11" style="6" customWidth="1"/>
    <col min="9252" max="9252" width="10" style="6" customWidth="1"/>
    <col min="9253" max="9253" width="11.625" style="6" customWidth="1"/>
    <col min="9254" max="9254" width="11.125" style="6" customWidth="1"/>
    <col min="9255" max="9255" width="12.5" style="6" customWidth="1"/>
    <col min="9256" max="9256" width="10.25" style="6" customWidth="1"/>
    <col min="9257" max="9257" width="9.875" style="6" customWidth="1"/>
    <col min="9258" max="9258" width="19.75" style="6" customWidth="1"/>
    <col min="9259" max="9259" width="9" style="6"/>
    <col min="9260" max="9270" width="10" style="6" customWidth="1"/>
    <col min="9271" max="9271" width="10.375" style="6" customWidth="1"/>
    <col min="9272" max="9272" width="3.625" style="6" customWidth="1"/>
    <col min="9273" max="9285" width="10" style="6" customWidth="1"/>
    <col min="9286" max="9286" width="9.625" style="6" bestFit="1" customWidth="1"/>
    <col min="9287" max="9287" width="1.875" style="6" customWidth="1"/>
    <col min="9288" max="9288" width="8.25" style="6" customWidth="1"/>
    <col min="9289" max="9298" width="10" style="6" customWidth="1"/>
    <col min="9299" max="9299" width="9.5" style="6" customWidth="1"/>
    <col min="9300" max="9309" width="10" style="6" customWidth="1"/>
    <col min="9310" max="9310" width="16" style="6" customWidth="1"/>
    <col min="9311" max="9312" width="11.125" style="6" customWidth="1"/>
    <col min="9313" max="9335" width="10" style="6" customWidth="1"/>
    <col min="9336" max="9337" width="9.875" style="6" customWidth="1"/>
    <col min="9338" max="9472" width="9" style="6"/>
    <col min="9473" max="9473" width="1.5" style="6" customWidth="1"/>
    <col min="9474" max="9474" width="8.5" style="6" customWidth="1"/>
    <col min="9475" max="9475" width="12.125" style="6" customWidth="1"/>
    <col min="9476" max="9476" width="11.625" style="6" bestFit="1" customWidth="1"/>
    <col min="9477" max="9477" width="10.875" style="6" customWidth="1"/>
    <col min="9478" max="9478" width="10.25" style="6" customWidth="1"/>
    <col min="9479" max="9479" width="11.25" style="6" customWidth="1"/>
    <col min="9480" max="9480" width="10.25" style="6" customWidth="1"/>
    <col min="9481" max="9481" width="10.375" style="6" customWidth="1"/>
    <col min="9482" max="9482" width="10.875" style="6" customWidth="1"/>
    <col min="9483" max="9483" width="11.125" style="6" bestFit="1" customWidth="1"/>
    <col min="9484" max="9484" width="11" style="6" customWidth="1"/>
    <col min="9485" max="9485" width="10.5" style="6" customWidth="1"/>
    <col min="9486" max="9486" width="10.875" style="6" bestFit="1" customWidth="1"/>
    <col min="9487" max="9487" width="1.75" style="6" customWidth="1"/>
    <col min="9488" max="9488" width="9.125" style="6" customWidth="1"/>
    <col min="9489" max="9489" width="11.5" style="6" customWidth="1"/>
    <col min="9490" max="9490" width="10.125" style="6" customWidth="1"/>
    <col min="9491" max="9493" width="10.375" style="6" customWidth="1"/>
    <col min="9494" max="9494" width="9.375" style="6" customWidth="1"/>
    <col min="9495" max="9495" width="8.75" style="6" customWidth="1"/>
    <col min="9496" max="9496" width="9.375" style="6" customWidth="1"/>
    <col min="9497" max="9497" width="9.75" style="6" customWidth="1"/>
    <col min="9498" max="9498" width="11.875" style="6" customWidth="1"/>
    <col min="9499" max="9499" width="10" style="6" customWidth="1"/>
    <col min="9500" max="9500" width="10.625" style="6" customWidth="1"/>
    <col min="9501" max="9501" width="11.125" style="6" bestFit="1" customWidth="1"/>
    <col min="9502" max="9502" width="1.125" style="6" customWidth="1"/>
    <col min="9503" max="9503" width="8.25" style="6" customWidth="1"/>
    <col min="9504" max="9504" width="11.75" style="6" customWidth="1"/>
    <col min="9505" max="9505" width="10.875" style="6" customWidth="1"/>
    <col min="9506" max="9507" width="11" style="6" customWidth="1"/>
    <col min="9508" max="9508" width="10" style="6" customWidth="1"/>
    <col min="9509" max="9509" width="11.625" style="6" customWidth="1"/>
    <col min="9510" max="9510" width="11.125" style="6" customWidth="1"/>
    <col min="9511" max="9511" width="12.5" style="6" customWidth="1"/>
    <col min="9512" max="9512" width="10.25" style="6" customWidth="1"/>
    <col min="9513" max="9513" width="9.875" style="6" customWidth="1"/>
    <col min="9514" max="9514" width="19.75" style="6" customWidth="1"/>
    <col min="9515" max="9515" width="9" style="6"/>
    <col min="9516" max="9526" width="10" style="6" customWidth="1"/>
    <col min="9527" max="9527" width="10.375" style="6" customWidth="1"/>
    <col min="9528" max="9528" width="3.625" style="6" customWidth="1"/>
    <col min="9529" max="9541" width="10" style="6" customWidth="1"/>
    <col min="9542" max="9542" width="9.625" style="6" bestFit="1" customWidth="1"/>
    <col min="9543" max="9543" width="1.875" style="6" customWidth="1"/>
    <col min="9544" max="9544" width="8.25" style="6" customWidth="1"/>
    <col min="9545" max="9554" width="10" style="6" customWidth="1"/>
    <col min="9555" max="9555" width="9.5" style="6" customWidth="1"/>
    <col min="9556" max="9565" width="10" style="6" customWidth="1"/>
    <col min="9566" max="9566" width="16" style="6" customWidth="1"/>
    <col min="9567" max="9568" width="11.125" style="6" customWidth="1"/>
    <col min="9569" max="9591" width="10" style="6" customWidth="1"/>
    <col min="9592" max="9593" width="9.875" style="6" customWidth="1"/>
    <col min="9594" max="9728" width="9" style="6"/>
    <col min="9729" max="9729" width="1.5" style="6" customWidth="1"/>
    <col min="9730" max="9730" width="8.5" style="6" customWidth="1"/>
    <col min="9731" max="9731" width="12.125" style="6" customWidth="1"/>
    <col min="9732" max="9732" width="11.625" style="6" bestFit="1" customWidth="1"/>
    <col min="9733" max="9733" width="10.875" style="6" customWidth="1"/>
    <col min="9734" max="9734" width="10.25" style="6" customWidth="1"/>
    <col min="9735" max="9735" width="11.25" style="6" customWidth="1"/>
    <col min="9736" max="9736" width="10.25" style="6" customWidth="1"/>
    <col min="9737" max="9737" width="10.375" style="6" customWidth="1"/>
    <col min="9738" max="9738" width="10.875" style="6" customWidth="1"/>
    <col min="9739" max="9739" width="11.125" style="6" bestFit="1" customWidth="1"/>
    <col min="9740" max="9740" width="11" style="6" customWidth="1"/>
    <col min="9741" max="9741" width="10.5" style="6" customWidth="1"/>
    <col min="9742" max="9742" width="10.875" style="6" bestFit="1" customWidth="1"/>
    <col min="9743" max="9743" width="1.75" style="6" customWidth="1"/>
    <col min="9744" max="9744" width="9.125" style="6" customWidth="1"/>
    <col min="9745" max="9745" width="11.5" style="6" customWidth="1"/>
    <col min="9746" max="9746" width="10.125" style="6" customWidth="1"/>
    <col min="9747" max="9749" width="10.375" style="6" customWidth="1"/>
    <col min="9750" max="9750" width="9.375" style="6" customWidth="1"/>
    <col min="9751" max="9751" width="8.75" style="6" customWidth="1"/>
    <col min="9752" max="9752" width="9.375" style="6" customWidth="1"/>
    <col min="9753" max="9753" width="9.75" style="6" customWidth="1"/>
    <col min="9754" max="9754" width="11.875" style="6" customWidth="1"/>
    <col min="9755" max="9755" width="10" style="6" customWidth="1"/>
    <col min="9756" max="9756" width="10.625" style="6" customWidth="1"/>
    <col min="9757" max="9757" width="11.125" style="6" bestFit="1" customWidth="1"/>
    <col min="9758" max="9758" width="1.125" style="6" customWidth="1"/>
    <col min="9759" max="9759" width="8.25" style="6" customWidth="1"/>
    <col min="9760" max="9760" width="11.75" style="6" customWidth="1"/>
    <col min="9761" max="9761" width="10.875" style="6" customWidth="1"/>
    <col min="9762" max="9763" width="11" style="6" customWidth="1"/>
    <col min="9764" max="9764" width="10" style="6" customWidth="1"/>
    <col min="9765" max="9765" width="11.625" style="6" customWidth="1"/>
    <col min="9766" max="9766" width="11.125" style="6" customWidth="1"/>
    <col min="9767" max="9767" width="12.5" style="6" customWidth="1"/>
    <col min="9768" max="9768" width="10.25" style="6" customWidth="1"/>
    <col min="9769" max="9769" width="9.875" style="6" customWidth="1"/>
    <col min="9770" max="9770" width="19.75" style="6" customWidth="1"/>
    <col min="9771" max="9771" width="9" style="6"/>
    <col min="9772" max="9782" width="10" style="6" customWidth="1"/>
    <col min="9783" max="9783" width="10.375" style="6" customWidth="1"/>
    <col min="9784" max="9784" width="3.625" style="6" customWidth="1"/>
    <col min="9785" max="9797" width="10" style="6" customWidth="1"/>
    <col min="9798" max="9798" width="9.625" style="6" bestFit="1" customWidth="1"/>
    <col min="9799" max="9799" width="1.875" style="6" customWidth="1"/>
    <col min="9800" max="9800" width="8.25" style="6" customWidth="1"/>
    <col min="9801" max="9810" width="10" style="6" customWidth="1"/>
    <col min="9811" max="9811" width="9.5" style="6" customWidth="1"/>
    <col min="9812" max="9821" width="10" style="6" customWidth="1"/>
    <col min="9822" max="9822" width="16" style="6" customWidth="1"/>
    <col min="9823" max="9824" width="11.125" style="6" customWidth="1"/>
    <col min="9825" max="9847" width="10" style="6" customWidth="1"/>
    <col min="9848" max="9849" width="9.875" style="6" customWidth="1"/>
    <col min="9850" max="9984" width="9" style="6"/>
    <col min="9985" max="9985" width="1.5" style="6" customWidth="1"/>
    <col min="9986" max="9986" width="8.5" style="6" customWidth="1"/>
    <col min="9987" max="9987" width="12.125" style="6" customWidth="1"/>
    <col min="9988" max="9988" width="11.625" style="6" bestFit="1" customWidth="1"/>
    <col min="9989" max="9989" width="10.875" style="6" customWidth="1"/>
    <col min="9990" max="9990" width="10.25" style="6" customWidth="1"/>
    <col min="9991" max="9991" width="11.25" style="6" customWidth="1"/>
    <col min="9992" max="9992" width="10.25" style="6" customWidth="1"/>
    <col min="9993" max="9993" width="10.375" style="6" customWidth="1"/>
    <col min="9994" max="9994" width="10.875" style="6" customWidth="1"/>
    <col min="9995" max="9995" width="11.125" style="6" bestFit="1" customWidth="1"/>
    <col min="9996" max="9996" width="11" style="6" customWidth="1"/>
    <col min="9997" max="9997" width="10.5" style="6" customWidth="1"/>
    <col min="9998" max="9998" width="10.875" style="6" bestFit="1" customWidth="1"/>
    <col min="9999" max="9999" width="1.75" style="6" customWidth="1"/>
    <col min="10000" max="10000" width="9.125" style="6" customWidth="1"/>
    <col min="10001" max="10001" width="11.5" style="6" customWidth="1"/>
    <col min="10002" max="10002" width="10.125" style="6" customWidth="1"/>
    <col min="10003" max="10005" width="10.375" style="6" customWidth="1"/>
    <col min="10006" max="10006" width="9.375" style="6" customWidth="1"/>
    <col min="10007" max="10007" width="8.75" style="6" customWidth="1"/>
    <col min="10008" max="10008" width="9.375" style="6" customWidth="1"/>
    <col min="10009" max="10009" width="9.75" style="6" customWidth="1"/>
    <col min="10010" max="10010" width="11.875" style="6" customWidth="1"/>
    <col min="10011" max="10011" width="10" style="6" customWidth="1"/>
    <col min="10012" max="10012" width="10.625" style="6" customWidth="1"/>
    <col min="10013" max="10013" width="11.125" style="6" bestFit="1" customWidth="1"/>
    <col min="10014" max="10014" width="1.125" style="6" customWidth="1"/>
    <col min="10015" max="10015" width="8.25" style="6" customWidth="1"/>
    <col min="10016" max="10016" width="11.75" style="6" customWidth="1"/>
    <col min="10017" max="10017" width="10.875" style="6" customWidth="1"/>
    <col min="10018" max="10019" width="11" style="6" customWidth="1"/>
    <col min="10020" max="10020" width="10" style="6" customWidth="1"/>
    <col min="10021" max="10021" width="11.625" style="6" customWidth="1"/>
    <col min="10022" max="10022" width="11.125" style="6" customWidth="1"/>
    <col min="10023" max="10023" width="12.5" style="6" customWidth="1"/>
    <col min="10024" max="10024" width="10.25" style="6" customWidth="1"/>
    <col min="10025" max="10025" width="9.875" style="6" customWidth="1"/>
    <col min="10026" max="10026" width="19.75" style="6" customWidth="1"/>
    <col min="10027" max="10027" width="9" style="6"/>
    <col min="10028" max="10038" width="10" style="6" customWidth="1"/>
    <col min="10039" max="10039" width="10.375" style="6" customWidth="1"/>
    <col min="10040" max="10040" width="3.625" style="6" customWidth="1"/>
    <col min="10041" max="10053" width="10" style="6" customWidth="1"/>
    <col min="10054" max="10054" width="9.625" style="6" bestFit="1" customWidth="1"/>
    <col min="10055" max="10055" width="1.875" style="6" customWidth="1"/>
    <col min="10056" max="10056" width="8.25" style="6" customWidth="1"/>
    <col min="10057" max="10066" width="10" style="6" customWidth="1"/>
    <col min="10067" max="10067" width="9.5" style="6" customWidth="1"/>
    <col min="10068" max="10077" width="10" style="6" customWidth="1"/>
    <col min="10078" max="10078" width="16" style="6" customWidth="1"/>
    <col min="10079" max="10080" width="11.125" style="6" customWidth="1"/>
    <col min="10081" max="10103" width="10" style="6" customWidth="1"/>
    <col min="10104" max="10105" width="9.875" style="6" customWidth="1"/>
    <col min="10106" max="10240" width="9" style="6"/>
    <col min="10241" max="10241" width="1.5" style="6" customWidth="1"/>
    <col min="10242" max="10242" width="8.5" style="6" customWidth="1"/>
    <col min="10243" max="10243" width="12.125" style="6" customWidth="1"/>
    <col min="10244" max="10244" width="11.625" style="6" bestFit="1" customWidth="1"/>
    <col min="10245" max="10245" width="10.875" style="6" customWidth="1"/>
    <col min="10246" max="10246" width="10.25" style="6" customWidth="1"/>
    <col min="10247" max="10247" width="11.25" style="6" customWidth="1"/>
    <col min="10248" max="10248" width="10.25" style="6" customWidth="1"/>
    <col min="10249" max="10249" width="10.375" style="6" customWidth="1"/>
    <col min="10250" max="10250" width="10.875" style="6" customWidth="1"/>
    <col min="10251" max="10251" width="11.125" style="6" bestFit="1" customWidth="1"/>
    <col min="10252" max="10252" width="11" style="6" customWidth="1"/>
    <col min="10253" max="10253" width="10.5" style="6" customWidth="1"/>
    <col min="10254" max="10254" width="10.875" style="6" bestFit="1" customWidth="1"/>
    <col min="10255" max="10255" width="1.75" style="6" customWidth="1"/>
    <col min="10256" max="10256" width="9.125" style="6" customWidth="1"/>
    <col min="10257" max="10257" width="11.5" style="6" customWidth="1"/>
    <col min="10258" max="10258" width="10.125" style="6" customWidth="1"/>
    <col min="10259" max="10261" width="10.375" style="6" customWidth="1"/>
    <col min="10262" max="10262" width="9.375" style="6" customWidth="1"/>
    <col min="10263" max="10263" width="8.75" style="6" customWidth="1"/>
    <col min="10264" max="10264" width="9.375" style="6" customWidth="1"/>
    <col min="10265" max="10265" width="9.75" style="6" customWidth="1"/>
    <col min="10266" max="10266" width="11.875" style="6" customWidth="1"/>
    <col min="10267" max="10267" width="10" style="6" customWidth="1"/>
    <col min="10268" max="10268" width="10.625" style="6" customWidth="1"/>
    <col min="10269" max="10269" width="11.125" style="6" bestFit="1" customWidth="1"/>
    <col min="10270" max="10270" width="1.125" style="6" customWidth="1"/>
    <col min="10271" max="10271" width="8.25" style="6" customWidth="1"/>
    <col min="10272" max="10272" width="11.75" style="6" customWidth="1"/>
    <col min="10273" max="10273" width="10.875" style="6" customWidth="1"/>
    <col min="10274" max="10275" width="11" style="6" customWidth="1"/>
    <col min="10276" max="10276" width="10" style="6" customWidth="1"/>
    <col min="10277" max="10277" width="11.625" style="6" customWidth="1"/>
    <col min="10278" max="10278" width="11.125" style="6" customWidth="1"/>
    <col min="10279" max="10279" width="12.5" style="6" customWidth="1"/>
    <col min="10280" max="10280" width="10.25" style="6" customWidth="1"/>
    <col min="10281" max="10281" width="9.875" style="6" customWidth="1"/>
    <col min="10282" max="10282" width="19.75" style="6" customWidth="1"/>
    <col min="10283" max="10283" width="9" style="6"/>
    <col min="10284" max="10294" width="10" style="6" customWidth="1"/>
    <col min="10295" max="10295" width="10.375" style="6" customWidth="1"/>
    <col min="10296" max="10296" width="3.625" style="6" customWidth="1"/>
    <col min="10297" max="10309" width="10" style="6" customWidth="1"/>
    <col min="10310" max="10310" width="9.625" style="6" bestFit="1" customWidth="1"/>
    <col min="10311" max="10311" width="1.875" style="6" customWidth="1"/>
    <col min="10312" max="10312" width="8.25" style="6" customWidth="1"/>
    <col min="10313" max="10322" width="10" style="6" customWidth="1"/>
    <col min="10323" max="10323" width="9.5" style="6" customWidth="1"/>
    <col min="10324" max="10333" width="10" style="6" customWidth="1"/>
    <col min="10334" max="10334" width="16" style="6" customWidth="1"/>
    <col min="10335" max="10336" width="11.125" style="6" customWidth="1"/>
    <col min="10337" max="10359" width="10" style="6" customWidth="1"/>
    <col min="10360" max="10361" width="9.875" style="6" customWidth="1"/>
    <col min="10362" max="10496" width="9" style="6"/>
    <col min="10497" max="10497" width="1.5" style="6" customWidth="1"/>
    <col min="10498" max="10498" width="8.5" style="6" customWidth="1"/>
    <col min="10499" max="10499" width="12.125" style="6" customWidth="1"/>
    <col min="10500" max="10500" width="11.625" style="6" bestFit="1" customWidth="1"/>
    <col min="10501" max="10501" width="10.875" style="6" customWidth="1"/>
    <col min="10502" max="10502" width="10.25" style="6" customWidth="1"/>
    <col min="10503" max="10503" width="11.25" style="6" customWidth="1"/>
    <col min="10504" max="10504" width="10.25" style="6" customWidth="1"/>
    <col min="10505" max="10505" width="10.375" style="6" customWidth="1"/>
    <col min="10506" max="10506" width="10.875" style="6" customWidth="1"/>
    <col min="10507" max="10507" width="11.125" style="6" bestFit="1" customWidth="1"/>
    <col min="10508" max="10508" width="11" style="6" customWidth="1"/>
    <col min="10509" max="10509" width="10.5" style="6" customWidth="1"/>
    <col min="10510" max="10510" width="10.875" style="6" bestFit="1" customWidth="1"/>
    <col min="10511" max="10511" width="1.75" style="6" customWidth="1"/>
    <col min="10512" max="10512" width="9.125" style="6" customWidth="1"/>
    <col min="10513" max="10513" width="11.5" style="6" customWidth="1"/>
    <col min="10514" max="10514" width="10.125" style="6" customWidth="1"/>
    <col min="10515" max="10517" width="10.375" style="6" customWidth="1"/>
    <col min="10518" max="10518" width="9.375" style="6" customWidth="1"/>
    <col min="10519" max="10519" width="8.75" style="6" customWidth="1"/>
    <col min="10520" max="10520" width="9.375" style="6" customWidth="1"/>
    <col min="10521" max="10521" width="9.75" style="6" customWidth="1"/>
    <col min="10522" max="10522" width="11.875" style="6" customWidth="1"/>
    <col min="10523" max="10523" width="10" style="6" customWidth="1"/>
    <col min="10524" max="10524" width="10.625" style="6" customWidth="1"/>
    <col min="10525" max="10525" width="11.125" style="6" bestFit="1" customWidth="1"/>
    <col min="10526" max="10526" width="1.125" style="6" customWidth="1"/>
    <col min="10527" max="10527" width="8.25" style="6" customWidth="1"/>
    <col min="10528" max="10528" width="11.75" style="6" customWidth="1"/>
    <col min="10529" max="10529" width="10.875" style="6" customWidth="1"/>
    <col min="10530" max="10531" width="11" style="6" customWidth="1"/>
    <col min="10532" max="10532" width="10" style="6" customWidth="1"/>
    <col min="10533" max="10533" width="11.625" style="6" customWidth="1"/>
    <col min="10534" max="10534" width="11.125" style="6" customWidth="1"/>
    <col min="10535" max="10535" width="12.5" style="6" customWidth="1"/>
    <col min="10536" max="10536" width="10.25" style="6" customWidth="1"/>
    <col min="10537" max="10537" width="9.875" style="6" customWidth="1"/>
    <col min="10538" max="10538" width="19.75" style="6" customWidth="1"/>
    <col min="10539" max="10539" width="9" style="6"/>
    <col min="10540" max="10550" width="10" style="6" customWidth="1"/>
    <col min="10551" max="10551" width="10.375" style="6" customWidth="1"/>
    <col min="10552" max="10552" width="3.625" style="6" customWidth="1"/>
    <col min="10553" max="10565" width="10" style="6" customWidth="1"/>
    <col min="10566" max="10566" width="9.625" style="6" bestFit="1" customWidth="1"/>
    <col min="10567" max="10567" width="1.875" style="6" customWidth="1"/>
    <col min="10568" max="10568" width="8.25" style="6" customWidth="1"/>
    <col min="10569" max="10578" width="10" style="6" customWidth="1"/>
    <col min="10579" max="10579" width="9.5" style="6" customWidth="1"/>
    <col min="10580" max="10589" width="10" style="6" customWidth="1"/>
    <col min="10590" max="10590" width="16" style="6" customWidth="1"/>
    <col min="10591" max="10592" width="11.125" style="6" customWidth="1"/>
    <col min="10593" max="10615" width="10" style="6" customWidth="1"/>
    <col min="10616" max="10617" width="9.875" style="6" customWidth="1"/>
    <col min="10618" max="10752" width="9" style="6"/>
    <col min="10753" max="10753" width="1.5" style="6" customWidth="1"/>
    <col min="10754" max="10754" width="8.5" style="6" customWidth="1"/>
    <col min="10755" max="10755" width="12.125" style="6" customWidth="1"/>
    <col min="10756" max="10756" width="11.625" style="6" bestFit="1" customWidth="1"/>
    <col min="10757" max="10757" width="10.875" style="6" customWidth="1"/>
    <col min="10758" max="10758" width="10.25" style="6" customWidth="1"/>
    <col min="10759" max="10759" width="11.25" style="6" customWidth="1"/>
    <col min="10760" max="10760" width="10.25" style="6" customWidth="1"/>
    <col min="10761" max="10761" width="10.375" style="6" customWidth="1"/>
    <col min="10762" max="10762" width="10.875" style="6" customWidth="1"/>
    <col min="10763" max="10763" width="11.125" style="6" bestFit="1" customWidth="1"/>
    <col min="10764" max="10764" width="11" style="6" customWidth="1"/>
    <col min="10765" max="10765" width="10.5" style="6" customWidth="1"/>
    <col min="10766" max="10766" width="10.875" style="6" bestFit="1" customWidth="1"/>
    <col min="10767" max="10767" width="1.75" style="6" customWidth="1"/>
    <col min="10768" max="10768" width="9.125" style="6" customWidth="1"/>
    <col min="10769" max="10769" width="11.5" style="6" customWidth="1"/>
    <col min="10770" max="10770" width="10.125" style="6" customWidth="1"/>
    <col min="10771" max="10773" width="10.375" style="6" customWidth="1"/>
    <col min="10774" max="10774" width="9.375" style="6" customWidth="1"/>
    <col min="10775" max="10775" width="8.75" style="6" customWidth="1"/>
    <col min="10776" max="10776" width="9.375" style="6" customWidth="1"/>
    <col min="10777" max="10777" width="9.75" style="6" customWidth="1"/>
    <col min="10778" max="10778" width="11.875" style="6" customWidth="1"/>
    <col min="10779" max="10779" width="10" style="6" customWidth="1"/>
    <col min="10780" max="10780" width="10.625" style="6" customWidth="1"/>
    <col min="10781" max="10781" width="11.125" style="6" bestFit="1" customWidth="1"/>
    <col min="10782" max="10782" width="1.125" style="6" customWidth="1"/>
    <col min="10783" max="10783" width="8.25" style="6" customWidth="1"/>
    <col min="10784" max="10784" width="11.75" style="6" customWidth="1"/>
    <col min="10785" max="10785" width="10.875" style="6" customWidth="1"/>
    <col min="10786" max="10787" width="11" style="6" customWidth="1"/>
    <col min="10788" max="10788" width="10" style="6" customWidth="1"/>
    <col min="10789" max="10789" width="11.625" style="6" customWidth="1"/>
    <col min="10790" max="10790" width="11.125" style="6" customWidth="1"/>
    <col min="10791" max="10791" width="12.5" style="6" customWidth="1"/>
    <col min="10792" max="10792" width="10.25" style="6" customWidth="1"/>
    <col min="10793" max="10793" width="9.875" style="6" customWidth="1"/>
    <col min="10794" max="10794" width="19.75" style="6" customWidth="1"/>
    <col min="10795" max="10795" width="9" style="6"/>
    <col min="10796" max="10806" width="10" style="6" customWidth="1"/>
    <col min="10807" max="10807" width="10.375" style="6" customWidth="1"/>
    <col min="10808" max="10808" width="3.625" style="6" customWidth="1"/>
    <col min="10809" max="10821" width="10" style="6" customWidth="1"/>
    <col min="10822" max="10822" width="9.625" style="6" bestFit="1" customWidth="1"/>
    <col min="10823" max="10823" width="1.875" style="6" customWidth="1"/>
    <col min="10824" max="10824" width="8.25" style="6" customWidth="1"/>
    <col min="10825" max="10834" width="10" style="6" customWidth="1"/>
    <col min="10835" max="10835" width="9.5" style="6" customWidth="1"/>
    <col min="10836" max="10845" width="10" style="6" customWidth="1"/>
    <col min="10846" max="10846" width="16" style="6" customWidth="1"/>
    <col min="10847" max="10848" width="11.125" style="6" customWidth="1"/>
    <col min="10849" max="10871" width="10" style="6" customWidth="1"/>
    <col min="10872" max="10873" width="9.875" style="6" customWidth="1"/>
    <col min="10874" max="11008" width="9" style="6"/>
    <col min="11009" max="11009" width="1.5" style="6" customWidth="1"/>
    <col min="11010" max="11010" width="8.5" style="6" customWidth="1"/>
    <col min="11011" max="11011" width="12.125" style="6" customWidth="1"/>
    <col min="11012" max="11012" width="11.625" style="6" bestFit="1" customWidth="1"/>
    <col min="11013" max="11013" width="10.875" style="6" customWidth="1"/>
    <col min="11014" max="11014" width="10.25" style="6" customWidth="1"/>
    <col min="11015" max="11015" width="11.25" style="6" customWidth="1"/>
    <col min="11016" max="11016" width="10.25" style="6" customWidth="1"/>
    <col min="11017" max="11017" width="10.375" style="6" customWidth="1"/>
    <col min="11018" max="11018" width="10.875" style="6" customWidth="1"/>
    <col min="11019" max="11019" width="11.125" style="6" bestFit="1" customWidth="1"/>
    <col min="11020" max="11020" width="11" style="6" customWidth="1"/>
    <col min="11021" max="11021" width="10.5" style="6" customWidth="1"/>
    <col min="11022" max="11022" width="10.875" style="6" bestFit="1" customWidth="1"/>
    <col min="11023" max="11023" width="1.75" style="6" customWidth="1"/>
    <col min="11024" max="11024" width="9.125" style="6" customWidth="1"/>
    <col min="11025" max="11025" width="11.5" style="6" customWidth="1"/>
    <col min="11026" max="11026" width="10.125" style="6" customWidth="1"/>
    <col min="11027" max="11029" width="10.375" style="6" customWidth="1"/>
    <col min="11030" max="11030" width="9.375" style="6" customWidth="1"/>
    <col min="11031" max="11031" width="8.75" style="6" customWidth="1"/>
    <col min="11032" max="11032" width="9.375" style="6" customWidth="1"/>
    <col min="11033" max="11033" width="9.75" style="6" customWidth="1"/>
    <col min="11034" max="11034" width="11.875" style="6" customWidth="1"/>
    <col min="11035" max="11035" width="10" style="6" customWidth="1"/>
    <col min="11036" max="11036" width="10.625" style="6" customWidth="1"/>
    <col min="11037" max="11037" width="11.125" style="6" bestFit="1" customWidth="1"/>
    <col min="11038" max="11038" width="1.125" style="6" customWidth="1"/>
    <col min="11039" max="11039" width="8.25" style="6" customWidth="1"/>
    <col min="11040" max="11040" width="11.75" style="6" customWidth="1"/>
    <col min="11041" max="11041" width="10.875" style="6" customWidth="1"/>
    <col min="11042" max="11043" width="11" style="6" customWidth="1"/>
    <col min="11044" max="11044" width="10" style="6" customWidth="1"/>
    <col min="11045" max="11045" width="11.625" style="6" customWidth="1"/>
    <col min="11046" max="11046" width="11.125" style="6" customWidth="1"/>
    <col min="11047" max="11047" width="12.5" style="6" customWidth="1"/>
    <col min="11048" max="11048" width="10.25" style="6" customWidth="1"/>
    <col min="11049" max="11049" width="9.875" style="6" customWidth="1"/>
    <col min="11050" max="11050" width="19.75" style="6" customWidth="1"/>
    <col min="11051" max="11051" width="9" style="6"/>
    <col min="11052" max="11062" width="10" style="6" customWidth="1"/>
    <col min="11063" max="11063" width="10.375" style="6" customWidth="1"/>
    <col min="11064" max="11064" width="3.625" style="6" customWidth="1"/>
    <col min="11065" max="11077" width="10" style="6" customWidth="1"/>
    <col min="11078" max="11078" width="9.625" style="6" bestFit="1" customWidth="1"/>
    <col min="11079" max="11079" width="1.875" style="6" customWidth="1"/>
    <col min="11080" max="11080" width="8.25" style="6" customWidth="1"/>
    <col min="11081" max="11090" width="10" style="6" customWidth="1"/>
    <col min="11091" max="11091" width="9.5" style="6" customWidth="1"/>
    <col min="11092" max="11101" width="10" style="6" customWidth="1"/>
    <col min="11102" max="11102" width="16" style="6" customWidth="1"/>
    <col min="11103" max="11104" width="11.125" style="6" customWidth="1"/>
    <col min="11105" max="11127" width="10" style="6" customWidth="1"/>
    <col min="11128" max="11129" width="9.875" style="6" customWidth="1"/>
    <col min="11130" max="11264" width="9" style="6"/>
    <col min="11265" max="11265" width="1.5" style="6" customWidth="1"/>
    <col min="11266" max="11266" width="8.5" style="6" customWidth="1"/>
    <col min="11267" max="11267" width="12.125" style="6" customWidth="1"/>
    <col min="11268" max="11268" width="11.625" style="6" bestFit="1" customWidth="1"/>
    <col min="11269" max="11269" width="10.875" style="6" customWidth="1"/>
    <col min="11270" max="11270" width="10.25" style="6" customWidth="1"/>
    <col min="11271" max="11271" width="11.25" style="6" customWidth="1"/>
    <col min="11272" max="11272" width="10.25" style="6" customWidth="1"/>
    <col min="11273" max="11273" width="10.375" style="6" customWidth="1"/>
    <col min="11274" max="11274" width="10.875" style="6" customWidth="1"/>
    <col min="11275" max="11275" width="11.125" style="6" bestFit="1" customWidth="1"/>
    <col min="11276" max="11276" width="11" style="6" customWidth="1"/>
    <col min="11277" max="11277" width="10.5" style="6" customWidth="1"/>
    <col min="11278" max="11278" width="10.875" style="6" bestFit="1" customWidth="1"/>
    <col min="11279" max="11279" width="1.75" style="6" customWidth="1"/>
    <col min="11280" max="11280" width="9.125" style="6" customWidth="1"/>
    <col min="11281" max="11281" width="11.5" style="6" customWidth="1"/>
    <col min="11282" max="11282" width="10.125" style="6" customWidth="1"/>
    <col min="11283" max="11285" width="10.375" style="6" customWidth="1"/>
    <col min="11286" max="11286" width="9.375" style="6" customWidth="1"/>
    <col min="11287" max="11287" width="8.75" style="6" customWidth="1"/>
    <col min="11288" max="11288" width="9.375" style="6" customWidth="1"/>
    <col min="11289" max="11289" width="9.75" style="6" customWidth="1"/>
    <col min="11290" max="11290" width="11.875" style="6" customWidth="1"/>
    <col min="11291" max="11291" width="10" style="6" customWidth="1"/>
    <col min="11292" max="11292" width="10.625" style="6" customWidth="1"/>
    <col min="11293" max="11293" width="11.125" style="6" bestFit="1" customWidth="1"/>
    <col min="11294" max="11294" width="1.125" style="6" customWidth="1"/>
    <col min="11295" max="11295" width="8.25" style="6" customWidth="1"/>
    <col min="11296" max="11296" width="11.75" style="6" customWidth="1"/>
    <col min="11297" max="11297" width="10.875" style="6" customWidth="1"/>
    <col min="11298" max="11299" width="11" style="6" customWidth="1"/>
    <col min="11300" max="11300" width="10" style="6" customWidth="1"/>
    <col min="11301" max="11301" width="11.625" style="6" customWidth="1"/>
    <col min="11302" max="11302" width="11.125" style="6" customWidth="1"/>
    <col min="11303" max="11303" width="12.5" style="6" customWidth="1"/>
    <col min="11304" max="11304" width="10.25" style="6" customWidth="1"/>
    <col min="11305" max="11305" width="9.875" style="6" customWidth="1"/>
    <col min="11306" max="11306" width="19.75" style="6" customWidth="1"/>
    <col min="11307" max="11307" width="9" style="6"/>
    <col min="11308" max="11318" width="10" style="6" customWidth="1"/>
    <col min="11319" max="11319" width="10.375" style="6" customWidth="1"/>
    <col min="11320" max="11320" width="3.625" style="6" customWidth="1"/>
    <col min="11321" max="11333" width="10" style="6" customWidth="1"/>
    <col min="11334" max="11334" width="9.625" style="6" bestFit="1" customWidth="1"/>
    <col min="11335" max="11335" width="1.875" style="6" customWidth="1"/>
    <col min="11336" max="11336" width="8.25" style="6" customWidth="1"/>
    <col min="11337" max="11346" width="10" style="6" customWidth="1"/>
    <col min="11347" max="11347" width="9.5" style="6" customWidth="1"/>
    <col min="11348" max="11357" width="10" style="6" customWidth="1"/>
    <col min="11358" max="11358" width="16" style="6" customWidth="1"/>
    <col min="11359" max="11360" width="11.125" style="6" customWidth="1"/>
    <col min="11361" max="11383" width="10" style="6" customWidth="1"/>
    <col min="11384" max="11385" width="9.875" style="6" customWidth="1"/>
    <col min="11386" max="11520" width="9" style="6"/>
    <col min="11521" max="11521" width="1.5" style="6" customWidth="1"/>
    <col min="11522" max="11522" width="8.5" style="6" customWidth="1"/>
    <col min="11523" max="11523" width="12.125" style="6" customWidth="1"/>
    <col min="11524" max="11524" width="11.625" style="6" bestFit="1" customWidth="1"/>
    <col min="11525" max="11525" width="10.875" style="6" customWidth="1"/>
    <col min="11526" max="11526" width="10.25" style="6" customWidth="1"/>
    <col min="11527" max="11527" width="11.25" style="6" customWidth="1"/>
    <col min="11528" max="11528" width="10.25" style="6" customWidth="1"/>
    <col min="11529" max="11529" width="10.375" style="6" customWidth="1"/>
    <col min="11530" max="11530" width="10.875" style="6" customWidth="1"/>
    <col min="11531" max="11531" width="11.125" style="6" bestFit="1" customWidth="1"/>
    <col min="11532" max="11532" width="11" style="6" customWidth="1"/>
    <col min="11533" max="11533" width="10.5" style="6" customWidth="1"/>
    <col min="11534" max="11534" width="10.875" style="6" bestFit="1" customWidth="1"/>
    <col min="11535" max="11535" width="1.75" style="6" customWidth="1"/>
    <col min="11536" max="11536" width="9.125" style="6" customWidth="1"/>
    <col min="11537" max="11537" width="11.5" style="6" customWidth="1"/>
    <col min="11538" max="11538" width="10.125" style="6" customWidth="1"/>
    <col min="11539" max="11541" width="10.375" style="6" customWidth="1"/>
    <col min="11542" max="11542" width="9.375" style="6" customWidth="1"/>
    <col min="11543" max="11543" width="8.75" style="6" customWidth="1"/>
    <col min="11544" max="11544" width="9.375" style="6" customWidth="1"/>
    <col min="11545" max="11545" width="9.75" style="6" customWidth="1"/>
    <col min="11546" max="11546" width="11.875" style="6" customWidth="1"/>
    <col min="11547" max="11547" width="10" style="6" customWidth="1"/>
    <col min="11548" max="11548" width="10.625" style="6" customWidth="1"/>
    <col min="11549" max="11549" width="11.125" style="6" bestFit="1" customWidth="1"/>
    <col min="11550" max="11550" width="1.125" style="6" customWidth="1"/>
    <col min="11551" max="11551" width="8.25" style="6" customWidth="1"/>
    <col min="11552" max="11552" width="11.75" style="6" customWidth="1"/>
    <col min="11553" max="11553" width="10.875" style="6" customWidth="1"/>
    <col min="11554" max="11555" width="11" style="6" customWidth="1"/>
    <col min="11556" max="11556" width="10" style="6" customWidth="1"/>
    <col min="11557" max="11557" width="11.625" style="6" customWidth="1"/>
    <col min="11558" max="11558" width="11.125" style="6" customWidth="1"/>
    <col min="11559" max="11559" width="12.5" style="6" customWidth="1"/>
    <col min="11560" max="11560" width="10.25" style="6" customWidth="1"/>
    <col min="11561" max="11561" width="9.875" style="6" customWidth="1"/>
    <col min="11562" max="11562" width="19.75" style="6" customWidth="1"/>
    <col min="11563" max="11563" width="9" style="6"/>
    <col min="11564" max="11574" width="10" style="6" customWidth="1"/>
    <col min="11575" max="11575" width="10.375" style="6" customWidth="1"/>
    <col min="11576" max="11576" width="3.625" style="6" customWidth="1"/>
    <col min="11577" max="11589" width="10" style="6" customWidth="1"/>
    <col min="11590" max="11590" width="9.625" style="6" bestFit="1" customWidth="1"/>
    <col min="11591" max="11591" width="1.875" style="6" customWidth="1"/>
    <col min="11592" max="11592" width="8.25" style="6" customWidth="1"/>
    <col min="11593" max="11602" width="10" style="6" customWidth="1"/>
    <col min="11603" max="11603" width="9.5" style="6" customWidth="1"/>
    <col min="11604" max="11613" width="10" style="6" customWidth="1"/>
    <col min="11614" max="11614" width="16" style="6" customWidth="1"/>
    <col min="11615" max="11616" width="11.125" style="6" customWidth="1"/>
    <col min="11617" max="11639" width="10" style="6" customWidth="1"/>
    <col min="11640" max="11641" width="9.875" style="6" customWidth="1"/>
    <col min="11642" max="11776" width="9" style="6"/>
    <col min="11777" max="11777" width="1.5" style="6" customWidth="1"/>
    <col min="11778" max="11778" width="8.5" style="6" customWidth="1"/>
    <col min="11779" max="11779" width="12.125" style="6" customWidth="1"/>
    <col min="11780" max="11780" width="11.625" style="6" bestFit="1" customWidth="1"/>
    <col min="11781" max="11781" width="10.875" style="6" customWidth="1"/>
    <col min="11782" max="11782" width="10.25" style="6" customWidth="1"/>
    <col min="11783" max="11783" width="11.25" style="6" customWidth="1"/>
    <col min="11784" max="11784" width="10.25" style="6" customWidth="1"/>
    <col min="11785" max="11785" width="10.375" style="6" customWidth="1"/>
    <col min="11786" max="11786" width="10.875" style="6" customWidth="1"/>
    <col min="11787" max="11787" width="11.125" style="6" bestFit="1" customWidth="1"/>
    <col min="11788" max="11788" width="11" style="6" customWidth="1"/>
    <col min="11789" max="11789" width="10.5" style="6" customWidth="1"/>
    <col min="11790" max="11790" width="10.875" style="6" bestFit="1" customWidth="1"/>
    <col min="11791" max="11791" width="1.75" style="6" customWidth="1"/>
    <col min="11792" max="11792" width="9.125" style="6" customWidth="1"/>
    <col min="11793" max="11793" width="11.5" style="6" customWidth="1"/>
    <col min="11794" max="11794" width="10.125" style="6" customWidth="1"/>
    <col min="11795" max="11797" width="10.375" style="6" customWidth="1"/>
    <col min="11798" max="11798" width="9.375" style="6" customWidth="1"/>
    <col min="11799" max="11799" width="8.75" style="6" customWidth="1"/>
    <col min="11800" max="11800" width="9.375" style="6" customWidth="1"/>
    <col min="11801" max="11801" width="9.75" style="6" customWidth="1"/>
    <col min="11802" max="11802" width="11.875" style="6" customWidth="1"/>
    <col min="11803" max="11803" width="10" style="6" customWidth="1"/>
    <col min="11804" max="11804" width="10.625" style="6" customWidth="1"/>
    <col min="11805" max="11805" width="11.125" style="6" bestFit="1" customWidth="1"/>
    <col min="11806" max="11806" width="1.125" style="6" customWidth="1"/>
    <col min="11807" max="11807" width="8.25" style="6" customWidth="1"/>
    <col min="11808" max="11808" width="11.75" style="6" customWidth="1"/>
    <col min="11809" max="11809" width="10.875" style="6" customWidth="1"/>
    <col min="11810" max="11811" width="11" style="6" customWidth="1"/>
    <col min="11812" max="11812" width="10" style="6" customWidth="1"/>
    <col min="11813" max="11813" width="11.625" style="6" customWidth="1"/>
    <col min="11814" max="11814" width="11.125" style="6" customWidth="1"/>
    <col min="11815" max="11815" width="12.5" style="6" customWidth="1"/>
    <col min="11816" max="11816" width="10.25" style="6" customWidth="1"/>
    <col min="11817" max="11817" width="9.875" style="6" customWidth="1"/>
    <col min="11818" max="11818" width="19.75" style="6" customWidth="1"/>
    <col min="11819" max="11819" width="9" style="6"/>
    <col min="11820" max="11830" width="10" style="6" customWidth="1"/>
    <col min="11831" max="11831" width="10.375" style="6" customWidth="1"/>
    <col min="11832" max="11832" width="3.625" style="6" customWidth="1"/>
    <col min="11833" max="11845" width="10" style="6" customWidth="1"/>
    <col min="11846" max="11846" width="9.625" style="6" bestFit="1" customWidth="1"/>
    <col min="11847" max="11847" width="1.875" style="6" customWidth="1"/>
    <col min="11848" max="11848" width="8.25" style="6" customWidth="1"/>
    <col min="11849" max="11858" width="10" style="6" customWidth="1"/>
    <col min="11859" max="11859" width="9.5" style="6" customWidth="1"/>
    <col min="11860" max="11869" width="10" style="6" customWidth="1"/>
    <col min="11870" max="11870" width="16" style="6" customWidth="1"/>
    <col min="11871" max="11872" width="11.125" style="6" customWidth="1"/>
    <col min="11873" max="11895" width="10" style="6" customWidth="1"/>
    <col min="11896" max="11897" width="9.875" style="6" customWidth="1"/>
    <col min="11898" max="12032" width="9" style="6"/>
    <col min="12033" max="12033" width="1.5" style="6" customWidth="1"/>
    <col min="12034" max="12034" width="8.5" style="6" customWidth="1"/>
    <col min="12035" max="12035" width="12.125" style="6" customWidth="1"/>
    <col min="12036" max="12036" width="11.625" style="6" bestFit="1" customWidth="1"/>
    <col min="12037" max="12037" width="10.875" style="6" customWidth="1"/>
    <col min="12038" max="12038" width="10.25" style="6" customWidth="1"/>
    <col min="12039" max="12039" width="11.25" style="6" customWidth="1"/>
    <col min="12040" max="12040" width="10.25" style="6" customWidth="1"/>
    <col min="12041" max="12041" width="10.375" style="6" customWidth="1"/>
    <col min="12042" max="12042" width="10.875" style="6" customWidth="1"/>
    <col min="12043" max="12043" width="11.125" style="6" bestFit="1" customWidth="1"/>
    <col min="12044" max="12044" width="11" style="6" customWidth="1"/>
    <col min="12045" max="12045" width="10.5" style="6" customWidth="1"/>
    <col min="12046" max="12046" width="10.875" style="6" bestFit="1" customWidth="1"/>
    <col min="12047" max="12047" width="1.75" style="6" customWidth="1"/>
    <col min="12048" max="12048" width="9.125" style="6" customWidth="1"/>
    <col min="12049" max="12049" width="11.5" style="6" customWidth="1"/>
    <col min="12050" max="12050" width="10.125" style="6" customWidth="1"/>
    <col min="12051" max="12053" width="10.375" style="6" customWidth="1"/>
    <col min="12054" max="12054" width="9.375" style="6" customWidth="1"/>
    <col min="12055" max="12055" width="8.75" style="6" customWidth="1"/>
    <col min="12056" max="12056" width="9.375" style="6" customWidth="1"/>
    <col min="12057" max="12057" width="9.75" style="6" customWidth="1"/>
    <col min="12058" max="12058" width="11.875" style="6" customWidth="1"/>
    <col min="12059" max="12059" width="10" style="6" customWidth="1"/>
    <col min="12060" max="12060" width="10.625" style="6" customWidth="1"/>
    <col min="12061" max="12061" width="11.125" style="6" bestFit="1" customWidth="1"/>
    <col min="12062" max="12062" width="1.125" style="6" customWidth="1"/>
    <col min="12063" max="12063" width="8.25" style="6" customWidth="1"/>
    <col min="12064" max="12064" width="11.75" style="6" customWidth="1"/>
    <col min="12065" max="12065" width="10.875" style="6" customWidth="1"/>
    <col min="12066" max="12067" width="11" style="6" customWidth="1"/>
    <col min="12068" max="12068" width="10" style="6" customWidth="1"/>
    <col min="12069" max="12069" width="11.625" style="6" customWidth="1"/>
    <col min="12070" max="12070" width="11.125" style="6" customWidth="1"/>
    <col min="12071" max="12071" width="12.5" style="6" customWidth="1"/>
    <col min="12072" max="12072" width="10.25" style="6" customWidth="1"/>
    <col min="12073" max="12073" width="9.875" style="6" customWidth="1"/>
    <col min="12074" max="12074" width="19.75" style="6" customWidth="1"/>
    <col min="12075" max="12075" width="9" style="6"/>
    <col min="12076" max="12086" width="10" style="6" customWidth="1"/>
    <col min="12087" max="12087" width="10.375" style="6" customWidth="1"/>
    <col min="12088" max="12088" width="3.625" style="6" customWidth="1"/>
    <col min="12089" max="12101" width="10" style="6" customWidth="1"/>
    <col min="12102" max="12102" width="9.625" style="6" bestFit="1" customWidth="1"/>
    <col min="12103" max="12103" width="1.875" style="6" customWidth="1"/>
    <col min="12104" max="12104" width="8.25" style="6" customWidth="1"/>
    <col min="12105" max="12114" width="10" style="6" customWidth="1"/>
    <col min="12115" max="12115" width="9.5" style="6" customWidth="1"/>
    <col min="12116" max="12125" width="10" style="6" customWidth="1"/>
    <col min="12126" max="12126" width="16" style="6" customWidth="1"/>
    <col min="12127" max="12128" width="11.125" style="6" customWidth="1"/>
    <col min="12129" max="12151" width="10" style="6" customWidth="1"/>
    <col min="12152" max="12153" width="9.875" style="6" customWidth="1"/>
    <col min="12154" max="12288" width="9" style="6"/>
    <col min="12289" max="12289" width="1.5" style="6" customWidth="1"/>
    <col min="12290" max="12290" width="8.5" style="6" customWidth="1"/>
    <col min="12291" max="12291" width="12.125" style="6" customWidth="1"/>
    <col min="12292" max="12292" width="11.625" style="6" bestFit="1" customWidth="1"/>
    <col min="12293" max="12293" width="10.875" style="6" customWidth="1"/>
    <col min="12294" max="12294" width="10.25" style="6" customWidth="1"/>
    <col min="12295" max="12295" width="11.25" style="6" customWidth="1"/>
    <col min="12296" max="12296" width="10.25" style="6" customWidth="1"/>
    <col min="12297" max="12297" width="10.375" style="6" customWidth="1"/>
    <col min="12298" max="12298" width="10.875" style="6" customWidth="1"/>
    <col min="12299" max="12299" width="11.125" style="6" bestFit="1" customWidth="1"/>
    <col min="12300" max="12300" width="11" style="6" customWidth="1"/>
    <col min="12301" max="12301" width="10.5" style="6" customWidth="1"/>
    <col min="12302" max="12302" width="10.875" style="6" bestFit="1" customWidth="1"/>
    <col min="12303" max="12303" width="1.75" style="6" customWidth="1"/>
    <col min="12304" max="12304" width="9.125" style="6" customWidth="1"/>
    <col min="12305" max="12305" width="11.5" style="6" customWidth="1"/>
    <col min="12306" max="12306" width="10.125" style="6" customWidth="1"/>
    <col min="12307" max="12309" width="10.375" style="6" customWidth="1"/>
    <col min="12310" max="12310" width="9.375" style="6" customWidth="1"/>
    <col min="12311" max="12311" width="8.75" style="6" customWidth="1"/>
    <col min="12312" max="12312" width="9.375" style="6" customWidth="1"/>
    <col min="12313" max="12313" width="9.75" style="6" customWidth="1"/>
    <col min="12314" max="12314" width="11.875" style="6" customWidth="1"/>
    <col min="12315" max="12315" width="10" style="6" customWidth="1"/>
    <col min="12316" max="12316" width="10.625" style="6" customWidth="1"/>
    <col min="12317" max="12317" width="11.125" style="6" bestFit="1" customWidth="1"/>
    <col min="12318" max="12318" width="1.125" style="6" customWidth="1"/>
    <col min="12319" max="12319" width="8.25" style="6" customWidth="1"/>
    <col min="12320" max="12320" width="11.75" style="6" customWidth="1"/>
    <col min="12321" max="12321" width="10.875" style="6" customWidth="1"/>
    <col min="12322" max="12323" width="11" style="6" customWidth="1"/>
    <col min="12324" max="12324" width="10" style="6" customWidth="1"/>
    <col min="12325" max="12325" width="11.625" style="6" customWidth="1"/>
    <col min="12326" max="12326" width="11.125" style="6" customWidth="1"/>
    <col min="12327" max="12327" width="12.5" style="6" customWidth="1"/>
    <col min="12328" max="12328" width="10.25" style="6" customWidth="1"/>
    <col min="12329" max="12329" width="9.875" style="6" customWidth="1"/>
    <col min="12330" max="12330" width="19.75" style="6" customWidth="1"/>
    <col min="12331" max="12331" width="9" style="6"/>
    <col min="12332" max="12342" width="10" style="6" customWidth="1"/>
    <col min="12343" max="12343" width="10.375" style="6" customWidth="1"/>
    <col min="12344" max="12344" width="3.625" style="6" customWidth="1"/>
    <col min="12345" max="12357" width="10" style="6" customWidth="1"/>
    <col min="12358" max="12358" width="9.625" style="6" bestFit="1" customWidth="1"/>
    <col min="12359" max="12359" width="1.875" style="6" customWidth="1"/>
    <col min="12360" max="12360" width="8.25" style="6" customWidth="1"/>
    <col min="12361" max="12370" width="10" style="6" customWidth="1"/>
    <col min="12371" max="12371" width="9.5" style="6" customWidth="1"/>
    <col min="12372" max="12381" width="10" style="6" customWidth="1"/>
    <col min="12382" max="12382" width="16" style="6" customWidth="1"/>
    <col min="12383" max="12384" width="11.125" style="6" customWidth="1"/>
    <col min="12385" max="12407" width="10" style="6" customWidth="1"/>
    <col min="12408" max="12409" width="9.875" style="6" customWidth="1"/>
    <col min="12410" max="12544" width="9" style="6"/>
    <col min="12545" max="12545" width="1.5" style="6" customWidth="1"/>
    <col min="12546" max="12546" width="8.5" style="6" customWidth="1"/>
    <col min="12547" max="12547" width="12.125" style="6" customWidth="1"/>
    <col min="12548" max="12548" width="11.625" style="6" bestFit="1" customWidth="1"/>
    <col min="12549" max="12549" width="10.875" style="6" customWidth="1"/>
    <col min="12550" max="12550" width="10.25" style="6" customWidth="1"/>
    <col min="12551" max="12551" width="11.25" style="6" customWidth="1"/>
    <col min="12552" max="12552" width="10.25" style="6" customWidth="1"/>
    <col min="12553" max="12553" width="10.375" style="6" customWidth="1"/>
    <col min="12554" max="12554" width="10.875" style="6" customWidth="1"/>
    <col min="12555" max="12555" width="11.125" style="6" bestFit="1" customWidth="1"/>
    <col min="12556" max="12556" width="11" style="6" customWidth="1"/>
    <col min="12557" max="12557" width="10.5" style="6" customWidth="1"/>
    <col min="12558" max="12558" width="10.875" style="6" bestFit="1" customWidth="1"/>
    <col min="12559" max="12559" width="1.75" style="6" customWidth="1"/>
    <col min="12560" max="12560" width="9.125" style="6" customWidth="1"/>
    <col min="12561" max="12561" width="11.5" style="6" customWidth="1"/>
    <col min="12562" max="12562" width="10.125" style="6" customWidth="1"/>
    <col min="12563" max="12565" width="10.375" style="6" customWidth="1"/>
    <col min="12566" max="12566" width="9.375" style="6" customWidth="1"/>
    <col min="12567" max="12567" width="8.75" style="6" customWidth="1"/>
    <col min="12568" max="12568" width="9.375" style="6" customWidth="1"/>
    <col min="12569" max="12569" width="9.75" style="6" customWidth="1"/>
    <col min="12570" max="12570" width="11.875" style="6" customWidth="1"/>
    <col min="12571" max="12571" width="10" style="6" customWidth="1"/>
    <col min="12572" max="12572" width="10.625" style="6" customWidth="1"/>
    <col min="12573" max="12573" width="11.125" style="6" bestFit="1" customWidth="1"/>
    <col min="12574" max="12574" width="1.125" style="6" customWidth="1"/>
    <col min="12575" max="12575" width="8.25" style="6" customWidth="1"/>
    <col min="12576" max="12576" width="11.75" style="6" customWidth="1"/>
    <col min="12577" max="12577" width="10.875" style="6" customWidth="1"/>
    <col min="12578" max="12579" width="11" style="6" customWidth="1"/>
    <col min="12580" max="12580" width="10" style="6" customWidth="1"/>
    <col min="12581" max="12581" width="11.625" style="6" customWidth="1"/>
    <col min="12582" max="12582" width="11.125" style="6" customWidth="1"/>
    <col min="12583" max="12583" width="12.5" style="6" customWidth="1"/>
    <col min="12584" max="12584" width="10.25" style="6" customWidth="1"/>
    <col min="12585" max="12585" width="9.875" style="6" customWidth="1"/>
    <col min="12586" max="12586" width="19.75" style="6" customWidth="1"/>
    <col min="12587" max="12587" width="9" style="6"/>
    <col min="12588" max="12598" width="10" style="6" customWidth="1"/>
    <col min="12599" max="12599" width="10.375" style="6" customWidth="1"/>
    <col min="12600" max="12600" width="3.625" style="6" customWidth="1"/>
    <col min="12601" max="12613" width="10" style="6" customWidth="1"/>
    <col min="12614" max="12614" width="9.625" style="6" bestFit="1" customWidth="1"/>
    <col min="12615" max="12615" width="1.875" style="6" customWidth="1"/>
    <col min="12616" max="12616" width="8.25" style="6" customWidth="1"/>
    <col min="12617" max="12626" width="10" style="6" customWidth="1"/>
    <col min="12627" max="12627" width="9.5" style="6" customWidth="1"/>
    <col min="12628" max="12637" width="10" style="6" customWidth="1"/>
    <col min="12638" max="12638" width="16" style="6" customWidth="1"/>
    <col min="12639" max="12640" width="11.125" style="6" customWidth="1"/>
    <col min="12641" max="12663" width="10" style="6" customWidth="1"/>
    <col min="12664" max="12665" width="9.875" style="6" customWidth="1"/>
    <col min="12666" max="12800" width="9" style="6"/>
    <col min="12801" max="12801" width="1.5" style="6" customWidth="1"/>
    <col min="12802" max="12802" width="8.5" style="6" customWidth="1"/>
    <col min="12803" max="12803" width="12.125" style="6" customWidth="1"/>
    <col min="12804" max="12804" width="11.625" style="6" bestFit="1" customWidth="1"/>
    <col min="12805" max="12805" width="10.875" style="6" customWidth="1"/>
    <col min="12806" max="12806" width="10.25" style="6" customWidth="1"/>
    <col min="12807" max="12807" width="11.25" style="6" customWidth="1"/>
    <col min="12808" max="12808" width="10.25" style="6" customWidth="1"/>
    <col min="12809" max="12809" width="10.375" style="6" customWidth="1"/>
    <col min="12810" max="12810" width="10.875" style="6" customWidth="1"/>
    <col min="12811" max="12811" width="11.125" style="6" bestFit="1" customWidth="1"/>
    <col min="12812" max="12812" width="11" style="6" customWidth="1"/>
    <col min="12813" max="12813" width="10.5" style="6" customWidth="1"/>
    <col min="12814" max="12814" width="10.875" style="6" bestFit="1" customWidth="1"/>
    <col min="12815" max="12815" width="1.75" style="6" customWidth="1"/>
    <col min="12816" max="12816" width="9.125" style="6" customWidth="1"/>
    <col min="12817" max="12817" width="11.5" style="6" customWidth="1"/>
    <col min="12818" max="12818" width="10.125" style="6" customWidth="1"/>
    <col min="12819" max="12821" width="10.375" style="6" customWidth="1"/>
    <col min="12822" max="12822" width="9.375" style="6" customWidth="1"/>
    <col min="12823" max="12823" width="8.75" style="6" customWidth="1"/>
    <col min="12824" max="12824" width="9.375" style="6" customWidth="1"/>
    <col min="12825" max="12825" width="9.75" style="6" customWidth="1"/>
    <col min="12826" max="12826" width="11.875" style="6" customWidth="1"/>
    <col min="12827" max="12827" width="10" style="6" customWidth="1"/>
    <col min="12828" max="12828" width="10.625" style="6" customWidth="1"/>
    <col min="12829" max="12829" width="11.125" style="6" bestFit="1" customWidth="1"/>
    <col min="12830" max="12830" width="1.125" style="6" customWidth="1"/>
    <col min="12831" max="12831" width="8.25" style="6" customWidth="1"/>
    <col min="12832" max="12832" width="11.75" style="6" customWidth="1"/>
    <col min="12833" max="12833" width="10.875" style="6" customWidth="1"/>
    <col min="12834" max="12835" width="11" style="6" customWidth="1"/>
    <col min="12836" max="12836" width="10" style="6" customWidth="1"/>
    <col min="12837" max="12837" width="11.625" style="6" customWidth="1"/>
    <col min="12838" max="12838" width="11.125" style="6" customWidth="1"/>
    <col min="12839" max="12839" width="12.5" style="6" customWidth="1"/>
    <col min="12840" max="12840" width="10.25" style="6" customWidth="1"/>
    <col min="12841" max="12841" width="9.875" style="6" customWidth="1"/>
    <col min="12842" max="12842" width="19.75" style="6" customWidth="1"/>
    <col min="12843" max="12843" width="9" style="6"/>
    <col min="12844" max="12854" width="10" style="6" customWidth="1"/>
    <col min="12855" max="12855" width="10.375" style="6" customWidth="1"/>
    <col min="12856" max="12856" width="3.625" style="6" customWidth="1"/>
    <col min="12857" max="12869" width="10" style="6" customWidth="1"/>
    <col min="12870" max="12870" width="9.625" style="6" bestFit="1" customWidth="1"/>
    <col min="12871" max="12871" width="1.875" style="6" customWidth="1"/>
    <col min="12872" max="12872" width="8.25" style="6" customWidth="1"/>
    <col min="12873" max="12882" width="10" style="6" customWidth="1"/>
    <col min="12883" max="12883" width="9.5" style="6" customWidth="1"/>
    <col min="12884" max="12893" width="10" style="6" customWidth="1"/>
    <col min="12894" max="12894" width="16" style="6" customWidth="1"/>
    <col min="12895" max="12896" width="11.125" style="6" customWidth="1"/>
    <col min="12897" max="12919" width="10" style="6" customWidth="1"/>
    <col min="12920" max="12921" width="9.875" style="6" customWidth="1"/>
    <col min="12922" max="13056" width="9" style="6"/>
    <col min="13057" max="13057" width="1.5" style="6" customWidth="1"/>
    <col min="13058" max="13058" width="8.5" style="6" customWidth="1"/>
    <col min="13059" max="13059" width="12.125" style="6" customWidth="1"/>
    <col min="13060" max="13060" width="11.625" style="6" bestFit="1" customWidth="1"/>
    <col min="13061" max="13061" width="10.875" style="6" customWidth="1"/>
    <col min="13062" max="13062" width="10.25" style="6" customWidth="1"/>
    <col min="13063" max="13063" width="11.25" style="6" customWidth="1"/>
    <col min="13064" max="13064" width="10.25" style="6" customWidth="1"/>
    <col min="13065" max="13065" width="10.375" style="6" customWidth="1"/>
    <col min="13066" max="13066" width="10.875" style="6" customWidth="1"/>
    <col min="13067" max="13067" width="11.125" style="6" bestFit="1" customWidth="1"/>
    <col min="13068" max="13068" width="11" style="6" customWidth="1"/>
    <col min="13069" max="13069" width="10.5" style="6" customWidth="1"/>
    <col min="13070" max="13070" width="10.875" style="6" bestFit="1" customWidth="1"/>
    <col min="13071" max="13071" width="1.75" style="6" customWidth="1"/>
    <col min="13072" max="13072" width="9.125" style="6" customWidth="1"/>
    <col min="13073" max="13073" width="11.5" style="6" customWidth="1"/>
    <col min="13074" max="13074" width="10.125" style="6" customWidth="1"/>
    <col min="13075" max="13077" width="10.375" style="6" customWidth="1"/>
    <col min="13078" max="13078" width="9.375" style="6" customWidth="1"/>
    <col min="13079" max="13079" width="8.75" style="6" customWidth="1"/>
    <col min="13080" max="13080" width="9.375" style="6" customWidth="1"/>
    <col min="13081" max="13081" width="9.75" style="6" customWidth="1"/>
    <col min="13082" max="13082" width="11.875" style="6" customWidth="1"/>
    <col min="13083" max="13083" width="10" style="6" customWidth="1"/>
    <col min="13084" max="13084" width="10.625" style="6" customWidth="1"/>
    <col min="13085" max="13085" width="11.125" style="6" bestFit="1" customWidth="1"/>
    <col min="13086" max="13086" width="1.125" style="6" customWidth="1"/>
    <col min="13087" max="13087" width="8.25" style="6" customWidth="1"/>
    <col min="13088" max="13088" width="11.75" style="6" customWidth="1"/>
    <col min="13089" max="13089" width="10.875" style="6" customWidth="1"/>
    <col min="13090" max="13091" width="11" style="6" customWidth="1"/>
    <col min="13092" max="13092" width="10" style="6" customWidth="1"/>
    <col min="13093" max="13093" width="11.625" style="6" customWidth="1"/>
    <col min="13094" max="13094" width="11.125" style="6" customWidth="1"/>
    <col min="13095" max="13095" width="12.5" style="6" customWidth="1"/>
    <col min="13096" max="13096" width="10.25" style="6" customWidth="1"/>
    <col min="13097" max="13097" width="9.875" style="6" customWidth="1"/>
    <col min="13098" max="13098" width="19.75" style="6" customWidth="1"/>
    <col min="13099" max="13099" width="9" style="6"/>
    <col min="13100" max="13110" width="10" style="6" customWidth="1"/>
    <col min="13111" max="13111" width="10.375" style="6" customWidth="1"/>
    <col min="13112" max="13112" width="3.625" style="6" customWidth="1"/>
    <col min="13113" max="13125" width="10" style="6" customWidth="1"/>
    <col min="13126" max="13126" width="9.625" style="6" bestFit="1" customWidth="1"/>
    <col min="13127" max="13127" width="1.875" style="6" customWidth="1"/>
    <col min="13128" max="13128" width="8.25" style="6" customWidth="1"/>
    <col min="13129" max="13138" width="10" style="6" customWidth="1"/>
    <col min="13139" max="13139" width="9.5" style="6" customWidth="1"/>
    <col min="13140" max="13149" width="10" style="6" customWidth="1"/>
    <col min="13150" max="13150" width="16" style="6" customWidth="1"/>
    <col min="13151" max="13152" width="11.125" style="6" customWidth="1"/>
    <col min="13153" max="13175" width="10" style="6" customWidth="1"/>
    <col min="13176" max="13177" width="9.875" style="6" customWidth="1"/>
    <col min="13178" max="13312" width="9" style="6"/>
    <col min="13313" max="13313" width="1.5" style="6" customWidth="1"/>
    <col min="13314" max="13314" width="8.5" style="6" customWidth="1"/>
    <col min="13315" max="13315" width="12.125" style="6" customWidth="1"/>
    <col min="13316" max="13316" width="11.625" style="6" bestFit="1" customWidth="1"/>
    <col min="13317" max="13317" width="10.875" style="6" customWidth="1"/>
    <col min="13318" max="13318" width="10.25" style="6" customWidth="1"/>
    <col min="13319" max="13319" width="11.25" style="6" customWidth="1"/>
    <col min="13320" max="13320" width="10.25" style="6" customWidth="1"/>
    <col min="13321" max="13321" width="10.375" style="6" customWidth="1"/>
    <col min="13322" max="13322" width="10.875" style="6" customWidth="1"/>
    <col min="13323" max="13323" width="11.125" style="6" bestFit="1" customWidth="1"/>
    <col min="13324" max="13324" width="11" style="6" customWidth="1"/>
    <col min="13325" max="13325" width="10.5" style="6" customWidth="1"/>
    <col min="13326" max="13326" width="10.875" style="6" bestFit="1" customWidth="1"/>
    <col min="13327" max="13327" width="1.75" style="6" customWidth="1"/>
    <col min="13328" max="13328" width="9.125" style="6" customWidth="1"/>
    <col min="13329" max="13329" width="11.5" style="6" customWidth="1"/>
    <col min="13330" max="13330" width="10.125" style="6" customWidth="1"/>
    <col min="13331" max="13333" width="10.375" style="6" customWidth="1"/>
    <col min="13334" max="13334" width="9.375" style="6" customWidth="1"/>
    <col min="13335" max="13335" width="8.75" style="6" customWidth="1"/>
    <col min="13336" max="13336" width="9.375" style="6" customWidth="1"/>
    <col min="13337" max="13337" width="9.75" style="6" customWidth="1"/>
    <col min="13338" max="13338" width="11.875" style="6" customWidth="1"/>
    <col min="13339" max="13339" width="10" style="6" customWidth="1"/>
    <col min="13340" max="13340" width="10.625" style="6" customWidth="1"/>
    <col min="13341" max="13341" width="11.125" style="6" bestFit="1" customWidth="1"/>
    <col min="13342" max="13342" width="1.125" style="6" customWidth="1"/>
    <col min="13343" max="13343" width="8.25" style="6" customWidth="1"/>
    <col min="13344" max="13344" width="11.75" style="6" customWidth="1"/>
    <col min="13345" max="13345" width="10.875" style="6" customWidth="1"/>
    <col min="13346" max="13347" width="11" style="6" customWidth="1"/>
    <col min="13348" max="13348" width="10" style="6" customWidth="1"/>
    <col min="13349" max="13349" width="11.625" style="6" customWidth="1"/>
    <col min="13350" max="13350" width="11.125" style="6" customWidth="1"/>
    <col min="13351" max="13351" width="12.5" style="6" customWidth="1"/>
    <col min="13352" max="13352" width="10.25" style="6" customWidth="1"/>
    <col min="13353" max="13353" width="9.875" style="6" customWidth="1"/>
    <col min="13354" max="13354" width="19.75" style="6" customWidth="1"/>
    <col min="13355" max="13355" width="9" style="6"/>
    <col min="13356" max="13366" width="10" style="6" customWidth="1"/>
    <col min="13367" max="13367" width="10.375" style="6" customWidth="1"/>
    <col min="13368" max="13368" width="3.625" style="6" customWidth="1"/>
    <col min="13369" max="13381" width="10" style="6" customWidth="1"/>
    <col min="13382" max="13382" width="9.625" style="6" bestFit="1" customWidth="1"/>
    <col min="13383" max="13383" width="1.875" style="6" customWidth="1"/>
    <col min="13384" max="13384" width="8.25" style="6" customWidth="1"/>
    <col min="13385" max="13394" width="10" style="6" customWidth="1"/>
    <col min="13395" max="13395" width="9.5" style="6" customWidth="1"/>
    <col min="13396" max="13405" width="10" style="6" customWidth="1"/>
    <col min="13406" max="13406" width="16" style="6" customWidth="1"/>
    <col min="13407" max="13408" width="11.125" style="6" customWidth="1"/>
    <col min="13409" max="13431" width="10" style="6" customWidth="1"/>
    <col min="13432" max="13433" width="9.875" style="6" customWidth="1"/>
    <col min="13434" max="13568" width="9" style="6"/>
    <col min="13569" max="13569" width="1.5" style="6" customWidth="1"/>
    <col min="13570" max="13570" width="8.5" style="6" customWidth="1"/>
    <col min="13571" max="13571" width="12.125" style="6" customWidth="1"/>
    <col min="13572" max="13572" width="11.625" style="6" bestFit="1" customWidth="1"/>
    <col min="13573" max="13573" width="10.875" style="6" customWidth="1"/>
    <col min="13574" max="13574" width="10.25" style="6" customWidth="1"/>
    <col min="13575" max="13575" width="11.25" style="6" customWidth="1"/>
    <col min="13576" max="13576" width="10.25" style="6" customWidth="1"/>
    <col min="13577" max="13577" width="10.375" style="6" customWidth="1"/>
    <col min="13578" max="13578" width="10.875" style="6" customWidth="1"/>
    <col min="13579" max="13579" width="11.125" style="6" bestFit="1" customWidth="1"/>
    <col min="13580" max="13580" width="11" style="6" customWidth="1"/>
    <col min="13581" max="13581" width="10.5" style="6" customWidth="1"/>
    <col min="13582" max="13582" width="10.875" style="6" bestFit="1" customWidth="1"/>
    <col min="13583" max="13583" width="1.75" style="6" customWidth="1"/>
    <col min="13584" max="13584" width="9.125" style="6" customWidth="1"/>
    <col min="13585" max="13585" width="11.5" style="6" customWidth="1"/>
    <col min="13586" max="13586" width="10.125" style="6" customWidth="1"/>
    <col min="13587" max="13589" width="10.375" style="6" customWidth="1"/>
    <col min="13590" max="13590" width="9.375" style="6" customWidth="1"/>
    <col min="13591" max="13591" width="8.75" style="6" customWidth="1"/>
    <col min="13592" max="13592" width="9.375" style="6" customWidth="1"/>
    <col min="13593" max="13593" width="9.75" style="6" customWidth="1"/>
    <col min="13594" max="13594" width="11.875" style="6" customWidth="1"/>
    <col min="13595" max="13595" width="10" style="6" customWidth="1"/>
    <col min="13596" max="13596" width="10.625" style="6" customWidth="1"/>
    <col min="13597" max="13597" width="11.125" style="6" bestFit="1" customWidth="1"/>
    <col min="13598" max="13598" width="1.125" style="6" customWidth="1"/>
    <col min="13599" max="13599" width="8.25" style="6" customWidth="1"/>
    <col min="13600" max="13600" width="11.75" style="6" customWidth="1"/>
    <col min="13601" max="13601" width="10.875" style="6" customWidth="1"/>
    <col min="13602" max="13603" width="11" style="6" customWidth="1"/>
    <col min="13604" max="13604" width="10" style="6" customWidth="1"/>
    <col min="13605" max="13605" width="11.625" style="6" customWidth="1"/>
    <col min="13606" max="13606" width="11.125" style="6" customWidth="1"/>
    <col min="13607" max="13607" width="12.5" style="6" customWidth="1"/>
    <col min="13608" max="13608" width="10.25" style="6" customWidth="1"/>
    <col min="13609" max="13609" width="9.875" style="6" customWidth="1"/>
    <col min="13610" max="13610" width="19.75" style="6" customWidth="1"/>
    <col min="13611" max="13611" width="9" style="6"/>
    <col min="13612" max="13622" width="10" style="6" customWidth="1"/>
    <col min="13623" max="13623" width="10.375" style="6" customWidth="1"/>
    <col min="13624" max="13624" width="3.625" style="6" customWidth="1"/>
    <col min="13625" max="13637" width="10" style="6" customWidth="1"/>
    <col min="13638" max="13638" width="9.625" style="6" bestFit="1" customWidth="1"/>
    <col min="13639" max="13639" width="1.875" style="6" customWidth="1"/>
    <col min="13640" max="13640" width="8.25" style="6" customWidth="1"/>
    <col min="13641" max="13650" width="10" style="6" customWidth="1"/>
    <col min="13651" max="13651" width="9.5" style="6" customWidth="1"/>
    <col min="13652" max="13661" width="10" style="6" customWidth="1"/>
    <col min="13662" max="13662" width="16" style="6" customWidth="1"/>
    <col min="13663" max="13664" width="11.125" style="6" customWidth="1"/>
    <col min="13665" max="13687" width="10" style="6" customWidth="1"/>
    <col min="13688" max="13689" width="9.875" style="6" customWidth="1"/>
    <col min="13690" max="13824" width="9" style="6"/>
    <col min="13825" max="13825" width="1.5" style="6" customWidth="1"/>
    <col min="13826" max="13826" width="8.5" style="6" customWidth="1"/>
    <col min="13827" max="13827" width="12.125" style="6" customWidth="1"/>
    <col min="13828" max="13828" width="11.625" style="6" bestFit="1" customWidth="1"/>
    <col min="13829" max="13829" width="10.875" style="6" customWidth="1"/>
    <col min="13830" max="13830" width="10.25" style="6" customWidth="1"/>
    <col min="13831" max="13831" width="11.25" style="6" customWidth="1"/>
    <col min="13832" max="13832" width="10.25" style="6" customWidth="1"/>
    <col min="13833" max="13833" width="10.375" style="6" customWidth="1"/>
    <col min="13834" max="13834" width="10.875" style="6" customWidth="1"/>
    <col min="13835" max="13835" width="11.125" style="6" bestFit="1" customWidth="1"/>
    <col min="13836" max="13836" width="11" style="6" customWidth="1"/>
    <col min="13837" max="13837" width="10.5" style="6" customWidth="1"/>
    <col min="13838" max="13838" width="10.875" style="6" bestFit="1" customWidth="1"/>
    <col min="13839" max="13839" width="1.75" style="6" customWidth="1"/>
    <col min="13840" max="13840" width="9.125" style="6" customWidth="1"/>
    <col min="13841" max="13841" width="11.5" style="6" customWidth="1"/>
    <col min="13842" max="13842" width="10.125" style="6" customWidth="1"/>
    <col min="13843" max="13845" width="10.375" style="6" customWidth="1"/>
    <col min="13846" max="13846" width="9.375" style="6" customWidth="1"/>
    <col min="13847" max="13847" width="8.75" style="6" customWidth="1"/>
    <col min="13848" max="13848" width="9.375" style="6" customWidth="1"/>
    <col min="13849" max="13849" width="9.75" style="6" customWidth="1"/>
    <col min="13850" max="13850" width="11.875" style="6" customWidth="1"/>
    <col min="13851" max="13851" width="10" style="6" customWidth="1"/>
    <col min="13852" max="13852" width="10.625" style="6" customWidth="1"/>
    <col min="13853" max="13853" width="11.125" style="6" bestFit="1" customWidth="1"/>
    <col min="13854" max="13854" width="1.125" style="6" customWidth="1"/>
    <col min="13855" max="13855" width="8.25" style="6" customWidth="1"/>
    <col min="13856" max="13856" width="11.75" style="6" customWidth="1"/>
    <col min="13857" max="13857" width="10.875" style="6" customWidth="1"/>
    <col min="13858" max="13859" width="11" style="6" customWidth="1"/>
    <col min="13860" max="13860" width="10" style="6" customWidth="1"/>
    <col min="13861" max="13861" width="11.625" style="6" customWidth="1"/>
    <col min="13862" max="13862" width="11.125" style="6" customWidth="1"/>
    <col min="13863" max="13863" width="12.5" style="6" customWidth="1"/>
    <col min="13864" max="13864" width="10.25" style="6" customWidth="1"/>
    <col min="13865" max="13865" width="9.875" style="6" customWidth="1"/>
    <col min="13866" max="13866" width="19.75" style="6" customWidth="1"/>
    <col min="13867" max="13867" width="9" style="6"/>
    <col min="13868" max="13878" width="10" style="6" customWidth="1"/>
    <col min="13879" max="13879" width="10.375" style="6" customWidth="1"/>
    <col min="13880" max="13880" width="3.625" style="6" customWidth="1"/>
    <col min="13881" max="13893" width="10" style="6" customWidth="1"/>
    <col min="13894" max="13894" width="9.625" style="6" bestFit="1" customWidth="1"/>
    <col min="13895" max="13895" width="1.875" style="6" customWidth="1"/>
    <col min="13896" max="13896" width="8.25" style="6" customWidth="1"/>
    <col min="13897" max="13906" width="10" style="6" customWidth="1"/>
    <col min="13907" max="13907" width="9.5" style="6" customWidth="1"/>
    <col min="13908" max="13917" width="10" style="6" customWidth="1"/>
    <col min="13918" max="13918" width="16" style="6" customWidth="1"/>
    <col min="13919" max="13920" width="11.125" style="6" customWidth="1"/>
    <col min="13921" max="13943" width="10" style="6" customWidth="1"/>
    <col min="13944" max="13945" width="9.875" style="6" customWidth="1"/>
    <col min="13946" max="14080" width="9" style="6"/>
    <col min="14081" max="14081" width="1.5" style="6" customWidth="1"/>
    <col min="14082" max="14082" width="8.5" style="6" customWidth="1"/>
    <col min="14083" max="14083" width="12.125" style="6" customWidth="1"/>
    <col min="14084" max="14084" width="11.625" style="6" bestFit="1" customWidth="1"/>
    <col min="14085" max="14085" width="10.875" style="6" customWidth="1"/>
    <col min="14086" max="14086" width="10.25" style="6" customWidth="1"/>
    <col min="14087" max="14087" width="11.25" style="6" customWidth="1"/>
    <col min="14088" max="14088" width="10.25" style="6" customWidth="1"/>
    <col min="14089" max="14089" width="10.375" style="6" customWidth="1"/>
    <col min="14090" max="14090" width="10.875" style="6" customWidth="1"/>
    <col min="14091" max="14091" width="11.125" style="6" bestFit="1" customWidth="1"/>
    <col min="14092" max="14092" width="11" style="6" customWidth="1"/>
    <col min="14093" max="14093" width="10.5" style="6" customWidth="1"/>
    <col min="14094" max="14094" width="10.875" style="6" bestFit="1" customWidth="1"/>
    <col min="14095" max="14095" width="1.75" style="6" customWidth="1"/>
    <col min="14096" max="14096" width="9.125" style="6" customWidth="1"/>
    <col min="14097" max="14097" width="11.5" style="6" customWidth="1"/>
    <col min="14098" max="14098" width="10.125" style="6" customWidth="1"/>
    <col min="14099" max="14101" width="10.375" style="6" customWidth="1"/>
    <col min="14102" max="14102" width="9.375" style="6" customWidth="1"/>
    <col min="14103" max="14103" width="8.75" style="6" customWidth="1"/>
    <col min="14104" max="14104" width="9.375" style="6" customWidth="1"/>
    <col min="14105" max="14105" width="9.75" style="6" customWidth="1"/>
    <col min="14106" max="14106" width="11.875" style="6" customWidth="1"/>
    <col min="14107" max="14107" width="10" style="6" customWidth="1"/>
    <col min="14108" max="14108" width="10.625" style="6" customWidth="1"/>
    <col min="14109" max="14109" width="11.125" style="6" bestFit="1" customWidth="1"/>
    <col min="14110" max="14110" width="1.125" style="6" customWidth="1"/>
    <col min="14111" max="14111" width="8.25" style="6" customWidth="1"/>
    <col min="14112" max="14112" width="11.75" style="6" customWidth="1"/>
    <col min="14113" max="14113" width="10.875" style="6" customWidth="1"/>
    <col min="14114" max="14115" width="11" style="6" customWidth="1"/>
    <col min="14116" max="14116" width="10" style="6" customWidth="1"/>
    <col min="14117" max="14117" width="11.625" style="6" customWidth="1"/>
    <col min="14118" max="14118" width="11.125" style="6" customWidth="1"/>
    <col min="14119" max="14119" width="12.5" style="6" customWidth="1"/>
    <col min="14120" max="14120" width="10.25" style="6" customWidth="1"/>
    <col min="14121" max="14121" width="9.875" style="6" customWidth="1"/>
    <col min="14122" max="14122" width="19.75" style="6" customWidth="1"/>
    <col min="14123" max="14123" width="9" style="6"/>
    <col min="14124" max="14134" width="10" style="6" customWidth="1"/>
    <col min="14135" max="14135" width="10.375" style="6" customWidth="1"/>
    <col min="14136" max="14136" width="3.625" style="6" customWidth="1"/>
    <col min="14137" max="14149" width="10" style="6" customWidth="1"/>
    <col min="14150" max="14150" width="9.625" style="6" bestFit="1" customWidth="1"/>
    <col min="14151" max="14151" width="1.875" style="6" customWidth="1"/>
    <col min="14152" max="14152" width="8.25" style="6" customWidth="1"/>
    <col min="14153" max="14162" width="10" style="6" customWidth="1"/>
    <col min="14163" max="14163" width="9.5" style="6" customWidth="1"/>
    <col min="14164" max="14173" width="10" style="6" customWidth="1"/>
    <col min="14174" max="14174" width="16" style="6" customWidth="1"/>
    <col min="14175" max="14176" width="11.125" style="6" customWidth="1"/>
    <col min="14177" max="14199" width="10" style="6" customWidth="1"/>
    <col min="14200" max="14201" width="9.875" style="6" customWidth="1"/>
    <col min="14202" max="14336" width="9" style="6"/>
    <col min="14337" max="14337" width="1.5" style="6" customWidth="1"/>
    <col min="14338" max="14338" width="8.5" style="6" customWidth="1"/>
    <col min="14339" max="14339" width="12.125" style="6" customWidth="1"/>
    <col min="14340" max="14340" width="11.625" style="6" bestFit="1" customWidth="1"/>
    <col min="14341" max="14341" width="10.875" style="6" customWidth="1"/>
    <col min="14342" max="14342" width="10.25" style="6" customWidth="1"/>
    <col min="14343" max="14343" width="11.25" style="6" customWidth="1"/>
    <col min="14344" max="14344" width="10.25" style="6" customWidth="1"/>
    <col min="14345" max="14345" width="10.375" style="6" customWidth="1"/>
    <col min="14346" max="14346" width="10.875" style="6" customWidth="1"/>
    <col min="14347" max="14347" width="11.125" style="6" bestFit="1" customWidth="1"/>
    <col min="14348" max="14348" width="11" style="6" customWidth="1"/>
    <col min="14349" max="14349" width="10.5" style="6" customWidth="1"/>
    <col min="14350" max="14350" width="10.875" style="6" bestFit="1" customWidth="1"/>
    <col min="14351" max="14351" width="1.75" style="6" customWidth="1"/>
    <col min="14352" max="14352" width="9.125" style="6" customWidth="1"/>
    <col min="14353" max="14353" width="11.5" style="6" customWidth="1"/>
    <col min="14354" max="14354" width="10.125" style="6" customWidth="1"/>
    <col min="14355" max="14357" width="10.375" style="6" customWidth="1"/>
    <col min="14358" max="14358" width="9.375" style="6" customWidth="1"/>
    <col min="14359" max="14359" width="8.75" style="6" customWidth="1"/>
    <col min="14360" max="14360" width="9.375" style="6" customWidth="1"/>
    <col min="14361" max="14361" width="9.75" style="6" customWidth="1"/>
    <col min="14362" max="14362" width="11.875" style="6" customWidth="1"/>
    <col min="14363" max="14363" width="10" style="6" customWidth="1"/>
    <col min="14364" max="14364" width="10.625" style="6" customWidth="1"/>
    <col min="14365" max="14365" width="11.125" style="6" bestFit="1" customWidth="1"/>
    <col min="14366" max="14366" width="1.125" style="6" customWidth="1"/>
    <col min="14367" max="14367" width="8.25" style="6" customWidth="1"/>
    <col min="14368" max="14368" width="11.75" style="6" customWidth="1"/>
    <col min="14369" max="14369" width="10.875" style="6" customWidth="1"/>
    <col min="14370" max="14371" width="11" style="6" customWidth="1"/>
    <col min="14372" max="14372" width="10" style="6" customWidth="1"/>
    <col min="14373" max="14373" width="11.625" style="6" customWidth="1"/>
    <col min="14374" max="14374" width="11.125" style="6" customWidth="1"/>
    <col min="14375" max="14375" width="12.5" style="6" customWidth="1"/>
    <col min="14376" max="14376" width="10.25" style="6" customWidth="1"/>
    <col min="14377" max="14377" width="9.875" style="6" customWidth="1"/>
    <col min="14378" max="14378" width="19.75" style="6" customWidth="1"/>
    <col min="14379" max="14379" width="9" style="6"/>
    <col min="14380" max="14390" width="10" style="6" customWidth="1"/>
    <col min="14391" max="14391" width="10.375" style="6" customWidth="1"/>
    <col min="14392" max="14392" width="3.625" style="6" customWidth="1"/>
    <col min="14393" max="14405" width="10" style="6" customWidth="1"/>
    <col min="14406" max="14406" width="9.625" style="6" bestFit="1" customWidth="1"/>
    <col min="14407" max="14407" width="1.875" style="6" customWidth="1"/>
    <col min="14408" max="14408" width="8.25" style="6" customWidth="1"/>
    <col min="14409" max="14418" width="10" style="6" customWidth="1"/>
    <col min="14419" max="14419" width="9.5" style="6" customWidth="1"/>
    <col min="14420" max="14429" width="10" style="6" customWidth="1"/>
    <col min="14430" max="14430" width="16" style="6" customWidth="1"/>
    <col min="14431" max="14432" width="11.125" style="6" customWidth="1"/>
    <col min="14433" max="14455" width="10" style="6" customWidth="1"/>
    <col min="14456" max="14457" width="9.875" style="6" customWidth="1"/>
    <col min="14458" max="14592" width="9" style="6"/>
    <col min="14593" max="14593" width="1.5" style="6" customWidth="1"/>
    <col min="14594" max="14594" width="8.5" style="6" customWidth="1"/>
    <col min="14595" max="14595" width="12.125" style="6" customWidth="1"/>
    <col min="14596" max="14596" width="11.625" style="6" bestFit="1" customWidth="1"/>
    <col min="14597" max="14597" width="10.875" style="6" customWidth="1"/>
    <col min="14598" max="14598" width="10.25" style="6" customWidth="1"/>
    <col min="14599" max="14599" width="11.25" style="6" customWidth="1"/>
    <col min="14600" max="14600" width="10.25" style="6" customWidth="1"/>
    <col min="14601" max="14601" width="10.375" style="6" customWidth="1"/>
    <col min="14602" max="14602" width="10.875" style="6" customWidth="1"/>
    <col min="14603" max="14603" width="11.125" style="6" bestFit="1" customWidth="1"/>
    <col min="14604" max="14604" width="11" style="6" customWidth="1"/>
    <col min="14605" max="14605" width="10.5" style="6" customWidth="1"/>
    <col min="14606" max="14606" width="10.875" style="6" bestFit="1" customWidth="1"/>
    <col min="14607" max="14607" width="1.75" style="6" customWidth="1"/>
    <col min="14608" max="14608" width="9.125" style="6" customWidth="1"/>
    <col min="14609" max="14609" width="11.5" style="6" customWidth="1"/>
    <col min="14610" max="14610" width="10.125" style="6" customWidth="1"/>
    <col min="14611" max="14613" width="10.375" style="6" customWidth="1"/>
    <col min="14614" max="14614" width="9.375" style="6" customWidth="1"/>
    <col min="14615" max="14615" width="8.75" style="6" customWidth="1"/>
    <col min="14616" max="14616" width="9.375" style="6" customWidth="1"/>
    <col min="14617" max="14617" width="9.75" style="6" customWidth="1"/>
    <col min="14618" max="14618" width="11.875" style="6" customWidth="1"/>
    <col min="14619" max="14619" width="10" style="6" customWidth="1"/>
    <col min="14620" max="14620" width="10.625" style="6" customWidth="1"/>
    <col min="14621" max="14621" width="11.125" style="6" bestFit="1" customWidth="1"/>
    <col min="14622" max="14622" width="1.125" style="6" customWidth="1"/>
    <col min="14623" max="14623" width="8.25" style="6" customWidth="1"/>
    <col min="14624" max="14624" width="11.75" style="6" customWidth="1"/>
    <col min="14625" max="14625" width="10.875" style="6" customWidth="1"/>
    <col min="14626" max="14627" width="11" style="6" customWidth="1"/>
    <col min="14628" max="14628" width="10" style="6" customWidth="1"/>
    <col min="14629" max="14629" width="11.625" style="6" customWidth="1"/>
    <col min="14630" max="14630" width="11.125" style="6" customWidth="1"/>
    <col min="14631" max="14631" width="12.5" style="6" customWidth="1"/>
    <col min="14632" max="14632" width="10.25" style="6" customWidth="1"/>
    <col min="14633" max="14633" width="9.875" style="6" customWidth="1"/>
    <col min="14634" max="14634" width="19.75" style="6" customWidth="1"/>
    <col min="14635" max="14635" width="9" style="6"/>
    <col min="14636" max="14646" width="10" style="6" customWidth="1"/>
    <col min="14647" max="14647" width="10.375" style="6" customWidth="1"/>
    <col min="14648" max="14648" width="3.625" style="6" customWidth="1"/>
    <col min="14649" max="14661" width="10" style="6" customWidth="1"/>
    <col min="14662" max="14662" width="9.625" style="6" bestFit="1" customWidth="1"/>
    <col min="14663" max="14663" width="1.875" style="6" customWidth="1"/>
    <col min="14664" max="14664" width="8.25" style="6" customWidth="1"/>
    <col min="14665" max="14674" width="10" style="6" customWidth="1"/>
    <col min="14675" max="14675" width="9.5" style="6" customWidth="1"/>
    <col min="14676" max="14685" width="10" style="6" customWidth="1"/>
    <col min="14686" max="14686" width="16" style="6" customWidth="1"/>
    <col min="14687" max="14688" width="11.125" style="6" customWidth="1"/>
    <col min="14689" max="14711" width="10" style="6" customWidth="1"/>
    <col min="14712" max="14713" width="9.875" style="6" customWidth="1"/>
    <col min="14714" max="14848" width="9" style="6"/>
    <col min="14849" max="14849" width="1.5" style="6" customWidth="1"/>
    <col min="14850" max="14850" width="8.5" style="6" customWidth="1"/>
    <col min="14851" max="14851" width="12.125" style="6" customWidth="1"/>
    <col min="14852" max="14852" width="11.625" style="6" bestFit="1" customWidth="1"/>
    <col min="14853" max="14853" width="10.875" style="6" customWidth="1"/>
    <col min="14854" max="14854" width="10.25" style="6" customWidth="1"/>
    <col min="14855" max="14855" width="11.25" style="6" customWidth="1"/>
    <col min="14856" max="14856" width="10.25" style="6" customWidth="1"/>
    <col min="14857" max="14857" width="10.375" style="6" customWidth="1"/>
    <col min="14858" max="14858" width="10.875" style="6" customWidth="1"/>
    <col min="14859" max="14859" width="11.125" style="6" bestFit="1" customWidth="1"/>
    <col min="14860" max="14860" width="11" style="6" customWidth="1"/>
    <col min="14861" max="14861" width="10.5" style="6" customWidth="1"/>
    <col min="14862" max="14862" width="10.875" style="6" bestFit="1" customWidth="1"/>
    <col min="14863" max="14863" width="1.75" style="6" customWidth="1"/>
    <col min="14864" max="14864" width="9.125" style="6" customWidth="1"/>
    <col min="14865" max="14865" width="11.5" style="6" customWidth="1"/>
    <col min="14866" max="14866" width="10.125" style="6" customWidth="1"/>
    <col min="14867" max="14869" width="10.375" style="6" customWidth="1"/>
    <col min="14870" max="14870" width="9.375" style="6" customWidth="1"/>
    <col min="14871" max="14871" width="8.75" style="6" customWidth="1"/>
    <col min="14872" max="14872" width="9.375" style="6" customWidth="1"/>
    <col min="14873" max="14873" width="9.75" style="6" customWidth="1"/>
    <col min="14874" max="14874" width="11.875" style="6" customWidth="1"/>
    <col min="14875" max="14875" width="10" style="6" customWidth="1"/>
    <col min="14876" max="14876" width="10.625" style="6" customWidth="1"/>
    <col min="14877" max="14877" width="11.125" style="6" bestFit="1" customWidth="1"/>
    <col min="14878" max="14878" width="1.125" style="6" customWidth="1"/>
    <col min="14879" max="14879" width="8.25" style="6" customWidth="1"/>
    <col min="14880" max="14880" width="11.75" style="6" customWidth="1"/>
    <col min="14881" max="14881" width="10.875" style="6" customWidth="1"/>
    <col min="14882" max="14883" width="11" style="6" customWidth="1"/>
    <col min="14884" max="14884" width="10" style="6" customWidth="1"/>
    <col min="14885" max="14885" width="11.625" style="6" customWidth="1"/>
    <col min="14886" max="14886" width="11.125" style="6" customWidth="1"/>
    <col min="14887" max="14887" width="12.5" style="6" customWidth="1"/>
    <col min="14888" max="14888" width="10.25" style="6" customWidth="1"/>
    <col min="14889" max="14889" width="9.875" style="6" customWidth="1"/>
    <col min="14890" max="14890" width="19.75" style="6" customWidth="1"/>
    <col min="14891" max="14891" width="9" style="6"/>
    <col min="14892" max="14902" width="10" style="6" customWidth="1"/>
    <col min="14903" max="14903" width="10.375" style="6" customWidth="1"/>
    <col min="14904" max="14904" width="3.625" style="6" customWidth="1"/>
    <col min="14905" max="14917" width="10" style="6" customWidth="1"/>
    <col min="14918" max="14918" width="9.625" style="6" bestFit="1" customWidth="1"/>
    <col min="14919" max="14919" width="1.875" style="6" customWidth="1"/>
    <col min="14920" max="14920" width="8.25" style="6" customWidth="1"/>
    <col min="14921" max="14930" width="10" style="6" customWidth="1"/>
    <col min="14931" max="14931" width="9.5" style="6" customWidth="1"/>
    <col min="14932" max="14941" width="10" style="6" customWidth="1"/>
    <col min="14942" max="14942" width="16" style="6" customWidth="1"/>
    <col min="14943" max="14944" width="11.125" style="6" customWidth="1"/>
    <col min="14945" max="14967" width="10" style="6" customWidth="1"/>
    <col min="14968" max="14969" width="9.875" style="6" customWidth="1"/>
    <col min="14970" max="15104" width="9" style="6"/>
    <col min="15105" max="15105" width="1.5" style="6" customWidth="1"/>
    <col min="15106" max="15106" width="8.5" style="6" customWidth="1"/>
    <col min="15107" max="15107" width="12.125" style="6" customWidth="1"/>
    <col min="15108" max="15108" width="11.625" style="6" bestFit="1" customWidth="1"/>
    <col min="15109" max="15109" width="10.875" style="6" customWidth="1"/>
    <col min="15110" max="15110" width="10.25" style="6" customWidth="1"/>
    <col min="15111" max="15111" width="11.25" style="6" customWidth="1"/>
    <col min="15112" max="15112" width="10.25" style="6" customWidth="1"/>
    <col min="15113" max="15113" width="10.375" style="6" customWidth="1"/>
    <col min="15114" max="15114" width="10.875" style="6" customWidth="1"/>
    <col min="15115" max="15115" width="11.125" style="6" bestFit="1" customWidth="1"/>
    <col min="15116" max="15116" width="11" style="6" customWidth="1"/>
    <col min="15117" max="15117" width="10.5" style="6" customWidth="1"/>
    <col min="15118" max="15118" width="10.875" style="6" bestFit="1" customWidth="1"/>
    <col min="15119" max="15119" width="1.75" style="6" customWidth="1"/>
    <col min="15120" max="15120" width="9.125" style="6" customWidth="1"/>
    <col min="15121" max="15121" width="11.5" style="6" customWidth="1"/>
    <col min="15122" max="15122" width="10.125" style="6" customWidth="1"/>
    <col min="15123" max="15125" width="10.375" style="6" customWidth="1"/>
    <col min="15126" max="15126" width="9.375" style="6" customWidth="1"/>
    <col min="15127" max="15127" width="8.75" style="6" customWidth="1"/>
    <col min="15128" max="15128" width="9.375" style="6" customWidth="1"/>
    <col min="15129" max="15129" width="9.75" style="6" customWidth="1"/>
    <col min="15130" max="15130" width="11.875" style="6" customWidth="1"/>
    <col min="15131" max="15131" width="10" style="6" customWidth="1"/>
    <col min="15132" max="15132" width="10.625" style="6" customWidth="1"/>
    <col min="15133" max="15133" width="11.125" style="6" bestFit="1" customWidth="1"/>
    <col min="15134" max="15134" width="1.125" style="6" customWidth="1"/>
    <col min="15135" max="15135" width="8.25" style="6" customWidth="1"/>
    <col min="15136" max="15136" width="11.75" style="6" customWidth="1"/>
    <col min="15137" max="15137" width="10.875" style="6" customWidth="1"/>
    <col min="15138" max="15139" width="11" style="6" customWidth="1"/>
    <col min="15140" max="15140" width="10" style="6" customWidth="1"/>
    <col min="15141" max="15141" width="11.625" style="6" customWidth="1"/>
    <col min="15142" max="15142" width="11.125" style="6" customWidth="1"/>
    <col min="15143" max="15143" width="12.5" style="6" customWidth="1"/>
    <col min="15144" max="15144" width="10.25" style="6" customWidth="1"/>
    <col min="15145" max="15145" width="9.875" style="6" customWidth="1"/>
    <col min="15146" max="15146" width="19.75" style="6" customWidth="1"/>
    <col min="15147" max="15147" width="9" style="6"/>
    <col min="15148" max="15158" width="10" style="6" customWidth="1"/>
    <col min="15159" max="15159" width="10.375" style="6" customWidth="1"/>
    <col min="15160" max="15160" width="3.625" style="6" customWidth="1"/>
    <col min="15161" max="15173" width="10" style="6" customWidth="1"/>
    <col min="15174" max="15174" width="9.625" style="6" bestFit="1" customWidth="1"/>
    <col min="15175" max="15175" width="1.875" style="6" customWidth="1"/>
    <col min="15176" max="15176" width="8.25" style="6" customWidth="1"/>
    <col min="15177" max="15186" width="10" style="6" customWidth="1"/>
    <col min="15187" max="15187" width="9.5" style="6" customWidth="1"/>
    <col min="15188" max="15197" width="10" style="6" customWidth="1"/>
    <col min="15198" max="15198" width="16" style="6" customWidth="1"/>
    <col min="15199" max="15200" width="11.125" style="6" customWidth="1"/>
    <col min="15201" max="15223" width="10" style="6" customWidth="1"/>
    <col min="15224" max="15225" width="9.875" style="6" customWidth="1"/>
    <col min="15226" max="15360" width="9" style="6"/>
    <col min="15361" max="15361" width="1.5" style="6" customWidth="1"/>
    <col min="15362" max="15362" width="8.5" style="6" customWidth="1"/>
    <col min="15363" max="15363" width="12.125" style="6" customWidth="1"/>
    <col min="15364" max="15364" width="11.625" style="6" bestFit="1" customWidth="1"/>
    <col min="15365" max="15365" width="10.875" style="6" customWidth="1"/>
    <col min="15366" max="15366" width="10.25" style="6" customWidth="1"/>
    <col min="15367" max="15367" width="11.25" style="6" customWidth="1"/>
    <col min="15368" max="15368" width="10.25" style="6" customWidth="1"/>
    <col min="15369" max="15369" width="10.375" style="6" customWidth="1"/>
    <col min="15370" max="15370" width="10.875" style="6" customWidth="1"/>
    <col min="15371" max="15371" width="11.125" style="6" bestFit="1" customWidth="1"/>
    <col min="15372" max="15372" width="11" style="6" customWidth="1"/>
    <col min="15373" max="15373" width="10.5" style="6" customWidth="1"/>
    <col min="15374" max="15374" width="10.875" style="6" bestFit="1" customWidth="1"/>
    <col min="15375" max="15375" width="1.75" style="6" customWidth="1"/>
    <col min="15376" max="15376" width="9.125" style="6" customWidth="1"/>
    <col min="15377" max="15377" width="11.5" style="6" customWidth="1"/>
    <col min="15378" max="15378" width="10.125" style="6" customWidth="1"/>
    <col min="15379" max="15381" width="10.375" style="6" customWidth="1"/>
    <col min="15382" max="15382" width="9.375" style="6" customWidth="1"/>
    <col min="15383" max="15383" width="8.75" style="6" customWidth="1"/>
    <col min="15384" max="15384" width="9.375" style="6" customWidth="1"/>
    <col min="15385" max="15385" width="9.75" style="6" customWidth="1"/>
    <col min="15386" max="15386" width="11.875" style="6" customWidth="1"/>
    <col min="15387" max="15387" width="10" style="6" customWidth="1"/>
    <col min="15388" max="15388" width="10.625" style="6" customWidth="1"/>
    <col min="15389" max="15389" width="11.125" style="6" bestFit="1" customWidth="1"/>
    <col min="15390" max="15390" width="1.125" style="6" customWidth="1"/>
    <col min="15391" max="15391" width="8.25" style="6" customWidth="1"/>
    <col min="15392" max="15392" width="11.75" style="6" customWidth="1"/>
    <col min="15393" max="15393" width="10.875" style="6" customWidth="1"/>
    <col min="15394" max="15395" width="11" style="6" customWidth="1"/>
    <col min="15396" max="15396" width="10" style="6" customWidth="1"/>
    <col min="15397" max="15397" width="11.625" style="6" customWidth="1"/>
    <col min="15398" max="15398" width="11.125" style="6" customWidth="1"/>
    <col min="15399" max="15399" width="12.5" style="6" customWidth="1"/>
    <col min="15400" max="15400" width="10.25" style="6" customWidth="1"/>
    <col min="15401" max="15401" width="9.875" style="6" customWidth="1"/>
    <col min="15402" max="15402" width="19.75" style="6" customWidth="1"/>
    <col min="15403" max="15403" width="9" style="6"/>
    <col min="15404" max="15414" width="10" style="6" customWidth="1"/>
    <col min="15415" max="15415" width="10.375" style="6" customWidth="1"/>
    <col min="15416" max="15416" width="3.625" style="6" customWidth="1"/>
    <col min="15417" max="15429" width="10" style="6" customWidth="1"/>
    <col min="15430" max="15430" width="9.625" style="6" bestFit="1" customWidth="1"/>
    <col min="15431" max="15431" width="1.875" style="6" customWidth="1"/>
    <col min="15432" max="15432" width="8.25" style="6" customWidth="1"/>
    <col min="15433" max="15442" width="10" style="6" customWidth="1"/>
    <col min="15443" max="15443" width="9.5" style="6" customWidth="1"/>
    <col min="15444" max="15453" width="10" style="6" customWidth="1"/>
    <col min="15454" max="15454" width="16" style="6" customWidth="1"/>
    <col min="15455" max="15456" width="11.125" style="6" customWidth="1"/>
    <col min="15457" max="15479" width="10" style="6" customWidth="1"/>
    <col min="15480" max="15481" width="9.875" style="6" customWidth="1"/>
    <col min="15482" max="15616" width="9" style="6"/>
    <col min="15617" max="15617" width="1.5" style="6" customWidth="1"/>
    <col min="15618" max="15618" width="8.5" style="6" customWidth="1"/>
    <col min="15619" max="15619" width="12.125" style="6" customWidth="1"/>
    <col min="15620" max="15620" width="11.625" style="6" bestFit="1" customWidth="1"/>
    <col min="15621" max="15621" width="10.875" style="6" customWidth="1"/>
    <col min="15622" max="15622" width="10.25" style="6" customWidth="1"/>
    <col min="15623" max="15623" width="11.25" style="6" customWidth="1"/>
    <col min="15624" max="15624" width="10.25" style="6" customWidth="1"/>
    <col min="15625" max="15625" width="10.375" style="6" customWidth="1"/>
    <col min="15626" max="15626" width="10.875" style="6" customWidth="1"/>
    <col min="15627" max="15627" width="11.125" style="6" bestFit="1" customWidth="1"/>
    <col min="15628" max="15628" width="11" style="6" customWidth="1"/>
    <col min="15629" max="15629" width="10.5" style="6" customWidth="1"/>
    <col min="15630" max="15630" width="10.875" style="6" bestFit="1" customWidth="1"/>
    <col min="15631" max="15631" width="1.75" style="6" customWidth="1"/>
    <col min="15632" max="15632" width="9.125" style="6" customWidth="1"/>
    <col min="15633" max="15633" width="11.5" style="6" customWidth="1"/>
    <col min="15634" max="15634" width="10.125" style="6" customWidth="1"/>
    <col min="15635" max="15637" width="10.375" style="6" customWidth="1"/>
    <col min="15638" max="15638" width="9.375" style="6" customWidth="1"/>
    <col min="15639" max="15639" width="8.75" style="6" customWidth="1"/>
    <col min="15640" max="15640" width="9.375" style="6" customWidth="1"/>
    <col min="15641" max="15641" width="9.75" style="6" customWidth="1"/>
    <col min="15642" max="15642" width="11.875" style="6" customWidth="1"/>
    <col min="15643" max="15643" width="10" style="6" customWidth="1"/>
    <col min="15644" max="15644" width="10.625" style="6" customWidth="1"/>
    <col min="15645" max="15645" width="11.125" style="6" bestFit="1" customWidth="1"/>
    <col min="15646" max="15646" width="1.125" style="6" customWidth="1"/>
    <col min="15647" max="15647" width="8.25" style="6" customWidth="1"/>
    <col min="15648" max="15648" width="11.75" style="6" customWidth="1"/>
    <col min="15649" max="15649" width="10.875" style="6" customWidth="1"/>
    <col min="15650" max="15651" width="11" style="6" customWidth="1"/>
    <col min="15652" max="15652" width="10" style="6" customWidth="1"/>
    <col min="15653" max="15653" width="11.625" style="6" customWidth="1"/>
    <col min="15654" max="15654" width="11.125" style="6" customWidth="1"/>
    <col min="15655" max="15655" width="12.5" style="6" customWidth="1"/>
    <col min="15656" max="15656" width="10.25" style="6" customWidth="1"/>
    <col min="15657" max="15657" width="9.875" style="6" customWidth="1"/>
    <col min="15658" max="15658" width="19.75" style="6" customWidth="1"/>
    <col min="15659" max="15659" width="9" style="6"/>
    <col min="15660" max="15670" width="10" style="6" customWidth="1"/>
    <col min="15671" max="15671" width="10.375" style="6" customWidth="1"/>
    <col min="15672" max="15672" width="3.625" style="6" customWidth="1"/>
    <col min="15673" max="15685" width="10" style="6" customWidth="1"/>
    <col min="15686" max="15686" width="9.625" style="6" bestFit="1" customWidth="1"/>
    <col min="15687" max="15687" width="1.875" style="6" customWidth="1"/>
    <col min="15688" max="15688" width="8.25" style="6" customWidth="1"/>
    <col min="15689" max="15698" width="10" style="6" customWidth="1"/>
    <col min="15699" max="15699" width="9.5" style="6" customWidth="1"/>
    <col min="15700" max="15709" width="10" style="6" customWidth="1"/>
    <col min="15710" max="15710" width="16" style="6" customWidth="1"/>
    <col min="15711" max="15712" width="11.125" style="6" customWidth="1"/>
    <col min="15713" max="15735" width="10" style="6" customWidth="1"/>
    <col min="15736" max="15737" width="9.875" style="6" customWidth="1"/>
    <col min="15738" max="15872" width="9" style="6"/>
    <col min="15873" max="15873" width="1.5" style="6" customWidth="1"/>
    <col min="15874" max="15874" width="8.5" style="6" customWidth="1"/>
    <col min="15875" max="15875" width="12.125" style="6" customWidth="1"/>
    <col min="15876" max="15876" width="11.625" style="6" bestFit="1" customWidth="1"/>
    <col min="15877" max="15877" width="10.875" style="6" customWidth="1"/>
    <col min="15878" max="15878" width="10.25" style="6" customWidth="1"/>
    <col min="15879" max="15879" width="11.25" style="6" customWidth="1"/>
    <col min="15880" max="15880" width="10.25" style="6" customWidth="1"/>
    <col min="15881" max="15881" width="10.375" style="6" customWidth="1"/>
    <col min="15882" max="15882" width="10.875" style="6" customWidth="1"/>
    <col min="15883" max="15883" width="11.125" style="6" bestFit="1" customWidth="1"/>
    <col min="15884" max="15884" width="11" style="6" customWidth="1"/>
    <col min="15885" max="15885" width="10.5" style="6" customWidth="1"/>
    <col min="15886" max="15886" width="10.875" style="6" bestFit="1" customWidth="1"/>
    <col min="15887" max="15887" width="1.75" style="6" customWidth="1"/>
    <col min="15888" max="15888" width="9.125" style="6" customWidth="1"/>
    <col min="15889" max="15889" width="11.5" style="6" customWidth="1"/>
    <col min="15890" max="15890" width="10.125" style="6" customWidth="1"/>
    <col min="15891" max="15893" width="10.375" style="6" customWidth="1"/>
    <col min="15894" max="15894" width="9.375" style="6" customWidth="1"/>
    <col min="15895" max="15895" width="8.75" style="6" customWidth="1"/>
    <col min="15896" max="15896" width="9.375" style="6" customWidth="1"/>
    <col min="15897" max="15897" width="9.75" style="6" customWidth="1"/>
    <col min="15898" max="15898" width="11.875" style="6" customWidth="1"/>
    <col min="15899" max="15899" width="10" style="6" customWidth="1"/>
    <col min="15900" max="15900" width="10.625" style="6" customWidth="1"/>
    <col min="15901" max="15901" width="11.125" style="6" bestFit="1" customWidth="1"/>
    <col min="15902" max="15902" width="1.125" style="6" customWidth="1"/>
    <col min="15903" max="15903" width="8.25" style="6" customWidth="1"/>
    <col min="15904" max="15904" width="11.75" style="6" customWidth="1"/>
    <col min="15905" max="15905" width="10.875" style="6" customWidth="1"/>
    <col min="15906" max="15907" width="11" style="6" customWidth="1"/>
    <col min="15908" max="15908" width="10" style="6" customWidth="1"/>
    <col min="15909" max="15909" width="11.625" style="6" customWidth="1"/>
    <col min="15910" max="15910" width="11.125" style="6" customWidth="1"/>
    <col min="15911" max="15911" width="12.5" style="6" customWidth="1"/>
    <col min="15912" max="15912" width="10.25" style="6" customWidth="1"/>
    <col min="15913" max="15913" width="9.875" style="6" customWidth="1"/>
    <col min="15914" max="15914" width="19.75" style="6" customWidth="1"/>
    <col min="15915" max="15915" width="9" style="6"/>
    <col min="15916" max="15926" width="10" style="6" customWidth="1"/>
    <col min="15927" max="15927" width="10.375" style="6" customWidth="1"/>
    <col min="15928" max="15928" width="3.625" style="6" customWidth="1"/>
    <col min="15929" max="15941" width="10" style="6" customWidth="1"/>
    <col min="15942" max="15942" width="9.625" style="6" bestFit="1" customWidth="1"/>
    <col min="15943" max="15943" width="1.875" style="6" customWidth="1"/>
    <col min="15944" max="15944" width="8.25" style="6" customWidth="1"/>
    <col min="15945" max="15954" width="10" style="6" customWidth="1"/>
    <col min="15955" max="15955" width="9.5" style="6" customWidth="1"/>
    <col min="15956" max="15965" width="10" style="6" customWidth="1"/>
    <col min="15966" max="15966" width="16" style="6" customWidth="1"/>
    <col min="15967" max="15968" width="11.125" style="6" customWidth="1"/>
    <col min="15969" max="15991" width="10" style="6" customWidth="1"/>
    <col min="15992" max="15993" width="9.875" style="6" customWidth="1"/>
    <col min="15994" max="16128" width="9" style="6"/>
    <col min="16129" max="16129" width="1.5" style="6" customWidth="1"/>
    <col min="16130" max="16130" width="8.5" style="6" customWidth="1"/>
    <col min="16131" max="16131" width="12.125" style="6" customWidth="1"/>
    <col min="16132" max="16132" width="11.625" style="6" bestFit="1" customWidth="1"/>
    <col min="16133" max="16133" width="10.875" style="6" customWidth="1"/>
    <col min="16134" max="16134" width="10.25" style="6" customWidth="1"/>
    <col min="16135" max="16135" width="11.25" style="6" customWidth="1"/>
    <col min="16136" max="16136" width="10.25" style="6" customWidth="1"/>
    <col min="16137" max="16137" width="10.375" style="6" customWidth="1"/>
    <col min="16138" max="16138" width="10.875" style="6" customWidth="1"/>
    <col min="16139" max="16139" width="11.125" style="6" bestFit="1" customWidth="1"/>
    <col min="16140" max="16140" width="11" style="6" customWidth="1"/>
    <col min="16141" max="16141" width="10.5" style="6" customWidth="1"/>
    <col min="16142" max="16142" width="10.875" style="6" bestFit="1" customWidth="1"/>
    <col min="16143" max="16143" width="1.75" style="6" customWidth="1"/>
    <col min="16144" max="16144" width="9.125" style="6" customWidth="1"/>
    <col min="16145" max="16145" width="11.5" style="6" customWidth="1"/>
    <col min="16146" max="16146" width="10.125" style="6" customWidth="1"/>
    <col min="16147" max="16149" width="10.375" style="6" customWidth="1"/>
    <col min="16150" max="16150" width="9.375" style="6" customWidth="1"/>
    <col min="16151" max="16151" width="8.75" style="6" customWidth="1"/>
    <col min="16152" max="16152" width="9.375" style="6" customWidth="1"/>
    <col min="16153" max="16153" width="9.75" style="6" customWidth="1"/>
    <col min="16154" max="16154" width="11.875" style="6" customWidth="1"/>
    <col min="16155" max="16155" width="10" style="6" customWidth="1"/>
    <col min="16156" max="16156" width="10.625" style="6" customWidth="1"/>
    <col min="16157" max="16157" width="11.125" style="6" bestFit="1" customWidth="1"/>
    <col min="16158" max="16158" width="1.125" style="6" customWidth="1"/>
    <col min="16159" max="16159" width="8.25" style="6" customWidth="1"/>
    <col min="16160" max="16160" width="11.75" style="6" customWidth="1"/>
    <col min="16161" max="16161" width="10.875" style="6" customWidth="1"/>
    <col min="16162" max="16163" width="11" style="6" customWidth="1"/>
    <col min="16164" max="16164" width="10" style="6" customWidth="1"/>
    <col min="16165" max="16165" width="11.625" style="6" customWidth="1"/>
    <col min="16166" max="16166" width="11.125" style="6" customWidth="1"/>
    <col min="16167" max="16167" width="12.5" style="6" customWidth="1"/>
    <col min="16168" max="16168" width="10.25" style="6" customWidth="1"/>
    <col min="16169" max="16169" width="9.875" style="6" customWidth="1"/>
    <col min="16170" max="16170" width="19.75" style="6" customWidth="1"/>
    <col min="16171" max="16171" width="9" style="6"/>
    <col min="16172" max="16182" width="10" style="6" customWidth="1"/>
    <col min="16183" max="16183" width="10.375" style="6" customWidth="1"/>
    <col min="16184" max="16184" width="3.625" style="6" customWidth="1"/>
    <col min="16185" max="16197" width="10" style="6" customWidth="1"/>
    <col min="16198" max="16198" width="9.625" style="6" bestFit="1" customWidth="1"/>
    <col min="16199" max="16199" width="1.875" style="6" customWidth="1"/>
    <col min="16200" max="16200" width="8.25" style="6" customWidth="1"/>
    <col min="16201" max="16210" width="10" style="6" customWidth="1"/>
    <col min="16211" max="16211" width="9.5" style="6" customWidth="1"/>
    <col min="16212" max="16221" width="10" style="6" customWidth="1"/>
    <col min="16222" max="16222" width="16" style="6" customWidth="1"/>
    <col min="16223" max="16224" width="11.125" style="6" customWidth="1"/>
    <col min="16225" max="16247" width="10" style="6" customWidth="1"/>
    <col min="16248" max="16249" width="9.875" style="6" customWidth="1"/>
    <col min="16250" max="16384" width="9" style="6"/>
  </cols>
  <sheetData>
    <row r="1" spans="2:121" ht="12">
      <c r="B1" s="1" t="s">
        <v>0</v>
      </c>
      <c r="C1" s="2"/>
      <c r="D1" s="3" t="s">
        <v>347</v>
      </c>
      <c r="E1" s="4" t="s">
        <v>228</v>
      </c>
      <c r="F1" s="4"/>
      <c r="G1" s="5"/>
      <c r="H1" s="5"/>
      <c r="I1" s="5"/>
      <c r="J1" s="5"/>
      <c r="K1" s="5"/>
      <c r="L1" s="5"/>
      <c r="N1" s="7" t="s">
        <v>2</v>
      </c>
      <c r="O1" s="7"/>
      <c r="P1" s="130" t="str">
        <f>B1</f>
        <v>市町村民所得（2008SNA）</v>
      </c>
      <c r="Q1" s="7"/>
      <c r="R1" s="8" t="str">
        <f>$D$1</f>
        <v>平成23年度</v>
      </c>
      <c r="S1" s="4" t="s">
        <v>3</v>
      </c>
      <c r="T1" s="5"/>
      <c r="U1" s="3"/>
      <c r="V1" s="4"/>
      <c r="W1" s="4"/>
      <c r="X1" s="5"/>
      <c r="Y1" s="5"/>
      <c r="Z1" s="5"/>
      <c r="AA1" s="5"/>
      <c r="AB1" s="5"/>
      <c r="AC1" s="7" t="s">
        <v>2</v>
      </c>
      <c r="AD1" s="7"/>
      <c r="AE1" s="1" t="str">
        <f>B1</f>
        <v>市町村民所得（2008SNA）</v>
      </c>
      <c r="AF1" s="7"/>
      <c r="AG1" s="8" t="str">
        <f>$D$1</f>
        <v>平成23年度</v>
      </c>
      <c r="AH1" s="4" t="s">
        <v>3</v>
      </c>
      <c r="AJ1" s="5"/>
      <c r="AK1" s="3"/>
      <c r="AL1" s="4"/>
      <c r="AM1" s="4"/>
      <c r="AN1" s="5"/>
      <c r="AO1" s="7" t="s">
        <v>2</v>
      </c>
      <c r="AP1" s="7"/>
      <c r="AQ1" s="1" t="str">
        <f>$B$1</f>
        <v>市町村民所得（2008SNA）</v>
      </c>
      <c r="AS1" s="8" t="str">
        <f>$D$1</f>
        <v>平成23年度</v>
      </c>
      <c r="AT1" s="9" t="s">
        <v>4</v>
      </c>
      <c r="AU1" s="3"/>
      <c r="AV1" s="9"/>
      <c r="AW1" s="4"/>
      <c r="AX1" s="5"/>
      <c r="AY1" s="5"/>
      <c r="AZ1" s="5"/>
      <c r="BA1" s="7"/>
      <c r="BB1" s="5"/>
      <c r="BC1" s="7" t="s">
        <v>5</v>
      </c>
      <c r="BE1" s="1" t="str">
        <f>$B$1</f>
        <v>市町村民所得（2008SNA）</v>
      </c>
      <c r="BG1" s="8" t="str">
        <f>$D$1</f>
        <v>平成23年度</v>
      </c>
      <c r="BH1" s="9" t="s">
        <v>4</v>
      </c>
      <c r="BI1" s="3"/>
      <c r="BJ1" s="9"/>
      <c r="BK1" s="4"/>
      <c r="BL1" s="7"/>
      <c r="BM1" s="5"/>
      <c r="BN1" s="5"/>
      <c r="BO1" s="5"/>
      <c r="BP1" s="5"/>
      <c r="BR1" s="7" t="s">
        <v>5</v>
      </c>
      <c r="BS1" s="5"/>
      <c r="BT1" s="1" t="str">
        <f>$B$1</f>
        <v>市町村民所得（2008SNA）</v>
      </c>
      <c r="BU1" s="6"/>
      <c r="BV1" s="8" t="str">
        <f>$D$1</f>
        <v>平成23年度</v>
      </c>
      <c r="BW1" s="9" t="s">
        <v>4</v>
      </c>
      <c r="BX1" s="3"/>
      <c r="BY1" s="5"/>
      <c r="BZ1" s="3"/>
      <c r="CA1" s="9"/>
      <c r="CB1" s="4"/>
      <c r="CC1" s="5"/>
      <c r="CD1" s="7" t="s">
        <v>5</v>
      </c>
      <c r="CE1" s="1" t="str">
        <f>$B$1</f>
        <v>市町村民所得（2008SNA）</v>
      </c>
      <c r="CG1" s="8" t="str">
        <f>$D$1</f>
        <v>平成23年度</v>
      </c>
      <c r="CH1" s="4" t="s">
        <v>6</v>
      </c>
      <c r="CI1" s="3"/>
      <c r="CJ1" s="4"/>
      <c r="CK1" s="10"/>
      <c r="CL1" s="11"/>
      <c r="CM1" s="11"/>
      <c r="CN1" s="11"/>
      <c r="CO1" s="11"/>
      <c r="CP1" s="11"/>
      <c r="CQ1" s="7" t="s">
        <v>5</v>
      </c>
      <c r="CS1" s="1" t="str">
        <f>$B$1</f>
        <v>市町村民所得（2008SNA）</v>
      </c>
      <c r="CT1" s="7"/>
      <c r="CU1" s="8" t="str">
        <f>$D$1</f>
        <v>平成23年度</v>
      </c>
      <c r="CV1" s="4" t="s">
        <v>6</v>
      </c>
      <c r="CW1" s="5"/>
      <c r="CX1" s="3"/>
      <c r="CY1" s="4"/>
      <c r="CZ1" s="10"/>
      <c r="DA1" s="11"/>
      <c r="DB1" s="11"/>
      <c r="DC1" s="11"/>
      <c r="DD1" s="11"/>
      <c r="DE1" s="11"/>
      <c r="DF1" s="7" t="s">
        <v>5</v>
      </c>
      <c r="DH1" s="1" t="str">
        <f>$B$1</f>
        <v>市町村民所得（2008SNA）</v>
      </c>
      <c r="DI1" s="7"/>
      <c r="DJ1" s="8" t="str">
        <f>$D$1</f>
        <v>平成23年度</v>
      </c>
      <c r="DK1" s="4" t="s">
        <v>6</v>
      </c>
      <c r="DM1" s="5"/>
      <c r="DN1" s="3"/>
      <c r="DO1" s="4"/>
      <c r="DP1" s="7" t="s">
        <v>5</v>
      </c>
    </row>
    <row r="2" spans="2:121" ht="18" customHeight="1">
      <c r="B2" s="12"/>
      <c r="C2" s="13" t="s">
        <v>229</v>
      </c>
      <c r="D2" s="14"/>
      <c r="E2" s="14"/>
      <c r="F2" s="14"/>
      <c r="G2" s="15"/>
      <c r="H2" s="14" t="s">
        <v>230</v>
      </c>
      <c r="I2" s="14"/>
      <c r="J2" s="14"/>
      <c r="K2" s="14"/>
      <c r="L2" s="14"/>
      <c r="M2" s="16"/>
      <c r="N2" s="17"/>
      <c r="O2" s="5"/>
      <c r="P2" s="12"/>
      <c r="Q2" s="14"/>
      <c r="R2" s="14"/>
      <c r="S2" s="14"/>
      <c r="T2" s="14"/>
      <c r="U2" s="14"/>
      <c r="V2" s="14"/>
      <c r="W2" s="18"/>
      <c r="X2" s="18"/>
      <c r="Y2" s="15"/>
      <c r="Z2" s="19" t="s">
        <v>9</v>
      </c>
      <c r="AA2" s="14"/>
      <c r="AB2" s="14"/>
      <c r="AC2" s="15"/>
      <c r="AD2" s="5"/>
      <c r="AE2" s="12"/>
      <c r="AF2" s="14"/>
      <c r="AG2" s="14"/>
      <c r="AH2" s="14"/>
      <c r="AI2" s="14"/>
      <c r="AJ2" s="14"/>
      <c r="AK2" s="14"/>
      <c r="AL2" s="14"/>
      <c r="AM2" s="20" t="s">
        <v>10</v>
      </c>
      <c r="AN2" s="20" t="s">
        <v>231</v>
      </c>
      <c r="AO2" s="20" t="s">
        <v>12</v>
      </c>
      <c r="AP2" s="21"/>
      <c r="AQ2" s="12"/>
      <c r="AR2" s="22" t="s">
        <v>229</v>
      </c>
      <c r="AS2" s="14"/>
      <c r="AT2" s="14"/>
      <c r="AU2" s="14"/>
      <c r="AV2" s="14"/>
      <c r="AW2" s="23" t="s">
        <v>230</v>
      </c>
      <c r="AX2" s="14"/>
      <c r="AY2" s="14"/>
      <c r="AZ2" s="14"/>
      <c r="BA2" s="14"/>
      <c r="BB2" s="14"/>
      <c r="BC2" s="15"/>
      <c r="BE2" s="12"/>
      <c r="BF2" s="14"/>
      <c r="BG2" s="14"/>
      <c r="BH2" s="14"/>
      <c r="BI2" s="14"/>
      <c r="BJ2" s="14"/>
      <c r="BK2" s="14"/>
      <c r="BL2" s="18"/>
      <c r="BM2" s="18"/>
      <c r="BN2" s="15"/>
      <c r="BO2" s="19" t="s">
        <v>9</v>
      </c>
      <c r="BP2" s="14"/>
      <c r="BQ2" s="14"/>
      <c r="BR2" s="15"/>
      <c r="BS2" s="5"/>
      <c r="BT2" s="12"/>
      <c r="BU2" s="14"/>
      <c r="BV2" s="14"/>
      <c r="BW2" s="14"/>
      <c r="BX2" s="14"/>
      <c r="BY2" s="14"/>
      <c r="BZ2" s="14"/>
      <c r="CA2" s="14"/>
      <c r="CB2" s="24" t="s">
        <v>10</v>
      </c>
      <c r="CC2" s="20" t="s">
        <v>231</v>
      </c>
      <c r="CD2" s="20" t="s">
        <v>12</v>
      </c>
      <c r="CE2" s="127"/>
      <c r="CF2" s="25" t="s">
        <v>229</v>
      </c>
      <c r="CG2" s="14"/>
      <c r="CH2" s="14"/>
      <c r="CI2" s="14"/>
      <c r="CJ2" s="15"/>
      <c r="CK2" s="14" t="s">
        <v>230</v>
      </c>
      <c r="CL2" s="14"/>
      <c r="CM2" s="14"/>
      <c r="CN2" s="14"/>
      <c r="CO2" s="14"/>
      <c r="CP2" s="16"/>
      <c r="CQ2" s="17"/>
      <c r="CS2" s="12"/>
      <c r="CT2" s="14"/>
      <c r="CU2" s="14"/>
      <c r="CV2" s="14"/>
      <c r="CW2" s="14"/>
      <c r="CX2" s="14"/>
      <c r="CY2" s="14"/>
      <c r="CZ2" s="18"/>
      <c r="DA2" s="18"/>
      <c r="DB2" s="15"/>
      <c r="DC2" s="19" t="s">
        <v>9</v>
      </c>
      <c r="DD2" s="14"/>
      <c r="DE2" s="14"/>
      <c r="DF2" s="15"/>
      <c r="DH2" s="12"/>
      <c r="DI2" s="14"/>
      <c r="DJ2" s="14"/>
      <c r="DK2" s="14"/>
      <c r="DL2" s="14"/>
      <c r="DM2" s="14"/>
      <c r="DN2" s="14"/>
      <c r="DO2" s="14"/>
      <c r="DP2" s="24" t="s">
        <v>10</v>
      </c>
      <c r="DQ2" s="21"/>
    </row>
    <row r="3" spans="2:121" ht="15.75" customHeight="1">
      <c r="B3" s="26"/>
      <c r="C3" s="27"/>
      <c r="D3" s="12" t="s">
        <v>232</v>
      </c>
      <c r="E3" s="23" t="s">
        <v>233</v>
      </c>
      <c r="F3" s="14"/>
      <c r="G3" s="15"/>
      <c r="H3" s="28"/>
      <c r="I3" s="28"/>
      <c r="J3" s="28"/>
      <c r="K3" s="23" t="s">
        <v>234</v>
      </c>
      <c r="L3" s="14"/>
      <c r="M3" s="15"/>
      <c r="N3" s="12" t="s">
        <v>235</v>
      </c>
      <c r="O3" s="5"/>
      <c r="P3" s="63"/>
      <c r="Q3" s="14"/>
      <c r="R3" s="14"/>
      <c r="S3" s="14"/>
      <c r="T3" s="14"/>
      <c r="U3" s="14"/>
      <c r="V3" s="15"/>
      <c r="W3" s="23" t="s">
        <v>19</v>
      </c>
      <c r="X3" s="14"/>
      <c r="Y3" s="15"/>
      <c r="Z3" s="28"/>
      <c r="AA3" s="23" t="s">
        <v>20</v>
      </c>
      <c r="AB3" s="14"/>
      <c r="AC3" s="15"/>
      <c r="AD3" s="5"/>
      <c r="AE3" s="63"/>
      <c r="AF3" s="14" t="s">
        <v>21</v>
      </c>
      <c r="AG3" s="14"/>
      <c r="AH3" s="15"/>
      <c r="AI3" s="23" t="s">
        <v>236</v>
      </c>
      <c r="AJ3" s="14"/>
      <c r="AK3" s="14"/>
      <c r="AL3" s="14"/>
      <c r="AM3" s="26"/>
      <c r="AN3" s="26" t="s">
        <v>23</v>
      </c>
      <c r="AO3" s="29" t="s">
        <v>10</v>
      </c>
      <c r="AP3" s="21"/>
      <c r="AQ3" s="26"/>
      <c r="AR3" s="27"/>
      <c r="AS3" s="30" t="s">
        <v>232</v>
      </c>
      <c r="AT3" s="23" t="s">
        <v>233</v>
      </c>
      <c r="AU3" s="14"/>
      <c r="AV3" s="14"/>
      <c r="AW3" s="27"/>
      <c r="AX3" s="28"/>
      <c r="AY3" s="28"/>
      <c r="AZ3" s="23" t="s">
        <v>234</v>
      </c>
      <c r="BA3" s="14"/>
      <c r="BB3" s="15"/>
      <c r="BC3" s="15" t="s">
        <v>235</v>
      </c>
      <c r="BE3" s="63"/>
      <c r="BF3" s="14"/>
      <c r="BG3" s="14"/>
      <c r="BH3" s="14"/>
      <c r="BI3" s="14"/>
      <c r="BJ3" s="14"/>
      <c r="BK3" s="15"/>
      <c r="BL3" s="23" t="s">
        <v>19</v>
      </c>
      <c r="BM3" s="14"/>
      <c r="BN3" s="15"/>
      <c r="BO3" s="28"/>
      <c r="BP3" s="23" t="s">
        <v>20</v>
      </c>
      <c r="BQ3" s="14"/>
      <c r="BR3" s="15"/>
      <c r="BS3" s="5"/>
      <c r="BT3" s="63"/>
      <c r="BU3" s="14" t="s">
        <v>21</v>
      </c>
      <c r="BV3" s="14"/>
      <c r="BW3" s="15"/>
      <c r="BX3" s="23" t="s">
        <v>236</v>
      </c>
      <c r="BY3" s="14"/>
      <c r="BZ3" s="14"/>
      <c r="CA3" s="14"/>
      <c r="CB3" s="26"/>
      <c r="CC3" s="26"/>
      <c r="CD3" s="29" t="s">
        <v>10</v>
      </c>
      <c r="CE3" s="128"/>
      <c r="CF3" s="28"/>
      <c r="CG3" s="30" t="s">
        <v>232</v>
      </c>
      <c r="CH3" s="23" t="s">
        <v>233</v>
      </c>
      <c r="CI3" s="14"/>
      <c r="CJ3" s="15"/>
      <c r="CK3" s="28"/>
      <c r="CL3" s="28"/>
      <c r="CM3" s="28"/>
      <c r="CN3" s="23" t="s">
        <v>234</v>
      </c>
      <c r="CO3" s="14"/>
      <c r="CP3" s="15"/>
      <c r="CQ3" s="12" t="s">
        <v>235</v>
      </c>
      <c r="CS3" s="63"/>
      <c r="CT3" s="14"/>
      <c r="CU3" s="14"/>
      <c r="CV3" s="14"/>
      <c r="CW3" s="14"/>
      <c r="CX3" s="14"/>
      <c r="CY3" s="15"/>
      <c r="CZ3" s="23" t="s">
        <v>19</v>
      </c>
      <c r="DA3" s="14"/>
      <c r="DB3" s="15"/>
      <c r="DC3" s="28"/>
      <c r="DD3" s="23" t="s">
        <v>20</v>
      </c>
      <c r="DE3" s="14"/>
      <c r="DF3" s="15"/>
      <c r="DH3" s="63"/>
      <c r="DI3" s="14" t="s">
        <v>21</v>
      </c>
      <c r="DJ3" s="14"/>
      <c r="DK3" s="15"/>
      <c r="DL3" s="23" t="s">
        <v>236</v>
      </c>
      <c r="DM3" s="14"/>
      <c r="DN3" s="14"/>
      <c r="DO3" s="14"/>
      <c r="DP3" s="26"/>
      <c r="DQ3" s="21"/>
    </row>
    <row r="4" spans="2:121" ht="11.25" customHeight="1">
      <c r="B4" s="26"/>
      <c r="C4" s="31"/>
      <c r="D4" s="32"/>
      <c r="E4" s="31"/>
      <c r="F4" s="331" t="s">
        <v>28</v>
      </c>
      <c r="G4" s="331" t="s">
        <v>29</v>
      </c>
      <c r="H4" s="33"/>
      <c r="I4" s="34"/>
      <c r="J4" s="35"/>
      <c r="K4" s="31"/>
      <c r="L4" s="34"/>
      <c r="M4" s="35"/>
      <c r="N4" s="32"/>
      <c r="O4" s="36"/>
      <c r="P4" s="32"/>
      <c r="Q4" s="18" t="s">
        <v>30</v>
      </c>
      <c r="R4" s="25"/>
      <c r="S4" s="37"/>
      <c r="T4" s="38" t="s">
        <v>31</v>
      </c>
      <c r="U4" s="38" t="s">
        <v>32</v>
      </c>
      <c r="V4" s="24" t="s">
        <v>33</v>
      </c>
      <c r="W4" s="31"/>
      <c r="X4" s="34"/>
      <c r="Y4" s="35"/>
      <c r="Z4" s="33"/>
      <c r="AA4" s="31"/>
      <c r="AB4" s="20" t="s">
        <v>34</v>
      </c>
      <c r="AC4" s="20" t="s">
        <v>35</v>
      </c>
      <c r="AD4" s="39"/>
      <c r="AE4" s="26"/>
      <c r="AF4" s="33"/>
      <c r="AG4" s="20" t="s">
        <v>34</v>
      </c>
      <c r="AH4" s="20" t="s">
        <v>35</v>
      </c>
      <c r="AI4" s="31"/>
      <c r="AJ4" s="24" t="s">
        <v>36</v>
      </c>
      <c r="AK4" s="30" t="s">
        <v>37</v>
      </c>
      <c r="AL4" s="20" t="s">
        <v>38</v>
      </c>
      <c r="AM4" s="32"/>
      <c r="AN4" s="32"/>
      <c r="AO4" s="32"/>
      <c r="AP4" s="21"/>
      <c r="AQ4" s="26"/>
      <c r="AR4" s="31"/>
      <c r="AS4" s="32"/>
      <c r="AT4" s="31"/>
      <c r="AU4" s="33"/>
      <c r="AV4" s="33"/>
      <c r="AW4" s="31"/>
      <c r="AX4" s="34"/>
      <c r="AY4" s="35"/>
      <c r="AZ4" s="31"/>
      <c r="BA4" s="34"/>
      <c r="BB4" s="35"/>
      <c r="BC4" s="40"/>
      <c r="BE4" s="32"/>
      <c r="BF4" s="22" t="s">
        <v>30</v>
      </c>
      <c r="BG4" s="25"/>
      <c r="BH4" s="37"/>
      <c r="BI4" s="38" t="s">
        <v>31</v>
      </c>
      <c r="BJ4" s="38" t="s">
        <v>32</v>
      </c>
      <c r="BK4" s="24" t="s">
        <v>33</v>
      </c>
      <c r="BL4" s="31"/>
      <c r="BM4" s="34"/>
      <c r="BN4" s="35"/>
      <c r="BO4" s="33"/>
      <c r="BP4" s="31"/>
      <c r="BQ4" s="20" t="s">
        <v>34</v>
      </c>
      <c r="BR4" s="20" t="s">
        <v>35</v>
      </c>
      <c r="BS4" s="39"/>
      <c r="BT4" s="26"/>
      <c r="BU4" s="33"/>
      <c r="BV4" s="20" t="s">
        <v>34</v>
      </c>
      <c r="BW4" s="20" t="s">
        <v>35</v>
      </c>
      <c r="BX4" s="31"/>
      <c r="BY4" s="24" t="s">
        <v>36</v>
      </c>
      <c r="BZ4" s="30" t="s">
        <v>37</v>
      </c>
      <c r="CA4" s="20" t="s">
        <v>38</v>
      </c>
      <c r="CB4" s="32"/>
      <c r="CC4" s="32"/>
      <c r="CD4" s="32"/>
      <c r="CE4" s="128"/>
      <c r="CF4" s="33"/>
      <c r="CG4" s="32"/>
      <c r="CH4" s="31"/>
      <c r="CI4" s="33"/>
      <c r="CJ4" s="40"/>
      <c r="CK4" s="33"/>
      <c r="CL4" s="34"/>
      <c r="CM4" s="35"/>
      <c r="CN4" s="31"/>
      <c r="CO4" s="34"/>
      <c r="CP4" s="35"/>
      <c r="CQ4" s="32"/>
      <c r="CS4" s="32"/>
      <c r="CT4" s="22" t="s">
        <v>30</v>
      </c>
      <c r="CU4" s="25"/>
      <c r="CV4" s="37"/>
      <c r="CW4" s="38" t="s">
        <v>31</v>
      </c>
      <c r="CX4" s="38" t="s">
        <v>32</v>
      </c>
      <c r="CY4" s="24" t="s">
        <v>33</v>
      </c>
      <c r="CZ4" s="31"/>
      <c r="DA4" s="34"/>
      <c r="DB4" s="35"/>
      <c r="DC4" s="33"/>
      <c r="DD4" s="31"/>
      <c r="DE4" s="20" t="s">
        <v>34</v>
      </c>
      <c r="DF4" s="20" t="s">
        <v>35</v>
      </c>
      <c r="DH4" s="26"/>
      <c r="DI4" s="33"/>
      <c r="DJ4" s="20" t="s">
        <v>34</v>
      </c>
      <c r="DK4" s="20" t="s">
        <v>35</v>
      </c>
      <c r="DL4" s="31"/>
      <c r="DM4" s="24" t="s">
        <v>36</v>
      </c>
      <c r="DN4" s="30" t="s">
        <v>37</v>
      </c>
      <c r="DO4" s="20" t="s">
        <v>38</v>
      </c>
      <c r="DP4" s="32"/>
      <c r="DQ4" s="21"/>
    </row>
    <row r="5" spans="2:121" ht="12.75" customHeight="1">
      <c r="B5" s="41"/>
      <c r="C5" s="42"/>
      <c r="D5" s="41"/>
      <c r="E5" s="43"/>
      <c r="F5" s="332"/>
      <c r="G5" s="332"/>
      <c r="H5" s="44"/>
      <c r="I5" s="45" t="s">
        <v>39</v>
      </c>
      <c r="J5" s="45" t="s">
        <v>40</v>
      </c>
      <c r="K5" s="43"/>
      <c r="L5" s="45" t="s">
        <v>39</v>
      </c>
      <c r="M5" s="45" t="s">
        <v>40</v>
      </c>
      <c r="N5" s="41"/>
      <c r="O5" s="39"/>
      <c r="P5" s="41"/>
      <c r="Q5" s="44"/>
      <c r="R5" s="45" t="s">
        <v>39</v>
      </c>
      <c r="S5" s="45" t="s">
        <v>40</v>
      </c>
      <c r="T5" s="41"/>
      <c r="U5" s="46" t="s">
        <v>41</v>
      </c>
      <c r="V5" s="41"/>
      <c r="W5" s="43"/>
      <c r="X5" s="45" t="s">
        <v>39</v>
      </c>
      <c r="Y5" s="45" t="s">
        <v>40</v>
      </c>
      <c r="Z5" s="44"/>
      <c r="AA5" s="43"/>
      <c r="AB5" s="41" t="s">
        <v>237</v>
      </c>
      <c r="AC5" s="41"/>
      <c r="AD5" s="39"/>
      <c r="AE5" s="41"/>
      <c r="AF5" s="44"/>
      <c r="AG5" s="41" t="s">
        <v>237</v>
      </c>
      <c r="AH5" s="41"/>
      <c r="AI5" s="43"/>
      <c r="AJ5" s="41"/>
      <c r="AK5" s="47" t="s">
        <v>238</v>
      </c>
      <c r="AL5" s="41"/>
      <c r="AM5" s="41"/>
      <c r="AN5" s="41"/>
      <c r="AO5" s="41"/>
      <c r="AP5" s="21"/>
      <c r="AQ5" s="41"/>
      <c r="AR5" s="42"/>
      <c r="AS5" s="41"/>
      <c r="AT5" s="43"/>
      <c r="AU5" s="48" t="s">
        <v>45</v>
      </c>
      <c r="AV5" s="49" t="s">
        <v>46</v>
      </c>
      <c r="AW5" s="43"/>
      <c r="AX5" s="45" t="s">
        <v>39</v>
      </c>
      <c r="AY5" s="45" t="s">
        <v>40</v>
      </c>
      <c r="AZ5" s="43"/>
      <c r="BA5" s="45" t="s">
        <v>39</v>
      </c>
      <c r="BB5" s="45" t="s">
        <v>40</v>
      </c>
      <c r="BC5" s="50"/>
      <c r="BE5" s="41"/>
      <c r="BF5" s="43"/>
      <c r="BG5" s="45" t="s">
        <v>39</v>
      </c>
      <c r="BH5" s="45" t="s">
        <v>40</v>
      </c>
      <c r="BI5" s="41"/>
      <c r="BJ5" s="46" t="s">
        <v>41</v>
      </c>
      <c r="BK5" s="41"/>
      <c r="BL5" s="43"/>
      <c r="BM5" s="45" t="s">
        <v>39</v>
      </c>
      <c r="BN5" s="45" t="s">
        <v>40</v>
      </c>
      <c r="BO5" s="44"/>
      <c r="BP5" s="43"/>
      <c r="BQ5" s="41" t="s">
        <v>237</v>
      </c>
      <c r="BR5" s="41"/>
      <c r="BS5" s="39"/>
      <c r="BT5" s="41"/>
      <c r="BU5" s="44"/>
      <c r="BV5" s="41" t="s">
        <v>237</v>
      </c>
      <c r="BW5" s="41"/>
      <c r="BX5" s="43"/>
      <c r="BY5" s="41"/>
      <c r="BZ5" s="47" t="s">
        <v>238</v>
      </c>
      <c r="CA5" s="41"/>
      <c r="CB5" s="41"/>
      <c r="CC5" s="41"/>
      <c r="CD5" s="41"/>
      <c r="CE5" s="129"/>
      <c r="CF5" s="51"/>
      <c r="CG5" s="41"/>
      <c r="CH5" s="43"/>
      <c r="CI5" s="48" t="s">
        <v>45</v>
      </c>
      <c r="CJ5" s="48" t="s">
        <v>46</v>
      </c>
      <c r="CK5" s="44"/>
      <c r="CL5" s="45" t="s">
        <v>39</v>
      </c>
      <c r="CM5" s="45" t="s">
        <v>40</v>
      </c>
      <c r="CN5" s="43"/>
      <c r="CO5" s="45" t="s">
        <v>39</v>
      </c>
      <c r="CP5" s="45" t="s">
        <v>40</v>
      </c>
      <c r="CQ5" s="41"/>
      <c r="CS5" s="41"/>
      <c r="CT5" s="43"/>
      <c r="CU5" s="45" t="s">
        <v>39</v>
      </c>
      <c r="CV5" s="45" t="s">
        <v>40</v>
      </c>
      <c r="CW5" s="41"/>
      <c r="CX5" s="46" t="s">
        <v>41</v>
      </c>
      <c r="CY5" s="41"/>
      <c r="CZ5" s="43"/>
      <c r="DA5" s="45" t="s">
        <v>39</v>
      </c>
      <c r="DB5" s="45" t="s">
        <v>40</v>
      </c>
      <c r="DC5" s="44"/>
      <c r="DD5" s="43"/>
      <c r="DE5" s="41" t="s">
        <v>237</v>
      </c>
      <c r="DF5" s="41"/>
      <c r="DH5" s="41"/>
      <c r="DI5" s="44"/>
      <c r="DJ5" s="41" t="s">
        <v>237</v>
      </c>
      <c r="DK5" s="41"/>
      <c r="DL5" s="43"/>
      <c r="DM5" s="41"/>
      <c r="DN5" s="47" t="s">
        <v>238</v>
      </c>
      <c r="DO5" s="41"/>
      <c r="DP5" s="41"/>
      <c r="DQ5" s="21"/>
    </row>
    <row r="6" spans="2:121" ht="12">
      <c r="B6" s="12" t="s">
        <v>48</v>
      </c>
      <c r="C6" s="5">
        <v>1484154105</v>
      </c>
      <c r="D6" s="5">
        <v>1275695947</v>
      </c>
      <c r="E6" s="5">
        <v>208458158</v>
      </c>
      <c r="F6" s="5">
        <v>184432726</v>
      </c>
      <c r="G6" s="5">
        <v>24025432</v>
      </c>
      <c r="H6" s="5">
        <v>119831139</v>
      </c>
      <c r="I6" s="5">
        <v>183003450</v>
      </c>
      <c r="J6" s="5">
        <v>63172311</v>
      </c>
      <c r="K6" s="5">
        <v>-2199750</v>
      </c>
      <c r="L6" s="5">
        <v>59061838</v>
      </c>
      <c r="M6" s="5">
        <v>61261588</v>
      </c>
      <c r="N6" s="52">
        <v>119293557</v>
      </c>
      <c r="O6" s="5"/>
      <c r="P6" s="12" t="s">
        <v>48</v>
      </c>
      <c r="Q6" s="5">
        <v>35366347</v>
      </c>
      <c r="R6" s="5">
        <v>36985563</v>
      </c>
      <c r="S6" s="5">
        <v>1619216</v>
      </c>
      <c r="T6" s="5">
        <v>19905911</v>
      </c>
      <c r="U6" s="5">
        <v>52722855</v>
      </c>
      <c r="V6" s="5">
        <v>11298444</v>
      </c>
      <c r="W6" s="5">
        <v>2737332</v>
      </c>
      <c r="X6" s="5">
        <v>3028839</v>
      </c>
      <c r="Y6" s="5">
        <v>291507</v>
      </c>
      <c r="Z6" s="5">
        <v>357337923</v>
      </c>
      <c r="AA6" s="5">
        <v>122206847</v>
      </c>
      <c r="AB6" s="5">
        <v>99210731</v>
      </c>
      <c r="AC6" s="52">
        <v>22996116</v>
      </c>
      <c r="AD6" s="5">
        <v>0</v>
      </c>
      <c r="AE6" s="12" t="s">
        <v>48</v>
      </c>
      <c r="AF6" s="5">
        <v>33247498</v>
      </c>
      <c r="AG6" s="53">
        <v>19701232</v>
      </c>
      <c r="AH6" s="5">
        <v>13546266</v>
      </c>
      <c r="AI6" s="5">
        <v>201883578</v>
      </c>
      <c r="AJ6" s="5">
        <v>5084698</v>
      </c>
      <c r="AK6" s="5">
        <v>69319039</v>
      </c>
      <c r="AL6" s="5">
        <v>127479841</v>
      </c>
      <c r="AM6" s="53">
        <v>1961323167</v>
      </c>
      <c r="AN6" s="53">
        <v>736484</v>
      </c>
      <c r="AO6" s="52">
        <v>2663.0899883772086</v>
      </c>
      <c r="AQ6" s="12" t="s">
        <v>48</v>
      </c>
      <c r="AR6" s="11">
        <v>3.3500850464776821</v>
      </c>
      <c r="AS6" s="11">
        <v>3.1561302555082928</v>
      </c>
      <c r="AT6" s="11">
        <v>4.553098986302957</v>
      </c>
      <c r="AU6" s="11">
        <v>6.1908543014611714</v>
      </c>
      <c r="AV6" s="54">
        <v>-6.5149448689339753</v>
      </c>
      <c r="AW6" s="11">
        <v>9.0235881841098031</v>
      </c>
      <c r="AX6" s="11">
        <v>6.1428420121943992</v>
      </c>
      <c r="AY6" s="11">
        <v>1.0766873429224619</v>
      </c>
      <c r="AZ6" s="11">
        <v>-145.77682634397829</v>
      </c>
      <c r="BA6" s="11">
        <v>-8.8666530716691323</v>
      </c>
      <c r="BB6" s="11">
        <v>2.0979280407590495</v>
      </c>
      <c r="BC6" s="55">
        <v>16.461872745967629</v>
      </c>
      <c r="BD6" s="5"/>
      <c r="BE6" s="12" t="s">
        <v>48</v>
      </c>
      <c r="BF6" s="11">
        <v>10.968674922894376</v>
      </c>
      <c r="BG6" s="11">
        <v>8.451944702753682</v>
      </c>
      <c r="BH6" s="11">
        <v>-27.474398832220366</v>
      </c>
      <c r="BI6" s="11">
        <v>53.988840129921797</v>
      </c>
      <c r="BJ6" s="11">
        <v>-1.031692489983052</v>
      </c>
      <c r="BK6" s="11">
        <v>159.04700676962415</v>
      </c>
      <c r="BL6" s="11">
        <v>2.2829842233526665</v>
      </c>
      <c r="BM6" s="11">
        <v>3.0134655857557013</v>
      </c>
      <c r="BN6" s="11">
        <v>10.418481678169105</v>
      </c>
      <c r="BO6" s="11">
        <v>-3.2813080156678698</v>
      </c>
      <c r="BP6" s="56">
        <v>-7.1221085006378697</v>
      </c>
      <c r="BQ6" s="57">
        <v>-4.7027323007473543</v>
      </c>
      <c r="BR6" s="55">
        <v>-16.290665764685787</v>
      </c>
      <c r="BS6" s="5"/>
      <c r="BT6" s="12" t="s">
        <v>48</v>
      </c>
      <c r="BU6" s="11">
        <v>8.3026393042883644</v>
      </c>
      <c r="BV6" s="11">
        <v>26.358968254390746</v>
      </c>
      <c r="BW6" s="11">
        <v>-10.332485460425968</v>
      </c>
      <c r="BX6" s="11">
        <v>-2.5585091079005413</v>
      </c>
      <c r="BY6" s="11">
        <v>7.9537442216900764</v>
      </c>
      <c r="BZ6" s="11">
        <v>-6.4316182473724224</v>
      </c>
      <c r="CA6" s="11">
        <v>-0.70929696665822917</v>
      </c>
      <c r="CB6" s="11">
        <v>2.3965343065253419</v>
      </c>
      <c r="CC6" s="11">
        <v>0.27366523525679598</v>
      </c>
      <c r="CD6" s="58">
        <v>2.1170753719712732</v>
      </c>
      <c r="CE6" s="12" t="s">
        <v>48</v>
      </c>
      <c r="CF6" s="11">
        <f>C6/$AM6*100</f>
        <v>75.671063798738075</v>
      </c>
      <c r="CG6" s="11">
        <f t="shared" ref="CG6:CQ29" si="0">D6/$AM6*100</f>
        <v>65.042618598712551</v>
      </c>
      <c r="CH6" s="11">
        <f t="shared" si="0"/>
        <v>10.628445200025519</v>
      </c>
      <c r="CI6" s="11">
        <f t="shared" si="0"/>
        <v>9.4034848057245224</v>
      </c>
      <c r="CJ6" s="11">
        <f t="shared" si="0"/>
        <v>1.2249603943009968</v>
      </c>
      <c r="CK6" s="11">
        <f t="shared" si="0"/>
        <v>6.1097090482692495</v>
      </c>
      <c r="CL6" s="11">
        <f t="shared" si="0"/>
        <v>9.330611756343977</v>
      </c>
      <c r="CM6" s="11">
        <f t="shared" si="0"/>
        <v>3.220902708074727</v>
      </c>
      <c r="CN6" s="11">
        <f t="shared" si="0"/>
        <v>-0.11215642771225166</v>
      </c>
      <c r="CO6" s="11">
        <f t="shared" si="0"/>
        <v>3.0113261798839499</v>
      </c>
      <c r="CP6" s="54">
        <f t="shared" si="0"/>
        <v>3.1234826075962014</v>
      </c>
      <c r="CQ6" s="55">
        <f t="shared" si="0"/>
        <v>6.0822998987193424</v>
      </c>
      <c r="CS6" s="12" t="s">
        <v>48</v>
      </c>
      <c r="CT6" s="59">
        <f t="shared" ref="CT6:DF25" si="1">Q6/$AM6*100</f>
        <v>1.8031881535410428</v>
      </c>
      <c r="CU6" s="59">
        <f t="shared" si="1"/>
        <v>1.8857454815349153</v>
      </c>
      <c r="CV6" s="59">
        <f t="shared" si="1"/>
        <v>8.2557327993872623E-2</v>
      </c>
      <c r="CW6" s="59">
        <f t="shared" si="1"/>
        <v>1.0149225448882897</v>
      </c>
      <c r="CX6" s="59">
        <f t="shared" si="1"/>
        <v>2.6881268669580751</v>
      </c>
      <c r="CY6" s="59">
        <f t="shared" si="1"/>
        <v>0.57606233333193479</v>
      </c>
      <c r="CZ6" s="59">
        <f t="shared" si="1"/>
        <v>0.13956557726215857</v>
      </c>
      <c r="DA6" s="59">
        <f t="shared" si="1"/>
        <v>0.15442834974681152</v>
      </c>
      <c r="DB6" s="59">
        <f t="shared" si="1"/>
        <v>1.4862772484652958E-2</v>
      </c>
      <c r="DC6" s="59">
        <f t="shared" si="1"/>
        <v>18.21922715299268</v>
      </c>
      <c r="DD6" s="60">
        <f t="shared" si="1"/>
        <v>6.2308368685067386</v>
      </c>
      <c r="DE6" s="11">
        <f t="shared" si="1"/>
        <v>5.0583571677150339</v>
      </c>
      <c r="DF6" s="55">
        <f t="shared" si="1"/>
        <v>1.1724797007917054</v>
      </c>
      <c r="DH6" s="12" t="s">
        <v>48</v>
      </c>
      <c r="DI6" s="11">
        <f t="shared" ref="DI6:DP37" si="2">AF6/$AM6*100</f>
        <v>1.6951565432663858</v>
      </c>
      <c r="DJ6" s="11">
        <f t="shared" si="2"/>
        <v>1.004486783793749</v>
      </c>
      <c r="DK6" s="11">
        <f t="shared" si="2"/>
        <v>0.69066975947263665</v>
      </c>
      <c r="DL6" s="11">
        <f t="shared" si="2"/>
        <v>10.293233741219558</v>
      </c>
      <c r="DM6" s="11">
        <f t="shared" si="2"/>
        <v>0.25924835261990253</v>
      </c>
      <c r="DN6" s="11">
        <f t="shared" si="2"/>
        <v>3.5342997098244138</v>
      </c>
      <c r="DO6" s="11">
        <f t="shared" si="2"/>
        <v>6.4996856787752408</v>
      </c>
      <c r="DP6" s="131">
        <f t="shared" si="2"/>
        <v>100</v>
      </c>
      <c r="DQ6" s="62"/>
    </row>
    <row r="7" spans="2:121" ht="12">
      <c r="B7" s="63" t="s">
        <v>49</v>
      </c>
      <c r="C7" s="5">
        <v>203620725</v>
      </c>
      <c r="D7" s="5">
        <v>175017618</v>
      </c>
      <c r="E7" s="5">
        <v>28603107</v>
      </c>
      <c r="F7" s="5">
        <v>25321520</v>
      </c>
      <c r="G7" s="5">
        <v>3281587</v>
      </c>
      <c r="H7" s="5">
        <v>12403331</v>
      </c>
      <c r="I7" s="5">
        <v>17046803</v>
      </c>
      <c r="J7" s="5">
        <v>4643472</v>
      </c>
      <c r="K7" s="5">
        <v>-1520840</v>
      </c>
      <c r="L7" s="5">
        <v>2836227</v>
      </c>
      <c r="M7" s="5">
        <v>4357067</v>
      </c>
      <c r="N7" s="64">
        <v>13605892</v>
      </c>
      <c r="O7" s="5"/>
      <c r="P7" s="63" t="s">
        <v>49</v>
      </c>
      <c r="Q7" s="5">
        <v>2956171</v>
      </c>
      <c r="R7" s="5">
        <v>3208681</v>
      </c>
      <c r="S7" s="5">
        <v>252510</v>
      </c>
      <c r="T7" s="5">
        <v>1584750</v>
      </c>
      <c r="U7" s="5">
        <v>8424078</v>
      </c>
      <c r="V7" s="5">
        <v>640893</v>
      </c>
      <c r="W7" s="5">
        <v>318279</v>
      </c>
      <c r="X7" s="5">
        <v>352174</v>
      </c>
      <c r="Y7" s="5">
        <v>33895</v>
      </c>
      <c r="Z7" s="5">
        <v>58814735</v>
      </c>
      <c r="AA7" s="5">
        <v>14978668</v>
      </c>
      <c r="AB7" s="5">
        <v>12567968</v>
      </c>
      <c r="AC7" s="64">
        <v>2410700</v>
      </c>
      <c r="AD7" s="5">
        <v>0</v>
      </c>
      <c r="AE7" s="63" t="s">
        <v>49</v>
      </c>
      <c r="AF7" s="5">
        <v>3625615</v>
      </c>
      <c r="AG7" s="5">
        <v>2574021</v>
      </c>
      <c r="AH7" s="5">
        <v>1051594</v>
      </c>
      <c r="AI7" s="5">
        <v>40210452</v>
      </c>
      <c r="AJ7" s="5">
        <v>5809213</v>
      </c>
      <c r="AK7" s="5">
        <v>9744851</v>
      </c>
      <c r="AL7" s="5">
        <v>24656388</v>
      </c>
      <c r="AM7" s="5">
        <v>274838791</v>
      </c>
      <c r="AN7" s="5">
        <v>131426</v>
      </c>
      <c r="AO7" s="64">
        <v>2091.2056290231767</v>
      </c>
      <c r="AQ7" s="63" t="s">
        <v>49</v>
      </c>
      <c r="AR7" s="11">
        <v>2.7347284930894213</v>
      </c>
      <c r="AS7" s="11">
        <v>2.5434923002716103</v>
      </c>
      <c r="AT7" s="11">
        <v>3.9205849584753381</v>
      </c>
      <c r="AU7" s="11">
        <v>5.5564814583995279</v>
      </c>
      <c r="AV7" s="11">
        <v>-7.1793714273915272</v>
      </c>
      <c r="AW7" s="11">
        <v>-4.4547413887733196</v>
      </c>
      <c r="AX7" s="11">
        <v>-2.790842331903967</v>
      </c>
      <c r="AY7" s="11">
        <v>1.9516609866723225</v>
      </c>
      <c r="AZ7" s="11">
        <v>-28.811934271051872</v>
      </c>
      <c r="BA7" s="11">
        <v>-5.2330492334381615</v>
      </c>
      <c r="BB7" s="11">
        <v>4.3981194730288244</v>
      </c>
      <c r="BC7" s="65">
        <v>-1.7698107483566743</v>
      </c>
      <c r="BD7" s="5"/>
      <c r="BE7" s="63" t="s">
        <v>49</v>
      </c>
      <c r="BF7" s="11">
        <v>-2.3182542281424126</v>
      </c>
      <c r="BG7" s="11">
        <v>-4.9756936886511811</v>
      </c>
      <c r="BH7" s="11">
        <v>-27.929650708116654</v>
      </c>
      <c r="BI7" s="11">
        <v>46.822029187450433</v>
      </c>
      <c r="BJ7" s="11">
        <v>-0.57837264448222159</v>
      </c>
      <c r="BK7" s="11">
        <v>-49.625151699983022</v>
      </c>
      <c r="BL7" s="11">
        <v>2.2527283650370906</v>
      </c>
      <c r="BM7" s="11">
        <v>2.9832851812429086</v>
      </c>
      <c r="BN7" s="11">
        <v>10.389187428757532</v>
      </c>
      <c r="BO7" s="11">
        <v>1.1224791908377103</v>
      </c>
      <c r="BP7" s="57">
        <v>-2.9328612176140032</v>
      </c>
      <c r="BQ7" s="57">
        <v>0.40950051419254513</v>
      </c>
      <c r="BR7" s="65">
        <v>-17.286920408861388</v>
      </c>
      <c r="BS7" s="5"/>
      <c r="BT7" s="63" t="s">
        <v>49</v>
      </c>
      <c r="BU7" s="11">
        <v>21.34073324895029</v>
      </c>
      <c r="BV7" s="11">
        <v>38.637997812187443</v>
      </c>
      <c r="BW7" s="11">
        <v>-7.0465909964793125</v>
      </c>
      <c r="BX7" s="11">
        <v>1.1770194722433491</v>
      </c>
      <c r="BY7" s="11">
        <v>34.514403211184963</v>
      </c>
      <c r="BZ7" s="11">
        <v>-7.5209620776053825</v>
      </c>
      <c r="CA7" s="11">
        <v>-0.92526693823388717</v>
      </c>
      <c r="CB7" s="11">
        <v>2.0400685459514749</v>
      </c>
      <c r="CC7" s="11">
        <v>-0.63508384618874092</v>
      </c>
      <c r="CD7" s="66">
        <v>2.6922504397822298</v>
      </c>
      <c r="CE7" s="63" t="s">
        <v>49</v>
      </c>
      <c r="CF7" s="11">
        <f t="shared" ref="CF7:CH51" si="3">C7/$AM7*100</f>
        <v>74.087331071107783</v>
      </c>
      <c r="CG7" s="11">
        <f t="shared" si="0"/>
        <v>63.68010038291866</v>
      </c>
      <c r="CH7" s="11">
        <f t="shared" si="0"/>
        <v>10.407230688189136</v>
      </c>
      <c r="CI7" s="11">
        <f t="shared" si="0"/>
        <v>9.2132263818610678</v>
      </c>
      <c r="CJ7" s="11">
        <f t="shared" si="0"/>
        <v>1.1940043063280685</v>
      </c>
      <c r="CK7" s="11">
        <f t="shared" si="0"/>
        <v>4.512947737424736</v>
      </c>
      <c r="CL7" s="11">
        <f t="shared" si="0"/>
        <v>6.2024734346906651</v>
      </c>
      <c r="CM7" s="11">
        <f t="shared" si="0"/>
        <v>1.6895256972659292</v>
      </c>
      <c r="CN7" s="11">
        <f t="shared" si="0"/>
        <v>-0.55335711326135184</v>
      </c>
      <c r="CO7" s="11">
        <f t="shared" si="0"/>
        <v>1.0319602228202205</v>
      </c>
      <c r="CP7" s="11">
        <f t="shared" si="0"/>
        <v>1.5853173360815722</v>
      </c>
      <c r="CQ7" s="65">
        <f t="shared" si="0"/>
        <v>4.9504991455154528</v>
      </c>
      <c r="CS7" s="63" t="s">
        <v>49</v>
      </c>
      <c r="CT7" s="59">
        <f t="shared" si="1"/>
        <v>1.0756018061511556</v>
      </c>
      <c r="CU7" s="59">
        <f t="shared" si="1"/>
        <v>1.1674774831912282</v>
      </c>
      <c r="CV7" s="59">
        <f t="shared" si="1"/>
        <v>9.1875677040072559E-2</v>
      </c>
      <c r="CW7" s="59">
        <f t="shared" si="1"/>
        <v>0.57661074487844044</v>
      </c>
      <c r="CX7" s="59">
        <f t="shared" si="1"/>
        <v>3.065097895878897</v>
      </c>
      <c r="CY7" s="59">
        <f t="shared" si="1"/>
        <v>0.23318869860695901</v>
      </c>
      <c r="CZ7" s="59">
        <f t="shared" si="1"/>
        <v>0.11580570517063582</v>
      </c>
      <c r="DA7" s="59">
        <f t="shared" si="1"/>
        <v>0.12813838931492025</v>
      </c>
      <c r="DB7" s="59">
        <f t="shared" si="1"/>
        <v>1.2332684144284421E-2</v>
      </c>
      <c r="DC7" s="59">
        <f t="shared" si="1"/>
        <v>21.399721191467474</v>
      </c>
      <c r="DD7" s="59">
        <f t="shared" si="1"/>
        <v>5.4499832230742129</v>
      </c>
      <c r="DE7" s="11">
        <f t="shared" si="1"/>
        <v>4.5728508535026995</v>
      </c>
      <c r="DF7" s="65">
        <f t="shared" si="1"/>
        <v>0.87713236957151364</v>
      </c>
      <c r="DH7" s="63" t="s">
        <v>49</v>
      </c>
      <c r="DI7" s="11">
        <f t="shared" si="2"/>
        <v>1.3191787763321954</v>
      </c>
      <c r="DJ7" s="11">
        <f t="shared" si="2"/>
        <v>0.9365566595000776</v>
      </c>
      <c r="DK7" s="11">
        <f t="shared" si="2"/>
        <v>0.38262211683211778</v>
      </c>
      <c r="DL7" s="11">
        <f t="shared" si="2"/>
        <v>14.630559192061066</v>
      </c>
      <c r="DM7" s="11">
        <f t="shared" si="2"/>
        <v>2.1136801609638867</v>
      </c>
      <c r="DN7" s="11">
        <f t="shared" si="2"/>
        <v>3.5456606996935891</v>
      </c>
      <c r="DO7" s="11">
        <f t="shared" si="2"/>
        <v>8.9712183314035894</v>
      </c>
      <c r="DP7" s="132">
        <f t="shared" si="2"/>
        <v>100</v>
      </c>
      <c r="DQ7" s="62"/>
    </row>
    <row r="8" spans="2:121" ht="12">
      <c r="B8" s="63" t="s">
        <v>50</v>
      </c>
      <c r="C8" s="5">
        <v>54746786</v>
      </c>
      <c r="D8" s="5">
        <v>47063103</v>
      </c>
      <c r="E8" s="5">
        <v>7683683</v>
      </c>
      <c r="F8" s="5">
        <v>6797772</v>
      </c>
      <c r="G8" s="5">
        <v>885911</v>
      </c>
      <c r="H8" s="5">
        <v>3889955</v>
      </c>
      <c r="I8" s="5">
        <v>5166188</v>
      </c>
      <c r="J8" s="5">
        <v>1276233</v>
      </c>
      <c r="K8" s="5">
        <v>-286845</v>
      </c>
      <c r="L8" s="5">
        <v>906920</v>
      </c>
      <c r="M8" s="5">
        <v>1193765</v>
      </c>
      <c r="N8" s="64">
        <v>4098893</v>
      </c>
      <c r="O8" s="5"/>
      <c r="P8" s="63" t="s">
        <v>50</v>
      </c>
      <c r="Q8" s="5">
        <v>852046</v>
      </c>
      <c r="R8" s="5">
        <v>926217</v>
      </c>
      <c r="S8" s="5">
        <v>74171</v>
      </c>
      <c r="T8" s="5">
        <v>352014</v>
      </c>
      <c r="U8" s="5">
        <v>2289403</v>
      </c>
      <c r="V8" s="5">
        <v>605430</v>
      </c>
      <c r="W8" s="5">
        <v>77907</v>
      </c>
      <c r="X8" s="5">
        <v>86204</v>
      </c>
      <c r="Y8" s="5">
        <v>8297</v>
      </c>
      <c r="Z8" s="5">
        <v>15390661</v>
      </c>
      <c r="AA8" s="5">
        <v>4767235</v>
      </c>
      <c r="AB8" s="5">
        <v>3933730</v>
      </c>
      <c r="AC8" s="64">
        <v>833505</v>
      </c>
      <c r="AD8" s="5">
        <v>0</v>
      </c>
      <c r="AE8" s="63" t="s">
        <v>50</v>
      </c>
      <c r="AF8" s="5">
        <v>1426320</v>
      </c>
      <c r="AG8" s="5">
        <v>1223507</v>
      </c>
      <c r="AH8" s="5">
        <v>202813</v>
      </c>
      <c r="AI8" s="5">
        <v>9197106</v>
      </c>
      <c r="AJ8" s="5">
        <v>525041</v>
      </c>
      <c r="AK8" s="5">
        <v>2972788</v>
      </c>
      <c r="AL8" s="5">
        <v>5699277</v>
      </c>
      <c r="AM8" s="5">
        <v>74027402</v>
      </c>
      <c r="AN8" s="5">
        <v>35294</v>
      </c>
      <c r="AO8" s="64">
        <v>2097.4500481668274</v>
      </c>
      <c r="AQ8" s="63" t="s">
        <v>50</v>
      </c>
      <c r="AR8" s="11">
        <v>0.45472053709347304</v>
      </c>
      <c r="AS8" s="11">
        <v>0.26299298535534615</v>
      </c>
      <c r="AT8" s="11">
        <v>1.6452553294194858</v>
      </c>
      <c r="AU8" s="11">
        <v>3.2275875641663432</v>
      </c>
      <c r="AV8" s="11">
        <v>-9.0519821165504037</v>
      </c>
      <c r="AW8" s="11">
        <v>9.7331929258790257</v>
      </c>
      <c r="AX8" s="11">
        <v>6.5225688283747987</v>
      </c>
      <c r="AY8" s="11">
        <v>-2.1992716861874797</v>
      </c>
      <c r="AZ8" s="11">
        <v>-76.252096812844471</v>
      </c>
      <c r="BA8" s="11">
        <v>-12.080625397465528</v>
      </c>
      <c r="BB8" s="11">
        <v>-4.337330431731843E-2</v>
      </c>
      <c r="BC8" s="65">
        <v>12.798149610741284</v>
      </c>
      <c r="BD8" s="5"/>
      <c r="BE8" s="63" t="s">
        <v>50</v>
      </c>
      <c r="BF8" s="11">
        <v>-3.0921268878670389</v>
      </c>
      <c r="BG8" s="11">
        <v>-5.7379518378828367</v>
      </c>
      <c r="BH8" s="11">
        <v>-28.243602766894014</v>
      </c>
      <c r="BI8" s="11">
        <v>13.672075563090335</v>
      </c>
      <c r="BJ8" s="11">
        <v>-3.5988886980014083</v>
      </c>
      <c r="BK8" s="11">
        <v>764.28265524625272</v>
      </c>
      <c r="BL8" s="11">
        <v>5.5107126411874647</v>
      </c>
      <c r="BM8" s="11">
        <v>6.2646384457976882</v>
      </c>
      <c r="BN8" s="11">
        <v>13.907193849533222</v>
      </c>
      <c r="BO8" s="11">
        <v>-4.5617404760087261</v>
      </c>
      <c r="BP8" s="57">
        <v>-5.0930677158538522</v>
      </c>
      <c r="BQ8" s="57">
        <v>-1.7994109058065892</v>
      </c>
      <c r="BR8" s="65">
        <v>-18.063075816021989</v>
      </c>
      <c r="BS8" s="5"/>
      <c r="BT8" s="63" t="s">
        <v>50</v>
      </c>
      <c r="BU8" s="11">
        <v>0.58269872085536756</v>
      </c>
      <c r="BV8" s="11">
        <v>2.0084757844852956</v>
      </c>
      <c r="BW8" s="11">
        <v>-7.238840102451519</v>
      </c>
      <c r="BX8" s="11">
        <v>-5.0393998831823588</v>
      </c>
      <c r="BY8" s="11">
        <v>-7.9450378360182068</v>
      </c>
      <c r="BZ8" s="11">
        <v>-11.813162282769175</v>
      </c>
      <c r="CA8" s="11">
        <v>-0.77539070728961634</v>
      </c>
      <c r="CB8" s="11">
        <v>-0.19251400057084928</v>
      </c>
      <c r="CC8" s="11">
        <v>-0.89017438431945184</v>
      </c>
      <c r="CD8" s="66">
        <v>0.70392655764923373</v>
      </c>
      <c r="CE8" s="63" t="s">
        <v>50</v>
      </c>
      <c r="CF8" s="11">
        <f t="shared" si="3"/>
        <v>73.95475799623496</v>
      </c>
      <c r="CG8" s="11">
        <f t="shared" si="0"/>
        <v>63.575246096033467</v>
      </c>
      <c r="CH8" s="11">
        <f t="shared" si="0"/>
        <v>10.379511900201496</v>
      </c>
      <c r="CI8" s="11">
        <f t="shared" si="0"/>
        <v>9.1827780204957072</v>
      </c>
      <c r="CJ8" s="11">
        <f t="shared" si="0"/>
        <v>1.1967338797057878</v>
      </c>
      <c r="CK8" s="11">
        <f t="shared" si="0"/>
        <v>5.2547501261762504</v>
      </c>
      <c r="CL8" s="11">
        <f t="shared" si="0"/>
        <v>6.9787509225300113</v>
      </c>
      <c r="CM8" s="11">
        <f t="shared" si="0"/>
        <v>1.7240007963537609</v>
      </c>
      <c r="CN8" s="11">
        <f t="shared" si="0"/>
        <v>-0.38748489376947204</v>
      </c>
      <c r="CO8" s="11">
        <f t="shared" si="0"/>
        <v>1.2251139111973699</v>
      </c>
      <c r="CP8" s="11">
        <f t="shared" si="0"/>
        <v>1.612598804966842</v>
      </c>
      <c r="CQ8" s="65">
        <f t="shared" si="0"/>
        <v>5.5369942605847493</v>
      </c>
      <c r="CS8" s="63" t="s">
        <v>50</v>
      </c>
      <c r="CT8" s="59">
        <f t="shared" si="1"/>
        <v>1.150987306024869</v>
      </c>
      <c r="CU8" s="59">
        <f t="shared" si="1"/>
        <v>1.251181285546128</v>
      </c>
      <c r="CV8" s="59">
        <f t="shared" si="1"/>
        <v>0.1001939795212589</v>
      </c>
      <c r="CW8" s="59">
        <f t="shared" si="1"/>
        <v>0.47551851137501761</v>
      </c>
      <c r="CX8" s="59">
        <f t="shared" si="1"/>
        <v>3.0926426406265075</v>
      </c>
      <c r="CY8" s="59">
        <f t="shared" si="1"/>
        <v>0.81784580255835537</v>
      </c>
      <c r="CZ8" s="59">
        <f t="shared" si="1"/>
        <v>0.10524075936097284</v>
      </c>
      <c r="DA8" s="59">
        <f t="shared" si="1"/>
        <v>0.11644877122663308</v>
      </c>
      <c r="DB8" s="59">
        <f t="shared" si="1"/>
        <v>1.1208011865660233E-2</v>
      </c>
      <c r="DC8" s="59">
        <f t="shared" si="1"/>
        <v>20.790491877588789</v>
      </c>
      <c r="DD8" s="59">
        <f t="shared" si="1"/>
        <v>6.4398248097373463</v>
      </c>
      <c r="DE8" s="11">
        <f t="shared" si="1"/>
        <v>5.3138836346033047</v>
      </c>
      <c r="DF8" s="65">
        <f t="shared" si="1"/>
        <v>1.1259411751340402</v>
      </c>
      <c r="DH8" s="63" t="s">
        <v>50</v>
      </c>
      <c r="DI8" s="11">
        <f t="shared" si="2"/>
        <v>1.9267459906265523</v>
      </c>
      <c r="DJ8" s="11">
        <f t="shared" si="2"/>
        <v>1.6527758194188686</v>
      </c>
      <c r="DK8" s="11">
        <f t="shared" si="2"/>
        <v>0.27397017120768336</v>
      </c>
      <c r="DL8" s="11">
        <f t="shared" si="2"/>
        <v>12.423921077224891</v>
      </c>
      <c r="DM8" s="11">
        <f t="shared" si="2"/>
        <v>0.70925223068074161</v>
      </c>
      <c r="DN8" s="11">
        <f t="shared" si="2"/>
        <v>4.015794043400307</v>
      </c>
      <c r="DO8" s="11">
        <f t="shared" si="2"/>
        <v>7.6988748031438421</v>
      </c>
      <c r="DP8" s="132">
        <f t="shared" si="2"/>
        <v>100</v>
      </c>
      <c r="DQ8" s="62"/>
    </row>
    <row r="9" spans="2:121" ht="12">
      <c r="B9" s="63" t="s">
        <v>51</v>
      </c>
      <c r="C9" s="5">
        <v>85510753</v>
      </c>
      <c r="D9" s="5">
        <v>73502504</v>
      </c>
      <c r="E9" s="5">
        <v>12008249</v>
      </c>
      <c r="F9" s="5">
        <v>10634071</v>
      </c>
      <c r="G9" s="5">
        <v>1374178</v>
      </c>
      <c r="H9" s="5">
        <v>5882166</v>
      </c>
      <c r="I9" s="5">
        <v>6654396</v>
      </c>
      <c r="J9" s="5">
        <v>772230</v>
      </c>
      <c r="K9" s="5">
        <v>-234528</v>
      </c>
      <c r="L9" s="5">
        <v>413229</v>
      </c>
      <c r="M9" s="5">
        <v>647757</v>
      </c>
      <c r="N9" s="64">
        <v>5989844</v>
      </c>
      <c r="O9" s="5"/>
      <c r="P9" s="63" t="s">
        <v>51</v>
      </c>
      <c r="Q9" s="5">
        <v>1509831</v>
      </c>
      <c r="R9" s="5">
        <v>1620795</v>
      </c>
      <c r="S9" s="5">
        <v>110964</v>
      </c>
      <c r="T9" s="5">
        <v>688103</v>
      </c>
      <c r="U9" s="5">
        <v>3113638</v>
      </c>
      <c r="V9" s="5">
        <v>678272</v>
      </c>
      <c r="W9" s="5">
        <v>126850</v>
      </c>
      <c r="X9" s="5">
        <v>140359</v>
      </c>
      <c r="Y9" s="5">
        <v>13509</v>
      </c>
      <c r="Z9" s="5">
        <v>20082192</v>
      </c>
      <c r="AA9" s="5">
        <v>4639163</v>
      </c>
      <c r="AB9" s="5">
        <v>4087157</v>
      </c>
      <c r="AC9" s="64">
        <v>552006</v>
      </c>
      <c r="AD9" s="5">
        <v>0</v>
      </c>
      <c r="AE9" s="63" t="s">
        <v>51</v>
      </c>
      <c r="AF9" s="5">
        <v>465710</v>
      </c>
      <c r="AG9" s="5">
        <v>205544</v>
      </c>
      <c r="AH9" s="5">
        <v>260166</v>
      </c>
      <c r="AI9" s="5">
        <v>14977319</v>
      </c>
      <c r="AJ9" s="5">
        <v>339347</v>
      </c>
      <c r="AK9" s="5">
        <v>3842067</v>
      </c>
      <c r="AL9" s="5">
        <v>10795905</v>
      </c>
      <c r="AM9" s="5">
        <v>111475111</v>
      </c>
      <c r="AN9" s="5">
        <v>54989</v>
      </c>
      <c r="AO9" s="64">
        <v>2027.2256451290259</v>
      </c>
      <c r="AQ9" s="63" t="s">
        <v>51</v>
      </c>
      <c r="AR9" s="11">
        <v>1.1873115896957032</v>
      </c>
      <c r="AS9" s="11">
        <v>1.0010664799625932</v>
      </c>
      <c r="AT9" s="11">
        <v>2.3424584811272506</v>
      </c>
      <c r="AU9" s="11">
        <v>3.9551371179046133</v>
      </c>
      <c r="AV9" s="11">
        <v>-8.6268001313901426</v>
      </c>
      <c r="AW9" s="11">
        <v>9.0913440816741353</v>
      </c>
      <c r="AX9" s="11">
        <v>6.8988378535592352</v>
      </c>
      <c r="AY9" s="11">
        <v>-7.2934261563561327</v>
      </c>
      <c r="AZ9" s="11">
        <v>-131.96249480742983</v>
      </c>
      <c r="BA9" s="11">
        <v>-26.869372239211685</v>
      </c>
      <c r="BB9" s="11">
        <v>-2.7628414709935418</v>
      </c>
      <c r="BC9" s="65">
        <v>11.626386630575059</v>
      </c>
      <c r="BD9" s="5"/>
      <c r="BE9" s="63" t="s">
        <v>51</v>
      </c>
      <c r="BF9" s="11">
        <v>8.3321793349381679</v>
      </c>
      <c r="BG9" s="11">
        <v>4.7033310335739031</v>
      </c>
      <c r="BH9" s="11">
        <v>-28.077623587822377</v>
      </c>
      <c r="BI9" s="11">
        <v>79.750528983046422</v>
      </c>
      <c r="BJ9" s="11">
        <v>-2.2055925180150768</v>
      </c>
      <c r="BK9" s="11">
        <v>67.2272367535423</v>
      </c>
      <c r="BL9" s="11">
        <v>-0.19276918840237617</v>
      </c>
      <c r="BM9" s="11">
        <v>0.51993439946144537</v>
      </c>
      <c r="BN9" s="11">
        <v>7.7444568511724361</v>
      </c>
      <c r="BO9" s="11">
        <v>3.0368912360629983</v>
      </c>
      <c r="BP9" s="57">
        <v>-6.870783586868499</v>
      </c>
      <c r="BQ9" s="57">
        <v>-5.43504340404108</v>
      </c>
      <c r="BR9" s="65">
        <v>-16.281926647385429</v>
      </c>
      <c r="BS9" s="5"/>
      <c r="BT9" s="63" t="s">
        <v>51</v>
      </c>
      <c r="BU9" s="11">
        <v>149.72654723440058</v>
      </c>
      <c r="BV9" s="11">
        <v>116.88978875438383</v>
      </c>
      <c r="BW9" s="11">
        <v>-7.2260457155083264</v>
      </c>
      <c r="BX9" s="11">
        <v>-3.0306092897896066</v>
      </c>
      <c r="BY9" s="11">
        <v>42.531868870361428</v>
      </c>
      <c r="BZ9" s="11">
        <v>-9.8899982925836216</v>
      </c>
      <c r="CA9" s="11">
        <v>-1.3493491887292377</v>
      </c>
      <c r="CB9" s="11">
        <v>1.9064574339413702</v>
      </c>
      <c r="CC9" s="11">
        <v>-0.60013376475479474</v>
      </c>
      <c r="CD9" s="66">
        <v>2.5217249214037536</v>
      </c>
      <c r="CE9" s="63" t="s">
        <v>51</v>
      </c>
      <c r="CF9" s="11">
        <f t="shared" si="3"/>
        <v>76.708381120158748</v>
      </c>
      <c r="CG9" s="11">
        <f t="shared" si="0"/>
        <v>65.9362465223291</v>
      </c>
      <c r="CH9" s="11">
        <f t="shared" si="0"/>
        <v>10.772134597829645</v>
      </c>
      <c r="CI9" s="11">
        <f t="shared" si="0"/>
        <v>9.5394127932287951</v>
      </c>
      <c r="CJ9" s="11">
        <f t="shared" si="0"/>
        <v>1.2327218046008495</v>
      </c>
      <c r="CK9" s="11">
        <f t="shared" si="0"/>
        <v>5.2766630571015982</v>
      </c>
      <c r="CL9" s="11">
        <f t="shared" si="0"/>
        <v>5.9694006494418295</v>
      </c>
      <c r="CM9" s="11">
        <f t="shared" si="0"/>
        <v>0.69273759234023102</v>
      </c>
      <c r="CN9" s="11">
        <f t="shared" si="0"/>
        <v>-0.21038597575381646</v>
      </c>
      <c r="CO9" s="11">
        <f t="shared" si="0"/>
        <v>0.37069171431459708</v>
      </c>
      <c r="CP9" s="11">
        <f t="shared" si="0"/>
        <v>0.58107769006841359</v>
      </c>
      <c r="CQ9" s="65">
        <f t="shared" si="0"/>
        <v>5.3732568160438969</v>
      </c>
      <c r="CS9" s="63" t="s">
        <v>51</v>
      </c>
      <c r="CT9" s="59">
        <f t="shared" si="1"/>
        <v>1.3544108514052073</v>
      </c>
      <c r="CU9" s="59">
        <f t="shared" si="1"/>
        <v>1.4539523535437431</v>
      </c>
      <c r="CV9" s="59">
        <f t="shared" si="1"/>
        <v>9.9541502138535659E-2</v>
      </c>
      <c r="CW9" s="59">
        <f t="shared" si="1"/>
        <v>0.61727052238593427</v>
      </c>
      <c r="CX9" s="59">
        <f t="shared" si="1"/>
        <v>2.7931239288023675</v>
      </c>
      <c r="CY9" s="59">
        <f t="shared" si="1"/>
        <v>0.60845151345038806</v>
      </c>
      <c r="CZ9" s="59">
        <f t="shared" si="1"/>
        <v>0.11379221681151769</v>
      </c>
      <c r="DA9" s="59">
        <f t="shared" si="1"/>
        <v>0.12591061694479946</v>
      </c>
      <c r="DB9" s="59">
        <f t="shared" si="1"/>
        <v>1.2118400133281769E-2</v>
      </c>
      <c r="DC9" s="59">
        <f t="shared" si="1"/>
        <v>18.014955822739662</v>
      </c>
      <c r="DD9" s="59">
        <f t="shared" si="1"/>
        <v>4.1616132591247208</v>
      </c>
      <c r="DE9" s="11">
        <f t="shared" si="1"/>
        <v>3.6664300787285158</v>
      </c>
      <c r="DF9" s="65">
        <f t="shared" si="1"/>
        <v>0.49518318039620518</v>
      </c>
      <c r="DH9" s="63" t="s">
        <v>51</v>
      </c>
      <c r="DI9" s="11">
        <f t="shared" si="2"/>
        <v>0.41777038463769722</v>
      </c>
      <c r="DJ9" s="11">
        <f t="shared" si="2"/>
        <v>0.18438555311238938</v>
      </c>
      <c r="DK9" s="11">
        <f t="shared" si="2"/>
        <v>0.23338483152530792</v>
      </c>
      <c r="DL9" s="11">
        <f t="shared" si="2"/>
        <v>13.435572178977242</v>
      </c>
      <c r="DM9" s="11">
        <f t="shared" si="2"/>
        <v>0.30441503664436809</v>
      </c>
      <c r="DN9" s="11">
        <f t="shared" si="2"/>
        <v>3.446569342281256</v>
      </c>
      <c r="DO9" s="11">
        <f t="shared" si="2"/>
        <v>9.6845878000516183</v>
      </c>
      <c r="DP9" s="132">
        <f t="shared" si="2"/>
        <v>100</v>
      </c>
      <c r="DQ9" s="62"/>
    </row>
    <row r="10" spans="2:121" ht="12">
      <c r="B10" s="63" t="s">
        <v>52</v>
      </c>
      <c r="C10" s="5">
        <v>40911649</v>
      </c>
      <c r="D10" s="5">
        <v>35171550</v>
      </c>
      <c r="E10" s="5">
        <v>5740099</v>
      </c>
      <c r="F10" s="5">
        <v>5078907</v>
      </c>
      <c r="G10" s="5">
        <v>661192</v>
      </c>
      <c r="H10" s="5">
        <v>2708796</v>
      </c>
      <c r="I10" s="5">
        <v>3599874</v>
      </c>
      <c r="J10" s="5">
        <v>891078</v>
      </c>
      <c r="K10" s="5">
        <v>-256727</v>
      </c>
      <c r="L10" s="5">
        <v>569220</v>
      </c>
      <c r="M10" s="5">
        <v>825947</v>
      </c>
      <c r="N10" s="64">
        <v>2894456</v>
      </c>
      <c r="O10" s="5"/>
      <c r="P10" s="63" t="s">
        <v>52</v>
      </c>
      <c r="Q10" s="5">
        <v>689283</v>
      </c>
      <c r="R10" s="5">
        <v>746846</v>
      </c>
      <c r="S10" s="5">
        <v>57563</v>
      </c>
      <c r="T10" s="5">
        <v>297033</v>
      </c>
      <c r="U10" s="5">
        <v>1571887</v>
      </c>
      <c r="V10" s="5">
        <v>336253</v>
      </c>
      <c r="W10" s="5">
        <v>71067</v>
      </c>
      <c r="X10" s="5">
        <v>78635</v>
      </c>
      <c r="Y10" s="5">
        <v>7568</v>
      </c>
      <c r="Z10" s="5">
        <v>9404970</v>
      </c>
      <c r="AA10" s="5">
        <v>2466618</v>
      </c>
      <c r="AB10" s="5">
        <v>1964046</v>
      </c>
      <c r="AC10" s="64">
        <v>502572</v>
      </c>
      <c r="AD10" s="5">
        <v>0</v>
      </c>
      <c r="AE10" s="63" t="s">
        <v>52</v>
      </c>
      <c r="AF10" s="5">
        <v>685278</v>
      </c>
      <c r="AG10" s="5">
        <v>492917</v>
      </c>
      <c r="AH10" s="5">
        <v>192361</v>
      </c>
      <c r="AI10" s="5">
        <v>6253074</v>
      </c>
      <c r="AJ10" s="5">
        <v>315886</v>
      </c>
      <c r="AK10" s="5">
        <v>1499458</v>
      </c>
      <c r="AL10" s="5">
        <v>4437730</v>
      </c>
      <c r="AM10" s="5">
        <v>53025415</v>
      </c>
      <c r="AN10" s="5">
        <v>26684</v>
      </c>
      <c r="AO10" s="64">
        <v>1987.1614075850698</v>
      </c>
      <c r="AQ10" s="63" t="s">
        <v>52</v>
      </c>
      <c r="AR10" s="11">
        <v>1.5915887243593079</v>
      </c>
      <c r="AS10" s="11">
        <v>1.3983826560765715</v>
      </c>
      <c r="AT10" s="11">
        <v>2.7916955054479553</v>
      </c>
      <c r="AU10" s="11">
        <v>4.3931428543239877</v>
      </c>
      <c r="AV10" s="11">
        <v>-8.0441482437499303</v>
      </c>
      <c r="AW10" s="11">
        <v>16.45010646379006</v>
      </c>
      <c r="AX10" s="11">
        <v>10.957429692137836</v>
      </c>
      <c r="AY10" s="11">
        <v>-2.9570990306360816</v>
      </c>
      <c r="AZ10" s="11">
        <v>-15.866697356603526</v>
      </c>
      <c r="BA10" s="11">
        <v>-6.6244752732516083</v>
      </c>
      <c r="BB10" s="11">
        <v>-0.62886952671763074</v>
      </c>
      <c r="BC10" s="65">
        <v>16.691937873549893</v>
      </c>
      <c r="BD10" s="5"/>
      <c r="BE10" s="63" t="s">
        <v>52</v>
      </c>
      <c r="BF10" s="11">
        <v>-2.9170669047907447</v>
      </c>
      <c r="BG10" s="11">
        <v>-5.5119285740492625</v>
      </c>
      <c r="BH10" s="11">
        <v>-28.4211442569542</v>
      </c>
      <c r="BI10" s="11">
        <v>122.96092237017911</v>
      </c>
      <c r="BJ10" s="11">
        <v>-3.3683945213563824</v>
      </c>
      <c r="BK10" s="11">
        <v>3093.5891347706333</v>
      </c>
      <c r="BL10" s="11">
        <v>5.6145878226753254</v>
      </c>
      <c r="BM10" s="11">
        <v>6.3684445466473685</v>
      </c>
      <c r="BN10" s="11">
        <v>14.010244049412474</v>
      </c>
      <c r="BO10" s="11">
        <v>-9.4040530472990387</v>
      </c>
      <c r="BP10" s="57">
        <v>-8.9081802191195401</v>
      </c>
      <c r="BQ10" s="57">
        <v>-5.9695040007506943</v>
      </c>
      <c r="BR10" s="65">
        <v>-18.822685687703519</v>
      </c>
      <c r="BS10" s="5"/>
      <c r="BT10" s="63" t="s">
        <v>52</v>
      </c>
      <c r="BU10" s="11">
        <v>-41.771039742774889</v>
      </c>
      <c r="BV10" s="11">
        <v>-49.159547289066843</v>
      </c>
      <c r="BW10" s="11">
        <v>-7.2203384925553822</v>
      </c>
      <c r="BX10" s="11">
        <v>-3.7473441554333462</v>
      </c>
      <c r="BY10" s="11">
        <v>22.788618518230582</v>
      </c>
      <c r="BZ10" s="11">
        <v>-13.095805936542803</v>
      </c>
      <c r="CA10" s="11">
        <v>-1.6862781760831007</v>
      </c>
      <c r="CB10" s="11">
        <v>8.9359609411244365E-2</v>
      </c>
      <c r="CC10" s="11">
        <v>-1.0897768552153606</v>
      </c>
      <c r="CD10" s="66">
        <v>1.1921279996513547</v>
      </c>
      <c r="CE10" s="63" t="s">
        <v>52</v>
      </c>
      <c r="CF10" s="11">
        <f t="shared" si="3"/>
        <v>77.154792659331378</v>
      </c>
      <c r="CG10" s="11">
        <f t="shared" si="0"/>
        <v>66.329608169969063</v>
      </c>
      <c r="CH10" s="11">
        <f t="shared" si="0"/>
        <v>10.825184489362318</v>
      </c>
      <c r="CI10" s="11">
        <f t="shared" si="0"/>
        <v>9.5782503540990671</v>
      </c>
      <c r="CJ10" s="11">
        <f t="shared" si="0"/>
        <v>1.2469341352632506</v>
      </c>
      <c r="CK10" s="11">
        <f t="shared" si="0"/>
        <v>5.1084861853509302</v>
      </c>
      <c r="CL10" s="11">
        <f t="shared" si="0"/>
        <v>6.7889595960729396</v>
      </c>
      <c r="CM10" s="11">
        <f t="shared" si="0"/>
        <v>1.6804734107220096</v>
      </c>
      <c r="CN10" s="11">
        <f t="shared" si="0"/>
        <v>-0.48415839838311492</v>
      </c>
      <c r="CO10" s="11">
        <f t="shared" si="0"/>
        <v>1.0734852334489036</v>
      </c>
      <c r="CP10" s="11">
        <f t="shared" si="0"/>
        <v>1.5576436318320186</v>
      </c>
      <c r="CQ10" s="65">
        <f t="shared" si="0"/>
        <v>5.4586201729868593</v>
      </c>
      <c r="CS10" s="63" t="s">
        <v>52</v>
      </c>
      <c r="CT10" s="59">
        <f t="shared" si="1"/>
        <v>1.2999106183327371</v>
      </c>
      <c r="CU10" s="59">
        <f t="shared" si="1"/>
        <v>1.4084679959600503</v>
      </c>
      <c r="CV10" s="59">
        <f t="shared" si="1"/>
        <v>0.10855737762731324</v>
      </c>
      <c r="CW10" s="59">
        <f t="shared" si="1"/>
        <v>0.56017100479081583</v>
      </c>
      <c r="CX10" s="59">
        <f t="shared" si="1"/>
        <v>2.9644030131588788</v>
      </c>
      <c r="CY10" s="59">
        <f t="shared" si="1"/>
        <v>0.63413553670442746</v>
      </c>
      <c r="CZ10" s="59">
        <f t="shared" si="1"/>
        <v>0.13402441074718605</v>
      </c>
      <c r="DA10" s="59">
        <f t="shared" si="1"/>
        <v>0.14829681200986358</v>
      </c>
      <c r="DB10" s="59">
        <f t="shared" si="1"/>
        <v>1.427240126267753E-2</v>
      </c>
      <c r="DC10" s="59">
        <f t="shared" si="1"/>
        <v>17.736721155317692</v>
      </c>
      <c r="DD10" s="59">
        <f t="shared" si="1"/>
        <v>4.6517655731690173</v>
      </c>
      <c r="DE10" s="11">
        <f t="shared" si="1"/>
        <v>3.7039710108822343</v>
      </c>
      <c r="DF10" s="65">
        <f t="shared" si="1"/>
        <v>0.9477945622867826</v>
      </c>
      <c r="DH10" s="63" t="s">
        <v>52</v>
      </c>
      <c r="DI10" s="11">
        <f t="shared" si="2"/>
        <v>1.2923576364277394</v>
      </c>
      <c r="DJ10" s="11">
        <f t="shared" si="2"/>
        <v>0.92958631252579549</v>
      </c>
      <c r="DK10" s="11">
        <f t="shared" si="2"/>
        <v>0.362771323901944</v>
      </c>
      <c r="DL10" s="11">
        <f t="shared" si="2"/>
        <v>11.792597945720933</v>
      </c>
      <c r="DM10" s="11">
        <f t="shared" si="2"/>
        <v>0.59572565344373074</v>
      </c>
      <c r="DN10" s="11">
        <f t="shared" si="2"/>
        <v>2.8278100227975584</v>
      </c>
      <c r="DO10" s="11">
        <f t="shared" si="2"/>
        <v>8.3690622694796453</v>
      </c>
      <c r="DP10" s="132">
        <f t="shared" si="2"/>
        <v>100</v>
      </c>
      <c r="DQ10" s="62"/>
    </row>
    <row r="11" spans="2:121" ht="12">
      <c r="B11" s="63" t="s">
        <v>53</v>
      </c>
      <c r="C11" s="5">
        <v>110273339</v>
      </c>
      <c r="D11" s="5">
        <v>94773818</v>
      </c>
      <c r="E11" s="5">
        <v>15499521</v>
      </c>
      <c r="F11" s="5">
        <v>13721611</v>
      </c>
      <c r="G11" s="5">
        <v>1777910</v>
      </c>
      <c r="H11" s="5">
        <v>7199015</v>
      </c>
      <c r="I11" s="5">
        <v>9155143</v>
      </c>
      <c r="J11" s="5">
        <v>1956128</v>
      </c>
      <c r="K11" s="5">
        <v>-630716</v>
      </c>
      <c r="L11" s="5">
        <v>1170670</v>
      </c>
      <c r="M11" s="5">
        <v>1801386</v>
      </c>
      <c r="N11" s="64">
        <v>7591641</v>
      </c>
      <c r="O11" s="5"/>
      <c r="P11" s="63" t="s">
        <v>53</v>
      </c>
      <c r="Q11" s="5">
        <v>1631802</v>
      </c>
      <c r="R11" s="5">
        <v>1761189</v>
      </c>
      <c r="S11" s="5">
        <v>129387</v>
      </c>
      <c r="T11" s="5">
        <v>846594</v>
      </c>
      <c r="U11" s="5">
        <v>4445602</v>
      </c>
      <c r="V11" s="5">
        <v>667643</v>
      </c>
      <c r="W11" s="5">
        <v>238090</v>
      </c>
      <c r="X11" s="5">
        <v>263445</v>
      </c>
      <c r="Y11" s="5">
        <v>25355</v>
      </c>
      <c r="Z11" s="5">
        <v>29012375</v>
      </c>
      <c r="AA11" s="5">
        <v>6903369</v>
      </c>
      <c r="AB11" s="5">
        <v>5646226</v>
      </c>
      <c r="AC11" s="64">
        <v>1257143</v>
      </c>
      <c r="AD11" s="5">
        <v>0</v>
      </c>
      <c r="AE11" s="63" t="s">
        <v>53</v>
      </c>
      <c r="AF11" s="5">
        <v>282914</v>
      </c>
      <c r="AG11" s="5">
        <v>-61486</v>
      </c>
      <c r="AH11" s="5">
        <v>344400</v>
      </c>
      <c r="AI11" s="5">
        <v>21826092</v>
      </c>
      <c r="AJ11" s="5">
        <v>3610603</v>
      </c>
      <c r="AK11" s="5">
        <v>4708233</v>
      </c>
      <c r="AL11" s="5">
        <v>13507256</v>
      </c>
      <c r="AM11" s="5">
        <v>146484729</v>
      </c>
      <c r="AN11" s="5">
        <v>69050</v>
      </c>
      <c r="AO11" s="64">
        <v>2121.4298189717597</v>
      </c>
      <c r="AQ11" s="63" t="s">
        <v>53</v>
      </c>
      <c r="AR11" s="11">
        <v>1.7261736462189443</v>
      </c>
      <c r="AS11" s="11">
        <v>1.5374803646669675</v>
      </c>
      <c r="AT11" s="11">
        <v>2.8953932441576677</v>
      </c>
      <c r="AU11" s="11">
        <v>4.5080006638373105</v>
      </c>
      <c r="AV11" s="11">
        <v>-8.0543882204365413</v>
      </c>
      <c r="AW11" s="11">
        <v>10.239546559458331</v>
      </c>
      <c r="AX11" s="11">
        <v>7.8033828891444097</v>
      </c>
      <c r="AY11" s="11">
        <v>-0.30472344270725293</v>
      </c>
      <c r="AZ11" s="11">
        <v>-27.40012967941713</v>
      </c>
      <c r="BA11" s="11">
        <v>-7.3789395815449366</v>
      </c>
      <c r="BB11" s="11">
        <v>2.4095481415029658</v>
      </c>
      <c r="BC11" s="65">
        <v>11.832816175396088</v>
      </c>
      <c r="BD11" s="5"/>
      <c r="BE11" s="63" t="s">
        <v>53</v>
      </c>
      <c r="BF11" s="11">
        <v>8.8842877322829708</v>
      </c>
      <c r="BG11" s="11">
        <v>4.9338022773136734</v>
      </c>
      <c r="BH11" s="11">
        <v>-28.00794551645857</v>
      </c>
      <c r="BI11" s="11">
        <v>162.53825996619787</v>
      </c>
      <c r="BJ11" s="11">
        <v>-1.5218299528919421</v>
      </c>
      <c r="BK11" s="11">
        <v>47.395575768279755</v>
      </c>
      <c r="BL11" s="11">
        <v>0.45101488897608227</v>
      </c>
      <c r="BM11" s="11">
        <v>1.1685778143025014</v>
      </c>
      <c r="BN11" s="11">
        <v>8.4427526624182025</v>
      </c>
      <c r="BO11" s="11">
        <v>-1.8198191588572832</v>
      </c>
      <c r="BP11" s="57">
        <v>-5.1210586730907304</v>
      </c>
      <c r="BQ11" s="57">
        <v>-0.9268391715316614</v>
      </c>
      <c r="BR11" s="65">
        <v>-20.279036025084199</v>
      </c>
      <c r="BS11" s="5"/>
      <c r="BT11" s="63" t="s">
        <v>53</v>
      </c>
      <c r="BU11" s="11">
        <v>77.022613222540642</v>
      </c>
      <c r="BV11" s="11">
        <v>70.760078181100525</v>
      </c>
      <c r="BW11" s="11">
        <v>-6.9438177352546209</v>
      </c>
      <c r="BX11" s="11">
        <v>-1.3034438287554593</v>
      </c>
      <c r="BY11" s="11">
        <v>19.742943891062069</v>
      </c>
      <c r="BZ11" s="11">
        <v>-12.55720737736978</v>
      </c>
      <c r="CA11" s="11">
        <v>-1.5124734527299093</v>
      </c>
      <c r="CB11" s="11">
        <v>1.3857218601309518</v>
      </c>
      <c r="CC11" s="11">
        <v>-0.7060582965444846</v>
      </c>
      <c r="CD11" s="66">
        <v>2.1066543645961815</v>
      </c>
      <c r="CE11" s="63" t="s">
        <v>53</v>
      </c>
      <c r="CF11" s="11">
        <f t="shared" si="3"/>
        <v>75.279750833276282</v>
      </c>
      <c r="CG11" s="11">
        <f t="shared" si="0"/>
        <v>64.698770067697637</v>
      </c>
      <c r="CH11" s="11">
        <f t="shared" si="0"/>
        <v>10.580980765578643</v>
      </c>
      <c r="CI11" s="11">
        <f t="shared" si="0"/>
        <v>9.3672638053622634</v>
      </c>
      <c r="CJ11" s="11">
        <f t="shared" si="0"/>
        <v>1.2137169602163786</v>
      </c>
      <c r="CK11" s="11">
        <f t="shared" si="0"/>
        <v>4.9145156967181203</v>
      </c>
      <c r="CL11" s="11">
        <f t="shared" si="0"/>
        <v>6.2498958509183575</v>
      </c>
      <c r="CM11" s="11">
        <f t="shared" si="0"/>
        <v>1.3353801542002375</v>
      </c>
      <c r="CN11" s="11">
        <f t="shared" si="0"/>
        <v>-0.43056774880608883</v>
      </c>
      <c r="CO11" s="11">
        <f t="shared" si="0"/>
        <v>0.79917545534729428</v>
      </c>
      <c r="CP11" s="11">
        <f t="shared" si="0"/>
        <v>1.2297432041533831</v>
      </c>
      <c r="CQ11" s="65">
        <f t="shared" si="0"/>
        <v>5.1825477316478494</v>
      </c>
      <c r="CS11" s="63" t="s">
        <v>53</v>
      </c>
      <c r="CT11" s="59">
        <f t="shared" si="1"/>
        <v>1.1139741399255345</v>
      </c>
      <c r="CU11" s="59">
        <f t="shared" si="1"/>
        <v>1.2023021184686085</v>
      </c>
      <c r="CV11" s="59">
        <f t="shared" si="1"/>
        <v>8.8327978543073934E-2</v>
      </c>
      <c r="CW11" s="59">
        <f t="shared" si="1"/>
        <v>0.577940107326819</v>
      </c>
      <c r="CX11" s="59">
        <f t="shared" si="1"/>
        <v>3.0348569645099319</v>
      </c>
      <c r="CY11" s="59">
        <f t="shared" si="1"/>
        <v>0.45577651988556428</v>
      </c>
      <c r="CZ11" s="59">
        <f t="shared" si="1"/>
        <v>0.16253571387635909</v>
      </c>
      <c r="DA11" s="59">
        <f t="shared" si="1"/>
        <v>0.17984468538013954</v>
      </c>
      <c r="DB11" s="59">
        <f t="shared" si="1"/>
        <v>1.7308971503780437E-2</v>
      </c>
      <c r="DC11" s="59">
        <f t="shared" si="1"/>
        <v>19.805733470005602</v>
      </c>
      <c r="DD11" s="59">
        <f t="shared" si="1"/>
        <v>4.712688515128427</v>
      </c>
      <c r="DE11" s="11">
        <f t="shared" si="1"/>
        <v>3.8544809677737808</v>
      </c>
      <c r="DF11" s="65">
        <f t="shared" si="1"/>
        <v>0.85820754735464599</v>
      </c>
      <c r="DH11" s="63" t="s">
        <v>53</v>
      </c>
      <c r="DI11" s="11">
        <f t="shared" si="2"/>
        <v>0.19313549059438134</v>
      </c>
      <c r="DJ11" s="11">
        <f t="shared" si="2"/>
        <v>-4.1974341229794682E-2</v>
      </c>
      <c r="DK11" s="11">
        <f t="shared" si="2"/>
        <v>0.235109831824176</v>
      </c>
      <c r="DL11" s="11">
        <f t="shared" si="2"/>
        <v>14.899909464282793</v>
      </c>
      <c r="DM11" s="11">
        <f t="shared" si="2"/>
        <v>2.4648323580541969</v>
      </c>
      <c r="DN11" s="11">
        <f t="shared" si="2"/>
        <v>3.2141459605663059</v>
      </c>
      <c r="DO11" s="11">
        <f t="shared" si="2"/>
        <v>9.2209311456622896</v>
      </c>
      <c r="DP11" s="132">
        <f t="shared" si="2"/>
        <v>100</v>
      </c>
      <c r="DQ11" s="62"/>
    </row>
    <row r="12" spans="2:121" ht="12">
      <c r="B12" s="63" t="s">
        <v>54</v>
      </c>
      <c r="C12" s="5">
        <v>79781668</v>
      </c>
      <c r="D12" s="5">
        <v>68563089</v>
      </c>
      <c r="E12" s="5">
        <v>11218579</v>
      </c>
      <c r="F12" s="5">
        <v>9929415</v>
      </c>
      <c r="G12" s="5">
        <v>1289164</v>
      </c>
      <c r="H12" s="5">
        <v>5227127</v>
      </c>
      <c r="I12" s="5">
        <v>6876437</v>
      </c>
      <c r="J12" s="5">
        <v>1649310</v>
      </c>
      <c r="K12" s="5">
        <v>-684906</v>
      </c>
      <c r="L12" s="5">
        <v>847819</v>
      </c>
      <c r="M12" s="5">
        <v>1532725</v>
      </c>
      <c r="N12" s="64">
        <v>5778229</v>
      </c>
      <c r="O12" s="5"/>
      <c r="P12" s="63" t="s">
        <v>54</v>
      </c>
      <c r="Q12" s="5">
        <v>990602</v>
      </c>
      <c r="R12" s="5">
        <v>1092938</v>
      </c>
      <c r="S12" s="5">
        <v>102336</v>
      </c>
      <c r="T12" s="5">
        <v>487811</v>
      </c>
      <c r="U12" s="5">
        <v>3621158</v>
      </c>
      <c r="V12" s="5">
        <v>678658</v>
      </c>
      <c r="W12" s="5">
        <v>133804</v>
      </c>
      <c r="X12" s="5">
        <v>148053</v>
      </c>
      <c r="Y12" s="5">
        <v>14249</v>
      </c>
      <c r="Z12" s="5">
        <v>19969836</v>
      </c>
      <c r="AA12" s="5">
        <v>4682250</v>
      </c>
      <c r="AB12" s="5">
        <v>3847487</v>
      </c>
      <c r="AC12" s="64">
        <v>834763</v>
      </c>
      <c r="AD12" s="5">
        <v>0</v>
      </c>
      <c r="AE12" s="63" t="s">
        <v>54</v>
      </c>
      <c r="AF12" s="5">
        <v>675097</v>
      </c>
      <c r="AG12" s="5">
        <v>374589</v>
      </c>
      <c r="AH12" s="5">
        <v>300508</v>
      </c>
      <c r="AI12" s="5">
        <v>14612489</v>
      </c>
      <c r="AJ12" s="5">
        <v>1689605</v>
      </c>
      <c r="AK12" s="5">
        <v>3676069</v>
      </c>
      <c r="AL12" s="5">
        <v>9246815</v>
      </c>
      <c r="AM12" s="5">
        <v>104978631</v>
      </c>
      <c r="AN12" s="5">
        <v>54807</v>
      </c>
      <c r="AO12" s="64">
        <v>1915.4237779845639</v>
      </c>
      <c r="AQ12" s="63" t="s">
        <v>54</v>
      </c>
      <c r="AR12" s="11">
        <v>1.5208298941824627</v>
      </c>
      <c r="AS12" s="11">
        <v>1.3335461399577577</v>
      </c>
      <c r="AT12" s="11">
        <v>2.6806428878698845</v>
      </c>
      <c r="AU12" s="11">
        <v>4.3007639824566919</v>
      </c>
      <c r="AV12" s="11">
        <v>-8.2913559414875113</v>
      </c>
      <c r="AW12" s="11">
        <v>-14.13520050922979</v>
      </c>
      <c r="AX12" s="11">
        <v>-11.939517716371576</v>
      </c>
      <c r="AY12" s="11">
        <v>-4.1734523783931703</v>
      </c>
      <c r="AZ12" s="11">
        <v>-7.114806861918666</v>
      </c>
      <c r="BA12" s="11">
        <v>-8.4582942830365511</v>
      </c>
      <c r="BB12" s="11">
        <v>-2.0978953977755053</v>
      </c>
      <c r="BC12" s="65">
        <v>-12.384262119886271</v>
      </c>
      <c r="BD12" s="5"/>
      <c r="BE12" s="63" t="s">
        <v>54</v>
      </c>
      <c r="BF12" s="11">
        <v>-12.70683178254475</v>
      </c>
      <c r="BG12" s="11">
        <v>-14.436607864919605</v>
      </c>
      <c r="BH12" s="11">
        <v>-28.207430688068246</v>
      </c>
      <c r="BI12" s="11">
        <v>67.794674582672627</v>
      </c>
      <c r="BJ12" s="11">
        <v>-1.5713913327347961</v>
      </c>
      <c r="BK12" s="11">
        <v>-54.467151521657456</v>
      </c>
      <c r="BL12" s="11">
        <v>1.3121729978572132</v>
      </c>
      <c r="BM12" s="11">
        <v>2.0358513842273207</v>
      </c>
      <c r="BN12" s="11">
        <v>9.372121584280011</v>
      </c>
      <c r="BO12" s="11">
        <v>-1.2760948160674994</v>
      </c>
      <c r="BP12" s="57">
        <v>-0.99218214097520663</v>
      </c>
      <c r="BQ12" s="57">
        <v>2.8756618757685621</v>
      </c>
      <c r="BR12" s="65">
        <v>-15.615128084081304</v>
      </c>
      <c r="BS12" s="5"/>
      <c r="BT12" s="63" t="s">
        <v>54</v>
      </c>
      <c r="BU12" s="11">
        <v>9.7153174705070722</v>
      </c>
      <c r="BV12" s="11">
        <v>28.0860725386475</v>
      </c>
      <c r="BW12" s="11">
        <v>-6.9248542739092995</v>
      </c>
      <c r="BX12" s="11">
        <v>-1.8207172720080493</v>
      </c>
      <c r="BY12" s="11">
        <v>42.333706520155033</v>
      </c>
      <c r="BZ12" s="11">
        <v>-12.750008307106611</v>
      </c>
      <c r="CA12" s="11">
        <v>-2.4920748840415974</v>
      </c>
      <c r="CB12" s="11">
        <v>7.2964227881446395E-2</v>
      </c>
      <c r="CC12" s="11">
        <v>-1.0543229044429601</v>
      </c>
      <c r="CD12" s="66">
        <v>1.1392990228726445</v>
      </c>
      <c r="CE12" s="63" t="s">
        <v>54</v>
      </c>
      <c r="CF12" s="11">
        <f t="shared" si="3"/>
        <v>75.998007632620016</v>
      </c>
      <c r="CG12" s="11">
        <f t="shared" si="0"/>
        <v>65.311471817535889</v>
      </c>
      <c r="CH12" s="11">
        <f t="shared" si="0"/>
        <v>10.68653581508412</v>
      </c>
      <c r="CI12" s="11">
        <f t="shared" si="0"/>
        <v>9.4585106563258581</v>
      </c>
      <c r="CJ12" s="11">
        <f t="shared" si="0"/>
        <v>1.2280251587582618</v>
      </c>
      <c r="CK12" s="11">
        <f t="shared" si="0"/>
        <v>4.9792295348183764</v>
      </c>
      <c r="CL12" s="11">
        <f t="shared" si="0"/>
        <v>6.5503207028866663</v>
      </c>
      <c r="CM12" s="11">
        <f t="shared" si="0"/>
        <v>1.57109116806829</v>
      </c>
      <c r="CN12" s="11">
        <f t="shared" si="0"/>
        <v>-0.65242420621773967</v>
      </c>
      <c r="CO12" s="11">
        <f t="shared" si="0"/>
        <v>0.80761102704797127</v>
      </c>
      <c r="CP12" s="11">
        <f t="shared" si="0"/>
        <v>1.4600352332657112</v>
      </c>
      <c r="CQ12" s="65">
        <f t="shared" si="0"/>
        <v>5.5041954204946713</v>
      </c>
      <c r="CS12" s="63" t="s">
        <v>54</v>
      </c>
      <c r="CT12" s="59">
        <f t="shared" si="1"/>
        <v>0.94362251685297749</v>
      </c>
      <c r="CU12" s="59">
        <f t="shared" si="1"/>
        <v>1.0411052131171343</v>
      </c>
      <c r="CV12" s="59">
        <f t="shared" si="1"/>
        <v>9.7482696264156843E-2</v>
      </c>
      <c r="CW12" s="59">
        <f t="shared" si="1"/>
        <v>0.46467647306240834</v>
      </c>
      <c r="CX12" s="59">
        <f t="shared" si="1"/>
        <v>3.4494239118054417</v>
      </c>
      <c r="CY12" s="59">
        <f t="shared" si="1"/>
        <v>0.6464725187738446</v>
      </c>
      <c r="CZ12" s="59">
        <f t="shared" si="1"/>
        <v>0.12745832054144429</v>
      </c>
      <c r="DA12" s="59">
        <f t="shared" si="1"/>
        <v>0.14103155907986648</v>
      </c>
      <c r="DB12" s="59">
        <f t="shared" si="1"/>
        <v>1.3573238538422166E-2</v>
      </c>
      <c r="DC12" s="59">
        <f t="shared" si="1"/>
        <v>19.022762832561611</v>
      </c>
      <c r="DD12" s="59">
        <f t="shared" si="1"/>
        <v>4.4601934273652315</v>
      </c>
      <c r="DE12" s="11">
        <f t="shared" si="1"/>
        <v>3.6650192171014311</v>
      </c>
      <c r="DF12" s="65">
        <f t="shared" si="1"/>
        <v>0.7951742102638012</v>
      </c>
      <c r="DH12" s="63" t="s">
        <v>54</v>
      </c>
      <c r="DI12" s="11">
        <f t="shared" si="2"/>
        <v>0.64308039985775767</v>
      </c>
      <c r="DJ12" s="11">
        <f t="shared" si="2"/>
        <v>0.35682404736255324</v>
      </c>
      <c r="DK12" s="11">
        <f t="shared" si="2"/>
        <v>0.28625635249520448</v>
      </c>
      <c r="DL12" s="11">
        <f t="shared" si="2"/>
        <v>13.919489005338621</v>
      </c>
      <c r="DM12" s="11">
        <f t="shared" si="2"/>
        <v>1.6094751702372647</v>
      </c>
      <c r="DN12" s="11">
        <f t="shared" si="2"/>
        <v>3.5017307474699306</v>
      </c>
      <c r="DO12" s="11">
        <f t="shared" si="2"/>
        <v>8.8082830876314251</v>
      </c>
      <c r="DP12" s="132">
        <f t="shared" si="2"/>
        <v>100</v>
      </c>
      <c r="DQ12" s="62"/>
    </row>
    <row r="13" spans="2:121" ht="12">
      <c r="B13" s="63" t="s">
        <v>55</v>
      </c>
      <c r="C13" s="5">
        <v>76317144</v>
      </c>
      <c r="D13" s="5">
        <v>65587740</v>
      </c>
      <c r="E13" s="5">
        <v>10729404</v>
      </c>
      <c r="F13" s="5">
        <v>9496456</v>
      </c>
      <c r="G13" s="5">
        <v>1232948</v>
      </c>
      <c r="H13" s="5">
        <v>4661347</v>
      </c>
      <c r="I13" s="5">
        <v>6202896</v>
      </c>
      <c r="J13" s="5">
        <v>1541549</v>
      </c>
      <c r="K13" s="5">
        <v>-408503</v>
      </c>
      <c r="L13" s="5">
        <v>1031993</v>
      </c>
      <c r="M13" s="5">
        <v>1440496</v>
      </c>
      <c r="N13" s="64">
        <v>4956216</v>
      </c>
      <c r="O13" s="5"/>
      <c r="P13" s="63" t="s">
        <v>55</v>
      </c>
      <c r="Q13" s="5">
        <v>803032</v>
      </c>
      <c r="R13" s="5">
        <v>891984</v>
      </c>
      <c r="S13" s="5">
        <v>88952</v>
      </c>
      <c r="T13" s="5">
        <v>277988</v>
      </c>
      <c r="U13" s="5">
        <v>3116378</v>
      </c>
      <c r="V13" s="5">
        <v>758818</v>
      </c>
      <c r="W13" s="5">
        <v>113634</v>
      </c>
      <c r="X13" s="5">
        <v>125735</v>
      </c>
      <c r="Y13" s="5">
        <v>12101</v>
      </c>
      <c r="Z13" s="5">
        <v>18776009</v>
      </c>
      <c r="AA13" s="5">
        <v>4198898</v>
      </c>
      <c r="AB13" s="5">
        <v>3499166</v>
      </c>
      <c r="AC13" s="64">
        <v>699732</v>
      </c>
      <c r="AD13" s="5">
        <v>0</v>
      </c>
      <c r="AE13" s="63" t="s">
        <v>55</v>
      </c>
      <c r="AF13" s="5">
        <v>330862</v>
      </c>
      <c r="AG13" s="5">
        <v>105059</v>
      </c>
      <c r="AH13" s="5">
        <v>225803</v>
      </c>
      <c r="AI13" s="5">
        <v>14246249</v>
      </c>
      <c r="AJ13" s="5">
        <v>2199649</v>
      </c>
      <c r="AK13" s="5">
        <v>3308002</v>
      </c>
      <c r="AL13" s="5">
        <v>8738598</v>
      </c>
      <c r="AM13" s="5">
        <v>99754500</v>
      </c>
      <c r="AN13" s="5">
        <v>49833</v>
      </c>
      <c r="AO13" s="64">
        <v>2001.7759316115828</v>
      </c>
      <c r="AQ13" s="63" t="s">
        <v>55</v>
      </c>
      <c r="AR13" s="11">
        <v>1.6269645069591443</v>
      </c>
      <c r="AS13" s="11">
        <v>1.4408248631166731</v>
      </c>
      <c r="AT13" s="11">
        <v>2.7798365221279653</v>
      </c>
      <c r="AU13" s="11">
        <v>4.4041919304580093</v>
      </c>
      <c r="AV13" s="11">
        <v>-8.2186824917333787</v>
      </c>
      <c r="AW13" s="11">
        <v>-8.0259670662368947</v>
      </c>
      <c r="AX13" s="11">
        <v>-5.2371158968129006</v>
      </c>
      <c r="AY13" s="11">
        <v>4.3286026570293519</v>
      </c>
      <c r="AZ13" s="11">
        <v>-53.618757521058967</v>
      </c>
      <c r="BA13" s="11">
        <v>-4.1885307694307352</v>
      </c>
      <c r="BB13" s="11">
        <v>7.257331939468127</v>
      </c>
      <c r="BC13" s="65">
        <v>-5.0573893107631607</v>
      </c>
      <c r="BD13" s="5"/>
      <c r="BE13" s="63" t="s">
        <v>55</v>
      </c>
      <c r="BF13" s="11">
        <v>-9.7546503160147076</v>
      </c>
      <c r="BG13" s="11">
        <v>-11.960811988546805</v>
      </c>
      <c r="BH13" s="11">
        <v>-27.877731382008353</v>
      </c>
      <c r="BI13" s="11">
        <v>30.308300247033955</v>
      </c>
      <c r="BJ13" s="11">
        <v>-0.7434104771796457</v>
      </c>
      <c r="BK13" s="11">
        <v>-22.358931017935397</v>
      </c>
      <c r="BL13" s="11">
        <v>-0.15376639808802467</v>
      </c>
      <c r="BM13" s="11">
        <v>0.55903899676893054</v>
      </c>
      <c r="BN13" s="11">
        <v>7.7848044891778754</v>
      </c>
      <c r="BO13" s="11">
        <v>-1.0128986310041939</v>
      </c>
      <c r="BP13" s="57">
        <v>-1.3900141988677541</v>
      </c>
      <c r="BQ13" s="57">
        <v>1.949327848123394</v>
      </c>
      <c r="BR13" s="65">
        <v>-15.26883387057322</v>
      </c>
      <c r="BS13" s="5"/>
      <c r="BT13" s="63" t="s">
        <v>55</v>
      </c>
      <c r="BU13" s="11">
        <v>-8.006750838989154</v>
      </c>
      <c r="BV13" s="11">
        <v>-10.939023253053923</v>
      </c>
      <c r="BW13" s="11">
        <v>-6.5756156494108309</v>
      </c>
      <c r="BX13" s="11">
        <v>-0.72571536721784324</v>
      </c>
      <c r="BY13" s="11">
        <v>29.41022468611542</v>
      </c>
      <c r="BZ13" s="11">
        <v>-11.570798920458676</v>
      </c>
      <c r="CA13" s="11">
        <v>-1.9214471264490374</v>
      </c>
      <c r="CB13" s="11">
        <v>0.62833837736815712</v>
      </c>
      <c r="CC13" s="11">
        <v>-0.71920946726700397</v>
      </c>
      <c r="CD13" s="66">
        <v>1.3573097448200462</v>
      </c>
      <c r="CE13" s="63" t="s">
        <v>55</v>
      </c>
      <c r="CF13" s="11">
        <f t="shared" si="3"/>
        <v>76.504963685848764</v>
      </c>
      <c r="CG13" s="11">
        <f t="shared" si="0"/>
        <v>65.749154173495924</v>
      </c>
      <c r="CH13" s="11">
        <f t="shared" si="0"/>
        <v>10.755809512352826</v>
      </c>
      <c r="CI13" s="11">
        <f t="shared" si="0"/>
        <v>9.519827175716383</v>
      </c>
      <c r="CJ13" s="11">
        <f t="shared" si="0"/>
        <v>1.2359823366364424</v>
      </c>
      <c r="CK13" s="11">
        <f t="shared" si="0"/>
        <v>4.6728187700805481</v>
      </c>
      <c r="CL13" s="11">
        <f t="shared" si="0"/>
        <v>6.218161586695337</v>
      </c>
      <c r="CM13" s="11">
        <f t="shared" si="0"/>
        <v>1.5453428166147893</v>
      </c>
      <c r="CN13" s="11">
        <f t="shared" si="0"/>
        <v>-0.40950834298202082</v>
      </c>
      <c r="CO13" s="11">
        <f t="shared" si="0"/>
        <v>1.0345327779699161</v>
      </c>
      <c r="CP13" s="11">
        <f t="shared" si="0"/>
        <v>1.444041120951937</v>
      </c>
      <c r="CQ13" s="65">
        <f t="shared" si="0"/>
        <v>4.9684134550321035</v>
      </c>
      <c r="CS13" s="63" t="s">
        <v>55</v>
      </c>
      <c r="CT13" s="59">
        <f t="shared" si="1"/>
        <v>0.80500829536512142</v>
      </c>
      <c r="CU13" s="59">
        <f t="shared" si="1"/>
        <v>0.89417920996045297</v>
      </c>
      <c r="CV13" s="59">
        <f t="shared" si="1"/>
        <v>8.9170914595331538E-2</v>
      </c>
      <c r="CW13" s="59">
        <f t="shared" si="1"/>
        <v>0.27867214010395519</v>
      </c>
      <c r="CX13" s="59">
        <f t="shared" si="1"/>
        <v>3.124047536702605</v>
      </c>
      <c r="CY13" s="59">
        <f t="shared" si="1"/>
        <v>0.76068548286042237</v>
      </c>
      <c r="CZ13" s="59">
        <f t="shared" si="1"/>
        <v>0.11391365803046478</v>
      </c>
      <c r="DA13" s="59">
        <f t="shared" si="1"/>
        <v>0.12604443909798557</v>
      </c>
      <c r="DB13" s="59">
        <f t="shared" si="1"/>
        <v>1.2130781067520763E-2</v>
      </c>
      <c r="DC13" s="59">
        <f t="shared" si="1"/>
        <v>18.822217544070693</v>
      </c>
      <c r="DD13" s="59">
        <f t="shared" si="1"/>
        <v>4.2092316637344682</v>
      </c>
      <c r="DE13" s="11">
        <f t="shared" si="1"/>
        <v>3.5077775939932532</v>
      </c>
      <c r="DF13" s="65">
        <f t="shared" si="1"/>
        <v>0.70145406974121471</v>
      </c>
      <c r="DH13" s="63" t="s">
        <v>55</v>
      </c>
      <c r="DI13" s="11">
        <f t="shared" si="2"/>
        <v>0.33167626523114246</v>
      </c>
      <c r="DJ13" s="11">
        <f t="shared" si="2"/>
        <v>0.1053175545965345</v>
      </c>
      <c r="DK13" s="11">
        <f t="shared" si="2"/>
        <v>0.22635871063460797</v>
      </c>
      <c r="DL13" s="11">
        <f t="shared" si="2"/>
        <v>14.281309615105084</v>
      </c>
      <c r="DM13" s="11">
        <f t="shared" si="2"/>
        <v>2.2050624282613818</v>
      </c>
      <c r="DN13" s="11">
        <f t="shared" si="2"/>
        <v>3.3161431313875562</v>
      </c>
      <c r="DO13" s="11">
        <f t="shared" si="2"/>
        <v>8.7601040554561447</v>
      </c>
      <c r="DP13" s="132">
        <f t="shared" si="2"/>
        <v>100</v>
      </c>
      <c r="DQ13" s="62"/>
    </row>
    <row r="14" spans="2:121" ht="12">
      <c r="B14" s="63" t="s">
        <v>56</v>
      </c>
      <c r="C14" s="5">
        <v>62417441</v>
      </c>
      <c r="D14" s="5">
        <v>53644209</v>
      </c>
      <c r="E14" s="5">
        <v>8773232</v>
      </c>
      <c r="F14" s="5">
        <v>7766303</v>
      </c>
      <c r="G14" s="5">
        <v>1006929</v>
      </c>
      <c r="H14" s="5">
        <v>3550958</v>
      </c>
      <c r="I14" s="5">
        <v>4215825</v>
      </c>
      <c r="J14" s="5">
        <v>664867</v>
      </c>
      <c r="K14" s="5">
        <v>-203346</v>
      </c>
      <c r="L14" s="5">
        <v>387568</v>
      </c>
      <c r="M14" s="5">
        <v>590914</v>
      </c>
      <c r="N14" s="64">
        <v>3703098</v>
      </c>
      <c r="O14" s="5"/>
      <c r="P14" s="63" t="s">
        <v>56</v>
      </c>
      <c r="Q14" s="5">
        <v>607657</v>
      </c>
      <c r="R14" s="5">
        <v>676157</v>
      </c>
      <c r="S14" s="5">
        <v>68500</v>
      </c>
      <c r="T14" s="5">
        <v>345098</v>
      </c>
      <c r="U14" s="5">
        <v>2302117</v>
      </c>
      <c r="V14" s="5">
        <v>448226</v>
      </c>
      <c r="W14" s="5">
        <v>51206</v>
      </c>
      <c r="X14" s="5">
        <v>56659</v>
      </c>
      <c r="Y14" s="5">
        <v>5453</v>
      </c>
      <c r="Z14" s="5">
        <v>13880260</v>
      </c>
      <c r="AA14" s="5">
        <v>3077586</v>
      </c>
      <c r="AB14" s="5">
        <v>2637645</v>
      </c>
      <c r="AC14" s="64">
        <v>439941</v>
      </c>
      <c r="AD14" s="5">
        <v>0</v>
      </c>
      <c r="AE14" s="63" t="s">
        <v>56</v>
      </c>
      <c r="AF14" s="5">
        <v>175897</v>
      </c>
      <c r="AG14" s="5">
        <v>33542</v>
      </c>
      <c r="AH14" s="5">
        <v>142355</v>
      </c>
      <c r="AI14" s="5">
        <v>10626777</v>
      </c>
      <c r="AJ14" s="5">
        <v>751223</v>
      </c>
      <c r="AK14" s="5">
        <v>3009047</v>
      </c>
      <c r="AL14" s="5">
        <v>6866507</v>
      </c>
      <c r="AM14" s="5">
        <v>79848659</v>
      </c>
      <c r="AN14" s="5">
        <v>37624</v>
      </c>
      <c r="AO14" s="64">
        <v>2122.2799011269403</v>
      </c>
      <c r="AQ14" s="63" t="s">
        <v>56</v>
      </c>
      <c r="AR14" s="11">
        <v>0.77123670153017598</v>
      </c>
      <c r="AS14" s="11">
        <v>0.58489540038525645</v>
      </c>
      <c r="AT14" s="11">
        <v>1.9258160471813546</v>
      </c>
      <c r="AU14" s="11">
        <v>3.5230591083474643</v>
      </c>
      <c r="AV14" s="11">
        <v>-8.913534123649324</v>
      </c>
      <c r="AW14" s="11">
        <v>-7.4785857683133203</v>
      </c>
      <c r="AX14" s="11">
        <v>-6.9604874625376834</v>
      </c>
      <c r="AY14" s="11">
        <v>-4.0921188341615764</v>
      </c>
      <c r="AZ14" s="11">
        <v>-22.386999699067108</v>
      </c>
      <c r="BA14" s="11">
        <v>-9.3645641375826685</v>
      </c>
      <c r="BB14" s="11">
        <v>-0.47965346384578333</v>
      </c>
      <c r="BC14" s="65">
        <v>-6.3525340541021711</v>
      </c>
      <c r="BD14" s="5"/>
      <c r="BE14" s="63" t="s">
        <v>56</v>
      </c>
      <c r="BF14" s="11">
        <v>-16.66719236196727</v>
      </c>
      <c r="BG14" s="11">
        <v>-17.917207890743551</v>
      </c>
      <c r="BH14" s="11">
        <v>-27.556923337246321</v>
      </c>
      <c r="BI14" s="11">
        <v>117.07416796140322</v>
      </c>
      <c r="BJ14" s="11">
        <v>8.5472649404321713E-2</v>
      </c>
      <c r="BK14" s="11">
        <v>-41.482946571363293</v>
      </c>
      <c r="BL14" s="11">
        <v>2.7428319187784664</v>
      </c>
      <c r="BM14" s="11">
        <v>3.4773080084010597</v>
      </c>
      <c r="BN14" s="11">
        <v>10.923515052888527</v>
      </c>
      <c r="BO14" s="11">
        <v>-4.3173241338139903</v>
      </c>
      <c r="BP14" s="57">
        <v>-6.3743661242565297</v>
      </c>
      <c r="BQ14" s="57">
        <v>-4.8703693351390438</v>
      </c>
      <c r="BR14" s="65">
        <v>-14.480574767608672</v>
      </c>
      <c r="BS14" s="5"/>
      <c r="BT14" s="63" t="s">
        <v>56</v>
      </c>
      <c r="BU14" s="11">
        <v>1.7480838756326826</v>
      </c>
      <c r="BV14" s="11">
        <v>72.736636110825003</v>
      </c>
      <c r="BW14" s="11">
        <v>-7.2345999204989022</v>
      </c>
      <c r="BX14" s="11">
        <v>-3.8001329101428039</v>
      </c>
      <c r="BY14" s="11">
        <v>37.008984100003282</v>
      </c>
      <c r="BZ14" s="11">
        <v>-12.504659657456296</v>
      </c>
      <c r="CA14" s="11">
        <v>-2.7291896421177295</v>
      </c>
      <c r="CB14" s="11">
        <v>-0.54259688873832945</v>
      </c>
      <c r="CC14" s="11">
        <v>-0.2730140217881093</v>
      </c>
      <c r="CD14" s="66">
        <v>-0.2703208808587903</v>
      </c>
      <c r="CE14" s="63" t="s">
        <v>56</v>
      </c>
      <c r="CF14" s="11">
        <f t="shared" si="3"/>
        <v>78.169679718728901</v>
      </c>
      <c r="CG14" s="11">
        <f t="shared" si="0"/>
        <v>67.182354308542614</v>
      </c>
      <c r="CH14" s="11">
        <f t="shared" si="0"/>
        <v>10.987325410186287</v>
      </c>
      <c r="CI14" s="11">
        <f t="shared" si="0"/>
        <v>9.7262785590425498</v>
      </c>
      <c r="CJ14" s="11">
        <f t="shared" si="0"/>
        <v>1.2610468511437367</v>
      </c>
      <c r="CK14" s="11">
        <f t="shared" si="0"/>
        <v>4.447110376643896</v>
      </c>
      <c r="CL14" s="11">
        <f t="shared" si="0"/>
        <v>5.2797693196074835</v>
      </c>
      <c r="CM14" s="11">
        <f t="shared" si="0"/>
        <v>0.83265894296358811</v>
      </c>
      <c r="CN14" s="11">
        <f t="shared" si="0"/>
        <v>-0.25466426430530287</v>
      </c>
      <c r="CO14" s="11">
        <f t="shared" si="0"/>
        <v>0.48537822031550959</v>
      </c>
      <c r="CP14" s="11">
        <f t="shared" si="0"/>
        <v>0.74004248462081246</v>
      </c>
      <c r="CQ14" s="65">
        <f t="shared" si="0"/>
        <v>4.6376458244589935</v>
      </c>
      <c r="CS14" s="63" t="s">
        <v>56</v>
      </c>
      <c r="CT14" s="59">
        <f t="shared" si="1"/>
        <v>0.76101090188627962</v>
      </c>
      <c r="CU14" s="59">
        <f t="shared" si="1"/>
        <v>0.84679819106292065</v>
      </c>
      <c r="CV14" s="59">
        <f t="shared" si="1"/>
        <v>8.5787289176641024E-2</v>
      </c>
      <c r="CW14" s="59">
        <f t="shared" si="1"/>
        <v>0.4321901010259922</v>
      </c>
      <c r="CX14" s="59">
        <f t="shared" si="1"/>
        <v>2.8831003912038149</v>
      </c>
      <c r="CY14" s="59">
        <f t="shared" si="1"/>
        <v>0.5613444303429066</v>
      </c>
      <c r="CZ14" s="59">
        <f t="shared" si="1"/>
        <v>6.4128816490205548E-2</v>
      </c>
      <c r="DA14" s="59">
        <f t="shared" si="1"/>
        <v>7.0957985656340206E-2</v>
      </c>
      <c r="DB14" s="59">
        <f t="shared" si="1"/>
        <v>6.8291691661346498E-3</v>
      </c>
      <c r="DC14" s="59">
        <f t="shared" si="1"/>
        <v>17.383209904627204</v>
      </c>
      <c r="DD14" s="59">
        <f t="shared" si="1"/>
        <v>3.8542738707734592</v>
      </c>
      <c r="DE14" s="11">
        <f t="shared" si="1"/>
        <v>3.3033053191287785</v>
      </c>
      <c r="DF14" s="65">
        <f t="shared" si="1"/>
        <v>0.55096855164468073</v>
      </c>
      <c r="DH14" s="63" t="s">
        <v>56</v>
      </c>
      <c r="DI14" s="11">
        <f t="shared" si="2"/>
        <v>0.22028798254457846</v>
      </c>
      <c r="DJ14" s="11">
        <f t="shared" si="2"/>
        <v>4.2006967205297716E-2</v>
      </c>
      <c r="DK14" s="11">
        <f t="shared" si="2"/>
        <v>0.17828101533928076</v>
      </c>
      <c r="DL14" s="11">
        <f t="shared" si="2"/>
        <v>13.308648051309167</v>
      </c>
      <c r="DM14" s="11">
        <f t="shared" si="2"/>
        <v>0.94080853630866856</v>
      </c>
      <c r="DN14" s="11">
        <f t="shared" si="2"/>
        <v>3.7684377391986006</v>
      </c>
      <c r="DO14" s="11">
        <f t="shared" si="2"/>
        <v>8.5994017758018959</v>
      </c>
      <c r="DP14" s="132">
        <f t="shared" si="2"/>
        <v>100</v>
      </c>
      <c r="DQ14" s="62"/>
    </row>
    <row r="15" spans="2:121" s="68" customFormat="1" ht="12">
      <c r="B15" s="63" t="s">
        <v>57</v>
      </c>
      <c r="C15" s="5">
        <v>40205580</v>
      </c>
      <c r="D15" s="5">
        <v>34555923</v>
      </c>
      <c r="E15" s="5">
        <v>5649657</v>
      </c>
      <c r="F15" s="5">
        <v>5001864</v>
      </c>
      <c r="G15" s="5">
        <v>647793</v>
      </c>
      <c r="H15" s="5">
        <v>2846492</v>
      </c>
      <c r="I15" s="5">
        <v>3457390</v>
      </c>
      <c r="J15" s="5">
        <v>610898</v>
      </c>
      <c r="K15" s="5">
        <v>-396917</v>
      </c>
      <c r="L15" s="5">
        <v>150226</v>
      </c>
      <c r="M15" s="5">
        <v>547143</v>
      </c>
      <c r="N15" s="64">
        <v>3187616</v>
      </c>
      <c r="O15" s="5"/>
      <c r="P15" s="63" t="s">
        <v>57</v>
      </c>
      <c r="Q15" s="5">
        <v>964864</v>
      </c>
      <c r="R15" s="5">
        <v>1022677</v>
      </c>
      <c r="S15" s="5">
        <v>57813</v>
      </c>
      <c r="T15" s="5">
        <v>158790</v>
      </c>
      <c r="U15" s="5">
        <v>1933424</v>
      </c>
      <c r="V15" s="5">
        <v>130538</v>
      </c>
      <c r="W15" s="5">
        <v>55793</v>
      </c>
      <c r="X15" s="5">
        <v>61735</v>
      </c>
      <c r="Y15" s="5">
        <v>5942</v>
      </c>
      <c r="Z15" s="5">
        <v>13015647</v>
      </c>
      <c r="AA15" s="5">
        <v>3030285</v>
      </c>
      <c r="AB15" s="5">
        <v>2584557</v>
      </c>
      <c r="AC15" s="64">
        <v>445728</v>
      </c>
      <c r="AD15" s="5">
        <v>0</v>
      </c>
      <c r="AE15" s="63" t="s">
        <v>57</v>
      </c>
      <c r="AF15" s="5">
        <v>454953</v>
      </c>
      <c r="AG15" s="5">
        <v>261151</v>
      </c>
      <c r="AH15" s="5">
        <v>193802</v>
      </c>
      <c r="AI15" s="5">
        <v>9530409</v>
      </c>
      <c r="AJ15" s="5">
        <v>1257753</v>
      </c>
      <c r="AK15" s="5">
        <v>2113821</v>
      </c>
      <c r="AL15" s="5">
        <v>6158835</v>
      </c>
      <c r="AM15" s="5">
        <v>56067719</v>
      </c>
      <c r="AN15" s="5">
        <v>29329</v>
      </c>
      <c r="AO15" s="64">
        <v>1911.6819189198404</v>
      </c>
      <c r="AQ15" s="63" t="s">
        <v>57</v>
      </c>
      <c r="AR15" s="11">
        <v>1.4658570108400464</v>
      </c>
      <c r="AS15" s="11">
        <v>1.2781159063151308</v>
      </c>
      <c r="AT15" s="11">
        <v>2.6294908577912137</v>
      </c>
      <c r="AU15" s="11">
        <v>4.2471771526991731</v>
      </c>
      <c r="AV15" s="11">
        <v>-8.3517136490644788</v>
      </c>
      <c r="AW15" s="11">
        <v>-2.3507581602440055</v>
      </c>
      <c r="AX15" s="11">
        <v>-2.7575544244540682</v>
      </c>
      <c r="AY15" s="11">
        <v>-4.609191525508419</v>
      </c>
      <c r="AZ15" s="11">
        <v>-2.9220947599883829</v>
      </c>
      <c r="BA15" s="11">
        <v>-10.768316949303555</v>
      </c>
      <c r="BB15" s="11">
        <v>-1.238260442632982</v>
      </c>
      <c r="BC15" s="65">
        <v>-1.8429451895555455</v>
      </c>
      <c r="BD15" s="5"/>
      <c r="BE15" s="63" t="s">
        <v>57</v>
      </c>
      <c r="BF15" s="11">
        <v>-5.524418281300794</v>
      </c>
      <c r="BG15" s="11">
        <v>-7.2358902770105464</v>
      </c>
      <c r="BH15" s="11">
        <v>-28.771021992238033</v>
      </c>
      <c r="BI15" s="11">
        <v>34.325328009609777</v>
      </c>
      <c r="BJ15" s="11">
        <v>-1.9553414000019271</v>
      </c>
      <c r="BK15" s="11">
        <v>-4.0055888517115852</v>
      </c>
      <c r="BL15" s="11">
        <v>4.8740601503759393</v>
      </c>
      <c r="BM15" s="11">
        <v>5.6238023542294009</v>
      </c>
      <c r="BN15" s="11">
        <v>13.224085365853657</v>
      </c>
      <c r="BO15" s="11">
        <v>-3.3340698344135147</v>
      </c>
      <c r="BP15" s="57">
        <v>-10.645564883648174</v>
      </c>
      <c r="BQ15" s="57">
        <v>-9.7253153344473198</v>
      </c>
      <c r="BR15" s="65">
        <v>-15.632470656821567</v>
      </c>
      <c r="BS15" s="5"/>
      <c r="BT15" s="63" t="s">
        <v>57</v>
      </c>
      <c r="BU15" s="11">
        <v>-13.66689817713967</v>
      </c>
      <c r="BV15" s="11">
        <v>-17.900537896388141</v>
      </c>
      <c r="BW15" s="11">
        <v>-7.2198311973688618</v>
      </c>
      <c r="BX15" s="11">
        <v>-0.16627415783443228</v>
      </c>
      <c r="BY15" s="11">
        <v>47.20013201459183</v>
      </c>
      <c r="BZ15" s="11">
        <v>-13.531325459408846</v>
      </c>
      <c r="CA15" s="11">
        <v>-1.4148208595756642</v>
      </c>
      <c r="CB15" s="11">
        <v>0.11320376713796364</v>
      </c>
      <c r="CC15" s="11">
        <v>-1.9162597819543843</v>
      </c>
      <c r="CD15" s="69">
        <v>2.0691131318817404</v>
      </c>
      <c r="CE15" s="63" t="s">
        <v>57</v>
      </c>
      <c r="CF15" s="11">
        <f t="shared" si="3"/>
        <v>71.708963227128962</v>
      </c>
      <c r="CG15" s="11">
        <f t="shared" si="0"/>
        <v>61.632475185944337</v>
      </c>
      <c r="CH15" s="11">
        <f t="shared" si="0"/>
        <v>10.076488041184625</v>
      </c>
      <c r="CI15" s="11">
        <f t="shared" si="0"/>
        <v>8.921111986025327</v>
      </c>
      <c r="CJ15" s="11">
        <f t="shared" si="0"/>
        <v>1.1553760551592975</v>
      </c>
      <c r="CK15" s="11">
        <f t="shared" si="0"/>
        <v>5.0768821182113726</v>
      </c>
      <c r="CL15" s="11">
        <f t="shared" si="0"/>
        <v>6.1664538198887664</v>
      </c>
      <c r="CM15" s="11">
        <f t="shared" si="0"/>
        <v>1.0895717016773947</v>
      </c>
      <c r="CN15" s="11">
        <f t="shared" si="0"/>
        <v>-0.70792428705722799</v>
      </c>
      <c r="CO15" s="11">
        <f t="shared" si="0"/>
        <v>0.26793670703814437</v>
      </c>
      <c r="CP15" s="11">
        <f t="shared" si="0"/>
        <v>0.97586099409537241</v>
      </c>
      <c r="CQ15" s="65">
        <f t="shared" si="0"/>
        <v>5.6852963823978637</v>
      </c>
      <c r="CS15" s="63" t="s">
        <v>57</v>
      </c>
      <c r="CT15" s="59">
        <f t="shared" si="1"/>
        <v>1.7208904111116059</v>
      </c>
      <c r="CU15" s="59">
        <f t="shared" si="1"/>
        <v>1.8240032201060292</v>
      </c>
      <c r="CV15" s="59">
        <f t="shared" si="1"/>
        <v>0.10311280899442334</v>
      </c>
      <c r="CW15" s="59">
        <f t="shared" si="1"/>
        <v>0.28321109335658901</v>
      </c>
      <c r="CX15" s="59">
        <f t="shared" si="1"/>
        <v>3.4483728506950673</v>
      </c>
      <c r="CY15" s="59">
        <f t="shared" si="1"/>
        <v>0.2328220272346018</v>
      </c>
      <c r="CZ15" s="59">
        <f t="shared" si="1"/>
        <v>9.9510022870736015E-2</v>
      </c>
      <c r="DA15" s="59">
        <f t="shared" si="1"/>
        <v>0.11010792145833505</v>
      </c>
      <c r="DB15" s="59">
        <f t="shared" si="1"/>
        <v>1.0597898587599044E-2</v>
      </c>
      <c r="DC15" s="59">
        <f t="shared" si="1"/>
        <v>23.214154654659662</v>
      </c>
      <c r="DD15" s="59">
        <f t="shared" si="1"/>
        <v>5.40468749941477</v>
      </c>
      <c r="DE15" s="11">
        <f t="shared" si="1"/>
        <v>4.6097059878608579</v>
      </c>
      <c r="DF15" s="65">
        <f t="shared" si="1"/>
        <v>0.79498151155391228</v>
      </c>
      <c r="DH15" s="63" t="s">
        <v>57</v>
      </c>
      <c r="DI15" s="11">
        <f t="shared" si="2"/>
        <v>0.81143482937124667</v>
      </c>
      <c r="DJ15" s="11">
        <f t="shared" si="2"/>
        <v>0.46577782128072664</v>
      </c>
      <c r="DK15" s="11">
        <f t="shared" si="2"/>
        <v>0.34565700809051997</v>
      </c>
      <c r="DL15" s="11">
        <f t="shared" si="2"/>
        <v>16.998032325873645</v>
      </c>
      <c r="DM15" s="11">
        <f t="shared" si="2"/>
        <v>2.2432747799139108</v>
      </c>
      <c r="DN15" s="11">
        <f t="shared" si="2"/>
        <v>3.7701212706727021</v>
      </c>
      <c r="DO15" s="11">
        <f t="shared" si="2"/>
        <v>10.984636275287032</v>
      </c>
      <c r="DP15" s="133">
        <f t="shared" si="2"/>
        <v>100</v>
      </c>
      <c r="DQ15" s="71"/>
    </row>
    <row r="16" spans="2:121" ht="12">
      <c r="B16" s="63" t="s">
        <v>58</v>
      </c>
      <c r="C16" s="5">
        <v>93171482</v>
      </c>
      <c r="D16" s="5">
        <v>80070266</v>
      </c>
      <c r="E16" s="5">
        <v>13101216</v>
      </c>
      <c r="F16" s="5">
        <v>11593685</v>
      </c>
      <c r="G16" s="5">
        <v>1507531</v>
      </c>
      <c r="H16" s="5">
        <v>5164707</v>
      </c>
      <c r="I16" s="5">
        <v>6837099</v>
      </c>
      <c r="J16" s="5">
        <v>1672392</v>
      </c>
      <c r="K16" s="5">
        <v>-863176</v>
      </c>
      <c r="L16" s="5">
        <v>684111</v>
      </c>
      <c r="M16" s="5">
        <v>1547287</v>
      </c>
      <c r="N16" s="64">
        <v>5907466</v>
      </c>
      <c r="O16" s="5"/>
      <c r="P16" s="63" t="s">
        <v>58</v>
      </c>
      <c r="Q16" s="5">
        <v>1010061</v>
      </c>
      <c r="R16" s="5">
        <v>1122342</v>
      </c>
      <c r="S16" s="5">
        <v>112281</v>
      </c>
      <c r="T16" s="5">
        <v>532073</v>
      </c>
      <c r="U16" s="5">
        <v>3946055</v>
      </c>
      <c r="V16" s="5">
        <v>419277</v>
      </c>
      <c r="W16" s="5">
        <v>120417</v>
      </c>
      <c r="X16" s="5">
        <v>133241</v>
      </c>
      <c r="Y16" s="5">
        <v>12824</v>
      </c>
      <c r="Z16" s="5">
        <v>25811237</v>
      </c>
      <c r="AA16" s="5">
        <v>6075409</v>
      </c>
      <c r="AB16" s="5">
        <v>5382170</v>
      </c>
      <c r="AC16" s="64">
        <v>693239</v>
      </c>
      <c r="AD16" s="5">
        <v>0</v>
      </c>
      <c r="AE16" s="63" t="s">
        <v>58</v>
      </c>
      <c r="AF16" s="72">
        <v>1111485</v>
      </c>
      <c r="AG16" s="5">
        <v>817529</v>
      </c>
      <c r="AH16" s="5">
        <v>293956</v>
      </c>
      <c r="AI16" s="5">
        <v>18624343</v>
      </c>
      <c r="AJ16" s="5">
        <v>2664085</v>
      </c>
      <c r="AK16" s="5">
        <v>4082664</v>
      </c>
      <c r="AL16" s="5">
        <v>11877594</v>
      </c>
      <c r="AM16" s="5">
        <v>124147426</v>
      </c>
      <c r="AN16" s="5">
        <v>61510</v>
      </c>
      <c r="AO16" s="64">
        <v>2018.3291497317509</v>
      </c>
      <c r="AQ16" s="63" t="s">
        <v>58</v>
      </c>
      <c r="AR16" s="11">
        <v>1.5693285434478104</v>
      </c>
      <c r="AS16" s="11">
        <v>1.3813289968047577</v>
      </c>
      <c r="AT16" s="11">
        <v>2.7336454002927244</v>
      </c>
      <c r="AU16" s="11">
        <v>4.3439830568271658</v>
      </c>
      <c r="AV16" s="11">
        <v>-8.1659083529841059</v>
      </c>
      <c r="AW16" s="11">
        <v>-7.7797258518717314</v>
      </c>
      <c r="AX16" s="11">
        <v>-6.1567783623201793</v>
      </c>
      <c r="AY16" s="11">
        <v>-0.76344393558731072</v>
      </c>
      <c r="AZ16" s="11">
        <v>-11.284643658777767</v>
      </c>
      <c r="BA16" s="11">
        <v>-7.8428625505333871</v>
      </c>
      <c r="BB16" s="11">
        <v>1.9307921458677264</v>
      </c>
      <c r="BC16" s="65">
        <v>-5.5966073071123441</v>
      </c>
      <c r="BD16" s="5"/>
      <c r="BE16" s="63" t="s">
        <v>58</v>
      </c>
      <c r="BF16" s="11">
        <v>-16.645609263166929</v>
      </c>
      <c r="BG16" s="11">
        <v>-17.919716009773502</v>
      </c>
      <c r="BH16" s="11">
        <v>-27.841829258887945</v>
      </c>
      <c r="BI16" s="11">
        <v>67.373291894204385</v>
      </c>
      <c r="BJ16" s="11">
        <v>-1.6238568544853635</v>
      </c>
      <c r="BK16" s="11">
        <v>-41.509562936819052</v>
      </c>
      <c r="BL16" s="11">
        <v>1.7327610969366203</v>
      </c>
      <c r="BM16" s="11">
        <v>2.4599744697866845</v>
      </c>
      <c r="BN16" s="11">
        <v>9.8321342925659465</v>
      </c>
      <c r="BO16" s="11">
        <v>-1.3383889793572801</v>
      </c>
      <c r="BP16" s="57">
        <v>-1.8149199275790353</v>
      </c>
      <c r="BQ16" s="57">
        <v>0.46261367017422306</v>
      </c>
      <c r="BR16" s="65">
        <v>-16.509920814139043</v>
      </c>
      <c r="BS16" s="5"/>
      <c r="BT16" s="63" t="s">
        <v>58</v>
      </c>
      <c r="BU16" s="11">
        <v>-8.7632762921683103</v>
      </c>
      <c r="BV16" s="11">
        <v>-9.5661764055185348</v>
      </c>
      <c r="BW16" s="11">
        <v>-6.4534504431396886</v>
      </c>
      <c r="BX16" s="11">
        <v>-0.69889648989007125</v>
      </c>
      <c r="BY16" s="11">
        <v>12.290815502887897</v>
      </c>
      <c r="BZ16" s="11">
        <v>-6.8325881380798537</v>
      </c>
      <c r="CA16" s="11">
        <v>-1.0271760433248807</v>
      </c>
      <c r="CB16" s="11">
        <v>0.529369565835624</v>
      </c>
      <c r="CC16" s="11">
        <v>-0.59471863990432783</v>
      </c>
      <c r="CD16" s="66">
        <v>1.1308133635957884</v>
      </c>
      <c r="CE16" s="63" t="s">
        <v>58</v>
      </c>
      <c r="CF16" s="11">
        <f t="shared" si="3"/>
        <v>75.049064649958993</v>
      </c>
      <c r="CG16" s="11">
        <f t="shared" si="0"/>
        <v>64.496114482470219</v>
      </c>
      <c r="CH16" s="11">
        <f t="shared" si="0"/>
        <v>10.552950167488772</v>
      </c>
      <c r="CI16" s="11">
        <f t="shared" si="0"/>
        <v>9.3386430742430377</v>
      </c>
      <c r="CJ16" s="11">
        <f t="shared" si="0"/>
        <v>1.2143070932457352</v>
      </c>
      <c r="CK16" s="11">
        <f t="shared" si="0"/>
        <v>4.1601402190972534</v>
      </c>
      <c r="CL16" s="11">
        <f t="shared" si="0"/>
        <v>5.5072418497021438</v>
      </c>
      <c r="CM16" s="11">
        <f t="shared" si="0"/>
        <v>1.3471016306048906</v>
      </c>
      <c r="CN16" s="11">
        <f t="shared" si="0"/>
        <v>-0.69528304195368495</v>
      </c>
      <c r="CO16" s="11">
        <f t="shared" si="0"/>
        <v>0.55104726859177888</v>
      </c>
      <c r="CP16" s="11">
        <f t="shared" si="0"/>
        <v>1.2463303105454637</v>
      </c>
      <c r="CQ16" s="65">
        <f t="shared" si="0"/>
        <v>4.7584280966083021</v>
      </c>
      <c r="CS16" s="63" t="s">
        <v>58</v>
      </c>
      <c r="CT16" s="59">
        <f t="shared" si="1"/>
        <v>0.81359802014743343</v>
      </c>
      <c r="CU16" s="59">
        <f t="shared" si="1"/>
        <v>0.90403968584898409</v>
      </c>
      <c r="CV16" s="59">
        <f t="shared" si="1"/>
        <v>9.0441665701550669E-2</v>
      </c>
      <c r="CW16" s="59">
        <f t="shared" si="1"/>
        <v>0.42858158009655389</v>
      </c>
      <c r="CX16" s="59">
        <f t="shared" si="1"/>
        <v>3.178523411351275</v>
      </c>
      <c r="CY16" s="59">
        <f t="shared" si="1"/>
        <v>0.33772508501303922</v>
      </c>
      <c r="CZ16" s="59">
        <f t="shared" si="1"/>
        <v>9.6995164442636131E-2</v>
      </c>
      <c r="DA16" s="59">
        <f t="shared" si="1"/>
        <v>0.10732481880051223</v>
      </c>
      <c r="DB16" s="59">
        <f t="shared" si="1"/>
        <v>1.0329654357876096E-2</v>
      </c>
      <c r="DC16" s="59">
        <f t="shared" si="1"/>
        <v>20.790795130943753</v>
      </c>
      <c r="DD16" s="59">
        <f t="shared" si="1"/>
        <v>4.8937051663076767</v>
      </c>
      <c r="DE16" s="11">
        <f t="shared" si="1"/>
        <v>4.3353053489808158</v>
      </c>
      <c r="DF16" s="65">
        <f t="shared" si="1"/>
        <v>0.55839981732686106</v>
      </c>
      <c r="DH16" s="63" t="s">
        <v>58</v>
      </c>
      <c r="DI16" s="11">
        <f t="shared" si="2"/>
        <v>0.89529443808202669</v>
      </c>
      <c r="DJ16" s="11">
        <f t="shared" si="2"/>
        <v>0.65851465982065549</v>
      </c>
      <c r="DK16" s="11">
        <f t="shared" si="2"/>
        <v>0.23677977826137131</v>
      </c>
      <c r="DL16" s="11">
        <f t="shared" si="2"/>
        <v>15.001795526554051</v>
      </c>
      <c r="DM16" s="11">
        <f t="shared" si="2"/>
        <v>2.1459043379602569</v>
      </c>
      <c r="DN16" s="11">
        <f t="shared" si="2"/>
        <v>3.2885611337604379</v>
      </c>
      <c r="DO16" s="11">
        <f t="shared" si="2"/>
        <v>9.5673300548333557</v>
      </c>
      <c r="DP16" s="132">
        <f t="shared" si="2"/>
        <v>100</v>
      </c>
      <c r="DQ16" s="62"/>
    </row>
    <row r="17" spans="2:121" ht="12">
      <c r="B17" s="63" t="s">
        <v>59</v>
      </c>
      <c r="C17" s="5">
        <v>42609003</v>
      </c>
      <c r="D17" s="5">
        <v>36624951</v>
      </c>
      <c r="E17" s="5">
        <v>5984052</v>
      </c>
      <c r="F17" s="5">
        <v>5295291</v>
      </c>
      <c r="G17" s="5">
        <v>688761</v>
      </c>
      <c r="H17" s="5">
        <v>2631443</v>
      </c>
      <c r="I17" s="5">
        <v>3541434</v>
      </c>
      <c r="J17" s="5">
        <v>909991</v>
      </c>
      <c r="K17" s="5">
        <v>-256821</v>
      </c>
      <c r="L17" s="5">
        <v>592939</v>
      </c>
      <c r="M17" s="5">
        <v>849760</v>
      </c>
      <c r="N17" s="64">
        <v>2826030</v>
      </c>
      <c r="O17" s="5"/>
      <c r="P17" s="63" t="s">
        <v>59</v>
      </c>
      <c r="Q17" s="5">
        <v>457757</v>
      </c>
      <c r="R17" s="5">
        <v>511360</v>
      </c>
      <c r="S17" s="5">
        <v>53603</v>
      </c>
      <c r="T17" s="5">
        <v>156197</v>
      </c>
      <c r="U17" s="5">
        <v>1951105</v>
      </c>
      <c r="V17" s="5">
        <v>260971</v>
      </c>
      <c r="W17" s="5">
        <v>62234</v>
      </c>
      <c r="X17" s="5">
        <v>68862</v>
      </c>
      <c r="Y17" s="5">
        <v>6628</v>
      </c>
      <c r="Z17" s="5">
        <v>10911745</v>
      </c>
      <c r="AA17" s="5">
        <v>2727468</v>
      </c>
      <c r="AB17" s="5">
        <v>2356578</v>
      </c>
      <c r="AC17" s="64">
        <v>370890</v>
      </c>
      <c r="AD17" s="5">
        <v>0</v>
      </c>
      <c r="AE17" s="63" t="s">
        <v>59</v>
      </c>
      <c r="AF17" s="5">
        <v>327755</v>
      </c>
      <c r="AG17" s="5">
        <v>194679</v>
      </c>
      <c r="AH17" s="5">
        <v>133076</v>
      </c>
      <c r="AI17" s="5">
        <v>7856522</v>
      </c>
      <c r="AJ17" s="5">
        <v>1478275</v>
      </c>
      <c r="AK17" s="5">
        <v>1818148</v>
      </c>
      <c r="AL17" s="5">
        <v>4560099</v>
      </c>
      <c r="AM17" s="5">
        <v>56152191</v>
      </c>
      <c r="AN17" s="5">
        <v>28182</v>
      </c>
      <c r="AO17" s="64">
        <v>1992.4842452629339</v>
      </c>
      <c r="AQ17" s="63" t="s">
        <v>59</v>
      </c>
      <c r="AR17" s="11">
        <v>0.73453054589014422</v>
      </c>
      <c r="AS17" s="11">
        <v>0.54782647154240138</v>
      </c>
      <c r="AT17" s="11">
        <v>1.8925213514399857</v>
      </c>
      <c r="AU17" s="11">
        <v>3.4816788867351205</v>
      </c>
      <c r="AV17" s="11">
        <v>-8.8671658438931065</v>
      </c>
      <c r="AW17" s="11">
        <v>-6.9495992893857661</v>
      </c>
      <c r="AX17" s="11">
        <v>-5.3095298382812244</v>
      </c>
      <c r="AY17" s="11">
        <v>-0.2241142061434046</v>
      </c>
      <c r="AZ17" s="11">
        <v>-41.907303650167421</v>
      </c>
      <c r="BA17" s="11">
        <v>-8.8372400517820839</v>
      </c>
      <c r="BB17" s="11">
        <v>2.2088150532357624</v>
      </c>
      <c r="BC17" s="65">
        <v>-4.117313562573985</v>
      </c>
      <c r="BD17" s="5"/>
      <c r="BE17" s="63" t="s">
        <v>59</v>
      </c>
      <c r="BF17" s="11">
        <v>-11.48176581266328</v>
      </c>
      <c r="BG17" s="11">
        <v>-13.577534485497669</v>
      </c>
      <c r="BH17" s="11">
        <v>-28.112385167303692</v>
      </c>
      <c r="BI17" s="11">
        <v>-16.148444797560636</v>
      </c>
      <c r="BJ17" s="11">
        <v>-1.4439627194344975</v>
      </c>
      <c r="BK17" s="11">
        <v>-1.2524547735175817</v>
      </c>
      <c r="BL17" s="11">
        <v>1.0768056390183691</v>
      </c>
      <c r="BM17" s="11">
        <v>1.7990982334244954</v>
      </c>
      <c r="BN17" s="11">
        <v>9.1208429371089892</v>
      </c>
      <c r="BO17" s="11">
        <v>0.62483470103434269</v>
      </c>
      <c r="BP17" s="57">
        <v>0.4469435045143651</v>
      </c>
      <c r="BQ17" s="57">
        <v>4.3143962381662524</v>
      </c>
      <c r="BR17" s="65">
        <v>-18.703873780470428</v>
      </c>
      <c r="BS17" s="5"/>
      <c r="BT17" s="63" t="s">
        <v>59</v>
      </c>
      <c r="BU17" s="11">
        <v>19.410733868411562</v>
      </c>
      <c r="BV17" s="11">
        <v>47.308882616887487</v>
      </c>
      <c r="BW17" s="11">
        <v>-6.4952220348510394</v>
      </c>
      <c r="BX17" s="11">
        <v>2.9831252890976892E-2</v>
      </c>
      <c r="BY17" s="11">
        <v>21.692962713561055</v>
      </c>
      <c r="BZ17" s="11">
        <v>-10.407283521603983</v>
      </c>
      <c r="CA17" s="11">
        <v>-1.0840175415877362</v>
      </c>
      <c r="CB17" s="11">
        <v>0.32502610805561016</v>
      </c>
      <c r="CC17" s="11">
        <v>-0.92110814231472371</v>
      </c>
      <c r="CD17" s="66">
        <v>1.2577192043692391</v>
      </c>
      <c r="CE17" s="63" t="s">
        <v>59</v>
      </c>
      <c r="CF17" s="11">
        <f t="shared" si="3"/>
        <v>75.881283065161256</v>
      </c>
      <c r="CG17" s="11">
        <f t="shared" si="0"/>
        <v>65.224437992098999</v>
      </c>
      <c r="CH17" s="11">
        <f t="shared" si="0"/>
        <v>10.656845073062243</v>
      </c>
      <c r="CI17" s="11">
        <f t="shared" si="0"/>
        <v>9.4302482337688307</v>
      </c>
      <c r="CJ17" s="11">
        <f t="shared" si="0"/>
        <v>1.2265968392934126</v>
      </c>
      <c r="CK17" s="11">
        <f t="shared" si="0"/>
        <v>4.6862694992613907</v>
      </c>
      <c r="CL17" s="11">
        <f t="shared" si="0"/>
        <v>6.3068491842108179</v>
      </c>
      <c r="CM17" s="11">
        <f t="shared" si="0"/>
        <v>1.6205796849494261</v>
      </c>
      <c r="CN17" s="11">
        <f t="shared" si="0"/>
        <v>-0.45736594677133791</v>
      </c>
      <c r="CO17" s="11">
        <f t="shared" si="0"/>
        <v>1.0559498916079695</v>
      </c>
      <c r="CP17" s="11">
        <f t="shared" si="0"/>
        <v>1.5133158383793075</v>
      </c>
      <c r="CQ17" s="65">
        <f t="shared" si="0"/>
        <v>5.032804508019999</v>
      </c>
      <c r="CS17" s="63" t="s">
        <v>59</v>
      </c>
      <c r="CT17" s="59">
        <f t="shared" si="1"/>
        <v>0.81520772715707557</v>
      </c>
      <c r="CU17" s="59">
        <f t="shared" si="1"/>
        <v>0.91066793813976021</v>
      </c>
      <c r="CV17" s="59">
        <f t="shared" si="1"/>
        <v>9.5460210982684535E-2</v>
      </c>
      <c r="CW17" s="59">
        <f t="shared" si="1"/>
        <v>0.27816724017055716</v>
      </c>
      <c r="CX17" s="59">
        <f t="shared" si="1"/>
        <v>3.474672965120809</v>
      </c>
      <c r="CY17" s="59">
        <f t="shared" si="1"/>
        <v>0.46475657557155692</v>
      </c>
      <c r="CZ17" s="59">
        <f t="shared" si="1"/>
        <v>0.11083093801273045</v>
      </c>
      <c r="DA17" s="59">
        <f t="shared" si="1"/>
        <v>0.1226345736001646</v>
      </c>
      <c r="DB17" s="59">
        <f t="shared" si="1"/>
        <v>1.1803635587434157E-2</v>
      </c>
      <c r="DC17" s="59">
        <f t="shared" si="1"/>
        <v>19.432447435577359</v>
      </c>
      <c r="DD17" s="59">
        <f t="shared" si="1"/>
        <v>4.8572779644520017</v>
      </c>
      <c r="DE17" s="11">
        <f t="shared" si="1"/>
        <v>4.1967694546415828</v>
      </c>
      <c r="DF17" s="65">
        <f t="shared" si="1"/>
        <v>0.66050850981041864</v>
      </c>
      <c r="DH17" s="63" t="s">
        <v>59</v>
      </c>
      <c r="DI17" s="11">
        <f t="shared" si="2"/>
        <v>0.58369049214838298</v>
      </c>
      <c r="DJ17" s="11">
        <f t="shared" si="2"/>
        <v>0.34669884920429911</v>
      </c>
      <c r="DK17" s="11">
        <f t="shared" si="2"/>
        <v>0.2369916429440839</v>
      </c>
      <c r="DL17" s="11">
        <f t="shared" si="2"/>
        <v>13.991478978976973</v>
      </c>
      <c r="DM17" s="11">
        <f t="shared" si="2"/>
        <v>2.6326221179864557</v>
      </c>
      <c r="DN17" s="11">
        <f t="shared" si="2"/>
        <v>3.2378932462314785</v>
      </c>
      <c r="DO17" s="11">
        <f t="shared" si="2"/>
        <v>8.1209636147590398</v>
      </c>
      <c r="DP17" s="132">
        <f t="shared" si="2"/>
        <v>100</v>
      </c>
      <c r="DQ17" s="62"/>
    </row>
    <row r="18" spans="2:121" ht="12">
      <c r="B18" s="63" t="s">
        <v>60</v>
      </c>
      <c r="C18" s="5">
        <v>118990493</v>
      </c>
      <c r="D18" s="5">
        <v>102282864</v>
      </c>
      <c r="E18" s="5">
        <v>16707629</v>
      </c>
      <c r="F18" s="5">
        <v>14783406</v>
      </c>
      <c r="G18" s="5">
        <v>1924223</v>
      </c>
      <c r="H18" s="5">
        <v>9300821</v>
      </c>
      <c r="I18" s="5">
        <v>11628041</v>
      </c>
      <c r="J18" s="5">
        <v>2327220</v>
      </c>
      <c r="K18" s="5">
        <v>-759275</v>
      </c>
      <c r="L18" s="5">
        <v>1365367</v>
      </c>
      <c r="M18" s="5">
        <v>2124642</v>
      </c>
      <c r="N18" s="64">
        <v>9855914</v>
      </c>
      <c r="O18" s="5"/>
      <c r="P18" s="63" t="s">
        <v>60</v>
      </c>
      <c r="Q18" s="5">
        <v>2979382</v>
      </c>
      <c r="R18" s="5">
        <v>3160216</v>
      </c>
      <c r="S18" s="5">
        <v>180834</v>
      </c>
      <c r="T18" s="5">
        <v>523767</v>
      </c>
      <c r="U18" s="5">
        <v>5267106</v>
      </c>
      <c r="V18" s="5">
        <v>1085659</v>
      </c>
      <c r="W18" s="5">
        <v>204182</v>
      </c>
      <c r="X18" s="5">
        <v>225926</v>
      </c>
      <c r="Y18" s="5">
        <v>21744</v>
      </c>
      <c r="Z18" s="5">
        <v>36214716</v>
      </c>
      <c r="AA18" s="5">
        <v>8371312</v>
      </c>
      <c r="AB18" s="5">
        <v>6980300</v>
      </c>
      <c r="AC18" s="64">
        <v>1391012</v>
      </c>
      <c r="AD18" s="5">
        <v>0</v>
      </c>
      <c r="AE18" s="63" t="s">
        <v>60</v>
      </c>
      <c r="AF18" s="5">
        <v>1206567</v>
      </c>
      <c r="AG18" s="5">
        <v>623660</v>
      </c>
      <c r="AH18" s="5">
        <v>582907</v>
      </c>
      <c r="AI18" s="5">
        <v>26636837</v>
      </c>
      <c r="AJ18" s="5">
        <v>2462388</v>
      </c>
      <c r="AK18" s="5">
        <v>7207960</v>
      </c>
      <c r="AL18" s="5">
        <v>16966489</v>
      </c>
      <c r="AM18" s="5">
        <v>164506030</v>
      </c>
      <c r="AN18" s="5">
        <v>87851</v>
      </c>
      <c r="AO18" s="64">
        <v>1872.5572844930621</v>
      </c>
      <c r="AQ18" s="63" t="s">
        <v>60</v>
      </c>
      <c r="AR18" s="11">
        <v>1.3904130619281965</v>
      </c>
      <c r="AS18" s="11">
        <v>1.1991326088055623</v>
      </c>
      <c r="AT18" s="11">
        <v>2.5773657292142991</v>
      </c>
      <c r="AU18" s="11">
        <v>4.1838428215336023</v>
      </c>
      <c r="AV18" s="11">
        <v>-8.2874426505479715</v>
      </c>
      <c r="AW18" s="11">
        <v>-1.0703246000323141</v>
      </c>
      <c r="AX18" s="11">
        <v>-0.78459924389052693</v>
      </c>
      <c r="AY18" s="11">
        <v>0.37398390113816871</v>
      </c>
      <c r="AZ18" s="11">
        <v>-27.391286840330327</v>
      </c>
      <c r="BA18" s="11">
        <v>-5.8550032717797444</v>
      </c>
      <c r="BB18" s="11">
        <v>3.8285216383334006</v>
      </c>
      <c r="BC18" s="65">
        <v>0.54473769795428029</v>
      </c>
      <c r="BD18" s="5"/>
      <c r="BE18" s="63" t="s">
        <v>60</v>
      </c>
      <c r="BF18" s="11">
        <v>-5.4533326521176342</v>
      </c>
      <c r="BG18" s="11">
        <v>-7.1684554121791368</v>
      </c>
      <c r="BH18" s="11">
        <v>-28.529478023389547</v>
      </c>
      <c r="BI18" s="11">
        <v>-6.3053764210262697</v>
      </c>
      <c r="BJ18" s="11">
        <v>-2.287125368085543</v>
      </c>
      <c r="BK18" s="11">
        <v>54.67849963170395</v>
      </c>
      <c r="BL18" s="11">
        <v>4.7361104699177732</v>
      </c>
      <c r="BM18" s="11">
        <v>5.4841721916145305</v>
      </c>
      <c r="BN18" s="11">
        <v>13.067443190681713</v>
      </c>
      <c r="BO18" s="11">
        <v>-4.5053094963286009</v>
      </c>
      <c r="BP18" s="57">
        <v>-11.022310342742127</v>
      </c>
      <c r="BQ18" s="57">
        <v>-9.7602505299418265</v>
      </c>
      <c r="BR18" s="65">
        <v>-16.857416780431357</v>
      </c>
      <c r="BS18" s="5"/>
      <c r="BT18" s="63" t="s">
        <v>60</v>
      </c>
      <c r="BU18" s="11">
        <v>-5.5897321135145113</v>
      </c>
      <c r="BV18" s="11">
        <v>-4.2322038140661924</v>
      </c>
      <c r="BW18" s="11">
        <v>-7.0001898583720354</v>
      </c>
      <c r="BX18" s="11">
        <v>-2.2032903395263181</v>
      </c>
      <c r="BY18" s="11">
        <v>30.284321096543881</v>
      </c>
      <c r="BZ18" s="11">
        <v>-11.363479017511343</v>
      </c>
      <c r="CA18" s="11">
        <v>-1.4429541585273959</v>
      </c>
      <c r="CB18" s="11">
        <v>-0.10773153240915302</v>
      </c>
      <c r="CC18" s="11">
        <v>-1.3630494582608208</v>
      </c>
      <c r="CD18" s="69">
        <v>1.2726649789527549</v>
      </c>
      <c r="CE18" s="63" t="s">
        <v>60</v>
      </c>
      <c r="CF18" s="11">
        <f t="shared" si="3"/>
        <v>72.331994760313648</v>
      </c>
      <c r="CG18" s="11">
        <f t="shared" si="0"/>
        <v>62.175753679059667</v>
      </c>
      <c r="CH18" s="11">
        <f t="shared" si="0"/>
        <v>10.156241081253983</v>
      </c>
      <c r="CI18" s="11">
        <f t="shared" si="0"/>
        <v>8.9865435327811376</v>
      </c>
      <c r="CJ18" s="11">
        <f t="shared" si="0"/>
        <v>1.1696975484728434</v>
      </c>
      <c r="CK18" s="11">
        <f t="shared" si="0"/>
        <v>5.6537872806243028</v>
      </c>
      <c r="CL18" s="11">
        <f t="shared" si="0"/>
        <v>7.0684588279225995</v>
      </c>
      <c r="CM18" s="11">
        <f t="shared" si="0"/>
        <v>1.4146715472982967</v>
      </c>
      <c r="CN18" s="11">
        <f t="shared" si="0"/>
        <v>-0.46154843077788699</v>
      </c>
      <c r="CO18" s="11">
        <f t="shared" si="0"/>
        <v>0.82997991015891648</v>
      </c>
      <c r="CP18" s="11">
        <f t="shared" si="0"/>
        <v>1.2915283409368035</v>
      </c>
      <c r="CQ18" s="65">
        <f t="shared" si="0"/>
        <v>5.9912174647944516</v>
      </c>
      <c r="CS18" s="63" t="s">
        <v>60</v>
      </c>
      <c r="CT18" s="59">
        <f t="shared" si="1"/>
        <v>1.8111080791384973</v>
      </c>
      <c r="CU18" s="59">
        <f t="shared" si="1"/>
        <v>1.9210335329349324</v>
      </c>
      <c r="CV18" s="59">
        <f t="shared" si="1"/>
        <v>0.1099254537964353</v>
      </c>
      <c r="CW18" s="59">
        <f t="shared" si="1"/>
        <v>0.31838772110663666</v>
      </c>
      <c r="CX18" s="59">
        <f t="shared" si="1"/>
        <v>3.2017707800741411</v>
      </c>
      <c r="CY18" s="59">
        <f t="shared" si="1"/>
        <v>0.65995088447517702</v>
      </c>
      <c r="CZ18" s="59">
        <f t="shared" si="1"/>
        <v>0.12411824660773832</v>
      </c>
      <c r="DA18" s="59">
        <f t="shared" si="1"/>
        <v>0.13733599917279626</v>
      </c>
      <c r="DB18" s="59">
        <f t="shared" si="1"/>
        <v>1.3217752565057949E-2</v>
      </c>
      <c r="DC18" s="59">
        <f t="shared" si="1"/>
        <v>22.014217959062048</v>
      </c>
      <c r="DD18" s="59">
        <f t="shared" si="1"/>
        <v>5.0887569288493557</v>
      </c>
      <c r="DE18" s="11">
        <f t="shared" si="1"/>
        <v>4.2431879244791206</v>
      </c>
      <c r="DF18" s="65">
        <f t="shared" si="1"/>
        <v>0.84556900437023486</v>
      </c>
      <c r="DH18" s="63" t="s">
        <v>60</v>
      </c>
      <c r="DI18" s="11">
        <f t="shared" si="2"/>
        <v>0.73344849425884273</v>
      </c>
      <c r="DJ18" s="11">
        <f t="shared" si="2"/>
        <v>0.37911072317531458</v>
      </c>
      <c r="DK18" s="11">
        <f t="shared" si="2"/>
        <v>0.3543377710835281</v>
      </c>
      <c r="DL18" s="11">
        <f t="shared" si="2"/>
        <v>16.192012535953847</v>
      </c>
      <c r="DM18" s="11">
        <f t="shared" si="2"/>
        <v>1.4968375323384802</v>
      </c>
      <c r="DN18" s="11">
        <f t="shared" si="2"/>
        <v>4.3815779883570221</v>
      </c>
      <c r="DO18" s="11">
        <f t="shared" si="2"/>
        <v>10.313597015258347</v>
      </c>
      <c r="DP18" s="133">
        <f t="shared" si="2"/>
        <v>100</v>
      </c>
      <c r="DQ18" s="73"/>
    </row>
    <row r="19" spans="2:121" ht="12">
      <c r="B19" s="74" t="s">
        <v>61</v>
      </c>
      <c r="C19" s="75">
        <v>108986884</v>
      </c>
      <c r="D19" s="75">
        <v>93665708</v>
      </c>
      <c r="E19" s="75">
        <v>15321176</v>
      </c>
      <c r="F19" s="75">
        <v>13554840</v>
      </c>
      <c r="G19" s="75">
        <v>1766336</v>
      </c>
      <c r="H19" s="75">
        <v>5042517</v>
      </c>
      <c r="I19" s="75">
        <v>9618594</v>
      </c>
      <c r="J19" s="75">
        <v>4576077</v>
      </c>
      <c r="K19" s="75">
        <v>-319641</v>
      </c>
      <c r="L19" s="75">
        <v>4138433</v>
      </c>
      <c r="M19" s="75">
        <v>4458074</v>
      </c>
      <c r="N19" s="76">
        <v>5212856</v>
      </c>
      <c r="O19" s="5"/>
      <c r="P19" s="74" t="s">
        <v>61</v>
      </c>
      <c r="Q19" s="75">
        <v>933823</v>
      </c>
      <c r="R19" s="75">
        <v>1035926</v>
      </c>
      <c r="S19" s="75">
        <v>102103</v>
      </c>
      <c r="T19" s="75">
        <v>413041</v>
      </c>
      <c r="U19" s="75">
        <v>3621172</v>
      </c>
      <c r="V19" s="75">
        <v>244820</v>
      </c>
      <c r="W19" s="75">
        <v>149302</v>
      </c>
      <c r="X19" s="75">
        <v>165202</v>
      </c>
      <c r="Y19" s="75">
        <v>15900</v>
      </c>
      <c r="Z19" s="75">
        <v>26364898</v>
      </c>
      <c r="AA19" s="75">
        <v>4692708</v>
      </c>
      <c r="AB19" s="75">
        <v>4406173</v>
      </c>
      <c r="AC19" s="76">
        <v>286535</v>
      </c>
      <c r="AD19" s="5">
        <v>0</v>
      </c>
      <c r="AE19" s="74" t="s">
        <v>61</v>
      </c>
      <c r="AF19" s="77">
        <v>4769462</v>
      </c>
      <c r="AG19" s="75">
        <v>4614799</v>
      </c>
      <c r="AH19" s="75">
        <v>154663</v>
      </c>
      <c r="AI19" s="75">
        <v>16902728</v>
      </c>
      <c r="AJ19" s="75">
        <v>884937</v>
      </c>
      <c r="AK19" s="75">
        <v>3985675</v>
      </c>
      <c r="AL19" s="75">
        <v>12032116</v>
      </c>
      <c r="AM19" s="75">
        <v>140394299</v>
      </c>
      <c r="AN19" s="75">
        <v>55716</v>
      </c>
      <c r="AO19" s="76">
        <v>2519.8201414315458</v>
      </c>
      <c r="AQ19" s="74" t="s">
        <v>61</v>
      </c>
      <c r="AR19" s="78">
        <v>3.2119024804397718</v>
      </c>
      <c r="AS19" s="78">
        <v>3.0199028130352645</v>
      </c>
      <c r="AT19" s="78">
        <v>4.4014294811231558</v>
      </c>
      <c r="AU19" s="78">
        <v>6.0358957060705034</v>
      </c>
      <c r="AV19" s="78">
        <v>-6.6418111214646522</v>
      </c>
      <c r="AW19" s="78">
        <v>-14.51064396113193</v>
      </c>
      <c r="AX19" s="78">
        <v>-7.4709469693508028</v>
      </c>
      <c r="AY19" s="78">
        <v>1.7629647749510764</v>
      </c>
      <c r="AZ19" s="78">
        <v>-233.60013709394281</v>
      </c>
      <c r="BA19" s="78">
        <v>-9.6788872590497714</v>
      </c>
      <c r="BB19" s="78">
        <v>2.6577034945640445</v>
      </c>
      <c r="BC19" s="79">
        <v>-5.4277927692080503</v>
      </c>
      <c r="BD19" s="68"/>
      <c r="BE19" s="74" t="s">
        <v>61</v>
      </c>
      <c r="BF19" s="78">
        <v>-9.224500032564837</v>
      </c>
      <c r="BG19" s="78">
        <v>-11.333895381929139</v>
      </c>
      <c r="BH19" s="78">
        <v>-26.874982095281748</v>
      </c>
      <c r="BI19" s="78">
        <v>37.999111280391034</v>
      </c>
      <c r="BJ19" s="78">
        <v>0.37965602543163141</v>
      </c>
      <c r="BK19" s="78">
        <v>-57.536190155722608</v>
      </c>
      <c r="BL19" s="78">
        <v>1.479694137638063</v>
      </c>
      <c r="BM19" s="78">
        <v>2.2049270592311214</v>
      </c>
      <c r="BN19" s="78">
        <v>9.5569489423275691</v>
      </c>
      <c r="BO19" s="78">
        <v>4.2218944700316916</v>
      </c>
      <c r="BP19" s="80">
        <v>29.002061742309703</v>
      </c>
      <c r="BQ19" s="80">
        <v>33.509187259130066</v>
      </c>
      <c r="BR19" s="65">
        <v>-15.081366711812768</v>
      </c>
      <c r="BS19" s="5"/>
      <c r="BT19" s="74" t="s">
        <v>61</v>
      </c>
      <c r="BU19" s="78">
        <v>-1.121188304945141</v>
      </c>
      <c r="BV19" s="78">
        <v>-0.90322644373538319</v>
      </c>
      <c r="BW19" s="78">
        <v>-7.2107366122316749</v>
      </c>
      <c r="BX19" s="78">
        <v>0.39844622544057856</v>
      </c>
      <c r="BY19" s="78">
        <v>39.798927973940259</v>
      </c>
      <c r="BZ19" s="78">
        <v>-4.8281107102178433</v>
      </c>
      <c r="CA19" s="78">
        <v>0.14437230175858548</v>
      </c>
      <c r="CB19" s="78">
        <v>2.634484926344193</v>
      </c>
      <c r="CC19" s="78">
        <v>1.2981346132867895</v>
      </c>
      <c r="CD19" s="81">
        <v>1.3192249967474909</v>
      </c>
      <c r="CE19" s="74" t="s">
        <v>61</v>
      </c>
      <c r="CF19" s="78">
        <f t="shared" si="3"/>
        <v>77.629137918199945</v>
      </c>
      <c r="CG19" s="78">
        <f t="shared" si="0"/>
        <v>66.716176274365665</v>
      </c>
      <c r="CH19" s="78">
        <f t="shared" si="0"/>
        <v>10.912961643834269</v>
      </c>
      <c r="CI19" s="78">
        <f t="shared" si="0"/>
        <v>9.6548364830683049</v>
      </c>
      <c r="CJ19" s="78">
        <f t="shared" si="0"/>
        <v>1.2581251607659654</v>
      </c>
      <c r="CK19" s="78">
        <f t="shared" si="0"/>
        <v>3.5916821665244396</v>
      </c>
      <c r="CL19" s="78">
        <f t="shared" si="0"/>
        <v>6.8511286202582911</v>
      </c>
      <c r="CM19" s="78">
        <f t="shared" si="0"/>
        <v>3.259446453733851</v>
      </c>
      <c r="CN19" s="78">
        <f t="shared" si="0"/>
        <v>-0.22767377470220498</v>
      </c>
      <c r="CO19" s="78">
        <f t="shared" si="0"/>
        <v>2.9477215453029184</v>
      </c>
      <c r="CP19" s="78">
        <f t="shared" si="0"/>
        <v>3.1753953200051233</v>
      </c>
      <c r="CQ19" s="65">
        <f t="shared" si="0"/>
        <v>3.7130111672127084</v>
      </c>
      <c r="CS19" s="74" t="s">
        <v>61</v>
      </c>
      <c r="CT19" s="82">
        <f t="shared" si="1"/>
        <v>0.66514310527666076</v>
      </c>
      <c r="CU19" s="82">
        <f t="shared" si="1"/>
        <v>0.73786899281430229</v>
      </c>
      <c r="CV19" s="82">
        <f t="shared" si="1"/>
        <v>7.2725887537641393E-2</v>
      </c>
      <c r="CW19" s="82">
        <f t="shared" si="1"/>
        <v>0.29420069257940451</v>
      </c>
      <c r="CX19" s="82">
        <f t="shared" si="1"/>
        <v>2.5792870691992986</v>
      </c>
      <c r="CY19" s="82">
        <f t="shared" si="1"/>
        <v>0.17438030015734471</v>
      </c>
      <c r="CZ19" s="82">
        <f t="shared" si="1"/>
        <v>0.10634477401393627</v>
      </c>
      <c r="DA19" s="82">
        <f t="shared" si="1"/>
        <v>0.11767002020502272</v>
      </c>
      <c r="DB19" s="82">
        <f t="shared" si="1"/>
        <v>1.1325246191086434E-2</v>
      </c>
      <c r="DC19" s="82">
        <f t="shared" si="1"/>
        <v>18.77917991527562</v>
      </c>
      <c r="DD19" s="82">
        <f t="shared" si="1"/>
        <v>3.3425203398038263</v>
      </c>
      <c r="DE19" s="78">
        <f t="shared" si="1"/>
        <v>3.1384272946866596</v>
      </c>
      <c r="DF19" s="65">
        <f t="shared" si="1"/>
        <v>0.20409304511716675</v>
      </c>
      <c r="DH19" s="74" t="s">
        <v>61</v>
      </c>
      <c r="DI19" s="78">
        <f t="shared" si="2"/>
        <v>3.3971906508824832</v>
      </c>
      <c r="DJ19" s="78">
        <f t="shared" si="2"/>
        <v>3.2870273457471373</v>
      </c>
      <c r="DK19" s="78">
        <f t="shared" si="2"/>
        <v>0.110163305135346</v>
      </c>
      <c r="DL19" s="78">
        <f t="shared" si="2"/>
        <v>12.039468924589309</v>
      </c>
      <c r="DM19" s="78">
        <f t="shared" si="2"/>
        <v>0.63032260305669541</v>
      </c>
      <c r="DN19" s="78">
        <f t="shared" si="2"/>
        <v>2.8389151328715991</v>
      </c>
      <c r="DO19" s="78">
        <f t="shared" si="2"/>
        <v>8.5702311886610154</v>
      </c>
      <c r="DP19" s="132">
        <f t="shared" si="2"/>
        <v>100</v>
      </c>
      <c r="DQ19" s="62"/>
    </row>
    <row r="20" spans="2:121" ht="12">
      <c r="B20" s="74" t="s">
        <v>62</v>
      </c>
      <c r="C20" s="75">
        <v>14012775</v>
      </c>
      <c r="D20" s="75">
        <v>12041558</v>
      </c>
      <c r="E20" s="75">
        <v>1971217</v>
      </c>
      <c r="F20" s="75">
        <v>1744957</v>
      </c>
      <c r="G20" s="75">
        <v>226260</v>
      </c>
      <c r="H20" s="75">
        <v>1100533</v>
      </c>
      <c r="I20" s="75">
        <v>1292789</v>
      </c>
      <c r="J20" s="75">
        <v>192256</v>
      </c>
      <c r="K20" s="75">
        <v>-56935</v>
      </c>
      <c r="L20" s="75">
        <v>112053</v>
      </c>
      <c r="M20" s="75">
        <v>168988</v>
      </c>
      <c r="N20" s="76">
        <v>1126134</v>
      </c>
      <c r="O20" s="5"/>
      <c r="P20" s="74" t="s">
        <v>62</v>
      </c>
      <c r="Q20" s="75">
        <v>185083</v>
      </c>
      <c r="R20" s="75">
        <v>205014</v>
      </c>
      <c r="S20" s="75">
        <v>19931</v>
      </c>
      <c r="T20" s="75">
        <v>163224</v>
      </c>
      <c r="U20" s="75">
        <v>651457</v>
      </c>
      <c r="V20" s="75">
        <v>126370</v>
      </c>
      <c r="W20" s="75">
        <v>31334</v>
      </c>
      <c r="X20" s="75">
        <v>34671</v>
      </c>
      <c r="Y20" s="75">
        <v>3337</v>
      </c>
      <c r="Z20" s="75">
        <v>3413785</v>
      </c>
      <c r="AA20" s="75">
        <v>355256</v>
      </c>
      <c r="AB20" s="75">
        <v>280652</v>
      </c>
      <c r="AC20" s="76">
        <v>74604</v>
      </c>
      <c r="AD20" s="5">
        <v>0</v>
      </c>
      <c r="AE20" s="74" t="s">
        <v>62</v>
      </c>
      <c r="AF20" s="75">
        <v>70788</v>
      </c>
      <c r="AG20" s="75">
        <v>-2037</v>
      </c>
      <c r="AH20" s="75">
        <v>72825</v>
      </c>
      <c r="AI20" s="75">
        <v>2987741</v>
      </c>
      <c r="AJ20" s="75">
        <v>190153</v>
      </c>
      <c r="AK20" s="75">
        <v>843794</v>
      </c>
      <c r="AL20" s="75">
        <v>1953794</v>
      </c>
      <c r="AM20" s="75">
        <v>18527093</v>
      </c>
      <c r="AN20" s="75">
        <v>11180</v>
      </c>
      <c r="AO20" s="76">
        <v>1657.163953488372</v>
      </c>
      <c r="AQ20" s="74" t="s">
        <v>62</v>
      </c>
      <c r="AR20" s="78">
        <v>0.90221552074242417</v>
      </c>
      <c r="AS20" s="78">
        <v>0.71864832988015104</v>
      </c>
      <c r="AT20" s="78">
        <v>2.0382629833407613</v>
      </c>
      <c r="AU20" s="78">
        <v>3.6555367380313517</v>
      </c>
      <c r="AV20" s="78">
        <v>-8.9211100466142295</v>
      </c>
      <c r="AW20" s="78">
        <v>15.596863170189613</v>
      </c>
      <c r="AX20" s="78">
        <v>15.046395381018785</v>
      </c>
      <c r="AY20" s="78">
        <v>11.993568944526322</v>
      </c>
      <c r="AZ20" s="78">
        <v>-168.94189891355691</v>
      </c>
      <c r="BA20" s="78">
        <v>-6.2168880407763574</v>
      </c>
      <c r="BB20" s="78">
        <v>20.147030593454719</v>
      </c>
      <c r="BC20" s="79">
        <v>19.481685191551122</v>
      </c>
      <c r="BD20" s="68"/>
      <c r="BE20" s="74" t="s">
        <v>62</v>
      </c>
      <c r="BF20" s="78">
        <v>-16.550340412101537</v>
      </c>
      <c r="BG20" s="78">
        <v>-17.921514304702576</v>
      </c>
      <c r="BH20" s="78">
        <v>-28.78733743032728</v>
      </c>
      <c r="BI20" s="78">
        <v>156.5567972839157</v>
      </c>
      <c r="BJ20" s="78">
        <v>9.1109663462720328E-2</v>
      </c>
      <c r="BK20" s="78">
        <v>1924.8357634994391</v>
      </c>
      <c r="BL20" s="78">
        <v>2.0717962082220343</v>
      </c>
      <c r="BM20" s="78">
        <v>2.8019925280199254</v>
      </c>
      <c r="BN20" s="78">
        <v>10.204755614266842</v>
      </c>
      <c r="BO20" s="78">
        <v>1.7708164089691554</v>
      </c>
      <c r="BP20" s="80">
        <v>-5.467240727830081</v>
      </c>
      <c r="BQ20" s="80">
        <v>-1.5276871364111633</v>
      </c>
      <c r="BR20" s="83">
        <v>-17.833384730604873</v>
      </c>
      <c r="BS20" s="5"/>
      <c r="BT20" s="74" t="s">
        <v>62</v>
      </c>
      <c r="BU20" s="78">
        <v>563.90982371059704</v>
      </c>
      <c r="BV20" s="78">
        <v>97.827223176286111</v>
      </c>
      <c r="BW20" s="78">
        <v>-7.2198440605412015</v>
      </c>
      <c r="BX20" s="78">
        <v>-0.20378496928027595</v>
      </c>
      <c r="BY20" s="78">
        <v>23.729861273782568</v>
      </c>
      <c r="BZ20" s="78">
        <v>-3.3559921887079875</v>
      </c>
      <c r="CA20" s="78">
        <v>-0.67455897447107693</v>
      </c>
      <c r="CB20" s="78">
        <v>1.8312941985144591</v>
      </c>
      <c r="CC20" s="78">
        <v>-1.8264840182648401</v>
      </c>
      <c r="CD20" s="81">
        <v>3.7258299045333274</v>
      </c>
      <c r="CE20" s="74" t="s">
        <v>62</v>
      </c>
      <c r="CF20" s="78">
        <f t="shared" si="3"/>
        <v>75.633964810345589</v>
      </c>
      <c r="CG20" s="78">
        <f t="shared" si="0"/>
        <v>64.994319400242659</v>
      </c>
      <c r="CH20" s="78">
        <f t="shared" si="0"/>
        <v>10.639645410102922</v>
      </c>
      <c r="CI20" s="78">
        <f t="shared" si="0"/>
        <v>9.4184068704140476</v>
      </c>
      <c r="CJ20" s="78">
        <f t="shared" si="0"/>
        <v>1.2212385396888763</v>
      </c>
      <c r="CK20" s="78">
        <f t="shared" si="0"/>
        <v>5.9401277901503491</v>
      </c>
      <c r="CL20" s="78">
        <f t="shared" si="0"/>
        <v>6.9778297113313998</v>
      </c>
      <c r="CM20" s="78">
        <f t="shared" si="0"/>
        <v>1.037701921181051</v>
      </c>
      <c r="CN20" s="78">
        <f t="shared" si="0"/>
        <v>-0.30730671023241474</v>
      </c>
      <c r="CO20" s="78">
        <f t="shared" si="0"/>
        <v>0.604806161441517</v>
      </c>
      <c r="CP20" s="78">
        <f t="shared" si="0"/>
        <v>0.91211287167393185</v>
      </c>
      <c r="CQ20" s="83">
        <f t="shared" si="0"/>
        <v>6.0783092091133781</v>
      </c>
      <c r="CS20" s="74" t="s">
        <v>62</v>
      </c>
      <c r="CT20" s="82">
        <f t="shared" si="1"/>
        <v>0.99898564766744569</v>
      </c>
      <c r="CU20" s="82">
        <f t="shared" si="1"/>
        <v>1.1065632368769347</v>
      </c>
      <c r="CV20" s="82">
        <f t="shared" si="1"/>
        <v>0.10757758920948905</v>
      </c>
      <c r="CW20" s="82">
        <f t="shared" si="1"/>
        <v>0.88100167684158537</v>
      </c>
      <c r="CX20" s="82">
        <f t="shared" si="1"/>
        <v>3.5162397036599318</v>
      </c>
      <c r="CY20" s="82">
        <f t="shared" si="1"/>
        <v>0.68208218094441475</v>
      </c>
      <c r="CZ20" s="82">
        <f t="shared" si="1"/>
        <v>0.16912529126938586</v>
      </c>
      <c r="DA20" s="82">
        <f t="shared" si="1"/>
        <v>0.18713675156701595</v>
      </c>
      <c r="DB20" s="82">
        <f t="shared" si="1"/>
        <v>1.8011460297630073E-2</v>
      </c>
      <c r="DC20" s="82">
        <f t="shared" si="1"/>
        <v>18.425907399504066</v>
      </c>
      <c r="DD20" s="82">
        <f t="shared" si="1"/>
        <v>1.9174945578348424</v>
      </c>
      <c r="DE20" s="78">
        <f t="shared" si="1"/>
        <v>1.5148194052893242</v>
      </c>
      <c r="DF20" s="83">
        <f t="shared" si="1"/>
        <v>0.40267515254551806</v>
      </c>
      <c r="DH20" s="74" t="s">
        <v>62</v>
      </c>
      <c r="DI20" s="78">
        <f t="shared" si="2"/>
        <v>0.38207828934631027</v>
      </c>
      <c r="DJ20" s="78">
        <f t="shared" si="2"/>
        <v>-1.0994709207753207E-2</v>
      </c>
      <c r="DK20" s="78">
        <f t="shared" si="2"/>
        <v>0.39307299855406352</v>
      </c>
      <c r="DL20" s="78">
        <f t="shared" si="2"/>
        <v>16.126334552322916</v>
      </c>
      <c r="DM20" s="78">
        <f t="shared" si="2"/>
        <v>1.0263509769179655</v>
      </c>
      <c r="DN20" s="78">
        <f t="shared" si="2"/>
        <v>4.554378822408891</v>
      </c>
      <c r="DO20" s="78">
        <f t="shared" si="2"/>
        <v>10.545604752996059</v>
      </c>
      <c r="DP20" s="134">
        <f t="shared" si="2"/>
        <v>100</v>
      </c>
      <c r="DQ20" s="62"/>
    </row>
    <row r="21" spans="2:121" ht="12">
      <c r="B21" s="63" t="s">
        <v>63</v>
      </c>
      <c r="C21" s="5">
        <v>7679867</v>
      </c>
      <c r="D21" s="5">
        <v>6599719</v>
      </c>
      <c r="E21" s="5">
        <v>1080148</v>
      </c>
      <c r="F21" s="5">
        <v>956263</v>
      </c>
      <c r="G21" s="5">
        <v>123885</v>
      </c>
      <c r="H21" s="5">
        <v>557959</v>
      </c>
      <c r="I21" s="5">
        <v>627484</v>
      </c>
      <c r="J21" s="5">
        <v>69525</v>
      </c>
      <c r="K21" s="5">
        <v>-18081</v>
      </c>
      <c r="L21" s="5">
        <v>40588</v>
      </c>
      <c r="M21" s="5">
        <v>58669</v>
      </c>
      <c r="N21" s="64">
        <v>565083</v>
      </c>
      <c r="O21" s="5"/>
      <c r="P21" s="63" t="s">
        <v>63</v>
      </c>
      <c r="Q21" s="5">
        <v>123653</v>
      </c>
      <c r="R21" s="5">
        <v>133342</v>
      </c>
      <c r="S21" s="5">
        <v>9689</v>
      </c>
      <c r="T21" s="5">
        <v>6450</v>
      </c>
      <c r="U21" s="5">
        <v>338328</v>
      </c>
      <c r="V21" s="5">
        <v>96652</v>
      </c>
      <c r="W21" s="5">
        <v>10957</v>
      </c>
      <c r="X21" s="5">
        <v>12124</v>
      </c>
      <c r="Y21" s="5">
        <v>1167</v>
      </c>
      <c r="Z21" s="5">
        <v>2286772</v>
      </c>
      <c r="AA21" s="5">
        <v>373996</v>
      </c>
      <c r="AB21" s="5">
        <v>325205</v>
      </c>
      <c r="AC21" s="64">
        <v>48791</v>
      </c>
      <c r="AD21" s="5">
        <v>0</v>
      </c>
      <c r="AE21" s="63" t="s">
        <v>63</v>
      </c>
      <c r="AF21" s="72">
        <v>97990</v>
      </c>
      <c r="AG21" s="5">
        <v>62677</v>
      </c>
      <c r="AH21" s="5">
        <v>35313</v>
      </c>
      <c r="AI21" s="5">
        <v>1814786</v>
      </c>
      <c r="AJ21" s="5">
        <v>305941</v>
      </c>
      <c r="AK21" s="5">
        <v>259785</v>
      </c>
      <c r="AL21" s="5">
        <v>1249060</v>
      </c>
      <c r="AM21" s="5">
        <v>10524598</v>
      </c>
      <c r="AN21" s="5">
        <v>5501</v>
      </c>
      <c r="AO21" s="64">
        <v>1913.215415379022</v>
      </c>
      <c r="AQ21" s="63" t="s">
        <v>63</v>
      </c>
      <c r="AR21" s="11">
        <v>1.9696956218260884</v>
      </c>
      <c r="AS21" s="11">
        <v>1.7815616084577293</v>
      </c>
      <c r="AT21" s="11">
        <v>3.1344765687659932</v>
      </c>
      <c r="AU21" s="11">
        <v>4.7566829747097525</v>
      </c>
      <c r="AV21" s="11">
        <v>-7.8771248828804712</v>
      </c>
      <c r="AW21" s="11">
        <v>-8.4661874185896195</v>
      </c>
      <c r="AX21" s="11">
        <v>-7.6369620543829768</v>
      </c>
      <c r="AY21" s="11">
        <v>-0.39540980788240859</v>
      </c>
      <c r="AZ21" s="11">
        <v>-31.431271352765865</v>
      </c>
      <c r="BA21" s="11">
        <v>-2.247055706750801</v>
      </c>
      <c r="BB21" s="11">
        <v>6.1344477007127614</v>
      </c>
      <c r="BC21" s="65">
        <v>-7.767752507858992</v>
      </c>
      <c r="BD21" s="68"/>
      <c r="BE21" s="63" t="s">
        <v>63</v>
      </c>
      <c r="BF21" s="11">
        <v>9.3055531000830936</v>
      </c>
      <c r="BG21" s="11">
        <v>5.3262664002085325</v>
      </c>
      <c r="BH21" s="11">
        <v>-28.085801232093814</v>
      </c>
      <c r="BI21" s="11">
        <v>295.7055214723926</v>
      </c>
      <c r="BJ21" s="11">
        <v>-4.5998629600074441</v>
      </c>
      <c r="BK21" s="11">
        <v>-32.541859475002965</v>
      </c>
      <c r="BL21" s="11">
        <v>2.8922903559019626</v>
      </c>
      <c r="BM21" s="11">
        <v>3.6327891272758359</v>
      </c>
      <c r="BN21" s="11">
        <v>11.142857142857142</v>
      </c>
      <c r="BO21" s="11">
        <v>-1.9824493800532614</v>
      </c>
      <c r="BP21" s="57">
        <v>-6.2532742772777068</v>
      </c>
      <c r="BQ21" s="57">
        <v>-4.6641162071442182</v>
      </c>
      <c r="BR21" s="65">
        <v>-15.627377740886766</v>
      </c>
      <c r="BS21" s="5"/>
      <c r="BT21" s="63" t="s">
        <v>63</v>
      </c>
      <c r="BU21" s="11">
        <v>-32.10885861959067</v>
      </c>
      <c r="BV21" s="11">
        <v>-41.02542388829297</v>
      </c>
      <c r="BW21" s="11">
        <v>-7.2077990330039938</v>
      </c>
      <c r="BX21" s="11">
        <v>1.399081210406393</v>
      </c>
      <c r="BY21" s="11">
        <v>25.43963590889522</v>
      </c>
      <c r="BZ21" s="11">
        <v>-14.214245616352409</v>
      </c>
      <c r="CA21" s="11">
        <v>0.48583250001407857</v>
      </c>
      <c r="CB21" s="11">
        <v>0.48204582194493317</v>
      </c>
      <c r="CC21" s="11">
        <v>-0.95426719481454814</v>
      </c>
      <c r="CD21" s="66">
        <v>1.4501513352267124</v>
      </c>
      <c r="CE21" s="63" t="s">
        <v>63</v>
      </c>
      <c r="CF21" s="11">
        <f t="shared" si="3"/>
        <v>72.970644579488933</v>
      </c>
      <c r="CG21" s="11">
        <f t="shared" si="0"/>
        <v>62.707563747327924</v>
      </c>
      <c r="CH21" s="11">
        <f t="shared" si="0"/>
        <v>10.263080832161</v>
      </c>
      <c r="CI21" s="11">
        <f t="shared" si="0"/>
        <v>9.0859812412787644</v>
      </c>
      <c r="CJ21" s="11">
        <f t="shared" si="0"/>
        <v>1.1770995908822361</v>
      </c>
      <c r="CK21" s="11">
        <f t="shared" si="0"/>
        <v>5.3014756478109666</v>
      </c>
      <c r="CL21" s="11">
        <f t="shared" si="0"/>
        <v>5.9620709503583891</v>
      </c>
      <c r="CM21" s="11">
        <f t="shared" si="0"/>
        <v>0.66059530254742271</v>
      </c>
      <c r="CN21" s="11">
        <f t="shared" si="0"/>
        <v>-0.17179753563984107</v>
      </c>
      <c r="CO21" s="11">
        <f t="shared" si="0"/>
        <v>0.38564893404954753</v>
      </c>
      <c r="CP21" s="11">
        <f t="shared" si="0"/>
        <v>0.5574464696893886</v>
      </c>
      <c r="CQ21" s="65">
        <f t="shared" si="0"/>
        <v>5.3691646939864119</v>
      </c>
      <c r="CS21" s="63" t="s">
        <v>63</v>
      </c>
      <c r="CT21" s="59">
        <f t="shared" si="1"/>
        <v>1.1748952311527718</v>
      </c>
      <c r="CU21" s="59">
        <f t="shared" si="1"/>
        <v>1.2669557545095784</v>
      </c>
      <c r="CV21" s="59">
        <f t="shared" si="1"/>
        <v>9.2060523356806589E-2</v>
      </c>
      <c r="CW21" s="59">
        <f t="shared" si="1"/>
        <v>6.1285001099329404E-2</v>
      </c>
      <c r="CX21" s="59">
        <f t="shared" si="1"/>
        <v>3.2146405971990566</v>
      </c>
      <c r="CY21" s="59">
        <f t="shared" si="1"/>
        <v>0.91834386453525352</v>
      </c>
      <c r="CZ21" s="59">
        <f t="shared" si="1"/>
        <v>0.10410848946439569</v>
      </c>
      <c r="DA21" s="59">
        <f t="shared" si="1"/>
        <v>0.1151967989656232</v>
      </c>
      <c r="DB21" s="59">
        <f t="shared" si="1"/>
        <v>1.1088309501227505E-2</v>
      </c>
      <c r="DC21" s="59">
        <f t="shared" si="1"/>
        <v>21.727879772700106</v>
      </c>
      <c r="DD21" s="59">
        <f t="shared" si="1"/>
        <v>3.5535419025030692</v>
      </c>
      <c r="DE21" s="11">
        <f t="shared" si="1"/>
        <v>3.0899517492259561</v>
      </c>
      <c r="DF21" s="65">
        <f t="shared" si="1"/>
        <v>0.46359015327711334</v>
      </c>
      <c r="DH21" s="63" t="s">
        <v>63</v>
      </c>
      <c r="DI21" s="11">
        <f t="shared" si="2"/>
        <v>0.93105693918190502</v>
      </c>
      <c r="DJ21" s="11">
        <f t="shared" si="2"/>
        <v>0.59552868432599515</v>
      </c>
      <c r="DK21" s="11">
        <f t="shared" si="2"/>
        <v>0.33552825485590992</v>
      </c>
      <c r="DL21" s="11">
        <f t="shared" si="2"/>
        <v>17.243280931015132</v>
      </c>
      <c r="DM21" s="11">
        <f t="shared" si="2"/>
        <v>2.906913879275959</v>
      </c>
      <c r="DN21" s="11">
        <f t="shared" si="2"/>
        <v>2.4683603117192696</v>
      </c>
      <c r="DO21" s="11">
        <f t="shared" si="2"/>
        <v>11.868006740019904</v>
      </c>
      <c r="DP21" s="132">
        <f t="shared" si="2"/>
        <v>100</v>
      </c>
      <c r="DQ21" s="62"/>
    </row>
    <row r="22" spans="2:121" ht="12">
      <c r="B22" s="63" t="s">
        <v>64</v>
      </c>
      <c r="C22" s="5">
        <v>14386339</v>
      </c>
      <c r="D22" s="5">
        <v>12365106</v>
      </c>
      <c r="E22" s="5">
        <v>2021233</v>
      </c>
      <c r="F22" s="5">
        <v>1790500</v>
      </c>
      <c r="G22" s="5">
        <v>230733</v>
      </c>
      <c r="H22" s="5">
        <v>1239201</v>
      </c>
      <c r="I22" s="5">
        <v>1372974</v>
      </c>
      <c r="J22" s="5">
        <v>133773</v>
      </c>
      <c r="K22" s="5">
        <v>-840</v>
      </c>
      <c r="L22" s="5">
        <v>111555</v>
      </c>
      <c r="M22" s="5">
        <v>112395</v>
      </c>
      <c r="N22" s="64">
        <v>1221571</v>
      </c>
      <c r="O22" s="5"/>
      <c r="P22" s="63" t="s">
        <v>64</v>
      </c>
      <c r="Q22" s="5">
        <v>261377</v>
      </c>
      <c r="R22" s="5">
        <v>280788</v>
      </c>
      <c r="S22" s="5">
        <v>19411</v>
      </c>
      <c r="T22" s="5">
        <v>37638</v>
      </c>
      <c r="U22" s="5">
        <v>645235</v>
      </c>
      <c r="V22" s="5">
        <v>277321</v>
      </c>
      <c r="W22" s="5">
        <v>18470</v>
      </c>
      <c r="X22" s="5">
        <v>20437</v>
      </c>
      <c r="Y22" s="5">
        <v>1967</v>
      </c>
      <c r="Z22" s="5">
        <v>4229522</v>
      </c>
      <c r="AA22" s="5">
        <v>761980</v>
      </c>
      <c r="AB22" s="5">
        <v>656472</v>
      </c>
      <c r="AC22" s="64">
        <v>105508</v>
      </c>
      <c r="AD22" s="5">
        <v>0</v>
      </c>
      <c r="AE22" s="63" t="s">
        <v>64</v>
      </c>
      <c r="AF22" s="72">
        <v>717587</v>
      </c>
      <c r="AG22" s="5">
        <v>672850</v>
      </c>
      <c r="AH22" s="5">
        <v>44737</v>
      </c>
      <c r="AI22" s="5">
        <v>2749955</v>
      </c>
      <c r="AJ22" s="5">
        <v>201216</v>
      </c>
      <c r="AK22" s="5">
        <v>611204</v>
      </c>
      <c r="AL22" s="5">
        <v>1937535</v>
      </c>
      <c r="AM22" s="5">
        <v>19855062</v>
      </c>
      <c r="AN22" s="5">
        <v>10415</v>
      </c>
      <c r="AO22" s="64">
        <v>1906.390974555929</v>
      </c>
      <c r="AQ22" s="63" t="s">
        <v>64</v>
      </c>
      <c r="AR22" s="11">
        <v>2.3861546663493476</v>
      </c>
      <c r="AS22" s="11">
        <v>2.1999539628901221</v>
      </c>
      <c r="AT22" s="11">
        <v>3.5401951925185084</v>
      </c>
      <c r="AU22" s="11">
        <v>5.1747998712409036</v>
      </c>
      <c r="AV22" s="11">
        <v>-7.6033157135992306</v>
      </c>
      <c r="AW22" s="11">
        <v>26.541017555611834</v>
      </c>
      <c r="AX22" s="11">
        <v>24.003258646975095</v>
      </c>
      <c r="AY22" s="11">
        <v>4.5755159474671663</v>
      </c>
      <c r="AZ22" s="11">
        <v>-105.14800514800515</v>
      </c>
      <c r="BA22" s="11">
        <v>-3.2958554747436217</v>
      </c>
      <c r="BB22" s="11">
        <v>13.484450726978997</v>
      </c>
      <c r="BC22" s="65">
        <v>29.171363373931214</v>
      </c>
      <c r="BD22" s="68"/>
      <c r="BE22" s="63" t="s">
        <v>64</v>
      </c>
      <c r="BF22" s="11">
        <v>7.6028471567541747</v>
      </c>
      <c r="BG22" s="11">
        <v>3.9628265175777999</v>
      </c>
      <c r="BH22" s="11">
        <v>-28.573005593170443</v>
      </c>
      <c r="BI22" s="11">
        <v>298.20143884892087</v>
      </c>
      <c r="BJ22" s="11">
        <v>-2.4505475898186391</v>
      </c>
      <c r="BK22" s="11">
        <v>769.53563477879163</v>
      </c>
      <c r="BL22" s="11">
        <v>6.9298905806750426</v>
      </c>
      <c r="BM22" s="11">
        <v>7.6935237392633198</v>
      </c>
      <c r="BN22" s="11">
        <v>15.434272300469484</v>
      </c>
      <c r="BO22" s="11">
        <v>1.2896370427651027</v>
      </c>
      <c r="BP22" s="57">
        <v>28.875020084396752</v>
      </c>
      <c r="BQ22" s="57">
        <v>41.702750424155042</v>
      </c>
      <c r="BR22" s="65">
        <v>-17.559637758729814</v>
      </c>
      <c r="BS22" s="5"/>
      <c r="BT22" s="63" t="s">
        <v>64</v>
      </c>
      <c r="BU22" s="11">
        <v>-0.69786751172799355</v>
      </c>
      <c r="BV22" s="11">
        <v>-0.23086948978880703</v>
      </c>
      <c r="BW22" s="11">
        <v>-7.2289156626506017</v>
      </c>
      <c r="BX22" s="11">
        <v>-3.9077345405980743</v>
      </c>
      <c r="BY22" s="11">
        <v>13.494122690251112</v>
      </c>
      <c r="BZ22" s="11">
        <v>-12.763282031665923</v>
      </c>
      <c r="CA22" s="11">
        <v>-2.3354388172190976</v>
      </c>
      <c r="CB22" s="11">
        <v>3.379378276121578</v>
      </c>
      <c r="CC22" s="11">
        <v>-1.4104505868989019</v>
      </c>
      <c r="CD22" s="66">
        <v>4.8583535390252832</v>
      </c>
      <c r="CE22" s="63" t="s">
        <v>64</v>
      </c>
      <c r="CF22" s="11">
        <f t="shared" si="3"/>
        <v>72.456782053866164</v>
      </c>
      <c r="CG22" s="11">
        <f t="shared" si="0"/>
        <v>62.276844061227308</v>
      </c>
      <c r="CH22" s="11">
        <f t="shared" si="0"/>
        <v>10.179937992638855</v>
      </c>
      <c r="CI22" s="11">
        <f t="shared" si="0"/>
        <v>9.0178514678020143</v>
      </c>
      <c r="CJ22" s="11">
        <f t="shared" si="0"/>
        <v>1.1620865248368402</v>
      </c>
      <c r="CK22" s="11">
        <f t="shared" si="0"/>
        <v>6.2412346030448056</v>
      </c>
      <c r="CL22" s="11">
        <f t="shared" si="0"/>
        <v>6.9149821843920716</v>
      </c>
      <c r="CM22" s="11">
        <f t="shared" si="0"/>
        <v>0.67374758134726553</v>
      </c>
      <c r="CN22" s="11">
        <f t="shared" si="0"/>
        <v>-4.2306591638948295E-3</v>
      </c>
      <c r="CO22" s="11">
        <f t="shared" si="0"/>
        <v>0.56184664646224725</v>
      </c>
      <c r="CP22" s="11">
        <f t="shared" si="0"/>
        <v>0.56607730562614211</v>
      </c>
      <c r="CQ22" s="65">
        <f t="shared" si="0"/>
        <v>6.15244112559306</v>
      </c>
      <c r="CS22" s="63" t="s">
        <v>64</v>
      </c>
      <c r="CT22" s="59">
        <f t="shared" si="1"/>
        <v>1.3164250003349272</v>
      </c>
      <c r="CU22" s="59">
        <f t="shared" si="1"/>
        <v>1.4141884825139304</v>
      </c>
      <c r="CV22" s="59">
        <f t="shared" si="1"/>
        <v>9.776348217900302E-2</v>
      </c>
      <c r="CW22" s="59">
        <f t="shared" si="1"/>
        <v>0.18956374953651617</v>
      </c>
      <c r="CX22" s="59">
        <f t="shared" si="1"/>
        <v>3.2497254352567624</v>
      </c>
      <c r="CY22" s="59">
        <f t="shared" si="1"/>
        <v>1.3967269404648548</v>
      </c>
      <c r="CZ22" s="59">
        <f t="shared" si="1"/>
        <v>9.302413661563988E-2</v>
      </c>
      <c r="DA22" s="59">
        <f t="shared" si="1"/>
        <v>0.10293093015776027</v>
      </c>
      <c r="DB22" s="59">
        <f t="shared" si="1"/>
        <v>9.9067935421203925E-3</v>
      </c>
      <c r="DC22" s="59">
        <f t="shared" si="1"/>
        <v>21.301983343089031</v>
      </c>
      <c r="DD22" s="59">
        <f t="shared" si="1"/>
        <v>3.8377115115530742</v>
      </c>
      <c r="DE22" s="11">
        <f t="shared" si="1"/>
        <v>3.3063205745718651</v>
      </c>
      <c r="DF22" s="65">
        <f t="shared" si="1"/>
        <v>0.53139093698120909</v>
      </c>
      <c r="DH22" s="63" t="s">
        <v>64</v>
      </c>
      <c r="DI22" s="11">
        <f t="shared" si="2"/>
        <v>3.6141262112402366</v>
      </c>
      <c r="DJ22" s="11">
        <f t="shared" si="2"/>
        <v>3.3888083552698047</v>
      </c>
      <c r="DK22" s="11">
        <f t="shared" si="2"/>
        <v>0.22531785597043213</v>
      </c>
      <c r="DL22" s="11">
        <f t="shared" si="2"/>
        <v>13.85014562029572</v>
      </c>
      <c r="DM22" s="11">
        <f t="shared" si="2"/>
        <v>1.0134241837169786</v>
      </c>
      <c r="DN22" s="11">
        <f t="shared" si="2"/>
        <v>3.0783283376299706</v>
      </c>
      <c r="DO22" s="11">
        <f t="shared" si="2"/>
        <v>9.7583930989487708</v>
      </c>
      <c r="DP22" s="132">
        <f t="shared" si="2"/>
        <v>100</v>
      </c>
      <c r="DQ22" s="62"/>
    </row>
    <row r="23" spans="2:121" s="68" customFormat="1" ht="12">
      <c r="B23" s="63" t="s">
        <v>65</v>
      </c>
      <c r="C23" s="5">
        <v>28302359</v>
      </c>
      <c r="D23" s="5">
        <v>24340519</v>
      </c>
      <c r="E23" s="5">
        <v>3961840</v>
      </c>
      <c r="F23" s="5">
        <v>3508798</v>
      </c>
      <c r="G23" s="5">
        <v>453042</v>
      </c>
      <c r="H23" s="5">
        <v>1334041</v>
      </c>
      <c r="I23" s="5">
        <v>1684728</v>
      </c>
      <c r="J23" s="5">
        <v>350687</v>
      </c>
      <c r="K23" s="5">
        <v>-278052</v>
      </c>
      <c r="L23" s="5">
        <v>37034</v>
      </c>
      <c r="M23" s="5">
        <v>315086</v>
      </c>
      <c r="N23" s="64">
        <v>1580316</v>
      </c>
      <c r="O23" s="5"/>
      <c r="P23" s="63" t="s">
        <v>65</v>
      </c>
      <c r="Q23" s="5">
        <v>410078</v>
      </c>
      <c r="R23" s="5">
        <v>442295</v>
      </c>
      <c r="S23" s="5">
        <v>32217</v>
      </c>
      <c r="T23" s="5">
        <v>102829</v>
      </c>
      <c r="U23" s="5">
        <v>1014670</v>
      </c>
      <c r="V23" s="5">
        <v>52739</v>
      </c>
      <c r="W23" s="5">
        <v>31777</v>
      </c>
      <c r="X23" s="5">
        <v>35161</v>
      </c>
      <c r="Y23" s="5">
        <v>3384</v>
      </c>
      <c r="Z23" s="5">
        <v>6662589</v>
      </c>
      <c r="AA23" s="5">
        <v>1735483</v>
      </c>
      <c r="AB23" s="5">
        <v>1540387</v>
      </c>
      <c r="AC23" s="64">
        <v>195096</v>
      </c>
      <c r="AD23" s="5">
        <v>0</v>
      </c>
      <c r="AE23" s="63" t="s">
        <v>65</v>
      </c>
      <c r="AF23" s="72">
        <v>138064</v>
      </c>
      <c r="AG23" s="5">
        <v>49193</v>
      </c>
      <c r="AH23" s="5">
        <v>88871</v>
      </c>
      <c r="AI23" s="5">
        <v>4789042</v>
      </c>
      <c r="AJ23" s="5">
        <v>254349</v>
      </c>
      <c r="AK23" s="5">
        <v>1026041</v>
      </c>
      <c r="AL23" s="5">
        <v>3508652</v>
      </c>
      <c r="AM23" s="5">
        <v>36298989</v>
      </c>
      <c r="AN23" s="5">
        <v>16468</v>
      </c>
      <c r="AO23" s="64">
        <v>2204.2135657031818</v>
      </c>
      <c r="AQ23" s="63" t="s">
        <v>65</v>
      </c>
      <c r="AR23" s="11">
        <v>1.2018306922214677</v>
      </c>
      <c r="AS23" s="11">
        <v>1.0203250303230902</v>
      </c>
      <c r="AT23" s="11">
        <v>2.3314272194508856</v>
      </c>
      <c r="AU23" s="11">
        <v>3.9462446405649505</v>
      </c>
      <c r="AV23" s="11">
        <v>-8.658677226061922</v>
      </c>
      <c r="AW23" s="11">
        <v>-21.986636382349641</v>
      </c>
      <c r="AX23" s="11">
        <v>-19.055763967897665</v>
      </c>
      <c r="AY23" s="11">
        <v>-5.5586974319200273</v>
      </c>
      <c r="AZ23" s="11">
        <v>2.8330403726599549</v>
      </c>
      <c r="BA23" s="11">
        <v>-1.3242386293996962</v>
      </c>
      <c r="BB23" s="11">
        <v>-2.658098798232877</v>
      </c>
      <c r="BC23" s="65">
        <v>-19.6223207923451</v>
      </c>
      <c r="BE23" s="63" t="s">
        <v>65</v>
      </c>
      <c r="BF23" s="11">
        <v>7.9860224199541276</v>
      </c>
      <c r="BG23" s="11">
        <v>4.2108933775973494</v>
      </c>
      <c r="BH23" s="11">
        <v>-27.880999283667624</v>
      </c>
      <c r="BI23" s="11">
        <v>91.719958982008023</v>
      </c>
      <c r="BJ23" s="11">
        <v>-2.47861761011246</v>
      </c>
      <c r="BK23" s="11">
        <v>-89.286526851227379</v>
      </c>
      <c r="BL23" s="11">
        <v>5.7048765883840069</v>
      </c>
      <c r="BM23" s="11">
        <v>6.4581567155141091</v>
      </c>
      <c r="BN23" s="11">
        <v>14.093054619015511</v>
      </c>
      <c r="BO23" s="11">
        <v>19.341950557894897</v>
      </c>
      <c r="BP23" s="57">
        <v>166.92346734750376</v>
      </c>
      <c r="BQ23" s="57">
        <v>267.54027014580998</v>
      </c>
      <c r="BR23" s="65">
        <v>-15.569538630649188</v>
      </c>
      <c r="BS23" s="5"/>
      <c r="BT23" s="63" t="s">
        <v>65</v>
      </c>
      <c r="BU23" s="11">
        <v>19.695524768956009</v>
      </c>
      <c r="BV23" s="11">
        <v>151.61372819804612</v>
      </c>
      <c r="BW23" s="11">
        <v>-7.2279346521217187</v>
      </c>
      <c r="BX23" s="11">
        <v>-0.58547975336945635</v>
      </c>
      <c r="BY23" s="11">
        <v>91.113398653522481</v>
      </c>
      <c r="BZ23" s="11">
        <v>-9.2554022274874388</v>
      </c>
      <c r="CA23" s="11">
        <v>-1.2611626898462827</v>
      </c>
      <c r="CB23" s="11">
        <v>2.94945353021523</v>
      </c>
      <c r="CC23" s="11">
        <v>-0.75931059419067137</v>
      </c>
      <c r="CD23" s="66">
        <v>3.737140629122619</v>
      </c>
      <c r="CE23" s="63" t="s">
        <v>65</v>
      </c>
      <c r="CF23" s="11">
        <f t="shared" si="3"/>
        <v>77.970102693493743</v>
      </c>
      <c r="CG23" s="11">
        <f t="shared" si="0"/>
        <v>67.055638932533356</v>
      </c>
      <c r="CH23" s="11">
        <f t="shared" si="0"/>
        <v>10.914463760960395</v>
      </c>
      <c r="CI23" s="11">
        <f t="shared" si="0"/>
        <v>9.6663794134872454</v>
      </c>
      <c r="CJ23" s="11">
        <f t="shared" si="0"/>
        <v>1.2480843474731487</v>
      </c>
      <c r="CK23" s="11">
        <f t="shared" si="0"/>
        <v>3.6751464345191538</v>
      </c>
      <c r="CL23" s="11">
        <f t="shared" si="0"/>
        <v>4.6412532315982684</v>
      </c>
      <c r="CM23" s="11">
        <f t="shared" si="0"/>
        <v>0.96610679707911429</v>
      </c>
      <c r="CN23" s="11">
        <f t="shared" si="0"/>
        <v>-0.76600480525779935</v>
      </c>
      <c r="CO23" s="11">
        <f t="shared" si="0"/>
        <v>0.10202488008688064</v>
      </c>
      <c r="CP23" s="11">
        <f t="shared" si="0"/>
        <v>0.86802968534467995</v>
      </c>
      <c r="CQ23" s="65">
        <f t="shared" si="0"/>
        <v>4.3536088567094806</v>
      </c>
      <c r="CS23" s="63" t="s">
        <v>65</v>
      </c>
      <c r="CT23" s="59">
        <f t="shared" si="1"/>
        <v>1.1297229242390194</v>
      </c>
      <c r="CU23" s="59">
        <f t="shared" si="1"/>
        <v>1.2184774622786327</v>
      </c>
      <c r="CV23" s="59">
        <f t="shared" si="1"/>
        <v>8.8754538039613168E-2</v>
      </c>
      <c r="CW23" s="59">
        <f t="shared" si="1"/>
        <v>0.28328337188674874</v>
      </c>
      <c r="CX23" s="59">
        <f t="shared" si="1"/>
        <v>2.7953120126844304</v>
      </c>
      <c r="CY23" s="59">
        <f t="shared" si="1"/>
        <v>0.14529054789928172</v>
      </c>
      <c r="CZ23" s="59">
        <f t="shared" si="1"/>
        <v>8.754238306747332E-2</v>
      </c>
      <c r="DA23" s="59">
        <f t="shared" si="1"/>
        <v>9.6864956762294396E-2</v>
      </c>
      <c r="DB23" s="59">
        <f t="shared" si="1"/>
        <v>9.3225736948210867E-3</v>
      </c>
      <c r="DC23" s="59">
        <f t="shared" si="1"/>
        <v>18.354750871987097</v>
      </c>
      <c r="DD23" s="59">
        <f t="shared" si="1"/>
        <v>4.7810780625322655</v>
      </c>
      <c r="DE23" s="11">
        <f t="shared" si="1"/>
        <v>4.2436085478854526</v>
      </c>
      <c r="DF23" s="65">
        <f t="shared" si="1"/>
        <v>0.53746951464681292</v>
      </c>
      <c r="DH23" s="63" t="s">
        <v>65</v>
      </c>
      <c r="DI23" s="11">
        <f t="shared" si="2"/>
        <v>0.38035219107617568</v>
      </c>
      <c r="DJ23" s="11">
        <f t="shared" si="2"/>
        <v>0.13552168078290003</v>
      </c>
      <c r="DK23" s="11">
        <f t="shared" si="2"/>
        <v>0.24483051029327565</v>
      </c>
      <c r="DL23" s="11">
        <f t="shared" si="2"/>
        <v>13.193320618378653</v>
      </c>
      <c r="DM23" s="11">
        <f t="shared" si="2"/>
        <v>0.70070546592909244</v>
      </c>
      <c r="DN23" s="11">
        <f t="shared" si="2"/>
        <v>2.8266379540212538</v>
      </c>
      <c r="DO23" s="11">
        <f t="shared" si="2"/>
        <v>9.6659771984283083</v>
      </c>
      <c r="DP23" s="132">
        <f t="shared" si="2"/>
        <v>100</v>
      </c>
      <c r="DQ23" s="85"/>
    </row>
    <row r="24" spans="2:121" ht="12">
      <c r="B24" s="74" t="s">
        <v>66</v>
      </c>
      <c r="C24" s="75">
        <v>14879727</v>
      </c>
      <c r="D24" s="75">
        <v>12789259</v>
      </c>
      <c r="E24" s="75">
        <v>2090468</v>
      </c>
      <c r="F24" s="75">
        <v>1851336</v>
      </c>
      <c r="G24" s="75">
        <v>239132</v>
      </c>
      <c r="H24" s="75">
        <v>993488</v>
      </c>
      <c r="I24" s="75">
        <v>1148800</v>
      </c>
      <c r="J24" s="75">
        <v>155312</v>
      </c>
      <c r="K24" s="75">
        <v>-91250</v>
      </c>
      <c r="L24" s="75">
        <v>42589</v>
      </c>
      <c r="M24" s="75">
        <v>133839</v>
      </c>
      <c r="N24" s="76">
        <v>1062636</v>
      </c>
      <c r="O24" s="5"/>
      <c r="P24" s="74" t="s">
        <v>66</v>
      </c>
      <c r="Q24" s="75">
        <v>245685</v>
      </c>
      <c r="R24" s="75">
        <v>264804</v>
      </c>
      <c r="S24" s="75">
        <v>19119</v>
      </c>
      <c r="T24" s="75">
        <v>57274</v>
      </c>
      <c r="U24" s="75">
        <v>689078</v>
      </c>
      <c r="V24" s="75">
        <v>70599</v>
      </c>
      <c r="W24" s="75">
        <v>22102</v>
      </c>
      <c r="X24" s="75">
        <v>24456</v>
      </c>
      <c r="Y24" s="75">
        <v>2354</v>
      </c>
      <c r="Z24" s="75">
        <v>4643906</v>
      </c>
      <c r="AA24" s="75">
        <v>733035</v>
      </c>
      <c r="AB24" s="75">
        <v>643881</v>
      </c>
      <c r="AC24" s="76">
        <v>89154</v>
      </c>
      <c r="AD24" s="5">
        <v>0</v>
      </c>
      <c r="AE24" s="74" t="s">
        <v>66</v>
      </c>
      <c r="AF24" s="77">
        <v>512662</v>
      </c>
      <c r="AG24" s="75">
        <v>433187</v>
      </c>
      <c r="AH24" s="75">
        <v>79475</v>
      </c>
      <c r="AI24" s="75">
        <v>3398209</v>
      </c>
      <c r="AJ24" s="75">
        <v>536923</v>
      </c>
      <c r="AK24" s="75">
        <v>727847</v>
      </c>
      <c r="AL24" s="75">
        <v>2133439</v>
      </c>
      <c r="AM24" s="75">
        <v>20517121</v>
      </c>
      <c r="AN24" s="75">
        <v>11038</v>
      </c>
      <c r="AO24" s="76">
        <v>1858.7716071752129</v>
      </c>
      <c r="AQ24" s="74" t="s">
        <v>66</v>
      </c>
      <c r="AR24" s="78">
        <v>3.6133449473397099</v>
      </c>
      <c r="AS24" s="78">
        <v>3.4261597137994344</v>
      </c>
      <c r="AT24" s="78">
        <v>4.7734418189008068</v>
      </c>
      <c r="AU24" s="78">
        <v>6.4236363605008302</v>
      </c>
      <c r="AV24" s="78">
        <v>-6.4560547027805155</v>
      </c>
      <c r="AW24" s="78">
        <v>-35.81011711968408</v>
      </c>
      <c r="AX24" s="78">
        <v>-32.113447600362832</v>
      </c>
      <c r="AY24" s="78">
        <v>7.4808653167430208</v>
      </c>
      <c r="AZ24" s="78">
        <v>-26.773086594701233</v>
      </c>
      <c r="BA24" s="78">
        <v>-2.3456846739429515</v>
      </c>
      <c r="BB24" s="78">
        <v>15.786696196070629</v>
      </c>
      <c r="BC24" s="79">
        <v>-33.496259682487626</v>
      </c>
      <c r="BD24" s="68"/>
      <c r="BE24" s="74" t="s">
        <v>66</v>
      </c>
      <c r="BF24" s="78">
        <v>7.347434558633978</v>
      </c>
      <c r="BG24" s="78">
        <v>3.5912120927612432</v>
      </c>
      <c r="BH24" s="78">
        <v>-28.540459727153806</v>
      </c>
      <c r="BI24" s="78">
        <v>171.93049093153547</v>
      </c>
      <c r="BJ24" s="78">
        <v>-1.9341966131991024</v>
      </c>
      <c r="BK24" s="78">
        <v>-89.058812042916102</v>
      </c>
      <c r="BL24" s="78">
        <v>1.1394316569807348</v>
      </c>
      <c r="BM24" s="78">
        <v>1.8618018243158816</v>
      </c>
      <c r="BN24" s="78">
        <v>9.183673469387756</v>
      </c>
      <c r="BO24" s="78">
        <v>10.072344877574036</v>
      </c>
      <c r="BP24" s="80">
        <v>95.476521270723396</v>
      </c>
      <c r="BQ24" s="80">
        <v>140.0212480429434</v>
      </c>
      <c r="BR24" s="65">
        <v>-16.474765549611668</v>
      </c>
      <c r="BS24" s="5"/>
      <c r="BT24" s="74" t="s">
        <v>66</v>
      </c>
      <c r="BU24" s="78">
        <v>-16.824528442700881</v>
      </c>
      <c r="BV24" s="78">
        <v>-18.375026380053665</v>
      </c>
      <c r="BW24" s="78">
        <v>-7.2182399775852808</v>
      </c>
      <c r="BX24" s="78">
        <v>5.286037878954529</v>
      </c>
      <c r="BY24" s="78">
        <v>60.077695027637489</v>
      </c>
      <c r="BZ24" s="78">
        <v>-0.36631290185250842</v>
      </c>
      <c r="CA24" s="78">
        <v>-1.3055244580553833</v>
      </c>
      <c r="CB24" s="78">
        <v>1.9357037273161233</v>
      </c>
      <c r="CC24" s="78">
        <v>-1.8582733173290658</v>
      </c>
      <c r="CD24" s="81">
        <v>3.8658144429357235</v>
      </c>
      <c r="CE24" s="74" t="s">
        <v>66</v>
      </c>
      <c r="CF24" s="78">
        <f t="shared" si="3"/>
        <v>72.523464671285993</v>
      </c>
      <c r="CG24" s="78">
        <f t="shared" si="0"/>
        <v>62.334569260472747</v>
      </c>
      <c r="CH24" s="78">
        <f t="shared" si="0"/>
        <v>10.188895410813242</v>
      </c>
      <c r="CI24" s="78">
        <f t="shared" si="0"/>
        <v>9.0233712614942423</v>
      </c>
      <c r="CJ24" s="78">
        <f t="shared" si="0"/>
        <v>1.1655241493190005</v>
      </c>
      <c r="CK24" s="78">
        <f t="shared" si="0"/>
        <v>4.8422388306819464</v>
      </c>
      <c r="CL24" s="78">
        <f t="shared" si="0"/>
        <v>5.5992261292410372</v>
      </c>
      <c r="CM24" s="78">
        <f t="shared" si="0"/>
        <v>0.75698729855909119</v>
      </c>
      <c r="CN24" s="78">
        <f t="shared" si="0"/>
        <v>-0.4447505086118077</v>
      </c>
      <c r="CO24" s="78">
        <f t="shared" si="0"/>
        <v>0.20757785656184413</v>
      </c>
      <c r="CP24" s="78">
        <f t="shared" si="0"/>
        <v>0.65232836517365189</v>
      </c>
      <c r="CQ24" s="65">
        <f t="shared" si="0"/>
        <v>5.1792646736352532</v>
      </c>
      <c r="CS24" s="74" t="s">
        <v>66</v>
      </c>
      <c r="CT24" s="82">
        <f t="shared" si="1"/>
        <v>1.1974633283100489</v>
      </c>
      <c r="CU24" s="82">
        <f t="shared" si="1"/>
        <v>1.2906489170678479</v>
      </c>
      <c r="CV24" s="82">
        <f t="shared" si="1"/>
        <v>9.3185588757798921E-2</v>
      </c>
      <c r="CW24" s="82">
        <f t="shared" si="1"/>
        <v>0.27915222608474161</v>
      </c>
      <c r="CX24" s="82">
        <f t="shared" si="1"/>
        <v>3.3585511339529557</v>
      </c>
      <c r="CY24" s="82">
        <f t="shared" si="1"/>
        <v>0.34409798528750696</v>
      </c>
      <c r="CZ24" s="82">
        <f t="shared" si="1"/>
        <v>0.10772466565850053</v>
      </c>
      <c r="DA24" s="82">
        <f t="shared" si="1"/>
        <v>0.11919801028614102</v>
      </c>
      <c r="DB24" s="82">
        <f t="shared" si="1"/>
        <v>1.1473344627640497E-2</v>
      </c>
      <c r="DC24" s="82">
        <f t="shared" si="1"/>
        <v>22.634296498032057</v>
      </c>
      <c r="DD24" s="82">
        <f t="shared" si="1"/>
        <v>3.5727965926603447</v>
      </c>
      <c r="DE24" s="78">
        <f t="shared" si="1"/>
        <v>3.1382619423066229</v>
      </c>
      <c r="DF24" s="79">
        <f t="shared" si="1"/>
        <v>0.43453465035372163</v>
      </c>
      <c r="DH24" s="74" t="s">
        <v>66</v>
      </c>
      <c r="DI24" s="78">
        <f t="shared" si="2"/>
        <v>2.4987033999555783</v>
      </c>
      <c r="DJ24" s="78">
        <f t="shared" si="2"/>
        <v>2.1113439843728559</v>
      </c>
      <c r="DK24" s="78">
        <f t="shared" si="2"/>
        <v>0.38735941558272236</v>
      </c>
      <c r="DL24" s="78">
        <f t="shared" si="2"/>
        <v>16.562796505416134</v>
      </c>
      <c r="DM24" s="78">
        <f t="shared" si="2"/>
        <v>2.6169509844972887</v>
      </c>
      <c r="DN24" s="78">
        <f t="shared" si="2"/>
        <v>3.5475103938803114</v>
      </c>
      <c r="DO24" s="78">
        <f t="shared" si="2"/>
        <v>10.398335127038536</v>
      </c>
      <c r="DP24" s="136">
        <f t="shared" si="2"/>
        <v>100</v>
      </c>
      <c r="DQ24" s="62"/>
    </row>
    <row r="25" spans="2:121" ht="12">
      <c r="B25" s="63" t="s">
        <v>67</v>
      </c>
      <c r="C25" s="5">
        <v>63958571</v>
      </c>
      <c r="D25" s="5">
        <v>54976350</v>
      </c>
      <c r="E25" s="5">
        <v>8982221</v>
      </c>
      <c r="F25" s="5">
        <v>7950718</v>
      </c>
      <c r="G25" s="5">
        <v>1031503</v>
      </c>
      <c r="H25" s="5">
        <v>3156262</v>
      </c>
      <c r="I25" s="5">
        <v>3817736</v>
      </c>
      <c r="J25" s="5">
        <v>661474</v>
      </c>
      <c r="K25" s="5">
        <v>-277285</v>
      </c>
      <c r="L25" s="5">
        <v>315596</v>
      </c>
      <c r="M25" s="5">
        <v>592881</v>
      </c>
      <c r="N25" s="64">
        <v>3373447</v>
      </c>
      <c r="O25" s="5"/>
      <c r="P25" s="63" t="s">
        <v>67</v>
      </c>
      <c r="Q25" s="5">
        <v>545840</v>
      </c>
      <c r="R25" s="5">
        <v>608033</v>
      </c>
      <c r="S25" s="5">
        <v>62193</v>
      </c>
      <c r="T25" s="5">
        <v>247892</v>
      </c>
      <c r="U25" s="5">
        <v>2106182</v>
      </c>
      <c r="V25" s="5">
        <v>473533</v>
      </c>
      <c r="W25" s="5">
        <v>60100</v>
      </c>
      <c r="X25" s="5">
        <v>66500</v>
      </c>
      <c r="Y25" s="5">
        <v>6400</v>
      </c>
      <c r="Z25" s="5">
        <v>12377665</v>
      </c>
      <c r="AA25" s="5">
        <v>3818010</v>
      </c>
      <c r="AB25" s="5">
        <v>3479759</v>
      </c>
      <c r="AC25" s="64">
        <v>338251</v>
      </c>
      <c r="AD25" s="5">
        <v>0</v>
      </c>
      <c r="AE25" s="63" t="s">
        <v>67</v>
      </c>
      <c r="AF25" s="72">
        <v>359911</v>
      </c>
      <c r="AG25" s="5">
        <v>267785</v>
      </c>
      <c r="AH25" s="5">
        <v>92126</v>
      </c>
      <c r="AI25" s="5">
        <v>8199744</v>
      </c>
      <c r="AJ25" s="5">
        <v>570796</v>
      </c>
      <c r="AK25" s="5">
        <v>1763806</v>
      </c>
      <c r="AL25" s="5">
        <v>5865142</v>
      </c>
      <c r="AM25" s="5">
        <v>79492498</v>
      </c>
      <c r="AN25" s="5">
        <v>31698</v>
      </c>
      <c r="AO25" s="64">
        <v>2507.8080005047636</v>
      </c>
      <c r="AQ25" s="63" t="s">
        <v>67</v>
      </c>
      <c r="AR25" s="11">
        <v>4.3300652248753808</v>
      </c>
      <c r="AS25" s="11">
        <v>4.1384168352651018</v>
      </c>
      <c r="AT25" s="11">
        <v>5.5186096790912886</v>
      </c>
      <c r="AU25" s="11">
        <v>7.1784616359348377</v>
      </c>
      <c r="AV25" s="11">
        <v>-5.7339887612211875</v>
      </c>
      <c r="AW25" s="11">
        <v>-0.79321124828618472</v>
      </c>
      <c r="AX25" s="11">
        <v>-1.3646363376828388</v>
      </c>
      <c r="AY25" s="11">
        <v>-4.0030070081284999</v>
      </c>
      <c r="AZ25" s="11">
        <v>-3.2614969816815442</v>
      </c>
      <c r="BA25" s="11">
        <v>-4.3181673483123584</v>
      </c>
      <c r="BB25" s="11">
        <v>-0.91666304569444113</v>
      </c>
      <c r="BC25" s="65">
        <v>-0.47895348295208817</v>
      </c>
      <c r="BD25" s="68"/>
      <c r="BE25" s="63" t="s">
        <v>67</v>
      </c>
      <c r="BF25" s="11">
        <v>-9.036824221295289</v>
      </c>
      <c r="BG25" s="11">
        <v>-11.210782631552048</v>
      </c>
      <c r="BH25" s="11">
        <v>-26.605537067195357</v>
      </c>
      <c r="BI25" s="11">
        <v>65.64341748299411</v>
      </c>
      <c r="BJ25" s="11">
        <v>2.4400612058089099</v>
      </c>
      <c r="BK25" s="11">
        <v>-18.908222835291557</v>
      </c>
      <c r="BL25" s="11">
        <v>-0.40269791027956842</v>
      </c>
      <c r="BM25" s="11">
        <v>0.30771087245082662</v>
      </c>
      <c r="BN25" s="11">
        <v>7.5088190828153873</v>
      </c>
      <c r="BO25" s="11">
        <v>-1.3596684167073096</v>
      </c>
      <c r="BP25" s="57">
        <v>0.21494448164362578</v>
      </c>
      <c r="BQ25" s="57">
        <v>1.6389243286693025</v>
      </c>
      <c r="BR25" s="86">
        <v>-12.409464152076918</v>
      </c>
      <c r="BS25" s="5"/>
      <c r="BT25" s="63" t="s">
        <v>67</v>
      </c>
      <c r="BU25" s="11">
        <v>13.949254714233247</v>
      </c>
      <c r="BV25" s="11">
        <v>23.587753142941533</v>
      </c>
      <c r="BW25" s="11">
        <v>-7.1085746551585061</v>
      </c>
      <c r="BX25" s="11">
        <v>-2.6460097212181455</v>
      </c>
      <c r="BY25" s="11">
        <v>-15.793418032254827</v>
      </c>
      <c r="BZ25" s="11">
        <v>-0.4790396186641509</v>
      </c>
      <c r="CA25" s="11">
        <v>-1.7968645745412399</v>
      </c>
      <c r="CB25" s="11">
        <v>3.1916556467265953</v>
      </c>
      <c r="CC25" s="11">
        <v>1.4855606070307998</v>
      </c>
      <c r="CD25" s="66">
        <v>1.6811209688263742</v>
      </c>
      <c r="CE25" s="63" t="s">
        <v>67</v>
      </c>
      <c r="CF25" s="11">
        <f t="shared" si="3"/>
        <v>80.458625164855178</v>
      </c>
      <c r="CG25" s="11">
        <f t="shared" si="0"/>
        <v>69.159167699070167</v>
      </c>
      <c r="CH25" s="11">
        <f t="shared" si="0"/>
        <v>11.299457465785011</v>
      </c>
      <c r="CI25" s="11">
        <f t="shared" si="0"/>
        <v>10.001846966741439</v>
      </c>
      <c r="CJ25" s="11">
        <f t="shared" si="0"/>
        <v>1.2976104990435702</v>
      </c>
      <c r="CK25" s="11">
        <f t="shared" si="0"/>
        <v>3.9705155573296991</v>
      </c>
      <c r="CL25" s="11">
        <f t="shared" si="0"/>
        <v>4.8026368475676788</v>
      </c>
      <c r="CM25" s="11">
        <f t="shared" si="0"/>
        <v>0.83212129023797943</v>
      </c>
      <c r="CN25" s="11">
        <f t="shared" si="0"/>
        <v>-0.34881907975768983</v>
      </c>
      <c r="CO25" s="11">
        <f t="shared" si="0"/>
        <v>0.39701356472657329</v>
      </c>
      <c r="CP25" s="11">
        <f t="shared" si="0"/>
        <v>0.74583264448426323</v>
      </c>
      <c r="CQ25" s="86">
        <f t="shared" si="0"/>
        <v>4.2437300183974598</v>
      </c>
      <c r="CS25" s="141" t="s">
        <v>67</v>
      </c>
      <c r="CT25" s="99">
        <f t="shared" si="1"/>
        <v>0.68665599111000386</v>
      </c>
      <c r="CU25" s="99">
        <f t="shared" si="1"/>
        <v>0.76489356266046638</v>
      </c>
      <c r="CV25" s="99">
        <f t="shared" si="1"/>
        <v>7.8237571550462542E-2</v>
      </c>
      <c r="CW25" s="99">
        <f t="shared" si="1"/>
        <v>0.31184326349890273</v>
      </c>
      <c r="CX25" s="99">
        <f t="shared" si="1"/>
        <v>2.6495355574308408</v>
      </c>
      <c r="CY25" s="99">
        <f t="shared" si="1"/>
        <v>0.59569520635771189</v>
      </c>
      <c r="CZ25" s="99">
        <f t="shared" si="1"/>
        <v>7.5604618689929709E-2</v>
      </c>
      <c r="DA25" s="99">
        <f t="shared" si="1"/>
        <v>8.3655692893183461E-2</v>
      </c>
      <c r="DB25" s="99">
        <f t="shared" ref="DB25:DF51" si="4">Y25/$AM25*100</f>
        <v>8.0510742032537472E-3</v>
      </c>
      <c r="DC25" s="99">
        <f t="shared" si="4"/>
        <v>15.570859277815122</v>
      </c>
      <c r="DD25" s="99">
        <f t="shared" si="4"/>
        <v>4.8029815341820052</v>
      </c>
      <c r="DE25" s="100">
        <f t="shared" si="4"/>
        <v>4.3774684247562581</v>
      </c>
      <c r="DF25" s="86">
        <f t="shared" si="4"/>
        <v>0.42551310942574733</v>
      </c>
      <c r="DH25" s="141" t="s">
        <v>67</v>
      </c>
      <c r="DI25" s="100">
        <f t="shared" si="2"/>
        <v>0.45276096368238422</v>
      </c>
      <c r="DJ25" s="100">
        <f t="shared" si="2"/>
        <v>0.33686826648723506</v>
      </c>
      <c r="DK25" s="100">
        <f t="shared" si="2"/>
        <v>0.11589269719514915</v>
      </c>
      <c r="DL25" s="100">
        <f t="shared" si="2"/>
        <v>10.315116779950733</v>
      </c>
      <c r="DM25" s="100">
        <f t="shared" si="2"/>
        <v>0.71805014858131644</v>
      </c>
      <c r="DN25" s="100">
        <f t="shared" si="2"/>
        <v>2.2188332790850276</v>
      </c>
      <c r="DO25" s="100">
        <f t="shared" si="2"/>
        <v>7.3782333522843881</v>
      </c>
      <c r="DP25" s="135">
        <f t="shared" si="2"/>
        <v>100</v>
      </c>
      <c r="DQ25" s="62"/>
    </row>
    <row r="26" spans="2:121" ht="12">
      <c r="B26" s="74" t="s">
        <v>68</v>
      </c>
      <c r="C26" s="75">
        <v>81961304</v>
      </c>
      <c r="D26" s="75">
        <v>70461514</v>
      </c>
      <c r="E26" s="75">
        <v>11499790</v>
      </c>
      <c r="F26" s="75">
        <v>10179973</v>
      </c>
      <c r="G26" s="75">
        <v>1319817</v>
      </c>
      <c r="H26" s="75">
        <v>3136302</v>
      </c>
      <c r="I26" s="75">
        <v>3759670</v>
      </c>
      <c r="J26" s="75">
        <v>623368</v>
      </c>
      <c r="K26" s="75">
        <v>-444285</v>
      </c>
      <c r="L26" s="75">
        <v>98448</v>
      </c>
      <c r="M26" s="75">
        <v>542733</v>
      </c>
      <c r="N26" s="76">
        <v>3544917</v>
      </c>
      <c r="O26" s="5"/>
      <c r="P26" s="74" t="s">
        <v>68</v>
      </c>
      <c r="Q26" s="75">
        <v>640777</v>
      </c>
      <c r="R26" s="75">
        <v>717613</v>
      </c>
      <c r="S26" s="75">
        <v>76836</v>
      </c>
      <c r="T26" s="75">
        <v>237903</v>
      </c>
      <c r="U26" s="75">
        <v>2515974</v>
      </c>
      <c r="V26" s="75">
        <v>150263</v>
      </c>
      <c r="W26" s="75">
        <v>35670</v>
      </c>
      <c r="X26" s="75">
        <v>39469</v>
      </c>
      <c r="Y26" s="75">
        <v>3799</v>
      </c>
      <c r="Z26" s="75">
        <v>16031622</v>
      </c>
      <c r="AA26" s="75">
        <v>5579944</v>
      </c>
      <c r="AB26" s="75">
        <v>5375926</v>
      </c>
      <c r="AC26" s="76">
        <v>204018</v>
      </c>
      <c r="AD26" s="5">
        <v>0</v>
      </c>
      <c r="AE26" s="74" t="s">
        <v>68</v>
      </c>
      <c r="AF26" s="77">
        <v>170827</v>
      </c>
      <c r="AG26" s="75">
        <v>131368</v>
      </c>
      <c r="AH26" s="75">
        <v>39459</v>
      </c>
      <c r="AI26" s="75">
        <v>10280851</v>
      </c>
      <c r="AJ26" s="75">
        <v>535292</v>
      </c>
      <c r="AK26" s="75">
        <v>2910871</v>
      </c>
      <c r="AL26" s="75">
        <v>6834688</v>
      </c>
      <c r="AM26" s="75">
        <v>101129228</v>
      </c>
      <c r="AN26" s="75">
        <v>38402</v>
      </c>
      <c r="AO26" s="76">
        <v>2633.4364876829331</v>
      </c>
      <c r="AQ26" s="74" t="s">
        <v>68</v>
      </c>
      <c r="AR26" s="78">
        <v>4.9397112001641927</v>
      </c>
      <c r="AS26" s="78">
        <v>4.7537636991110164</v>
      </c>
      <c r="AT26" s="78">
        <v>6.0936214888712676</v>
      </c>
      <c r="AU26" s="78">
        <v>7.7718305496261477</v>
      </c>
      <c r="AV26" s="78">
        <v>-5.2827272022666403</v>
      </c>
      <c r="AW26" s="78">
        <v>-5.0993017784602817</v>
      </c>
      <c r="AX26" s="78">
        <v>-6.2400246590428461</v>
      </c>
      <c r="AY26" s="78">
        <v>-11.586907836604672</v>
      </c>
      <c r="AZ26" s="78">
        <v>9.3695432217634664</v>
      </c>
      <c r="BA26" s="78">
        <v>-8.2779760185590625</v>
      </c>
      <c r="BB26" s="78">
        <v>-9.1734736398186598</v>
      </c>
      <c r="BC26" s="79">
        <v>-5.7749981858936685</v>
      </c>
      <c r="BE26" s="74" t="s">
        <v>68</v>
      </c>
      <c r="BF26" s="78">
        <v>-8.1884039282101551</v>
      </c>
      <c r="BG26" s="78">
        <v>-10.544266447602153</v>
      </c>
      <c r="BH26" s="78">
        <v>-26.312660036634604</v>
      </c>
      <c r="BI26" s="78">
        <v>44.090196054679694</v>
      </c>
      <c r="BJ26" s="78">
        <v>0.93692580497629008</v>
      </c>
      <c r="BK26" s="78">
        <v>-63.037660197279408</v>
      </c>
      <c r="BL26" s="78">
        <v>8.5580376164100063</v>
      </c>
      <c r="BM26" s="78">
        <v>9.3354386548103818</v>
      </c>
      <c r="BN26" s="78">
        <v>17.216908361616785</v>
      </c>
      <c r="BO26" s="78">
        <v>16.79415222836068</v>
      </c>
      <c r="BP26" s="80">
        <v>68.613874281079731</v>
      </c>
      <c r="BQ26" s="80">
        <v>74.776276134712234</v>
      </c>
      <c r="BR26" s="79">
        <v>-12.593557342564468</v>
      </c>
      <c r="BS26" s="5"/>
      <c r="BT26" s="74" t="s">
        <v>68</v>
      </c>
      <c r="BU26" s="78">
        <v>687.78171558338784</v>
      </c>
      <c r="BV26" s="78">
        <v>283.4236246858419</v>
      </c>
      <c r="BW26" s="78">
        <v>-7.2796484714618037</v>
      </c>
      <c r="BX26" s="78">
        <v>-1.5824010202418095</v>
      </c>
      <c r="BY26" s="78">
        <v>39.043022678923485</v>
      </c>
      <c r="BZ26" s="78">
        <v>-6.3022345541514033</v>
      </c>
      <c r="CA26" s="78">
        <v>-1.7229112397311213</v>
      </c>
      <c r="CB26" s="78">
        <v>6.3013789978868431</v>
      </c>
      <c r="CC26" s="78">
        <v>1.7702867440504584</v>
      </c>
      <c r="CD26" s="81">
        <v>4.4522742332759302</v>
      </c>
      <c r="CE26" s="74" t="s">
        <v>68</v>
      </c>
      <c r="CF26" s="78">
        <f t="shared" si="3"/>
        <v>81.046108648233727</v>
      </c>
      <c r="CG26" s="78">
        <f t="shared" si="0"/>
        <v>69.674727468501985</v>
      </c>
      <c r="CH26" s="78">
        <f t="shared" si="0"/>
        <v>11.371381179731738</v>
      </c>
      <c r="CI26" s="78">
        <f t="shared" si="0"/>
        <v>10.066301504842892</v>
      </c>
      <c r="CJ26" s="78">
        <f t="shared" si="0"/>
        <v>1.3050796748888462</v>
      </c>
      <c r="CK26" s="78">
        <f t="shared" si="0"/>
        <v>3.1012814613792958</v>
      </c>
      <c r="CL26" s="78">
        <f t="shared" si="0"/>
        <v>3.7176888169263984</v>
      </c>
      <c r="CM26" s="78">
        <f t="shared" si="0"/>
        <v>0.61640735554710258</v>
      </c>
      <c r="CN26" s="78">
        <f t="shared" si="0"/>
        <v>-0.43932403004203691</v>
      </c>
      <c r="CO26" s="78">
        <f t="shared" si="0"/>
        <v>9.7348711096657436E-2</v>
      </c>
      <c r="CP26" s="78">
        <f t="shared" si="0"/>
        <v>0.53667274113869434</v>
      </c>
      <c r="CQ26" s="79">
        <f t="shared" si="0"/>
        <v>3.5053337893571186</v>
      </c>
      <c r="CS26" s="74" t="s">
        <v>68</v>
      </c>
      <c r="CT26" s="82">
        <f t="shared" ref="CT26:DA51" si="5">Q26/$AM26*100</f>
        <v>0.63362196337541499</v>
      </c>
      <c r="CU26" s="82">
        <f t="shared" si="5"/>
        <v>0.70959999813308172</v>
      </c>
      <c r="CV26" s="82">
        <f t="shared" si="5"/>
        <v>7.5978034757666693E-2</v>
      </c>
      <c r="CW26" s="82">
        <f t="shared" si="5"/>
        <v>0.23524653031070306</v>
      </c>
      <c r="CX26" s="82">
        <f t="shared" si="5"/>
        <v>2.4878801606198357</v>
      </c>
      <c r="CY26" s="82">
        <f t="shared" si="5"/>
        <v>0.14858513505116444</v>
      </c>
      <c r="CZ26" s="82">
        <f t="shared" si="5"/>
        <v>3.5271702064214316E-2</v>
      </c>
      <c r="DA26" s="82">
        <f t="shared" si="5"/>
        <v>3.9028281714955843E-2</v>
      </c>
      <c r="DB26" s="82">
        <f t="shared" si="4"/>
        <v>3.7565796507415244E-3</v>
      </c>
      <c r="DC26" s="82">
        <f t="shared" si="4"/>
        <v>15.852609890386981</v>
      </c>
      <c r="DD26" s="82">
        <f t="shared" si="4"/>
        <v>5.5176372947294725</v>
      </c>
      <c r="DE26" s="78">
        <f t="shared" si="4"/>
        <v>5.3158973981290556</v>
      </c>
      <c r="DF26" s="65">
        <f t="shared" si="4"/>
        <v>0.20173989660041705</v>
      </c>
      <c r="DH26" s="74" t="s">
        <v>68</v>
      </c>
      <c r="DI26" s="78">
        <f t="shared" si="2"/>
        <v>0.16891951355546786</v>
      </c>
      <c r="DJ26" s="78">
        <f t="shared" si="2"/>
        <v>0.12990112017862926</v>
      </c>
      <c r="DK26" s="78">
        <f t="shared" si="2"/>
        <v>3.9018393376838593E-2</v>
      </c>
      <c r="DL26" s="78">
        <f t="shared" si="2"/>
        <v>10.166053082102041</v>
      </c>
      <c r="DM26" s="78">
        <f t="shared" si="2"/>
        <v>0.52931482874565206</v>
      </c>
      <c r="DN26" s="78">
        <f t="shared" si="2"/>
        <v>2.8783676663684212</v>
      </c>
      <c r="DO26" s="78">
        <f t="shared" si="2"/>
        <v>6.7583705869879678</v>
      </c>
      <c r="DP26" s="132">
        <f t="shared" si="2"/>
        <v>100</v>
      </c>
      <c r="DQ26" s="62"/>
    </row>
    <row r="27" spans="2:121" ht="12">
      <c r="B27" s="63" t="s">
        <v>69</v>
      </c>
      <c r="C27" s="5">
        <v>5784400</v>
      </c>
      <c r="D27" s="5">
        <v>4973129</v>
      </c>
      <c r="E27" s="5">
        <v>811271</v>
      </c>
      <c r="F27" s="5">
        <v>718478</v>
      </c>
      <c r="G27" s="5">
        <v>92793</v>
      </c>
      <c r="H27" s="5">
        <v>750245</v>
      </c>
      <c r="I27" s="5">
        <v>835750</v>
      </c>
      <c r="J27" s="5">
        <v>85505</v>
      </c>
      <c r="K27" s="5">
        <v>-11600</v>
      </c>
      <c r="L27" s="5">
        <v>64147</v>
      </c>
      <c r="M27" s="5">
        <v>75747</v>
      </c>
      <c r="N27" s="64">
        <v>754471</v>
      </c>
      <c r="O27" s="5"/>
      <c r="P27" s="63" t="s">
        <v>69</v>
      </c>
      <c r="Q27" s="5">
        <v>70178</v>
      </c>
      <c r="R27" s="5">
        <v>79151</v>
      </c>
      <c r="S27" s="5">
        <v>8973</v>
      </c>
      <c r="T27" s="5">
        <v>196060</v>
      </c>
      <c r="U27" s="5">
        <v>337906</v>
      </c>
      <c r="V27" s="5">
        <v>150327</v>
      </c>
      <c r="W27" s="5">
        <v>7374</v>
      </c>
      <c r="X27" s="5">
        <v>8159</v>
      </c>
      <c r="Y27" s="5">
        <v>785</v>
      </c>
      <c r="Z27" s="5">
        <v>2116132</v>
      </c>
      <c r="AA27" s="5">
        <v>600935</v>
      </c>
      <c r="AB27" s="5">
        <v>566769</v>
      </c>
      <c r="AC27" s="64">
        <v>34166</v>
      </c>
      <c r="AD27" s="5">
        <v>0</v>
      </c>
      <c r="AE27" s="63" t="s">
        <v>69</v>
      </c>
      <c r="AF27" s="5">
        <v>72841</v>
      </c>
      <c r="AG27" s="5">
        <v>48336</v>
      </c>
      <c r="AH27" s="5">
        <v>24505</v>
      </c>
      <c r="AI27" s="5">
        <v>1442356</v>
      </c>
      <c r="AJ27" s="5">
        <v>275445</v>
      </c>
      <c r="AK27" s="5">
        <v>311466</v>
      </c>
      <c r="AL27" s="5">
        <v>855445</v>
      </c>
      <c r="AM27" s="5">
        <v>8650777</v>
      </c>
      <c r="AN27" s="5">
        <v>4354</v>
      </c>
      <c r="AO27" s="64">
        <v>1986.8573725310059</v>
      </c>
      <c r="AQ27" s="63" t="s">
        <v>69</v>
      </c>
      <c r="AR27" s="11">
        <v>-0.40297503152654601</v>
      </c>
      <c r="AS27" s="11">
        <v>-0.5877822295225239</v>
      </c>
      <c r="AT27" s="11">
        <v>0.74509078310283117</v>
      </c>
      <c r="AU27" s="11">
        <v>2.3217858795884219</v>
      </c>
      <c r="AV27" s="11">
        <v>-9.9935981997361694</v>
      </c>
      <c r="AW27" s="11">
        <v>0.93651955376410634</v>
      </c>
      <c r="AX27" s="11">
        <v>1.0422799829289022</v>
      </c>
      <c r="AY27" s="11">
        <v>1.9798437593177887</v>
      </c>
      <c r="AZ27" s="11">
        <v>-195.01525940996947</v>
      </c>
      <c r="BA27" s="11">
        <v>-3.6904136326101642</v>
      </c>
      <c r="BB27" s="11">
        <v>7.3861944794930317</v>
      </c>
      <c r="BC27" s="65">
        <v>1.9982695453500792</v>
      </c>
      <c r="BE27" s="63" t="s">
        <v>69</v>
      </c>
      <c r="BF27" s="11">
        <v>-10.305338633197428</v>
      </c>
      <c r="BG27" s="11">
        <v>-12.835054952315927</v>
      </c>
      <c r="BH27" s="11">
        <v>-28.587345801830484</v>
      </c>
      <c r="BI27" s="11">
        <v>86.38476675761234</v>
      </c>
      <c r="BJ27" s="11">
        <v>-0.9169200634542698</v>
      </c>
      <c r="BK27" s="11">
        <v>-30.15356022766872</v>
      </c>
      <c r="BL27" s="11">
        <v>-2.0196651607759764</v>
      </c>
      <c r="BM27" s="11">
        <v>-1.3302696819446125</v>
      </c>
      <c r="BN27" s="11">
        <v>5.652759084791386</v>
      </c>
      <c r="BO27" s="11">
        <v>-1.2566592769321294</v>
      </c>
      <c r="BP27" s="57">
        <v>-1.4859040752525823</v>
      </c>
      <c r="BQ27" s="57">
        <v>-0.97821681156179241</v>
      </c>
      <c r="BR27" s="65">
        <v>-9.2078339666764091</v>
      </c>
      <c r="BS27" s="5"/>
      <c r="BT27" s="63" t="s">
        <v>69</v>
      </c>
      <c r="BU27" s="11">
        <v>0.53135696146626921</v>
      </c>
      <c r="BV27" s="11">
        <v>5.0166206791665759</v>
      </c>
      <c r="BW27" s="11">
        <v>-7.2798819478603045</v>
      </c>
      <c r="BX27" s="11">
        <v>-1.2496165980194549</v>
      </c>
      <c r="BY27" s="11">
        <v>13.944079723004755</v>
      </c>
      <c r="BZ27" s="11">
        <v>-9.9145323865854902</v>
      </c>
      <c r="CA27" s="11">
        <v>-2.0250227344048852</v>
      </c>
      <c r="CB27" s="11">
        <v>-0.49888712537888974</v>
      </c>
      <c r="CC27" s="11">
        <v>-1.6933845111763379</v>
      </c>
      <c r="CD27" s="66">
        <v>1.2150732479781581</v>
      </c>
      <c r="CE27" s="63" t="s">
        <v>69</v>
      </c>
      <c r="CF27" s="11">
        <f t="shared" si="3"/>
        <v>66.865669985482228</v>
      </c>
      <c r="CG27" s="11">
        <f t="shared" si="0"/>
        <v>57.487656889086381</v>
      </c>
      <c r="CH27" s="11">
        <f t="shared" si="0"/>
        <v>9.3780130963958506</v>
      </c>
      <c r="CI27" s="11">
        <f t="shared" si="0"/>
        <v>8.305358004257883</v>
      </c>
      <c r="CJ27" s="11">
        <f t="shared" si="0"/>
        <v>1.0726550921379663</v>
      </c>
      <c r="CK27" s="11">
        <f t="shared" si="0"/>
        <v>8.6725735734489504</v>
      </c>
      <c r="CL27" s="11">
        <f t="shared" si="0"/>
        <v>9.6609818979266251</v>
      </c>
      <c r="CM27" s="11">
        <f t="shared" si="0"/>
        <v>0.98840832447767402</v>
      </c>
      <c r="CN27" s="11">
        <f t="shared" si="0"/>
        <v>-0.13409200121561335</v>
      </c>
      <c r="CO27" s="11">
        <f t="shared" si="0"/>
        <v>0.74151720706706459</v>
      </c>
      <c r="CP27" s="11">
        <f t="shared" si="0"/>
        <v>0.87560920828267808</v>
      </c>
      <c r="CQ27" s="65">
        <f t="shared" si="0"/>
        <v>8.7214246766504324</v>
      </c>
      <c r="CS27" s="63" t="s">
        <v>69</v>
      </c>
      <c r="CT27" s="59">
        <f t="shared" si="5"/>
        <v>0.81123348804390638</v>
      </c>
      <c r="CU27" s="59">
        <f t="shared" si="5"/>
        <v>0.91495827484629411</v>
      </c>
      <c r="CV27" s="59">
        <f t="shared" si="5"/>
        <v>0.10372478680238781</v>
      </c>
      <c r="CW27" s="59">
        <f t="shared" si="5"/>
        <v>2.2663860136494098</v>
      </c>
      <c r="CX27" s="59">
        <f t="shared" si="5"/>
        <v>3.9060768761002627</v>
      </c>
      <c r="CY27" s="59">
        <f t="shared" si="5"/>
        <v>1.7377282988568541</v>
      </c>
      <c r="CZ27" s="59">
        <f t="shared" si="5"/>
        <v>8.5240898014132149E-2</v>
      </c>
      <c r="DA27" s="59">
        <f t="shared" si="5"/>
        <v>9.4315227406740462E-2</v>
      </c>
      <c r="DB27" s="59">
        <f t="shared" si="4"/>
        <v>9.0743293926083182E-3</v>
      </c>
      <c r="DC27" s="59">
        <f t="shared" si="4"/>
        <v>24.461756441068818</v>
      </c>
      <c r="DD27" s="59">
        <f t="shared" si="4"/>
        <v>6.9466014440090182</v>
      </c>
      <c r="DE27" s="11">
        <f t="shared" si="4"/>
        <v>6.5516542618079283</v>
      </c>
      <c r="DF27" s="86">
        <f t="shared" si="4"/>
        <v>0.39494718220109015</v>
      </c>
      <c r="DH27" s="63" t="s">
        <v>69</v>
      </c>
      <c r="DI27" s="11">
        <f t="shared" si="2"/>
        <v>0.84201685004711124</v>
      </c>
      <c r="DJ27" s="11">
        <f t="shared" si="2"/>
        <v>0.55874749747912822</v>
      </c>
      <c r="DK27" s="11">
        <f t="shared" si="2"/>
        <v>0.28326935256798319</v>
      </c>
      <c r="DL27" s="11">
        <f t="shared" si="2"/>
        <v>16.67313814701269</v>
      </c>
      <c r="DM27" s="11">
        <f t="shared" si="2"/>
        <v>3.1840492478305706</v>
      </c>
      <c r="DN27" s="11">
        <f t="shared" si="2"/>
        <v>3.6004395905708817</v>
      </c>
      <c r="DO27" s="11">
        <f t="shared" si="2"/>
        <v>9.8886493086112388</v>
      </c>
      <c r="DP27" s="135">
        <f t="shared" si="2"/>
        <v>100</v>
      </c>
      <c r="DQ27" s="62"/>
    </row>
    <row r="28" spans="2:121" ht="12">
      <c r="B28" s="63" t="s">
        <v>70</v>
      </c>
      <c r="C28" s="5">
        <v>9450874</v>
      </c>
      <c r="D28" s="5">
        <v>8126635</v>
      </c>
      <c r="E28" s="5">
        <v>1324239</v>
      </c>
      <c r="F28" s="5">
        <v>1172145</v>
      </c>
      <c r="G28" s="5">
        <v>152094</v>
      </c>
      <c r="H28" s="5">
        <v>1008909</v>
      </c>
      <c r="I28" s="5">
        <v>1199453</v>
      </c>
      <c r="J28" s="5">
        <v>190544</v>
      </c>
      <c r="K28" s="5">
        <v>-59588</v>
      </c>
      <c r="L28" s="5">
        <v>113872</v>
      </c>
      <c r="M28" s="5">
        <v>173460</v>
      </c>
      <c r="N28" s="64">
        <v>1050709</v>
      </c>
      <c r="O28" s="5"/>
      <c r="P28" s="63" t="s">
        <v>70</v>
      </c>
      <c r="Q28" s="5">
        <v>128367</v>
      </c>
      <c r="R28" s="5">
        <v>143557</v>
      </c>
      <c r="S28" s="5">
        <v>15190</v>
      </c>
      <c r="T28" s="5">
        <v>253668</v>
      </c>
      <c r="U28" s="5">
        <v>500394</v>
      </c>
      <c r="V28" s="5">
        <v>168280</v>
      </c>
      <c r="W28" s="5">
        <v>17788</v>
      </c>
      <c r="X28" s="5">
        <v>19682</v>
      </c>
      <c r="Y28" s="5">
        <v>1894</v>
      </c>
      <c r="Z28" s="5">
        <v>3026498</v>
      </c>
      <c r="AA28" s="5">
        <v>766825</v>
      </c>
      <c r="AB28" s="5">
        <v>632671</v>
      </c>
      <c r="AC28" s="64">
        <v>134154</v>
      </c>
      <c r="AD28" s="5">
        <v>0</v>
      </c>
      <c r="AE28" s="63" t="s">
        <v>70</v>
      </c>
      <c r="AF28" s="5">
        <v>96229</v>
      </c>
      <c r="AG28" s="5">
        <v>39401</v>
      </c>
      <c r="AH28" s="5">
        <v>56828</v>
      </c>
      <c r="AI28" s="5">
        <v>2163444</v>
      </c>
      <c r="AJ28" s="5">
        <v>388109</v>
      </c>
      <c r="AK28" s="5">
        <v>738982</v>
      </c>
      <c r="AL28" s="5">
        <v>1036353</v>
      </c>
      <c r="AM28" s="5">
        <v>13486281</v>
      </c>
      <c r="AN28" s="5">
        <v>7742</v>
      </c>
      <c r="AO28" s="64">
        <v>1741.9634461379489</v>
      </c>
      <c r="AQ28" s="63" t="s">
        <v>70</v>
      </c>
      <c r="AR28" s="11">
        <v>1.2165316184590313</v>
      </c>
      <c r="AS28" s="11">
        <v>1.0256044963945155</v>
      </c>
      <c r="AT28" s="11">
        <v>2.404208641076937</v>
      </c>
      <c r="AU28" s="11">
        <v>4.0167506595638756</v>
      </c>
      <c r="AV28" s="11">
        <v>-8.5247913007914935</v>
      </c>
      <c r="AW28" s="11">
        <v>-2.1485613862211972</v>
      </c>
      <c r="AX28" s="11">
        <v>1.0812195617310636</v>
      </c>
      <c r="AY28" s="11">
        <v>22.488284338619575</v>
      </c>
      <c r="AZ28" s="11">
        <v>-230.01772264067344</v>
      </c>
      <c r="BA28" s="11">
        <v>-0.61010203280062147</v>
      </c>
      <c r="BB28" s="11">
        <v>30.787848628107401</v>
      </c>
      <c r="BC28" s="65">
        <v>1.8336095523313853</v>
      </c>
      <c r="BE28" s="63" t="s">
        <v>70</v>
      </c>
      <c r="BF28" s="11">
        <v>-11.104416836331907</v>
      </c>
      <c r="BG28" s="11">
        <v>-13.325122111732989</v>
      </c>
      <c r="BH28" s="11">
        <v>-28.433451118963486</v>
      </c>
      <c r="BI28" s="11">
        <v>158.69443282988468</v>
      </c>
      <c r="BJ28" s="11">
        <v>-0.69478760456047395</v>
      </c>
      <c r="BK28" s="11">
        <v>-41.044577418405524</v>
      </c>
      <c r="BL28" s="11">
        <v>2.6546629732225302</v>
      </c>
      <c r="BM28" s="11">
        <v>3.3881388874297418</v>
      </c>
      <c r="BN28" s="11">
        <v>10.825043885313049</v>
      </c>
      <c r="BO28" s="11">
        <v>-1.3689085524765661</v>
      </c>
      <c r="BP28" s="57">
        <v>-3.2587906986132698</v>
      </c>
      <c r="BQ28" s="57">
        <v>0.73977946737789102</v>
      </c>
      <c r="BR28" s="65">
        <v>-18.5123093463564</v>
      </c>
      <c r="BS28" s="5"/>
      <c r="BT28" s="63" t="s">
        <v>70</v>
      </c>
      <c r="BU28" s="11">
        <v>-14.953733572545936</v>
      </c>
      <c r="BV28" s="11">
        <v>-24.911859432470031</v>
      </c>
      <c r="BW28" s="11">
        <v>-6.3418814687850222</v>
      </c>
      <c r="BX28" s="11">
        <v>3.4493951536460475E-2</v>
      </c>
      <c r="BY28" s="11">
        <v>15.300335405977892</v>
      </c>
      <c r="BZ28" s="11">
        <v>-3.6249131103306436</v>
      </c>
      <c r="CA28" s="11">
        <v>-2.1675348385842157</v>
      </c>
      <c r="CB28" s="11">
        <v>0.3678913388020762</v>
      </c>
      <c r="CC28" s="11">
        <v>-1.7138504506791927</v>
      </c>
      <c r="CD28" s="66">
        <v>2.118041859434777</v>
      </c>
      <c r="CE28" s="63" t="s">
        <v>70</v>
      </c>
      <c r="CF28" s="11">
        <f t="shared" si="3"/>
        <v>70.0776885784895</v>
      </c>
      <c r="CG28" s="11">
        <f t="shared" si="0"/>
        <v>60.25853235595492</v>
      </c>
      <c r="CH28" s="11">
        <f t="shared" si="0"/>
        <v>9.8191562225345894</v>
      </c>
      <c r="CI28" s="11">
        <f t="shared" si="0"/>
        <v>8.6913879371192095</v>
      </c>
      <c r="CJ28" s="11">
        <f t="shared" si="0"/>
        <v>1.1277682854153788</v>
      </c>
      <c r="CK28" s="11">
        <f t="shared" si="0"/>
        <v>7.4810023608435863</v>
      </c>
      <c r="CL28" s="11">
        <f t="shared" si="0"/>
        <v>8.893875190647444</v>
      </c>
      <c r="CM28" s="11">
        <f t="shared" si="0"/>
        <v>1.4128728298038578</v>
      </c>
      <c r="CN28" s="11">
        <f t="shared" si="0"/>
        <v>-0.44184160184709187</v>
      </c>
      <c r="CO28" s="11">
        <f t="shared" si="0"/>
        <v>0.84435434794811104</v>
      </c>
      <c r="CP28" s="11">
        <f t="shared" si="0"/>
        <v>1.2861959497952029</v>
      </c>
      <c r="CQ28" s="65">
        <f t="shared" si="0"/>
        <v>7.790946963065652</v>
      </c>
      <c r="CS28" s="63" t="s">
        <v>70</v>
      </c>
      <c r="CT28" s="59">
        <f t="shared" si="5"/>
        <v>0.95183394146985367</v>
      </c>
      <c r="CU28" s="59">
        <f t="shared" si="5"/>
        <v>1.0644669201242358</v>
      </c>
      <c r="CV28" s="59">
        <f t="shared" si="5"/>
        <v>0.11263297865438217</v>
      </c>
      <c r="CW28" s="59">
        <f t="shared" si="5"/>
        <v>1.880933668814998</v>
      </c>
      <c r="CX28" s="59">
        <f t="shared" si="5"/>
        <v>3.7103928058446951</v>
      </c>
      <c r="CY28" s="59">
        <f t="shared" si="5"/>
        <v>1.2477865469361049</v>
      </c>
      <c r="CZ28" s="59">
        <f t="shared" si="5"/>
        <v>0.13189699962502635</v>
      </c>
      <c r="DA28" s="59">
        <f t="shared" si="5"/>
        <v>0.1459409009792989</v>
      </c>
      <c r="DB28" s="59">
        <f t="shared" si="4"/>
        <v>1.4043901354272539E-2</v>
      </c>
      <c r="DC28" s="59">
        <f t="shared" si="4"/>
        <v>22.44130906066691</v>
      </c>
      <c r="DD28" s="59">
        <f t="shared" si="4"/>
        <v>5.6859633875343398</v>
      </c>
      <c r="DE28" s="11">
        <f t="shared" si="4"/>
        <v>4.6912191730247947</v>
      </c>
      <c r="DF28" s="65">
        <f t="shared" si="4"/>
        <v>0.99474421450954487</v>
      </c>
      <c r="DH28" s="63" t="s">
        <v>70</v>
      </c>
      <c r="DI28" s="11">
        <f t="shared" si="2"/>
        <v>0.71353251500543402</v>
      </c>
      <c r="DJ28" s="11">
        <f t="shared" si="2"/>
        <v>0.29215615483616281</v>
      </c>
      <c r="DK28" s="11">
        <f t="shared" si="2"/>
        <v>0.42137636016927127</v>
      </c>
      <c r="DL28" s="11">
        <f t="shared" si="2"/>
        <v>16.041813158127134</v>
      </c>
      <c r="DM28" s="11">
        <f t="shared" si="2"/>
        <v>2.8778059718613309</v>
      </c>
      <c r="DN28" s="11">
        <f t="shared" si="2"/>
        <v>5.4795091396953692</v>
      </c>
      <c r="DO28" s="11">
        <f t="shared" si="2"/>
        <v>7.6844980465704369</v>
      </c>
      <c r="DP28" s="132">
        <f t="shared" si="2"/>
        <v>100</v>
      </c>
      <c r="DQ28" s="62"/>
    </row>
    <row r="29" spans="2:121" ht="12">
      <c r="B29" s="63" t="s">
        <v>71</v>
      </c>
      <c r="C29" s="5">
        <v>1652642</v>
      </c>
      <c r="D29" s="5">
        <v>1420556</v>
      </c>
      <c r="E29" s="5">
        <v>232086</v>
      </c>
      <c r="F29" s="5">
        <v>205365</v>
      </c>
      <c r="G29" s="5">
        <v>26721</v>
      </c>
      <c r="H29" s="5">
        <v>160975</v>
      </c>
      <c r="I29" s="5">
        <v>202925</v>
      </c>
      <c r="J29" s="5">
        <v>41950</v>
      </c>
      <c r="K29" s="5">
        <v>-6008</v>
      </c>
      <c r="L29" s="5">
        <v>32536</v>
      </c>
      <c r="M29" s="5">
        <v>38544</v>
      </c>
      <c r="N29" s="64">
        <v>163168</v>
      </c>
      <c r="O29" s="5"/>
      <c r="P29" s="63" t="s">
        <v>71</v>
      </c>
      <c r="Q29" s="5">
        <v>24737</v>
      </c>
      <c r="R29" s="5">
        <v>27737</v>
      </c>
      <c r="S29" s="5">
        <v>3000</v>
      </c>
      <c r="T29" s="5">
        <v>2245</v>
      </c>
      <c r="U29" s="5">
        <v>81622</v>
      </c>
      <c r="V29" s="5">
        <v>54564</v>
      </c>
      <c r="W29" s="5">
        <v>3815</v>
      </c>
      <c r="X29" s="5">
        <v>4221</v>
      </c>
      <c r="Y29" s="5">
        <v>406</v>
      </c>
      <c r="Z29" s="5">
        <v>756634</v>
      </c>
      <c r="AA29" s="5">
        <v>111090</v>
      </c>
      <c r="AB29" s="5">
        <v>100940</v>
      </c>
      <c r="AC29" s="64">
        <v>10150</v>
      </c>
      <c r="AD29" s="5">
        <v>0</v>
      </c>
      <c r="AE29" s="63" t="s">
        <v>71</v>
      </c>
      <c r="AF29" s="5">
        <v>29554</v>
      </c>
      <c r="AG29" s="5">
        <v>14970</v>
      </c>
      <c r="AH29" s="5">
        <v>14584</v>
      </c>
      <c r="AI29" s="5">
        <v>615990</v>
      </c>
      <c r="AJ29" s="5">
        <v>267301</v>
      </c>
      <c r="AK29" s="5">
        <v>117051</v>
      </c>
      <c r="AL29" s="5">
        <v>231638</v>
      </c>
      <c r="AM29" s="5">
        <v>2570251</v>
      </c>
      <c r="AN29" s="5">
        <v>1588</v>
      </c>
      <c r="AO29" s="64">
        <v>1618.5459697732997</v>
      </c>
      <c r="AQ29" s="63" t="s">
        <v>71</v>
      </c>
      <c r="AR29" s="11">
        <v>2.7883252446960496</v>
      </c>
      <c r="AS29" s="11">
        <v>2.5977402664186027</v>
      </c>
      <c r="AT29" s="11">
        <v>3.9704689928905177</v>
      </c>
      <c r="AU29" s="11">
        <v>5.6561935679705311</v>
      </c>
      <c r="AV29" s="11">
        <v>-7.3859697767919039</v>
      </c>
      <c r="AW29" s="11">
        <v>24.155457518356265</v>
      </c>
      <c r="AX29" s="11">
        <v>16.940107993476595</v>
      </c>
      <c r="AY29" s="11">
        <v>-4.3831057825997766</v>
      </c>
      <c r="AZ29" s="11">
        <v>-48.49233811171527</v>
      </c>
      <c r="BA29" s="11">
        <v>-7.6468918535339201</v>
      </c>
      <c r="BB29" s="11">
        <v>-1.8637335777574089</v>
      </c>
      <c r="BC29" s="65">
        <v>25.386530599698769</v>
      </c>
      <c r="BE29" s="63" t="s">
        <v>71</v>
      </c>
      <c r="BF29" s="11">
        <v>-9.0384261812833238</v>
      </c>
      <c r="BG29" s="11">
        <v>-11.777989821882953</v>
      </c>
      <c r="BH29" s="11">
        <v>-29.328621908127207</v>
      </c>
      <c r="BI29" s="11">
        <v>214.42577030812325</v>
      </c>
      <c r="BJ29" s="11">
        <v>-2.0872819750005998</v>
      </c>
      <c r="BK29" s="11">
        <v>189.29537140130429</v>
      </c>
      <c r="BL29" s="11">
        <v>6.8627450980392162</v>
      </c>
      <c r="BM29" s="11">
        <v>7.6236613972463037</v>
      </c>
      <c r="BN29" s="11">
        <v>15.340909090909092</v>
      </c>
      <c r="BO29" s="11">
        <v>6.2273438180036447</v>
      </c>
      <c r="BP29" s="57">
        <v>-8.7676362859911627</v>
      </c>
      <c r="BQ29" s="57">
        <v>-7.8854910979093082</v>
      </c>
      <c r="BR29" s="65">
        <v>-16.700861715223635</v>
      </c>
      <c r="BS29" s="5"/>
      <c r="BT29" s="63" t="s">
        <v>71</v>
      </c>
      <c r="BU29" s="11">
        <v>6.1794927067615149</v>
      </c>
      <c r="BV29" s="11">
        <v>23.535236837762007</v>
      </c>
      <c r="BW29" s="11">
        <v>-7.2028505981165694</v>
      </c>
      <c r="BX29" s="11">
        <v>9.4746906756617459</v>
      </c>
      <c r="BY29" s="11">
        <v>30.092470920328999</v>
      </c>
      <c r="BZ29" s="11">
        <v>-6.1722952120624281</v>
      </c>
      <c r="CA29" s="11">
        <v>-0.3523232253707137</v>
      </c>
      <c r="CB29" s="11">
        <v>4.9191242353796012</v>
      </c>
      <c r="CC29" s="11">
        <v>-1.1207970112079702</v>
      </c>
      <c r="CD29" s="66">
        <v>6.1083838299871731</v>
      </c>
      <c r="CE29" s="63" t="s">
        <v>71</v>
      </c>
      <c r="CF29" s="11">
        <f t="shared" si="3"/>
        <v>64.298856415190571</v>
      </c>
      <c r="CG29" s="11">
        <f t="shared" si="0"/>
        <v>55.269154646764072</v>
      </c>
      <c r="CH29" s="11">
        <f t="shared" si="0"/>
        <v>9.0297017684265075</v>
      </c>
      <c r="CI29" s="11">
        <f t="shared" ref="CI29:CQ51" si="6">F29/$AM29*100</f>
        <v>7.9900756774338388</v>
      </c>
      <c r="CJ29" s="11">
        <f t="shared" si="6"/>
        <v>1.0396260909926696</v>
      </c>
      <c r="CK29" s="11">
        <f t="shared" si="6"/>
        <v>6.2630069981492076</v>
      </c>
      <c r="CL29" s="11">
        <f t="shared" si="6"/>
        <v>7.8951433147968819</v>
      </c>
      <c r="CM29" s="11">
        <f t="shared" si="6"/>
        <v>1.6321363166476737</v>
      </c>
      <c r="CN29" s="11">
        <f t="shared" si="6"/>
        <v>-0.23375148964050593</v>
      </c>
      <c r="CO29" s="11">
        <f t="shared" si="6"/>
        <v>1.2658685863754162</v>
      </c>
      <c r="CP29" s="11">
        <f t="shared" si="6"/>
        <v>1.4996200760159222</v>
      </c>
      <c r="CQ29" s="65">
        <f t="shared" si="6"/>
        <v>6.3483294044044722</v>
      </c>
      <c r="CS29" s="63" t="s">
        <v>71</v>
      </c>
      <c r="CT29" s="59">
        <f t="shared" si="5"/>
        <v>0.96243518629114433</v>
      </c>
      <c r="CU29" s="59">
        <f t="shared" si="5"/>
        <v>1.0791553042874023</v>
      </c>
      <c r="CV29" s="59">
        <f t="shared" si="5"/>
        <v>0.11672011799625795</v>
      </c>
      <c r="CW29" s="59">
        <f t="shared" si="5"/>
        <v>8.7345554967199701E-2</v>
      </c>
      <c r="CX29" s="59">
        <f t="shared" si="5"/>
        <v>3.1756431570301888</v>
      </c>
      <c r="CY29" s="59">
        <f t="shared" si="5"/>
        <v>2.1229055061159396</v>
      </c>
      <c r="CZ29" s="59">
        <f t="shared" si="5"/>
        <v>0.14842908338524136</v>
      </c>
      <c r="DA29" s="59">
        <f t="shared" si="5"/>
        <v>0.16422520602073493</v>
      </c>
      <c r="DB29" s="59">
        <f t="shared" si="4"/>
        <v>1.5796122635493577E-2</v>
      </c>
      <c r="DC29" s="59">
        <f t="shared" si="4"/>
        <v>29.438136586660214</v>
      </c>
      <c r="DD29" s="59">
        <f t="shared" si="4"/>
        <v>4.3221459694014319</v>
      </c>
      <c r="DE29" s="11">
        <f t="shared" si="4"/>
        <v>3.9272429035140921</v>
      </c>
      <c r="DF29" s="65">
        <f t="shared" si="4"/>
        <v>0.39490306588733942</v>
      </c>
      <c r="DH29" s="63" t="s">
        <v>71</v>
      </c>
      <c r="DI29" s="11">
        <f t="shared" si="2"/>
        <v>1.1498487890871358</v>
      </c>
      <c r="DJ29" s="11">
        <f t="shared" si="2"/>
        <v>0.58243338880132711</v>
      </c>
      <c r="DK29" s="11">
        <f t="shared" si="2"/>
        <v>0.56741540028580872</v>
      </c>
      <c r="DL29" s="11">
        <f t="shared" si="2"/>
        <v>23.966141828171644</v>
      </c>
      <c r="DM29" s="11">
        <f t="shared" si="2"/>
        <v>10.399801420172583</v>
      </c>
      <c r="DN29" s="11">
        <f t="shared" si="2"/>
        <v>4.5540688438599961</v>
      </c>
      <c r="DO29" s="11">
        <f t="shared" si="2"/>
        <v>9.0122715641390663</v>
      </c>
      <c r="DP29" s="132">
        <f t="shared" si="2"/>
        <v>100</v>
      </c>
      <c r="DQ29" s="62"/>
    </row>
    <row r="30" spans="2:121" ht="12">
      <c r="B30" s="63" t="s">
        <v>72</v>
      </c>
      <c r="C30" s="5">
        <v>8563381</v>
      </c>
      <c r="D30" s="5">
        <v>7360707</v>
      </c>
      <c r="E30" s="5">
        <v>1202674</v>
      </c>
      <c r="F30" s="5">
        <v>1064491</v>
      </c>
      <c r="G30" s="5">
        <v>138183</v>
      </c>
      <c r="H30" s="5">
        <v>710902</v>
      </c>
      <c r="I30" s="5">
        <v>844067</v>
      </c>
      <c r="J30" s="5">
        <v>133165</v>
      </c>
      <c r="K30" s="5">
        <v>-24530</v>
      </c>
      <c r="L30" s="5">
        <v>92826</v>
      </c>
      <c r="M30" s="5">
        <v>117356</v>
      </c>
      <c r="N30" s="64">
        <v>712219</v>
      </c>
      <c r="O30" s="5"/>
      <c r="P30" s="63" t="s">
        <v>72</v>
      </c>
      <c r="Q30" s="5">
        <v>115475</v>
      </c>
      <c r="R30" s="5">
        <v>128812</v>
      </c>
      <c r="S30" s="5">
        <v>13337</v>
      </c>
      <c r="T30" s="5">
        <v>15646</v>
      </c>
      <c r="U30" s="5">
        <v>399411</v>
      </c>
      <c r="V30" s="5">
        <v>181687</v>
      </c>
      <c r="W30" s="5">
        <v>23213</v>
      </c>
      <c r="X30" s="5">
        <v>25685</v>
      </c>
      <c r="Y30" s="5">
        <v>2472</v>
      </c>
      <c r="Z30" s="5">
        <v>2413664</v>
      </c>
      <c r="AA30" s="5">
        <v>500973</v>
      </c>
      <c r="AB30" s="5">
        <v>424901</v>
      </c>
      <c r="AC30" s="64">
        <v>76072</v>
      </c>
      <c r="AD30" s="5">
        <v>0</v>
      </c>
      <c r="AE30" s="63" t="s">
        <v>72</v>
      </c>
      <c r="AF30" s="5">
        <v>86453</v>
      </c>
      <c r="AG30" s="5">
        <v>44302</v>
      </c>
      <c r="AH30" s="5">
        <v>42151</v>
      </c>
      <c r="AI30" s="5">
        <v>1826238</v>
      </c>
      <c r="AJ30" s="5">
        <v>257489</v>
      </c>
      <c r="AK30" s="5">
        <v>399499</v>
      </c>
      <c r="AL30" s="5">
        <v>1169250</v>
      </c>
      <c r="AM30" s="5">
        <v>11687947</v>
      </c>
      <c r="AN30" s="5">
        <v>6643</v>
      </c>
      <c r="AO30" s="64">
        <v>1759.4380550955893</v>
      </c>
      <c r="AP30" s="68"/>
      <c r="AQ30" s="63" t="s">
        <v>72</v>
      </c>
      <c r="AR30" s="11">
        <v>1.5041094711578409</v>
      </c>
      <c r="AS30" s="11">
        <v>1.3163110750665237</v>
      </c>
      <c r="AT30" s="11">
        <v>2.6688327154175604</v>
      </c>
      <c r="AU30" s="11">
        <v>4.2813003287656199</v>
      </c>
      <c r="AV30" s="11">
        <v>-8.2590308253055653</v>
      </c>
      <c r="AW30" s="11">
        <v>-26.930342991643624</v>
      </c>
      <c r="AX30" s="11">
        <v>-23.516944545125046</v>
      </c>
      <c r="AY30" s="11">
        <v>1.8937944754763181</v>
      </c>
      <c r="AZ30" s="11">
        <v>-5.139085337105139</v>
      </c>
      <c r="BA30" s="11">
        <v>7.4561555825664181</v>
      </c>
      <c r="BB30" s="11">
        <v>6.9634328630281823</v>
      </c>
      <c r="BC30" s="65">
        <v>-26.765242695485412</v>
      </c>
      <c r="BD30" s="68"/>
      <c r="BE30" s="63" t="s">
        <v>72</v>
      </c>
      <c r="BF30" s="11">
        <v>-10.669389712765053</v>
      </c>
      <c r="BG30" s="11">
        <v>-12.906606446203881</v>
      </c>
      <c r="BH30" s="11">
        <v>-28.426532145540413</v>
      </c>
      <c r="BI30" s="11">
        <v>-69.397175605367138</v>
      </c>
      <c r="BJ30" s="11">
        <v>7.4916314217562993E-2</v>
      </c>
      <c r="BK30" s="11">
        <v>-53.770387521946006</v>
      </c>
      <c r="BL30" s="11">
        <v>-2.1621849447863104</v>
      </c>
      <c r="BM30" s="11">
        <v>-1.4616742116166654</v>
      </c>
      <c r="BN30" s="11">
        <v>5.6410256410256414</v>
      </c>
      <c r="BO30" s="11">
        <v>5.7820988617418694</v>
      </c>
      <c r="BP30" s="57">
        <v>16.886998478753885</v>
      </c>
      <c r="BQ30" s="57">
        <v>26.240715431695289</v>
      </c>
      <c r="BR30" s="65">
        <v>-17.327421318031647</v>
      </c>
      <c r="BS30" s="5"/>
      <c r="BT30" s="63" t="s">
        <v>72</v>
      </c>
      <c r="BU30" s="88">
        <v>2.4676725415130791</v>
      </c>
      <c r="BV30" s="11">
        <v>13.761138073594742</v>
      </c>
      <c r="BW30" s="11">
        <v>-7.2136127498459102</v>
      </c>
      <c r="BX30" s="11">
        <v>3.2493293343095324</v>
      </c>
      <c r="BY30" s="11">
        <v>87.870010287690519</v>
      </c>
      <c r="BZ30" s="11">
        <v>-12.887265590928914</v>
      </c>
      <c r="CA30" s="11">
        <v>-0.32886997616587726</v>
      </c>
      <c r="CB30" s="11">
        <v>-2.7217217430412409E-2</v>
      </c>
      <c r="CC30" s="11">
        <v>-1.0869565217391304</v>
      </c>
      <c r="CD30" s="66">
        <v>1.0713847911692553</v>
      </c>
      <c r="CE30" s="63" t="s">
        <v>72</v>
      </c>
      <c r="CF30" s="11">
        <f t="shared" si="3"/>
        <v>73.266767893454684</v>
      </c>
      <c r="CG30" s="11">
        <f t="shared" si="3"/>
        <v>62.976902616002619</v>
      </c>
      <c r="CH30" s="11">
        <f t="shared" si="3"/>
        <v>10.289865277452062</v>
      </c>
      <c r="CI30" s="11">
        <f t="shared" si="6"/>
        <v>9.1075960560053879</v>
      </c>
      <c r="CJ30" s="11">
        <f t="shared" si="6"/>
        <v>1.182269221446675</v>
      </c>
      <c r="CK30" s="11">
        <f t="shared" si="6"/>
        <v>6.0823513316752713</v>
      </c>
      <c r="CL30" s="11">
        <f t="shared" si="6"/>
        <v>7.2216874357832044</v>
      </c>
      <c r="CM30" s="11">
        <f t="shared" si="6"/>
        <v>1.1393361041079326</v>
      </c>
      <c r="CN30" s="11">
        <f t="shared" si="6"/>
        <v>-0.2098743260899455</v>
      </c>
      <c r="CO30" s="11">
        <f t="shared" si="6"/>
        <v>0.79420278000918376</v>
      </c>
      <c r="CP30" s="11">
        <f t="shared" si="6"/>
        <v>1.0040771060991291</v>
      </c>
      <c r="CQ30" s="65">
        <f t="shared" si="6"/>
        <v>6.0936193499166276</v>
      </c>
      <c r="CS30" s="63" t="s">
        <v>72</v>
      </c>
      <c r="CT30" s="59">
        <f t="shared" si="5"/>
        <v>0.98798360396398099</v>
      </c>
      <c r="CU30" s="59">
        <f t="shared" si="5"/>
        <v>1.1020926087361622</v>
      </c>
      <c r="CV30" s="59">
        <f t="shared" si="5"/>
        <v>0.11410900477218112</v>
      </c>
      <c r="CW30" s="59">
        <f t="shared" si="5"/>
        <v>0.13386439894020738</v>
      </c>
      <c r="CX30" s="59">
        <f t="shared" si="5"/>
        <v>3.4172896232332337</v>
      </c>
      <c r="CY30" s="59">
        <f t="shared" si="5"/>
        <v>1.5544817237792061</v>
      </c>
      <c r="CZ30" s="59">
        <f t="shared" si="5"/>
        <v>0.19860630784858968</v>
      </c>
      <c r="DA30" s="59">
        <f t="shared" si="5"/>
        <v>0.21975630108521196</v>
      </c>
      <c r="DB30" s="59">
        <f t="shared" si="4"/>
        <v>2.1149993236622307E-2</v>
      </c>
      <c r="DC30" s="59">
        <f t="shared" si="4"/>
        <v>20.650880774870043</v>
      </c>
      <c r="DD30" s="59">
        <f t="shared" si="4"/>
        <v>4.28623606866116</v>
      </c>
      <c r="DE30" s="11">
        <f t="shared" si="4"/>
        <v>3.6353775389296343</v>
      </c>
      <c r="DF30" s="65">
        <f t="shared" si="4"/>
        <v>0.65085852973152603</v>
      </c>
      <c r="DH30" s="63" t="s">
        <v>72</v>
      </c>
      <c r="DI30" s="11">
        <f t="shared" si="2"/>
        <v>0.73967652317383026</v>
      </c>
      <c r="DJ30" s="11">
        <f t="shared" si="2"/>
        <v>0.37904004869289704</v>
      </c>
      <c r="DK30" s="11">
        <f t="shared" si="2"/>
        <v>0.36063647448093322</v>
      </c>
      <c r="DL30" s="11">
        <f t="shared" si="2"/>
        <v>15.624968183035055</v>
      </c>
      <c r="DM30" s="11">
        <f t="shared" si="2"/>
        <v>2.2030301814339164</v>
      </c>
      <c r="DN30" s="11">
        <f t="shared" si="2"/>
        <v>3.4180425356138251</v>
      </c>
      <c r="DO30" s="11">
        <f t="shared" si="2"/>
        <v>10.003895465987311</v>
      </c>
      <c r="DP30" s="132">
        <f t="shared" si="2"/>
        <v>100</v>
      </c>
      <c r="DQ30" s="62"/>
    </row>
    <row r="31" spans="2:121" s="68" customFormat="1" ht="12">
      <c r="B31" s="63" t="s">
        <v>73</v>
      </c>
      <c r="C31" s="5">
        <v>11172327</v>
      </c>
      <c r="D31" s="5">
        <v>9600613</v>
      </c>
      <c r="E31" s="5">
        <v>1571714</v>
      </c>
      <c r="F31" s="5">
        <v>1390939</v>
      </c>
      <c r="G31" s="5">
        <v>180775</v>
      </c>
      <c r="H31" s="5">
        <v>687751</v>
      </c>
      <c r="I31" s="5">
        <v>761767</v>
      </c>
      <c r="J31" s="5">
        <v>74016</v>
      </c>
      <c r="K31" s="5">
        <v>-19038</v>
      </c>
      <c r="L31" s="5">
        <v>42175</v>
      </c>
      <c r="M31" s="5">
        <v>61213</v>
      </c>
      <c r="N31" s="64">
        <v>698445</v>
      </c>
      <c r="O31" s="5"/>
      <c r="P31" s="63" t="s">
        <v>73</v>
      </c>
      <c r="Q31" s="5">
        <v>101470</v>
      </c>
      <c r="R31" s="5">
        <v>113384</v>
      </c>
      <c r="S31" s="5">
        <v>11914</v>
      </c>
      <c r="T31" s="5">
        <v>87232</v>
      </c>
      <c r="U31" s="5">
        <v>485094</v>
      </c>
      <c r="V31" s="5">
        <v>24649</v>
      </c>
      <c r="W31" s="5">
        <v>8344</v>
      </c>
      <c r="X31" s="5">
        <v>9233</v>
      </c>
      <c r="Y31" s="5">
        <v>889</v>
      </c>
      <c r="Z31" s="5">
        <v>3254753</v>
      </c>
      <c r="AA31" s="5">
        <v>651386</v>
      </c>
      <c r="AB31" s="5">
        <v>631570</v>
      </c>
      <c r="AC31" s="64">
        <v>19816</v>
      </c>
      <c r="AD31" s="5">
        <v>0</v>
      </c>
      <c r="AE31" s="63" t="s">
        <v>73</v>
      </c>
      <c r="AF31" s="5">
        <v>60052</v>
      </c>
      <c r="AG31" s="5">
        <v>36713</v>
      </c>
      <c r="AH31" s="5">
        <v>23339</v>
      </c>
      <c r="AI31" s="5">
        <v>2543315</v>
      </c>
      <c r="AJ31" s="5">
        <v>259380</v>
      </c>
      <c r="AK31" s="5">
        <v>637926</v>
      </c>
      <c r="AL31" s="5">
        <v>1646009</v>
      </c>
      <c r="AM31" s="5">
        <v>15114831</v>
      </c>
      <c r="AN31" s="5">
        <v>6801</v>
      </c>
      <c r="AO31" s="64">
        <v>2222.4424349360388</v>
      </c>
      <c r="AP31" s="6"/>
      <c r="AQ31" s="63" t="s">
        <v>73</v>
      </c>
      <c r="AR31" s="11">
        <v>4.2032545682257654</v>
      </c>
      <c r="AS31" s="11">
        <v>4.0103730722204078</v>
      </c>
      <c r="AT31" s="11">
        <v>5.3971553683871702</v>
      </c>
      <c r="AU31" s="11">
        <v>7.0461134246022921</v>
      </c>
      <c r="AV31" s="11">
        <v>-5.7712656439767107</v>
      </c>
      <c r="AW31" s="11">
        <v>-8.9345322664576337</v>
      </c>
      <c r="AX31" s="11">
        <v>-7.9403386946491166</v>
      </c>
      <c r="AY31" s="11">
        <v>2.4527988483472676</v>
      </c>
      <c r="AZ31" s="11">
        <v>-67.780029963867108</v>
      </c>
      <c r="BA31" s="11">
        <v>-3.5139896135984077</v>
      </c>
      <c r="BB31" s="11">
        <v>11.17912020051582</v>
      </c>
      <c r="BC31" s="65">
        <v>-7.9269474291996724</v>
      </c>
      <c r="BD31" s="6"/>
      <c r="BE31" s="63" t="s">
        <v>73</v>
      </c>
      <c r="BF31" s="11">
        <v>-8.8753783014377703</v>
      </c>
      <c r="BG31" s="11">
        <v>-11.245401174168297</v>
      </c>
      <c r="BH31" s="11">
        <v>-27.340367140330546</v>
      </c>
      <c r="BI31" s="11">
        <v>95.916900617630546</v>
      </c>
      <c r="BJ31" s="11">
        <v>1.6378329565430556</v>
      </c>
      <c r="BK31" s="11">
        <v>-80.347148028256612</v>
      </c>
      <c r="BL31" s="11">
        <v>4.3391271726897589</v>
      </c>
      <c r="BM31" s="11">
        <v>5.0876394263601181</v>
      </c>
      <c r="BN31" s="11">
        <v>12.67427122940431</v>
      </c>
      <c r="BO31" s="11">
        <v>7.1897682812767583</v>
      </c>
      <c r="BP31" s="57">
        <v>39.331817491502804</v>
      </c>
      <c r="BQ31" s="57">
        <v>42.290361825800929</v>
      </c>
      <c r="BR31" s="65">
        <v>-16.200786569120819</v>
      </c>
      <c r="BS31" s="5"/>
      <c r="BT31" s="63" t="s">
        <v>73</v>
      </c>
      <c r="BU31" s="11">
        <v>11.546177279144066</v>
      </c>
      <c r="BV31" s="11">
        <v>28.125218119634255</v>
      </c>
      <c r="BW31" s="11">
        <v>-7.3187197204352312</v>
      </c>
      <c r="BX31" s="11">
        <v>1.1219447997433103</v>
      </c>
      <c r="BY31" s="11">
        <v>37.019878394725858</v>
      </c>
      <c r="BZ31" s="11">
        <v>-4.4757837488170393</v>
      </c>
      <c r="CA31" s="11">
        <v>-0.72202318483938288</v>
      </c>
      <c r="CB31" s="11">
        <v>4.1444368231009614</v>
      </c>
      <c r="CC31" s="11">
        <v>0.13250883392226148</v>
      </c>
      <c r="CD31" s="66">
        <v>4.0066188652406689</v>
      </c>
      <c r="CE31" s="63" t="s">
        <v>73</v>
      </c>
      <c r="CF31" s="11">
        <f t="shared" si="3"/>
        <v>73.916320996245346</v>
      </c>
      <c r="CG31" s="11">
        <f t="shared" si="3"/>
        <v>63.517832253632214</v>
      </c>
      <c r="CH31" s="11">
        <f t="shared" si="3"/>
        <v>10.398488742613132</v>
      </c>
      <c r="CI31" s="11">
        <f t="shared" si="6"/>
        <v>9.2024780164594624</v>
      </c>
      <c r="CJ31" s="11">
        <f t="shared" si="6"/>
        <v>1.1960107261536699</v>
      </c>
      <c r="CK31" s="11">
        <f t="shared" si="6"/>
        <v>4.5501732702138709</v>
      </c>
      <c r="CL31" s="11">
        <f t="shared" si="6"/>
        <v>5.0398644880647359</v>
      </c>
      <c r="CM31" s="11">
        <f t="shared" si="6"/>
        <v>0.4896912178508645</v>
      </c>
      <c r="CN31" s="11">
        <f t="shared" si="6"/>
        <v>-0.12595575828800201</v>
      </c>
      <c r="CO31" s="11">
        <f t="shared" si="6"/>
        <v>0.27903057599519304</v>
      </c>
      <c r="CP31" s="11">
        <f t="shared" si="6"/>
        <v>0.40498633428319508</v>
      </c>
      <c r="CQ31" s="65">
        <f t="shared" si="6"/>
        <v>4.6209249709771809</v>
      </c>
      <c r="CS31" s="63" t="s">
        <v>73</v>
      </c>
      <c r="CT31" s="59">
        <f t="shared" si="5"/>
        <v>0.67132738698831629</v>
      </c>
      <c r="CU31" s="59">
        <f t="shared" si="5"/>
        <v>0.7501506301989086</v>
      </c>
      <c r="CV31" s="59">
        <f t="shared" si="5"/>
        <v>7.8823243210592309E-2</v>
      </c>
      <c r="CW31" s="59">
        <f t="shared" si="5"/>
        <v>0.57712851701749102</v>
      </c>
      <c r="CX31" s="59">
        <f t="shared" si="5"/>
        <v>3.2093908294442723</v>
      </c>
      <c r="CY31" s="59">
        <f t="shared" si="5"/>
        <v>0.16307823752710168</v>
      </c>
      <c r="CZ31" s="59">
        <f t="shared" si="5"/>
        <v>5.5204057524692131E-2</v>
      </c>
      <c r="DA31" s="59">
        <f t="shared" si="5"/>
        <v>6.1085697881769235E-2</v>
      </c>
      <c r="DB31" s="59">
        <f t="shared" si="4"/>
        <v>5.8816403570770984E-3</v>
      </c>
      <c r="DC31" s="59">
        <f t="shared" si="4"/>
        <v>21.533505733540785</v>
      </c>
      <c r="DD31" s="59">
        <f t="shared" si="4"/>
        <v>4.3095817611192615</v>
      </c>
      <c r="DE31" s="11">
        <f t="shared" si="4"/>
        <v>4.1784787405165158</v>
      </c>
      <c r="DF31" s="65">
        <f t="shared" si="4"/>
        <v>0.13110302060274442</v>
      </c>
      <c r="DH31" s="63" t="s">
        <v>73</v>
      </c>
      <c r="DI31" s="11">
        <f t="shared" si="2"/>
        <v>0.39730513692147795</v>
      </c>
      <c r="DJ31" s="11">
        <f t="shared" si="2"/>
        <v>0.24289388349760577</v>
      </c>
      <c r="DK31" s="11">
        <f t="shared" si="2"/>
        <v>0.15441125342387224</v>
      </c>
      <c r="DL31" s="11">
        <f t="shared" si="2"/>
        <v>16.826618835500046</v>
      </c>
      <c r="DM31" s="11">
        <f t="shared" si="2"/>
        <v>1.7160628524394352</v>
      </c>
      <c r="DN31" s="11">
        <f t="shared" si="2"/>
        <v>4.2205301534631774</v>
      </c>
      <c r="DO31" s="11">
        <f t="shared" si="2"/>
        <v>10.890025829597432</v>
      </c>
      <c r="DP31" s="132">
        <f t="shared" si="2"/>
        <v>100</v>
      </c>
      <c r="DQ31" s="85"/>
    </row>
    <row r="32" spans="2:121" ht="12">
      <c r="B32" s="74" t="s">
        <v>74</v>
      </c>
      <c r="C32" s="77">
        <v>15839455</v>
      </c>
      <c r="D32" s="75">
        <v>13611942</v>
      </c>
      <c r="E32" s="75">
        <v>2227513</v>
      </c>
      <c r="F32" s="75">
        <v>1971636</v>
      </c>
      <c r="G32" s="75">
        <v>255877</v>
      </c>
      <c r="H32" s="75">
        <v>1246658</v>
      </c>
      <c r="I32" s="75">
        <v>1498938</v>
      </c>
      <c r="J32" s="75">
        <v>252280</v>
      </c>
      <c r="K32" s="75">
        <v>-56301</v>
      </c>
      <c r="L32" s="75">
        <v>165973</v>
      </c>
      <c r="M32" s="75">
        <v>222274</v>
      </c>
      <c r="N32" s="76">
        <v>1251683</v>
      </c>
      <c r="O32" s="5"/>
      <c r="P32" s="74" t="s">
        <v>74</v>
      </c>
      <c r="Q32" s="75">
        <v>186965</v>
      </c>
      <c r="R32" s="75">
        <v>211510</v>
      </c>
      <c r="S32" s="75">
        <v>24545</v>
      </c>
      <c r="T32" s="75">
        <v>168702</v>
      </c>
      <c r="U32" s="75">
        <v>740568</v>
      </c>
      <c r="V32" s="75">
        <v>155448</v>
      </c>
      <c r="W32" s="75">
        <v>51276</v>
      </c>
      <c r="X32" s="75">
        <v>56737</v>
      </c>
      <c r="Y32" s="75">
        <v>5461</v>
      </c>
      <c r="Z32" s="75">
        <v>4696338</v>
      </c>
      <c r="AA32" s="75">
        <v>954196</v>
      </c>
      <c r="AB32" s="75">
        <v>882242</v>
      </c>
      <c r="AC32" s="76">
        <v>71954</v>
      </c>
      <c r="AD32" s="5">
        <v>0</v>
      </c>
      <c r="AE32" s="74" t="s">
        <v>74</v>
      </c>
      <c r="AF32" s="75">
        <v>101744</v>
      </c>
      <c r="AG32" s="75">
        <v>39288</v>
      </c>
      <c r="AH32" s="75">
        <v>62456</v>
      </c>
      <c r="AI32" s="75">
        <v>3640398</v>
      </c>
      <c r="AJ32" s="75">
        <v>390487</v>
      </c>
      <c r="AK32" s="75">
        <v>756577</v>
      </c>
      <c r="AL32" s="75">
        <v>2493334</v>
      </c>
      <c r="AM32" s="75">
        <v>21782451</v>
      </c>
      <c r="AN32" s="75">
        <v>11889</v>
      </c>
      <c r="AO32" s="76">
        <v>1832.1516527882916</v>
      </c>
      <c r="AQ32" s="74" t="s">
        <v>74</v>
      </c>
      <c r="AR32" s="78">
        <v>1.8728331179394839</v>
      </c>
      <c r="AS32" s="78">
        <v>1.6864240873843603</v>
      </c>
      <c r="AT32" s="78">
        <v>3.0269630742418832</v>
      </c>
      <c r="AU32" s="78">
        <v>4.6538143060362209</v>
      </c>
      <c r="AV32" s="78">
        <v>-7.9936571403915027</v>
      </c>
      <c r="AW32" s="78">
        <v>-17.080127094434197</v>
      </c>
      <c r="AX32" s="78">
        <v>-13.315247721033574</v>
      </c>
      <c r="AY32" s="78">
        <v>11.759858949028503</v>
      </c>
      <c r="AZ32" s="78">
        <v>-328.20961362944934</v>
      </c>
      <c r="BA32" s="78">
        <v>-4.3576223816521162</v>
      </c>
      <c r="BB32" s="78">
        <v>19.064938960698083</v>
      </c>
      <c r="BC32" s="79">
        <v>-14.60390601867455</v>
      </c>
      <c r="BE32" s="74" t="s">
        <v>74</v>
      </c>
      <c r="BF32" s="78">
        <v>-9.0526571810774659</v>
      </c>
      <c r="BG32" s="78">
        <v>-11.727021939910436</v>
      </c>
      <c r="BH32" s="78">
        <v>-27.880942586824943</v>
      </c>
      <c r="BI32" s="78">
        <v>18.642971172983199</v>
      </c>
      <c r="BJ32" s="78">
        <v>1.2486413693629645</v>
      </c>
      <c r="BK32" s="78">
        <v>-59.784236873763049</v>
      </c>
      <c r="BL32" s="78">
        <v>0.81991387954934225</v>
      </c>
      <c r="BM32" s="78">
        <v>1.5409120194716872</v>
      </c>
      <c r="BN32" s="78">
        <v>8.8499103049631245</v>
      </c>
      <c r="BO32" s="78">
        <v>-0.21862785841583401</v>
      </c>
      <c r="BP32" s="80">
        <v>-16.319589997597095</v>
      </c>
      <c r="BQ32" s="80">
        <v>-16.356772294950169</v>
      </c>
      <c r="BR32" s="65">
        <v>-15.860988329942236</v>
      </c>
      <c r="BS32" s="5"/>
      <c r="BT32" s="74" t="s">
        <v>74</v>
      </c>
      <c r="BU32" s="78">
        <v>9.763307225926166</v>
      </c>
      <c r="BV32" s="78">
        <v>49.811248808388939</v>
      </c>
      <c r="BW32" s="78">
        <v>-6.0374008936496715</v>
      </c>
      <c r="BX32" s="78">
        <v>4.8004288287126382</v>
      </c>
      <c r="BY32" s="78">
        <v>44.96898191632728</v>
      </c>
      <c r="BZ32" s="78">
        <v>1.8100564372663588</v>
      </c>
      <c r="CA32" s="78">
        <v>1.3071462556523075</v>
      </c>
      <c r="CB32" s="78">
        <v>0.11081728251407426</v>
      </c>
      <c r="CC32" s="78">
        <v>-0.69328433010357504</v>
      </c>
      <c r="CD32" s="81">
        <v>0.80971524150545493</v>
      </c>
      <c r="CE32" s="74" t="s">
        <v>74</v>
      </c>
      <c r="CF32" s="78">
        <f t="shared" si="3"/>
        <v>72.716587311501357</v>
      </c>
      <c r="CG32" s="78">
        <f t="shared" si="3"/>
        <v>62.490405694014875</v>
      </c>
      <c r="CH32" s="78">
        <f t="shared" si="3"/>
        <v>10.22618161748648</v>
      </c>
      <c r="CI32" s="78">
        <f t="shared" si="6"/>
        <v>9.0514882829301442</v>
      </c>
      <c r="CJ32" s="78">
        <f t="shared" si="6"/>
        <v>1.1746933345563362</v>
      </c>
      <c r="CK32" s="78">
        <f t="shared" si="6"/>
        <v>5.7232218725064499</v>
      </c>
      <c r="CL32" s="78">
        <f t="shared" si="6"/>
        <v>6.881401913861759</v>
      </c>
      <c r="CM32" s="78">
        <f t="shared" si="6"/>
        <v>1.1581800413553094</v>
      </c>
      <c r="CN32" s="78">
        <f t="shared" si="6"/>
        <v>-0.25846953586628063</v>
      </c>
      <c r="CO32" s="78">
        <f t="shared" si="6"/>
        <v>0.7619574124142412</v>
      </c>
      <c r="CP32" s="78">
        <f t="shared" si="6"/>
        <v>1.0204269482805217</v>
      </c>
      <c r="CQ32" s="65">
        <f t="shared" si="6"/>
        <v>5.7462909017906201</v>
      </c>
      <c r="CS32" s="74" t="s">
        <v>74</v>
      </c>
      <c r="CT32" s="82">
        <f t="shared" si="5"/>
        <v>0.85832856917708655</v>
      </c>
      <c r="CU32" s="82">
        <f t="shared" si="5"/>
        <v>0.97101102167061004</v>
      </c>
      <c r="CV32" s="82">
        <f t="shared" si="5"/>
        <v>0.11268245249352334</v>
      </c>
      <c r="CW32" s="82">
        <f t="shared" si="5"/>
        <v>0.77448584642747498</v>
      </c>
      <c r="CX32" s="82">
        <f t="shared" si="5"/>
        <v>3.3998377868496061</v>
      </c>
      <c r="CY32" s="82">
        <f t="shared" si="5"/>
        <v>0.71363869933645208</v>
      </c>
      <c r="CZ32" s="82">
        <f t="shared" si="5"/>
        <v>0.23540050658211054</v>
      </c>
      <c r="DA32" s="82">
        <f t="shared" si="5"/>
        <v>0.26047114716337477</v>
      </c>
      <c r="DB32" s="82">
        <f t="shared" si="4"/>
        <v>2.507064058126425E-2</v>
      </c>
      <c r="DC32" s="82">
        <f t="shared" si="4"/>
        <v>21.560190815992193</v>
      </c>
      <c r="DD32" s="82">
        <f t="shared" si="4"/>
        <v>4.3805722322065597</v>
      </c>
      <c r="DE32" s="78">
        <f t="shared" si="4"/>
        <v>4.0502420962636387</v>
      </c>
      <c r="DF32" s="79">
        <f t="shared" si="4"/>
        <v>0.33033013594292027</v>
      </c>
      <c r="DH32" s="74" t="s">
        <v>74</v>
      </c>
      <c r="DI32" s="78">
        <f t="shared" si="2"/>
        <v>0.46709160507235847</v>
      </c>
      <c r="DJ32" s="78">
        <f t="shared" si="2"/>
        <v>0.18036537761521879</v>
      </c>
      <c r="DK32" s="78">
        <f t="shared" si="2"/>
        <v>0.28672622745713972</v>
      </c>
      <c r="DL32" s="78">
        <f t="shared" si="2"/>
        <v>16.712526978713278</v>
      </c>
      <c r="DM32" s="78">
        <f t="shared" si="2"/>
        <v>1.7926678682761641</v>
      </c>
      <c r="DN32" s="78">
        <f t="shared" si="2"/>
        <v>3.4733327300954331</v>
      </c>
      <c r="DO32" s="78">
        <f t="shared" si="2"/>
        <v>11.44652638034168</v>
      </c>
      <c r="DP32" s="136">
        <f t="shared" si="2"/>
        <v>100</v>
      </c>
      <c r="DQ32" s="62"/>
    </row>
    <row r="33" spans="2:121" ht="12">
      <c r="B33" s="63" t="s">
        <v>75</v>
      </c>
      <c r="C33" s="5">
        <v>26196232</v>
      </c>
      <c r="D33" s="5">
        <v>22512219</v>
      </c>
      <c r="E33" s="5">
        <v>3684013</v>
      </c>
      <c r="F33" s="5">
        <v>3259873</v>
      </c>
      <c r="G33" s="5">
        <v>424140</v>
      </c>
      <c r="H33" s="5">
        <v>1639067</v>
      </c>
      <c r="I33" s="5">
        <v>2183904</v>
      </c>
      <c r="J33" s="5">
        <v>544837</v>
      </c>
      <c r="K33" s="5">
        <v>-237237</v>
      </c>
      <c r="L33" s="5">
        <v>268682</v>
      </c>
      <c r="M33" s="5">
        <v>505919</v>
      </c>
      <c r="N33" s="64">
        <v>1822051</v>
      </c>
      <c r="O33" s="5"/>
      <c r="P33" s="63" t="s">
        <v>75</v>
      </c>
      <c r="Q33" s="5">
        <v>356928</v>
      </c>
      <c r="R33" s="5">
        <v>390069</v>
      </c>
      <c r="S33" s="5">
        <v>33141</v>
      </c>
      <c r="T33" s="5">
        <v>86203</v>
      </c>
      <c r="U33" s="5">
        <v>1158733</v>
      </c>
      <c r="V33" s="5">
        <v>220187</v>
      </c>
      <c r="W33" s="5">
        <v>54253</v>
      </c>
      <c r="X33" s="5">
        <v>60030</v>
      </c>
      <c r="Y33" s="5">
        <v>5777</v>
      </c>
      <c r="Z33" s="5">
        <v>5893279</v>
      </c>
      <c r="AA33" s="5">
        <v>1060327</v>
      </c>
      <c r="AB33" s="5">
        <v>898427</v>
      </c>
      <c r="AC33" s="64">
        <v>161900</v>
      </c>
      <c r="AD33" s="5">
        <v>0</v>
      </c>
      <c r="AE33" s="63" t="s">
        <v>75</v>
      </c>
      <c r="AF33" s="5">
        <v>319414</v>
      </c>
      <c r="AG33" s="5">
        <v>249107</v>
      </c>
      <c r="AH33" s="5">
        <v>70307</v>
      </c>
      <c r="AI33" s="5">
        <v>4513538</v>
      </c>
      <c r="AJ33" s="5">
        <v>217449</v>
      </c>
      <c r="AK33" s="5">
        <v>1247217</v>
      </c>
      <c r="AL33" s="5">
        <v>3048872</v>
      </c>
      <c r="AM33" s="5">
        <v>33728578</v>
      </c>
      <c r="AN33" s="5">
        <v>17774</v>
      </c>
      <c r="AO33" s="64">
        <v>1897.6357600990211</v>
      </c>
      <c r="AQ33" s="63" t="s">
        <v>75</v>
      </c>
      <c r="AR33" s="11">
        <v>1.6318605068900407</v>
      </c>
      <c r="AS33" s="11">
        <v>1.4425730762891018</v>
      </c>
      <c r="AT33" s="11">
        <v>2.8040802248510408</v>
      </c>
      <c r="AU33" s="11">
        <v>4.4079820769990823</v>
      </c>
      <c r="AV33" s="11">
        <v>-8.0521068411365686</v>
      </c>
      <c r="AW33" s="11">
        <v>4.7362626338144356</v>
      </c>
      <c r="AX33" s="11">
        <v>4.568113271780355</v>
      </c>
      <c r="AY33" s="11">
        <v>4.065498747020353</v>
      </c>
      <c r="AZ33" s="11">
        <v>-36.999757458161532</v>
      </c>
      <c r="BA33" s="11">
        <v>-10.200166443293973</v>
      </c>
      <c r="BB33" s="11">
        <v>7.1029517303283249</v>
      </c>
      <c r="BC33" s="65">
        <v>8.1308952536494647</v>
      </c>
      <c r="BE33" s="63" t="s">
        <v>75</v>
      </c>
      <c r="BF33" s="11">
        <v>-7.6428654600028469</v>
      </c>
      <c r="BG33" s="11">
        <v>-9.7929072765745868</v>
      </c>
      <c r="BH33" s="11">
        <v>-27.875952121871599</v>
      </c>
      <c r="BI33" s="11">
        <v>14.435343625960787</v>
      </c>
      <c r="BJ33" s="11">
        <v>-1.6019898131620469</v>
      </c>
      <c r="BK33" s="11">
        <v>382.33734939759034</v>
      </c>
      <c r="BL33" s="11">
        <v>2.2272050649130413</v>
      </c>
      <c r="BM33" s="11">
        <v>2.9568140500120057</v>
      </c>
      <c r="BN33" s="11">
        <v>10.353390639923592</v>
      </c>
      <c r="BO33" s="11">
        <v>-6.9757468066947146</v>
      </c>
      <c r="BP33" s="57">
        <v>-23.67761866989521</v>
      </c>
      <c r="BQ33" s="57">
        <v>-25.548446334589347</v>
      </c>
      <c r="BR33" s="86">
        <v>-11.310511813396003</v>
      </c>
      <c r="BS33" s="5"/>
      <c r="BT33" s="63" t="s">
        <v>75</v>
      </c>
      <c r="BU33" s="11">
        <v>8.4748640727571587</v>
      </c>
      <c r="BV33" s="11">
        <v>13.676894713785046</v>
      </c>
      <c r="BW33" s="11">
        <v>-6.6593205262668782</v>
      </c>
      <c r="BX33" s="11">
        <v>-2.9654255833742162</v>
      </c>
      <c r="BY33" s="11">
        <v>9.0281433793113823</v>
      </c>
      <c r="BZ33" s="11">
        <v>-6.6980212499990639</v>
      </c>
      <c r="CA33" s="11">
        <v>-2.1316235661793264</v>
      </c>
      <c r="CB33" s="11">
        <v>0.15683088882556606</v>
      </c>
      <c r="CC33" s="11">
        <v>-0.63729874776386408</v>
      </c>
      <c r="CD33" s="69">
        <v>0.79922307523977265</v>
      </c>
      <c r="CE33" s="63" t="s">
        <v>75</v>
      </c>
      <c r="CF33" s="11">
        <f t="shared" si="3"/>
        <v>77.667762927924215</v>
      </c>
      <c r="CG33" s="11">
        <f t="shared" si="3"/>
        <v>66.74523604285956</v>
      </c>
      <c r="CH33" s="11">
        <f t="shared" si="3"/>
        <v>10.922526885064647</v>
      </c>
      <c r="CI33" s="11">
        <f t="shared" si="6"/>
        <v>9.6650176002083441</v>
      </c>
      <c r="CJ33" s="11">
        <f t="shared" si="6"/>
        <v>1.2575092848563019</v>
      </c>
      <c r="CK33" s="11">
        <f t="shared" si="6"/>
        <v>4.859579315795644</v>
      </c>
      <c r="CL33" s="11">
        <f t="shared" si="6"/>
        <v>6.4749364767171622</v>
      </c>
      <c r="CM33" s="11">
        <f t="shared" si="6"/>
        <v>1.6153571609215187</v>
      </c>
      <c r="CN33" s="11">
        <f t="shared" si="6"/>
        <v>-0.70337089218525606</v>
      </c>
      <c r="CO33" s="11">
        <f t="shared" si="6"/>
        <v>0.79660043776526834</v>
      </c>
      <c r="CP33" s="11">
        <f t="shared" si="6"/>
        <v>1.4999713299505244</v>
      </c>
      <c r="CQ33" s="86">
        <f t="shared" si="6"/>
        <v>5.4020984815902997</v>
      </c>
      <c r="CS33" s="63" t="s">
        <v>75</v>
      </c>
      <c r="CT33" s="59">
        <f t="shared" si="5"/>
        <v>1.0582361343546711</v>
      </c>
      <c r="CU33" s="59">
        <f t="shared" si="5"/>
        <v>1.1564940567610056</v>
      </c>
      <c r="CV33" s="59">
        <f t="shared" si="5"/>
        <v>9.8257922406334477E-2</v>
      </c>
      <c r="CW33" s="59">
        <f t="shared" si="5"/>
        <v>0.2555785186081666</v>
      </c>
      <c r="CX33" s="59">
        <f t="shared" si="5"/>
        <v>3.4354635407398435</v>
      </c>
      <c r="CY33" s="59">
        <f t="shared" si="5"/>
        <v>0.6528202878876187</v>
      </c>
      <c r="CZ33" s="59">
        <f t="shared" si="5"/>
        <v>0.16085172639059969</v>
      </c>
      <c r="DA33" s="59">
        <f t="shared" si="5"/>
        <v>0.17797963495525959</v>
      </c>
      <c r="DB33" s="59">
        <f t="shared" si="4"/>
        <v>1.7127908564659913E-2</v>
      </c>
      <c r="DC33" s="59">
        <f t="shared" si="4"/>
        <v>17.472657756280149</v>
      </c>
      <c r="DD33" s="59">
        <f t="shared" si="4"/>
        <v>3.1437050207097377</v>
      </c>
      <c r="DE33" s="11">
        <f t="shared" si="4"/>
        <v>2.6636966432441946</v>
      </c>
      <c r="DF33" s="65">
        <f t="shared" si="4"/>
        <v>0.48000837746554276</v>
      </c>
      <c r="DH33" s="63" t="s">
        <v>75</v>
      </c>
      <c r="DI33" s="11">
        <f t="shared" si="2"/>
        <v>0.94701294552056114</v>
      </c>
      <c r="DJ33" s="11">
        <f t="shared" si="2"/>
        <v>0.73856360027985768</v>
      </c>
      <c r="DK33" s="11">
        <f t="shared" si="2"/>
        <v>0.2084493452407036</v>
      </c>
      <c r="DL33" s="11">
        <f t="shared" si="2"/>
        <v>13.381939790049852</v>
      </c>
      <c r="DM33" s="11">
        <f t="shared" si="2"/>
        <v>0.64470254275172822</v>
      </c>
      <c r="DN33" s="11">
        <f t="shared" si="2"/>
        <v>3.6978048703980346</v>
      </c>
      <c r="DO33" s="11">
        <f t="shared" si="2"/>
        <v>9.0394323769000877</v>
      </c>
      <c r="DP33" s="132">
        <f t="shared" si="2"/>
        <v>100</v>
      </c>
      <c r="DQ33" s="62"/>
    </row>
    <row r="34" spans="2:121" ht="12">
      <c r="B34" s="63" t="s">
        <v>76</v>
      </c>
      <c r="C34" s="5">
        <v>15667226</v>
      </c>
      <c r="D34" s="5">
        <v>13462953</v>
      </c>
      <c r="E34" s="5">
        <v>2204273</v>
      </c>
      <c r="F34" s="5">
        <v>1950904</v>
      </c>
      <c r="G34" s="5">
        <v>253369</v>
      </c>
      <c r="H34" s="5">
        <v>841430</v>
      </c>
      <c r="I34" s="5">
        <v>989125</v>
      </c>
      <c r="J34" s="5">
        <v>147695</v>
      </c>
      <c r="K34" s="5">
        <v>-116067</v>
      </c>
      <c r="L34" s="5">
        <v>14481</v>
      </c>
      <c r="M34" s="5">
        <v>130548</v>
      </c>
      <c r="N34" s="64">
        <v>944903</v>
      </c>
      <c r="O34" s="5"/>
      <c r="P34" s="63" t="s">
        <v>76</v>
      </c>
      <c r="Q34" s="5">
        <v>162582</v>
      </c>
      <c r="R34" s="5">
        <v>178388</v>
      </c>
      <c r="S34" s="5">
        <v>15806</v>
      </c>
      <c r="T34" s="5">
        <v>82081</v>
      </c>
      <c r="U34" s="5">
        <v>687987</v>
      </c>
      <c r="V34" s="5">
        <v>12253</v>
      </c>
      <c r="W34" s="5">
        <v>12594</v>
      </c>
      <c r="X34" s="5">
        <v>13935</v>
      </c>
      <c r="Y34" s="5">
        <v>1341</v>
      </c>
      <c r="Z34" s="5">
        <v>4955635</v>
      </c>
      <c r="AA34" s="5">
        <v>1857455</v>
      </c>
      <c r="AB34" s="5">
        <v>1768516</v>
      </c>
      <c r="AC34" s="64">
        <v>88939</v>
      </c>
      <c r="AD34" s="5">
        <v>0</v>
      </c>
      <c r="AE34" s="63" t="s">
        <v>76</v>
      </c>
      <c r="AF34" s="5">
        <v>131252</v>
      </c>
      <c r="AG34" s="5">
        <v>103523</v>
      </c>
      <c r="AH34" s="5">
        <v>27729</v>
      </c>
      <c r="AI34" s="5">
        <v>2966928</v>
      </c>
      <c r="AJ34" s="5">
        <v>150135</v>
      </c>
      <c r="AK34" s="5">
        <v>821316</v>
      </c>
      <c r="AL34" s="5">
        <v>1995477</v>
      </c>
      <c r="AM34" s="5">
        <v>21464291</v>
      </c>
      <c r="AN34" s="5">
        <v>8759</v>
      </c>
      <c r="AO34" s="64">
        <v>2450.5412718346843</v>
      </c>
      <c r="AQ34" s="63" t="s">
        <v>76</v>
      </c>
      <c r="AR34" s="11">
        <v>3.6003700649438719</v>
      </c>
      <c r="AS34" s="11">
        <v>3.4094752229248924</v>
      </c>
      <c r="AT34" s="11">
        <v>4.7817633860663218</v>
      </c>
      <c r="AU34" s="11">
        <v>6.4256778356392461</v>
      </c>
      <c r="AV34" s="11">
        <v>-6.3559353355558343</v>
      </c>
      <c r="AW34" s="11">
        <v>-40.740151236109043</v>
      </c>
      <c r="AX34" s="11">
        <v>-36.597274347832496</v>
      </c>
      <c r="AY34" s="11">
        <v>5.3699845899206666</v>
      </c>
      <c r="AZ34" s="11">
        <v>-16.042631047480029</v>
      </c>
      <c r="BA34" s="11">
        <v>-16.420408634422255</v>
      </c>
      <c r="BB34" s="11">
        <v>11.249541956760718</v>
      </c>
      <c r="BC34" s="65">
        <v>-37.33470746894433</v>
      </c>
      <c r="BE34" s="63" t="s">
        <v>76</v>
      </c>
      <c r="BF34" s="11">
        <v>-6.1792371169715503</v>
      </c>
      <c r="BG34" s="11">
        <v>-8.4818977944911023</v>
      </c>
      <c r="BH34" s="11">
        <v>-26.928944570292636</v>
      </c>
      <c r="BI34" s="11">
        <v>67.868537303664922</v>
      </c>
      <c r="BJ34" s="11">
        <v>2.8347348816630844</v>
      </c>
      <c r="BK34" s="11">
        <v>-98.012970101305612</v>
      </c>
      <c r="BL34" s="11">
        <v>4.4018900770952492</v>
      </c>
      <c r="BM34" s="11">
        <v>5.1460046781860713</v>
      </c>
      <c r="BN34" s="11">
        <v>12.6890756302521</v>
      </c>
      <c r="BO34" s="11">
        <v>17.383625673092844</v>
      </c>
      <c r="BP34" s="57">
        <v>50.163263557261892</v>
      </c>
      <c r="BQ34" s="57">
        <v>55.995198019932978</v>
      </c>
      <c r="BR34" s="65">
        <v>-13.867206414999323</v>
      </c>
      <c r="BS34" s="5"/>
      <c r="BT34" s="63" t="s">
        <v>76</v>
      </c>
      <c r="BU34" s="11">
        <v>0.6425690493351941</v>
      </c>
      <c r="BV34" s="11">
        <v>3.0048854263056821</v>
      </c>
      <c r="BW34" s="11">
        <v>-7.2949750927752328</v>
      </c>
      <c r="BX34" s="11">
        <v>3.9432841970142642</v>
      </c>
      <c r="BY34" s="11">
        <v>112.27695614059894</v>
      </c>
      <c r="BZ34" s="11">
        <v>1.643616922534296</v>
      </c>
      <c r="CA34" s="11">
        <v>1.0055623298311258</v>
      </c>
      <c r="CB34" s="11">
        <v>3.3706643868664981</v>
      </c>
      <c r="CC34" s="11">
        <v>0.95666205624711853</v>
      </c>
      <c r="CD34" s="69">
        <v>2.3911273228055334</v>
      </c>
      <c r="CE34" s="63" t="s">
        <v>76</v>
      </c>
      <c r="CF34" s="11">
        <f t="shared" si="3"/>
        <v>72.992049912107504</v>
      </c>
      <c r="CG34" s="11">
        <f t="shared" si="3"/>
        <v>62.722560926890161</v>
      </c>
      <c r="CH34" s="11">
        <f t="shared" si="3"/>
        <v>10.269488985217356</v>
      </c>
      <c r="CI34" s="11">
        <f t="shared" si="6"/>
        <v>9.0890679780664545</v>
      </c>
      <c r="CJ34" s="11">
        <f t="shared" si="6"/>
        <v>1.1804210071509</v>
      </c>
      <c r="CK34" s="11">
        <f t="shared" si="6"/>
        <v>3.9201388016962686</v>
      </c>
      <c r="CL34" s="11">
        <f t="shared" si="6"/>
        <v>4.6082351380718798</v>
      </c>
      <c r="CM34" s="11">
        <f t="shared" si="6"/>
        <v>0.68809633637561096</v>
      </c>
      <c r="CN34" s="11">
        <f t="shared" si="6"/>
        <v>-0.54074462557370284</v>
      </c>
      <c r="CO34" s="11">
        <f t="shared" si="6"/>
        <v>6.7465540790515754E-2</v>
      </c>
      <c r="CP34" s="11">
        <f t="shared" si="6"/>
        <v>0.60821016636421854</v>
      </c>
      <c r="CQ34" s="65">
        <f t="shared" si="6"/>
        <v>4.4022092320682757</v>
      </c>
      <c r="CS34" s="63" t="s">
        <v>76</v>
      </c>
      <c r="CT34" s="59">
        <f t="shared" si="5"/>
        <v>0.75745339084342456</v>
      </c>
      <c r="CU34" s="59">
        <f t="shared" si="5"/>
        <v>0.83109197503891463</v>
      </c>
      <c r="CV34" s="59">
        <f t="shared" si="5"/>
        <v>7.3638584195490089E-2</v>
      </c>
      <c r="CW34" s="59">
        <f t="shared" si="5"/>
        <v>0.38240722696128188</v>
      </c>
      <c r="CX34" s="59">
        <f t="shared" si="5"/>
        <v>3.2052631041947763</v>
      </c>
      <c r="CY34" s="59">
        <f t="shared" si="5"/>
        <v>5.7085510068792859E-2</v>
      </c>
      <c r="CZ34" s="59">
        <f t="shared" si="5"/>
        <v>5.8674195201695693E-2</v>
      </c>
      <c r="DA34" s="59">
        <f t="shared" si="5"/>
        <v>6.4921781017598018E-2</v>
      </c>
      <c r="DB34" s="59">
        <f t="shared" si="4"/>
        <v>6.2475858159023283E-3</v>
      </c>
      <c r="DC34" s="59">
        <f t="shared" si="4"/>
        <v>23.087811286196221</v>
      </c>
      <c r="DD34" s="59">
        <f t="shared" si="4"/>
        <v>8.6536983681408337</v>
      </c>
      <c r="DE34" s="11">
        <f t="shared" si="4"/>
        <v>8.239340400295541</v>
      </c>
      <c r="DF34" s="65">
        <f t="shared" si="4"/>
        <v>0.41435796784529244</v>
      </c>
      <c r="DH34" s="63" t="s">
        <v>76</v>
      </c>
      <c r="DI34" s="11">
        <f t="shared" si="2"/>
        <v>0.61149003244505029</v>
      </c>
      <c r="DJ34" s="11">
        <f t="shared" si="2"/>
        <v>0.48230337540615709</v>
      </c>
      <c r="DK34" s="11">
        <f t="shared" si="2"/>
        <v>0.12918665703889309</v>
      </c>
      <c r="DL34" s="11">
        <f t="shared" si="2"/>
        <v>13.82262288561034</v>
      </c>
      <c r="DM34" s="11">
        <f t="shared" si="2"/>
        <v>0.69946405404212975</v>
      </c>
      <c r="DN34" s="11">
        <f t="shared" si="2"/>
        <v>3.8264296733584171</v>
      </c>
      <c r="DO34" s="11">
        <f t="shared" si="2"/>
        <v>9.2967291582097911</v>
      </c>
      <c r="DP34" s="133">
        <f t="shared" si="2"/>
        <v>100</v>
      </c>
      <c r="DQ34" s="73"/>
    </row>
    <row r="35" spans="2:121" ht="12">
      <c r="B35" s="63" t="s">
        <v>77</v>
      </c>
      <c r="C35" s="5">
        <v>55008357</v>
      </c>
      <c r="D35" s="5">
        <v>47267247</v>
      </c>
      <c r="E35" s="5">
        <v>7741110</v>
      </c>
      <c r="F35" s="5">
        <v>6848904</v>
      </c>
      <c r="G35" s="5">
        <v>892206</v>
      </c>
      <c r="H35" s="5">
        <v>3239945</v>
      </c>
      <c r="I35" s="5">
        <v>5875057</v>
      </c>
      <c r="J35" s="5">
        <v>2635112</v>
      </c>
      <c r="K35" s="5">
        <v>-148457</v>
      </c>
      <c r="L35" s="5">
        <v>2422723</v>
      </c>
      <c r="M35" s="5">
        <v>2571180</v>
      </c>
      <c r="N35" s="64">
        <v>3338519</v>
      </c>
      <c r="O35" s="5"/>
      <c r="P35" s="63" t="s">
        <v>77</v>
      </c>
      <c r="Q35" s="5">
        <v>650958</v>
      </c>
      <c r="R35" s="5">
        <v>709578</v>
      </c>
      <c r="S35" s="5">
        <v>58620</v>
      </c>
      <c r="T35" s="5">
        <v>208314</v>
      </c>
      <c r="U35" s="5">
        <v>2159799</v>
      </c>
      <c r="V35" s="5">
        <v>319448</v>
      </c>
      <c r="W35" s="5">
        <v>49883</v>
      </c>
      <c r="X35" s="5">
        <v>55195</v>
      </c>
      <c r="Y35" s="5">
        <v>5312</v>
      </c>
      <c r="Z35" s="5">
        <v>14477477</v>
      </c>
      <c r="AA35" s="5">
        <v>4594122</v>
      </c>
      <c r="AB35" s="5">
        <v>4407864</v>
      </c>
      <c r="AC35" s="64">
        <v>186258</v>
      </c>
      <c r="AD35" s="5">
        <v>0</v>
      </c>
      <c r="AE35" s="63" t="s">
        <v>77</v>
      </c>
      <c r="AF35" s="5">
        <v>420038</v>
      </c>
      <c r="AG35" s="5">
        <v>331639</v>
      </c>
      <c r="AH35" s="5">
        <v>88399</v>
      </c>
      <c r="AI35" s="5">
        <v>9463317</v>
      </c>
      <c r="AJ35" s="5">
        <v>556896</v>
      </c>
      <c r="AK35" s="5">
        <v>2716684</v>
      </c>
      <c r="AL35" s="5">
        <v>6189737</v>
      </c>
      <c r="AM35" s="5">
        <v>72725779</v>
      </c>
      <c r="AN35" s="5">
        <v>32894</v>
      </c>
      <c r="AO35" s="64">
        <v>2210.9132060558159</v>
      </c>
      <c r="AQ35" s="63" t="s">
        <v>77</v>
      </c>
      <c r="AR35" s="11">
        <v>2.3654227596785571</v>
      </c>
      <c r="AS35" s="11">
        <v>2.1894395126514308</v>
      </c>
      <c r="AT35" s="11">
        <v>3.4532666765739481</v>
      </c>
      <c r="AU35" s="11">
        <v>5.1697919377909427</v>
      </c>
      <c r="AV35" s="11">
        <v>-8.0652091703358249</v>
      </c>
      <c r="AW35" s="11">
        <v>-33.140572681352054</v>
      </c>
      <c r="AX35" s="11">
        <v>-20.690591282016392</v>
      </c>
      <c r="AY35" s="11">
        <v>2.8592484684967419</v>
      </c>
      <c r="AZ35" s="11">
        <v>-192.39065495008839</v>
      </c>
      <c r="BA35" s="11">
        <v>-8.1332769607331983</v>
      </c>
      <c r="BB35" s="11">
        <v>3.8218378853323456</v>
      </c>
      <c r="BC35" s="65">
        <v>-28.026916077080717</v>
      </c>
      <c r="BE35" s="63" t="s">
        <v>77</v>
      </c>
      <c r="BF35" s="11">
        <v>-6.9828786012523114</v>
      </c>
      <c r="BG35" s="11">
        <v>-9.0931452620250965</v>
      </c>
      <c r="BH35" s="11">
        <v>-27.38668879832526</v>
      </c>
      <c r="BI35" s="11">
        <v>93.485287561301831</v>
      </c>
      <c r="BJ35" s="11">
        <v>-0.16898895516662005</v>
      </c>
      <c r="BK35" s="11">
        <v>-80.844088674824803</v>
      </c>
      <c r="BL35" s="11">
        <v>6.9165809327846368</v>
      </c>
      <c r="BM35" s="11">
        <v>7.6807522728159512</v>
      </c>
      <c r="BN35" s="11">
        <v>15.428074750108648</v>
      </c>
      <c r="BO35" s="11">
        <v>2.3969518301057349</v>
      </c>
      <c r="BP35" s="57">
        <v>4.4492754677584516</v>
      </c>
      <c r="BQ35" s="57">
        <v>5.6463838365632606</v>
      </c>
      <c r="BR35" s="65">
        <v>-17.637070349292262</v>
      </c>
      <c r="BS35" s="5"/>
      <c r="BT35" s="63" t="s">
        <v>77</v>
      </c>
      <c r="BU35" s="11">
        <v>4.478747960361364</v>
      </c>
      <c r="BV35" s="11">
        <v>8.123642907910094</v>
      </c>
      <c r="BW35" s="11">
        <v>-7.2510754380442775</v>
      </c>
      <c r="BX35" s="11">
        <v>1.3406437223057388</v>
      </c>
      <c r="BY35" s="11">
        <v>122.54475703324808</v>
      </c>
      <c r="BZ35" s="11">
        <v>-4.9112057170518559</v>
      </c>
      <c r="CA35" s="11">
        <v>-0.66045150218532211</v>
      </c>
      <c r="CB35" s="11">
        <v>5.5650489732560274E-3</v>
      </c>
      <c r="CC35" s="11">
        <v>0.66715632268331493</v>
      </c>
      <c r="CD35" s="69">
        <v>-0.65720667780596376</v>
      </c>
      <c r="CE35" s="63" t="s">
        <v>77</v>
      </c>
      <c r="CF35" s="11">
        <f t="shared" si="3"/>
        <v>75.638044385884129</v>
      </c>
      <c r="CG35" s="11">
        <f t="shared" si="3"/>
        <v>64.993799516399818</v>
      </c>
      <c r="CH35" s="11">
        <f t="shared" si="3"/>
        <v>10.644244869484314</v>
      </c>
      <c r="CI35" s="11">
        <f t="shared" si="6"/>
        <v>9.4174364223723206</v>
      </c>
      <c r="CJ35" s="11">
        <f t="shared" si="6"/>
        <v>1.2268084471119931</v>
      </c>
      <c r="CK35" s="11">
        <f t="shared" si="6"/>
        <v>4.4550158754573115</v>
      </c>
      <c r="CL35" s="11">
        <f t="shared" si="6"/>
        <v>8.0783692946073504</v>
      </c>
      <c r="CM35" s="11">
        <f t="shared" si="6"/>
        <v>3.6233534191500376</v>
      </c>
      <c r="CN35" s="11">
        <f t="shared" si="6"/>
        <v>-0.20413256762777335</v>
      </c>
      <c r="CO35" s="11">
        <f t="shared" si="6"/>
        <v>3.3313125459955537</v>
      </c>
      <c r="CP35" s="11">
        <f t="shared" si="6"/>
        <v>3.5354451136233278</v>
      </c>
      <c r="CQ35" s="65">
        <f t="shared" si="6"/>
        <v>4.5905579093212596</v>
      </c>
      <c r="CS35" s="63" t="s">
        <v>77</v>
      </c>
      <c r="CT35" s="59">
        <f t="shared" si="5"/>
        <v>0.89508563394006413</v>
      </c>
      <c r="CU35" s="59">
        <f t="shared" si="5"/>
        <v>0.97568978944866314</v>
      </c>
      <c r="CV35" s="59">
        <f t="shared" si="5"/>
        <v>8.0604155508598951E-2</v>
      </c>
      <c r="CW35" s="59">
        <f t="shared" si="5"/>
        <v>0.28643763307093623</v>
      </c>
      <c r="CX35" s="59">
        <f t="shared" si="5"/>
        <v>2.9697846206638774</v>
      </c>
      <c r="CY35" s="59">
        <f t="shared" si="5"/>
        <v>0.43925002164638205</v>
      </c>
      <c r="CZ35" s="59">
        <f t="shared" si="5"/>
        <v>6.8590533763825345E-2</v>
      </c>
      <c r="DA35" s="59">
        <f t="shared" si="5"/>
        <v>7.589468378193652E-2</v>
      </c>
      <c r="DB35" s="59">
        <f t="shared" si="4"/>
        <v>7.3041500181111841E-3</v>
      </c>
      <c r="DC35" s="59">
        <f t="shared" si="4"/>
        <v>19.906939738658558</v>
      </c>
      <c r="DD35" s="59">
        <f t="shared" si="4"/>
        <v>6.3170474942592234</v>
      </c>
      <c r="DE35" s="11">
        <f t="shared" si="4"/>
        <v>6.0609374840797505</v>
      </c>
      <c r="DF35" s="65">
        <f t="shared" si="4"/>
        <v>0.25611001017947155</v>
      </c>
      <c r="DH35" s="63" t="s">
        <v>77</v>
      </c>
      <c r="DI35" s="11">
        <f t="shared" si="2"/>
        <v>0.57756411244491457</v>
      </c>
      <c r="DJ35" s="11">
        <f t="shared" si="2"/>
        <v>0.45601299093681757</v>
      </c>
      <c r="DK35" s="11">
        <f t="shared" si="2"/>
        <v>0.12155112150809687</v>
      </c>
      <c r="DL35" s="11">
        <f t="shared" si="2"/>
        <v>13.012328131954421</v>
      </c>
      <c r="DM35" s="11">
        <f t="shared" si="2"/>
        <v>0.76574772750113818</v>
      </c>
      <c r="DN35" s="11">
        <f t="shared" si="2"/>
        <v>3.7355172228543605</v>
      </c>
      <c r="DO35" s="11">
        <f t="shared" si="2"/>
        <v>8.5110631815989208</v>
      </c>
      <c r="DP35" s="133">
        <f t="shared" si="2"/>
        <v>100</v>
      </c>
      <c r="DQ35" s="73"/>
    </row>
    <row r="36" spans="2:121" ht="12">
      <c r="B36" s="63" t="s">
        <v>78</v>
      </c>
      <c r="C36" s="5">
        <v>14568128</v>
      </c>
      <c r="D36" s="5">
        <v>12518943</v>
      </c>
      <c r="E36" s="5">
        <v>2049185</v>
      </c>
      <c r="F36" s="5">
        <v>1814280</v>
      </c>
      <c r="G36" s="5">
        <v>234905</v>
      </c>
      <c r="H36" s="5">
        <v>975772</v>
      </c>
      <c r="I36" s="5">
        <v>1142673</v>
      </c>
      <c r="J36" s="5">
        <v>166901</v>
      </c>
      <c r="K36" s="5">
        <v>-102420</v>
      </c>
      <c r="L36" s="5">
        <v>42272</v>
      </c>
      <c r="M36" s="5">
        <v>144692</v>
      </c>
      <c r="N36" s="64">
        <v>1053905</v>
      </c>
      <c r="O36" s="5"/>
      <c r="P36" s="63" t="s">
        <v>78</v>
      </c>
      <c r="Q36" s="5">
        <v>218342</v>
      </c>
      <c r="R36" s="5">
        <v>237965</v>
      </c>
      <c r="S36" s="5">
        <v>19623</v>
      </c>
      <c r="T36" s="5">
        <v>119817</v>
      </c>
      <c r="U36" s="5">
        <v>664291</v>
      </c>
      <c r="V36" s="5">
        <v>51455</v>
      </c>
      <c r="W36" s="5">
        <v>24287</v>
      </c>
      <c r="X36" s="5">
        <v>26873</v>
      </c>
      <c r="Y36" s="5">
        <v>2586</v>
      </c>
      <c r="Z36" s="5">
        <v>4417132</v>
      </c>
      <c r="AA36" s="5">
        <v>814719</v>
      </c>
      <c r="AB36" s="5">
        <v>619045</v>
      </c>
      <c r="AC36" s="64">
        <v>195674</v>
      </c>
      <c r="AD36" s="5">
        <v>0</v>
      </c>
      <c r="AE36" s="63" t="s">
        <v>78</v>
      </c>
      <c r="AF36" s="5">
        <v>156754</v>
      </c>
      <c r="AG36" s="5">
        <v>110665</v>
      </c>
      <c r="AH36" s="5">
        <v>46089</v>
      </c>
      <c r="AI36" s="5">
        <v>3445659</v>
      </c>
      <c r="AJ36" s="5">
        <v>402625</v>
      </c>
      <c r="AK36" s="5">
        <v>779956</v>
      </c>
      <c r="AL36" s="5">
        <v>2263078</v>
      </c>
      <c r="AM36" s="5">
        <v>19961032</v>
      </c>
      <c r="AN36" s="5">
        <v>11098</v>
      </c>
      <c r="AO36" s="64">
        <v>1798.6152459902685</v>
      </c>
      <c r="AQ36" s="63" t="s">
        <v>78</v>
      </c>
      <c r="AR36" s="11">
        <v>1.5644326824333699</v>
      </c>
      <c r="AS36" s="11">
        <v>1.3788936588140519</v>
      </c>
      <c r="AT36" s="11">
        <v>2.7128480217657396</v>
      </c>
      <c r="AU36" s="11">
        <v>4.3381045025813076</v>
      </c>
      <c r="AV36" s="11">
        <v>-8.3172335733661189</v>
      </c>
      <c r="AW36" s="11">
        <v>-16.849283083567247</v>
      </c>
      <c r="AX36" s="11">
        <v>-15.928741910516109</v>
      </c>
      <c r="AY36" s="11">
        <v>-10.110731712571496</v>
      </c>
      <c r="AZ36" s="11">
        <v>7.9999281389792145</v>
      </c>
      <c r="BA36" s="11">
        <v>-5.5796292159928527</v>
      </c>
      <c r="BB36" s="11">
        <v>-7.3057605576055753</v>
      </c>
      <c r="BC36" s="65">
        <v>-16.447261498456037</v>
      </c>
      <c r="BE36" s="63" t="s">
        <v>78</v>
      </c>
      <c r="BF36" s="11">
        <v>-7.1683063919524486</v>
      </c>
      <c r="BG36" s="11">
        <v>-9.3349233805521479</v>
      </c>
      <c r="BH36" s="11">
        <v>-28.025968309859156</v>
      </c>
      <c r="BI36" s="11">
        <v>41.602552738876085</v>
      </c>
      <c r="BJ36" s="11">
        <v>0.72447396791268714</v>
      </c>
      <c r="BK36" s="11">
        <v>-81.755810449057748</v>
      </c>
      <c r="BL36" s="11">
        <v>3.5295622149281725</v>
      </c>
      <c r="BM36" s="11">
        <v>4.2680324370465215</v>
      </c>
      <c r="BN36" s="11">
        <v>11.754537597234227</v>
      </c>
      <c r="BO36" s="11">
        <v>-4.3576488317886009</v>
      </c>
      <c r="BP36" s="57">
        <v>-25.396610281237326</v>
      </c>
      <c r="BQ36" s="57">
        <v>-27.853512486029192</v>
      </c>
      <c r="BR36" s="65">
        <v>-16.388637257080347</v>
      </c>
      <c r="BS36" s="5"/>
      <c r="BT36" s="63" t="s">
        <v>78</v>
      </c>
      <c r="BU36" s="11">
        <v>2.1564730033562514</v>
      </c>
      <c r="BV36" s="11">
        <v>6.6547802621434071</v>
      </c>
      <c r="BW36" s="11">
        <v>-7.2375968602193819</v>
      </c>
      <c r="BX36" s="11">
        <v>2.1579822305790941</v>
      </c>
      <c r="BY36" s="11">
        <v>58.614943389090676</v>
      </c>
      <c r="BZ36" s="11">
        <v>-10.969720006803211</v>
      </c>
      <c r="CA36" s="11">
        <v>0.89613005566706405</v>
      </c>
      <c r="CB36" s="11">
        <v>-0.86702600015206888</v>
      </c>
      <c r="CC36" s="11">
        <v>-0.74233073964761653</v>
      </c>
      <c r="CD36" s="69">
        <v>-0.12562783453778398</v>
      </c>
      <c r="CE36" s="63" t="s">
        <v>78</v>
      </c>
      <c r="CF36" s="11">
        <f t="shared" si="3"/>
        <v>72.982839764998118</v>
      </c>
      <c r="CG36" s="11">
        <f t="shared" si="3"/>
        <v>62.716912632573305</v>
      </c>
      <c r="CH36" s="11">
        <f t="shared" si="3"/>
        <v>10.265927132424817</v>
      </c>
      <c r="CI36" s="11">
        <f t="shared" si="6"/>
        <v>9.089109220405037</v>
      </c>
      <c r="CJ36" s="11">
        <f t="shared" si="6"/>
        <v>1.1768179120197793</v>
      </c>
      <c r="CK36" s="11">
        <f t="shared" si="6"/>
        <v>4.8883845284151644</v>
      </c>
      <c r="CL36" s="11">
        <f t="shared" si="6"/>
        <v>5.7245186521418328</v>
      </c>
      <c r="CM36" s="11">
        <f t="shared" si="6"/>
        <v>0.83613412372666907</v>
      </c>
      <c r="CN36" s="11">
        <f t="shared" si="6"/>
        <v>-0.51309972350126987</v>
      </c>
      <c r="CO36" s="11">
        <f t="shared" si="6"/>
        <v>0.2117726177684601</v>
      </c>
      <c r="CP36" s="11">
        <f t="shared" si="6"/>
        <v>0.72487234126972999</v>
      </c>
      <c r="CQ36" s="65">
        <f t="shared" si="6"/>
        <v>5.2798121860633254</v>
      </c>
      <c r="CS36" s="63" t="s">
        <v>78</v>
      </c>
      <c r="CT36" s="59">
        <f t="shared" si="5"/>
        <v>1.093841240272547</v>
      </c>
      <c r="CU36" s="59">
        <f t="shared" si="5"/>
        <v>1.1921477807359859</v>
      </c>
      <c r="CV36" s="59">
        <f t="shared" si="5"/>
        <v>9.8306540463438952E-2</v>
      </c>
      <c r="CW36" s="59">
        <f t="shared" si="5"/>
        <v>0.6002545359378213</v>
      </c>
      <c r="CX36" s="59">
        <f t="shared" si="5"/>
        <v>3.3279391566528225</v>
      </c>
      <c r="CY36" s="59">
        <f t="shared" si="5"/>
        <v>0.25777725320013511</v>
      </c>
      <c r="CZ36" s="59">
        <f t="shared" si="5"/>
        <v>0.1216720658531082</v>
      </c>
      <c r="DA36" s="59">
        <f t="shared" si="5"/>
        <v>0.13462730784660834</v>
      </c>
      <c r="DB36" s="59">
        <f t="shared" si="4"/>
        <v>1.2955241993500136E-2</v>
      </c>
      <c r="DC36" s="59">
        <f t="shared" si="4"/>
        <v>22.128775706586715</v>
      </c>
      <c r="DD36" s="59">
        <f t="shared" si="4"/>
        <v>4.0815474871239124</v>
      </c>
      <c r="DE36" s="11">
        <f t="shared" si="4"/>
        <v>3.1012675096157354</v>
      </c>
      <c r="DF36" s="65">
        <f t="shared" si="4"/>
        <v>0.98027997750817686</v>
      </c>
      <c r="DH36" s="63" t="s">
        <v>78</v>
      </c>
      <c r="DI36" s="11">
        <f t="shared" si="2"/>
        <v>0.78530007867328699</v>
      </c>
      <c r="DJ36" s="11">
        <f t="shared" si="2"/>
        <v>0.55440520309771557</v>
      </c>
      <c r="DK36" s="11">
        <f t="shared" si="2"/>
        <v>0.23089487557557145</v>
      </c>
      <c r="DL36" s="11">
        <f t="shared" si="2"/>
        <v>17.261928140789514</v>
      </c>
      <c r="DM36" s="11">
        <f t="shared" si="2"/>
        <v>2.0170550300204919</v>
      </c>
      <c r="DN36" s="11">
        <f t="shared" si="2"/>
        <v>3.9073931648423788</v>
      </c>
      <c r="DO36" s="11">
        <f t="shared" si="2"/>
        <v>11.337479945926642</v>
      </c>
      <c r="DP36" s="133">
        <f t="shared" si="2"/>
        <v>100</v>
      </c>
      <c r="DQ36" s="73"/>
    </row>
    <row r="37" spans="2:121" ht="12">
      <c r="B37" s="74" t="s">
        <v>79</v>
      </c>
      <c r="C37" s="75">
        <v>18842778</v>
      </c>
      <c r="D37" s="75">
        <v>16197715</v>
      </c>
      <c r="E37" s="75">
        <v>2645063</v>
      </c>
      <c r="F37" s="75">
        <v>2340977</v>
      </c>
      <c r="G37" s="75">
        <v>304086</v>
      </c>
      <c r="H37" s="75">
        <v>1481692</v>
      </c>
      <c r="I37" s="75">
        <v>1798148</v>
      </c>
      <c r="J37" s="75">
        <v>316456</v>
      </c>
      <c r="K37" s="75">
        <v>-133256</v>
      </c>
      <c r="L37" s="75">
        <v>148075</v>
      </c>
      <c r="M37" s="75">
        <v>281331</v>
      </c>
      <c r="N37" s="76">
        <v>1576375</v>
      </c>
      <c r="O37" s="5"/>
      <c r="P37" s="74" t="s">
        <v>79</v>
      </c>
      <c r="Q37" s="75">
        <v>347556</v>
      </c>
      <c r="R37" s="75">
        <v>378573</v>
      </c>
      <c r="S37" s="75">
        <v>31017</v>
      </c>
      <c r="T37" s="75">
        <v>84090</v>
      </c>
      <c r="U37" s="75">
        <v>965322</v>
      </c>
      <c r="V37" s="75">
        <v>179407</v>
      </c>
      <c r="W37" s="75">
        <v>38573</v>
      </c>
      <c r="X37" s="75">
        <v>42681</v>
      </c>
      <c r="Y37" s="75">
        <v>4108</v>
      </c>
      <c r="Z37" s="75">
        <v>5036104</v>
      </c>
      <c r="AA37" s="75">
        <v>749394</v>
      </c>
      <c r="AB37" s="75">
        <v>591435</v>
      </c>
      <c r="AC37" s="76">
        <v>157959</v>
      </c>
      <c r="AD37" s="5">
        <v>0</v>
      </c>
      <c r="AE37" s="74" t="s">
        <v>79</v>
      </c>
      <c r="AF37" s="75">
        <v>132916</v>
      </c>
      <c r="AG37" s="75">
        <v>36276</v>
      </c>
      <c r="AH37" s="75">
        <v>96640</v>
      </c>
      <c r="AI37" s="75">
        <v>4153794</v>
      </c>
      <c r="AJ37" s="75">
        <v>1002137</v>
      </c>
      <c r="AK37" s="75">
        <v>909554</v>
      </c>
      <c r="AL37" s="75">
        <v>2242103</v>
      </c>
      <c r="AM37" s="75">
        <v>25360574</v>
      </c>
      <c r="AN37" s="75">
        <v>16615</v>
      </c>
      <c r="AO37" s="76">
        <v>1526.3661751429431</v>
      </c>
      <c r="AQ37" s="74" t="s">
        <v>79</v>
      </c>
      <c r="AR37" s="78">
        <v>0.66946006383768064</v>
      </c>
      <c r="AS37" s="78">
        <v>0.48409146558173205</v>
      </c>
      <c r="AT37" s="78">
        <v>1.819699891176773</v>
      </c>
      <c r="AU37" s="78">
        <v>3.4221995436301507</v>
      </c>
      <c r="AV37" s="78">
        <v>-9.0314590338522649</v>
      </c>
      <c r="AW37" s="78">
        <v>-10.042268280333046</v>
      </c>
      <c r="AX37" s="78">
        <v>-9.2101223896271769</v>
      </c>
      <c r="AY37" s="78">
        <v>-5.0998314650544891</v>
      </c>
      <c r="AZ37" s="78">
        <v>-9.3912129769488413</v>
      </c>
      <c r="BA37" s="78">
        <v>-9.9711202310381513</v>
      </c>
      <c r="BB37" s="78">
        <v>-1.7325029428099381</v>
      </c>
      <c r="BC37" s="79">
        <v>-9.0238317018076639</v>
      </c>
      <c r="BE37" s="74" t="s">
        <v>79</v>
      </c>
      <c r="BF37" s="78">
        <v>-8.4135299511968888</v>
      </c>
      <c r="BG37" s="78">
        <v>-10.521028821563466</v>
      </c>
      <c r="BH37" s="78">
        <v>-28.863354891977433</v>
      </c>
      <c r="BI37" s="78">
        <v>41.064568619885591</v>
      </c>
      <c r="BJ37" s="78">
        <v>-1.3338484748132613</v>
      </c>
      <c r="BK37" s="78">
        <v>-43.093631747058843</v>
      </c>
      <c r="BL37" s="78">
        <v>6.6141514648977324</v>
      </c>
      <c r="BM37" s="78">
        <v>7.3762861958791417</v>
      </c>
      <c r="BN37" s="78">
        <v>15.102269543289438</v>
      </c>
      <c r="BO37" s="78">
        <v>-2.5602368844066321</v>
      </c>
      <c r="BP37" s="80">
        <v>-30.813716239796001</v>
      </c>
      <c r="BQ37" s="80">
        <v>-33.485121634950069</v>
      </c>
      <c r="BR37" s="79">
        <v>-18.568180763698788</v>
      </c>
      <c r="BS37" s="5"/>
      <c r="BT37" s="74" t="s">
        <v>79</v>
      </c>
      <c r="BU37" s="11">
        <v>-20.387651688489044</v>
      </c>
      <c r="BV37" s="11">
        <v>-42.283459555781839</v>
      </c>
      <c r="BW37" s="11">
        <v>-7.1679698756988337</v>
      </c>
      <c r="BX37" s="11">
        <v>6.0095653239143312</v>
      </c>
      <c r="BY37" s="11">
        <v>40.025262581338382</v>
      </c>
      <c r="BZ37" s="11">
        <v>-3.0865552432441645</v>
      </c>
      <c r="CA37" s="11">
        <v>-0.97221210053376261</v>
      </c>
      <c r="CB37" s="11">
        <v>-0.67529868603757381</v>
      </c>
      <c r="CC37" s="11">
        <v>-2.1553500971674224</v>
      </c>
      <c r="CD37" s="66">
        <v>1.5126544094129322</v>
      </c>
      <c r="CE37" s="74" t="s">
        <v>79</v>
      </c>
      <c r="CF37" s="11">
        <f t="shared" si="3"/>
        <v>74.299493378974773</v>
      </c>
      <c r="CG37" s="11">
        <f t="shared" si="3"/>
        <v>63.869670300049194</v>
      </c>
      <c r="CH37" s="11">
        <f t="shared" si="3"/>
        <v>10.42982307892558</v>
      </c>
      <c r="CI37" s="11">
        <f t="shared" si="6"/>
        <v>9.2307729312435924</v>
      </c>
      <c r="CJ37" s="11">
        <f t="shared" si="6"/>
        <v>1.1990501476819886</v>
      </c>
      <c r="CK37" s="11">
        <f t="shared" si="6"/>
        <v>5.8425018298087421</v>
      </c>
      <c r="CL37" s="11">
        <f t="shared" si="6"/>
        <v>7.0903284760037373</v>
      </c>
      <c r="CM37" s="11">
        <f t="shared" si="6"/>
        <v>1.2478266461949954</v>
      </c>
      <c r="CN37" s="11">
        <f t="shared" si="6"/>
        <v>-0.52544552027883906</v>
      </c>
      <c r="CO37" s="11">
        <f t="shared" si="6"/>
        <v>0.58387874028403308</v>
      </c>
      <c r="CP37" s="11">
        <f t="shared" si="6"/>
        <v>1.1093242605628721</v>
      </c>
      <c r="CQ37" s="79">
        <f t="shared" si="6"/>
        <v>6.215849057675114</v>
      </c>
      <c r="CS37" s="74" t="s">
        <v>79</v>
      </c>
      <c r="CT37" s="82">
        <f t="shared" si="5"/>
        <v>1.3704579399504127</v>
      </c>
      <c r="CU37" s="82">
        <f t="shared" si="5"/>
        <v>1.4927619540472548</v>
      </c>
      <c r="CV37" s="82">
        <f t="shared" si="5"/>
        <v>0.1223040140968418</v>
      </c>
      <c r="CW37" s="82">
        <f t="shared" si="5"/>
        <v>0.33157766854961562</v>
      </c>
      <c r="CX37" s="82">
        <f t="shared" si="5"/>
        <v>3.8063886093429899</v>
      </c>
      <c r="CY37" s="82">
        <f t="shared" si="5"/>
        <v>0.70742483983209525</v>
      </c>
      <c r="CZ37" s="82">
        <f t="shared" si="5"/>
        <v>0.1520982924124667</v>
      </c>
      <c r="DA37" s="82">
        <f t="shared" si="5"/>
        <v>0.16829666394774817</v>
      </c>
      <c r="DB37" s="82">
        <f t="shared" si="4"/>
        <v>1.6198371535281496E-2</v>
      </c>
      <c r="DC37" s="82">
        <f t="shared" si="4"/>
        <v>19.858004791216477</v>
      </c>
      <c r="DD37" s="82">
        <f t="shared" si="4"/>
        <v>2.9549567766092362</v>
      </c>
      <c r="DE37" s="78">
        <f t="shared" si="4"/>
        <v>2.3321041550557964</v>
      </c>
      <c r="DF37" s="65">
        <f t="shared" si="4"/>
        <v>0.62285262155343957</v>
      </c>
      <c r="DH37" s="74" t="s">
        <v>79</v>
      </c>
      <c r="DI37" s="78">
        <f t="shared" si="2"/>
        <v>0.5241048566172043</v>
      </c>
      <c r="DJ37" s="78">
        <f t="shared" si="2"/>
        <v>0.14304092643959873</v>
      </c>
      <c r="DK37" s="78">
        <f t="shared" si="2"/>
        <v>0.38106393017760559</v>
      </c>
      <c r="DL37" s="78">
        <f t="shared" si="2"/>
        <v>16.378943157990037</v>
      </c>
      <c r="DM37" s="78">
        <f t="shared" si="2"/>
        <v>3.951554881999122</v>
      </c>
      <c r="DN37" s="78">
        <f t="shared" si="2"/>
        <v>3.5864882238075526</v>
      </c>
      <c r="DO37" s="78">
        <f t="shared" si="2"/>
        <v>8.8409000521833612</v>
      </c>
      <c r="DP37" s="132">
        <f t="shared" ref="DP37:DP51" si="7">AM37/$AM37*100</f>
        <v>100</v>
      </c>
      <c r="DQ37" s="62"/>
    </row>
    <row r="38" spans="2:121" ht="12">
      <c r="B38" s="90" t="s">
        <v>80</v>
      </c>
      <c r="C38" s="91">
        <v>16294350</v>
      </c>
      <c r="D38" s="91">
        <v>14002345</v>
      </c>
      <c r="E38" s="91">
        <v>2292005</v>
      </c>
      <c r="F38" s="91">
        <v>2028584</v>
      </c>
      <c r="G38" s="91">
        <v>263421</v>
      </c>
      <c r="H38" s="91">
        <v>1136172</v>
      </c>
      <c r="I38" s="91">
        <v>1368744</v>
      </c>
      <c r="J38" s="91">
        <v>232572</v>
      </c>
      <c r="K38" s="91">
        <v>-142796</v>
      </c>
      <c r="L38" s="91">
        <v>64593</v>
      </c>
      <c r="M38" s="91">
        <v>207389</v>
      </c>
      <c r="N38" s="92">
        <v>1239621</v>
      </c>
      <c r="O38" s="5"/>
      <c r="P38" s="90" t="s">
        <v>80</v>
      </c>
      <c r="Q38" s="75">
        <v>253342</v>
      </c>
      <c r="R38" s="75">
        <v>274335</v>
      </c>
      <c r="S38" s="75">
        <v>20993</v>
      </c>
      <c r="T38" s="75">
        <v>97436</v>
      </c>
      <c r="U38" s="75">
        <v>751924</v>
      </c>
      <c r="V38" s="75">
        <v>136919</v>
      </c>
      <c r="W38" s="75">
        <v>39347</v>
      </c>
      <c r="X38" s="75">
        <v>43537</v>
      </c>
      <c r="Y38" s="75">
        <v>4190</v>
      </c>
      <c r="Z38" s="75">
        <v>5956029</v>
      </c>
      <c r="AA38" s="75">
        <v>972889</v>
      </c>
      <c r="AB38" s="75">
        <v>880055</v>
      </c>
      <c r="AC38" s="76">
        <v>92834</v>
      </c>
      <c r="AD38" s="5">
        <v>0</v>
      </c>
      <c r="AE38" s="90" t="s">
        <v>80</v>
      </c>
      <c r="AF38" s="75">
        <v>525132</v>
      </c>
      <c r="AG38" s="75">
        <v>452007</v>
      </c>
      <c r="AH38" s="75">
        <v>73125</v>
      </c>
      <c r="AI38" s="75">
        <v>4458008</v>
      </c>
      <c r="AJ38" s="75">
        <v>945111</v>
      </c>
      <c r="AK38" s="75">
        <v>1005594</v>
      </c>
      <c r="AL38" s="75">
        <v>2507303</v>
      </c>
      <c r="AM38" s="75">
        <v>23386551</v>
      </c>
      <c r="AN38" s="75">
        <v>12580</v>
      </c>
      <c r="AO38" s="76">
        <v>1859.0263116057233</v>
      </c>
      <c r="AQ38" s="90" t="s">
        <v>80</v>
      </c>
      <c r="AR38" s="78">
        <v>3.1105899654428111</v>
      </c>
      <c r="AS38" s="78">
        <v>2.9198771371867873</v>
      </c>
      <c r="AT38" s="78">
        <v>4.2912193992165433</v>
      </c>
      <c r="AU38" s="78">
        <v>5.9289008131932288</v>
      </c>
      <c r="AV38" s="78">
        <v>-6.8044322740877545</v>
      </c>
      <c r="AW38" s="78">
        <v>-29.859258225781961</v>
      </c>
      <c r="AX38" s="78">
        <v>-26.411771157481382</v>
      </c>
      <c r="AY38" s="78">
        <v>-3.1587538204015693</v>
      </c>
      <c r="AZ38" s="78">
        <v>-3.8916818846537207</v>
      </c>
      <c r="BA38" s="78">
        <v>-7.6094574685680776</v>
      </c>
      <c r="BB38" s="78">
        <v>1.3985339506172839E-2</v>
      </c>
      <c r="BC38" s="79">
        <v>-28.018695311597234</v>
      </c>
      <c r="BE38" s="90" t="s">
        <v>80</v>
      </c>
      <c r="BF38" s="78">
        <v>-1.6563862287420084</v>
      </c>
      <c r="BG38" s="78">
        <v>-4.3929044399526029</v>
      </c>
      <c r="BH38" s="78">
        <v>-28.427261259418362</v>
      </c>
      <c r="BI38" s="78">
        <v>-43.080131556656404</v>
      </c>
      <c r="BJ38" s="78">
        <v>2.1155815336811772</v>
      </c>
      <c r="BK38" s="78">
        <v>-75.418800840923012</v>
      </c>
      <c r="BL38" s="78">
        <v>11.940256045519202</v>
      </c>
      <c r="BM38" s="78">
        <v>12.740502887329413</v>
      </c>
      <c r="BN38" s="78">
        <v>20.853764061147967</v>
      </c>
      <c r="BO38" s="78">
        <v>-0.48470862094632972</v>
      </c>
      <c r="BP38" s="80">
        <v>-9.0689958127710479</v>
      </c>
      <c r="BQ38" s="80">
        <v>-8.1760947229595491</v>
      </c>
      <c r="BR38" s="65">
        <v>-16.743793944611852</v>
      </c>
      <c r="BS38" s="5"/>
      <c r="BT38" s="90" t="s">
        <v>80</v>
      </c>
      <c r="BU38" s="11">
        <v>-2.1982176613556574</v>
      </c>
      <c r="BV38" s="11">
        <v>-1.3380277078690435</v>
      </c>
      <c r="BW38" s="11">
        <v>-7.1994213051092677</v>
      </c>
      <c r="BX38" s="11">
        <v>1.8232216827798922</v>
      </c>
      <c r="BY38" s="11">
        <v>30.006162531259719</v>
      </c>
      <c r="BZ38" s="11">
        <v>-10.396588349348464</v>
      </c>
      <c r="CA38" s="11">
        <v>-0.85549744596348354</v>
      </c>
      <c r="CB38" s="11">
        <v>-9.0243905043965275E-2</v>
      </c>
      <c r="CC38" s="11">
        <v>-1.0617381046008649</v>
      </c>
      <c r="CD38" s="69">
        <v>0.98191961425802643</v>
      </c>
      <c r="CE38" s="90" t="s">
        <v>80</v>
      </c>
      <c r="CF38" s="93">
        <f t="shared" si="3"/>
        <v>69.674019054797782</v>
      </c>
      <c r="CG38" s="93">
        <f t="shared" si="3"/>
        <v>59.873493102937672</v>
      </c>
      <c r="CH38" s="93">
        <f t="shared" si="3"/>
        <v>9.8005259518601093</v>
      </c>
      <c r="CI38" s="93">
        <f t="shared" si="6"/>
        <v>8.6741478040092357</v>
      </c>
      <c r="CJ38" s="93">
        <f t="shared" si="6"/>
        <v>1.1263781478508739</v>
      </c>
      <c r="CK38" s="93">
        <f t="shared" si="6"/>
        <v>4.8582281329128012</v>
      </c>
      <c r="CL38" s="93">
        <f t="shared" si="6"/>
        <v>5.8526971334935194</v>
      </c>
      <c r="CM38" s="93">
        <f t="shared" si="6"/>
        <v>0.99446900058071841</v>
      </c>
      <c r="CN38" s="93">
        <f t="shared" si="6"/>
        <v>-0.61059024907092974</v>
      </c>
      <c r="CO38" s="93">
        <f t="shared" si="6"/>
        <v>0.27619720411102944</v>
      </c>
      <c r="CP38" s="93">
        <f t="shared" si="6"/>
        <v>0.88678745318195917</v>
      </c>
      <c r="CQ38" s="65">
        <f t="shared" si="6"/>
        <v>5.3005721108683357</v>
      </c>
      <c r="CS38" s="90" t="s">
        <v>80</v>
      </c>
      <c r="CT38" s="82">
        <f t="shared" si="5"/>
        <v>1.08328072831261</v>
      </c>
      <c r="CU38" s="82">
        <f t="shared" si="5"/>
        <v>1.1730459955382049</v>
      </c>
      <c r="CV38" s="82">
        <f t="shared" si="5"/>
        <v>8.9765267225594733E-2</v>
      </c>
      <c r="CW38" s="82">
        <f t="shared" si="5"/>
        <v>0.41663261932039491</v>
      </c>
      <c r="CX38" s="82">
        <f t="shared" si="5"/>
        <v>3.215198341987239</v>
      </c>
      <c r="CY38" s="82">
        <f t="shared" si="5"/>
        <v>0.5854604212480925</v>
      </c>
      <c r="CZ38" s="82">
        <f t="shared" si="5"/>
        <v>0.16824627111539447</v>
      </c>
      <c r="DA38" s="82">
        <f t="shared" si="5"/>
        <v>0.18616255128855896</v>
      </c>
      <c r="DB38" s="82">
        <f t="shared" si="4"/>
        <v>1.7916280173164482E-2</v>
      </c>
      <c r="DC38" s="82">
        <f t="shared" si="4"/>
        <v>25.467752812289422</v>
      </c>
      <c r="DD38" s="82">
        <f t="shared" si="4"/>
        <v>4.1600362533149928</v>
      </c>
      <c r="DE38" s="78">
        <f t="shared" si="4"/>
        <v>3.7630816104520926</v>
      </c>
      <c r="DF38" s="83">
        <f t="shared" si="4"/>
        <v>0.39695464286290011</v>
      </c>
      <c r="DH38" s="90" t="s">
        <v>80</v>
      </c>
      <c r="DI38" s="78">
        <f t="shared" ref="DI38:DO51" si="8">AF38/$AM38*100</f>
        <v>2.2454444009294061</v>
      </c>
      <c r="DJ38" s="78">
        <f t="shared" si="8"/>
        <v>1.9327646902700617</v>
      </c>
      <c r="DK38" s="78">
        <f t="shared" si="8"/>
        <v>0.31267971065934436</v>
      </c>
      <c r="DL38" s="78">
        <f t="shared" si="8"/>
        <v>19.062272158045023</v>
      </c>
      <c r="DM38" s="78">
        <f t="shared" si="8"/>
        <v>4.0412585849020664</v>
      </c>
      <c r="DN38" s="78">
        <f t="shared" si="8"/>
        <v>4.299881585788345</v>
      </c>
      <c r="DO38" s="78">
        <f t="shared" si="8"/>
        <v>10.721131987354612</v>
      </c>
      <c r="DP38" s="137">
        <f t="shared" si="7"/>
        <v>100</v>
      </c>
      <c r="DQ38" s="73"/>
    </row>
    <row r="39" spans="2:121" ht="12">
      <c r="B39" s="63" t="s">
        <v>81</v>
      </c>
      <c r="C39" s="5">
        <v>24397006</v>
      </c>
      <c r="D39" s="5">
        <v>20968770</v>
      </c>
      <c r="E39" s="5">
        <v>3428236</v>
      </c>
      <c r="F39" s="5">
        <v>3034238</v>
      </c>
      <c r="G39" s="5">
        <v>393998</v>
      </c>
      <c r="H39" s="5">
        <v>1903674</v>
      </c>
      <c r="I39" s="5">
        <v>2312455</v>
      </c>
      <c r="J39" s="5">
        <v>408781</v>
      </c>
      <c r="K39" s="5">
        <v>-180157</v>
      </c>
      <c r="L39" s="5">
        <v>186898</v>
      </c>
      <c r="M39" s="5">
        <v>367055</v>
      </c>
      <c r="N39" s="64">
        <v>2027635</v>
      </c>
      <c r="O39" s="5"/>
      <c r="P39" s="63" t="s">
        <v>81</v>
      </c>
      <c r="Q39" s="5">
        <v>427965</v>
      </c>
      <c r="R39" s="5">
        <v>463707</v>
      </c>
      <c r="S39" s="5">
        <v>35742</v>
      </c>
      <c r="T39" s="5">
        <v>161487</v>
      </c>
      <c r="U39" s="5">
        <v>1084074</v>
      </c>
      <c r="V39" s="5">
        <v>354109</v>
      </c>
      <c r="W39" s="5">
        <v>56196</v>
      </c>
      <c r="X39" s="5">
        <v>62180</v>
      </c>
      <c r="Y39" s="5">
        <v>5984</v>
      </c>
      <c r="Z39" s="5">
        <v>6094413</v>
      </c>
      <c r="AA39" s="5">
        <v>825045</v>
      </c>
      <c r="AB39" s="5">
        <v>662381</v>
      </c>
      <c r="AC39" s="64">
        <v>162664</v>
      </c>
      <c r="AD39" s="5">
        <v>0</v>
      </c>
      <c r="AE39" s="63" t="s">
        <v>81</v>
      </c>
      <c r="AF39" s="5">
        <v>131325</v>
      </c>
      <c r="AG39" s="5">
        <v>40434</v>
      </c>
      <c r="AH39" s="5">
        <v>90891</v>
      </c>
      <c r="AI39" s="5">
        <v>5138043</v>
      </c>
      <c r="AJ39" s="5">
        <v>450466</v>
      </c>
      <c r="AK39" s="5">
        <v>1321800</v>
      </c>
      <c r="AL39" s="5">
        <v>3365777</v>
      </c>
      <c r="AM39" s="5">
        <v>32395093</v>
      </c>
      <c r="AN39" s="5">
        <v>18992</v>
      </c>
      <c r="AO39" s="64">
        <v>1705.723093934288</v>
      </c>
      <c r="AQ39" s="63" t="s">
        <v>81</v>
      </c>
      <c r="AR39" s="11">
        <v>0.25172434608232902</v>
      </c>
      <c r="AS39" s="11">
        <v>6.5912802115852487E-2</v>
      </c>
      <c r="AT39" s="11">
        <v>1.4034297910931444</v>
      </c>
      <c r="AU39" s="11">
        <v>2.9943058867456998</v>
      </c>
      <c r="AV39" s="11">
        <v>-9.3765813176803956</v>
      </c>
      <c r="AW39" s="11">
        <v>17.373949372583063</v>
      </c>
      <c r="AX39" s="11">
        <v>13.949908370171697</v>
      </c>
      <c r="AY39" s="11">
        <v>0.32100286399344252</v>
      </c>
      <c r="AZ39" s="11">
        <v>-11.944648116619236</v>
      </c>
      <c r="BA39" s="11">
        <v>-2.1870764142204449</v>
      </c>
      <c r="BB39" s="11">
        <v>4.273730082298564</v>
      </c>
      <c r="BC39" s="65">
        <v>17.258016386692638</v>
      </c>
      <c r="BE39" s="63" t="s">
        <v>81</v>
      </c>
      <c r="BF39" s="11">
        <v>-3.2666014190232295</v>
      </c>
      <c r="BG39" s="11">
        <v>-5.8634970259241959</v>
      </c>
      <c r="BH39" s="11">
        <v>-28.76248181292727</v>
      </c>
      <c r="BI39" s="11">
        <v>44.378185069289231</v>
      </c>
      <c r="BJ39" s="11">
        <v>-2.7177058739598281</v>
      </c>
      <c r="BK39" s="11">
        <v>484.51190122478624</v>
      </c>
      <c r="BL39" s="11">
        <v>4.8159062931323913</v>
      </c>
      <c r="BM39" s="11">
        <v>5.5633838683938004</v>
      </c>
      <c r="BN39" s="11">
        <v>13.140480242011723</v>
      </c>
      <c r="BO39" s="11">
        <v>-2.1069512686603007</v>
      </c>
      <c r="BP39" s="57">
        <v>-11.399330967198063</v>
      </c>
      <c r="BQ39" s="57">
        <v>-9.6986733885645027</v>
      </c>
      <c r="BR39" s="86">
        <v>-17.710146100611112</v>
      </c>
      <c r="BS39" s="5"/>
      <c r="BT39" s="63" t="s">
        <v>81</v>
      </c>
      <c r="BU39" s="11">
        <v>-7.0903521121778317</v>
      </c>
      <c r="BV39" s="11">
        <v>-7.9015101473703382</v>
      </c>
      <c r="BW39" s="11">
        <v>-6.7248881408809167</v>
      </c>
      <c r="BX39" s="11">
        <v>-0.2910514393345599</v>
      </c>
      <c r="BY39" s="11">
        <v>31.348810627664353</v>
      </c>
      <c r="BZ39" s="11">
        <v>-8.4452312973514374</v>
      </c>
      <c r="CA39" s="11">
        <v>-1.7348109724417554E-2</v>
      </c>
      <c r="CB39" s="11">
        <v>0.6583400081371602</v>
      </c>
      <c r="CC39" s="11">
        <v>-1.6773659142679642</v>
      </c>
      <c r="CD39" s="69">
        <v>2.3755526325388154</v>
      </c>
      <c r="CE39" s="63" t="s">
        <v>81</v>
      </c>
      <c r="CF39" s="11">
        <f t="shared" si="3"/>
        <v>75.31080710279177</v>
      </c>
      <c r="CG39" s="11">
        <f t="shared" si="3"/>
        <v>64.728229056172182</v>
      </c>
      <c r="CH39" s="11">
        <f t="shared" si="3"/>
        <v>10.582578046619592</v>
      </c>
      <c r="CI39" s="11">
        <f t="shared" si="6"/>
        <v>9.3663506383513084</v>
      </c>
      <c r="CJ39" s="11">
        <f t="shared" si="6"/>
        <v>1.2162274082682831</v>
      </c>
      <c r="CK39" s="11">
        <f t="shared" si="6"/>
        <v>5.8764270255374793</v>
      </c>
      <c r="CL39" s="11">
        <f t="shared" si="6"/>
        <v>7.1382878882304794</v>
      </c>
      <c r="CM39" s="11">
        <f t="shared" si="6"/>
        <v>1.261860862693001</v>
      </c>
      <c r="CN39" s="11">
        <f t="shared" si="6"/>
        <v>-0.55612434883270745</v>
      </c>
      <c r="CO39" s="11">
        <f t="shared" si="6"/>
        <v>0.57693305587979016</v>
      </c>
      <c r="CP39" s="11">
        <f t="shared" si="6"/>
        <v>1.1330574047124977</v>
      </c>
      <c r="CQ39" s="86">
        <f t="shared" si="6"/>
        <v>6.2590806576786191</v>
      </c>
      <c r="CS39" s="63" t="s">
        <v>81</v>
      </c>
      <c r="CT39" s="59">
        <f t="shared" si="5"/>
        <v>1.3210797079668826</v>
      </c>
      <c r="CU39" s="59">
        <f t="shared" si="5"/>
        <v>1.4314112325592028</v>
      </c>
      <c r="CV39" s="59">
        <f t="shared" si="5"/>
        <v>0.11033152459232021</v>
      </c>
      <c r="CW39" s="59">
        <f t="shared" si="5"/>
        <v>0.49849216361255705</v>
      </c>
      <c r="CX39" s="59">
        <f t="shared" si="5"/>
        <v>3.3464142239073063</v>
      </c>
      <c r="CY39" s="59">
        <f t="shared" si="5"/>
        <v>1.0930945621918728</v>
      </c>
      <c r="CZ39" s="59">
        <f t="shared" si="5"/>
        <v>0.17347071669156808</v>
      </c>
      <c r="DA39" s="59">
        <f t="shared" si="5"/>
        <v>0.19194265007975128</v>
      </c>
      <c r="DB39" s="59">
        <f t="shared" si="4"/>
        <v>1.8471933388183204E-2</v>
      </c>
      <c r="DC39" s="59">
        <f t="shared" si="4"/>
        <v>18.812765871670749</v>
      </c>
      <c r="DD39" s="59">
        <f t="shared" si="4"/>
        <v>2.5468209027830233</v>
      </c>
      <c r="DE39" s="11">
        <f t="shared" si="4"/>
        <v>2.0446954728606581</v>
      </c>
      <c r="DF39" s="65">
        <f t="shared" si="4"/>
        <v>0.50212542992236509</v>
      </c>
      <c r="DH39" s="63" t="s">
        <v>81</v>
      </c>
      <c r="DI39" s="11">
        <f t="shared" si="8"/>
        <v>0.40538546995373653</v>
      </c>
      <c r="DJ39" s="11">
        <f t="shared" si="8"/>
        <v>0.12481519963532749</v>
      </c>
      <c r="DK39" s="11">
        <f t="shared" si="8"/>
        <v>0.28057027031840903</v>
      </c>
      <c r="DL39" s="11">
        <f t="shared" si="8"/>
        <v>15.860559498933991</v>
      </c>
      <c r="DM39" s="11">
        <f t="shared" si="8"/>
        <v>1.3905377582956777</v>
      </c>
      <c r="DN39" s="11">
        <f t="shared" si="8"/>
        <v>4.0802475856451466</v>
      </c>
      <c r="DO39" s="11">
        <f t="shared" si="8"/>
        <v>10.389774154993166</v>
      </c>
      <c r="DP39" s="133">
        <f t="shared" si="7"/>
        <v>100</v>
      </c>
      <c r="DQ39" s="73"/>
    </row>
    <row r="40" spans="2:121" ht="12">
      <c r="B40" s="74" t="s">
        <v>82</v>
      </c>
      <c r="C40" s="75">
        <v>5594452</v>
      </c>
      <c r="D40" s="75">
        <v>4807387</v>
      </c>
      <c r="E40" s="75">
        <v>787065</v>
      </c>
      <c r="F40" s="75">
        <v>696744</v>
      </c>
      <c r="G40" s="75">
        <v>90321</v>
      </c>
      <c r="H40" s="75">
        <v>607110</v>
      </c>
      <c r="I40" s="75">
        <v>686730</v>
      </c>
      <c r="J40" s="75">
        <v>79620</v>
      </c>
      <c r="K40" s="75">
        <v>8077</v>
      </c>
      <c r="L40" s="75">
        <v>77147</v>
      </c>
      <c r="M40" s="75">
        <v>69070</v>
      </c>
      <c r="N40" s="64">
        <v>590146</v>
      </c>
      <c r="O40" s="5"/>
      <c r="P40" s="74" t="s">
        <v>82</v>
      </c>
      <c r="Q40" s="75">
        <v>113909</v>
      </c>
      <c r="R40" s="75">
        <v>123513</v>
      </c>
      <c r="S40" s="75">
        <v>9604</v>
      </c>
      <c r="T40" s="75">
        <v>26712</v>
      </c>
      <c r="U40" s="75">
        <v>269911</v>
      </c>
      <c r="V40" s="75">
        <v>179614</v>
      </c>
      <c r="W40" s="75">
        <v>8887</v>
      </c>
      <c r="X40" s="75">
        <v>9833</v>
      </c>
      <c r="Y40" s="75">
        <v>946</v>
      </c>
      <c r="Z40" s="75">
        <v>1537960</v>
      </c>
      <c r="AA40" s="75">
        <v>-24864</v>
      </c>
      <c r="AB40" s="75">
        <v>-53446</v>
      </c>
      <c r="AC40" s="76">
        <v>28582</v>
      </c>
      <c r="AD40" s="5">
        <v>0</v>
      </c>
      <c r="AE40" s="74" t="s">
        <v>82</v>
      </c>
      <c r="AF40" s="75">
        <v>48787</v>
      </c>
      <c r="AG40" s="75">
        <v>27221</v>
      </c>
      <c r="AH40" s="75">
        <v>21566</v>
      </c>
      <c r="AI40" s="75">
        <v>1514037</v>
      </c>
      <c r="AJ40" s="75">
        <v>184312</v>
      </c>
      <c r="AK40" s="75">
        <v>225075</v>
      </c>
      <c r="AL40" s="75">
        <v>1104650</v>
      </c>
      <c r="AM40" s="75">
        <v>7739522</v>
      </c>
      <c r="AN40" s="5">
        <v>4987</v>
      </c>
      <c r="AO40" s="64">
        <v>1551.9394425506316</v>
      </c>
      <c r="AQ40" s="74" t="s">
        <v>82</v>
      </c>
      <c r="AR40" s="78">
        <v>0.12771785236417629</v>
      </c>
      <c r="AS40" s="78">
        <v>-5.5113909703000272E-2</v>
      </c>
      <c r="AT40" s="78">
        <v>1.2591376573117983</v>
      </c>
      <c r="AU40" s="78">
        <v>2.8572947006815874</v>
      </c>
      <c r="AV40" s="78">
        <v>-9.5786322818328351</v>
      </c>
      <c r="AW40" s="78">
        <v>29.669221847974896</v>
      </c>
      <c r="AX40" s="78">
        <v>27.501127909588995</v>
      </c>
      <c r="AY40" s="78">
        <v>13.083740484035905</v>
      </c>
      <c r="AZ40" s="78">
        <v>-41.009348524685947</v>
      </c>
      <c r="BA40" s="78">
        <v>10.519454472523064</v>
      </c>
      <c r="BB40" s="78">
        <v>23.093099515255204</v>
      </c>
      <c r="BC40" s="79">
        <v>32.248565794191464</v>
      </c>
      <c r="BE40" s="74" t="s">
        <v>82</v>
      </c>
      <c r="BF40" s="78">
        <v>-3.0330631980386817</v>
      </c>
      <c r="BG40" s="78">
        <v>-5.6814276877963854</v>
      </c>
      <c r="BH40" s="78">
        <v>-28.758994139900601</v>
      </c>
      <c r="BI40" s="78">
        <v>18.772787905735882</v>
      </c>
      <c r="BJ40" s="78">
        <v>-4.1954914439660529</v>
      </c>
      <c r="BK40" s="78">
        <v>631.71466981708556</v>
      </c>
      <c r="BL40" s="78">
        <v>7.4996975928389986</v>
      </c>
      <c r="BM40" s="78">
        <v>8.2691037216472143</v>
      </c>
      <c r="BN40" s="78">
        <v>16.073619631901838</v>
      </c>
      <c r="BO40" s="78">
        <v>-2.2004205872833076</v>
      </c>
      <c r="BP40" s="57">
        <v>-152.00803212851406</v>
      </c>
      <c r="BQ40" s="57">
        <v>-546.08964193306065</v>
      </c>
      <c r="BR40" s="79">
        <v>-20.222178803695538</v>
      </c>
      <c r="BS40" s="5"/>
      <c r="BT40" s="74" t="s">
        <v>82</v>
      </c>
      <c r="BU40" s="78">
        <v>14.588030815482902</v>
      </c>
      <c r="BV40" s="78">
        <v>40.757019494286155</v>
      </c>
      <c r="BW40" s="78">
        <v>-7.1911176141498476</v>
      </c>
      <c r="BX40" s="78">
        <v>2.1494030073290742</v>
      </c>
      <c r="BY40" s="78">
        <v>22.128057143993054</v>
      </c>
      <c r="BZ40" s="78">
        <v>-0.21855937012342178</v>
      </c>
      <c r="CA40" s="78">
        <v>-9.4420336910573804E-2</v>
      </c>
      <c r="CB40" s="78">
        <v>1.4609709024999482</v>
      </c>
      <c r="CC40" s="78">
        <v>-1.4816278150928488</v>
      </c>
      <c r="CD40" s="69">
        <v>2.9868527588639902</v>
      </c>
      <c r="CE40" s="74" t="s">
        <v>82</v>
      </c>
      <c r="CF40" s="78">
        <f t="shared" si="3"/>
        <v>72.284205665414476</v>
      </c>
      <c r="CG40" s="78">
        <f t="shared" si="3"/>
        <v>62.114779181453329</v>
      </c>
      <c r="CH40" s="78">
        <f t="shared" si="3"/>
        <v>10.169426483961153</v>
      </c>
      <c r="CI40" s="78">
        <f t="shared" si="6"/>
        <v>9.0024164283013874</v>
      </c>
      <c r="CJ40" s="78">
        <f t="shared" si="6"/>
        <v>1.1670100556597682</v>
      </c>
      <c r="CK40" s="78">
        <f t="shared" si="6"/>
        <v>7.8442828898218782</v>
      </c>
      <c r="CL40" s="78">
        <f t="shared" si="6"/>
        <v>8.8730285927218766</v>
      </c>
      <c r="CM40" s="78">
        <f t="shared" si="6"/>
        <v>1.0287457028999982</v>
      </c>
      <c r="CN40" s="78">
        <f t="shared" si="6"/>
        <v>0.10436045016733592</v>
      </c>
      <c r="CO40" s="78">
        <f t="shared" si="6"/>
        <v>0.99679282518997936</v>
      </c>
      <c r="CP40" s="78">
        <f t="shared" si="6"/>
        <v>0.8924323750226435</v>
      </c>
      <c r="CQ40" s="79">
        <f t="shared" si="6"/>
        <v>7.625096226872925</v>
      </c>
      <c r="CS40" s="74" t="s">
        <v>82</v>
      </c>
      <c r="CT40" s="82">
        <f t="shared" si="5"/>
        <v>1.4717833995432794</v>
      </c>
      <c r="CU40" s="82">
        <f t="shared" si="5"/>
        <v>1.5958737503427214</v>
      </c>
      <c r="CV40" s="82">
        <f t="shared" si="5"/>
        <v>0.12409035079944213</v>
      </c>
      <c r="CW40" s="82">
        <f t="shared" si="5"/>
        <v>0.34513759376871078</v>
      </c>
      <c r="CX40" s="82">
        <f t="shared" si="5"/>
        <v>3.4874375962753259</v>
      </c>
      <c r="CY40" s="82">
        <f t="shared" si="5"/>
        <v>2.3207376372856103</v>
      </c>
      <c r="CZ40" s="82">
        <f t="shared" si="5"/>
        <v>0.11482621278161623</v>
      </c>
      <c r="DA40" s="82">
        <f t="shared" si="5"/>
        <v>0.12704918985952879</v>
      </c>
      <c r="DB40" s="82">
        <f t="shared" si="4"/>
        <v>1.2222977077912563E-2</v>
      </c>
      <c r="DC40" s="82">
        <f t="shared" si="4"/>
        <v>19.871511444763641</v>
      </c>
      <c r="DD40" s="59">
        <f t="shared" si="4"/>
        <v>-0.32126015017464898</v>
      </c>
      <c r="DE40" s="11">
        <f t="shared" si="4"/>
        <v>-0.69055944281830328</v>
      </c>
      <c r="DF40" s="65">
        <f t="shared" si="4"/>
        <v>0.36929929264365419</v>
      </c>
      <c r="DH40" s="74" t="s">
        <v>82</v>
      </c>
      <c r="DI40" s="11">
        <f t="shared" si="8"/>
        <v>0.63036192674431313</v>
      </c>
      <c r="DJ40" s="78">
        <f t="shared" si="8"/>
        <v>0.35171422731274621</v>
      </c>
      <c r="DK40" s="78">
        <f t="shared" si="8"/>
        <v>0.27864769943156698</v>
      </c>
      <c r="DL40" s="78">
        <f t="shared" si="8"/>
        <v>19.562409668193979</v>
      </c>
      <c r="DM40" s="78">
        <f t="shared" si="8"/>
        <v>2.3814390604484359</v>
      </c>
      <c r="DN40" s="78">
        <f t="shared" si="8"/>
        <v>2.9081253338384463</v>
      </c>
      <c r="DO40" s="78">
        <f t="shared" si="8"/>
        <v>14.272845273907098</v>
      </c>
      <c r="DP40" s="133">
        <f t="shared" si="7"/>
        <v>100</v>
      </c>
      <c r="DQ40" s="73"/>
    </row>
    <row r="41" spans="2:121" ht="12">
      <c r="B41" s="63" t="s">
        <v>83</v>
      </c>
      <c r="C41" s="5">
        <v>15397921</v>
      </c>
      <c r="D41" s="5">
        <v>13234116</v>
      </c>
      <c r="E41" s="5">
        <v>2163805</v>
      </c>
      <c r="F41" s="5">
        <v>1915224</v>
      </c>
      <c r="G41" s="5">
        <v>248581</v>
      </c>
      <c r="H41" s="5">
        <v>994093</v>
      </c>
      <c r="I41" s="5">
        <v>1440248</v>
      </c>
      <c r="J41" s="5">
        <v>446155</v>
      </c>
      <c r="K41" s="5">
        <v>-92289</v>
      </c>
      <c r="L41" s="5">
        <v>332352</v>
      </c>
      <c r="M41" s="5">
        <v>424641</v>
      </c>
      <c r="N41" s="95">
        <v>1064346</v>
      </c>
      <c r="O41" s="5"/>
      <c r="P41" s="63" t="s">
        <v>83</v>
      </c>
      <c r="Q41" s="5">
        <v>201703</v>
      </c>
      <c r="R41" s="5">
        <v>220870</v>
      </c>
      <c r="S41" s="5">
        <v>19167</v>
      </c>
      <c r="T41" s="5">
        <v>64788</v>
      </c>
      <c r="U41" s="5">
        <v>684515</v>
      </c>
      <c r="V41" s="5">
        <v>113340</v>
      </c>
      <c r="W41" s="5">
        <v>22036</v>
      </c>
      <c r="X41" s="5">
        <v>24383</v>
      </c>
      <c r="Y41" s="5">
        <v>2347</v>
      </c>
      <c r="Z41" s="5">
        <v>4400722</v>
      </c>
      <c r="AA41" s="5">
        <v>1191153</v>
      </c>
      <c r="AB41" s="5">
        <v>1152784</v>
      </c>
      <c r="AC41" s="64">
        <v>38369</v>
      </c>
      <c r="AD41" s="5">
        <v>0</v>
      </c>
      <c r="AE41" s="63" t="s">
        <v>83</v>
      </c>
      <c r="AF41" s="5">
        <v>65580</v>
      </c>
      <c r="AG41" s="5">
        <v>28893</v>
      </c>
      <c r="AH41" s="5">
        <v>36687</v>
      </c>
      <c r="AI41" s="5">
        <v>3143989</v>
      </c>
      <c r="AJ41" s="5">
        <v>413851</v>
      </c>
      <c r="AK41" s="5">
        <v>729664</v>
      </c>
      <c r="AL41" s="5">
        <v>2000474</v>
      </c>
      <c r="AM41" s="5">
        <v>20792736</v>
      </c>
      <c r="AN41" s="96">
        <v>11023</v>
      </c>
      <c r="AO41" s="95">
        <v>1886.3046357615895</v>
      </c>
      <c r="AQ41" s="63" t="s">
        <v>83</v>
      </c>
      <c r="AR41" s="11">
        <v>1.014585785919224</v>
      </c>
      <c r="AS41" s="11">
        <v>0.82685063913712964</v>
      </c>
      <c r="AT41" s="11">
        <v>2.1781876187031268</v>
      </c>
      <c r="AU41" s="11">
        <v>3.7806415115196583</v>
      </c>
      <c r="AV41" s="11">
        <v>-8.6851269542729526</v>
      </c>
      <c r="AW41" s="11">
        <v>-37.67836644826879</v>
      </c>
      <c r="AX41" s="11">
        <v>-28.836931225819839</v>
      </c>
      <c r="AY41" s="11">
        <v>4.0548640410104273</v>
      </c>
      <c r="AZ41" s="11">
        <v>-134.0756334491592</v>
      </c>
      <c r="BA41" s="11">
        <v>-7.8652931326997928</v>
      </c>
      <c r="BB41" s="11">
        <v>6.1201896284152735</v>
      </c>
      <c r="BC41" s="65">
        <v>-34.054859177923987</v>
      </c>
      <c r="BE41" s="63" t="s">
        <v>83</v>
      </c>
      <c r="BF41" s="11">
        <v>-2.3457017255069039</v>
      </c>
      <c r="BG41" s="11">
        <v>-5.2629321437762711</v>
      </c>
      <c r="BH41" s="11">
        <v>-27.921931407942242</v>
      </c>
      <c r="BI41" s="11">
        <v>23.339932988120619</v>
      </c>
      <c r="BJ41" s="11">
        <v>0.32449021766053399</v>
      </c>
      <c r="BK41" s="11">
        <v>-83.149224662137044</v>
      </c>
      <c r="BL41" s="11">
        <v>7.2781266734823031</v>
      </c>
      <c r="BM41" s="11">
        <v>8.0471484911596587</v>
      </c>
      <c r="BN41" s="11">
        <v>15.844027640671273</v>
      </c>
      <c r="BO41" s="11">
        <v>9.7713662970888659</v>
      </c>
      <c r="BP41" s="97">
        <v>33.349118228867553</v>
      </c>
      <c r="BQ41" s="97">
        <v>36.152803170958705</v>
      </c>
      <c r="BR41" s="65">
        <v>-17.618894256575416</v>
      </c>
      <c r="BS41" s="5"/>
      <c r="BT41" s="63" t="s">
        <v>83</v>
      </c>
      <c r="BU41" s="11">
        <v>16.220958051996384</v>
      </c>
      <c r="BV41" s="11">
        <v>71.40060508987365</v>
      </c>
      <c r="BW41" s="11">
        <v>-7.2858225928733891</v>
      </c>
      <c r="BX41" s="11">
        <v>2.7681468622101177</v>
      </c>
      <c r="BY41" s="11">
        <v>62.896267781372764</v>
      </c>
      <c r="BZ41" s="11">
        <v>-7.4158523757500552</v>
      </c>
      <c r="CA41" s="11">
        <v>-0.82602263803729647</v>
      </c>
      <c r="CB41" s="11">
        <v>-0.26199486697473129</v>
      </c>
      <c r="CC41" s="11">
        <v>-0.46952595936794583</v>
      </c>
      <c r="CD41" s="98">
        <v>0.20851010144741189</v>
      </c>
      <c r="CE41" s="63" t="s">
        <v>83</v>
      </c>
      <c r="CF41" s="11">
        <f t="shared" si="3"/>
        <v>74.05432839622452</v>
      </c>
      <c r="CG41" s="11">
        <f t="shared" si="3"/>
        <v>63.64778545738281</v>
      </c>
      <c r="CH41" s="11">
        <f t="shared" si="3"/>
        <v>10.406542938841719</v>
      </c>
      <c r="CI41" s="11">
        <f t="shared" si="6"/>
        <v>9.2110244654671707</v>
      </c>
      <c r="CJ41" s="11">
        <f t="shared" si="6"/>
        <v>1.1955184733745476</v>
      </c>
      <c r="CK41" s="11">
        <f t="shared" si="6"/>
        <v>4.7809629285919852</v>
      </c>
      <c r="CL41" s="11">
        <f t="shared" si="6"/>
        <v>6.9266882434327064</v>
      </c>
      <c r="CM41" s="11">
        <f t="shared" si="6"/>
        <v>2.1457253148407212</v>
      </c>
      <c r="CN41" s="11">
        <f t="shared" si="6"/>
        <v>-0.44385212220267695</v>
      </c>
      <c r="CO41" s="11">
        <f t="shared" si="6"/>
        <v>1.5984043658323752</v>
      </c>
      <c r="CP41" s="11">
        <f t="shared" si="6"/>
        <v>2.0422564880350524</v>
      </c>
      <c r="CQ41" s="65">
        <f t="shared" si="6"/>
        <v>5.1188357318632809</v>
      </c>
      <c r="CS41" s="63" t="s">
        <v>83</v>
      </c>
      <c r="CT41" s="59">
        <f t="shared" si="5"/>
        <v>0.97006473799311455</v>
      </c>
      <c r="CU41" s="59">
        <f t="shared" si="5"/>
        <v>1.0622459689768582</v>
      </c>
      <c r="CV41" s="59">
        <f t="shared" si="5"/>
        <v>9.2181230983743548E-2</v>
      </c>
      <c r="CW41" s="59">
        <f t="shared" si="5"/>
        <v>0.3115895859015379</v>
      </c>
      <c r="CX41" s="59">
        <f t="shared" si="5"/>
        <v>3.2920871981445825</v>
      </c>
      <c r="CY41" s="59">
        <f t="shared" si="5"/>
        <v>0.54509420982404622</v>
      </c>
      <c r="CZ41" s="59">
        <f t="shared" si="5"/>
        <v>0.10597931893138064</v>
      </c>
      <c r="DA41" s="59">
        <f t="shared" si="5"/>
        <v>0.11726691475330617</v>
      </c>
      <c r="DB41" s="59">
        <f t="shared" si="4"/>
        <v>1.1287595821925503E-2</v>
      </c>
      <c r="DC41" s="59">
        <f t="shared" si="4"/>
        <v>21.164708675183487</v>
      </c>
      <c r="DD41" s="99">
        <f t="shared" si="4"/>
        <v>5.7286977529075536</v>
      </c>
      <c r="DE41" s="100">
        <f t="shared" si="4"/>
        <v>5.5441669629239749</v>
      </c>
      <c r="DF41" s="86">
        <f t="shared" si="4"/>
        <v>0.18453078998357889</v>
      </c>
      <c r="DH41" s="63" t="s">
        <v>83</v>
      </c>
      <c r="DI41" s="100">
        <f t="shared" si="8"/>
        <v>0.31539860843710033</v>
      </c>
      <c r="DJ41" s="11">
        <f t="shared" si="8"/>
        <v>0.13895718196970328</v>
      </c>
      <c r="DK41" s="11">
        <f t="shared" si="8"/>
        <v>0.17644142646739708</v>
      </c>
      <c r="DL41" s="11">
        <f t="shared" si="8"/>
        <v>15.120612313838834</v>
      </c>
      <c r="DM41" s="11">
        <f t="shared" si="8"/>
        <v>1.9903633653599027</v>
      </c>
      <c r="DN41" s="11">
        <f t="shared" si="8"/>
        <v>3.5092255295310828</v>
      </c>
      <c r="DO41" s="11">
        <f t="shared" si="8"/>
        <v>9.6210234189478481</v>
      </c>
      <c r="DP41" s="138">
        <f t="shared" si="7"/>
        <v>100</v>
      </c>
      <c r="DQ41" s="73"/>
    </row>
    <row r="42" spans="2:121" ht="12">
      <c r="B42" s="63" t="s">
        <v>84</v>
      </c>
      <c r="C42" s="5">
        <v>13134669</v>
      </c>
      <c r="D42" s="5">
        <v>11291326</v>
      </c>
      <c r="E42" s="5">
        <v>1843343</v>
      </c>
      <c r="F42" s="5">
        <v>1631631</v>
      </c>
      <c r="G42" s="5">
        <v>211712</v>
      </c>
      <c r="H42" s="5">
        <v>3008852</v>
      </c>
      <c r="I42" s="5">
        <v>3249669</v>
      </c>
      <c r="J42" s="5">
        <v>240817</v>
      </c>
      <c r="K42" s="5">
        <v>-111724</v>
      </c>
      <c r="L42" s="5">
        <v>108419</v>
      </c>
      <c r="M42" s="5">
        <v>220143</v>
      </c>
      <c r="N42" s="64">
        <v>3105822</v>
      </c>
      <c r="O42" s="5"/>
      <c r="P42" s="63" t="s">
        <v>84</v>
      </c>
      <c r="Q42" s="5">
        <v>208776</v>
      </c>
      <c r="R42" s="5">
        <v>227879</v>
      </c>
      <c r="S42" s="5">
        <v>19103</v>
      </c>
      <c r="T42" s="5">
        <v>2008092</v>
      </c>
      <c r="U42" s="5">
        <v>700992</v>
      </c>
      <c r="V42" s="5">
        <v>187962</v>
      </c>
      <c r="W42" s="5">
        <v>14754</v>
      </c>
      <c r="X42" s="5">
        <v>16325</v>
      </c>
      <c r="Y42" s="5">
        <v>1571</v>
      </c>
      <c r="Z42" s="5">
        <v>3916187</v>
      </c>
      <c r="AA42" s="5">
        <v>646721</v>
      </c>
      <c r="AB42" s="5">
        <v>506350</v>
      </c>
      <c r="AC42" s="64">
        <v>140371</v>
      </c>
      <c r="AD42" s="5">
        <v>0</v>
      </c>
      <c r="AE42" s="63" t="s">
        <v>84</v>
      </c>
      <c r="AF42" s="5">
        <v>300044</v>
      </c>
      <c r="AG42" s="5">
        <v>256265</v>
      </c>
      <c r="AH42" s="5">
        <v>43779</v>
      </c>
      <c r="AI42" s="5">
        <v>2969422</v>
      </c>
      <c r="AJ42" s="5">
        <v>440270</v>
      </c>
      <c r="AK42" s="5">
        <v>783303</v>
      </c>
      <c r="AL42" s="5">
        <v>1745849</v>
      </c>
      <c r="AM42" s="5">
        <v>20059708</v>
      </c>
      <c r="AN42" s="5">
        <v>10408</v>
      </c>
      <c r="AO42" s="64">
        <v>1927.3355111452729</v>
      </c>
      <c r="AQ42" s="63" t="s">
        <v>84</v>
      </c>
      <c r="AR42" s="11">
        <v>0.9670558525239632</v>
      </c>
      <c r="AS42" s="11">
        <v>0.77899530410752471</v>
      </c>
      <c r="AT42" s="11">
        <v>2.1345076708523125</v>
      </c>
      <c r="AU42" s="11">
        <v>3.7468589130567485</v>
      </c>
      <c r="AV42" s="11">
        <v>-8.7900394201150291</v>
      </c>
      <c r="AW42" s="11">
        <v>-15.448292218780788</v>
      </c>
      <c r="AX42" s="11">
        <v>-13.936685377412832</v>
      </c>
      <c r="AY42" s="11">
        <v>10.816755709559111</v>
      </c>
      <c r="AZ42" s="11">
        <v>-60.14104291488691</v>
      </c>
      <c r="BA42" s="11">
        <v>-9.2264670668709545</v>
      </c>
      <c r="BB42" s="11">
        <v>16.35157633254935</v>
      </c>
      <c r="BC42" s="65">
        <v>-14.059398707828652</v>
      </c>
      <c r="BE42" s="63" t="s">
        <v>84</v>
      </c>
      <c r="BF42" s="11">
        <v>-3.9558366877515816</v>
      </c>
      <c r="BG42" s="11">
        <v>-6.6283967613990233</v>
      </c>
      <c r="BH42" s="11">
        <v>-28.402233799332858</v>
      </c>
      <c r="BI42" s="11">
        <v>42.962753074483885</v>
      </c>
      <c r="BJ42" s="11">
        <v>1.1256670258760597</v>
      </c>
      <c r="BK42" s="11">
        <v>-85.527212416466284</v>
      </c>
      <c r="BL42" s="11">
        <v>2.1532922523021534</v>
      </c>
      <c r="BM42" s="11">
        <v>2.8800100831862867</v>
      </c>
      <c r="BN42" s="11">
        <v>10.245614035087719</v>
      </c>
      <c r="BO42" s="11">
        <v>3.568746158671591</v>
      </c>
      <c r="BP42" s="57">
        <v>-15.413761983860208</v>
      </c>
      <c r="BQ42" s="57">
        <v>-14.668837231249391</v>
      </c>
      <c r="BR42" s="65">
        <v>-17.996097583773427</v>
      </c>
      <c r="BS42" s="5"/>
      <c r="BT42" s="63" t="s">
        <v>84</v>
      </c>
      <c r="BU42" s="11">
        <v>76.20107466893738</v>
      </c>
      <c r="BV42" s="11">
        <v>108.06641497178582</v>
      </c>
      <c r="BW42" s="11">
        <v>-7.0904074702886248</v>
      </c>
      <c r="BX42" s="11">
        <v>4.3224239554045498</v>
      </c>
      <c r="BY42" s="11">
        <v>184.4580843159425</v>
      </c>
      <c r="BZ42" s="11">
        <v>-12.983349922681786</v>
      </c>
      <c r="CA42" s="11">
        <v>-2.544827116539897</v>
      </c>
      <c r="CB42" s="11">
        <v>-1.4202182114399031</v>
      </c>
      <c r="CC42" s="11">
        <v>-1.383361758574948</v>
      </c>
      <c r="CD42" s="69">
        <v>-3.7373463060790424E-2</v>
      </c>
      <c r="CE42" s="63" t="s">
        <v>84</v>
      </c>
      <c r="CF42" s="11">
        <f t="shared" si="3"/>
        <v>65.477867374739446</v>
      </c>
      <c r="CG42" s="11">
        <f t="shared" si="3"/>
        <v>56.288586055190834</v>
      </c>
      <c r="CH42" s="11">
        <f t="shared" si="3"/>
        <v>9.1892813195486198</v>
      </c>
      <c r="CI42" s="11">
        <f t="shared" si="6"/>
        <v>8.1338721381188606</v>
      </c>
      <c r="CJ42" s="11">
        <f t="shared" si="6"/>
        <v>1.0554091814297597</v>
      </c>
      <c r="CK42" s="11">
        <f t="shared" si="6"/>
        <v>14.999480550763749</v>
      </c>
      <c r="CL42" s="11">
        <f t="shared" si="6"/>
        <v>16.199981575005978</v>
      </c>
      <c r="CM42" s="11">
        <f t="shared" si="6"/>
        <v>1.2005010242422274</v>
      </c>
      <c r="CN42" s="11">
        <f t="shared" si="6"/>
        <v>-0.55695725979660315</v>
      </c>
      <c r="CO42" s="11">
        <f t="shared" si="6"/>
        <v>0.54048144668905451</v>
      </c>
      <c r="CP42" s="11">
        <f t="shared" si="6"/>
        <v>1.0974387064856577</v>
      </c>
      <c r="CQ42" s="65">
        <f t="shared" si="6"/>
        <v>15.482887387991889</v>
      </c>
      <c r="CS42" s="63" t="s">
        <v>84</v>
      </c>
      <c r="CT42" s="59">
        <f t="shared" si="5"/>
        <v>1.0407728766540372</v>
      </c>
      <c r="CU42" s="59">
        <f t="shared" si="5"/>
        <v>1.1360035749274118</v>
      </c>
      <c r="CV42" s="59">
        <f t="shared" si="5"/>
        <v>9.5230698273374673E-2</v>
      </c>
      <c r="CW42" s="59">
        <f t="shared" si="5"/>
        <v>10.010574431093413</v>
      </c>
      <c r="CX42" s="59">
        <f t="shared" si="5"/>
        <v>3.4945274377872302</v>
      </c>
      <c r="CY42" s="59">
        <f t="shared" si="5"/>
        <v>0.93701264245720817</v>
      </c>
      <c r="CZ42" s="59">
        <f t="shared" si="5"/>
        <v>7.3550422568464113E-2</v>
      </c>
      <c r="DA42" s="59">
        <f t="shared" si="5"/>
        <v>8.1382042051658984E-2</v>
      </c>
      <c r="DB42" s="59">
        <f t="shared" si="4"/>
        <v>7.8316194831948693E-3</v>
      </c>
      <c r="DC42" s="59">
        <f t="shared" si="4"/>
        <v>19.522652074496797</v>
      </c>
      <c r="DD42" s="59">
        <f t="shared" si="4"/>
        <v>3.223980129720732</v>
      </c>
      <c r="DE42" s="11">
        <f t="shared" si="4"/>
        <v>2.5242142108947947</v>
      </c>
      <c r="DF42" s="65">
        <f t="shared" si="4"/>
        <v>0.69976591882593708</v>
      </c>
      <c r="DH42" s="63" t="s">
        <v>84</v>
      </c>
      <c r="DI42" s="11">
        <f t="shared" si="8"/>
        <v>1.4957545742939031</v>
      </c>
      <c r="DJ42" s="11">
        <f t="shared" si="8"/>
        <v>1.277511118307405</v>
      </c>
      <c r="DK42" s="11">
        <f t="shared" si="8"/>
        <v>0.21824345598649791</v>
      </c>
      <c r="DL42" s="11">
        <f t="shared" si="8"/>
        <v>14.802917370482163</v>
      </c>
      <c r="DM42" s="11">
        <f t="shared" si="8"/>
        <v>2.1947976510924287</v>
      </c>
      <c r="DN42" s="11">
        <f t="shared" si="8"/>
        <v>3.9048574386027957</v>
      </c>
      <c r="DO42" s="11">
        <f t="shared" si="8"/>
        <v>8.7032622807869391</v>
      </c>
      <c r="DP42" s="133">
        <f t="shared" si="7"/>
        <v>100</v>
      </c>
      <c r="DQ42" s="73"/>
    </row>
    <row r="43" spans="2:121" ht="12">
      <c r="B43" s="63" t="s">
        <v>85</v>
      </c>
      <c r="C43" s="5">
        <v>5004065</v>
      </c>
      <c r="D43" s="5">
        <v>4300540</v>
      </c>
      <c r="E43" s="5">
        <v>703525</v>
      </c>
      <c r="F43" s="5">
        <v>622737</v>
      </c>
      <c r="G43" s="5">
        <v>80788</v>
      </c>
      <c r="H43" s="5">
        <v>384528</v>
      </c>
      <c r="I43" s="5">
        <v>464485</v>
      </c>
      <c r="J43" s="5">
        <v>79957</v>
      </c>
      <c r="K43" s="5">
        <v>-37893</v>
      </c>
      <c r="L43" s="5">
        <v>33545</v>
      </c>
      <c r="M43" s="5">
        <v>71438</v>
      </c>
      <c r="N43" s="64">
        <v>417599</v>
      </c>
      <c r="O43" s="5"/>
      <c r="P43" s="63" t="s">
        <v>85</v>
      </c>
      <c r="Q43" s="5">
        <v>90120</v>
      </c>
      <c r="R43" s="5">
        <v>98126</v>
      </c>
      <c r="S43" s="5">
        <v>8006</v>
      </c>
      <c r="T43" s="5">
        <v>15229</v>
      </c>
      <c r="U43" s="5">
        <v>228989</v>
      </c>
      <c r="V43" s="5">
        <v>83261</v>
      </c>
      <c r="W43" s="5">
        <v>4822</v>
      </c>
      <c r="X43" s="5">
        <v>5335</v>
      </c>
      <c r="Y43" s="5">
        <v>513</v>
      </c>
      <c r="Z43" s="5">
        <v>1431652</v>
      </c>
      <c r="AA43" s="5">
        <v>236381</v>
      </c>
      <c r="AB43" s="5">
        <v>200259</v>
      </c>
      <c r="AC43" s="64">
        <v>36122</v>
      </c>
      <c r="AD43" s="5">
        <v>0</v>
      </c>
      <c r="AE43" s="63" t="s">
        <v>85</v>
      </c>
      <c r="AF43" s="5">
        <v>45876</v>
      </c>
      <c r="AG43" s="5">
        <v>26864</v>
      </c>
      <c r="AH43" s="5">
        <v>19012</v>
      </c>
      <c r="AI43" s="5">
        <v>1149395</v>
      </c>
      <c r="AJ43" s="5">
        <v>247202</v>
      </c>
      <c r="AK43" s="5">
        <v>216294</v>
      </c>
      <c r="AL43" s="5">
        <v>685899</v>
      </c>
      <c r="AM43" s="5">
        <v>6820245</v>
      </c>
      <c r="AN43" s="5">
        <v>4298</v>
      </c>
      <c r="AO43" s="64">
        <v>1586.8415542112612</v>
      </c>
      <c r="AQ43" s="63" t="s">
        <v>85</v>
      </c>
      <c r="AR43" s="11">
        <v>2.309749579490719</v>
      </c>
      <c r="AS43" s="11">
        <v>2.1218493131980667</v>
      </c>
      <c r="AT43" s="11">
        <v>3.4735581872841621</v>
      </c>
      <c r="AU43" s="11">
        <v>5.1075486601988942</v>
      </c>
      <c r="AV43" s="11">
        <v>-7.5990484033305883</v>
      </c>
      <c r="AW43" s="11">
        <v>-22.427431052186702</v>
      </c>
      <c r="AX43" s="11">
        <v>-18.449740066611771</v>
      </c>
      <c r="AY43" s="11">
        <v>8.2430822548329452</v>
      </c>
      <c r="AZ43" s="11">
        <v>-33.817141646360845</v>
      </c>
      <c r="BA43" s="11">
        <v>-1.1026268463103275</v>
      </c>
      <c r="BB43" s="11">
        <v>14.785654605051738</v>
      </c>
      <c r="BC43" s="65">
        <v>-19.612731094701665</v>
      </c>
      <c r="BE43" s="63" t="s">
        <v>85</v>
      </c>
      <c r="BF43" s="11">
        <v>-3.1217750257997934</v>
      </c>
      <c r="BG43" s="11">
        <v>-5.8373077181433466</v>
      </c>
      <c r="BH43" s="11">
        <v>-28.421993741618241</v>
      </c>
      <c r="BI43" s="11">
        <v>45.356495179917914</v>
      </c>
      <c r="BJ43" s="11">
        <v>-1.4957025973690776</v>
      </c>
      <c r="BK43" s="11">
        <v>-54.630361219941484</v>
      </c>
      <c r="BL43" s="11">
        <v>6.3520070577856194</v>
      </c>
      <c r="BM43" s="11">
        <v>7.1070066251756669</v>
      </c>
      <c r="BN43" s="11">
        <v>14.76510067114094</v>
      </c>
      <c r="BO43" s="11">
        <v>8.7444332787200274</v>
      </c>
      <c r="BP43" s="57">
        <v>9.8756594696353446</v>
      </c>
      <c r="BQ43" s="57">
        <v>16.16962032659454</v>
      </c>
      <c r="BR43" s="65">
        <v>-15.504093567251461</v>
      </c>
      <c r="BS43" s="5"/>
      <c r="BT43" s="63" t="s">
        <v>85</v>
      </c>
      <c r="BU43" s="11">
        <v>-21.537908977406829</v>
      </c>
      <c r="BV43" s="11">
        <v>-29.26058563303139</v>
      </c>
      <c r="BW43" s="11">
        <v>-7.2268579514956324</v>
      </c>
      <c r="BX43" s="11">
        <v>10.208787784356497</v>
      </c>
      <c r="BY43" s="11">
        <v>119.86800910772735</v>
      </c>
      <c r="BZ43" s="11">
        <v>-8.0320089802027343</v>
      </c>
      <c r="CA43" s="11">
        <v>-1.3533551270010886</v>
      </c>
      <c r="CB43" s="11">
        <v>1.7442393869428641</v>
      </c>
      <c r="CC43" s="11">
        <v>-1.76</v>
      </c>
      <c r="CD43" s="69">
        <v>3.5670189199336968</v>
      </c>
      <c r="CE43" s="63" t="s">
        <v>85</v>
      </c>
      <c r="CF43" s="11">
        <f t="shared" si="3"/>
        <v>73.37075134397665</v>
      </c>
      <c r="CG43" s="11">
        <f t="shared" si="3"/>
        <v>63.055506070529724</v>
      </c>
      <c r="CH43" s="11">
        <f t="shared" si="3"/>
        <v>10.315245273446921</v>
      </c>
      <c r="CI43" s="11">
        <f t="shared" si="6"/>
        <v>9.1307130462322093</v>
      </c>
      <c r="CJ43" s="11">
        <f t="shared" si="6"/>
        <v>1.1845322272147116</v>
      </c>
      <c r="CK43" s="11">
        <f t="shared" si="6"/>
        <v>5.6380379297224659</v>
      </c>
      <c r="CL43" s="11">
        <f t="shared" si="6"/>
        <v>6.8103858439102991</v>
      </c>
      <c r="CM43" s="11">
        <f t="shared" si="6"/>
        <v>1.1723479141878335</v>
      </c>
      <c r="CN43" s="11">
        <f t="shared" si="6"/>
        <v>-0.55559587668771426</v>
      </c>
      <c r="CO43" s="11">
        <f t="shared" si="6"/>
        <v>0.49184450118727402</v>
      </c>
      <c r="CP43" s="11">
        <f t="shared" si="6"/>
        <v>1.0474403778749883</v>
      </c>
      <c r="CQ43" s="65">
        <f t="shared" si="6"/>
        <v>6.1229325339485605</v>
      </c>
      <c r="CS43" s="63" t="s">
        <v>85</v>
      </c>
      <c r="CT43" s="59">
        <f t="shared" si="5"/>
        <v>1.3213601564166684</v>
      </c>
      <c r="CU43" s="59">
        <f t="shared" si="5"/>
        <v>1.4387459688031736</v>
      </c>
      <c r="CV43" s="59">
        <f t="shared" si="5"/>
        <v>0.11738581238650517</v>
      </c>
      <c r="CW43" s="59">
        <f t="shared" si="5"/>
        <v>0.22329109878017578</v>
      </c>
      <c r="CX43" s="59">
        <f t="shared" si="5"/>
        <v>3.3574893570538888</v>
      </c>
      <c r="CY43" s="59">
        <f t="shared" si="5"/>
        <v>1.2207919216978276</v>
      </c>
      <c r="CZ43" s="59">
        <f t="shared" si="5"/>
        <v>7.070127246161978E-2</v>
      </c>
      <c r="DA43" s="59">
        <f t="shared" si="5"/>
        <v>7.8222996387959681E-2</v>
      </c>
      <c r="DB43" s="59">
        <f t="shared" si="4"/>
        <v>7.5217239263398895E-3</v>
      </c>
      <c r="DC43" s="59">
        <f t="shared" si="4"/>
        <v>20.991210726300888</v>
      </c>
      <c r="DD43" s="59">
        <f t="shared" si="4"/>
        <v>3.4658725602965874</v>
      </c>
      <c r="DE43" s="11">
        <f t="shared" si="4"/>
        <v>2.936243492719103</v>
      </c>
      <c r="DF43" s="65">
        <f t="shared" si="4"/>
        <v>0.5296290675774844</v>
      </c>
      <c r="DH43" s="63" t="s">
        <v>85</v>
      </c>
      <c r="DI43" s="11">
        <f t="shared" si="8"/>
        <v>0.6726444577870736</v>
      </c>
      <c r="DJ43" s="11">
        <f t="shared" si="8"/>
        <v>0.39388614338634459</v>
      </c>
      <c r="DK43" s="11">
        <f t="shared" si="8"/>
        <v>0.27875831440072901</v>
      </c>
      <c r="DL43" s="11">
        <f t="shared" si="8"/>
        <v>16.852693708217224</v>
      </c>
      <c r="DM43" s="11">
        <f t="shared" si="8"/>
        <v>3.624532549783769</v>
      </c>
      <c r="DN43" s="11">
        <f t="shared" si="8"/>
        <v>3.171352348779259</v>
      </c>
      <c r="DO43" s="11">
        <f t="shared" si="8"/>
        <v>10.056808809654198</v>
      </c>
      <c r="DP43" s="133">
        <f t="shared" si="7"/>
        <v>100</v>
      </c>
      <c r="DQ43" s="73"/>
    </row>
    <row r="44" spans="2:121" ht="12">
      <c r="B44" s="63" t="s">
        <v>86</v>
      </c>
      <c r="C44" s="5">
        <v>2563078</v>
      </c>
      <c r="D44" s="5">
        <v>2202486</v>
      </c>
      <c r="E44" s="5">
        <v>360592</v>
      </c>
      <c r="F44" s="5">
        <v>319125</v>
      </c>
      <c r="G44" s="5">
        <v>41467</v>
      </c>
      <c r="H44" s="5">
        <v>199642</v>
      </c>
      <c r="I44" s="5">
        <v>297680</v>
      </c>
      <c r="J44" s="5">
        <v>98038</v>
      </c>
      <c r="K44" s="5">
        <v>-47848</v>
      </c>
      <c r="L44" s="5">
        <v>45119</v>
      </c>
      <c r="M44" s="5">
        <v>92967</v>
      </c>
      <c r="N44" s="64">
        <v>242147</v>
      </c>
      <c r="O44" s="5"/>
      <c r="P44" s="63" t="s">
        <v>86</v>
      </c>
      <c r="Q44" s="5">
        <v>50886</v>
      </c>
      <c r="R44" s="5">
        <v>55388</v>
      </c>
      <c r="S44" s="5">
        <v>4502</v>
      </c>
      <c r="T44" s="5">
        <v>8084</v>
      </c>
      <c r="U44" s="5">
        <v>108365</v>
      </c>
      <c r="V44" s="5">
        <v>74812</v>
      </c>
      <c r="W44" s="5">
        <v>5343</v>
      </c>
      <c r="X44" s="5">
        <v>5912</v>
      </c>
      <c r="Y44" s="5">
        <v>569</v>
      </c>
      <c r="Z44" s="5">
        <v>741183</v>
      </c>
      <c r="AA44" s="5">
        <v>-15646</v>
      </c>
      <c r="AB44" s="5">
        <v>-27316</v>
      </c>
      <c r="AC44" s="64">
        <v>11670</v>
      </c>
      <c r="AD44" s="5">
        <v>0</v>
      </c>
      <c r="AE44" s="63" t="s">
        <v>86</v>
      </c>
      <c r="AF44" s="5">
        <v>26044</v>
      </c>
      <c r="AG44" s="5">
        <v>10230</v>
      </c>
      <c r="AH44" s="5">
        <v>15814</v>
      </c>
      <c r="AI44" s="5">
        <v>730785</v>
      </c>
      <c r="AJ44" s="5">
        <v>253605</v>
      </c>
      <c r="AK44" s="5">
        <v>118398</v>
      </c>
      <c r="AL44" s="5">
        <v>358782</v>
      </c>
      <c r="AM44" s="5">
        <v>3503903</v>
      </c>
      <c r="AN44" s="5">
        <v>2371</v>
      </c>
      <c r="AO44" s="64">
        <v>1477.8165331083931</v>
      </c>
      <c r="AQ44" s="63" t="s">
        <v>86</v>
      </c>
      <c r="AR44" s="11">
        <v>-7.2165740260256711E-2</v>
      </c>
      <c r="AS44" s="11">
        <v>-0.2562784599743223</v>
      </c>
      <c r="AT44" s="11">
        <v>1.0673124355352257</v>
      </c>
      <c r="AU44" s="11">
        <v>2.6693219401083557</v>
      </c>
      <c r="AV44" s="11">
        <v>-9.7680389938201753</v>
      </c>
      <c r="AW44" s="11">
        <v>-2.8269651983450963</v>
      </c>
      <c r="AX44" s="11">
        <v>-0.9799551602323151</v>
      </c>
      <c r="AY44" s="11">
        <v>3.0070606035134908</v>
      </c>
      <c r="AZ44" s="11">
        <v>-15.441034549314805</v>
      </c>
      <c r="BA44" s="11">
        <v>-3.8527926353698296</v>
      </c>
      <c r="BB44" s="11">
        <v>5.1960396039603962</v>
      </c>
      <c r="BC44" s="65">
        <v>0.11328259045036032</v>
      </c>
      <c r="BE44" s="63" t="s">
        <v>86</v>
      </c>
      <c r="BF44" s="11">
        <v>-3.1904571656868899</v>
      </c>
      <c r="BG44" s="11">
        <v>-5.9115308826527144</v>
      </c>
      <c r="BH44" s="11">
        <v>-28.596352101506739</v>
      </c>
      <c r="BI44" s="11">
        <v>-49.984532574398315</v>
      </c>
      <c r="BJ44" s="11">
        <v>-2.0269964830435687</v>
      </c>
      <c r="BK44" s="11">
        <v>19.622641509433965</v>
      </c>
      <c r="BL44" s="11">
        <v>6.3283582089552244</v>
      </c>
      <c r="BM44" s="11">
        <v>7.0820503531968848</v>
      </c>
      <c r="BN44" s="11">
        <v>14.717741935483872</v>
      </c>
      <c r="BO44" s="11">
        <v>-1.93229044691163</v>
      </c>
      <c r="BP44" s="57">
        <v>-129.31225059482549</v>
      </c>
      <c r="BQ44" s="57">
        <v>-169.32818963985684</v>
      </c>
      <c r="BR44" s="65">
        <v>-16.499713795077277</v>
      </c>
      <c r="BS44" s="5"/>
      <c r="BT44" s="63" t="s">
        <v>86</v>
      </c>
      <c r="BU44" s="11">
        <v>358.04022589913802</v>
      </c>
      <c r="BV44" s="11">
        <v>137.70733505344637</v>
      </c>
      <c r="BW44" s="11">
        <v>-7.1784938662910136</v>
      </c>
      <c r="BX44" s="11">
        <v>2.5658839331202814</v>
      </c>
      <c r="BY44" s="11">
        <v>24.7927133514745</v>
      </c>
      <c r="BZ44" s="11">
        <v>-22.912950061852985</v>
      </c>
      <c r="CA44" s="11">
        <v>0.86872912519820511</v>
      </c>
      <c r="CB44" s="11">
        <v>-0.63136562487415504</v>
      </c>
      <c r="CC44" s="11">
        <v>-1.4137214137214138</v>
      </c>
      <c r="CD44" s="69">
        <v>0.79357472466370249</v>
      </c>
      <c r="CE44" s="63" t="s">
        <v>86</v>
      </c>
      <c r="CF44" s="11">
        <f t="shared" si="3"/>
        <v>73.149228160711061</v>
      </c>
      <c r="CG44" s="11">
        <f t="shared" si="3"/>
        <v>62.858075694447024</v>
      </c>
      <c r="CH44" s="11">
        <f t="shared" si="3"/>
        <v>10.291152466264048</v>
      </c>
      <c r="CI44" s="11">
        <f t="shared" si="6"/>
        <v>9.1077007554147471</v>
      </c>
      <c r="CJ44" s="11">
        <f t="shared" si="6"/>
        <v>1.1834517108493015</v>
      </c>
      <c r="CK44" s="11">
        <f t="shared" si="6"/>
        <v>5.6977033896200897</v>
      </c>
      <c r="CL44" s="11">
        <f t="shared" si="6"/>
        <v>8.495668972571444</v>
      </c>
      <c r="CM44" s="11">
        <f t="shared" si="6"/>
        <v>2.7979655829513543</v>
      </c>
      <c r="CN44" s="11">
        <f t="shared" si="6"/>
        <v>-1.3655629165533407</v>
      </c>
      <c r="CO44" s="11">
        <f t="shared" si="6"/>
        <v>1.2876783404106793</v>
      </c>
      <c r="CP44" s="11">
        <f t="shared" si="6"/>
        <v>2.6532412569640198</v>
      </c>
      <c r="CQ44" s="65">
        <f t="shared" si="6"/>
        <v>6.9107792082143824</v>
      </c>
      <c r="CS44" s="63" t="s">
        <v>86</v>
      </c>
      <c r="CT44" s="59">
        <f t="shared" si="5"/>
        <v>1.4522662299726905</v>
      </c>
      <c r="CU44" s="59">
        <f t="shared" si="5"/>
        <v>1.5807515219456705</v>
      </c>
      <c r="CV44" s="59">
        <f t="shared" si="5"/>
        <v>0.12848529197297984</v>
      </c>
      <c r="CW44" s="59">
        <f t="shared" si="5"/>
        <v>0.23071414933575501</v>
      </c>
      <c r="CX44" s="59">
        <f t="shared" si="5"/>
        <v>3.092694061450902</v>
      </c>
      <c r="CY44" s="59">
        <f t="shared" si="5"/>
        <v>2.1351047674550352</v>
      </c>
      <c r="CZ44" s="59">
        <f t="shared" si="5"/>
        <v>0.15248709795904739</v>
      </c>
      <c r="DA44" s="59">
        <f t="shared" si="5"/>
        <v>0.16872613197340222</v>
      </c>
      <c r="DB44" s="59">
        <f t="shared" si="4"/>
        <v>1.623903401435485E-2</v>
      </c>
      <c r="DC44" s="59">
        <f t="shared" si="4"/>
        <v>21.15306844966884</v>
      </c>
      <c r="DD44" s="59">
        <f t="shared" si="4"/>
        <v>-0.44653062599050258</v>
      </c>
      <c r="DE44" s="11">
        <f t="shared" si="4"/>
        <v>-0.77958779110038146</v>
      </c>
      <c r="DF44" s="65">
        <f t="shared" si="4"/>
        <v>0.33305716510987893</v>
      </c>
      <c r="DH44" s="63" t="s">
        <v>86</v>
      </c>
      <c r="DI44" s="11">
        <f t="shared" si="8"/>
        <v>0.74328541629148981</v>
      </c>
      <c r="DJ44" s="11">
        <f t="shared" si="8"/>
        <v>0.29196013702434115</v>
      </c>
      <c r="DK44" s="11">
        <f t="shared" si="8"/>
        <v>0.4513252792671486</v>
      </c>
      <c r="DL44" s="11">
        <f t="shared" si="8"/>
        <v>20.856313659367853</v>
      </c>
      <c r="DM44" s="11">
        <f t="shared" si="8"/>
        <v>7.2377859775227797</v>
      </c>
      <c r="DN44" s="11">
        <f t="shared" si="8"/>
        <v>3.3790318967163189</v>
      </c>
      <c r="DO44" s="11">
        <f t="shared" si="8"/>
        <v>10.239495785128755</v>
      </c>
      <c r="DP44" s="133">
        <f t="shared" si="7"/>
        <v>100</v>
      </c>
      <c r="DQ44" s="73"/>
    </row>
    <row r="45" spans="2:121" ht="12">
      <c r="B45" s="63" t="s">
        <v>87</v>
      </c>
      <c r="C45" s="5">
        <v>5610413</v>
      </c>
      <c r="D45" s="5">
        <v>4821619</v>
      </c>
      <c r="E45" s="5">
        <v>788794</v>
      </c>
      <c r="F45" s="5">
        <v>698457</v>
      </c>
      <c r="G45" s="5">
        <v>90337</v>
      </c>
      <c r="H45" s="5">
        <v>392579</v>
      </c>
      <c r="I45" s="5">
        <v>679520</v>
      </c>
      <c r="J45" s="5">
        <v>286941</v>
      </c>
      <c r="K45" s="5">
        <v>-49564</v>
      </c>
      <c r="L45" s="5">
        <v>228034</v>
      </c>
      <c r="M45" s="5">
        <v>277598</v>
      </c>
      <c r="N45" s="64">
        <v>430386</v>
      </c>
      <c r="O45" s="5"/>
      <c r="P45" s="63" t="s">
        <v>87</v>
      </c>
      <c r="Q45" s="5">
        <v>90634</v>
      </c>
      <c r="R45" s="5">
        <v>98725</v>
      </c>
      <c r="S45" s="5">
        <v>8091</v>
      </c>
      <c r="T45" s="5">
        <v>9550</v>
      </c>
      <c r="U45" s="5">
        <v>280522</v>
      </c>
      <c r="V45" s="5">
        <v>49680</v>
      </c>
      <c r="W45" s="5">
        <v>11757</v>
      </c>
      <c r="X45" s="5">
        <v>13009</v>
      </c>
      <c r="Y45" s="5">
        <v>1252</v>
      </c>
      <c r="Z45" s="5">
        <v>1643496</v>
      </c>
      <c r="AA45" s="5">
        <v>290160</v>
      </c>
      <c r="AB45" s="5">
        <v>272260</v>
      </c>
      <c r="AC45" s="64">
        <v>17900</v>
      </c>
      <c r="AD45" s="5">
        <v>0</v>
      </c>
      <c r="AE45" s="63" t="s">
        <v>87</v>
      </c>
      <c r="AF45" s="5">
        <v>31085</v>
      </c>
      <c r="AG45" s="5">
        <v>12949</v>
      </c>
      <c r="AH45" s="5">
        <v>18136</v>
      </c>
      <c r="AI45" s="5">
        <v>1322251</v>
      </c>
      <c r="AJ45" s="5">
        <v>261070</v>
      </c>
      <c r="AK45" s="5">
        <v>218540</v>
      </c>
      <c r="AL45" s="5">
        <v>842641</v>
      </c>
      <c r="AM45" s="5">
        <v>7646488</v>
      </c>
      <c r="AN45" s="5">
        <v>4842</v>
      </c>
      <c r="AO45" s="64">
        <v>1579.2003304419661</v>
      </c>
      <c r="AQ45" s="63" t="s">
        <v>87</v>
      </c>
      <c r="AR45" s="11">
        <v>1.869577682726679</v>
      </c>
      <c r="AS45" s="11">
        <v>1.684528242040954</v>
      </c>
      <c r="AT45" s="11">
        <v>3.0155255816869184</v>
      </c>
      <c r="AU45" s="11">
        <v>4.6509223632636916</v>
      </c>
      <c r="AV45" s="11">
        <v>-8.0894921048347701</v>
      </c>
      <c r="AW45" s="11">
        <v>-8.0804982556369858</v>
      </c>
      <c r="AX45" s="11">
        <v>-5.9745564537330944</v>
      </c>
      <c r="AY45" s="11">
        <v>-2.9319233579605424</v>
      </c>
      <c r="AZ45" s="11">
        <v>-352.55661066471879</v>
      </c>
      <c r="BA45" s="11">
        <v>-16.223722785954138</v>
      </c>
      <c r="BB45" s="11">
        <v>-1.9594131649396422</v>
      </c>
      <c r="BC45" s="65">
        <v>0.9966231675580034</v>
      </c>
      <c r="BE45" s="63" t="s">
        <v>87</v>
      </c>
      <c r="BF45" s="11">
        <v>-3.9079728583545381</v>
      </c>
      <c r="BG45" s="11">
        <v>-6.5174986743428533</v>
      </c>
      <c r="BH45" s="11">
        <v>-28.322111977321047</v>
      </c>
      <c r="BI45" s="11">
        <v>19.479544601526335</v>
      </c>
      <c r="BJ45" s="11">
        <v>-2.8451497383431978</v>
      </c>
      <c r="BK45" s="11">
        <v>41.582832226623729</v>
      </c>
      <c r="BL45" s="11">
        <v>-1.2265815340670421</v>
      </c>
      <c r="BM45" s="11">
        <v>-0.5199969411944636</v>
      </c>
      <c r="BN45" s="11">
        <v>6.6439522998296416</v>
      </c>
      <c r="BO45" s="11">
        <v>-4.7720143187083028</v>
      </c>
      <c r="BP45" s="57">
        <v>2.1140019637308072</v>
      </c>
      <c r="BQ45" s="57">
        <v>3.6466284200227657</v>
      </c>
      <c r="BR45" s="65">
        <v>-16.635618479880776</v>
      </c>
      <c r="BS45" s="5"/>
      <c r="BT45" s="63" t="s">
        <v>87</v>
      </c>
      <c r="BU45" s="11">
        <v>-20.72377649129071</v>
      </c>
      <c r="BV45" s="11">
        <v>-34.128599043646354</v>
      </c>
      <c r="BW45" s="11">
        <v>-7.2469697744591626</v>
      </c>
      <c r="BX45" s="11">
        <v>-5.7211816127031208</v>
      </c>
      <c r="BY45" s="11">
        <v>26.733624920509325</v>
      </c>
      <c r="BZ45" s="11">
        <v>-35.163840802219156</v>
      </c>
      <c r="CA45" s="11">
        <v>-1.95304773185824</v>
      </c>
      <c r="CB45" s="11">
        <v>-0.1814920413331382</v>
      </c>
      <c r="CC45" s="11">
        <v>-1.8646128901499797</v>
      </c>
      <c r="CD45" s="69">
        <v>1.7151008401615653</v>
      </c>
      <c r="CE45" s="63" t="s">
        <v>87</v>
      </c>
      <c r="CF45" s="11">
        <f t="shared" si="3"/>
        <v>73.372416199436913</v>
      </c>
      <c r="CG45" s="11">
        <f t="shared" si="3"/>
        <v>63.056647705456413</v>
      </c>
      <c r="CH45" s="11">
        <f t="shared" si="3"/>
        <v>10.315768493980503</v>
      </c>
      <c r="CI45" s="11">
        <f t="shared" si="6"/>
        <v>9.1343503056566622</v>
      </c>
      <c r="CJ45" s="11">
        <f t="shared" si="6"/>
        <v>1.1814181883238424</v>
      </c>
      <c r="CK45" s="11">
        <f t="shared" si="6"/>
        <v>5.13410862607775</v>
      </c>
      <c r="CL45" s="11">
        <f t="shared" si="6"/>
        <v>8.8866941267677397</v>
      </c>
      <c r="CM45" s="11">
        <f t="shared" si="6"/>
        <v>3.7525855006899902</v>
      </c>
      <c r="CN45" s="11">
        <f t="shared" si="6"/>
        <v>-0.64819300049905271</v>
      </c>
      <c r="CO45" s="11">
        <f t="shared" si="6"/>
        <v>2.9822056871075975</v>
      </c>
      <c r="CP45" s="11">
        <f t="shared" si="6"/>
        <v>3.6303986876066499</v>
      </c>
      <c r="CQ45" s="65">
        <f t="shared" si="6"/>
        <v>5.6285447646030438</v>
      </c>
      <c r="CS45" s="63" t="s">
        <v>87</v>
      </c>
      <c r="CT45" s="59">
        <f t="shared" si="5"/>
        <v>1.1853023244135086</v>
      </c>
      <c r="CU45" s="59">
        <f t="shared" si="5"/>
        <v>1.2911156075835075</v>
      </c>
      <c r="CV45" s="59">
        <f t="shared" si="5"/>
        <v>0.10581328316999908</v>
      </c>
      <c r="CW45" s="59">
        <f t="shared" si="5"/>
        <v>0.12489393823674345</v>
      </c>
      <c r="CX45" s="59">
        <f t="shared" si="5"/>
        <v>3.6686384651358899</v>
      </c>
      <c r="CY45" s="59">
        <f t="shared" si="5"/>
        <v>0.64971003681690209</v>
      </c>
      <c r="CZ45" s="59">
        <f t="shared" si="5"/>
        <v>0.15375686197375843</v>
      </c>
      <c r="DA45" s="59">
        <f t="shared" si="5"/>
        <v>0.170130391887099</v>
      </c>
      <c r="DB45" s="59">
        <f t="shared" si="4"/>
        <v>1.6373529913340609E-2</v>
      </c>
      <c r="DC45" s="59">
        <f t="shared" si="4"/>
        <v>21.493475174485333</v>
      </c>
      <c r="DD45" s="59">
        <f t="shared" si="4"/>
        <v>3.7946832585103119</v>
      </c>
      <c r="DE45" s="11">
        <f t="shared" si="4"/>
        <v>3.560588861186992</v>
      </c>
      <c r="DF45" s="65">
        <f t="shared" si="4"/>
        <v>0.23409439732332019</v>
      </c>
      <c r="DH45" s="63" t="s">
        <v>87</v>
      </c>
      <c r="DI45" s="11">
        <f t="shared" si="8"/>
        <v>0.40652649948577696</v>
      </c>
      <c r="DJ45" s="11">
        <f t="shared" si="8"/>
        <v>0.16934571792959069</v>
      </c>
      <c r="DK45" s="11">
        <f t="shared" si="8"/>
        <v>0.23718078155618633</v>
      </c>
      <c r="DL45" s="11">
        <f t="shared" si="8"/>
        <v>17.292265416489244</v>
      </c>
      <c r="DM45" s="11">
        <f t="shared" si="8"/>
        <v>3.4142471681116873</v>
      </c>
      <c r="DN45" s="11">
        <f t="shared" si="8"/>
        <v>2.8580441112311954</v>
      </c>
      <c r="DO45" s="11">
        <f t="shared" si="8"/>
        <v>11.01997413714636</v>
      </c>
      <c r="DP45" s="133">
        <f t="shared" si="7"/>
        <v>100</v>
      </c>
      <c r="DQ45" s="73"/>
    </row>
    <row r="46" spans="2:121" ht="12">
      <c r="B46" s="63" t="s">
        <v>88</v>
      </c>
      <c r="C46" s="5">
        <v>1751956</v>
      </c>
      <c r="D46" s="5">
        <v>1506045</v>
      </c>
      <c r="E46" s="5">
        <v>245911</v>
      </c>
      <c r="F46" s="5">
        <v>217587</v>
      </c>
      <c r="G46" s="5">
        <v>28324</v>
      </c>
      <c r="H46" s="5">
        <v>85336</v>
      </c>
      <c r="I46" s="5">
        <v>202900</v>
      </c>
      <c r="J46" s="5">
        <v>117564</v>
      </c>
      <c r="K46" s="5">
        <v>-59381</v>
      </c>
      <c r="L46" s="5">
        <v>55502</v>
      </c>
      <c r="M46" s="5">
        <v>114883</v>
      </c>
      <c r="N46" s="64">
        <v>144169</v>
      </c>
      <c r="O46" s="5"/>
      <c r="P46" s="63" t="s">
        <v>88</v>
      </c>
      <c r="Q46" s="5">
        <v>29131</v>
      </c>
      <c r="R46" s="5">
        <v>31754</v>
      </c>
      <c r="S46" s="5">
        <v>2623</v>
      </c>
      <c r="T46" s="5">
        <v>9029</v>
      </c>
      <c r="U46" s="5">
        <v>76289</v>
      </c>
      <c r="V46" s="5">
        <v>29720</v>
      </c>
      <c r="W46" s="5">
        <v>548</v>
      </c>
      <c r="X46" s="5">
        <v>606</v>
      </c>
      <c r="Y46" s="5">
        <v>58</v>
      </c>
      <c r="Z46" s="5">
        <v>320702</v>
      </c>
      <c r="AA46" s="5">
        <v>-198668</v>
      </c>
      <c r="AB46" s="5">
        <v>-206594</v>
      </c>
      <c r="AC46" s="64">
        <v>7926</v>
      </c>
      <c r="AD46" s="5">
        <v>0</v>
      </c>
      <c r="AE46" s="63" t="s">
        <v>88</v>
      </c>
      <c r="AF46" s="5">
        <v>19683</v>
      </c>
      <c r="AG46" s="5">
        <v>2586</v>
      </c>
      <c r="AH46" s="5">
        <v>17097</v>
      </c>
      <c r="AI46" s="5">
        <v>499687</v>
      </c>
      <c r="AJ46" s="5">
        <v>152241</v>
      </c>
      <c r="AK46" s="5">
        <v>60111</v>
      </c>
      <c r="AL46" s="5">
        <v>287335</v>
      </c>
      <c r="AM46" s="5">
        <v>2157994</v>
      </c>
      <c r="AN46" s="5">
        <v>1174</v>
      </c>
      <c r="AO46" s="64">
        <v>1838.1550255536627</v>
      </c>
      <c r="AQ46" s="63" t="s">
        <v>88</v>
      </c>
      <c r="AR46" s="11">
        <v>-0.28776126742446834</v>
      </c>
      <c r="AS46" s="11">
        <v>-0.47461484628545486</v>
      </c>
      <c r="AT46" s="11">
        <v>0.87207990647496769</v>
      </c>
      <c r="AU46" s="11">
        <v>2.4502902774704189</v>
      </c>
      <c r="AV46" s="11">
        <v>-9.8019234443666008</v>
      </c>
      <c r="AW46" s="11">
        <v>-87.84138056809374</v>
      </c>
      <c r="AX46" s="11">
        <v>-74.722967964569804</v>
      </c>
      <c r="AY46" s="11">
        <v>16.574284326071652</v>
      </c>
      <c r="AZ46" s="11">
        <v>-76.908180897336592</v>
      </c>
      <c r="BA46" s="11">
        <v>-12.646174669877395</v>
      </c>
      <c r="BB46" s="11">
        <v>18.310453847975861</v>
      </c>
      <c r="BC46" s="65">
        <v>-80.387384825931221</v>
      </c>
      <c r="BE46" s="63" t="s">
        <v>88</v>
      </c>
      <c r="BF46" s="11">
        <v>-4.3756565126050422</v>
      </c>
      <c r="BG46" s="11">
        <v>-7.0895631565087633</v>
      </c>
      <c r="BH46" s="11">
        <v>-29.356315647724212</v>
      </c>
      <c r="BI46" s="11">
        <v>-98.527557937961404</v>
      </c>
      <c r="BJ46" s="11">
        <v>-11.537703359269008</v>
      </c>
      <c r="BK46" s="11">
        <v>473.63443350704495</v>
      </c>
      <c r="BL46" s="11">
        <v>61.651917404129797</v>
      </c>
      <c r="BM46" s="11">
        <v>62.903225806451616</v>
      </c>
      <c r="BN46" s="11">
        <v>75.757575757575751</v>
      </c>
      <c r="BO46" s="11">
        <v>3.424233433521239</v>
      </c>
      <c r="BP46" s="57">
        <v>-25.079013309492932</v>
      </c>
      <c r="BQ46" s="57">
        <v>-22.728622856939179</v>
      </c>
      <c r="BR46" s="65">
        <v>-16.568421052631578</v>
      </c>
      <c r="BS46" s="5"/>
      <c r="BT46" s="63" t="s">
        <v>88</v>
      </c>
      <c r="BU46" s="11">
        <v>7.7575823935180113</v>
      </c>
      <c r="BV46" s="11">
        <v>1779.2207792207794</v>
      </c>
      <c r="BW46" s="11">
        <v>-7.1824104234527688</v>
      </c>
      <c r="BX46" s="11">
        <v>10.880901449455456</v>
      </c>
      <c r="BY46" s="11">
        <v>132.67055874801321</v>
      </c>
      <c r="BZ46" s="11">
        <v>-31.754862002020868</v>
      </c>
      <c r="CA46" s="11">
        <v>-3.2994659065285945</v>
      </c>
      <c r="CB46" s="11">
        <v>-22.064593391290281</v>
      </c>
      <c r="CC46" s="11">
        <v>-2.5726141078838172</v>
      </c>
      <c r="CD46" s="69">
        <v>-20.006673796000669</v>
      </c>
      <c r="CE46" s="63" t="s">
        <v>88</v>
      </c>
      <c r="CF46" s="11">
        <f t="shared" si="3"/>
        <v>81.184470392410731</v>
      </c>
      <c r="CG46" s="11">
        <f t="shared" si="3"/>
        <v>69.789118968820119</v>
      </c>
      <c r="CH46" s="11">
        <f t="shared" si="3"/>
        <v>11.395351423590611</v>
      </c>
      <c r="CI46" s="11">
        <f t="shared" si="6"/>
        <v>10.08283618953528</v>
      </c>
      <c r="CJ46" s="11">
        <f t="shared" si="6"/>
        <v>1.312515234055331</v>
      </c>
      <c r="CK46" s="11">
        <f t="shared" si="6"/>
        <v>3.9544132189431478</v>
      </c>
      <c r="CL46" s="11">
        <f t="shared" si="6"/>
        <v>9.4022504233097965</v>
      </c>
      <c r="CM46" s="11">
        <f t="shared" si="6"/>
        <v>5.4478372043666479</v>
      </c>
      <c r="CN46" s="11">
        <f t="shared" si="6"/>
        <v>-2.7516758619347415</v>
      </c>
      <c r="CO46" s="11">
        <f t="shared" si="6"/>
        <v>2.5719255938617067</v>
      </c>
      <c r="CP46" s="11">
        <f t="shared" si="6"/>
        <v>5.3236014557964477</v>
      </c>
      <c r="CQ46" s="65">
        <f t="shared" si="6"/>
        <v>6.680695127048546</v>
      </c>
      <c r="CS46" s="63" t="s">
        <v>88</v>
      </c>
      <c r="CT46" s="59">
        <f t="shared" si="5"/>
        <v>1.3499110748222656</v>
      </c>
      <c r="CU46" s="59">
        <f t="shared" si="5"/>
        <v>1.4714591421477539</v>
      </c>
      <c r="CV46" s="59">
        <f t="shared" si="5"/>
        <v>0.12154806732548841</v>
      </c>
      <c r="CW46" s="59">
        <f t="shared" si="5"/>
        <v>0.41839782687069565</v>
      </c>
      <c r="CX46" s="59">
        <f t="shared" si="5"/>
        <v>3.5351812840999557</v>
      </c>
      <c r="CY46" s="59">
        <f t="shared" si="5"/>
        <v>1.3772049412556291</v>
      </c>
      <c r="CZ46" s="59">
        <f t="shared" si="5"/>
        <v>2.5393953829343362E-2</v>
      </c>
      <c r="DA46" s="59">
        <f t="shared" si="5"/>
        <v>2.8081635074054888E-2</v>
      </c>
      <c r="DB46" s="59">
        <f t="shared" si="4"/>
        <v>2.687681244711524E-3</v>
      </c>
      <c r="DC46" s="59">
        <f t="shared" si="4"/>
        <v>14.861116388646122</v>
      </c>
      <c r="DD46" s="59">
        <f t="shared" si="4"/>
        <v>-9.2061423711094665</v>
      </c>
      <c r="DE46" s="11">
        <f t="shared" si="4"/>
        <v>-9.5734279149988382</v>
      </c>
      <c r="DF46" s="65">
        <f t="shared" si="4"/>
        <v>0.36728554388937135</v>
      </c>
      <c r="DH46" s="63" t="s">
        <v>88</v>
      </c>
      <c r="DI46" s="11">
        <f t="shared" si="8"/>
        <v>0.91209706792511946</v>
      </c>
      <c r="DJ46" s="11">
        <f t="shared" si="8"/>
        <v>0.11983351204868965</v>
      </c>
      <c r="DK46" s="11">
        <f t="shared" si="8"/>
        <v>0.7922635558764296</v>
      </c>
      <c r="DL46" s="11">
        <f t="shared" si="8"/>
        <v>23.155161691830468</v>
      </c>
      <c r="DM46" s="11">
        <f t="shared" si="8"/>
        <v>7.0547462133815024</v>
      </c>
      <c r="DN46" s="11">
        <f t="shared" si="8"/>
        <v>2.7855035741526621</v>
      </c>
      <c r="DO46" s="11">
        <f t="shared" si="8"/>
        <v>13.314911904296306</v>
      </c>
      <c r="DP46" s="133">
        <f t="shared" si="7"/>
        <v>100</v>
      </c>
      <c r="DQ46" s="73"/>
    </row>
    <row r="47" spans="2:121" ht="12">
      <c r="B47" s="63" t="s">
        <v>89</v>
      </c>
      <c r="C47" s="5">
        <v>4350253</v>
      </c>
      <c r="D47" s="5">
        <v>3738172</v>
      </c>
      <c r="E47" s="5">
        <v>612081</v>
      </c>
      <c r="F47" s="5">
        <v>541896</v>
      </c>
      <c r="G47" s="5">
        <v>70185</v>
      </c>
      <c r="H47" s="5">
        <v>362809</v>
      </c>
      <c r="I47" s="5">
        <v>465806</v>
      </c>
      <c r="J47" s="5">
        <v>102997</v>
      </c>
      <c r="K47" s="5">
        <v>-36965</v>
      </c>
      <c r="L47" s="5">
        <v>59593</v>
      </c>
      <c r="M47" s="5">
        <v>96558</v>
      </c>
      <c r="N47" s="64">
        <v>397147</v>
      </c>
      <c r="O47" s="5"/>
      <c r="P47" s="63" t="s">
        <v>89</v>
      </c>
      <c r="Q47" s="5">
        <v>67179</v>
      </c>
      <c r="R47" s="5">
        <v>73338</v>
      </c>
      <c r="S47" s="5">
        <v>6159</v>
      </c>
      <c r="T47" s="5">
        <v>49</v>
      </c>
      <c r="U47" s="5">
        <v>185188</v>
      </c>
      <c r="V47" s="5">
        <v>144731</v>
      </c>
      <c r="W47" s="5">
        <v>2627</v>
      </c>
      <c r="X47" s="5">
        <v>2907</v>
      </c>
      <c r="Y47" s="5">
        <v>280</v>
      </c>
      <c r="Z47" s="5">
        <v>2306535</v>
      </c>
      <c r="AA47" s="5">
        <v>301129</v>
      </c>
      <c r="AB47" s="5">
        <v>288227</v>
      </c>
      <c r="AC47" s="64">
        <v>12902</v>
      </c>
      <c r="AD47" s="5">
        <v>0</v>
      </c>
      <c r="AE47" s="63" t="s">
        <v>89</v>
      </c>
      <c r="AF47" s="5">
        <v>1283233</v>
      </c>
      <c r="AG47" s="5">
        <v>1270117</v>
      </c>
      <c r="AH47" s="5">
        <v>13116</v>
      </c>
      <c r="AI47" s="5">
        <v>722173</v>
      </c>
      <c r="AJ47" s="5">
        <v>17702</v>
      </c>
      <c r="AK47" s="5">
        <v>193427</v>
      </c>
      <c r="AL47" s="5">
        <v>511044</v>
      </c>
      <c r="AM47" s="5">
        <v>7019597</v>
      </c>
      <c r="AN47" s="5">
        <v>3632</v>
      </c>
      <c r="AO47" s="64">
        <v>1932.7084251101321</v>
      </c>
      <c r="AQ47" s="63" t="s">
        <v>89</v>
      </c>
      <c r="AR47" s="11">
        <v>-1.3262791396605595</v>
      </c>
      <c r="AS47" s="11">
        <v>-1.5042958803392859</v>
      </c>
      <c r="AT47" s="11">
        <v>-0.2249531755074895</v>
      </c>
      <c r="AU47" s="11">
        <v>1.364000269358254</v>
      </c>
      <c r="AV47" s="11">
        <v>-10.997121371596688</v>
      </c>
      <c r="AW47" s="11">
        <v>-18.181961689901993</v>
      </c>
      <c r="AX47" s="11">
        <v>-13.023523304839474</v>
      </c>
      <c r="AY47" s="11">
        <v>11.807425097698655</v>
      </c>
      <c r="AZ47" s="11">
        <v>-24.940850402217265</v>
      </c>
      <c r="BA47" s="11">
        <v>10.93467860533517</v>
      </c>
      <c r="BB47" s="11">
        <v>15.909009063081447</v>
      </c>
      <c r="BC47" s="65">
        <v>-15.625763495412123</v>
      </c>
      <c r="BE47" s="63" t="s">
        <v>89</v>
      </c>
      <c r="BF47" s="11">
        <v>-2.8180016491385422</v>
      </c>
      <c r="BG47" s="11">
        <v>-5.6296887264679008</v>
      </c>
      <c r="BH47" s="11">
        <v>-28.266946191474496</v>
      </c>
      <c r="BI47" s="11" t="s">
        <v>341</v>
      </c>
      <c r="BJ47" s="11">
        <v>-2.9087324888851609</v>
      </c>
      <c r="BK47" s="11">
        <v>-31.353102440782799</v>
      </c>
      <c r="BL47" s="11">
        <v>13.086526043908739</v>
      </c>
      <c r="BM47" s="11">
        <v>13.91065830721003</v>
      </c>
      <c r="BN47" s="11">
        <v>22.270742358078603</v>
      </c>
      <c r="BO47" s="11">
        <v>-5.0212581970166461</v>
      </c>
      <c r="BP47" s="57">
        <v>-11.251495700046565</v>
      </c>
      <c r="BQ47" s="57">
        <v>-10.972905186686106</v>
      </c>
      <c r="BR47" s="65">
        <v>-17.050276456217052</v>
      </c>
      <c r="BS47" s="5"/>
      <c r="BT47" s="63" t="s">
        <v>89</v>
      </c>
      <c r="BU47" s="11">
        <v>-3.7849222433911942</v>
      </c>
      <c r="BV47" s="11">
        <v>-3.7483166979771583</v>
      </c>
      <c r="BW47" s="11">
        <v>-7.2024904485637471</v>
      </c>
      <c r="BX47" s="11">
        <v>-4.4056834547610979</v>
      </c>
      <c r="BY47" s="11">
        <v>73.992529978376254</v>
      </c>
      <c r="BZ47" s="11">
        <v>-14.072925643918865</v>
      </c>
      <c r="CA47" s="11">
        <v>-1.7555596567315677</v>
      </c>
      <c r="CB47" s="11">
        <v>-3.5853608353338458</v>
      </c>
      <c r="CC47" s="11">
        <v>-1.3311600108666122</v>
      </c>
      <c r="CD47" s="69">
        <v>-2.2846126747973252</v>
      </c>
      <c r="CE47" s="63" t="s">
        <v>89</v>
      </c>
      <c r="CF47" s="11">
        <f t="shared" si="3"/>
        <v>61.97297366216322</v>
      </c>
      <c r="CG47" s="11">
        <f t="shared" si="3"/>
        <v>53.253370528251118</v>
      </c>
      <c r="CH47" s="11">
        <f t="shared" si="3"/>
        <v>8.7196031339121038</v>
      </c>
      <c r="CI47" s="11">
        <f t="shared" si="6"/>
        <v>7.7197594106898162</v>
      </c>
      <c r="CJ47" s="11">
        <f t="shared" si="6"/>
        <v>0.99984372322228754</v>
      </c>
      <c r="CK47" s="11">
        <f t="shared" si="6"/>
        <v>5.1685160843279174</v>
      </c>
      <c r="CL47" s="11">
        <f t="shared" si="6"/>
        <v>6.6357940491455558</v>
      </c>
      <c r="CM47" s="11">
        <f t="shared" si="6"/>
        <v>1.4672779648176384</v>
      </c>
      <c r="CN47" s="11">
        <f t="shared" si="6"/>
        <v>-0.52659718214592666</v>
      </c>
      <c r="CO47" s="11">
        <f t="shared" si="6"/>
        <v>0.84895187002900596</v>
      </c>
      <c r="CP47" s="11">
        <f t="shared" si="6"/>
        <v>1.3755490521749325</v>
      </c>
      <c r="CQ47" s="65">
        <f t="shared" si="6"/>
        <v>5.6576894656488115</v>
      </c>
      <c r="CS47" s="63" t="s">
        <v>89</v>
      </c>
      <c r="CT47" s="59">
        <f t="shared" si="5"/>
        <v>0.95702075204602211</v>
      </c>
      <c r="CU47" s="59">
        <f t="shared" si="5"/>
        <v>1.044760831711564</v>
      </c>
      <c r="CV47" s="59">
        <f t="shared" si="5"/>
        <v>8.7740079665542051E-2</v>
      </c>
      <c r="CW47" s="59">
        <f t="shared" si="5"/>
        <v>6.9804577100366304E-4</v>
      </c>
      <c r="CX47" s="59">
        <f t="shared" si="5"/>
        <v>2.6381571477678847</v>
      </c>
      <c r="CY47" s="59">
        <f t="shared" si="5"/>
        <v>2.0618135200639012</v>
      </c>
      <c r="CZ47" s="59">
        <f t="shared" si="5"/>
        <v>3.7423800825033118E-2</v>
      </c>
      <c r="DA47" s="59">
        <f t="shared" si="5"/>
        <v>4.1412633802196903E-2</v>
      </c>
      <c r="DB47" s="59">
        <f t="shared" si="4"/>
        <v>3.9888329771637886E-3</v>
      </c>
      <c r="DC47" s="59">
        <f t="shared" si="4"/>
        <v>32.858510253508854</v>
      </c>
      <c r="DD47" s="59">
        <f t="shared" si="4"/>
        <v>4.2898331627869801</v>
      </c>
      <c r="DE47" s="11">
        <f t="shared" si="4"/>
        <v>4.1060334375320977</v>
      </c>
      <c r="DF47" s="65">
        <f t="shared" si="4"/>
        <v>0.18379972525488286</v>
      </c>
      <c r="DH47" s="63" t="s">
        <v>89</v>
      </c>
      <c r="DI47" s="11">
        <f t="shared" si="8"/>
        <v>18.280721813517214</v>
      </c>
      <c r="DJ47" s="11">
        <f t="shared" si="8"/>
        <v>18.093873480201214</v>
      </c>
      <c r="DK47" s="11">
        <f t="shared" si="8"/>
        <v>0.18684833331600093</v>
      </c>
      <c r="DL47" s="11">
        <f t="shared" si="8"/>
        <v>10.287955277204661</v>
      </c>
      <c r="DM47" s="11">
        <f t="shared" si="8"/>
        <v>0.25217971914911924</v>
      </c>
      <c r="DN47" s="11">
        <f t="shared" si="8"/>
        <v>2.755528558120929</v>
      </c>
      <c r="DO47" s="11">
        <f t="shared" si="8"/>
        <v>7.2802469999346116</v>
      </c>
      <c r="DP47" s="133">
        <f t="shared" si="7"/>
        <v>100</v>
      </c>
      <c r="DQ47" s="73"/>
    </row>
    <row r="48" spans="2:121" ht="12">
      <c r="B48" s="63" t="s">
        <v>90</v>
      </c>
      <c r="C48" s="5">
        <v>4438485</v>
      </c>
      <c r="D48" s="5">
        <v>3814281</v>
      </c>
      <c r="E48" s="5">
        <v>624204</v>
      </c>
      <c r="F48" s="5">
        <v>552650</v>
      </c>
      <c r="G48" s="5">
        <v>71554</v>
      </c>
      <c r="H48" s="5">
        <v>254642</v>
      </c>
      <c r="I48" s="5">
        <v>355978</v>
      </c>
      <c r="J48" s="5">
        <v>101336</v>
      </c>
      <c r="K48" s="5">
        <v>-58652</v>
      </c>
      <c r="L48" s="5">
        <v>33196</v>
      </c>
      <c r="M48" s="5">
        <v>91848</v>
      </c>
      <c r="N48" s="64">
        <v>297188</v>
      </c>
      <c r="O48" s="5"/>
      <c r="P48" s="63" t="s">
        <v>90</v>
      </c>
      <c r="Q48" s="5">
        <v>87832</v>
      </c>
      <c r="R48" s="5">
        <v>95605</v>
      </c>
      <c r="S48" s="5">
        <v>7773</v>
      </c>
      <c r="T48" s="5">
        <v>4421</v>
      </c>
      <c r="U48" s="5">
        <v>182833</v>
      </c>
      <c r="V48" s="5">
        <v>22102</v>
      </c>
      <c r="W48" s="5">
        <v>16106</v>
      </c>
      <c r="X48" s="5">
        <v>17821</v>
      </c>
      <c r="Y48" s="5">
        <v>1715</v>
      </c>
      <c r="Z48" s="5">
        <v>1015635</v>
      </c>
      <c r="AA48" s="5">
        <v>19685</v>
      </c>
      <c r="AB48" s="5">
        <v>974</v>
      </c>
      <c r="AC48" s="64">
        <v>18711</v>
      </c>
      <c r="AD48" s="5">
        <v>0</v>
      </c>
      <c r="AE48" s="63" t="s">
        <v>90</v>
      </c>
      <c r="AF48" s="5">
        <v>30733</v>
      </c>
      <c r="AG48" s="5">
        <v>6987</v>
      </c>
      <c r="AH48" s="5">
        <v>23746</v>
      </c>
      <c r="AI48" s="5">
        <v>965217</v>
      </c>
      <c r="AJ48" s="5">
        <v>101438</v>
      </c>
      <c r="AK48" s="5">
        <v>132200</v>
      </c>
      <c r="AL48" s="5">
        <v>731579</v>
      </c>
      <c r="AM48" s="5">
        <v>5708762</v>
      </c>
      <c r="AN48" s="5">
        <v>4137</v>
      </c>
      <c r="AO48" s="64">
        <v>1379.9279671259367</v>
      </c>
      <c r="AP48" s="68"/>
      <c r="AQ48" s="63" t="s">
        <v>90</v>
      </c>
      <c r="AR48" s="11">
        <v>-0.58912091682740597</v>
      </c>
      <c r="AS48" s="11">
        <v>-0.77098438910101341</v>
      </c>
      <c r="AT48" s="11">
        <v>0.5368264905270177</v>
      </c>
      <c r="AU48" s="11">
        <v>2.1247265093725978</v>
      </c>
      <c r="AV48" s="11">
        <v>-10.242225818186379</v>
      </c>
      <c r="AW48" s="11">
        <v>-30.938549243595375</v>
      </c>
      <c r="AX48" s="11">
        <v>-21.600246666152778</v>
      </c>
      <c r="AY48" s="11">
        <v>18.748022545906231</v>
      </c>
      <c r="AZ48" s="11">
        <v>-86.956521739130437</v>
      </c>
      <c r="BA48" s="11">
        <v>-19.421317086195597</v>
      </c>
      <c r="BB48" s="11">
        <v>26.566440215519023</v>
      </c>
      <c r="BC48" s="65">
        <v>-22.22265840707038</v>
      </c>
      <c r="BE48" s="63" t="s">
        <v>90</v>
      </c>
      <c r="BF48" s="11">
        <v>-3.2580680691706139</v>
      </c>
      <c r="BG48" s="11">
        <v>-6.0697758957782728</v>
      </c>
      <c r="BH48" s="11">
        <v>-29.291367233694171</v>
      </c>
      <c r="BI48" s="11">
        <v>-90.923834941490455</v>
      </c>
      <c r="BJ48" s="11">
        <v>-1.8967848557692308</v>
      </c>
      <c r="BK48" s="11">
        <v>-60.695676915690079</v>
      </c>
      <c r="BL48" s="11">
        <v>-10.467507921507588</v>
      </c>
      <c r="BM48" s="11">
        <v>-9.8310058692572344</v>
      </c>
      <c r="BN48" s="11">
        <v>-3.3802816901408446</v>
      </c>
      <c r="BO48" s="11">
        <v>-5.5428864786641796</v>
      </c>
      <c r="BP48" s="57">
        <v>284.84848484848487</v>
      </c>
      <c r="BQ48" s="57">
        <v>105.56158282418775</v>
      </c>
      <c r="BR48" s="65">
        <v>-17.310411879087855</v>
      </c>
      <c r="BS48" s="5"/>
      <c r="BT48" s="63" t="s">
        <v>90</v>
      </c>
      <c r="BU48" s="11">
        <v>-6.7368676600006072</v>
      </c>
      <c r="BV48" s="11">
        <v>-5.1581376408307316</v>
      </c>
      <c r="BW48" s="11">
        <v>-7.1914328148206046</v>
      </c>
      <c r="BX48" s="11">
        <v>-6.9370766106871997</v>
      </c>
      <c r="BY48" s="11">
        <v>11.149096567064417</v>
      </c>
      <c r="BZ48" s="11">
        <v>-36.81383021943094</v>
      </c>
      <c r="CA48" s="11">
        <v>-0.69243090622794157</v>
      </c>
      <c r="CB48" s="11">
        <v>-3.3844440608319202</v>
      </c>
      <c r="CC48" s="11">
        <v>-2.6359143327841847</v>
      </c>
      <c r="CD48" s="69">
        <v>-0.76879449225884744</v>
      </c>
      <c r="CE48" s="63" t="s">
        <v>90</v>
      </c>
      <c r="CF48" s="11">
        <f t="shared" si="3"/>
        <v>77.748643225974391</v>
      </c>
      <c r="CG48" s="11">
        <f t="shared" si="3"/>
        <v>66.814503740040308</v>
      </c>
      <c r="CH48" s="11">
        <f t="shared" si="3"/>
        <v>10.934139485934079</v>
      </c>
      <c r="CI48" s="11">
        <f t="shared" si="6"/>
        <v>9.6807328804388764</v>
      </c>
      <c r="CJ48" s="11">
        <f t="shared" si="6"/>
        <v>1.2534066054952018</v>
      </c>
      <c r="CK48" s="11">
        <f t="shared" si="6"/>
        <v>4.4605467875521869</v>
      </c>
      <c r="CL48" s="11">
        <f t="shared" si="6"/>
        <v>6.2356426840004895</v>
      </c>
      <c r="CM48" s="11">
        <f t="shared" si="6"/>
        <v>1.7750958964483019</v>
      </c>
      <c r="CN48" s="11">
        <f t="shared" si="6"/>
        <v>-1.0274031392445508</v>
      </c>
      <c r="CO48" s="11">
        <f t="shared" si="6"/>
        <v>0.58149209933782486</v>
      </c>
      <c r="CP48" s="11">
        <f t="shared" si="6"/>
        <v>1.6088952385823756</v>
      </c>
      <c r="CQ48" s="65">
        <f t="shared" si="6"/>
        <v>5.2058222080373993</v>
      </c>
      <c r="CS48" s="63" t="s">
        <v>90</v>
      </c>
      <c r="CT48" s="59">
        <f t="shared" si="5"/>
        <v>1.5385472366863429</v>
      </c>
      <c r="CU48" s="59">
        <f t="shared" si="5"/>
        <v>1.6747063548979622</v>
      </c>
      <c r="CV48" s="59">
        <f t="shared" si="5"/>
        <v>0.13615911821161927</v>
      </c>
      <c r="CW48" s="59">
        <f t="shared" si="5"/>
        <v>7.7442359656962403E-2</v>
      </c>
      <c r="CX48" s="59">
        <f t="shared" si="5"/>
        <v>3.2026733642075111</v>
      </c>
      <c r="CY48" s="59">
        <f t="shared" si="5"/>
        <v>0.38715924748658292</v>
      </c>
      <c r="CZ48" s="59">
        <f t="shared" si="5"/>
        <v>0.28212771875933873</v>
      </c>
      <c r="DA48" s="59">
        <f t="shared" si="5"/>
        <v>0.31216925841364557</v>
      </c>
      <c r="DB48" s="59">
        <f t="shared" si="4"/>
        <v>3.0041539654306833E-2</v>
      </c>
      <c r="DC48" s="59">
        <f t="shared" si="4"/>
        <v>17.790809986473423</v>
      </c>
      <c r="DD48" s="59">
        <f t="shared" si="4"/>
        <v>0.34482082104666473</v>
      </c>
      <c r="DE48" s="11">
        <f t="shared" si="4"/>
        <v>1.7061492491717116E-2</v>
      </c>
      <c r="DF48" s="65">
        <f t="shared" si="4"/>
        <v>0.32775932855494766</v>
      </c>
      <c r="DH48" s="63" t="s">
        <v>90</v>
      </c>
      <c r="DI48" s="11">
        <f t="shared" si="8"/>
        <v>0.53834789399172711</v>
      </c>
      <c r="DJ48" s="11">
        <f t="shared" si="8"/>
        <v>0.12239080907559291</v>
      </c>
      <c r="DK48" s="11">
        <f t="shared" si="8"/>
        <v>0.41595708491613415</v>
      </c>
      <c r="DL48" s="11">
        <f t="shared" si="8"/>
        <v>16.907641271435033</v>
      </c>
      <c r="DM48" s="11">
        <f t="shared" si="8"/>
        <v>1.7768826235880915</v>
      </c>
      <c r="DN48" s="11">
        <f t="shared" si="8"/>
        <v>2.3157385086293667</v>
      </c>
      <c r="DO48" s="11">
        <f t="shared" si="8"/>
        <v>12.815020139217575</v>
      </c>
      <c r="DP48" s="133">
        <f t="shared" si="7"/>
        <v>100</v>
      </c>
      <c r="DQ48" s="73"/>
    </row>
    <row r="49" spans="2:121" ht="12">
      <c r="B49" s="74" t="s">
        <v>91</v>
      </c>
      <c r="C49" s="75">
        <v>21010293</v>
      </c>
      <c r="D49" s="75">
        <v>18055548</v>
      </c>
      <c r="E49" s="75">
        <v>2954745</v>
      </c>
      <c r="F49" s="75">
        <v>2615560</v>
      </c>
      <c r="G49" s="75">
        <v>339185</v>
      </c>
      <c r="H49" s="75">
        <v>1716295</v>
      </c>
      <c r="I49" s="75">
        <v>2085480</v>
      </c>
      <c r="J49" s="75">
        <v>369185</v>
      </c>
      <c r="K49" s="75">
        <v>-188805</v>
      </c>
      <c r="L49" s="75">
        <v>147909</v>
      </c>
      <c r="M49" s="75">
        <v>336714</v>
      </c>
      <c r="N49" s="76">
        <v>1868961</v>
      </c>
      <c r="O49" s="5"/>
      <c r="P49" s="74" t="s">
        <v>91</v>
      </c>
      <c r="Q49" s="75">
        <v>316530</v>
      </c>
      <c r="R49" s="75">
        <v>345152</v>
      </c>
      <c r="S49" s="75">
        <v>28622</v>
      </c>
      <c r="T49" s="75">
        <v>97769</v>
      </c>
      <c r="U49" s="75">
        <v>1137891</v>
      </c>
      <c r="V49" s="75">
        <v>316771</v>
      </c>
      <c r="W49" s="75">
        <v>36139</v>
      </c>
      <c r="X49" s="75">
        <v>39988</v>
      </c>
      <c r="Y49" s="75">
        <v>3849</v>
      </c>
      <c r="Z49" s="75">
        <v>6546207</v>
      </c>
      <c r="AA49" s="75">
        <v>1424802</v>
      </c>
      <c r="AB49" s="75">
        <v>1258857</v>
      </c>
      <c r="AC49" s="76">
        <v>165945</v>
      </c>
      <c r="AD49" s="72">
        <v>0</v>
      </c>
      <c r="AE49" s="74" t="s">
        <v>91</v>
      </c>
      <c r="AF49" s="75">
        <v>90118</v>
      </c>
      <c r="AG49" s="75">
        <v>16933</v>
      </c>
      <c r="AH49" s="75">
        <v>73185</v>
      </c>
      <c r="AI49" s="75">
        <v>5031287</v>
      </c>
      <c r="AJ49" s="75">
        <v>1206212</v>
      </c>
      <c r="AK49" s="75">
        <v>967992</v>
      </c>
      <c r="AL49" s="75">
        <v>2857083</v>
      </c>
      <c r="AM49" s="75">
        <v>29272795</v>
      </c>
      <c r="AN49" s="75">
        <v>16426</v>
      </c>
      <c r="AO49" s="76">
        <v>1782.10124193352</v>
      </c>
      <c r="AP49" s="102"/>
      <c r="AQ49" s="74" t="s">
        <v>91</v>
      </c>
      <c r="AR49" s="78">
        <v>2.3105599825397607</v>
      </c>
      <c r="AS49" s="78">
        <v>2.1207728274571038</v>
      </c>
      <c r="AT49" s="78">
        <v>3.485793378999432</v>
      </c>
      <c r="AU49" s="78">
        <v>5.1130678004927006</v>
      </c>
      <c r="AV49" s="78">
        <v>-7.550805695471098</v>
      </c>
      <c r="AW49" s="78">
        <v>-37.927960347268815</v>
      </c>
      <c r="AX49" s="78">
        <v>-33.158292169172846</v>
      </c>
      <c r="AY49" s="78">
        <v>3.9890373299758046</v>
      </c>
      <c r="AZ49" s="78">
        <v>-12.073724512510017</v>
      </c>
      <c r="BA49" s="78">
        <v>3.2977854134802738</v>
      </c>
      <c r="BB49" s="78">
        <v>8.0416618536059463</v>
      </c>
      <c r="BC49" s="79">
        <v>-35.530615835170181</v>
      </c>
      <c r="BE49" s="74" t="s">
        <v>91</v>
      </c>
      <c r="BF49" s="78">
        <v>-2.4831325672386702</v>
      </c>
      <c r="BG49" s="78">
        <v>-5.3236778582400701</v>
      </c>
      <c r="BH49" s="78">
        <v>-28.391293470102575</v>
      </c>
      <c r="BI49" s="78">
        <v>52.067876751745914</v>
      </c>
      <c r="BJ49" s="78">
        <v>-0.50817388780129102</v>
      </c>
      <c r="BK49" s="78">
        <v>-76.817178521140164</v>
      </c>
      <c r="BL49" s="78">
        <v>4.8114849187935036</v>
      </c>
      <c r="BM49" s="78">
        <v>5.5621551701380643</v>
      </c>
      <c r="BN49" s="78">
        <v>13.172596295207292</v>
      </c>
      <c r="BO49" s="78">
        <v>3.5040368618302753</v>
      </c>
      <c r="BP49" s="80">
        <v>-3.4937411227303485</v>
      </c>
      <c r="BQ49" s="80">
        <v>-1.5871365483102571</v>
      </c>
      <c r="BR49" s="65">
        <v>-15.859631687827038</v>
      </c>
      <c r="BS49" s="64"/>
      <c r="BT49" s="74" t="s">
        <v>91</v>
      </c>
      <c r="BU49" s="78">
        <v>-9.0213418943202708</v>
      </c>
      <c r="BV49" s="78">
        <v>-21.920966477613316</v>
      </c>
      <c r="BW49" s="78">
        <v>-5.4054054054054053</v>
      </c>
      <c r="BX49" s="78">
        <v>5.9407001752312096</v>
      </c>
      <c r="BY49" s="78">
        <v>61.084283287571715</v>
      </c>
      <c r="BZ49" s="78">
        <v>-12.132209439329875</v>
      </c>
      <c r="CA49" s="78">
        <v>-1.4357125608031187</v>
      </c>
      <c r="CB49" s="78">
        <v>-1.1902017718108555</v>
      </c>
      <c r="CC49" s="78">
        <v>-1.2741916095684578</v>
      </c>
      <c r="CD49" s="103">
        <v>8.5073841508033696E-2</v>
      </c>
      <c r="CE49" s="74" t="s">
        <v>91</v>
      </c>
      <c r="CF49" s="78">
        <f t="shared" si="3"/>
        <v>71.774126795886758</v>
      </c>
      <c r="CG49" s="78">
        <f t="shared" si="3"/>
        <v>61.680300770732686</v>
      </c>
      <c r="CH49" s="78">
        <f t="shared" si="3"/>
        <v>10.093826025154073</v>
      </c>
      <c r="CI49" s="78">
        <f t="shared" si="6"/>
        <v>8.9351221842669961</v>
      </c>
      <c r="CJ49" s="78">
        <f t="shared" si="6"/>
        <v>1.1587038408870762</v>
      </c>
      <c r="CK49" s="78">
        <f t="shared" si="6"/>
        <v>5.8631059999566153</v>
      </c>
      <c r="CL49" s="78">
        <f t="shared" si="6"/>
        <v>7.1242940757792343</v>
      </c>
      <c r="CM49" s="78">
        <f t="shared" si="6"/>
        <v>1.2611880758226195</v>
      </c>
      <c r="CN49" s="78">
        <f t="shared" si="6"/>
        <v>-0.64498453256684241</v>
      </c>
      <c r="CO49" s="78">
        <f t="shared" si="6"/>
        <v>0.50527802350270956</v>
      </c>
      <c r="CP49" s="78">
        <f t="shared" si="6"/>
        <v>1.1502625560695521</v>
      </c>
      <c r="CQ49" s="65">
        <f t="shared" si="6"/>
        <v>6.3846346069789366</v>
      </c>
      <c r="CS49" s="74" t="s">
        <v>91</v>
      </c>
      <c r="CT49" s="82">
        <f t="shared" si="5"/>
        <v>1.0813111628049183</v>
      </c>
      <c r="CU49" s="82">
        <f t="shared" si="5"/>
        <v>1.1790879552157558</v>
      </c>
      <c r="CV49" s="82">
        <f t="shared" si="5"/>
        <v>9.7776792410837435E-2</v>
      </c>
      <c r="CW49" s="82">
        <f t="shared" si="5"/>
        <v>0.33399270551377142</v>
      </c>
      <c r="CX49" s="82">
        <f t="shared" si="5"/>
        <v>3.8871962858346807</v>
      </c>
      <c r="CY49" s="82">
        <f t="shared" si="5"/>
        <v>1.0821344528255672</v>
      </c>
      <c r="CZ49" s="82">
        <f t="shared" si="5"/>
        <v>0.12345592554452009</v>
      </c>
      <c r="DA49" s="82">
        <f t="shared" si="5"/>
        <v>0.13660465288675031</v>
      </c>
      <c r="DB49" s="82">
        <f t="shared" si="4"/>
        <v>1.3148727342230217E-2</v>
      </c>
      <c r="DC49" s="82">
        <f t="shared" si="4"/>
        <v>22.362767204156626</v>
      </c>
      <c r="DD49" s="82">
        <f t="shared" si="4"/>
        <v>4.867324763487737</v>
      </c>
      <c r="DE49" s="78">
        <f t="shared" si="4"/>
        <v>4.3004332179417784</v>
      </c>
      <c r="DF49" s="79">
        <f t="shared" si="4"/>
        <v>0.56689154554595822</v>
      </c>
      <c r="DH49" s="74" t="s">
        <v>91</v>
      </c>
      <c r="DI49" s="78">
        <f t="shared" si="8"/>
        <v>0.30785580946404334</v>
      </c>
      <c r="DJ49" s="78">
        <f t="shared" si="8"/>
        <v>5.7845518338785207E-2</v>
      </c>
      <c r="DK49" s="78">
        <f t="shared" si="8"/>
        <v>0.25001029112525808</v>
      </c>
      <c r="DL49" s="78">
        <f t="shared" si="8"/>
        <v>17.187586631204844</v>
      </c>
      <c r="DM49" s="78">
        <f t="shared" si="8"/>
        <v>4.1205904663357229</v>
      </c>
      <c r="DN49" s="78">
        <f t="shared" si="8"/>
        <v>3.3067973181242176</v>
      </c>
      <c r="DO49" s="78">
        <f t="shared" si="8"/>
        <v>9.7601988467449043</v>
      </c>
      <c r="DP49" s="139">
        <f t="shared" si="7"/>
        <v>100</v>
      </c>
      <c r="DQ49" s="71"/>
    </row>
    <row r="50" spans="2:121" ht="12">
      <c r="B50" s="90" t="s">
        <v>92</v>
      </c>
      <c r="C50" s="91">
        <v>11010467</v>
      </c>
      <c r="D50" s="91">
        <v>9467380</v>
      </c>
      <c r="E50" s="91">
        <v>1543087</v>
      </c>
      <c r="F50" s="91">
        <v>1366163</v>
      </c>
      <c r="G50" s="91">
        <v>176924</v>
      </c>
      <c r="H50" s="91">
        <v>937640</v>
      </c>
      <c r="I50" s="91">
        <v>1210423</v>
      </c>
      <c r="J50" s="91">
        <v>272783</v>
      </c>
      <c r="K50" s="91">
        <v>-180456</v>
      </c>
      <c r="L50" s="91">
        <v>72189</v>
      </c>
      <c r="M50" s="91">
        <v>252645</v>
      </c>
      <c r="N50" s="92">
        <v>1077565</v>
      </c>
      <c r="O50" s="5"/>
      <c r="P50" s="90" t="s">
        <v>92</v>
      </c>
      <c r="Q50" s="75">
        <v>249282</v>
      </c>
      <c r="R50" s="75">
        <v>265104</v>
      </c>
      <c r="S50" s="75">
        <v>15822</v>
      </c>
      <c r="T50" s="75">
        <v>188914</v>
      </c>
      <c r="U50" s="75">
        <v>554477</v>
      </c>
      <c r="V50" s="75">
        <v>84892</v>
      </c>
      <c r="W50" s="75">
        <v>40531</v>
      </c>
      <c r="X50" s="75">
        <v>44847</v>
      </c>
      <c r="Y50" s="75">
        <v>4316</v>
      </c>
      <c r="Z50" s="75">
        <v>3461556</v>
      </c>
      <c r="AA50" s="75">
        <v>735271</v>
      </c>
      <c r="AB50" s="75">
        <v>661613</v>
      </c>
      <c r="AC50" s="76">
        <v>73658</v>
      </c>
      <c r="AD50" s="5">
        <v>0</v>
      </c>
      <c r="AE50" s="90" t="s">
        <v>92</v>
      </c>
      <c r="AF50" s="75">
        <v>179865</v>
      </c>
      <c r="AG50" s="75">
        <v>131524</v>
      </c>
      <c r="AH50" s="75">
        <v>48341</v>
      </c>
      <c r="AI50" s="75">
        <v>2546420</v>
      </c>
      <c r="AJ50" s="75">
        <v>192687</v>
      </c>
      <c r="AK50" s="75">
        <v>710198</v>
      </c>
      <c r="AL50" s="75">
        <v>1643535</v>
      </c>
      <c r="AM50" s="75">
        <v>15409663</v>
      </c>
      <c r="AN50" s="75">
        <v>8204</v>
      </c>
      <c r="AO50" s="76">
        <v>1878.3109458800584</v>
      </c>
      <c r="AQ50" s="90" t="s">
        <v>92</v>
      </c>
      <c r="AR50" s="93">
        <v>2.1046009386362536</v>
      </c>
      <c r="AS50" s="93">
        <v>1.9160459496214552</v>
      </c>
      <c r="AT50" s="93">
        <v>3.2768990031630532</v>
      </c>
      <c r="AU50" s="93">
        <v>4.9212646803124835</v>
      </c>
      <c r="AV50" s="93">
        <v>-7.8722362816467228</v>
      </c>
      <c r="AW50" s="93">
        <v>-6.3127298742330034</v>
      </c>
      <c r="AX50" s="93">
        <v>-3.2050328588039045</v>
      </c>
      <c r="AY50" s="93">
        <v>9.2517311951554575</v>
      </c>
      <c r="AZ50" s="93">
        <v>-19.905912370928515</v>
      </c>
      <c r="BA50" s="93">
        <v>-1.1407521021062146</v>
      </c>
      <c r="BB50" s="93">
        <v>13.030153901216893</v>
      </c>
      <c r="BC50" s="83">
        <v>-2.9891057260433556</v>
      </c>
      <c r="BE50" s="90" t="s">
        <v>92</v>
      </c>
      <c r="BF50" s="93">
        <v>-6.1166076008481376</v>
      </c>
      <c r="BG50" s="93">
        <v>-7.8495303907732739</v>
      </c>
      <c r="BH50" s="93">
        <v>-28.610747642467178</v>
      </c>
      <c r="BI50" s="93">
        <v>180.79609976515354</v>
      </c>
      <c r="BJ50" s="93">
        <v>0.15896039899060146</v>
      </c>
      <c r="BK50" s="93">
        <v>-62.164113580753131</v>
      </c>
      <c r="BL50" s="93">
        <v>-4.6855733662145495E-2</v>
      </c>
      <c r="BM50" s="93">
        <v>0.66666666666666674</v>
      </c>
      <c r="BN50" s="93">
        <v>7.9</v>
      </c>
      <c r="BO50" s="93">
        <v>-35.053821058769756</v>
      </c>
      <c r="BP50" s="105">
        <v>-72.941576081956441</v>
      </c>
      <c r="BQ50" s="105">
        <v>-74.787838648386426</v>
      </c>
      <c r="BR50" s="83">
        <v>-20.937271907603797</v>
      </c>
      <c r="BS50" s="5"/>
      <c r="BT50" s="90" t="s">
        <v>92</v>
      </c>
      <c r="BU50" s="93">
        <v>16.752241053635991</v>
      </c>
      <c r="BV50" s="93">
        <v>29.00454130824988</v>
      </c>
      <c r="BW50" s="93">
        <v>-7.2220942729924769</v>
      </c>
      <c r="BX50" s="93">
        <v>3.5769648006228234</v>
      </c>
      <c r="BY50" s="93">
        <v>34.972681423367888</v>
      </c>
      <c r="BZ50" s="93">
        <v>8.5128261543844541</v>
      </c>
      <c r="CA50" s="93">
        <v>-1.0656510385628066</v>
      </c>
      <c r="CB50" s="93">
        <v>-9.9598871581643813</v>
      </c>
      <c r="CC50" s="93">
        <v>-1.3230695212893913</v>
      </c>
      <c r="CD50" s="106">
        <v>-8.7526208962675067</v>
      </c>
      <c r="CE50" s="90" t="s">
        <v>92</v>
      </c>
      <c r="CF50" s="93">
        <f t="shared" si="3"/>
        <v>71.451705335801307</v>
      </c>
      <c r="CG50" s="93">
        <f t="shared" si="3"/>
        <v>61.437943191879022</v>
      </c>
      <c r="CH50" s="93">
        <f t="shared" si="3"/>
        <v>10.013762143922291</v>
      </c>
      <c r="CI50" s="93">
        <f t="shared" si="6"/>
        <v>8.8656254195825053</v>
      </c>
      <c r="CJ50" s="93">
        <f t="shared" si="6"/>
        <v>1.148136724339786</v>
      </c>
      <c r="CK50" s="93">
        <f t="shared" si="6"/>
        <v>6.0847534433426613</v>
      </c>
      <c r="CL50" s="93">
        <f t="shared" si="6"/>
        <v>7.8549608774701944</v>
      </c>
      <c r="CM50" s="93">
        <f t="shared" si="6"/>
        <v>1.7702074341275342</v>
      </c>
      <c r="CN50" s="93">
        <f t="shared" si="6"/>
        <v>-1.1710574072904774</v>
      </c>
      <c r="CO50" s="93">
        <f t="shared" si="6"/>
        <v>0.46846579318444542</v>
      </c>
      <c r="CP50" s="93">
        <f t="shared" si="6"/>
        <v>1.6395232004749227</v>
      </c>
      <c r="CQ50" s="83">
        <f t="shared" si="6"/>
        <v>6.9927875775089952</v>
      </c>
      <c r="CS50" s="90" t="s">
        <v>92</v>
      </c>
      <c r="CT50" s="107">
        <f t="shared" si="5"/>
        <v>1.6176992319689276</v>
      </c>
      <c r="CU50" s="107">
        <f t="shared" si="5"/>
        <v>1.7203750659569905</v>
      </c>
      <c r="CV50" s="107">
        <f t="shared" si="5"/>
        <v>0.10267583398806321</v>
      </c>
      <c r="CW50" s="107">
        <f t="shared" si="5"/>
        <v>1.2259450450019576</v>
      </c>
      <c r="CX50" s="107">
        <f t="shared" si="5"/>
        <v>3.598242219833101</v>
      </c>
      <c r="CY50" s="107">
        <f t="shared" si="5"/>
        <v>0.55090108070500965</v>
      </c>
      <c r="CZ50" s="107">
        <f t="shared" si="5"/>
        <v>0.26302327312414298</v>
      </c>
      <c r="DA50" s="107">
        <f t="shared" si="5"/>
        <v>0.29103167278869108</v>
      </c>
      <c r="DB50" s="107">
        <f t="shared" si="4"/>
        <v>2.8008399664548145E-2</v>
      </c>
      <c r="DC50" s="107">
        <f t="shared" si="4"/>
        <v>22.46354122085603</v>
      </c>
      <c r="DD50" s="107">
        <f t="shared" si="4"/>
        <v>4.7714930560129698</v>
      </c>
      <c r="DE50" s="93">
        <f t="shared" si="4"/>
        <v>4.2934942834246277</v>
      </c>
      <c r="DF50" s="83">
        <f t="shared" si="4"/>
        <v>0.47799877258834272</v>
      </c>
      <c r="DH50" s="90" t="s">
        <v>92</v>
      </c>
      <c r="DI50" s="93">
        <f t="shared" si="8"/>
        <v>1.1672221514513328</v>
      </c>
      <c r="DJ50" s="93">
        <f t="shared" si="8"/>
        <v>0.85351639422614234</v>
      </c>
      <c r="DK50" s="93">
        <f t="shared" si="8"/>
        <v>0.31370575722519045</v>
      </c>
      <c r="DL50" s="93">
        <f t="shared" si="8"/>
        <v>16.524826013391728</v>
      </c>
      <c r="DM50" s="93">
        <f t="shared" si="8"/>
        <v>1.2504296816873932</v>
      </c>
      <c r="DN50" s="93">
        <f t="shared" si="8"/>
        <v>4.6087834626883142</v>
      </c>
      <c r="DO50" s="93">
        <f t="shared" si="8"/>
        <v>10.665612869016019</v>
      </c>
      <c r="DP50" s="137">
        <f t="shared" si="7"/>
        <v>100</v>
      </c>
      <c r="DQ50" s="73"/>
    </row>
    <row r="51" spans="2:121" ht="12">
      <c r="B51" s="108" t="s">
        <v>93</v>
      </c>
      <c r="C51" s="109">
        <v>3140181202</v>
      </c>
      <c r="D51" s="109">
        <v>2699055989</v>
      </c>
      <c r="E51" s="109">
        <v>441125213</v>
      </c>
      <c r="F51" s="109">
        <v>390369000</v>
      </c>
      <c r="G51" s="109">
        <v>50756213</v>
      </c>
      <c r="H51" s="109">
        <v>226584318</v>
      </c>
      <c r="I51" s="109">
        <v>322859676</v>
      </c>
      <c r="J51" s="109">
        <v>96275358</v>
      </c>
      <c r="K51" s="109">
        <v>-12281674</v>
      </c>
      <c r="L51" s="109">
        <v>79766681</v>
      </c>
      <c r="M51" s="109">
        <v>92048355</v>
      </c>
      <c r="N51" s="110">
        <v>233644992</v>
      </c>
      <c r="O51" s="5"/>
      <c r="P51" s="108" t="s">
        <v>93</v>
      </c>
      <c r="Q51" s="109">
        <v>58715998</v>
      </c>
      <c r="R51" s="109">
        <v>62387000</v>
      </c>
      <c r="S51" s="109">
        <v>3671002</v>
      </c>
      <c r="T51" s="109">
        <v>31417998</v>
      </c>
      <c r="U51" s="109">
        <v>120713999</v>
      </c>
      <c r="V51" s="109">
        <v>22796997</v>
      </c>
      <c r="W51" s="109">
        <v>5221000</v>
      </c>
      <c r="X51" s="109">
        <v>5777001</v>
      </c>
      <c r="Y51" s="109">
        <v>556001</v>
      </c>
      <c r="Z51" s="109">
        <v>795048988</v>
      </c>
      <c r="AA51" s="109">
        <v>225241000</v>
      </c>
      <c r="AB51" s="109">
        <v>188527000</v>
      </c>
      <c r="AC51" s="110">
        <v>36714000</v>
      </c>
      <c r="AD51" s="5">
        <v>0</v>
      </c>
      <c r="AE51" s="108" t="s">
        <v>93</v>
      </c>
      <c r="AF51" s="109">
        <v>55237994</v>
      </c>
      <c r="AG51" s="109">
        <v>36112996</v>
      </c>
      <c r="AH51" s="109">
        <v>19124998</v>
      </c>
      <c r="AI51" s="109">
        <v>514569994</v>
      </c>
      <c r="AJ51" s="109">
        <v>40700993</v>
      </c>
      <c r="AK51" s="109">
        <v>145549994</v>
      </c>
      <c r="AL51" s="109">
        <v>328319007</v>
      </c>
      <c r="AM51" s="109">
        <v>4161814508</v>
      </c>
      <c r="AN51" s="109">
        <v>1812712</v>
      </c>
      <c r="AO51" s="110">
        <v>2295.9049799416566</v>
      </c>
      <c r="AQ51" s="108" t="s">
        <v>93</v>
      </c>
      <c r="AR51" s="111">
        <v>2.6401770227772507</v>
      </c>
      <c r="AS51" s="111">
        <v>2.449241080913287</v>
      </c>
      <c r="AT51" s="111">
        <v>3.8241101494889471</v>
      </c>
      <c r="AU51" s="111">
        <v>5.4546881774250915</v>
      </c>
      <c r="AV51" s="111">
        <v>-7.2105827754599314</v>
      </c>
      <c r="AW51" s="111">
        <v>0.40577063658309859</v>
      </c>
      <c r="AX51" s="111">
        <v>0.53747776930287094</v>
      </c>
      <c r="AY51" s="111">
        <v>0.8488186454615273</v>
      </c>
      <c r="AZ51" s="111">
        <v>-378.00090527570239</v>
      </c>
      <c r="BA51" s="111">
        <v>-8.6414282262774655</v>
      </c>
      <c r="BB51" s="111">
        <v>2.4113172791796198</v>
      </c>
      <c r="BC51" s="112">
        <v>4.7082719528712058</v>
      </c>
      <c r="BE51" s="108" t="s">
        <v>93</v>
      </c>
      <c r="BF51" s="111">
        <v>4.1451568846556341</v>
      </c>
      <c r="BG51" s="111">
        <v>1.5082997316677469</v>
      </c>
      <c r="BH51" s="111">
        <v>-27.750389244319866</v>
      </c>
      <c r="BI51" s="111">
        <v>48.40111229517322</v>
      </c>
      <c r="BJ51" s="111">
        <v>-1.0281369136528493</v>
      </c>
      <c r="BK51" s="111">
        <v>-3.4884544497577474</v>
      </c>
      <c r="BL51" s="111">
        <v>2.392565762365702</v>
      </c>
      <c r="BM51" s="111">
        <v>3.1239205862050317</v>
      </c>
      <c r="BN51" s="111">
        <v>10.537857159897891</v>
      </c>
      <c r="BO51" s="111">
        <v>-1.5753173692177997</v>
      </c>
      <c r="BP51" s="113">
        <v>-4.3651964942994415</v>
      </c>
      <c r="BQ51" s="113">
        <v>-1.5730395739793255</v>
      </c>
      <c r="BR51" s="112">
        <v>-16.524938225862318</v>
      </c>
      <c r="BS51" s="5"/>
      <c r="BT51" s="108" t="s">
        <v>93</v>
      </c>
      <c r="BU51" s="111">
        <v>8.5034026500266737</v>
      </c>
      <c r="BV51" s="111">
        <v>21.168310529119015</v>
      </c>
      <c r="BW51" s="111">
        <v>-9.3816854705019459</v>
      </c>
      <c r="BX51" s="111">
        <v>-1.2991452918662683</v>
      </c>
      <c r="BY51" s="111">
        <v>28.414570552398871</v>
      </c>
      <c r="BZ51" s="111">
        <v>-7.8558403898743316</v>
      </c>
      <c r="CA51" s="111">
        <v>-1.0160098767218688</v>
      </c>
      <c r="CB51" s="111">
        <v>1.6849985774081779</v>
      </c>
      <c r="CC51" s="111">
        <v>-0.25937782336117127</v>
      </c>
      <c r="CD51" s="114">
        <v>1.9494327971264374</v>
      </c>
      <c r="CE51" s="108" t="s">
        <v>93</v>
      </c>
      <c r="CF51" s="111">
        <f t="shared" si="3"/>
        <v>75.45221431574673</v>
      </c>
      <c r="CG51" s="111">
        <f t="shared" si="3"/>
        <v>64.852866071079589</v>
      </c>
      <c r="CH51" s="111">
        <f t="shared" si="3"/>
        <v>10.599348244667132</v>
      </c>
      <c r="CI51" s="111">
        <f t="shared" si="6"/>
        <v>9.3797789221412362</v>
      </c>
      <c r="CJ51" s="111">
        <f t="shared" si="6"/>
        <v>1.2195693225258948</v>
      </c>
      <c r="CK51" s="111">
        <f t="shared" si="6"/>
        <v>5.4443636919533756</v>
      </c>
      <c r="CL51" s="111">
        <f t="shared" si="6"/>
        <v>7.7576661665095044</v>
      </c>
      <c r="CM51" s="111">
        <f t="shared" si="6"/>
        <v>2.3133024745561293</v>
      </c>
      <c r="CN51" s="111">
        <f t="shared" si="6"/>
        <v>-0.29510382974521554</v>
      </c>
      <c r="CO51" s="111">
        <f t="shared" si="6"/>
        <v>1.9166322969625247</v>
      </c>
      <c r="CP51" s="111">
        <f t="shared" si="6"/>
        <v>2.2117361267077404</v>
      </c>
      <c r="CQ51" s="112">
        <f t="shared" si="6"/>
        <v>5.6140174328019326</v>
      </c>
      <c r="CS51" s="108" t="s">
        <v>93</v>
      </c>
      <c r="CT51" s="115">
        <f t="shared" si="5"/>
        <v>1.4108268854158168</v>
      </c>
      <c r="CU51" s="115">
        <f t="shared" si="5"/>
        <v>1.4990336517900378</v>
      </c>
      <c r="CV51" s="115">
        <f t="shared" si="5"/>
        <v>8.8206766374221118E-2</v>
      </c>
      <c r="CW51" s="115">
        <f t="shared" si="5"/>
        <v>0.75491105957767013</v>
      </c>
      <c r="CX51" s="115">
        <f t="shared" si="5"/>
        <v>2.9005136766177086</v>
      </c>
      <c r="CY51" s="115">
        <f t="shared" si="5"/>
        <v>0.54776581119073742</v>
      </c>
      <c r="CZ51" s="115">
        <f t="shared" si="5"/>
        <v>0.12545008889665776</v>
      </c>
      <c r="DA51" s="115">
        <f t="shared" si="5"/>
        <v>0.13880967037082567</v>
      </c>
      <c r="DB51" s="115">
        <f t="shared" si="4"/>
        <v>1.3359581474167902E-2</v>
      </c>
      <c r="DC51" s="115">
        <f t="shared" si="4"/>
        <v>19.1034219922999</v>
      </c>
      <c r="DD51" s="115">
        <f t="shared" si="4"/>
        <v>5.4120864725478048</v>
      </c>
      <c r="DE51" s="111">
        <f t="shared" si="4"/>
        <v>4.529923177441141</v>
      </c>
      <c r="DF51" s="112">
        <f t="shared" si="4"/>
        <v>0.88216329510666414</v>
      </c>
      <c r="DH51" s="108" t="s">
        <v>93</v>
      </c>
      <c r="DI51" s="111">
        <f t="shared" si="8"/>
        <v>1.3272574713221696</v>
      </c>
      <c r="DJ51" s="111">
        <f t="shared" si="8"/>
        <v>0.8677223824027287</v>
      </c>
      <c r="DK51" s="111">
        <f t="shared" si="8"/>
        <v>0.45953508891944106</v>
      </c>
      <c r="DL51" s="111">
        <f t="shared" si="8"/>
        <v>12.364078048429928</v>
      </c>
      <c r="DM51" s="111">
        <f t="shared" si="8"/>
        <v>0.97796268723084578</v>
      </c>
      <c r="DN51" s="111">
        <f t="shared" si="8"/>
        <v>3.4972724930488419</v>
      </c>
      <c r="DO51" s="111">
        <f t="shared" si="8"/>
        <v>7.8888428681502409</v>
      </c>
      <c r="DP51" s="140">
        <f t="shared" si="7"/>
        <v>100</v>
      </c>
      <c r="DQ51" s="73"/>
    </row>
    <row r="52" spans="2:121" s="73" customFormat="1" ht="12">
      <c r="C52" s="117"/>
      <c r="D52" s="118"/>
      <c r="E52" s="118"/>
      <c r="F52" s="118"/>
      <c r="G52" s="118"/>
      <c r="H52" s="118"/>
      <c r="I52" s="118"/>
      <c r="J52" s="118"/>
      <c r="K52" s="118"/>
      <c r="L52" s="118"/>
      <c r="M52" s="118"/>
      <c r="N52" s="119"/>
      <c r="O52" s="119"/>
      <c r="P52" s="120"/>
      <c r="Q52" s="119"/>
      <c r="R52" s="118"/>
      <c r="S52" s="118"/>
      <c r="T52" s="118"/>
      <c r="U52" s="118"/>
      <c r="V52" s="118"/>
      <c r="W52" s="118"/>
      <c r="X52" s="118"/>
      <c r="Y52" s="118"/>
      <c r="Z52" s="118"/>
      <c r="AA52" s="118"/>
      <c r="AB52" s="118"/>
      <c r="AC52" s="118"/>
      <c r="AD52" s="119"/>
      <c r="AE52" s="118"/>
      <c r="AF52" s="121"/>
      <c r="AG52" s="120"/>
      <c r="AH52" s="118"/>
      <c r="AI52" s="118"/>
      <c r="AJ52" s="118"/>
      <c r="AK52" s="118"/>
      <c r="AL52" s="118"/>
      <c r="AM52" s="118"/>
      <c r="AN52" s="118"/>
      <c r="AO52" s="118"/>
      <c r="BC52" s="85"/>
      <c r="BE52" s="62"/>
      <c r="BU52" s="85"/>
      <c r="BV52" s="85"/>
      <c r="CP52" s="85"/>
      <c r="CQ52" s="85"/>
      <c r="CS52" s="85"/>
      <c r="DF52" s="62"/>
      <c r="DH52" s="85"/>
      <c r="DI52" s="85"/>
    </row>
    <row r="53" spans="2:121" s="73" customFormat="1" ht="12">
      <c r="C53" s="117" t="s">
        <v>292</v>
      </c>
      <c r="D53" s="117"/>
      <c r="E53" s="117"/>
      <c r="F53" s="117"/>
      <c r="G53" s="117"/>
      <c r="H53" s="117"/>
      <c r="I53" s="117"/>
      <c r="J53" s="117"/>
      <c r="K53" s="117"/>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c r="AM53" s="117"/>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7"/>
      <c r="BR53" s="117"/>
      <c r="BU53" s="85"/>
      <c r="BV53" s="85"/>
      <c r="CP53" s="85"/>
      <c r="CQ53" s="85"/>
      <c r="CS53" s="85"/>
      <c r="DF53" s="62"/>
      <c r="DH53" s="85"/>
      <c r="DI53" s="85"/>
    </row>
    <row r="54" spans="2:121" s="73" customFormat="1" ht="9" customHeight="1">
      <c r="N54" s="62"/>
      <c r="O54" s="62"/>
      <c r="P54" s="85"/>
      <c r="Q54" s="62"/>
      <c r="AD54" s="62"/>
      <c r="AF54" s="71"/>
      <c r="AG54" s="85"/>
      <c r="BC54" s="85"/>
      <c r="BE54" s="62"/>
      <c r="BU54" s="85"/>
      <c r="BV54" s="85"/>
      <c r="CP54" s="85"/>
      <c r="CQ54" s="85"/>
      <c r="CS54" s="85"/>
      <c r="DF54" s="62"/>
      <c r="DH54" s="85"/>
      <c r="DI54" s="85"/>
    </row>
    <row r="55" spans="2:121" s="73" customFormat="1" ht="9" customHeight="1">
      <c r="N55" s="62"/>
      <c r="O55" s="62"/>
      <c r="P55" s="85"/>
      <c r="Q55" s="62"/>
      <c r="AD55" s="62"/>
      <c r="AF55" s="71"/>
      <c r="AG55" s="85"/>
      <c r="BC55" s="85"/>
      <c r="BE55" s="62"/>
      <c r="BU55" s="85"/>
      <c r="BV55" s="85"/>
      <c r="CP55" s="85"/>
      <c r="CQ55" s="85"/>
      <c r="CS55" s="85"/>
      <c r="DF55" s="62"/>
      <c r="DH55" s="85"/>
      <c r="DI55" s="85"/>
    </row>
    <row r="56" spans="2:121" s="73" customFormat="1" ht="9" customHeight="1">
      <c r="N56" s="62"/>
      <c r="O56" s="62"/>
      <c r="P56" s="85"/>
      <c r="Q56" s="62"/>
      <c r="AD56" s="62"/>
      <c r="AF56" s="71"/>
      <c r="AG56" s="85"/>
      <c r="BC56" s="85"/>
      <c r="BE56" s="62"/>
      <c r="BU56" s="85"/>
      <c r="BV56" s="85"/>
      <c r="CP56" s="85"/>
      <c r="CQ56" s="85"/>
      <c r="CS56" s="85"/>
      <c r="DF56" s="62"/>
      <c r="DH56" s="85"/>
      <c r="DI56" s="85"/>
    </row>
    <row r="57" spans="2:121" s="73" customFormat="1" ht="9" customHeight="1">
      <c r="N57" s="62"/>
      <c r="O57" s="62"/>
      <c r="P57" s="85"/>
      <c r="Q57" s="62"/>
      <c r="AD57" s="62"/>
      <c r="AF57" s="71"/>
      <c r="AG57" s="85"/>
      <c r="BC57" s="85"/>
      <c r="BE57" s="62"/>
      <c r="BU57" s="85"/>
      <c r="BV57" s="85"/>
      <c r="CP57" s="85"/>
      <c r="CQ57" s="85"/>
      <c r="CS57" s="85"/>
      <c r="DF57" s="62"/>
      <c r="DH57" s="85"/>
      <c r="DI57" s="85"/>
    </row>
    <row r="58" spans="2:121" s="73" customFormat="1" ht="9" customHeight="1">
      <c r="N58" s="62"/>
      <c r="O58" s="62"/>
      <c r="P58" s="85"/>
      <c r="Q58" s="62"/>
      <c r="AD58" s="62"/>
      <c r="AF58" s="71"/>
      <c r="AG58" s="85"/>
      <c r="BC58" s="85"/>
      <c r="BE58" s="62"/>
      <c r="BU58" s="85"/>
      <c r="BV58" s="85"/>
      <c r="CP58" s="85"/>
      <c r="CQ58" s="85"/>
      <c r="CS58" s="85"/>
      <c r="DF58" s="62"/>
      <c r="DH58" s="85"/>
      <c r="DI58" s="85"/>
    </row>
    <row r="59" spans="2:121" s="73" customFormat="1" ht="9" customHeight="1">
      <c r="N59" s="62"/>
      <c r="O59" s="62"/>
      <c r="P59" s="85"/>
      <c r="Q59" s="62"/>
      <c r="AD59" s="62"/>
      <c r="AF59" s="71"/>
      <c r="AG59" s="85"/>
      <c r="BC59" s="85"/>
      <c r="BE59" s="62"/>
      <c r="BU59" s="85"/>
      <c r="BV59" s="85"/>
      <c r="CP59" s="85"/>
      <c r="CQ59" s="85"/>
      <c r="CS59" s="85"/>
      <c r="DF59" s="62"/>
      <c r="DH59" s="85"/>
      <c r="DI59" s="85"/>
    </row>
    <row r="60" spans="2:121" s="73" customFormat="1" ht="9" customHeight="1">
      <c r="N60" s="62"/>
      <c r="O60" s="62"/>
      <c r="P60" s="85"/>
      <c r="Q60" s="62"/>
      <c r="AD60" s="62"/>
      <c r="AF60" s="71"/>
      <c r="AG60" s="85"/>
      <c r="BC60" s="85"/>
      <c r="BE60" s="62"/>
      <c r="BU60" s="85"/>
      <c r="BV60" s="85"/>
      <c r="CP60" s="85"/>
      <c r="CQ60" s="85"/>
      <c r="CS60" s="85"/>
      <c r="DF60" s="62"/>
      <c r="DH60" s="85"/>
      <c r="DI60" s="85"/>
    </row>
    <row r="61" spans="2:121" s="73" customFormat="1" ht="9" customHeight="1">
      <c r="N61" s="62"/>
      <c r="O61" s="62"/>
      <c r="P61" s="85"/>
      <c r="Q61" s="62"/>
      <c r="AD61" s="62"/>
      <c r="AF61" s="71"/>
      <c r="AG61" s="85"/>
      <c r="BC61" s="85"/>
      <c r="BE61" s="62"/>
      <c r="BU61" s="85"/>
      <c r="BV61" s="85"/>
      <c r="CP61" s="85"/>
      <c r="CQ61" s="85"/>
      <c r="CS61" s="85"/>
      <c r="DF61" s="62"/>
      <c r="DH61" s="85"/>
      <c r="DI61" s="85"/>
    </row>
    <row r="62" spans="2:121" s="73" customFormat="1" ht="9" customHeight="1">
      <c r="N62" s="62"/>
      <c r="O62" s="62"/>
      <c r="P62" s="85"/>
      <c r="Q62" s="62"/>
      <c r="AD62" s="62"/>
      <c r="AF62" s="71"/>
      <c r="AG62" s="85"/>
      <c r="BC62" s="85"/>
      <c r="BE62" s="62"/>
      <c r="BU62" s="85"/>
      <c r="BV62" s="85"/>
      <c r="CP62" s="85"/>
      <c r="CQ62" s="85"/>
      <c r="CS62" s="85"/>
      <c r="DF62" s="62"/>
      <c r="DH62" s="85"/>
      <c r="DI62" s="85"/>
    </row>
    <row r="63" spans="2:121" s="73" customFormat="1" ht="9" customHeight="1">
      <c r="N63" s="62"/>
      <c r="O63" s="62"/>
      <c r="P63" s="85"/>
      <c r="Q63" s="62"/>
      <c r="AD63" s="62"/>
      <c r="AF63" s="71"/>
      <c r="AG63" s="85"/>
      <c r="BC63" s="85"/>
      <c r="BE63" s="62"/>
      <c r="BU63" s="85"/>
      <c r="BV63" s="85"/>
      <c r="CP63" s="85"/>
      <c r="CQ63" s="85"/>
      <c r="CS63" s="85"/>
      <c r="DF63" s="62"/>
      <c r="DH63" s="85"/>
      <c r="DI63" s="85"/>
    </row>
    <row r="64" spans="2:121" s="73" customFormat="1" ht="9" customHeight="1">
      <c r="N64" s="62"/>
      <c r="O64" s="62"/>
      <c r="P64" s="85"/>
      <c r="Q64" s="62"/>
      <c r="AD64" s="62"/>
      <c r="AF64" s="71"/>
      <c r="AG64" s="85"/>
      <c r="BC64" s="85"/>
      <c r="BE64" s="62"/>
      <c r="BU64" s="85"/>
      <c r="BV64" s="85"/>
      <c r="CP64" s="85"/>
      <c r="CQ64" s="85"/>
      <c r="CS64" s="85"/>
      <c r="DF64" s="62"/>
      <c r="DH64" s="85"/>
      <c r="DI64" s="85"/>
    </row>
    <row r="65" spans="14:113" s="73" customFormat="1" ht="9" customHeight="1">
      <c r="N65" s="62"/>
      <c r="O65" s="62"/>
      <c r="P65" s="85"/>
      <c r="Q65" s="62"/>
      <c r="AD65" s="62"/>
      <c r="AF65" s="71"/>
      <c r="AG65" s="85"/>
      <c r="BC65" s="85"/>
      <c r="BE65" s="62"/>
      <c r="BU65" s="85"/>
      <c r="BV65" s="85"/>
      <c r="CP65" s="85"/>
      <c r="CQ65" s="85"/>
      <c r="CS65" s="85"/>
      <c r="DF65" s="62"/>
      <c r="DH65" s="85"/>
      <c r="DI65" s="85"/>
    </row>
    <row r="66" spans="14:113" s="73" customFormat="1" ht="9" customHeight="1">
      <c r="N66" s="62"/>
      <c r="O66" s="62"/>
      <c r="P66" s="85"/>
      <c r="Q66" s="62"/>
      <c r="AD66" s="62"/>
      <c r="AF66" s="71"/>
      <c r="AG66" s="85"/>
      <c r="BC66" s="85"/>
      <c r="BE66" s="62"/>
      <c r="BU66" s="85"/>
      <c r="BV66" s="85"/>
      <c r="CP66" s="85"/>
      <c r="CQ66" s="85"/>
      <c r="CS66" s="85"/>
      <c r="DF66" s="62"/>
      <c r="DH66" s="85"/>
      <c r="DI66" s="85"/>
    </row>
    <row r="67" spans="14:113" s="73" customFormat="1" ht="9" customHeight="1">
      <c r="N67" s="62"/>
      <c r="O67" s="62"/>
      <c r="P67" s="85"/>
      <c r="Q67" s="62"/>
      <c r="AD67" s="62"/>
      <c r="AF67" s="71"/>
      <c r="AG67" s="85"/>
      <c r="BC67" s="85"/>
      <c r="BE67" s="62"/>
      <c r="BU67" s="85"/>
      <c r="BV67" s="85"/>
      <c r="CP67" s="85"/>
      <c r="CQ67" s="85"/>
      <c r="CS67" s="85"/>
      <c r="DF67" s="62"/>
      <c r="DH67" s="85"/>
      <c r="DI67" s="85"/>
    </row>
    <row r="68" spans="14:113" s="73" customFormat="1" ht="9" customHeight="1">
      <c r="N68" s="62"/>
      <c r="O68" s="62"/>
      <c r="P68" s="85"/>
      <c r="Q68" s="62"/>
      <c r="AD68" s="62"/>
      <c r="AF68" s="71"/>
      <c r="AG68" s="85"/>
      <c r="BC68" s="85"/>
      <c r="BE68" s="62"/>
      <c r="BU68" s="85"/>
      <c r="BV68" s="85"/>
      <c r="CP68" s="85"/>
      <c r="CQ68" s="85"/>
      <c r="CS68" s="85"/>
      <c r="DF68" s="62"/>
      <c r="DH68" s="85"/>
      <c r="DI68" s="85"/>
    </row>
    <row r="69" spans="14:113" s="73" customFormat="1" ht="9" customHeight="1">
      <c r="N69" s="62"/>
      <c r="O69" s="62"/>
      <c r="P69" s="85"/>
      <c r="Q69" s="62"/>
      <c r="AD69" s="62"/>
      <c r="AF69" s="71"/>
      <c r="AG69" s="85"/>
      <c r="BC69" s="85"/>
      <c r="BE69" s="62"/>
      <c r="BU69" s="85"/>
      <c r="BV69" s="85"/>
      <c r="CP69" s="85"/>
      <c r="CQ69" s="85"/>
      <c r="CS69" s="85"/>
      <c r="DF69" s="62"/>
      <c r="DH69" s="85"/>
      <c r="DI69" s="85"/>
    </row>
    <row r="70" spans="14:113" s="73" customFormat="1" ht="9" customHeight="1">
      <c r="N70" s="62"/>
      <c r="O70" s="62"/>
      <c r="P70" s="85"/>
      <c r="Q70" s="62"/>
      <c r="AD70" s="62"/>
      <c r="AF70" s="71"/>
      <c r="AG70" s="85"/>
      <c r="BC70" s="85"/>
      <c r="BE70" s="62"/>
      <c r="BU70" s="85"/>
      <c r="BV70" s="85"/>
      <c r="CP70" s="85"/>
      <c r="CQ70" s="85"/>
      <c r="CS70" s="85"/>
      <c r="DF70" s="62"/>
      <c r="DH70" s="85"/>
      <c r="DI70" s="85"/>
    </row>
    <row r="71" spans="14:113" s="73" customFormat="1" ht="9" customHeight="1">
      <c r="N71" s="62"/>
      <c r="O71" s="62"/>
      <c r="P71" s="85"/>
      <c r="Q71" s="62"/>
      <c r="AD71" s="62"/>
      <c r="AF71" s="71"/>
      <c r="AG71" s="85"/>
      <c r="BC71" s="85"/>
      <c r="BE71" s="62"/>
      <c r="BU71" s="85"/>
      <c r="BV71" s="85"/>
      <c r="CP71" s="85"/>
      <c r="CQ71" s="85"/>
      <c r="CS71" s="85"/>
      <c r="DF71" s="62"/>
      <c r="DH71" s="85"/>
      <c r="DI71" s="85"/>
    </row>
    <row r="72" spans="14:113" s="73" customFormat="1" ht="9" customHeight="1">
      <c r="N72" s="62"/>
      <c r="O72" s="62"/>
      <c r="P72" s="85"/>
      <c r="Q72" s="62"/>
      <c r="AD72" s="62"/>
      <c r="AF72" s="71"/>
      <c r="AG72" s="85"/>
      <c r="BC72" s="85"/>
      <c r="BE72" s="62"/>
      <c r="BU72" s="85"/>
      <c r="BV72" s="85"/>
      <c r="CP72" s="85"/>
      <c r="CQ72" s="85"/>
      <c r="CS72" s="85"/>
      <c r="DF72" s="62"/>
      <c r="DH72" s="85"/>
      <c r="DI72" s="85"/>
    </row>
    <row r="73" spans="14:113" s="73" customFormat="1" ht="9" customHeight="1">
      <c r="N73" s="62"/>
      <c r="O73" s="62"/>
      <c r="P73" s="85"/>
      <c r="Q73" s="62"/>
      <c r="AD73" s="62"/>
      <c r="AF73" s="71"/>
      <c r="AG73" s="85"/>
      <c r="BC73" s="85"/>
      <c r="BE73" s="62"/>
      <c r="BU73" s="85"/>
      <c r="BV73" s="85"/>
      <c r="CP73" s="85"/>
      <c r="CQ73" s="85"/>
      <c r="CS73" s="85"/>
      <c r="DF73" s="62"/>
      <c r="DH73" s="85"/>
      <c r="DI73" s="85"/>
    </row>
    <row r="74" spans="14:113" s="73" customFormat="1" ht="9" customHeight="1">
      <c r="N74" s="62"/>
      <c r="O74" s="62"/>
      <c r="P74" s="85"/>
      <c r="Q74" s="62"/>
      <c r="AD74" s="62"/>
      <c r="AF74" s="71"/>
      <c r="AG74" s="85"/>
      <c r="BC74" s="85"/>
      <c r="BE74" s="62"/>
      <c r="BU74" s="85"/>
      <c r="BV74" s="85"/>
      <c r="CP74" s="85"/>
      <c r="CQ74" s="85"/>
      <c r="CS74" s="85"/>
      <c r="DF74" s="62"/>
      <c r="DH74" s="85"/>
      <c r="DI74" s="85"/>
    </row>
    <row r="75" spans="14:113" s="73" customFormat="1" ht="9" customHeight="1">
      <c r="N75" s="62"/>
      <c r="O75" s="62"/>
      <c r="P75" s="85"/>
      <c r="Q75" s="62"/>
      <c r="AD75" s="62"/>
      <c r="AF75" s="71"/>
      <c r="AG75" s="85"/>
      <c r="BC75" s="85"/>
      <c r="BE75" s="62"/>
      <c r="BU75" s="85"/>
      <c r="BV75" s="85"/>
      <c r="CP75" s="85"/>
      <c r="CQ75" s="85"/>
      <c r="CS75" s="85"/>
      <c r="DF75" s="62"/>
      <c r="DH75" s="85"/>
      <c r="DI75" s="85"/>
    </row>
    <row r="76" spans="14:113" s="73" customFormat="1" ht="9" customHeight="1">
      <c r="N76" s="62"/>
      <c r="O76" s="62"/>
      <c r="P76" s="85"/>
      <c r="Q76" s="62"/>
      <c r="AD76" s="62"/>
      <c r="AF76" s="71"/>
      <c r="AG76" s="85"/>
      <c r="BC76" s="85"/>
      <c r="BE76" s="62"/>
      <c r="BU76" s="85"/>
      <c r="BV76" s="85"/>
      <c r="CP76" s="85"/>
      <c r="CQ76" s="85"/>
      <c r="CS76" s="85"/>
      <c r="DF76" s="62"/>
      <c r="DH76" s="85"/>
      <c r="DI76" s="85"/>
    </row>
    <row r="77" spans="14:113" s="73" customFormat="1" ht="9" customHeight="1">
      <c r="N77" s="62"/>
      <c r="O77" s="62"/>
      <c r="P77" s="85"/>
      <c r="Q77" s="62"/>
      <c r="AD77" s="62"/>
      <c r="AF77" s="71"/>
      <c r="AG77" s="85"/>
      <c r="BC77" s="85"/>
      <c r="BE77" s="62"/>
      <c r="BU77" s="85"/>
      <c r="BV77" s="85"/>
      <c r="CP77" s="85"/>
      <c r="CQ77" s="85"/>
      <c r="CS77" s="85"/>
      <c r="DF77" s="62"/>
      <c r="DH77" s="85"/>
      <c r="DI77" s="85"/>
    </row>
    <row r="78" spans="14:113" s="73" customFormat="1" ht="9" customHeight="1">
      <c r="N78" s="62"/>
      <c r="O78" s="62"/>
      <c r="P78" s="85"/>
      <c r="Q78" s="62"/>
      <c r="AD78" s="62"/>
      <c r="AF78" s="71"/>
      <c r="AG78" s="85"/>
      <c r="BC78" s="85"/>
      <c r="BE78" s="62"/>
      <c r="BU78" s="85"/>
      <c r="BV78" s="85"/>
      <c r="CP78" s="85"/>
      <c r="CQ78" s="85"/>
      <c r="CS78" s="85"/>
      <c r="DF78" s="62"/>
      <c r="DH78" s="85"/>
      <c r="DI78" s="85"/>
    </row>
    <row r="79" spans="14:113" s="73" customFormat="1" ht="9" customHeight="1">
      <c r="N79" s="62"/>
      <c r="O79" s="62"/>
      <c r="P79" s="85"/>
      <c r="Q79" s="62"/>
      <c r="AD79" s="62"/>
      <c r="AF79" s="71"/>
      <c r="AG79" s="85"/>
      <c r="BC79" s="85"/>
      <c r="BE79" s="62"/>
      <c r="BU79" s="85"/>
      <c r="BV79" s="85"/>
      <c r="CP79" s="85"/>
      <c r="CQ79" s="85"/>
      <c r="CS79" s="85"/>
      <c r="DF79" s="62"/>
      <c r="DH79" s="85"/>
      <c r="DI79" s="85"/>
    </row>
    <row r="80" spans="14:113" s="73" customFormat="1" ht="9" customHeight="1">
      <c r="N80" s="62"/>
      <c r="O80" s="62"/>
      <c r="P80" s="85"/>
      <c r="Q80" s="62"/>
      <c r="AD80" s="62"/>
      <c r="AF80" s="71"/>
      <c r="AG80" s="85"/>
      <c r="BC80" s="85"/>
      <c r="BE80" s="62"/>
      <c r="BU80" s="85"/>
      <c r="BV80" s="85"/>
      <c r="CP80" s="85"/>
      <c r="CQ80" s="85"/>
      <c r="CS80" s="85"/>
      <c r="DF80" s="62"/>
      <c r="DH80" s="85"/>
      <c r="DI80" s="85"/>
    </row>
    <row r="81" spans="14:113" s="73" customFormat="1" ht="9" customHeight="1">
      <c r="N81" s="62"/>
      <c r="O81" s="62"/>
      <c r="P81" s="85"/>
      <c r="Q81" s="62"/>
      <c r="AD81" s="62"/>
      <c r="AF81" s="71"/>
      <c r="AG81" s="85"/>
      <c r="BC81" s="85"/>
      <c r="BE81" s="62"/>
      <c r="BU81" s="85"/>
      <c r="BV81" s="85"/>
      <c r="CP81" s="85"/>
      <c r="CQ81" s="85"/>
      <c r="CS81" s="85"/>
      <c r="DF81" s="62"/>
      <c r="DH81" s="85"/>
      <c r="DI81" s="85"/>
    </row>
    <row r="82" spans="14:113" s="73" customFormat="1" ht="9" customHeight="1">
      <c r="N82" s="62"/>
      <c r="O82" s="62"/>
      <c r="P82" s="85"/>
      <c r="Q82" s="62"/>
      <c r="AD82" s="62"/>
      <c r="AF82" s="71"/>
      <c r="AG82" s="85"/>
      <c r="BC82" s="85"/>
      <c r="BE82" s="62"/>
      <c r="BU82" s="85"/>
      <c r="BV82" s="85"/>
      <c r="CP82" s="85"/>
      <c r="CQ82" s="85"/>
      <c r="CS82" s="85"/>
      <c r="DF82" s="62"/>
      <c r="DH82" s="85"/>
      <c r="DI82" s="85"/>
    </row>
    <row r="83" spans="14:113" s="73" customFormat="1" ht="9" customHeight="1">
      <c r="N83" s="62"/>
      <c r="O83" s="62"/>
      <c r="P83" s="85"/>
      <c r="Q83" s="62"/>
      <c r="AD83" s="62"/>
      <c r="AF83" s="71"/>
      <c r="AG83" s="85"/>
      <c r="BC83" s="85"/>
      <c r="BE83" s="62"/>
      <c r="BU83" s="85"/>
      <c r="BV83" s="85"/>
      <c r="CP83" s="85"/>
      <c r="CQ83" s="85"/>
      <c r="CS83" s="85"/>
      <c r="DF83" s="62"/>
      <c r="DH83" s="85"/>
      <c r="DI83" s="85"/>
    </row>
    <row r="84" spans="14:113" s="73" customFormat="1" ht="9" customHeight="1">
      <c r="N84" s="62"/>
      <c r="O84" s="62"/>
      <c r="P84" s="85"/>
      <c r="Q84" s="62"/>
      <c r="AD84" s="62"/>
      <c r="AF84" s="71"/>
      <c r="AG84" s="85"/>
      <c r="BC84" s="85"/>
      <c r="BE84" s="62"/>
      <c r="BU84" s="85"/>
      <c r="BV84" s="85"/>
      <c r="CP84" s="85"/>
      <c r="CQ84" s="85"/>
      <c r="CS84" s="85"/>
      <c r="DF84" s="62"/>
      <c r="DH84" s="85"/>
      <c r="DI84" s="85"/>
    </row>
    <row r="85" spans="14:113" s="73" customFormat="1" ht="9" customHeight="1">
      <c r="N85" s="62"/>
      <c r="O85" s="62"/>
      <c r="P85" s="85"/>
      <c r="Q85" s="62"/>
      <c r="AD85" s="62"/>
      <c r="AF85" s="71"/>
      <c r="AG85" s="85"/>
      <c r="BC85" s="85"/>
      <c r="BE85" s="62"/>
      <c r="BU85" s="85"/>
      <c r="BV85" s="85"/>
      <c r="CP85" s="85"/>
      <c r="CQ85" s="85"/>
      <c r="CS85" s="85"/>
      <c r="DF85" s="62"/>
      <c r="DH85" s="85"/>
      <c r="DI85" s="85"/>
    </row>
    <row r="86" spans="14:113" s="73" customFormat="1" ht="9" customHeight="1">
      <c r="N86" s="62"/>
      <c r="O86" s="62"/>
      <c r="P86" s="85"/>
      <c r="Q86" s="62"/>
      <c r="AD86" s="62"/>
      <c r="AF86" s="71"/>
      <c r="AG86" s="85"/>
      <c r="BC86" s="85"/>
      <c r="BE86" s="62"/>
      <c r="BU86" s="85"/>
      <c r="BV86" s="85"/>
      <c r="CP86" s="85"/>
      <c r="CQ86" s="85"/>
      <c r="CS86" s="85"/>
      <c r="DF86" s="62"/>
      <c r="DH86" s="85"/>
      <c r="DI86" s="85"/>
    </row>
    <row r="87" spans="14:113" s="73" customFormat="1" ht="9" customHeight="1">
      <c r="N87" s="62"/>
      <c r="O87" s="62"/>
      <c r="P87" s="85"/>
      <c r="Q87" s="62"/>
      <c r="AD87" s="62"/>
      <c r="AF87" s="71"/>
      <c r="AG87" s="85"/>
      <c r="BC87" s="85"/>
      <c r="BE87" s="62"/>
      <c r="BU87" s="85"/>
      <c r="BV87" s="85"/>
      <c r="CP87" s="85"/>
      <c r="CQ87" s="85"/>
      <c r="CS87" s="85"/>
      <c r="DF87" s="62"/>
      <c r="DH87" s="85"/>
      <c r="DI87" s="85"/>
    </row>
    <row r="88" spans="14:113" s="73" customFormat="1" ht="9" customHeight="1">
      <c r="N88" s="62"/>
      <c r="O88" s="62"/>
      <c r="P88" s="85"/>
      <c r="Q88" s="62"/>
      <c r="AD88" s="62"/>
      <c r="AF88" s="71"/>
      <c r="AG88" s="85"/>
      <c r="BC88" s="85"/>
      <c r="BE88" s="62"/>
      <c r="BU88" s="85"/>
      <c r="BV88" s="85"/>
      <c r="CP88" s="85"/>
      <c r="CQ88" s="85"/>
      <c r="CS88" s="85"/>
      <c r="DF88" s="62"/>
      <c r="DH88" s="85"/>
      <c r="DI88" s="85"/>
    </row>
    <row r="89" spans="14:113" s="73" customFormat="1" ht="9" customHeight="1">
      <c r="N89" s="62"/>
      <c r="O89" s="62"/>
      <c r="P89" s="85"/>
      <c r="Q89" s="62"/>
      <c r="AD89" s="62"/>
      <c r="AF89" s="71"/>
      <c r="AG89" s="85"/>
      <c r="BC89" s="85"/>
      <c r="BE89" s="62"/>
      <c r="BU89" s="85"/>
      <c r="BV89" s="85"/>
      <c r="CP89" s="85"/>
      <c r="CQ89" s="85"/>
      <c r="CS89" s="85"/>
      <c r="DF89" s="62"/>
      <c r="DH89" s="85"/>
      <c r="DI89" s="85"/>
    </row>
    <row r="90" spans="14:113" s="73" customFormat="1" ht="9" customHeight="1">
      <c r="N90" s="62"/>
      <c r="O90" s="62"/>
      <c r="P90" s="85"/>
      <c r="Q90" s="62"/>
      <c r="AD90" s="62"/>
      <c r="AF90" s="71"/>
      <c r="AG90" s="85"/>
      <c r="BC90" s="85"/>
      <c r="BE90" s="62"/>
      <c r="BU90" s="85"/>
      <c r="BV90" s="85"/>
      <c r="CP90" s="85"/>
      <c r="CQ90" s="85"/>
      <c r="CS90" s="85"/>
      <c r="DF90" s="62"/>
      <c r="DH90" s="85"/>
      <c r="DI90" s="85"/>
    </row>
    <row r="91" spans="14:113" s="73" customFormat="1" ht="9" customHeight="1">
      <c r="N91" s="62"/>
      <c r="O91" s="62"/>
      <c r="P91" s="85"/>
      <c r="Q91" s="62"/>
      <c r="AD91" s="62"/>
      <c r="AF91" s="71"/>
      <c r="AG91" s="85"/>
      <c r="BC91" s="85"/>
      <c r="BE91" s="62"/>
      <c r="BU91" s="85"/>
      <c r="BV91" s="85"/>
      <c r="CP91" s="85"/>
      <c r="CQ91" s="85"/>
      <c r="CS91" s="85"/>
      <c r="DF91" s="62"/>
      <c r="DH91" s="85"/>
      <c r="DI91" s="85"/>
    </row>
    <row r="92" spans="14:113" s="73" customFormat="1" ht="9" customHeight="1">
      <c r="N92" s="62"/>
      <c r="O92" s="62"/>
      <c r="P92" s="85"/>
      <c r="Q92" s="62"/>
      <c r="AD92" s="62"/>
      <c r="AF92" s="71"/>
      <c r="AG92" s="85"/>
      <c r="BC92" s="85"/>
      <c r="BE92" s="62"/>
      <c r="BU92" s="85"/>
      <c r="BV92" s="85"/>
      <c r="CP92" s="85"/>
      <c r="CQ92" s="85"/>
      <c r="CS92" s="85"/>
      <c r="DF92" s="62"/>
      <c r="DH92" s="85"/>
      <c r="DI92" s="85"/>
    </row>
    <row r="93" spans="14:113" s="73" customFormat="1" ht="9" customHeight="1">
      <c r="N93" s="62"/>
      <c r="O93" s="62"/>
      <c r="P93" s="85"/>
      <c r="Q93" s="62"/>
      <c r="AD93" s="62"/>
      <c r="AF93" s="71"/>
      <c r="AG93" s="85"/>
      <c r="BC93" s="85"/>
      <c r="BE93" s="62"/>
      <c r="BU93" s="85"/>
      <c r="BV93" s="85"/>
      <c r="CP93" s="85"/>
      <c r="CQ93" s="85"/>
      <c r="CS93" s="85"/>
      <c r="DF93" s="62"/>
      <c r="DH93" s="85"/>
      <c r="DI93" s="85"/>
    </row>
    <row r="94" spans="14:113" s="73" customFormat="1" ht="9" customHeight="1">
      <c r="N94" s="62"/>
      <c r="O94" s="62"/>
      <c r="P94" s="85"/>
      <c r="Q94" s="62"/>
      <c r="AD94" s="62"/>
      <c r="AF94" s="71"/>
      <c r="AG94" s="85"/>
      <c r="BC94" s="85"/>
      <c r="BE94" s="62"/>
      <c r="BU94" s="85"/>
      <c r="BV94" s="85"/>
      <c r="CP94" s="85"/>
      <c r="CQ94" s="85"/>
      <c r="CS94" s="85"/>
      <c r="DF94" s="62"/>
      <c r="DH94" s="85"/>
      <c r="DI94" s="85"/>
    </row>
    <row r="95" spans="14:113" s="73" customFormat="1" ht="9" customHeight="1">
      <c r="N95" s="62"/>
      <c r="O95" s="62"/>
      <c r="P95" s="85"/>
      <c r="Q95" s="62"/>
      <c r="AD95" s="62"/>
      <c r="AF95" s="71"/>
      <c r="AG95" s="85"/>
      <c r="BC95" s="85"/>
      <c r="BE95" s="62"/>
      <c r="BU95" s="85"/>
      <c r="BV95" s="85"/>
      <c r="CP95" s="85"/>
      <c r="CQ95" s="85"/>
      <c r="CS95" s="85"/>
      <c r="DF95" s="62"/>
      <c r="DH95" s="85"/>
      <c r="DI95" s="85"/>
    </row>
    <row r="96" spans="14:113" s="73" customFormat="1" ht="9" customHeight="1">
      <c r="N96" s="62"/>
      <c r="O96" s="62"/>
      <c r="P96" s="85"/>
      <c r="Q96" s="62"/>
      <c r="AD96" s="62"/>
      <c r="AF96" s="71"/>
      <c r="AG96" s="85"/>
      <c r="BC96" s="85"/>
      <c r="BE96" s="62"/>
      <c r="BU96" s="85"/>
      <c r="BV96" s="85"/>
      <c r="CP96" s="85"/>
      <c r="CQ96" s="85"/>
      <c r="CS96" s="85"/>
      <c r="DF96" s="62"/>
      <c r="DH96" s="85"/>
      <c r="DI96" s="85"/>
    </row>
    <row r="97" spans="14:113" s="73" customFormat="1" ht="9" customHeight="1">
      <c r="N97" s="62"/>
      <c r="O97" s="62"/>
      <c r="P97" s="85"/>
      <c r="Q97" s="62"/>
      <c r="AD97" s="62"/>
      <c r="AF97" s="71"/>
      <c r="AG97" s="85"/>
      <c r="BC97" s="85"/>
      <c r="BE97" s="62"/>
      <c r="BU97" s="85"/>
      <c r="BV97" s="85"/>
      <c r="CP97" s="85"/>
      <c r="CQ97" s="85"/>
      <c r="CS97" s="85"/>
      <c r="DF97" s="62"/>
      <c r="DH97" s="85"/>
      <c r="DI97" s="85"/>
    </row>
    <row r="98" spans="14:113" s="73" customFormat="1" ht="9" customHeight="1">
      <c r="N98" s="62"/>
      <c r="O98" s="62"/>
      <c r="P98" s="85"/>
      <c r="Q98" s="62"/>
      <c r="AD98" s="62"/>
      <c r="AF98" s="71"/>
      <c r="AG98" s="85"/>
      <c r="BC98" s="85"/>
      <c r="BE98" s="62"/>
      <c r="BU98" s="85"/>
      <c r="BV98" s="85"/>
      <c r="CP98" s="85"/>
      <c r="CQ98" s="85"/>
      <c r="CS98" s="85"/>
      <c r="DF98" s="62"/>
      <c r="DH98" s="85"/>
      <c r="DI98" s="85"/>
    </row>
    <row r="99" spans="14:113" s="73" customFormat="1" ht="9" customHeight="1">
      <c r="N99" s="62"/>
      <c r="O99" s="62"/>
      <c r="P99" s="85"/>
      <c r="Q99" s="62"/>
      <c r="AD99" s="62"/>
      <c r="AF99" s="71"/>
      <c r="AG99" s="85"/>
      <c r="BC99" s="85"/>
      <c r="BE99" s="62"/>
      <c r="BU99" s="85"/>
      <c r="BV99" s="85"/>
      <c r="CP99" s="85"/>
      <c r="CQ99" s="85"/>
      <c r="CS99" s="85"/>
      <c r="DF99" s="62"/>
      <c r="DH99" s="85"/>
      <c r="DI99" s="85"/>
    </row>
    <row r="100" spans="14:113" s="73" customFormat="1" ht="9" customHeight="1">
      <c r="N100" s="62"/>
      <c r="O100" s="62"/>
      <c r="P100" s="85"/>
      <c r="Q100" s="62"/>
      <c r="AD100" s="62"/>
      <c r="AF100" s="71"/>
      <c r="AG100" s="85"/>
      <c r="BC100" s="85"/>
      <c r="BE100" s="62"/>
      <c r="BU100" s="85"/>
      <c r="BV100" s="85"/>
      <c r="CP100" s="85"/>
      <c r="CQ100" s="85"/>
      <c r="CS100" s="85"/>
      <c r="DF100" s="62"/>
      <c r="DH100" s="85"/>
      <c r="DI100" s="85"/>
    </row>
    <row r="101" spans="14:113" s="73" customFormat="1" ht="9" customHeight="1">
      <c r="N101" s="62"/>
      <c r="O101" s="62"/>
      <c r="P101" s="85"/>
      <c r="Q101" s="62"/>
      <c r="AD101" s="62"/>
      <c r="AF101" s="71"/>
      <c r="AG101" s="85"/>
      <c r="BC101" s="85"/>
      <c r="BE101" s="62"/>
      <c r="BU101" s="85"/>
      <c r="BV101" s="85"/>
      <c r="CP101" s="85"/>
      <c r="CQ101" s="85"/>
      <c r="CS101" s="85"/>
      <c r="DF101" s="62"/>
      <c r="DH101" s="85"/>
      <c r="DI101" s="85"/>
    </row>
    <row r="102" spans="14:113" s="73" customFormat="1" ht="9" customHeight="1">
      <c r="N102" s="62"/>
      <c r="O102" s="62"/>
      <c r="P102" s="85"/>
      <c r="Q102" s="62"/>
      <c r="AD102" s="62"/>
      <c r="AF102" s="71"/>
      <c r="AG102" s="85"/>
      <c r="BC102" s="85"/>
      <c r="BE102" s="62"/>
      <c r="BU102" s="85"/>
      <c r="BV102" s="85"/>
      <c r="CP102" s="85"/>
      <c r="CQ102" s="85"/>
      <c r="CS102" s="85"/>
      <c r="DF102" s="62"/>
      <c r="DH102" s="85"/>
      <c r="DI102" s="85"/>
    </row>
    <row r="103" spans="14:113" s="73" customFormat="1" ht="9" customHeight="1">
      <c r="N103" s="62"/>
      <c r="O103" s="62"/>
      <c r="P103" s="85"/>
      <c r="Q103" s="62"/>
      <c r="AD103" s="62"/>
      <c r="AF103" s="71"/>
      <c r="AG103" s="85"/>
      <c r="BC103" s="85"/>
      <c r="BE103" s="62"/>
      <c r="BU103" s="85"/>
      <c r="BV103" s="85"/>
      <c r="CP103" s="85"/>
      <c r="CQ103" s="85"/>
      <c r="CS103" s="85"/>
      <c r="DF103" s="62"/>
      <c r="DH103" s="85"/>
      <c r="DI103" s="85"/>
    </row>
    <row r="104" spans="14:113" s="73" customFormat="1" ht="9" customHeight="1">
      <c r="N104" s="62"/>
      <c r="O104" s="62"/>
      <c r="P104" s="85"/>
      <c r="Q104" s="62"/>
      <c r="AD104" s="62"/>
      <c r="AF104" s="71"/>
      <c r="AG104" s="85"/>
      <c r="BC104" s="85"/>
      <c r="BE104" s="62"/>
      <c r="BU104" s="85"/>
      <c r="BV104" s="85"/>
      <c r="CP104" s="85"/>
      <c r="CQ104" s="85"/>
      <c r="CS104" s="85"/>
      <c r="DF104" s="62"/>
      <c r="DH104" s="85"/>
      <c r="DI104" s="85"/>
    </row>
    <row r="105" spans="14:113" s="73" customFormat="1" ht="9" customHeight="1">
      <c r="N105" s="62"/>
      <c r="O105" s="62"/>
      <c r="P105" s="85"/>
      <c r="Q105" s="62"/>
      <c r="AD105" s="62"/>
      <c r="AF105" s="71"/>
      <c r="AG105" s="85"/>
      <c r="BC105" s="85"/>
      <c r="BE105" s="62"/>
      <c r="BU105" s="85"/>
      <c r="BV105" s="85"/>
      <c r="CP105" s="85"/>
      <c r="CQ105" s="85"/>
      <c r="CS105" s="85"/>
      <c r="DF105" s="62"/>
      <c r="DH105" s="85"/>
      <c r="DI105" s="85"/>
    </row>
    <row r="106" spans="14:113" s="73" customFormat="1" ht="9" customHeight="1">
      <c r="N106" s="62"/>
      <c r="O106" s="62"/>
      <c r="P106" s="85"/>
      <c r="Q106" s="62"/>
      <c r="AD106" s="62"/>
      <c r="AF106" s="71"/>
      <c r="AG106" s="85"/>
      <c r="BC106" s="85"/>
      <c r="BE106" s="62"/>
      <c r="BU106" s="85"/>
      <c r="BV106" s="85"/>
      <c r="CP106" s="85"/>
      <c r="CQ106" s="85"/>
      <c r="CS106" s="85"/>
      <c r="DF106" s="62"/>
      <c r="DH106" s="85"/>
      <c r="DI106" s="85"/>
    </row>
    <row r="107" spans="14:113" s="73" customFormat="1" ht="9" customHeight="1">
      <c r="N107" s="62"/>
      <c r="O107" s="62"/>
      <c r="P107" s="85"/>
      <c r="Q107" s="62"/>
      <c r="AD107" s="62"/>
      <c r="AF107" s="71"/>
      <c r="AG107" s="85"/>
      <c r="BC107" s="85"/>
      <c r="BE107" s="62"/>
      <c r="BU107" s="85"/>
      <c r="BV107" s="85"/>
      <c r="CP107" s="85"/>
      <c r="CQ107" s="85"/>
      <c r="CS107" s="85"/>
      <c r="DF107" s="62"/>
      <c r="DH107" s="85"/>
      <c r="DI107" s="85"/>
    </row>
    <row r="108" spans="14:113" s="73" customFormat="1" ht="9" customHeight="1">
      <c r="N108" s="62"/>
      <c r="O108" s="62"/>
      <c r="P108" s="85"/>
      <c r="Q108" s="62"/>
      <c r="AD108" s="62"/>
      <c r="AF108" s="71"/>
      <c r="AG108" s="85"/>
      <c r="BC108" s="85"/>
      <c r="BE108" s="62"/>
      <c r="BU108" s="85"/>
      <c r="BV108" s="85"/>
      <c r="CP108" s="85"/>
      <c r="CQ108" s="85"/>
      <c r="CS108" s="85"/>
      <c r="DF108" s="62"/>
      <c r="DH108" s="85"/>
      <c r="DI108" s="85"/>
    </row>
    <row r="109" spans="14:113" s="73" customFormat="1" ht="9" customHeight="1">
      <c r="N109" s="62"/>
      <c r="O109" s="62"/>
      <c r="P109" s="85"/>
      <c r="Q109" s="62"/>
      <c r="AD109" s="62"/>
      <c r="AF109" s="71"/>
      <c r="AG109" s="85"/>
      <c r="BC109" s="85"/>
      <c r="BE109" s="62"/>
      <c r="BU109" s="85"/>
      <c r="BV109" s="85"/>
      <c r="CP109" s="85"/>
      <c r="CQ109" s="85"/>
      <c r="CS109" s="85"/>
      <c r="DF109" s="62"/>
      <c r="DH109" s="85"/>
      <c r="DI109" s="85"/>
    </row>
    <row r="110" spans="14:113" s="73" customFormat="1" ht="9" customHeight="1">
      <c r="N110" s="62"/>
      <c r="O110" s="62"/>
      <c r="P110" s="85"/>
      <c r="Q110" s="62"/>
      <c r="AD110" s="62"/>
      <c r="AF110" s="71"/>
      <c r="AG110" s="85"/>
      <c r="BC110" s="85"/>
      <c r="BE110" s="62"/>
      <c r="BU110" s="85"/>
      <c r="BV110" s="85"/>
      <c r="CP110" s="85"/>
      <c r="CQ110" s="85"/>
      <c r="CS110" s="85"/>
      <c r="DF110" s="62"/>
      <c r="DH110" s="85"/>
      <c r="DI110" s="85"/>
    </row>
    <row r="111" spans="14:113" s="73" customFormat="1" ht="9" customHeight="1">
      <c r="N111" s="62"/>
      <c r="O111" s="62"/>
      <c r="P111" s="85"/>
      <c r="Q111" s="62"/>
      <c r="AD111" s="62"/>
      <c r="AF111" s="71"/>
      <c r="AG111" s="85"/>
      <c r="BC111" s="85"/>
      <c r="BE111" s="62"/>
      <c r="BU111" s="85"/>
      <c r="BV111" s="85"/>
      <c r="CP111" s="85"/>
      <c r="CQ111" s="85"/>
      <c r="CS111" s="85"/>
      <c r="DF111" s="62"/>
      <c r="DH111" s="85"/>
      <c r="DI111" s="85"/>
    </row>
    <row r="112" spans="14:113" s="73" customFormat="1" ht="9" customHeight="1">
      <c r="N112" s="62"/>
      <c r="O112" s="62"/>
      <c r="P112" s="85"/>
      <c r="Q112" s="62"/>
      <c r="AD112" s="62"/>
      <c r="AF112" s="71"/>
      <c r="AG112" s="85"/>
      <c r="BC112" s="85"/>
      <c r="BE112" s="62"/>
      <c r="BU112" s="85"/>
      <c r="BV112" s="85"/>
      <c r="CP112" s="85"/>
      <c r="CQ112" s="85"/>
      <c r="CS112" s="85"/>
      <c r="DF112" s="62"/>
      <c r="DH112" s="85"/>
      <c r="DI112" s="85"/>
    </row>
    <row r="113" spans="14:113" s="73" customFormat="1" ht="9" customHeight="1">
      <c r="N113" s="62"/>
      <c r="O113" s="62"/>
      <c r="P113" s="85"/>
      <c r="Q113" s="62"/>
      <c r="AD113" s="62"/>
      <c r="AF113" s="71"/>
      <c r="AG113" s="85"/>
      <c r="BC113" s="85"/>
      <c r="BE113" s="62"/>
      <c r="BU113" s="85"/>
      <c r="BV113" s="85"/>
      <c r="CP113" s="85"/>
      <c r="CQ113" s="85"/>
      <c r="CS113" s="85"/>
      <c r="DF113" s="62"/>
      <c r="DH113" s="85"/>
      <c r="DI113" s="85"/>
    </row>
    <row r="114" spans="14:113" s="73" customFormat="1" ht="9" customHeight="1">
      <c r="N114" s="62"/>
      <c r="O114" s="62"/>
      <c r="P114" s="85"/>
      <c r="Q114" s="62"/>
      <c r="AD114" s="62"/>
      <c r="AF114" s="71"/>
      <c r="AG114" s="85"/>
      <c r="BC114" s="85"/>
      <c r="BE114" s="62"/>
      <c r="BU114" s="85"/>
      <c r="BV114" s="85"/>
      <c r="CP114" s="85"/>
      <c r="CQ114" s="85"/>
      <c r="CS114" s="85"/>
      <c r="DF114" s="62"/>
      <c r="DH114" s="85"/>
      <c r="DI114" s="85"/>
    </row>
    <row r="115" spans="14:113" s="73" customFormat="1" ht="9" customHeight="1">
      <c r="N115" s="62"/>
      <c r="O115" s="62"/>
      <c r="P115" s="85"/>
      <c r="Q115" s="62"/>
      <c r="AD115" s="62"/>
      <c r="AF115" s="71"/>
      <c r="AG115" s="85"/>
      <c r="BC115" s="85"/>
      <c r="BE115" s="62"/>
      <c r="BU115" s="85"/>
      <c r="BV115" s="85"/>
      <c r="CP115" s="85"/>
      <c r="CQ115" s="85"/>
      <c r="CS115" s="85"/>
      <c r="DF115" s="62"/>
      <c r="DH115" s="85"/>
      <c r="DI115" s="85"/>
    </row>
    <row r="116" spans="14:113" s="73" customFormat="1" ht="9" customHeight="1">
      <c r="N116" s="62"/>
      <c r="O116" s="62"/>
      <c r="P116" s="85"/>
      <c r="Q116" s="62"/>
      <c r="AD116" s="62"/>
      <c r="AF116" s="71"/>
      <c r="AG116" s="85"/>
      <c r="BC116" s="85"/>
      <c r="BE116" s="62"/>
      <c r="BU116" s="85"/>
      <c r="BV116" s="85"/>
      <c r="CP116" s="85"/>
      <c r="CQ116" s="85"/>
      <c r="CS116" s="85"/>
      <c r="DF116" s="62"/>
      <c r="DH116" s="85"/>
      <c r="DI116" s="85"/>
    </row>
    <row r="117" spans="14:113" s="73" customFormat="1" ht="9" customHeight="1">
      <c r="N117" s="62"/>
      <c r="O117" s="62"/>
      <c r="P117" s="85"/>
      <c r="Q117" s="62"/>
      <c r="AD117" s="62"/>
      <c r="AF117" s="71"/>
      <c r="AG117" s="85"/>
      <c r="BC117" s="85"/>
      <c r="BE117" s="62"/>
      <c r="BU117" s="85"/>
      <c r="BV117" s="85"/>
      <c r="CP117" s="85"/>
      <c r="CQ117" s="85"/>
      <c r="CS117" s="85"/>
      <c r="DF117" s="62"/>
      <c r="DH117" s="85"/>
      <c r="DI117" s="85"/>
    </row>
    <row r="118" spans="14:113" s="73" customFormat="1" ht="9" customHeight="1">
      <c r="N118" s="62"/>
      <c r="O118" s="62"/>
      <c r="P118" s="85"/>
      <c r="Q118" s="62"/>
      <c r="AD118" s="62"/>
      <c r="AF118" s="71"/>
      <c r="AG118" s="85"/>
      <c r="BC118" s="85"/>
      <c r="BE118" s="62"/>
      <c r="BU118" s="85"/>
      <c r="BV118" s="85"/>
      <c r="CP118" s="85"/>
      <c r="CQ118" s="85"/>
      <c r="CS118" s="85"/>
      <c r="DF118" s="62"/>
      <c r="DH118" s="85"/>
      <c r="DI118" s="85"/>
    </row>
    <row r="119" spans="14:113" s="73" customFormat="1" ht="9" customHeight="1">
      <c r="N119" s="62"/>
      <c r="O119" s="62"/>
      <c r="P119" s="85"/>
      <c r="Q119" s="62"/>
      <c r="AD119" s="62"/>
      <c r="AF119" s="71"/>
      <c r="AG119" s="85"/>
      <c r="BC119" s="85"/>
      <c r="BE119" s="62"/>
      <c r="BU119" s="85"/>
      <c r="BV119" s="85"/>
      <c r="CP119" s="85"/>
      <c r="CQ119" s="85"/>
      <c r="CS119" s="85"/>
      <c r="DF119" s="62"/>
      <c r="DH119" s="85"/>
      <c r="DI119" s="85"/>
    </row>
    <row r="120" spans="14:113" s="73" customFormat="1" ht="9" customHeight="1">
      <c r="N120" s="62"/>
      <c r="O120" s="62"/>
      <c r="P120" s="85"/>
      <c r="Q120" s="62"/>
      <c r="AD120" s="62"/>
      <c r="AF120" s="71"/>
      <c r="AG120" s="85"/>
      <c r="BC120" s="85"/>
      <c r="BE120" s="62"/>
      <c r="BU120" s="85"/>
      <c r="BV120" s="85"/>
      <c r="CP120" s="85"/>
      <c r="CQ120" s="85"/>
      <c r="CS120" s="85"/>
      <c r="DF120" s="62"/>
      <c r="DH120" s="85"/>
      <c r="DI120" s="85"/>
    </row>
    <row r="121" spans="14:113" s="73" customFormat="1" ht="9" customHeight="1">
      <c r="N121" s="62"/>
      <c r="O121" s="62"/>
      <c r="P121" s="85"/>
      <c r="Q121" s="62"/>
      <c r="AD121" s="62"/>
      <c r="AF121" s="71"/>
      <c r="AG121" s="85"/>
      <c r="BC121" s="85"/>
      <c r="BE121" s="62"/>
      <c r="BU121" s="85"/>
      <c r="BV121" s="85"/>
      <c r="CP121" s="85"/>
      <c r="CQ121" s="85"/>
      <c r="CS121" s="85"/>
      <c r="DF121" s="62"/>
      <c r="DH121" s="85"/>
      <c r="DI121" s="85"/>
    </row>
    <row r="122" spans="14:113" s="73" customFormat="1" ht="9" customHeight="1">
      <c r="N122" s="62"/>
      <c r="O122" s="62"/>
      <c r="P122" s="85"/>
      <c r="Q122" s="62"/>
      <c r="AD122" s="62"/>
      <c r="AF122" s="71"/>
      <c r="AG122" s="85"/>
      <c r="BC122" s="85"/>
      <c r="BE122" s="62"/>
      <c r="BU122" s="85"/>
      <c r="BV122" s="85"/>
      <c r="CP122" s="85"/>
      <c r="CQ122" s="85"/>
      <c r="CS122" s="85"/>
      <c r="DF122" s="62"/>
      <c r="DH122" s="85"/>
      <c r="DI122" s="85"/>
    </row>
    <row r="123" spans="14:113" s="73" customFormat="1" ht="9" customHeight="1">
      <c r="N123" s="62"/>
      <c r="O123" s="62"/>
      <c r="P123" s="85"/>
      <c r="Q123" s="62"/>
      <c r="AD123" s="62"/>
      <c r="AF123" s="71"/>
      <c r="AG123" s="85"/>
      <c r="BC123" s="85"/>
      <c r="BE123" s="62"/>
      <c r="BU123" s="85"/>
      <c r="BV123" s="85"/>
      <c r="CP123" s="85"/>
      <c r="CQ123" s="85"/>
      <c r="CS123" s="85"/>
      <c r="DF123" s="62"/>
      <c r="DH123" s="85"/>
      <c r="DI123" s="85"/>
    </row>
    <row r="124" spans="14:113" s="73" customFormat="1" ht="9" customHeight="1">
      <c r="N124" s="62"/>
      <c r="O124" s="62"/>
      <c r="P124" s="85"/>
      <c r="Q124" s="62"/>
      <c r="AD124" s="62"/>
      <c r="AF124" s="71"/>
      <c r="AG124" s="85"/>
      <c r="BC124" s="85"/>
      <c r="BE124" s="62"/>
      <c r="BU124" s="85"/>
      <c r="BV124" s="85"/>
      <c r="CP124" s="85"/>
      <c r="CQ124" s="85"/>
      <c r="CS124" s="85"/>
      <c r="DF124" s="62"/>
      <c r="DH124" s="85"/>
      <c r="DI124" s="85"/>
    </row>
    <row r="125" spans="14:113" s="73" customFormat="1" ht="9" customHeight="1">
      <c r="N125" s="62"/>
      <c r="O125" s="62"/>
      <c r="P125" s="85"/>
      <c r="Q125" s="62"/>
      <c r="AD125" s="62"/>
      <c r="AF125" s="71"/>
      <c r="AG125" s="85"/>
      <c r="BC125" s="85"/>
      <c r="BE125" s="62"/>
      <c r="BU125" s="85"/>
      <c r="BV125" s="85"/>
      <c r="CP125" s="85"/>
      <c r="CQ125" s="85"/>
      <c r="CS125" s="85"/>
      <c r="DF125" s="62"/>
      <c r="DH125" s="85"/>
      <c r="DI125" s="85"/>
    </row>
    <row r="126" spans="14:113" s="73" customFormat="1" ht="9" customHeight="1">
      <c r="N126" s="62"/>
      <c r="O126" s="62"/>
      <c r="P126" s="85"/>
      <c r="Q126" s="62"/>
      <c r="AD126" s="62"/>
      <c r="AF126" s="71"/>
      <c r="AG126" s="85"/>
      <c r="BC126" s="85"/>
      <c r="BE126" s="62"/>
      <c r="BU126" s="85"/>
      <c r="BV126" s="85"/>
      <c r="CP126" s="85"/>
      <c r="CQ126" s="85"/>
      <c r="CS126" s="85"/>
      <c r="DF126" s="62"/>
      <c r="DH126" s="85"/>
      <c r="DI126" s="85"/>
    </row>
    <row r="127" spans="14:113" s="73" customFormat="1" ht="9" customHeight="1">
      <c r="N127" s="62"/>
      <c r="O127" s="62"/>
      <c r="P127" s="85"/>
      <c r="Q127" s="62"/>
      <c r="AD127" s="62"/>
      <c r="AF127" s="71"/>
      <c r="AG127" s="85"/>
      <c r="BC127" s="85"/>
      <c r="BE127" s="62"/>
      <c r="BU127" s="85"/>
      <c r="BV127" s="85"/>
      <c r="CP127" s="85"/>
      <c r="CQ127" s="85"/>
      <c r="CS127" s="85"/>
      <c r="DF127" s="62"/>
      <c r="DH127" s="85"/>
      <c r="DI127" s="85"/>
    </row>
    <row r="128" spans="14:113" s="73" customFormat="1" ht="9" customHeight="1">
      <c r="N128" s="62"/>
      <c r="O128" s="62"/>
      <c r="P128" s="85"/>
      <c r="Q128" s="62"/>
      <c r="AD128" s="62"/>
      <c r="AF128" s="71"/>
      <c r="AG128" s="85"/>
      <c r="BC128" s="85"/>
      <c r="BE128" s="62"/>
      <c r="BU128" s="85"/>
      <c r="BV128" s="85"/>
      <c r="CP128" s="85"/>
      <c r="CQ128" s="85"/>
      <c r="CS128" s="85"/>
      <c r="DF128" s="62"/>
      <c r="DH128" s="85"/>
      <c r="DI128" s="85"/>
    </row>
    <row r="129" spans="14:113" s="73" customFormat="1" ht="9" customHeight="1">
      <c r="N129" s="62"/>
      <c r="O129" s="62"/>
      <c r="P129" s="85"/>
      <c r="Q129" s="62"/>
      <c r="AD129" s="62"/>
      <c r="AF129" s="71"/>
      <c r="AG129" s="85"/>
      <c r="BC129" s="85"/>
      <c r="BE129" s="62"/>
      <c r="BU129" s="85"/>
      <c r="BV129" s="85"/>
      <c r="CP129" s="85"/>
      <c r="CQ129" s="85"/>
      <c r="CS129" s="85"/>
      <c r="DF129" s="62"/>
      <c r="DH129" s="85"/>
      <c r="DI129" s="85"/>
    </row>
    <row r="130" spans="14:113" s="73" customFormat="1" ht="9" customHeight="1">
      <c r="N130" s="62"/>
      <c r="O130" s="62"/>
      <c r="P130" s="85"/>
      <c r="Q130" s="62"/>
      <c r="AD130" s="62"/>
      <c r="AF130" s="71"/>
      <c r="AG130" s="85"/>
      <c r="BC130" s="85"/>
      <c r="BE130" s="62"/>
      <c r="BU130" s="85"/>
      <c r="BV130" s="85"/>
      <c r="CP130" s="85"/>
      <c r="CQ130" s="85"/>
      <c r="CS130" s="85"/>
      <c r="DF130" s="62"/>
      <c r="DH130" s="85"/>
      <c r="DI130" s="85"/>
    </row>
    <row r="131" spans="14:113" s="73" customFormat="1" ht="9" customHeight="1">
      <c r="N131" s="62"/>
      <c r="O131" s="62"/>
      <c r="P131" s="85"/>
      <c r="Q131" s="62"/>
      <c r="AD131" s="62"/>
      <c r="AF131" s="71"/>
      <c r="AG131" s="85"/>
      <c r="BC131" s="85"/>
      <c r="BE131" s="62"/>
      <c r="BU131" s="85"/>
      <c r="BV131" s="85"/>
      <c r="CP131" s="85"/>
      <c r="CQ131" s="85"/>
      <c r="CS131" s="85"/>
      <c r="DF131" s="62"/>
      <c r="DH131" s="85"/>
      <c r="DI131" s="85"/>
    </row>
    <row r="132" spans="14:113" s="73" customFormat="1" ht="9" customHeight="1">
      <c r="N132" s="62"/>
      <c r="O132" s="62"/>
      <c r="P132" s="85"/>
      <c r="Q132" s="62"/>
      <c r="AD132" s="62"/>
      <c r="AF132" s="71"/>
      <c r="AG132" s="85"/>
      <c r="BC132" s="85"/>
      <c r="BE132" s="62"/>
      <c r="BU132" s="85"/>
      <c r="BV132" s="85"/>
      <c r="CP132" s="85"/>
      <c r="CQ132" s="85"/>
      <c r="CS132" s="85"/>
      <c r="DF132" s="62"/>
      <c r="DH132" s="85"/>
      <c r="DI132" s="85"/>
    </row>
    <row r="133" spans="14:113" s="73" customFormat="1" ht="9" customHeight="1">
      <c r="N133" s="62"/>
      <c r="O133" s="62"/>
      <c r="P133" s="85"/>
      <c r="Q133" s="62"/>
      <c r="AD133" s="62"/>
      <c r="AF133" s="71"/>
      <c r="AG133" s="85"/>
      <c r="BC133" s="85"/>
      <c r="BE133" s="62"/>
      <c r="BU133" s="85"/>
      <c r="BV133" s="85"/>
      <c r="CP133" s="85"/>
      <c r="CQ133" s="85"/>
      <c r="CS133" s="85"/>
      <c r="DF133" s="62"/>
      <c r="DH133" s="85"/>
      <c r="DI133" s="85"/>
    </row>
    <row r="134" spans="14:113" s="73" customFormat="1" ht="9" customHeight="1">
      <c r="N134" s="62"/>
      <c r="O134" s="62"/>
      <c r="P134" s="85"/>
      <c r="Q134" s="62"/>
      <c r="AD134" s="62"/>
      <c r="AF134" s="71"/>
      <c r="AG134" s="85"/>
      <c r="BC134" s="85"/>
      <c r="BE134" s="62"/>
      <c r="BU134" s="85"/>
      <c r="BV134" s="85"/>
      <c r="CP134" s="85"/>
      <c r="CQ134" s="85"/>
      <c r="CS134" s="85"/>
      <c r="DF134" s="62"/>
      <c r="DH134" s="85"/>
      <c r="DI134" s="85"/>
    </row>
    <row r="135" spans="14:113" s="73" customFormat="1" ht="9" customHeight="1">
      <c r="N135" s="62"/>
      <c r="O135" s="62"/>
      <c r="P135" s="85"/>
      <c r="Q135" s="62"/>
      <c r="AD135" s="62"/>
      <c r="AF135" s="71"/>
      <c r="AG135" s="85"/>
      <c r="BC135" s="85"/>
      <c r="BE135" s="62"/>
      <c r="BU135" s="85"/>
      <c r="BV135" s="85"/>
      <c r="CP135" s="85"/>
      <c r="CQ135" s="85"/>
      <c r="CS135" s="85"/>
      <c r="DF135" s="62"/>
      <c r="DH135" s="85"/>
      <c r="DI135" s="85"/>
    </row>
    <row r="136" spans="14:113" s="73" customFormat="1" ht="9" customHeight="1">
      <c r="N136" s="62"/>
      <c r="O136" s="62"/>
      <c r="P136" s="85"/>
      <c r="Q136" s="62"/>
      <c r="AD136" s="62"/>
      <c r="AF136" s="71"/>
      <c r="AG136" s="85"/>
      <c r="BC136" s="85"/>
      <c r="BE136" s="62"/>
      <c r="BU136" s="85"/>
      <c r="BV136" s="85"/>
      <c r="CP136" s="85"/>
      <c r="CQ136" s="85"/>
      <c r="CS136" s="85"/>
      <c r="DF136" s="62"/>
      <c r="DH136" s="85"/>
      <c r="DI136" s="85"/>
    </row>
    <row r="137" spans="14:113" s="73" customFormat="1" ht="9" customHeight="1">
      <c r="N137" s="62"/>
      <c r="O137" s="62"/>
      <c r="P137" s="85"/>
      <c r="Q137" s="62"/>
      <c r="AD137" s="62"/>
      <c r="AF137" s="71"/>
      <c r="AG137" s="85"/>
      <c r="BC137" s="85"/>
      <c r="BE137" s="62"/>
      <c r="BU137" s="85"/>
      <c r="BV137" s="85"/>
      <c r="CP137" s="85"/>
      <c r="CQ137" s="85"/>
      <c r="CS137" s="85"/>
      <c r="DF137" s="62"/>
      <c r="DH137" s="85"/>
      <c r="DI137" s="85"/>
    </row>
    <row r="138" spans="14:113" s="73" customFormat="1" ht="9" customHeight="1">
      <c r="N138" s="62"/>
      <c r="O138" s="62"/>
      <c r="P138" s="85"/>
      <c r="Q138" s="62"/>
      <c r="AD138" s="62"/>
      <c r="AF138" s="71"/>
      <c r="AG138" s="85"/>
      <c r="BC138" s="85"/>
      <c r="BE138" s="62"/>
      <c r="BU138" s="85"/>
      <c r="BV138" s="85"/>
      <c r="CP138" s="85"/>
      <c r="CQ138" s="85"/>
      <c r="CS138" s="85"/>
      <c r="DF138" s="62"/>
      <c r="DH138" s="85"/>
      <c r="DI138" s="85"/>
    </row>
    <row r="139" spans="14:113" s="73" customFormat="1" ht="9" customHeight="1">
      <c r="N139" s="62"/>
      <c r="O139" s="62"/>
      <c r="P139" s="85"/>
      <c r="Q139" s="62"/>
      <c r="AD139" s="62"/>
      <c r="AF139" s="71"/>
      <c r="AG139" s="85"/>
      <c r="BC139" s="85"/>
      <c r="BE139" s="62"/>
      <c r="BU139" s="85"/>
      <c r="BV139" s="85"/>
      <c r="CP139" s="85"/>
      <c r="CQ139" s="85"/>
      <c r="CS139" s="85"/>
      <c r="DF139" s="62"/>
      <c r="DH139" s="85"/>
      <c r="DI139" s="85"/>
    </row>
    <row r="140" spans="14:113" s="73" customFormat="1" ht="9" customHeight="1">
      <c r="N140" s="62"/>
      <c r="O140" s="62"/>
      <c r="P140" s="85"/>
      <c r="Q140" s="62"/>
      <c r="AD140" s="62"/>
      <c r="AF140" s="71"/>
      <c r="AG140" s="85"/>
      <c r="BC140" s="85"/>
      <c r="BE140" s="62"/>
      <c r="BU140" s="85"/>
      <c r="BV140" s="85"/>
      <c r="CP140" s="85"/>
      <c r="CQ140" s="85"/>
      <c r="CS140" s="85"/>
      <c r="DF140" s="62"/>
      <c r="DH140" s="85"/>
      <c r="DI140" s="85"/>
    </row>
    <row r="141" spans="14:113" s="73" customFormat="1" ht="9" customHeight="1">
      <c r="N141" s="62"/>
      <c r="O141" s="62"/>
      <c r="P141" s="85"/>
      <c r="Q141" s="62"/>
      <c r="AD141" s="62"/>
      <c r="AF141" s="71"/>
      <c r="AG141" s="85"/>
      <c r="BC141" s="85"/>
      <c r="BE141" s="62"/>
      <c r="BU141" s="85"/>
      <c r="BV141" s="85"/>
      <c r="CP141" s="85"/>
      <c r="CQ141" s="85"/>
      <c r="CS141" s="85"/>
      <c r="DF141" s="62"/>
      <c r="DH141" s="85"/>
      <c r="DI141" s="85"/>
    </row>
    <row r="142" spans="14:113" s="73" customFormat="1" ht="9" customHeight="1">
      <c r="N142" s="62"/>
      <c r="O142" s="62"/>
      <c r="P142" s="85"/>
      <c r="Q142" s="62"/>
      <c r="AD142" s="62"/>
      <c r="AF142" s="71"/>
      <c r="AG142" s="85"/>
      <c r="BC142" s="85"/>
      <c r="BE142" s="62"/>
      <c r="BU142" s="85"/>
      <c r="BV142" s="85"/>
      <c r="CP142" s="85"/>
      <c r="CQ142" s="85"/>
      <c r="CS142" s="85"/>
      <c r="DF142" s="62"/>
      <c r="DH142" s="85"/>
      <c r="DI142" s="85"/>
    </row>
    <row r="143" spans="14:113" s="73" customFormat="1" ht="9" customHeight="1">
      <c r="N143" s="62"/>
      <c r="O143" s="62"/>
      <c r="P143" s="85"/>
      <c r="Q143" s="62"/>
      <c r="AD143" s="62"/>
      <c r="AF143" s="71"/>
      <c r="AG143" s="85"/>
      <c r="BC143" s="85"/>
      <c r="BE143" s="62"/>
      <c r="BU143" s="85"/>
      <c r="BV143" s="85"/>
      <c r="CP143" s="85"/>
      <c r="CQ143" s="85"/>
      <c r="CS143" s="85"/>
      <c r="DF143" s="62"/>
      <c r="DH143" s="85"/>
      <c r="DI143" s="85"/>
    </row>
    <row r="144" spans="14:113" s="73" customFormat="1" ht="9" customHeight="1">
      <c r="N144" s="62"/>
      <c r="O144" s="62"/>
      <c r="P144" s="85"/>
      <c r="Q144" s="62"/>
      <c r="AD144" s="62"/>
      <c r="AF144" s="71"/>
      <c r="AG144" s="85"/>
      <c r="BC144" s="85"/>
      <c r="BE144" s="62"/>
      <c r="BU144" s="85"/>
      <c r="BV144" s="85"/>
      <c r="CP144" s="85"/>
      <c r="CQ144" s="85"/>
      <c r="CS144" s="85"/>
      <c r="DF144" s="62"/>
      <c r="DH144" s="85"/>
      <c r="DI144" s="85"/>
    </row>
    <row r="145" spans="14:113" s="73" customFormat="1" ht="9" customHeight="1">
      <c r="N145" s="62"/>
      <c r="O145" s="62"/>
      <c r="P145" s="85"/>
      <c r="Q145" s="62"/>
      <c r="AD145" s="62"/>
      <c r="AF145" s="71"/>
      <c r="AG145" s="85"/>
      <c r="BC145" s="85"/>
      <c r="BE145" s="62"/>
      <c r="BU145" s="85"/>
      <c r="BV145" s="85"/>
      <c r="CP145" s="85"/>
      <c r="CQ145" s="85"/>
      <c r="CS145" s="85"/>
      <c r="DF145" s="62"/>
      <c r="DH145" s="85"/>
      <c r="DI145" s="85"/>
    </row>
    <row r="146" spans="14:113" s="73" customFormat="1" ht="9" customHeight="1">
      <c r="N146" s="62"/>
      <c r="O146" s="62"/>
      <c r="P146" s="85"/>
      <c r="Q146" s="62"/>
      <c r="AD146" s="62"/>
      <c r="AF146" s="71"/>
      <c r="AG146" s="85"/>
      <c r="BC146" s="85"/>
      <c r="BE146" s="62"/>
      <c r="BU146" s="85"/>
      <c r="BV146" s="85"/>
      <c r="CP146" s="85"/>
      <c r="CQ146" s="85"/>
      <c r="CS146" s="85"/>
      <c r="DF146" s="62"/>
      <c r="DH146" s="85"/>
      <c r="DI146" s="85"/>
    </row>
    <row r="147" spans="14:113" s="73" customFormat="1" ht="9" customHeight="1">
      <c r="N147" s="62"/>
      <c r="O147" s="62"/>
      <c r="P147" s="85"/>
      <c r="Q147" s="62"/>
      <c r="AD147" s="62"/>
      <c r="AF147" s="71"/>
      <c r="AG147" s="85"/>
      <c r="BC147" s="85"/>
      <c r="BE147" s="62"/>
      <c r="BU147" s="85"/>
      <c r="BV147" s="85"/>
      <c r="CP147" s="85"/>
      <c r="CQ147" s="85"/>
      <c r="CS147" s="85"/>
      <c r="DF147" s="62"/>
      <c r="DH147" s="85"/>
      <c r="DI147" s="85"/>
    </row>
    <row r="148" spans="14:113" s="73" customFormat="1" ht="9" customHeight="1">
      <c r="N148" s="62"/>
      <c r="O148" s="62"/>
      <c r="P148" s="85"/>
      <c r="Q148" s="62"/>
      <c r="AD148" s="62"/>
      <c r="AF148" s="71"/>
      <c r="AG148" s="85"/>
      <c r="BC148" s="85"/>
      <c r="BE148" s="62"/>
      <c r="BU148" s="85"/>
      <c r="BV148" s="85"/>
      <c r="CP148" s="85"/>
      <c r="CQ148" s="85"/>
      <c r="CS148" s="85"/>
      <c r="DF148" s="62"/>
      <c r="DH148" s="85"/>
      <c r="DI148" s="85"/>
    </row>
    <row r="149" spans="14:113" s="73" customFormat="1" ht="9" customHeight="1">
      <c r="N149" s="62"/>
      <c r="O149" s="62"/>
      <c r="P149" s="85"/>
      <c r="Q149" s="62"/>
      <c r="AD149" s="62"/>
      <c r="AF149" s="71"/>
      <c r="AG149" s="85"/>
      <c r="BC149" s="85"/>
      <c r="BE149" s="62"/>
      <c r="BU149" s="85"/>
      <c r="BV149" s="85"/>
      <c r="CP149" s="85"/>
      <c r="CQ149" s="85"/>
      <c r="CS149" s="85"/>
      <c r="DF149" s="62"/>
      <c r="DH149" s="85"/>
      <c r="DI149" s="85"/>
    </row>
    <row r="150" spans="14:113" s="73" customFormat="1" ht="9" customHeight="1">
      <c r="N150" s="62"/>
      <c r="O150" s="62"/>
      <c r="P150" s="85"/>
      <c r="Q150" s="62"/>
      <c r="AD150" s="62"/>
      <c r="AF150" s="71"/>
      <c r="AG150" s="85"/>
      <c r="BC150" s="85"/>
      <c r="BE150" s="62"/>
      <c r="BU150" s="85"/>
      <c r="BV150" s="85"/>
      <c r="CP150" s="85"/>
      <c r="CQ150" s="85"/>
      <c r="CS150" s="85"/>
      <c r="DF150" s="62"/>
      <c r="DH150" s="85"/>
      <c r="DI150" s="85"/>
    </row>
    <row r="151" spans="14:113" s="73" customFormat="1" ht="9" customHeight="1">
      <c r="N151" s="62"/>
      <c r="O151" s="62"/>
      <c r="P151" s="85"/>
      <c r="Q151" s="62"/>
      <c r="AD151" s="62"/>
      <c r="AF151" s="71"/>
      <c r="AG151" s="85"/>
      <c r="BC151" s="85"/>
      <c r="BE151" s="62"/>
      <c r="BU151" s="85"/>
      <c r="BV151" s="85"/>
      <c r="CP151" s="85"/>
      <c r="CQ151" s="85"/>
      <c r="CS151" s="85"/>
      <c r="DF151" s="62"/>
      <c r="DH151" s="85"/>
      <c r="DI151" s="85"/>
    </row>
    <row r="152" spans="14:113" s="73" customFormat="1" ht="9" customHeight="1">
      <c r="N152" s="62"/>
      <c r="O152" s="62"/>
      <c r="P152" s="85"/>
      <c r="Q152" s="62"/>
      <c r="AD152" s="62"/>
      <c r="AF152" s="71"/>
      <c r="AG152" s="85"/>
      <c r="BC152" s="85"/>
      <c r="BE152" s="62"/>
      <c r="BU152" s="85"/>
      <c r="BV152" s="85"/>
      <c r="CP152" s="85"/>
      <c r="CQ152" s="85"/>
      <c r="CS152" s="85"/>
      <c r="DF152" s="62"/>
      <c r="DH152" s="85"/>
      <c r="DI152" s="85"/>
    </row>
    <row r="153" spans="14:113" s="73" customFormat="1" ht="9" customHeight="1">
      <c r="N153" s="62"/>
      <c r="O153" s="62"/>
      <c r="P153" s="85"/>
      <c r="Q153" s="62"/>
      <c r="AD153" s="62"/>
      <c r="AF153" s="71"/>
      <c r="AG153" s="85"/>
      <c r="BC153" s="85"/>
      <c r="BE153" s="62"/>
      <c r="BU153" s="85"/>
      <c r="BV153" s="85"/>
      <c r="CP153" s="85"/>
      <c r="CQ153" s="85"/>
      <c r="CS153" s="85"/>
      <c r="DF153" s="62"/>
      <c r="DH153" s="85"/>
      <c r="DI153" s="85"/>
    </row>
    <row r="154" spans="14:113" s="73" customFormat="1" ht="9" customHeight="1">
      <c r="N154" s="62"/>
      <c r="O154" s="62"/>
      <c r="P154" s="85"/>
      <c r="Q154" s="62"/>
      <c r="AD154" s="62"/>
      <c r="AF154" s="71"/>
      <c r="AG154" s="85"/>
      <c r="BC154" s="85"/>
      <c r="BE154" s="62"/>
      <c r="BU154" s="85"/>
      <c r="BV154" s="85"/>
      <c r="CP154" s="85"/>
      <c r="CQ154" s="85"/>
      <c r="CS154" s="85"/>
      <c r="DF154" s="62"/>
      <c r="DH154" s="85"/>
      <c r="DI154" s="85"/>
    </row>
    <row r="155" spans="14:113" s="73" customFormat="1" ht="9" customHeight="1">
      <c r="N155" s="62"/>
      <c r="O155" s="62"/>
      <c r="P155" s="85"/>
      <c r="Q155" s="62"/>
      <c r="AD155" s="62"/>
      <c r="AF155" s="71"/>
      <c r="AG155" s="85"/>
      <c r="BC155" s="85"/>
      <c r="BE155" s="62"/>
      <c r="BU155" s="85"/>
      <c r="BV155" s="85"/>
      <c r="CP155" s="85"/>
      <c r="CQ155" s="85"/>
      <c r="CS155" s="85"/>
      <c r="DF155" s="62"/>
      <c r="DH155" s="85"/>
      <c r="DI155" s="85"/>
    </row>
    <row r="156" spans="14:113" s="73" customFormat="1" ht="9" customHeight="1">
      <c r="N156" s="62"/>
      <c r="O156" s="62"/>
      <c r="P156" s="85"/>
      <c r="Q156" s="62"/>
      <c r="AD156" s="62"/>
      <c r="AF156" s="71"/>
      <c r="AG156" s="85"/>
      <c r="BC156" s="85"/>
      <c r="BE156" s="62"/>
      <c r="BU156" s="85"/>
      <c r="BV156" s="85"/>
      <c r="CP156" s="85"/>
      <c r="CQ156" s="85"/>
      <c r="CS156" s="85"/>
      <c r="DF156" s="62"/>
      <c r="DH156" s="85"/>
      <c r="DI156" s="85"/>
    </row>
    <row r="157" spans="14:113" s="73" customFormat="1" ht="9" customHeight="1">
      <c r="N157" s="62"/>
      <c r="O157" s="62"/>
      <c r="P157" s="85"/>
      <c r="Q157" s="62"/>
      <c r="AD157" s="62"/>
      <c r="AF157" s="71"/>
      <c r="AG157" s="85"/>
      <c r="BC157" s="85"/>
      <c r="BE157" s="62"/>
      <c r="BU157" s="85"/>
      <c r="BV157" s="85"/>
      <c r="CP157" s="85"/>
      <c r="CQ157" s="85"/>
      <c r="CS157" s="85"/>
      <c r="DF157" s="62"/>
      <c r="DH157" s="85"/>
      <c r="DI157" s="85"/>
    </row>
    <row r="158" spans="14:113" s="73" customFormat="1" ht="9" customHeight="1">
      <c r="N158" s="62"/>
      <c r="O158" s="62"/>
      <c r="P158" s="85"/>
      <c r="Q158" s="62"/>
      <c r="AD158" s="62"/>
      <c r="AF158" s="71"/>
      <c r="AG158" s="85"/>
      <c r="BC158" s="85"/>
      <c r="BE158" s="62"/>
      <c r="BU158" s="85"/>
      <c r="BV158" s="85"/>
      <c r="CP158" s="85"/>
      <c r="CQ158" s="85"/>
      <c r="CS158" s="85"/>
      <c r="DF158" s="62"/>
      <c r="DH158" s="85"/>
      <c r="DI158" s="85"/>
    </row>
    <row r="159" spans="14:113" s="73" customFormat="1" ht="9" customHeight="1">
      <c r="N159" s="62"/>
      <c r="O159" s="62"/>
      <c r="P159" s="85"/>
      <c r="Q159" s="62"/>
      <c r="AD159" s="62"/>
      <c r="AF159" s="71"/>
      <c r="AG159" s="85"/>
      <c r="BC159" s="85"/>
      <c r="BE159" s="62"/>
      <c r="BU159" s="85"/>
      <c r="BV159" s="85"/>
      <c r="CP159" s="85"/>
      <c r="CQ159" s="85"/>
      <c r="CS159" s="85"/>
      <c r="DF159" s="62"/>
      <c r="DH159" s="85"/>
      <c r="DI159" s="85"/>
    </row>
    <row r="160" spans="14:113" s="73" customFormat="1" ht="9" customHeight="1">
      <c r="N160" s="62"/>
      <c r="O160" s="62"/>
      <c r="P160" s="85"/>
      <c r="Q160" s="62"/>
      <c r="AD160" s="62"/>
      <c r="AF160" s="71"/>
      <c r="AG160" s="85"/>
      <c r="BC160" s="85"/>
      <c r="BE160" s="62"/>
      <c r="BU160" s="85"/>
      <c r="BV160" s="85"/>
      <c r="CP160" s="85"/>
      <c r="CQ160" s="85"/>
      <c r="CS160" s="85"/>
      <c r="DF160" s="62"/>
      <c r="DH160" s="85"/>
      <c r="DI160" s="85"/>
    </row>
    <row r="161" spans="14:122" s="73" customFormat="1" ht="12" customHeight="1">
      <c r="N161" s="62"/>
      <c r="O161" s="62"/>
      <c r="P161" s="85"/>
      <c r="Q161" s="62"/>
      <c r="AD161" s="62"/>
      <c r="AF161" s="71"/>
      <c r="AG161" s="85"/>
      <c r="BC161" s="85"/>
      <c r="BE161" s="62"/>
      <c r="BU161" s="85"/>
      <c r="BV161" s="85"/>
      <c r="CP161" s="85"/>
      <c r="CQ161" s="85"/>
      <c r="CS161" s="85"/>
      <c r="DF161" s="62"/>
      <c r="DH161" s="85"/>
      <c r="DI161" s="85"/>
    </row>
    <row r="162" spans="14:122" s="62" customFormat="1" ht="9" customHeight="1">
      <c r="P162" s="85"/>
      <c r="AF162" s="85"/>
      <c r="AG162" s="85"/>
      <c r="AQ162" s="73"/>
      <c r="AR162" s="73"/>
      <c r="AS162" s="73"/>
      <c r="AT162" s="73"/>
      <c r="AU162" s="73"/>
      <c r="AV162" s="73"/>
      <c r="AW162" s="73"/>
      <c r="AX162" s="73"/>
      <c r="AY162" s="73"/>
      <c r="AZ162" s="73"/>
      <c r="BA162" s="73"/>
      <c r="BB162" s="73"/>
      <c r="BC162" s="85"/>
      <c r="BD162" s="73"/>
      <c r="BF162" s="73"/>
      <c r="BG162" s="73"/>
      <c r="BH162" s="73"/>
      <c r="BI162" s="73"/>
      <c r="BJ162" s="73"/>
      <c r="BK162" s="73"/>
      <c r="BL162" s="73"/>
      <c r="BM162" s="73"/>
      <c r="BN162" s="73"/>
      <c r="BO162" s="73"/>
      <c r="BP162" s="73"/>
      <c r="BQ162" s="73"/>
      <c r="BR162" s="73"/>
      <c r="BS162" s="73"/>
      <c r="BT162" s="73"/>
      <c r="BU162" s="85"/>
      <c r="BV162" s="85"/>
      <c r="BW162" s="73"/>
      <c r="BX162" s="73"/>
      <c r="BY162" s="73"/>
      <c r="BZ162" s="73"/>
      <c r="CA162" s="73"/>
      <c r="CB162" s="73"/>
      <c r="CC162" s="73"/>
      <c r="CD162" s="73"/>
      <c r="CE162" s="73"/>
      <c r="CF162" s="73"/>
      <c r="CG162" s="73"/>
      <c r="CH162" s="73"/>
      <c r="CI162" s="73"/>
      <c r="CJ162" s="73"/>
      <c r="CK162" s="73"/>
      <c r="CL162" s="73"/>
      <c r="CM162" s="73"/>
      <c r="CN162" s="73"/>
      <c r="CO162" s="73"/>
      <c r="CP162" s="85"/>
      <c r="CQ162" s="85"/>
      <c r="CR162" s="73"/>
      <c r="CS162" s="85"/>
      <c r="CT162" s="73"/>
      <c r="CU162" s="73"/>
      <c r="CV162" s="73"/>
      <c r="CW162" s="73"/>
      <c r="CX162" s="73"/>
      <c r="CY162" s="73"/>
      <c r="CZ162" s="73"/>
      <c r="DA162" s="73"/>
      <c r="DB162" s="73"/>
      <c r="DC162" s="73"/>
      <c r="DD162" s="73"/>
      <c r="DE162" s="73"/>
      <c r="DG162" s="73"/>
      <c r="DH162" s="85"/>
      <c r="DI162" s="85"/>
      <c r="DJ162" s="73"/>
      <c r="DK162" s="73"/>
      <c r="DL162" s="73"/>
      <c r="DM162" s="73"/>
      <c r="DN162" s="73"/>
      <c r="DO162" s="73"/>
      <c r="DP162" s="73"/>
      <c r="DQ162" s="73"/>
      <c r="DR162" s="73"/>
    </row>
    <row r="163" spans="14:122" s="62" customFormat="1" ht="9" customHeight="1">
      <c r="P163" s="85"/>
      <c r="AF163" s="85"/>
      <c r="AG163" s="85"/>
      <c r="AQ163" s="73"/>
      <c r="AR163" s="73"/>
      <c r="AS163" s="73"/>
      <c r="AT163" s="73"/>
      <c r="AU163" s="73"/>
      <c r="AV163" s="73"/>
      <c r="AW163" s="73"/>
      <c r="AX163" s="73"/>
      <c r="AY163" s="73"/>
      <c r="AZ163" s="73"/>
      <c r="BA163" s="73"/>
      <c r="BB163" s="73"/>
      <c r="BC163" s="85"/>
      <c r="BD163" s="73"/>
      <c r="BF163" s="73"/>
      <c r="BG163" s="73"/>
      <c r="BH163" s="73"/>
      <c r="BI163" s="73"/>
      <c r="BJ163" s="73"/>
      <c r="BK163" s="73"/>
      <c r="BL163" s="73"/>
      <c r="BM163" s="73"/>
      <c r="BN163" s="73"/>
      <c r="BO163" s="73"/>
      <c r="BP163" s="73"/>
      <c r="BQ163" s="73"/>
      <c r="BR163" s="73"/>
      <c r="BS163" s="73"/>
      <c r="BT163" s="73"/>
      <c r="BU163" s="85"/>
      <c r="BV163" s="85"/>
      <c r="BW163" s="73"/>
      <c r="BX163" s="73"/>
      <c r="BY163" s="73"/>
      <c r="BZ163" s="73"/>
      <c r="CA163" s="73"/>
      <c r="CB163" s="73"/>
      <c r="CC163" s="73"/>
      <c r="CD163" s="73"/>
      <c r="CE163" s="73"/>
      <c r="CF163" s="73"/>
      <c r="CG163" s="73"/>
      <c r="CH163" s="73"/>
      <c r="CI163" s="73"/>
      <c r="CJ163" s="73"/>
      <c r="CK163" s="73"/>
      <c r="CL163" s="73"/>
      <c r="CM163" s="73"/>
      <c r="CN163" s="73"/>
      <c r="CO163" s="73"/>
      <c r="CP163" s="85"/>
      <c r="CQ163" s="85"/>
      <c r="CR163" s="73"/>
      <c r="CS163" s="85"/>
      <c r="CT163" s="73"/>
      <c r="CU163" s="73"/>
      <c r="CV163" s="73"/>
      <c r="CW163" s="73"/>
      <c r="CX163" s="73"/>
      <c r="CY163" s="73"/>
      <c r="CZ163" s="73"/>
      <c r="DA163" s="73"/>
      <c r="DB163" s="73"/>
      <c r="DC163" s="73"/>
      <c r="DD163" s="73"/>
      <c r="DE163" s="73"/>
      <c r="DG163" s="73"/>
      <c r="DH163" s="85"/>
      <c r="DI163" s="85"/>
      <c r="DJ163" s="73"/>
      <c r="DK163" s="73"/>
      <c r="DL163" s="73"/>
      <c r="DM163" s="73"/>
      <c r="DN163" s="73"/>
      <c r="DO163" s="73"/>
      <c r="DP163" s="73"/>
      <c r="DQ163" s="73"/>
      <c r="DR163" s="73"/>
    </row>
    <row r="164" spans="14:122" s="62" customFormat="1" ht="9" customHeight="1">
      <c r="P164" s="85"/>
      <c r="AF164" s="85"/>
      <c r="AG164" s="85"/>
      <c r="BC164" s="85"/>
      <c r="BU164" s="85"/>
      <c r="BV164" s="85"/>
      <c r="CP164" s="85"/>
      <c r="CQ164" s="85"/>
      <c r="CS164" s="85"/>
      <c r="DH164" s="85"/>
      <c r="DI164" s="85"/>
    </row>
    <row r="165" spans="14:122" s="62" customFormat="1" ht="9" customHeight="1">
      <c r="P165" s="85"/>
      <c r="AF165" s="85"/>
      <c r="AG165" s="85"/>
      <c r="BC165" s="85"/>
      <c r="BU165" s="85"/>
      <c r="BV165" s="85"/>
      <c r="CP165" s="85"/>
      <c r="CQ165" s="85"/>
      <c r="CS165" s="85"/>
      <c r="DH165" s="85"/>
      <c r="DI165" s="85"/>
    </row>
    <row r="166" spans="14:122" s="62" customFormat="1" ht="9" customHeight="1">
      <c r="P166" s="85"/>
      <c r="AF166" s="85"/>
      <c r="AG166" s="85"/>
      <c r="BC166" s="85"/>
      <c r="BU166" s="85"/>
      <c r="BV166" s="85"/>
      <c r="CP166" s="85"/>
      <c r="CQ166" s="85"/>
      <c r="CS166" s="85"/>
      <c r="DH166" s="85"/>
      <c r="DI166" s="85"/>
    </row>
    <row r="167" spans="14:122" s="62" customFormat="1" ht="9" customHeight="1">
      <c r="P167" s="85"/>
      <c r="AF167" s="85"/>
      <c r="AG167" s="85"/>
      <c r="BC167" s="85"/>
      <c r="BU167" s="85"/>
      <c r="BV167" s="85"/>
      <c r="CP167" s="85"/>
      <c r="CQ167" s="85"/>
      <c r="CS167" s="85"/>
      <c r="DH167" s="85"/>
      <c r="DI167" s="85"/>
    </row>
    <row r="168" spans="14:122" s="62" customFormat="1" ht="9" customHeight="1">
      <c r="P168" s="85"/>
      <c r="AF168" s="85"/>
      <c r="AG168" s="85"/>
      <c r="BC168" s="85"/>
      <c r="BU168" s="85"/>
      <c r="BV168" s="85"/>
      <c r="CP168" s="85"/>
      <c r="CQ168" s="85"/>
      <c r="CS168" s="85"/>
      <c r="DH168" s="85"/>
      <c r="DI168" s="85"/>
    </row>
    <row r="169" spans="14:122" s="62" customFormat="1" ht="9" customHeight="1">
      <c r="P169" s="85"/>
      <c r="AF169" s="85"/>
      <c r="AG169" s="85"/>
      <c r="BC169" s="85"/>
      <c r="BU169" s="85"/>
      <c r="BV169" s="85"/>
      <c r="CP169" s="85"/>
      <c r="CQ169" s="85"/>
      <c r="CS169" s="85"/>
      <c r="DH169" s="85"/>
      <c r="DI169" s="85"/>
    </row>
    <row r="170" spans="14:122" s="62" customFormat="1" ht="9" customHeight="1">
      <c r="P170" s="85"/>
      <c r="AF170" s="85"/>
      <c r="AG170" s="85"/>
      <c r="BC170" s="85"/>
      <c r="BU170" s="85"/>
      <c r="BV170" s="85"/>
      <c r="CP170" s="85"/>
      <c r="CQ170" s="85"/>
      <c r="CS170" s="85"/>
      <c r="DH170" s="85"/>
      <c r="DI170" s="85"/>
    </row>
    <row r="171" spans="14:122" s="62" customFormat="1" ht="9" customHeight="1">
      <c r="P171" s="85"/>
      <c r="AF171" s="85"/>
      <c r="AG171" s="85"/>
      <c r="BC171" s="85"/>
      <c r="BU171" s="85"/>
      <c r="BV171" s="85"/>
      <c r="CP171" s="85"/>
      <c r="CQ171" s="85"/>
      <c r="CS171" s="85"/>
      <c r="DH171" s="85"/>
      <c r="DI171" s="85"/>
    </row>
    <row r="172" spans="14:122" s="62" customFormat="1" ht="9" customHeight="1">
      <c r="P172" s="85"/>
      <c r="AF172" s="85"/>
      <c r="AG172" s="85"/>
      <c r="BC172" s="85"/>
      <c r="BU172" s="85"/>
      <c r="BV172" s="85"/>
      <c r="CP172" s="85"/>
      <c r="CQ172" s="85"/>
      <c r="CS172" s="85"/>
      <c r="DH172" s="85"/>
      <c r="DI172" s="85"/>
    </row>
    <row r="173" spans="14:122" s="62" customFormat="1" ht="9" customHeight="1">
      <c r="P173" s="85"/>
      <c r="AF173" s="85"/>
      <c r="AG173" s="85"/>
      <c r="BC173" s="85"/>
      <c r="BU173" s="85"/>
      <c r="BV173" s="85"/>
      <c r="CP173" s="85"/>
      <c r="CQ173" s="85"/>
      <c r="CS173" s="85"/>
      <c r="DH173" s="85"/>
      <c r="DI173" s="85"/>
    </row>
    <row r="174" spans="14:122" s="62" customFormat="1" ht="9" customHeight="1">
      <c r="P174" s="85"/>
      <c r="AF174" s="85"/>
      <c r="AG174" s="85"/>
      <c r="BC174" s="85"/>
      <c r="BU174" s="85"/>
      <c r="BV174" s="85"/>
      <c r="CP174" s="85"/>
      <c r="CQ174" s="85"/>
      <c r="CS174" s="85"/>
      <c r="DH174" s="85"/>
      <c r="DI174" s="85"/>
    </row>
    <row r="175" spans="14:122" s="62" customFormat="1" ht="9" customHeight="1">
      <c r="P175" s="85"/>
      <c r="AF175" s="85"/>
      <c r="AG175" s="85"/>
      <c r="BC175" s="85"/>
      <c r="BU175" s="85"/>
      <c r="BV175" s="85"/>
      <c r="CP175" s="85"/>
      <c r="CQ175" s="85"/>
      <c r="CS175" s="85"/>
      <c r="DH175" s="85"/>
      <c r="DI175" s="85"/>
    </row>
    <row r="176" spans="14:122" s="62" customFormat="1" ht="9" customHeight="1">
      <c r="P176" s="85"/>
      <c r="AF176" s="85"/>
      <c r="AG176" s="85"/>
      <c r="BC176" s="85"/>
      <c r="BU176" s="85"/>
      <c r="BV176" s="85"/>
      <c r="CP176" s="85"/>
      <c r="CQ176" s="85"/>
      <c r="CS176" s="85"/>
      <c r="DH176" s="85"/>
      <c r="DI176" s="85"/>
    </row>
    <row r="177" spans="16:113" s="62" customFormat="1" ht="9" customHeight="1">
      <c r="P177" s="85"/>
      <c r="AF177" s="85"/>
      <c r="AG177" s="85"/>
      <c r="BC177" s="85"/>
      <c r="BU177" s="85"/>
      <c r="BV177" s="85"/>
      <c r="CP177" s="85"/>
      <c r="CQ177" s="85"/>
      <c r="CS177" s="85"/>
      <c r="DH177" s="85"/>
      <c r="DI177" s="85"/>
    </row>
    <row r="178" spans="16:113" s="62" customFormat="1" ht="9" customHeight="1">
      <c r="P178" s="85"/>
      <c r="AF178" s="85"/>
      <c r="AG178" s="85"/>
      <c r="BC178" s="85"/>
      <c r="BU178" s="85"/>
      <c r="BV178" s="85"/>
      <c r="CP178" s="85"/>
      <c r="CQ178" s="85"/>
      <c r="CS178" s="85"/>
      <c r="DH178" s="85"/>
      <c r="DI178" s="85"/>
    </row>
    <row r="179" spans="16:113" s="62" customFormat="1" ht="9" customHeight="1">
      <c r="P179" s="85"/>
      <c r="AF179" s="85"/>
      <c r="AG179" s="85"/>
      <c r="BC179" s="85"/>
      <c r="BU179" s="85"/>
      <c r="BV179" s="85"/>
      <c r="CP179" s="85"/>
      <c r="CQ179" s="85"/>
      <c r="CS179" s="85"/>
      <c r="DH179" s="85"/>
      <c r="DI179" s="85"/>
    </row>
    <row r="180" spans="16:113" s="62" customFormat="1" ht="9" customHeight="1">
      <c r="P180" s="85"/>
      <c r="AF180" s="85"/>
      <c r="AG180" s="85"/>
      <c r="BC180" s="85"/>
      <c r="BU180" s="85"/>
      <c r="BV180" s="85"/>
      <c r="CP180" s="85"/>
      <c r="CQ180" s="85"/>
      <c r="CS180" s="85"/>
      <c r="DH180" s="85"/>
      <c r="DI180" s="85"/>
    </row>
    <row r="181" spans="16:113" s="62" customFormat="1" ht="9" customHeight="1">
      <c r="P181" s="85"/>
      <c r="AF181" s="85"/>
      <c r="AG181" s="85"/>
      <c r="BC181" s="85"/>
      <c r="BU181" s="85"/>
      <c r="BV181" s="85"/>
      <c r="CP181" s="85"/>
      <c r="CQ181" s="85"/>
      <c r="CS181" s="85"/>
      <c r="DH181" s="85"/>
      <c r="DI181" s="85"/>
    </row>
    <row r="182" spans="16:113" s="62" customFormat="1" ht="9" customHeight="1">
      <c r="P182" s="85"/>
      <c r="AF182" s="85"/>
      <c r="AG182" s="85"/>
      <c r="BC182" s="85"/>
      <c r="BU182" s="85"/>
      <c r="BV182" s="85"/>
      <c r="CP182" s="85"/>
      <c r="CQ182" s="85"/>
      <c r="CS182" s="85"/>
      <c r="DH182" s="85"/>
      <c r="DI182" s="85"/>
    </row>
    <row r="183" spans="16:113" s="62" customFormat="1" ht="9" customHeight="1">
      <c r="P183" s="85"/>
      <c r="AF183" s="85"/>
      <c r="AG183" s="85"/>
      <c r="BC183" s="85"/>
      <c r="BU183" s="85"/>
      <c r="BV183" s="85"/>
      <c r="CP183" s="85"/>
      <c r="CQ183" s="85"/>
      <c r="CS183" s="85"/>
      <c r="DH183" s="85"/>
      <c r="DI183" s="85"/>
    </row>
    <row r="184" spans="16:113" s="62" customFormat="1" ht="9" customHeight="1">
      <c r="P184" s="85"/>
      <c r="AF184" s="85"/>
      <c r="AG184" s="85"/>
      <c r="BC184" s="85"/>
      <c r="BU184" s="85"/>
      <c r="BV184" s="85"/>
      <c r="CP184" s="85"/>
      <c r="CQ184" s="85"/>
      <c r="CS184" s="85"/>
      <c r="DH184" s="85"/>
      <c r="DI184" s="85"/>
    </row>
    <row r="185" spans="16:113" s="62" customFormat="1" ht="9" customHeight="1">
      <c r="P185" s="85"/>
      <c r="AF185" s="85"/>
      <c r="AG185" s="85"/>
      <c r="BC185" s="85"/>
      <c r="BU185" s="85"/>
      <c r="BV185" s="85"/>
      <c r="CP185" s="85"/>
      <c r="CQ185" s="85"/>
      <c r="CS185" s="85"/>
      <c r="DH185" s="85"/>
      <c r="DI185" s="85"/>
    </row>
    <row r="186" spans="16:113" s="62" customFormat="1" ht="9" customHeight="1">
      <c r="P186" s="85"/>
      <c r="AF186" s="85"/>
      <c r="AG186" s="85"/>
      <c r="BC186" s="85"/>
      <c r="BU186" s="85"/>
      <c r="BV186" s="85"/>
      <c r="CP186" s="85"/>
      <c r="CQ186" s="85"/>
      <c r="CS186" s="85"/>
      <c r="DH186" s="85"/>
      <c r="DI186" s="85"/>
    </row>
    <row r="187" spans="16:113" s="62" customFormat="1" ht="9" customHeight="1">
      <c r="P187" s="85"/>
      <c r="AF187" s="85"/>
      <c r="AG187" s="85"/>
      <c r="BC187" s="85"/>
      <c r="BU187" s="85"/>
      <c r="BV187" s="85"/>
      <c r="CP187" s="85"/>
      <c r="CQ187" s="85"/>
      <c r="CS187" s="85"/>
      <c r="DH187" s="85"/>
      <c r="DI187" s="85"/>
    </row>
    <row r="188" spans="16:113" s="62" customFormat="1" ht="9" customHeight="1">
      <c r="P188" s="85"/>
      <c r="AF188" s="85"/>
      <c r="AG188" s="85"/>
      <c r="BC188" s="85"/>
      <c r="BU188" s="85"/>
      <c r="BV188" s="85"/>
      <c r="CP188" s="85"/>
      <c r="CQ188" s="85"/>
      <c r="CS188" s="85"/>
      <c r="DH188" s="85"/>
      <c r="DI188" s="85"/>
    </row>
    <row r="189" spans="16:113" s="62" customFormat="1" ht="9" customHeight="1">
      <c r="P189" s="85"/>
      <c r="AF189" s="85"/>
      <c r="AG189" s="85"/>
      <c r="BC189" s="85"/>
      <c r="BU189" s="85"/>
      <c r="BV189" s="85"/>
      <c r="CP189" s="85"/>
      <c r="CQ189" s="85"/>
      <c r="CS189" s="85"/>
      <c r="DH189" s="85"/>
      <c r="DI189" s="85"/>
    </row>
    <row r="190" spans="16:113" s="62" customFormat="1" ht="9" customHeight="1">
      <c r="P190" s="85"/>
      <c r="AF190" s="85"/>
      <c r="AG190" s="85"/>
      <c r="BC190" s="85"/>
      <c r="BU190" s="85"/>
      <c r="BV190" s="85"/>
      <c r="CP190" s="85"/>
      <c r="CQ190" s="85"/>
      <c r="CS190" s="85"/>
      <c r="DH190" s="85"/>
      <c r="DI190" s="85"/>
    </row>
    <row r="191" spans="16:113" s="62" customFormat="1" ht="9" customHeight="1">
      <c r="P191" s="85"/>
      <c r="AF191" s="85"/>
      <c r="AG191" s="85"/>
      <c r="BC191" s="85"/>
      <c r="BU191" s="85"/>
      <c r="BV191" s="85"/>
      <c r="CP191" s="85"/>
      <c r="CQ191" s="85"/>
      <c r="CS191" s="85"/>
      <c r="DH191" s="85"/>
      <c r="DI191" s="85"/>
    </row>
    <row r="192" spans="16:113" s="62" customFormat="1" ht="9" customHeight="1">
      <c r="P192" s="85"/>
      <c r="AF192" s="85"/>
      <c r="AG192" s="85"/>
      <c r="BC192" s="85"/>
      <c r="BU192" s="85"/>
      <c r="BV192" s="85"/>
      <c r="CP192" s="85"/>
      <c r="CQ192" s="85"/>
      <c r="CS192" s="85"/>
      <c r="DH192" s="85"/>
      <c r="DI192" s="85"/>
    </row>
    <row r="193" spans="16:113" s="62" customFormat="1" ht="9" customHeight="1">
      <c r="P193" s="85"/>
      <c r="AF193" s="85"/>
      <c r="AG193" s="85"/>
      <c r="BC193" s="85"/>
      <c r="BU193" s="85"/>
      <c r="BV193" s="85"/>
      <c r="CP193" s="85"/>
      <c r="CQ193" s="85"/>
      <c r="CS193" s="85"/>
      <c r="DH193" s="85"/>
      <c r="DI193" s="85"/>
    </row>
    <row r="194" spans="16:113" s="62" customFormat="1" ht="9" customHeight="1">
      <c r="P194" s="85"/>
      <c r="AF194" s="85"/>
      <c r="AG194" s="85"/>
      <c r="BC194" s="85"/>
      <c r="BU194" s="85"/>
      <c r="BV194" s="85"/>
      <c r="CP194" s="85"/>
      <c r="CQ194" s="85"/>
      <c r="CS194" s="85"/>
      <c r="DH194" s="85"/>
      <c r="DI194" s="85"/>
    </row>
    <row r="195" spans="16:113" s="62" customFormat="1" ht="9" customHeight="1">
      <c r="P195" s="85"/>
      <c r="AF195" s="85"/>
      <c r="AG195" s="85"/>
      <c r="BC195" s="85"/>
      <c r="BU195" s="85"/>
      <c r="BV195" s="85"/>
      <c r="CP195" s="85"/>
      <c r="CQ195" s="85"/>
      <c r="CS195" s="85"/>
      <c r="DH195" s="85"/>
      <c r="DI195" s="85"/>
    </row>
    <row r="196" spans="16:113" s="62" customFormat="1" ht="9" customHeight="1">
      <c r="P196" s="85"/>
      <c r="AF196" s="85"/>
      <c r="AG196" s="85"/>
      <c r="BC196" s="85"/>
      <c r="BU196" s="85"/>
      <c r="BV196" s="85"/>
      <c r="CP196" s="85"/>
      <c r="CQ196" s="85"/>
      <c r="CS196" s="85"/>
      <c r="DH196" s="85"/>
      <c r="DI196" s="85"/>
    </row>
    <row r="197" spans="16:113" s="62" customFormat="1" ht="9" customHeight="1">
      <c r="P197" s="85"/>
      <c r="AF197" s="85"/>
      <c r="AG197" s="85"/>
      <c r="BC197" s="85"/>
      <c r="BU197" s="85"/>
      <c r="BV197" s="85"/>
      <c r="CP197" s="85"/>
      <c r="CQ197" s="85"/>
      <c r="CS197" s="85"/>
      <c r="DH197" s="85"/>
      <c r="DI197" s="85"/>
    </row>
    <row r="198" spans="16:113" s="62" customFormat="1" ht="9" customHeight="1">
      <c r="P198" s="85"/>
      <c r="AF198" s="85"/>
      <c r="AG198" s="85"/>
      <c r="BC198" s="85"/>
      <c r="BU198" s="85"/>
      <c r="BV198" s="85"/>
      <c r="CP198" s="85"/>
      <c r="CQ198" s="85"/>
      <c r="CS198" s="85"/>
      <c r="DH198" s="85"/>
      <c r="DI198" s="85"/>
    </row>
    <row r="199" spans="16:113" s="62" customFormat="1" ht="9" customHeight="1">
      <c r="P199" s="85"/>
      <c r="AF199" s="85"/>
      <c r="AG199" s="85"/>
      <c r="BC199" s="85"/>
      <c r="BU199" s="85"/>
      <c r="BV199" s="85"/>
      <c r="CP199" s="85"/>
      <c r="CQ199" s="85"/>
      <c r="CS199" s="85"/>
      <c r="DH199" s="85"/>
      <c r="DI199" s="85"/>
    </row>
    <row r="200" spans="16:113" s="62" customFormat="1" ht="9" customHeight="1">
      <c r="P200" s="85"/>
      <c r="AF200" s="85"/>
      <c r="AG200" s="85"/>
      <c r="BC200" s="85"/>
      <c r="BU200" s="85"/>
      <c r="BV200" s="85"/>
      <c r="CP200" s="85"/>
      <c r="CQ200" s="85"/>
      <c r="CS200" s="85"/>
      <c r="DH200" s="85"/>
      <c r="DI200" s="85"/>
    </row>
    <row r="201" spans="16:113" s="62" customFormat="1" ht="9" customHeight="1">
      <c r="P201" s="85"/>
      <c r="AF201" s="85"/>
      <c r="AG201" s="85"/>
      <c r="BC201" s="85"/>
      <c r="BU201" s="85"/>
      <c r="BV201" s="85"/>
      <c r="CP201" s="85"/>
      <c r="CQ201" s="85"/>
      <c r="CS201" s="85"/>
      <c r="DH201" s="85"/>
      <c r="DI201" s="85"/>
    </row>
    <row r="202" spans="16:113" s="62" customFormat="1" ht="9" customHeight="1">
      <c r="P202" s="85"/>
      <c r="AF202" s="85"/>
      <c r="AG202" s="85"/>
      <c r="BC202" s="85"/>
      <c r="BU202" s="85"/>
      <c r="BV202" s="85"/>
      <c r="CP202" s="85"/>
      <c r="CQ202" s="85"/>
      <c r="CS202" s="85"/>
      <c r="DH202" s="85"/>
      <c r="DI202" s="85"/>
    </row>
    <row r="203" spans="16:113" s="62" customFormat="1" ht="9" customHeight="1">
      <c r="P203" s="85"/>
      <c r="AF203" s="85"/>
      <c r="AG203" s="85"/>
      <c r="BC203" s="85"/>
      <c r="BU203" s="85"/>
      <c r="BV203" s="85"/>
      <c r="CP203" s="85"/>
      <c r="CQ203" s="85"/>
      <c r="CS203" s="85"/>
      <c r="DH203" s="85"/>
      <c r="DI203" s="85"/>
    </row>
    <row r="204" spans="16:113" s="62" customFormat="1" ht="9" customHeight="1">
      <c r="P204" s="85"/>
      <c r="AF204" s="85"/>
      <c r="AG204" s="85"/>
      <c r="BC204" s="85"/>
      <c r="BU204" s="85"/>
      <c r="BV204" s="85"/>
      <c r="CP204" s="85"/>
      <c r="CQ204" s="85"/>
      <c r="CS204" s="85"/>
      <c r="DH204" s="85"/>
      <c r="DI204" s="85"/>
    </row>
    <row r="205" spans="16:113" s="62" customFormat="1" ht="9" customHeight="1">
      <c r="P205" s="85"/>
      <c r="AF205" s="85"/>
      <c r="AG205" s="85"/>
      <c r="BC205" s="85"/>
      <c r="BU205" s="85"/>
      <c r="BV205" s="85"/>
      <c r="CP205" s="85"/>
      <c r="CQ205" s="85"/>
      <c r="CS205" s="85"/>
      <c r="DH205" s="85"/>
      <c r="DI205" s="85"/>
    </row>
    <row r="206" spans="16:113" s="62" customFormat="1" ht="9" customHeight="1">
      <c r="P206" s="85"/>
      <c r="AF206" s="85"/>
      <c r="AG206" s="85"/>
      <c r="BC206" s="85"/>
      <c r="BU206" s="85"/>
      <c r="BV206" s="85"/>
      <c r="CP206" s="85"/>
      <c r="CQ206" s="85"/>
      <c r="CS206" s="85"/>
      <c r="DH206" s="85"/>
      <c r="DI206" s="85"/>
    </row>
    <row r="207" spans="16:113" s="62" customFormat="1" ht="9" customHeight="1">
      <c r="P207" s="85"/>
      <c r="AF207" s="85"/>
      <c r="AG207" s="85"/>
      <c r="BC207" s="85"/>
      <c r="BU207" s="85"/>
      <c r="BV207" s="85"/>
      <c r="CP207" s="85"/>
      <c r="CQ207" s="85"/>
      <c r="CS207" s="85"/>
      <c r="DH207" s="85"/>
      <c r="DI207" s="85"/>
    </row>
    <row r="208" spans="16:113" s="62" customFormat="1" ht="9" customHeight="1">
      <c r="P208" s="85"/>
      <c r="AF208" s="85"/>
      <c r="AG208" s="85"/>
      <c r="BC208" s="85"/>
      <c r="BU208" s="85"/>
      <c r="BV208" s="85"/>
      <c r="CP208" s="85"/>
      <c r="CQ208" s="85"/>
      <c r="CS208" s="85"/>
      <c r="DH208" s="85"/>
      <c r="DI208" s="85"/>
    </row>
    <row r="209" spans="16:113" s="62" customFormat="1" ht="9" customHeight="1">
      <c r="P209" s="85"/>
      <c r="AF209" s="85"/>
      <c r="AG209" s="85"/>
      <c r="BC209" s="85"/>
      <c r="BU209" s="85"/>
      <c r="BV209" s="85"/>
      <c r="CP209" s="85"/>
      <c r="CQ209" s="85"/>
      <c r="CS209" s="85"/>
      <c r="DH209" s="85"/>
      <c r="DI209" s="85"/>
    </row>
    <row r="210" spans="16:113" s="62" customFormat="1" ht="9" customHeight="1">
      <c r="P210" s="85"/>
      <c r="AF210" s="85"/>
      <c r="AG210" s="85"/>
      <c r="BC210" s="85"/>
      <c r="BU210" s="85"/>
      <c r="BV210" s="85"/>
      <c r="CP210" s="85"/>
      <c r="CQ210" s="85"/>
      <c r="CS210" s="85"/>
      <c r="DH210" s="85"/>
      <c r="DI210" s="85"/>
    </row>
    <row r="211" spans="16:113" s="62" customFormat="1" ht="9" customHeight="1">
      <c r="P211" s="85"/>
      <c r="AF211" s="85"/>
      <c r="AG211" s="85"/>
      <c r="BC211" s="85"/>
      <c r="BU211" s="85"/>
      <c r="BV211" s="85"/>
      <c r="CP211" s="85"/>
      <c r="CQ211" s="85"/>
      <c r="CS211" s="85"/>
      <c r="DH211" s="85"/>
      <c r="DI211" s="85"/>
    </row>
    <row r="212" spans="16:113" s="62" customFormat="1" ht="9" customHeight="1">
      <c r="P212" s="85"/>
      <c r="AF212" s="85"/>
      <c r="AG212" s="85"/>
      <c r="BC212" s="85"/>
      <c r="BU212" s="85"/>
      <c r="BV212" s="85"/>
      <c r="CP212" s="85"/>
      <c r="CQ212" s="85"/>
      <c r="CS212" s="85"/>
      <c r="DH212" s="85"/>
      <c r="DI212" s="85"/>
    </row>
    <row r="213" spans="16:113" s="62" customFormat="1" ht="9" customHeight="1">
      <c r="P213" s="85"/>
      <c r="AF213" s="85"/>
      <c r="AG213" s="85"/>
      <c r="BC213" s="85"/>
      <c r="BU213" s="85"/>
      <c r="BV213" s="85"/>
      <c r="CP213" s="85"/>
      <c r="CQ213" s="85"/>
      <c r="CS213" s="85"/>
      <c r="DH213" s="85"/>
      <c r="DI213" s="85"/>
    </row>
    <row r="214" spans="16:113" s="62" customFormat="1" ht="9" customHeight="1">
      <c r="P214" s="85"/>
      <c r="AF214" s="85"/>
      <c r="AG214" s="85"/>
      <c r="BC214" s="85"/>
      <c r="BU214" s="85"/>
      <c r="BV214" s="85"/>
      <c r="CP214" s="85"/>
      <c r="CQ214" s="85"/>
      <c r="CS214" s="85"/>
      <c r="DH214" s="85"/>
      <c r="DI214" s="85"/>
    </row>
    <row r="215" spans="16:113" s="62" customFormat="1" ht="9" customHeight="1">
      <c r="P215" s="85"/>
      <c r="AF215" s="85"/>
      <c r="AG215" s="85"/>
      <c r="BC215" s="85"/>
      <c r="BU215" s="85"/>
      <c r="BV215" s="85"/>
      <c r="CP215" s="85"/>
      <c r="CQ215" s="85"/>
      <c r="CS215" s="85"/>
      <c r="DH215" s="85"/>
      <c r="DI215" s="85"/>
    </row>
    <row r="216" spans="16:113" s="62" customFormat="1" ht="9" customHeight="1">
      <c r="P216" s="85"/>
      <c r="AF216" s="85"/>
      <c r="AG216" s="85"/>
      <c r="BC216" s="85"/>
      <c r="BU216" s="85"/>
      <c r="BV216" s="85"/>
      <c r="CP216" s="85"/>
      <c r="CQ216" s="85"/>
      <c r="CS216" s="85"/>
      <c r="DH216" s="85"/>
      <c r="DI216" s="85"/>
    </row>
    <row r="217" spans="16:113" s="62" customFormat="1" ht="9" customHeight="1">
      <c r="P217" s="85"/>
      <c r="AF217" s="85"/>
      <c r="AG217" s="85"/>
      <c r="BC217" s="85"/>
      <c r="BU217" s="85"/>
      <c r="BV217" s="85"/>
      <c r="CP217" s="85"/>
      <c r="CQ217" s="85"/>
      <c r="CS217" s="85"/>
      <c r="DH217" s="85"/>
      <c r="DI217" s="85"/>
    </row>
    <row r="218" spans="16:113" s="62" customFormat="1" ht="9" customHeight="1">
      <c r="P218" s="85"/>
      <c r="AF218" s="85"/>
      <c r="AG218" s="85"/>
      <c r="BC218" s="85"/>
      <c r="BU218" s="85"/>
      <c r="BV218" s="85"/>
      <c r="CP218" s="85"/>
      <c r="CQ218" s="85"/>
      <c r="CS218" s="85"/>
      <c r="DH218" s="85"/>
      <c r="DI218" s="85"/>
    </row>
    <row r="219" spans="16:113" s="62" customFormat="1" ht="9" customHeight="1">
      <c r="P219" s="85"/>
      <c r="AF219" s="85"/>
      <c r="AG219" s="85"/>
      <c r="BC219" s="85"/>
      <c r="BU219" s="85"/>
      <c r="BV219" s="85"/>
      <c r="CP219" s="85"/>
      <c r="CQ219" s="85"/>
      <c r="CS219" s="85"/>
      <c r="DH219" s="85"/>
      <c r="DI219" s="85"/>
    </row>
    <row r="220" spans="16:113" s="62" customFormat="1" ht="9" customHeight="1">
      <c r="P220" s="85"/>
      <c r="AF220" s="85"/>
      <c r="AG220" s="85"/>
      <c r="BC220" s="85"/>
      <c r="BU220" s="85"/>
      <c r="BV220" s="85"/>
      <c r="CP220" s="85"/>
      <c r="CQ220" s="85"/>
      <c r="CS220" s="85"/>
      <c r="DH220" s="85"/>
      <c r="DI220" s="85"/>
    </row>
    <row r="221" spans="16:113" s="62" customFormat="1" ht="9" customHeight="1">
      <c r="P221" s="85"/>
      <c r="AF221" s="85"/>
      <c r="AG221" s="85"/>
      <c r="BC221" s="85"/>
      <c r="BU221" s="85"/>
      <c r="BV221" s="85"/>
      <c r="CP221" s="85"/>
      <c r="CQ221" s="85"/>
      <c r="CS221" s="85"/>
      <c r="DH221" s="85"/>
      <c r="DI221" s="85"/>
    </row>
    <row r="222" spans="16:113" s="62" customFormat="1" ht="9" customHeight="1">
      <c r="P222" s="85"/>
      <c r="AF222" s="85"/>
      <c r="AG222" s="85"/>
      <c r="BC222" s="85"/>
      <c r="BU222" s="85"/>
      <c r="BV222" s="85"/>
      <c r="CP222" s="85"/>
      <c r="CQ222" s="85"/>
      <c r="CS222" s="85"/>
      <c r="DH222" s="85"/>
      <c r="DI222" s="85"/>
    </row>
    <row r="223" spans="16:113" s="62" customFormat="1" ht="9" customHeight="1">
      <c r="P223" s="85"/>
      <c r="AF223" s="85"/>
      <c r="AG223" s="85"/>
      <c r="BC223" s="85"/>
      <c r="BU223" s="85"/>
      <c r="BV223" s="85"/>
      <c r="CP223" s="85"/>
      <c r="CQ223" s="85"/>
      <c r="CS223" s="85"/>
      <c r="DH223" s="85"/>
      <c r="DI223" s="85"/>
    </row>
    <row r="224" spans="16:113" s="62" customFormat="1" ht="9" customHeight="1">
      <c r="P224" s="85"/>
      <c r="AF224" s="85"/>
      <c r="AG224" s="85"/>
      <c r="BC224" s="85"/>
      <c r="BU224" s="85"/>
      <c r="BV224" s="85"/>
      <c r="CP224" s="85"/>
      <c r="CQ224" s="85"/>
      <c r="CS224" s="85"/>
      <c r="DH224" s="85"/>
      <c r="DI224" s="85"/>
    </row>
    <row r="225" spans="16:113" s="62" customFormat="1" ht="9" customHeight="1">
      <c r="P225" s="85"/>
      <c r="AF225" s="85"/>
      <c r="AG225" s="85"/>
      <c r="BC225" s="85"/>
      <c r="BU225" s="85"/>
      <c r="BV225" s="85"/>
      <c r="CP225" s="85"/>
      <c r="CQ225" s="85"/>
      <c r="CS225" s="85"/>
      <c r="DH225" s="85"/>
      <c r="DI225" s="85"/>
    </row>
    <row r="226" spans="16:113" s="62" customFormat="1" ht="9" customHeight="1">
      <c r="P226" s="85"/>
      <c r="AF226" s="85"/>
      <c r="AG226" s="85"/>
      <c r="BC226" s="85"/>
      <c r="BU226" s="85"/>
      <c r="BV226" s="85"/>
      <c r="CP226" s="85"/>
      <c r="CQ226" s="85"/>
      <c r="CS226" s="85"/>
      <c r="DH226" s="85"/>
      <c r="DI226" s="85"/>
    </row>
    <row r="227" spans="16:113" s="62" customFormat="1" ht="9" customHeight="1">
      <c r="P227" s="85"/>
      <c r="AF227" s="85"/>
      <c r="AG227" s="85"/>
      <c r="BC227" s="85"/>
      <c r="BU227" s="85"/>
      <c r="BV227" s="85"/>
      <c r="CP227" s="85"/>
      <c r="CQ227" s="85"/>
      <c r="CS227" s="85"/>
      <c r="DH227" s="85"/>
      <c r="DI227" s="85"/>
    </row>
    <row r="228" spans="16:113" s="62" customFormat="1" ht="9" customHeight="1">
      <c r="P228" s="85"/>
      <c r="AF228" s="85"/>
      <c r="AG228" s="85"/>
      <c r="BC228" s="85"/>
      <c r="BU228" s="85"/>
      <c r="BV228" s="85"/>
      <c r="CP228" s="85"/>
      <c r="CQ228" s="85"/>
      <c r="CS228" s="85"/>
      <c r="DH228" s="85"/>
      <c r="DI228" s="85"/>
    </row>
    <row r="229" spans="16:113" s="62" customFormat="1" ht="9" customHeight="1">
      <c r="P229" s="85"/>
      <c r="AF229" s="85"/>
      <c r="AG229" s="85"/>
      <c r="BC229" s="85"/>
      <c r="BU229" s="85"/>
      <c r="BV229" s="85"/>
      <c r="CP229" s="85"/>
      <c r="CQ229" s="85"/>
      <c r="CS229" s="85"/>
      <c r="DH229" s="85"/>
      <c r="DI229" s="85"/>
    </row>
    <row r="230" spans="16:113" s="62" customFormat="1" ht="9" customHeight="1">
      <c r="P230" s="85"/>
      <c r="AF230" s="85"/>
      <c r="AG230" s="85"/>
      <c r="BC230" s="85"/>
      <c r="BU230" s="85"/>
      <c r="BV230" s="85"/>
      <c r="CP230" s="85"/>
      <c r="CQ230" s="85"/>
      <c r="CS230" s="85"/>
      <c r="DH230" s="85"/>
      <c r="DI230" s="85"/>
    </row>
    <row r="231" spans="16:113" s="62" customFormat="1" ht="9" customHeight="1">
      <c r="P231" s="85"/>
      <c r="AF231" s="85"/>
      <c r="AG231" s="85"/>
      <c r="BC231" s="85"/>
      <c r="BU231" s="85"/>
      <c r="BV231" s="85"/>
      <c r="CP231" s="85"/>
      <c r="CQ231" s="85"/>
      <c r="CS231" s="85"/>
      <c r="DH231" s="85"/>
      <c r="DI231" s="85"/>
    </row>
    <row r="232" spans="16:113" s="62" customFormat="1" ht="9" customHeight="1">
      <c r="P232" s="85"/>
      <c r="AF232" s="85"/>
      <c r="AG232" s="85"/>
      <c r="BC232" s="85"/>
      <c r="BU232" s="85"/>
      <c r="BV232" s="85"/>
      <c r="CP232" s="85"/>
      <c r="CQ232" s="85"/>
      <c r="CS232" s="85"/>
      <c r="DH232" s="85"/>
      <c r="DI232" s="85"/>
    </row>
    <row r="233" spans="16:113" s="62" customFormat="1" ht="9" customHeight="1">
      <c r="P233" s="85"/>
      <c r="AF233" s="85"/>
      <c r="AG233" s="85"/>
      <c r="BC233" s="85"/>
      <c r="BU233" s="85"/>
      <c r="BV233" s="85"/>
      <c r="CP233" s="85"/>
      <c r="CQ233" s="85"/>
      <c r="CS233" s="85"/>
      <c r="DH233" s="85"/>
      <c r="DI233" s="85"/>
    </row>
    <row r="234" spans="16:113" s="62" customFormat="1" ht="9" customHeight="1">
      <c r="P234" s="85"/>
      <c r="AF234" s="85"/>
      <c r="AG234" s="85"/>
      <c r="BC234" s="85"/>
      <c r="BU234" s="85"/>
      <c r="BV234" s="85"/>
      <c r="CP234" s="85"/>
      <c r="CQ234" s="85"/>
      <c r="CS234" s="85"/>
      <c r="DH234" s="85"/>
      <c r="DI234" s="85"/>
    </row>
    <row r="235" spans="16:113" s="62" customFormat="1" ht="9" customHeight="1">
      <c r="P235" s="85"/>
      <c r="AF235" s="85"/>
      <c r="AG235" s="85"/>
      <c r="BC235" s="85"/>
      <c r="BU235" s="85"/>
      <c r="BV235" s="85"/>
      <c r="CP235" s="85"/>
      <c r="CQ235" s="85"/>
      <c r="CS235" s="85"/>
      <c r="DH235" s="85"/>
      <c r="DI235" s="85"/>
    </row>
    <row r="236" spans="16:113" s="62" customFormat="1" ht="9" customHeight="1">
      <c r="P236" s="85"/>
      <c r="AF236" s="85"/>
      <c r="AG236" s="85"/>
      <c r="BC236" s="85"/>
      <c r="BU236" s="85"/>
      <c r="BV236" s="85"/>
      <c r="CP236" s="85"/>
      <c r="CQ236" s="85"/>
      <c r="CS236" s="85"/>
      <c r="DH236" s="85"/>
      <c r="DI236" s="85"/>
    </row>
    <row r="237" spans="16:113" s="62" customFormat="1" ht="9" customHeight="1">
      <c r="P237" s="85"/>
      <c r="AF237" s="85"/>
      <c r="AG237" s="85"/>
      <c r="BC237" s="85"/>
      <c r="BU237" s="85"/>
      <c r="BV237" s="85"/>
      <c r="CP237" s="85"/>
      <c r="CQ237" s="85"/>
      <c r="CS237" s="85"/>
      <c r="DH237" s="85"/>
      <c r="DI237" s="85"/>
    </row>
    <row r="238" spans="16:113" s="62" customFormat="1" ht="9" customHeight="1">
      <c r="P238" s="85"/>
      <c r="AF238" s="85"/>
      <c r="AG238" s="85"/>
      <c r="BC238" s="85"/>
      <c r="BU238" s="85"/>
      <c r="BV238" s="85"/>
      <c r="CP238" s="85"/>
      <c r="CQ238" s="85"/>
      <c r="CS238" s="85"/>
      <c r="DH238" s="85"/>
      <c r="DI238" s="85"/>
    </row>
    <row r="239" spans="16:113" s="62" customFormat="1" ht="9" customHeight="1">
      <c r="P239" s="85"/>
      <c r="AF239" s="85"/>
      <c r="AG239" s="85"/>
      <c r="BC239" s="85"/>
      <c r="BU239" s="85"/>
      <c r="BV239" s="85"/>
      <c r="CP239" s="85"/>
      <c r="CQ239" s="85"/>
      <c r="CS239" s="85"/>
      <c r="DH239" s="85"/>
      <c r="DI239" s="85"/>
    </row>
    <row r="240" spans="16:113" s="62" customFormat="1" ht="9" customHeight="1">
      <c r="P240" s="85"/>
      <c r="AF240" s="85"/>
      <c r="AG240" s="85"/>
      <c r="BC240" s="85"/>
      <c r="BU240" s="85"/>
      <c r="BV240" s="85"/>
      <c r="CP240" s="85"/>
      <c r="CQ240" s="85"/>
      <c r="CS240" s="85"/>
      <c r="DH240" s="85"/>
      <c r="DI240" s="85"/>
    </row>
    <row r="241" spans="16:113" s="62" customFormat="1" ht="9" customHeight="1">
      <c r="P241" s="85"/>
      <c r="AF241" s="85"/>
      <c r="AG241" s="85"/>
      <c r="BC241" s="85"/>
      <c r="BU241" s="85"/>
      <c r="BV241" s="85"/>
      <c r="CP241" s="85"/>
      <c r="CQ241" s="85"/>
      <c r="CS241" s="85"/>
      <c r="DH241" s="85"/>
      <c r="DI241" s="85"/>
    </row>
    <row r="242" spans="16:113" s="62" customFormat="1" ht="9" customHeight="1">
      <c r="P242" s="85"/>
      <c r="AF242" s="85"/>
      <c r="AG242" s="85"/>
      <c r="BC242" s="85"/>
      <c r="BU242" s="85"/>
      <c r="BV242" s="85"/>
      <c r="CP242" s="85"/>
      <c r="CQ242" s="85"/>
      <c r="CS242" s="85"/>
      <c r="DH242" s="85"/>
      <c r="DI242" s="85"/>
    </row>
    <row r="243" spans="16:113" s="62" customFormat="1" ht="9" customHeight="1">
      <c r="P243" s="85"/>
      <c r="AF243" s="85"/>
      <c r="AG243" s="85"/>
      <c r="BC243" s="85"/>
      <c r="BU243" s="85"/>
      <c r="BV243" s="85"/>
      <c r="CP243" s="85"/>
      <c r="CQ243" s="85"/>
      <c r="CS243" s="85"/>
      <c r="DH243" s="85"/>
      <c r="DI243" s="85"/>
    </row>
    <row r="244" spans="16:113" s="62" customFormat="1" ht="9" customHeight="1">
      <c r="P244" s="85"/>
      <c r="AF244" s="85"/>
      <c r="AG244" s="85"/>
      <c r="BC244" s="85"/>
      <c r="BU244" s="85"/>
      <c r="BV244" s="85"/>
      <c r="CP244" s="85"/>
      <c r="CQ244" s="85"/>
      <c r="CS244" s="85"/>
      <c r="DH244" s="85"/>
      <c r="DI244" s="85"/>
    </row>
    <row r="245" spans="16:113" s="62" customFormat="1" ht="9" customHeight="1">
      <c r="P245" s="85"/>
      <c r="AF245" s="85"/>
      <c r="AG245" s="85"/>
      <c r="BC245" s="85"/>
      <c r="BU245" s="85"/>
      <c r="BV245" s="85"/>
      <c r="CP245" s="85"/>
      <c r="CQ245" s="85"/>
      <c r="CS245" s="85"/>
      <c r="DH245" s="85"/>
      <c r="DI245" s="85"/>
    </row>
    <row r="246" spans="16:113" s="62" customFormat="1" ht="9" customHeight="1">
      <c r="P246" s="85"/>
      <c r="AF246" s="85"/>
      <c r="AG246" s="85"/>
      <c r="BC246" s="85"/>
      <c r="BU246" s="85"/>
      <c r="BV246" s="85"/>
      <c r="CP246" s="85"/>
      <c r="CQ246" s="85"/>
      <c r="CS246" s="85"/>
      <c r="DH246" s="85"/>
      <c r="DI246" s="85"/>
    </row>
    <row r="247" spans="16:113" s="62" customFormat="1" ht="9" customHeight="1">
      <c r="P247" s="85"/>
      <c r="AF247" s="85"/>
      <c r="AG247" s="85"/>
      <c r="BC247" s="85"/>
      <c r="BU247" s="85"/>
      <c r="BV247" s="85"/>
      <c r="CP247" s="85"/>
      <c r="CQ247" s="85"/>
      <c r="CS247" s="85"/>
      <c r="DH247" s="85"/>
      <c r="DI247" s="85"/>
    </row>
    <row r="248" spans="16:113" s="62" customFormat="1" ht="9" customHeight="1">
      <c r="P248" s="85"/>
      <c r="AF248" s="85"/>
      <c r="AG248" s="85"/>
      <c r="BC248" s="85"/>
      <c r="BU248" s="85"/>
      <c r="BV248" s="85"/>
      <c r="CP248" s="85"/>
      <c r="CQ248" s="85"/>
      <c r="CS248" s="85"/>
      <c r="DH248" s="85"/>
      <c r="DI248" s="85"/>
    </row>
    <row r="249" spans="16:113" s="62" customFormat="1" ht="9" customHeight="1">
      <c r="P249" s="85"/>
      <c r="AF249" s="85"/>
      <c r="AG249" s="85"/>
      <c r="BC249" s="85"/>
      <c r="BU249" s="85"/>
      <c r="BV249" s="85"/>
      <c r="CP249" s="85"/>
      <c r="CQ249" s="85"/>
      <c r="CS249" s="85"/>
      <c r="DH249" s="85"/>
      <c r="DI249" s="85"/>
    </row>
    <row r="250" spans="16:113" s="62" customFormat="1" ht="9" customHeight="1">
      <c r="P250" s="85"/>
      <c r="AF250" s="85"/>
      <c r="AG250" s="85"/>
      <c r="BC250" s="85"/>
      <c r="BU250" s="85"/>
      <c r="BV250" s="85"/>
      <c r="CP250" s="85"/>
      <c r="CQ250" s="85"/>
      <c r="CS250" s="85"/>
      <c r="DH250" s="85"/>
      <c r="DI250" s="85"/>
    </row>
    <row r="251" spans="16:113" s="62" customFormat="1" ht="9" customHeight="1">
      <c r="P251" s="85"/>
      <c r="AF251" s="85"/>
      <c r="AG251" s="85"/>
      <c r="BC251" s="85"/>
      <c r="BU251" s="85"/>
      <c r="BV251" s="85"/>
      <c r="CP251" s="85"/>
      <c r="CQ251" s="85"/>
      <c r="CS251" s="85"/>
      <c r="DH251" s="85"/>
      <c r="DI251" s="85"/>
    </row>
    <row r="252" spans="16:113" s="62" customFormat="1" ht="9" customHeight="1">
      <c r="P252" s="85"/>
      <c r="AF252" s="85"/>
      <c r="AG252" s="85"/>
      <c r="BC252" s="85"/>
      <c r="BU252" s="85"/>
      <c r="BV252" s="85"/>
      <c r="CP252" s="85"/>
      <c r="CQ252" s="85"/>
      <c r="CS252" s="85"/>
      <c r="DH252" s="85"/>
      <c r="DI252" s="85"/>
    </row>
    <row r="253" spans="16:113" s="62" customFormat="1" ht="9" customHeight="1">
      <c r="P253" s="85"/>
      <c r="AF253" s="85"/>
      <c r="AG253" s="85"/>
      <c r="BC253" s="85"/>
      <c r="BU253" s="85"/>
      <c r="BV253" s="85"/>
      <c r="CP253" s="85"/>
      <c r="CQ253" s="85"/>
      <c r="CS253" s="85"/>
      <c r="DH253" s="85"/>
      <c r="DI253" s="85"/>
    </row>
    <row r="254" spans="16:113" s="62" customFormat="1" ht="9" customHeight="1">
      <c r="P254" s="85"/>
      <c r="AF254" s="85"/>
      <c r="AG254" s="85"/>
      <c r="BC254" s="85"/>
      <c r="BU254" s="85"/>
      <c r="BV254" s="85"/>
      <c r="CP254" s="85"/>
      <c r="CQ254" s="85"/>
      <c r="CS254" s="85"/>
      <c r="DH254" s="85"/>
      <c r="DI254" s="85"/>
    </row>
    <row r="255" spans="16:113" s="62" customFormat="1" ht="9" customHeight="1">
      <c r="P255" s="85"/>
      <c r="AF255" s="85"/>
      <c r="AG255" s="85"/>
      <c r="BC255" s="85"/>
      <c r="BU255" s="85"/>
      <c r="BV255" s="85"/>
      <c r="CP255" s="85"/>
      <c r="CQ255" s="85"/>
      <c r="CS255" s="85"/>
      <c r="DH255" s="85"/>
      <c r="DI255" s="85"/>
    </row>
    <row r="256" spans="16:113" s="62" customFormat="1" ht="9" customHeight="1">
      <c r="P256" s="85"/>
      <c r="AF256" s="85"/>
      <c r="AG256" s="85"/>
      <c r="BC256" s="85"/>
      <c r="BU256" s="85"/>
      <c r="BV256" s="85"/>
      <c r="CP256" s="85"/>
      <c r="CQ256" s="85"/>
      <c r="CS256" s="85"/>
      <c r="DH256" s="85"/>
      <c r="DI256" s="85"/>
    </row>
    <row r="257" spans="16:113" s="62" customFormat="1" ht="9" customHeight="1">
      <c r="P257" s="85"/>
      <c r="AF257" s="85"/>
      <c r="AG257" s="85"/>
      <c r="BC257" s="85"/>
      <c r="BU257" s="85"/>
      <c r="BV257" s="85"/>
      <c r="CP257" s="85"/>
      <c r="CQ257" s="85"/>
      <c r="CS257" s="85"/>
      <c r="DH257" s="85"/>
      <c r="DI257" s="85"/>
    </row>
    <row r="258" spans="16:113" s="62" customFormat="1" ht="9" customHeight="1">
      <c r="P258" s="85"/>
      <c r="AF258" s="85"/>
      <c r="AG258" s="85"/>
      <c r="BC258" s="85"/>
      <c r="BU258" s="85"/>
      <c r="BV258" s="85"/>
      <c r="CP258" s="85"/>
      <c r="CQ258" s="85"/>
      <c r="CS258" s="85"/>
      <c r="DH258" s="85"/>
      <c r="DI258" s="85"/>
    </row>
    <row r="259" spans="16:113" s="62" customFormat="1" ht="9" customHeight="1">
      <c r="P259" s="85"/>
      <c r="AF259" s="85"/>
      <c r="AG259" s="85"/>
      <c r="BC259" s="85"/>
      <c r="BU259" s="85"/>
      <c r="BV259" s="85"/>
      <c r="CP259" s="85"/>
      <c r="CQ259" s="85"/>
      <c r="CS259" s="85"/>
      <c r="DH259" s="85"/>
      <c r="DI259" s="85"/>
    </row>
    <row r="260" spans="16:113" s="62" customFormat="1" ht="9" customHeight="1">
      <c r="P260" s="85"/>
      <c r="AF260" s="85"/>
      <c r="AG260" s="85"/>
      <c r="BC260" s="85"/>
      <c r="BU260" s="85"/>
      <c r="BV260" s="85"/>
      <c r="CP260" s="85"/>
      <c r="CQ260" s="85"/>
      <c r="CS260" s="85"/>
      <c r="DH260" s="85"/>
      <c r="DI260" s="85"/>
    </row>
    <row r="261" spans="16:113" s="62" customFormat="1" ht="9" customHeight="1">
      <c r="P261" s="85"/>
      <c r="AF261" s="85"/>
      <c r="AG261" s="85"/>
      <c r="BC261" s="85"/>
      <c r="BU261" s="85"/>
      <c r="BV261" s="85"/>
      <c r="CP261" s="85"/>
      <c r="CQ261" s="85"/>
      <c r="CS261" s="85"/>
      <c r="DH261" s="85"/>
      <c r="DI261" s="85"/>
    </row>
    <row r="262" spans="16:113" s="62" customFormat="1" ht="9" customHeight="1">
      <c r="P262" s="85"/>
      <c r="AF262" s="85"/>
      <c r="AG262" s="85"/>
      <c r="BC262" s="85"/>
      <c r="BU262" s="85"/>
      <c r="BV262" s="85"/>
      <c r="CP262" s="85"/>
      <c r="CQ262" s="85"/>
      <c r="CS262" s="85"/>
      <c r="DH262" s="85"/>
      <c r="DI262" s="85"/>
    </row>
    <row r="263" spans="16:113" s="62" customFormat="1" ht="9" customHeight="1">
      <c r="P263" s="85"/>
      <c r="AF263" s="85"/>
      <c r="AG263" s="85"/>
      <c r="BC263" s="85"/>
      <c r="BU263" s="85"/>
      <c r="BV263" s="85"/>
      <c r="CP263" s="85"/>
      <c r="CQ263" s="85"/>
      <c r="CS263" s="85"/>
      <c r="DH263" s="85"/>
      <c r="DI263" s="85"/>
    </row>
    <row r="264" spans="16:113" s="62" customFormat="1" ht="9" customHeight="1">
      <c r="P264" s="85"/>
      <c r="AF264" s="85"/>
      <c r="AG264" s="85"/>
      <c r="BC264" s="85"/>
      <c r="BU264" s="85"/>
      <c r="BV264" s="85"/>
      <c r="CP264" s="85"/>
      <c r="CQ264" s="85"/>
      <c r="CS264" s="85"/>
      <c r="DH264" s="85"/>
      <c r="DI264" s="85"/>
    </row>
    <row r="265" spans="16:113" s="62" customFormat="1" ht="9" customHeight="1">
      <c r="P265" s="85"/>
      <c r="AF265" s="85"/>
      <c r="AG265" s="85"/>
      <c r="BC265" s="85"/>
      <c r="BU265" s="85"/>
      <c r="BV265" s="85"/>
      <c r="CP265" s="85"/>
      <c r="CQ265" s="85"/>
      <c r="CS265" s="85"/>
      <c r="DH265" s="85"/>
      <c r="DI265" s="85"/>
    </row>
    <row r="266" spans="16:113" s="62" customFormat="1" ht="9" customHeight="1">
      <c r="P266" s="85"/>
      <c r="AF266" s="85"/>
      <c r="AG266" s="85"/>
      <c r="BC266" s="85"/>
      <c r="BU266" s="85"/>
      <c r="BV266" s="85"/>
      <c r="CP266" s="85"/>
      <c r="CQ266" s="85"/>
      <c r="CS266" s="85"/>
      <c r="DH266" s="85"/>
      <c r="DI266" s="85"/>
    </row>
    <row r="267" spans="16:113" s="62" customFormat="1" ht="9" customHeight="1">
      <c r="P267" s="85"/>
      <c r="AF267" s="85"/>
      <c r="AG267" s="85"/>
      <c r="BC267" s="85"/>
      <c r="BU267" s="85"/>
      <c r="BV267" s="85"/>
      <c r="CP267" s="85"/>
      <c r="CQ267" s="85"/>
      <c r="CS267" s="85"/>
      <c r="DH267" s="85"/>
      <c r="DI267" s="85"/>
    </row>
    <row r="268" spans="16:113" s="62" customFormat="1" ht="9" customHeight="1">
      <c r="P268" s="85"/>
      <c r="AF268" s="85"/>
      <c r="AG268" s="85"/>
      <c r="BC268" s="85"/>
      <c r="BU268" s="85"/>
      <c r="BV268" s="85"/>
      <c r="CP268" s="85"/>
      <c r="CQ268" s="85"/>
      <c r="CS268" s="85"/>
      <c r="DH268" s="85"/>
      <c r="DI268" s="85"/>
    </row>
    <row r="269" spans="16:113" s="62" customFormat="1" ht="9" customHeight="1">
      <c r="P269" s="85"/>
      <c r="AF269" s="85"/>
      <c r="AG269" s="85"/>
      <c r="BC269" s="85"/>
      <c r="BU269" s="85"/>
      <c r="BV269" s="85"/>
      <c r="CP269" s="85"/>
      <c r="CQ269" s="85"/>
      <c r="CS269" s="85"/>
      <c r="DH269" s="85"/>
      <c r="DI269" s="85"/>
    </row>
    <row r="270" spans="16:113" s="62" customFormat="1" ht="9" customHeight="1">
      <c r="P270" s="85"/>
      <c r="AF270" s="85"/>
      <c r="AG270" s="85"/>
      <c r="BC270" s="85"/>
      <c r="BU270" s="85"/>
      <c r="BV270" s="85"/>
      <c r="CP270" s="85"/>
      <c r="CQ270" s="85"/>
      <c r="CS270" s="85"/>
      <c r="DH270" s="85"/>
      <c r="DI270" s="85"/>
    </row>
    <row r="271" spans="16:113" s="62" customFormat="1" ht="9" customHeight="1">
      <c r="P271" s="85"/>
      <c r="AF271" s="85"/>
      <c r="AG271" s="85"/>
      <c r="BC271" s="85"/>
      <c r="BU271" s="85"/>
      <c r="BV271" s="85"/>
      <c r="CP271" s="85"/>
      <c r="CQ271" s="85"/>
      <c r="CS271" s="85"/>
      <c r="DH271" s="85"/>
      <c r="DI271" s="85"/>
    </row>
    <row r="272" spans="16:113" s="62" customFormat="1" ht="9" customHeight="1">
      <c r="P272" s="85"/>
      <c r="AF272" s="85"/>
      <c r="AG272" s="85"/>
      <c r="BC272" s="85"/>
      <c r="BU272" s="85"/>
      <c r="BV272" s="85"/>
      <c r="CP272" s="85"/>
      <c r="CQ272" s="85"/>
      <c r="CS272" s="85"/>
      <c r="DH272" s="85"/>
      <c r="DI272" s="85"/>
    </row>
    <row r="273" spans="14:113" s="62" customFormat="1" ht="9" customHeight="1">
      <c r="P273" s="85"/>
      <c r="AF273" s="85"/>
      <c r="AG273" s="85"/>
      <c r="BC273" s="85"/>
      <c r="BU273" s="85"/>
      <c r="BV273" s="85"/>
      <c r="CP273" s="85"/>
      <c r="CQ273" s="85"/>
      <c r="CS273" s="85"/>
      <c r="DH273" s="85"/>
      <c r="DI273" s="85"/>
    </row>
    <row r="274" spans="14:113" s="62" customFormat="1" ht="9" customHeight="1">
      <c r="P274" s="85"/>
      <c r="AF274" s="85"/>
      <c r="AG274" s="85"/>
      <c r="BC274" s="85"/>
      <c r="BU274" s="85"/>
      <c r="BV274" s="85"/>
      <c r="CP274" s="85"/>
      <c r="CQ274" s="85"/>
      <c r="CS274" s="85"/>
      <c r="DH274" s="85"/>
      <c r="DI274" s="85"/>
    </row>
    <row r="275" spans="14:113" s="62" customFormat="1" ht="9" customHeight="1">
      <c r="P275" s="85"/>
      <c r="AF275" s="85"/>
      <c r="AG275" s="85"/>
      <c r="BC275" s="85"/>
      <c r="BU275" s="85"/>
      <c r="BV275" s="85"/>
      <c r="CP275" s="85"/>
      <c r="CQ275" s="85"/>
      <c r="CS275" s="85"/>
      <c r="DH275" s="85"/>
      <c r="DI275" s="85"/>
    </row>
    <row r="276" spans="14:113" s="62" customFormat="1" ht="9" customHeight="1">
      <c r="P276" s="85"/>
      <c r="AF276" s="85"/>
      <c r="AG276" s="85"/>
      <c r="BC276" s="85"/>
      <c r="BU276" s="85"/>
      <c r="BV276" s="85"/>
      <c r="CP276" s="85"/>
      <c r="CQ276" s="85"/>
      <c r="CS276" s="85"/>
      <c r="DH276" s="85"/>
      <c r="DI276" s="85"/>
    </row>
    <row r="277" spans="14:113" s="62" customFormat="1" ht="9" customHeight="1">
      <c r="P277" s="85"/>
      <c r="AF277" s="85"/>
      <c r="AG277" s="85"/>
      <c r="BC277" s="85"/>
      <c r="BU277" s="85"/>
      <c r="BV277" s="85"/>
      <c r="CP277" s="85"/>
      <c r="CQ277" s="85"/>
      <c r="CS277" s="85"/>
      <c r="DH277" s="85"/>
      <c r="DI277" s="85"/>
    </row>
    <row r="278" spans="14:113" s="62" customFormat="1" ht="9" customHeight="1">
      <c r="P278" s="85"/>
      <c r="AF278" s="85"/>
      <c r="AG278" s="85"/>
      <c r="BC278" s="85"/>
      <c r="BU278" s="85"/>
      <c r="BV278" s="85"/>
      <c r="CP278" s="85"/>
      <c r="CQ278" s="85"/>
      <c r="CS278" s="85"/>
      <c r="DH278" s="85"/>
      <c r="DI278" s="85"/>
    </row>
    <row r="279" spans="14:113" s="62" customFormat="1" ht="9" customHeight="1">
      <c r="P279" s="85"/>
      <c r="AF279" s="85"/>
      <c r="AG279" s="85"/>
      <c r="BC279" s="85"/>
      <c r="BU279" s="85"/>
      <c r="BV279" s="85"/>
      <c r="CP279" s="85"/>
      <c r="CQ279" s="85"/>
      <c r="CS279" s="85"/>
      <c r="DH279" s="85"/>
      <c r="DI279" s="85"/>
    </row>
    <row r="280" spans="14:113" s="73" customFormat="1" ht="9" customHeight="1">
      <c r="N280" s="62"/>
      <c r="O280" s="62"/>
      <c r="P280" s="85"/>
      <c r="Q280" s="62"/>
      <c r="AD280" s="62"/>
      <c r="AF280" s="71"/>
      <c r="AG280" s="85"/>
      <c r="BC280" s="85"/>
      <c r="BE280" s="62"/>
      <c r="BU280" s="85"/>
      <c r="BV280" s="85"/>
      <c r="CP280" s="85"/>
      <c r="CQ280" s="85"/>
      <c r="CS280" s="85"/>
      <c r="DF280" s="62"/>
      <c r="DH280" s="85"/>
      <c r="DI280" s="85"/>
    </row>
    <row r="281" spans="14:113" s="73" customFormat="1" ht="9" customHeight="1">
      <c r="N281" s="62"/>
      <c r="O281" s="62"/>
      <c r="P281" s="85"/>
      <c r="Q281" s="62"/>
      <c r="AD281" s="62"/>
      <c r="AF281" s="71"/>
      <c r="AG281" s="85"/>
      <c r="BC281" s="85"/>
      <c r="BE281" s="62"/>
      <c r="BU281" s="85"/>
      <c r="BV281" s="85"/>
      <c r="CP281" s="85"/>
      <c r="CQ281" s="85"/>
      <c r="CS281" s="85"/>
      <c r="DF281" s="62"/>
      <c r="DH281" s="85"/>
      <c r="DI281" s="85"/>
    </row>
    <row r="282" spans="14:113" s="73" customFormat="1" ht="9" customHeight="1">
      <c r="N282" s="62"/>
      <c r="O282" s="62"/>
      <c r="P282" s="85"/>
      <c r="Q282" s="62"/>
      <c r="AD282" s="62"/>
      <c r="AF282" s="71"/>
      <c r="AG282" s="85"/>
      <c r="BC282" s="85"/>
      <c r="BE282" s="62"/>
      <c r="BU282" s="85"/>
      <c r="BV282" s="85"/>
      <c r="CP282" s="85"/>
      <c r="CQ282" s="85"/>
      <c r="CS282" s="85"/>
      <c r="DF282" s="62"/>
      <c r="DH282" s="85"/>
      <c r="DI282" s="85"/>
    </row>
    <row r="283" spans="14:113" s="73" customFormat="1" ht="9" customHeight="1">
      <c r="N283" s="62"/>
      <c r="O283" s="62"/>
      <c r="P283" s="85"/>
      <c r="Q283" s="62"/>
      <c r="AD283" s="62"/>
      <c r="AF283" s="71"/>
      <c r="AG283" s="85"/>
      <c r="BC283" s="85"/>
      <c r="BE283" s="62"/>
      <c r="BU283" s="85"/>
      <c r="BV283" s="85"/>
      <c r="CP283" s="85"/>
      <c r="CQ283" s="85"/>
      <c r="CS283" s="85"/>
      <c r="DF283" s="62"/>
      <c r="DH283" s="85"/>
      <c r="DI283" s="85"/>
    </row>
    <row r="284" spans="14:113" s="73" customFormat="1" ht="9" customHeight="1">
      <c r="N284" s="62"/>
      <c r="O284" s="62"/>
      <c r="P284" s="85"/>
      <c r="Q284" s="62"/>
      <c r="AD284" s="62"/>
      <c r="AF284" s="71"/>
      <c r="AG284" s="85"/>
      <c r="BC284" s="85"/>
      <c r="BE284" s="62"/>
      <c r="BU284" s="85"/>
      <c r="BV284" s="85"/>
      <c r="CP284" s="85"/>
      <c r="CQ284" s="85"/>
      <c r="CS284" s="85"/>
      <c r="DF284" s="62"/>
      <c r="DH284" s="85"/>
      <c r="DI284" s="85"/>
    </row>
    <row r="285" spans="14:113" s="73" customFormat="1" ht="9" customHeight="1">
      <c r="N285" s="62"/>
      <c r="O285" s="62"/>
      <c r="P285" s="85"/>
      <c r="Q285" s="62"/>
      <c r="AD285" s="62"/>
      <c r="AF285" s="71"/>
      <c r="AG285" s="85"/>
      <c r="BC285" s="85"/>
      <c r="BE285" s="62"/>
      <c r="BU285" s="85"/>
      <c r="BV285" s="85"/>
      <c r="CP285" s="85"/>
      <c r="CQ285" s="85"/>
      <c r="CS285" s="85"/>
      <c r="DF285" s="62"/>
      <c r="DH285" s="85"/>
      <c r="DI285" s="85"/>
    </row>
    <row r="286" spans="14:113" s="73" customFormat="1" ht="9" customHeight="1">
      <c r="N286" s="62"/>
      <c r="O286" s="62"/>
      <c r="P286" s="85"/>
      <c r="Q286" s="62"/>
      <c r="AD286" s="62"/>
      <c r="AF286" s="71"/>
      <c r="AG286" s="85"/>
      <c r="BC286" s="85"/>
      <c r="BE286" s="62"/>
      <c r="BU286" s="85"/>
      <c r="BV286" s="85"/>
      <c r="CP286" s="85"/>
      <c r="CQ286" s="85"/>
      <c r="CS286" s="85"/>
      <c r="DF286" s="62"/>
      <c r="DH286" s="85"/>
      <c r="DI286" s="85"/>
    </row>
    <row r="287" spans="14:113" s="73" customFormat="1" ht="9" customHeight="1">
      <c r="N287" s="62"/>
      <c r="O287" s="62"/>
      <c r="P287" s="85"/>
      <c r="Q287" s="62"/>
      <c r="AD287" s="62"/>
      <c r="AF287" s="71"/>
      <c r="AG287" s="85"/>
      <c r="BC287" s="85"/>
      <c r="BE287" s="62"/>
      <c r="BU287" s="85"/>
      <c r="BV287" s="85"/>
      <c r="CP287" s="85"/>
      <c r="CQ287" s="85"/>
      <c r="CS287" s="85"/>
      <c r="DF287" s="62"/>
      <c r="DH287" s="85"/>
      <c r="DI287" s="85"/>
    </row>
    <row r="288" spans="14:113" s="73" customFormat="1" ht="9" customHeight="1">
      <c r="N288" s="62"/>
      <c r="O288" s="62"/>
      <c r="P288" s="85"/>
      <c r="Q288" s="62"/>
      <c r="AD288" s="62"/>
      <c r="AF288" s="71"/>
      <c r="AG288" s="85"/>
      <c r="BC288" s="85"/>
      <c r="BE288" s="62"/>
      <c r="BU288" s="85"/>
      <c r="BV288" s="85"/>
      <c r="CP288" s="85"/>
      <c r="CQ288" s="85"/>
      <c r="CS288" s="85"/>
      <c r="DF288" s="62"/>
      <c r="DH288" s="85"/>
      <c r="DI288" s="85"/>
    </row>
    <row r="289" spans="14:113" s="73" customFormat="1" ht="9" customHeight="1">
      <c r="N289" s="62"/>
      <c r="O289" s="62"/>
      <c r="P289" s="85"/>
      <c r="Q289" s="62"/>
      <c r="AD289" s="62"/>
      <c r="AF289" s="71"/>
      <c r="AG289" s="85"/>
      <c r="BC289" s="85"/>
      <c r="BE289" s="62"/>
      <c r="BU289" s="85"/>
      <c r="BV289" s="85"/>
      <c r="CP289" s="85"/>
      <c r="CQ289" s="85"/>
      <c r="CS289" s="85"/>
      <c r="DF289" s="62"/>
      <c r="DH289" s="85"/>
      <c r="DI289" s="85"/>
    </row>
    <row r="290" spans="14:113" s="73" customFormat="1" ht="9" customHeight="1">
      <c r="N290" s="62"/>
      <c r="O290" s="62"/>
      <c r="P290" s="85"/>
      <c r="Q290" s="62"/>
      <c r="AD290" s="62"/>
      <c r="AF290" s="71"/>
      <c r="AG290" s="85"/>
      <c r="BC290" s="85"/>
      <c r="BE290" s="62"/>
      <c r="BU290" s="85"/>
      <c r="BV290" s="85"/>
      <c r="CP290" s="85"/>
      <c r="CQ290" s="85"/>
      <c r="CS290" s="85"/>
      <c r="DF290" s="62"/>
      <c r="DH290" s="85"/>
      <c r="DI290" s="85"/>
    </row>
    <row r="291" spans="14:113" s="73" customFormat="1" ht="9" customHeight="1">
      <c r="N291" s="62"/>
      <c r="O291" s="62"/>
      <c r="P291" s="85"/>
      <c r="Q291" s="62"/>
      <c r="AD291" s="62"/>
      <c r="AF291" s="71"/>
      <c r="AG291" s="85"/>
      <c r="BC291" s="85"/>
      <c r="BE291" s="62"/>
      <c r="BU291" s="85"/>
      <c r="BV291" s="85"/>
      <c r="CP291" s="85"/>
      <c r="CQ291" s="85"/>
      <c r="CS291" s="85"/>
      <c r="DF291" s="62"/>
      <c r="DH291" s="85"/>
      <c r="DI291" s="85"/>
    </row>
    <row r="292" spans="14:113" s="73" customFormat="1" ht="9" customHeight="1">
      <c r="N292" s="62"/>
      <c r="O292" s="62"/>
      <c r="P292" s="85"/>
      <c r="Q292" s="62"/>
      <c r="AD292" s="62"/>
      <c r="AF292" s="71"/>
      <c r="AG292" s="85"/>
      <c r="BC292" s="85"/>
      <c r="BE292" s="62"/>
      <c r="BU292" s="85"/>
      <c r="BV292" s="85"/>
      <c r="CP292" s="85"/>
      <c r="CQ292" s="85"/>
      <c r="CS292" s="85"/>
      <c r="DF292" s="62"/>
      <c r="DH292" s="85"/>
      <c r="DI292" s="85"/>
    </row>
    <row r="293" spans="14:113" s="73" customFormat="1" ht="9" customHeight="1">
      <c r="N293" s="62"/>
      <c r="O293" s="62"/>
      <c r="P293" s="85"/>
      <c r="Q293" s="62"/>
      <c r="AD293" s="62"/>
      <c r="AF293" s="71"/>
      <c r="AG293" s="85"/>
      <c r="BC293" s="85"/>
      <c r="BE293" s="62"/>
      <c r="BU293" s="85"/>
      <c r="BV293" s="85"/>
      <c r="CP293" s="85"/>
      <c r="CQ293" s="85"/>
      <c r="CS293" s="85"/>
      <c r="DF293" s="62"/>
      <c r="DH293" s="85"/>
      <c r="DI293" s="85"/>
    </row>
    <row r="294" spans="14:113" s="73" customFormat="1" ht="9" customHeight="1">
      <c r="N294" s="62"/>
      <c r="O294" s="62"/>
      <c r="P294" s="85"/>
      <c r="Q294" s="62"/>
      <c r="AD294" s="62"/>
      <c r="AF294" s="71"/>
      <c r="AG294" s="85"/>
      <c r="BC294" s="85"/>
      <c r="BE294" s="62"/>
      <c r="BU294" s="85"/>
      <c r="BV294" s="85"/>
      <c r="CP294" s="85"/>
      <c r="CQ294" s="85"/>
      <c r="CS294" s="85"/>
      <c r="DF294" s="62"/>
      <c r="DH294" s="85"/>
      <c r="DI294" s="85"/>
    </row>
    <row r="295" spans="14:113" s="73" customFormat="1" ht="9" customHeight="1">
      <c r="N295" s="62"/>
      <c r="O295" s="62"/>
      <c r="P295" s="85"/>
      <c r="Q295" s="62"/>
      <c r="AD295" s="62"/>
      <c r="AF295" s="71"/>
      <c r="AG295" s="85"/>
      <c r="BC295" s="85"/>
      <c r="BE295" s="62"/>
      <c r="BU295" s="85"/>
      <c r="BV295" s="85"/>
      <c r="CP295" s="85"/>
      <c r="CQ295" s="85"/>
      <c r="CS295" s="85"/>
      <c r="DF295" s="62"/>
      <c r="DH295" s="85"/>
      <c r="DI295" s="85"/>
    </row>
    <row r="296" spans="14:113" s="73" customFormat="1" ht="9" customHeight="1">
      <c r="N296" s="62"/>
      <c r="O296" s="62"/>
      <c r="P296" s="85"/>
      <c r="Q296" s="62"/>
      <c r="AD296" s="62"/>
      <c r="AF296" s="71"/>
      <c r="AG296" s="85"/>
      <c r="BC296" s="85"/>
      <c r="BE296" s="62"/>
      <c r="BU296" s="85"/>
      <c r="BV296" s="85"/>
      <c r="CP296" s="85"/>
      <c r="CQ296" s="85"/>
      <c r="CS296" s="85"/>
      <c r="DF296" s="62"/>
      <c r="DH296" s="85"/>
      <c r="DI296" s="85"/>
    </row>
    <row r="297" spans="14:113" s="73" customFormat="1" ht="9" customHeight="1">
      <c r="N297" s="62"/>
      <c r="O297" s="62"/>
      <c r="P297" s="85"/>
      <c r="Q297" s="62"/>
      <c r="AD297" s="62"/>
      <c r="AF297" s="71"/>
      <c r="AG297" s="85"/>
      <c r="BC297" s="85"/>
      <c r="BE297" s="62"/>
      <c r="BU297" s="85"/>
      <c r="BV297" s="85"/>
      <c r="CP297" s="85"/>
      <c r="CQ297" s="85"/>
      <c r="CS297" s="85"/>
      <c r="DF297" s="62"/>
      <c r="DH297" s="85"/>
      <c r="DI297" s="85"/>
    </row>
    <row r="298" spans="14:113" s="73" customFormat="1" ht="9" customHeight="1">
      <c r="N298" s="62"/>
      <c r="O298" s="62"/>
      <c r="P298" s="85"/>
      <c r="Q298" s="62"/>
      <c r="AD298" s="62"/>
      <c r="AF298" s="71"/>
      <c r="AG298" s="85"/>
      <c r="BC298" s="85"/>
      <c r="BE298" s="62"/>
      <c r="BU298" s="85"/>
      <c r="BV298" s="85"/>
      <c r="CP298" s="85"/>
      <c r="CQ298" s="85"/>
      <c r="CS298" s="85"/>
      <c r="DF298" s="62"/>
      <c r="DH298" s="85"/>
      <c r="DI298" s="85"/>
    </row>
    <row r="299" spans="14:113" s="73" customFormat="1" ht="9" customHeight="1">
      <c r="N299" s="62"/>
      <c r="O299" s="62"/>
      <c r="P299" s="85"/>
      <c r="Q299" s="62"/>
      <c r="AD299" s="62"/>
      <c r="AF299" s="71"/>
      <c r="AG299" s="85"/>
      <c r="BC299" s="85"/>
      <c r="BE299" s="62"/>
      <c r="BU299" s="85"/>
      <c r="BV299" s="85"/>
      <c r="CP299" s="85"/>
      <c r="CQ299" s="85"/>
      <c r="CS299" s="85"/>
      <c r="DF299" s="62"/>
      <c r="DH299" s="85"/>
      <c r="DI299" s="85"/>
    </row>
    <row r="300" spans="14:113" s="73" customFormat="1" ht="9" customHeight="1">
      <c r="N300" s="62"/>
      <c r="O300" s="62"/>
      <c r="P300" s="85"/>
      <c r="Q300" s="62"/>
      <c r="AD300" s="62"/>
      <c r="AF300" s="71"/>
      <c r="AG300" s="85"/>
      <c r="BC300" s="85"/>
      <c r="BE300" s="62"/>
      <c r="BU300" s="85"/>
      <c r="BV300" s="85"/>
      <c r="CP300" s="85"/>
      <c r="CQ300" s="85"/>
      <c r="CS300" s="85"/>
      <c r="DF300" s="62"/>
      <c r="DH300" s="85"/>
      <c r="DI300" s="85"/>
    </row>
    <row r="301" spans="14:113" s="73" customFormat="1" ht="9" customHeight="1">
      <c r="N301" s="62"/>
      <c r="O301" s="62"/>
      <c r="P301" s="85"/>
      <c r="Q301" s="62"/>
      <c r="AD301" s="62"/>
      <c r="AF301" s="71"/>
      <c r="AG301" s="85"/>
      <c r="BC301" s="85"/>
      <c r="BE301" s="62"/>
      <c r="BU301" s="85"/>
      <c r="BV301" s="85"/>
      <c r="CP301" s="85"/>
      <c r="CQ301" s="85"/>
      <c r="CS301" s="85"/>
      <c r="DF301" s="62"/>
      <c r="DH301" s="85"/>
      <c r="DI301" s="85"/>
    </row>
    <row r="302" spans="14:113" s="73" customFormat="1" ht="9" customHeight="1">
      <c r="N302" s="62"/>
      <c r="O302" s="62"/>
      <c r="P302" s="85"/>
      <c r="Q302" s="62"/>
      <c r="AD302" s="62"/>
      <c r="AF302" s="71"/>
      <c r="AG302" s="85"/>
      <c r="BC302" s="85"/>
      <c r="BE302" s="62"/>
      <c r="BU302" s="85"/>
      <c r="BV302" s="85"/>
      <c r="CP302" s="85"/>
      <c r="CQ302" s="85"/>
      <c r="CS302" s="85"/>
      <c r="DF302" s="62"/>
      <c r="DH302" s="85"/>
      <c r="DI302" s="85"/>
    </row>
    <row r="303" spans="14:113" s="73" customFormat="1" ht="9" customHeight="1">
      <c r="N303" s="62"/>
      <c r="O303" s="62"/>
      <c r="P303" s="85"/>
      <c r="Q303" s="62"/>
      <c r="AD303" s="62"/>
      <c r="AF303" s="71"/>
      <c r="AG303" s="85"/>
      <c r="BC303" s="85"/>
      <c r="BE303" s="62"/>
      <c r="BU303" s="85"/>
      <c r="BV303" s="85"/>
      <c r="CP303" s="85"/>
      <c r="CQ303" s="85"/>
      <c r="CS303" s="85"/>
      <c r="DF303" s="62"/>
      <c r="DH303" s="85"/>
      <c r="DI303" s="85"/>
    </row>
    <row r="304" spans="14:113" s="73" customFormat="1" ht="9" customHeight="1">
      <c r="N304" s="62"/>
      <c r="O304" s="62"/>
      <c r="P304" s="85"/>
      <c r="Q304" s="62"/>
      <c r="AD304" s="62"/>
      <c r="AF304" s="71"/>
      <c r="AG304" s="85"/>
      <c r="BC304" s="85"/>
      <c r="BE304" s="62"/>
      <c r="BU304" s="85"/>
      <c r="BV304" s="85"/>
      <c r="CP304" s="85"/>
      <c r="CQ304" s="85"/>
      <c r="CS304" s="85"/>
      <c r="DF304" s="62"/>
      <c r="DH304" s="85"/>
      <c r="DI304" s="85"/>
    </row>
    <row r="305" spans="14:113" s="73" customFormat="1" ht="9" customHeight="1">
      <c r="N305" s="62"/>
      <c r="O305" s="62"/>
      <c r="P305" s="85"/>
      <c r="Q305" s="62"/>
      <c r="AD305" s="62"/>
      <c r="AF305" s="71"/>
      <c r="AG305" s="85"/>
      <c r="BC305" s="85"/>
      <c r="BE305" s="62"/>
      <c r="BU305" s="85"/>
      <c r="BV305" s="85"/>
      <c r="CP305" s="85"/>
      <c r="CQ305" s="85"/>
      <c r="CS305" s="85"/>
      <c r="DF305" s="62"/>
      <c r="DH305" s="85"/>
      <c r="DI305" s="85"/>
    </row>
    <row r="306" spans="14:113" s="73" customFormat="1" ht="9" customHeight="1">
      <c r="N306" s="62"/>
      <c r="O306" s="62"/>
      <c r="P306" s="85"/>
      <c r="Q306" s="62"/>
      <c r="AD306" s="62"/>
      <c r="AF306" s="71"/>
      <c r="AG306" s="85"/>
      <c r="BC306" s="85"/>
      <c r="BE306" s="62"/>
      <c r="BU306" s="85"/>
      <c r="BV306" s="85"/>
      <c r="CP306" s="85"/>
      <c r="CQ306" s="85"/>
      <c r="CS306" s="85"/>
      <c r="DF306" s="62"/>
      <c r="DH306" s="85"/>
      <c r="DI306" s="85"/>
    </row>
    <row r="307" spans="14:113" s="73" customFormat="1" ht="9" customHeight="1">
      <c r="N307" s="62"/>
      <c r="O307" s="62"/>
      <c r="P307" s="85"/>
      <c r="Q307" s="62"/>
      <c r="AD307" s="62"/>
      <c r="AF307" s="71"/>
      <c r="AG307" s="85"/>
      <c r="BC307" s="85"/>
      <c r="BE307" s="62"/>
      <c r="BU307" s="85"/>
      <c r="BV307" s="85"/>
      <c r="CP307" s="85"/>
      <c r="CQ307" s="85"/>
      <c r="CS307" s="85"/>
      <c r="DF307" s="62"/>
      <c r="DH307" s="85"/>
      <c r="DI307" s="85"/>
    </row>
    <row r="308" spans="14:113" s="73" customFormat="1" ht="9" customHeight="1">
      <c r="N308" s="62"/>
      <c r="O308" s="62"/>
      <c r="P308" s="85"/>
      <c r="Q308" s="62"/>
      <c r="AD308" s="62"/>
      <c r="AF308" s="71"/>
      <c r="AG308" s="85"/>
      <c r="BC308" s="85"/>
      <c r="BE308" s="62"/>
      <c r="BU308" s="85"/>
      <c r="BV308" s="85"/>
      <c r="CP308" s="85"/>
      <c r="CQ308" s="85"/>
      <c r="CS308" s="85"/>
      <c r="DF308" s="62"/>
      <c r="DH308" s="85"/>
      <c r="DI308" s="85"/>
    </row>
    <row r="309" spans="14:113" s="73" customFormat="1" ht="9" customHeight="1">
      <c r="N309" s="62"/>
      <c r="O309" s="62"/>
      <c r="P309" s="85"/>
      <c r="Q309" s="62"/>
      <c r="AD309" s="62"/>
      <c r="AF309" s="71"/>
      <c r="AG309" s="85"/>
      <c r="BC309" s="85"/>
      <c r="BE309" s="62"/>
      <c r="BU309" s="85"/>
      <c r="BV309" s="85"/>
      <c r="CP309" s="85"/>
      <c r="CQ309" s="85"/>
      <c r="CS309" s="85"/>
      <c r="DF309" s="62"/>
      <c r="DH309" s="85"/>
      <c r="DI309" s="85"/>
    </row>
    <row r="310" spans="14:113" s="73" customFormat="1" ht="9" customHeight="1">
      <c r="N310" s="62"/>
      <c r="O310" s="62"/>
      <c r="P310" s="85"/>
      <c r="Q310" s="62"/>
      <c r="AD310" s="62"/>
      <c r="AF310" s="71"/>
      <c r="AG310" s="85"/>
      <c r="BC310" s="85"/>
      <c r="BE310" s="62"/>
      <c r="BU310" s="85"/>
      <c r="BV310" s="85"/>
      <c r="CP310" s="85"/>
      <c r="CQ310" s="85"/>
      <c r="CS310" s="85"/>
      <c r="DF310" s="62"/>
      <c r="DH310" s="85"/>
      <c r="DI310" s="85"/>
    </row>
    <row r="311" spans="14:113" s="73" customFormat="1" ht="9" customHeight="1">
      <c r="N311" s="62"/>
      <c r="O311" s="62"/>
      <c r="P311" s="85"/>
      <c r="Q311" s="62"/>
      <c r="AD311" s="62"/>
      <c r="AF311" s="71"/>
      <c r="AG311" s="85"/>
      <c r="BC311" s="85"/>
      <c r="BE311" s="62"/>
      <c r="BU311" s="85"/>
      <c r="BV311" s="85"/>
      <c r="CP311" s="85"/>
      <c r="CQ311" s="85"/>
      <c r="CS311" s="85"/>
      <c r="DF311" s="62"/>
      <c r="DH311" s="85"/>
      <c r="DI311" s="85"/>
    </row>
    <row r="312" spans="14:113" s="73" customFormat="1" ht="9" customHeight="1">
      <c r="N312" s="62"/>
      <c r="O312" s="62"/>
      <c r="P312" s="85"/>
      <c r="Q312" s="62"/>
      <c r="AD312" s="62"/>
      <c r="AF312" s="71"/>
      <c r="AG312" s="85"/>
      <c r="BC312" s="85"/>
      <c r="BE312" s="62"/>
      <c r="BU312" s="85"/>
      <c r="BV312" s="85"/>
      <c r="CP312" s="85"/>
      <c r="CQ312" s="85"/>
      <c r="CS312" s="85"/>
      <c r="DF312" s="62"/>
      <c r="DH312" s="85"/>
      <c r="DI312" s="85"/>
    </row>
    <row r="313" spans="14:113" s="73" customFormat="1" ht="9" customHeight="1">
      <c r="N313" s="62"/>
      <c r="O313" s="62"/>
      <c r="P313" s="85"/>
      <c r="Q313" s="62"/>
      <c r="AD313" s="62"/>
      <c r="AF313" s="71"/>
      <c r="AG313" s="85"/>
      <c r="BC313" s="85"/>
      <c r="BE313" s="62"/>
      <c r="BU313" s="85"/>
      <c r="BV313" s="85"/>
      <c r="CP313" s="85"/>
      <c r="CQ313" s="85"/>
      <c r="CS313" s="85"/>
      <c r="DF313" s="62"/>
      <c r="DH313" s="85"/>
      <c r="DI313" s="85"/>
    </row>
    <row r="314" spans="14:113" s="73" customFormat="1" ht="9" customHeight="1">
      <c r="N314" s="62"/>
      <c r="O314" s="62"/>
      <c r="P314" s="85"/>
      <c r="Q314" s="62"/>
      <c r="AD314" s="62"/>
      <c r="AF314" s="71"/>
      <c r="AG314" s="85"/>
      <c r="BC314" s="85"/>
      <c r="BE314" s="62"/>
      <c r="BU314" s="85"/>
      <c r="BV314" s="85"/>
      <c r="CP314" s="85"/>
      <c r="CQ314" s="85"/>
      <c r="CS314" s="85"/>
      <c r="DF314" s="62"/>
      <c r="DH314" s="85"/>
      <c r="DI314" s="85"/>
    </row>
    <row r="315" spans="14:113" s="73" customFormat="1" ht="9" customHeight="1">
      <c r="N315" s="62"/>
      <c r="O315" s="62"/>
      <c r="P315" s="85"/>
      <c r="Q315" s="62"/>
      <c r="AD315" s="62"/>
      <c r="AF315" s="71"/>
      <c r="AG315" s="85"/>
      <c r="BC315" s="85"/>
      <c r="BE315" s="62"/>
      <c r="BU315" s="85"/>
      <c r="BV315" s="85"/>
      <c r="CP315" s="85"/>
      <c r="CQ315" s="85"/>
      <c r="CS315" s="85"/>
      <c r="DF315" s="62"/>
      <c r="DH315" s="85"/>
      <c r="DI315" s="85"/>
    </row>
    <row r="316" spans="14:113" s="73" customFormat="1" ht="9" customHeight="1">
      <c r="N316" s="62"/>
      <c r="O316" s="62"/>
      <c r="P316" s="85"/>
      <c r="Q316" s="62"/>
      <c r="AD316" s="62"/>
      <c r="AF316" s="71"/>
      <c r="AG316" s="85"/>
      <c r="BC316" s="85"/>
      <c r="BE316" s="62"/>
      <c r="BU316" s="85"/>
      <c r="BV316" s="85"/>
      <c r="CP316" s="85"/>
      <c r="CQ316" s="85"/>
      <c r="CS316" s="85"/>
      <c r="DF316" s="62"/>
      <c r="DH316" s="85"/>
      <c r="DI316" s="85"/>
    </row>
    <row r="317" spans="14:113" s="73" customFormat="1" ht="9" customHeight="1">
      <c r="N317" s="62"/>
      <c r="O317" s="62"/>
      <c r="P317" s="85"/>
      <c r="Q317" s="62"/>
      <c r="AD317" s="62"/>
      <c r="AF317" s="71"/>
      <c r="AG317" s="85"/>
      <c r="BC317" s="85"/>
      <c r="BE317" s="62"/>
      <c r="BU317" s="85"/>
      <c r="BV317" s="85"/>
      <c r="CP317" s="85"/>
      <c r="CQ317" s="85"/>
      <c r="CS317" s="85"/>
      <c r="DF317" s="62"/>
      <c r="DH317" s="85"/>
      <c r="DI317" s="85"/>
    </row>
    <row r="318" spans="14:113" s="73" customFormat="1" ht="9" customHeight="1">
      <c r="N318" s="62"/>
      <c r="O318" s="62"/>
      <c r="P318" s="85"/>
      <c r="Q318" s="62"/>
      <c r="AD318" s="62"/>
      <c r="AF318" s="71"/>
      <c r="AG318" s="85"/>
      <c r="BC318" s="85"/>
      <c r="BE318" s="62"/>
      <c r="BU318" s="85"/>
      <c r="BV318" s="85"/>
      <c r="CP318" s="85"/>
      <c r="CQ318" s="85"/>
      <c r="CS318" s="85"/>
      <c r="DF318" s="62"/>
      <c r="DH318" s="85"/>
      <c r="DI318" s="85"/>
    </row>
    <row r="319" spans="14:113" s="73" customFormat="1" ht="9" customHeight="1">
      <c r="N319" s="62"/>
      <c r="O319" s="62"/>
      <c r="P319" s="85"/>
      <c r="Q319" s="62"/>
      <c r="AD319" s="62"/>
      <c r="AF319" s="71"/>
      <c r="AG319" s="85"/>
      <c r="BC319" s="85"/>
      <c r="BE319" s="62"/>
      <c r="BU319" s="85"/>
      <c r="BV319" s="85"/>
      <c r="CP319" s="85"/>
      <c r="CQ319" s="85"/>
      <c r="CS319" s="85"/>
      <c r="DF319" s="62"/>
      <c r="DH319" s="85"/>
      <c r="DI319" s="85"/>
    </row>
    <row r="320" spans="14:113" s="73" customFormat="1" ht="9" customHeight="1">
      <c r="N320" s="62"/>
      <c r="O320" s="62"/>
      <c r="P320" s="85"/>
      <c r="Q320" s="62"/>
      <c r="AD320" s="62"/>
      <c r="AF320" s="71"/>
      <c r="AG320" s="85"/>
      <c r="BC320" s="85"/>
      <c r="BE320" s="62"/>
      <c r="BU320" s="85"/>
      <c r="BV320" s="85"/>
      <c r="CP320" s="85"/>
      <c r="CQ320" s="85"/>
      <c r="CS320" s="85"/>
      <c r="DF320" s="62"/>
      <c r="DH320" s="85"/>
      <c r="DI320" s="85"/>
    </row>
    <row r="321" spans="14:113" s="73" customFormat="1" ht="9" customHeight="1">
      <c r="N321" s="62"/>
      <c r="O321" s="62"/>
      <c r="P321" s="85"/>
      <c r="Q321" s="62"/>
      <c r="AD321" s="62"/>
      <c r="AF321" s="71"/>
      <c r="AG321" s="85"/>
      <c r="BC321" s="85"/>
      <c r="BE321" s="62"/>
      <c r="BU321" s="85"/>
      <c r="BV321" s="85"/>
      <c r="CP321" s="85"/>
      <c r="CQ321" s="85"/>
      <c r="CS321" s="85"/>
      <c r="DF321" s="62"/>
      <c r="DH321" s="85"/>
      <c r="DI321" s="85"/>
    </row>
    <row r="322" spans="14:113" s="73" customFormat="1" ht="9" customHeight="1">
      <c r="N322" s="62"/>
      <c r="O322" s="62"/>
      <c r="P322" s="85"/>
      <c r="Q322" s="62"/>
      <c r="AD322" s="62"/>
      <c r="AF322" s="71"/>
      <c r="AG322" s="85"/>
      <c r="BC322" s="85"/>
      <c r="BE322" s="62"/>
      <c r="BU322" s="85"/>
      <c r="BV322" s="85"/>
      <c r="CP322" s="85"/>
      <c r="CQ322" s="85"/>
      <c r="CS322" s="85"/>
      <c r="DF322" s="62"/>
      <c r="DH322" s="85"/>
      <c r="DI322" s="85"/>
    </row>
    <row r="323" spans="14:113" s="73" customFormat="1" ht="9" customHeight="1">
      <c r="N323" s="62"/>
      <c r="O323" s="62"/>
      <c r="P323" s="85"/>
      <c r="Q323" s="62"/>
      <c r="AD323" s="62"/>
      <c r="AF323" s="71"/>
      <c r="AG323" s="85"/>
      <c r="BC323" s="85"/>
      <c r="BE323" s="62"/>
      <c r="BU323" s="85"/>
      <c r="BV323" s="85"/>
      <c r="CP323" s="85"/>
      <c r="CQ323" s="85"/>
      <c r="CS323" s="85"/>
      <c r="DF323" s="62"/>
      <c r="DH323" s="85"/>
      <c r="DI323" s="85"/>
    </row>
    <row r="324" spans="14:113" s="73" customFormat="1" ht="9" customHeight="1">
      <c r="N324" s="62"/>
      <c r="O324" s="62"/>
      <c r="P324" s="85"/>
      <c r="Q324" s="62"/>
      <c r="AD324" s="62"/>
      <c r="AF324" s="71"/>
      <c r="AG324" s="85"/>
      <c r="BC324" s="85"/>
      <c r="BE324" s="62"/>
      <c r="BU324" s="85"/>
      <c r="BV324" s="85"/>
      <c r="CP324" s="85"/>
      <c r="CQ324" s="85"/>
      <c r="CS324" s="85"/>
      <c r="DF324" s="62"/>
      <c r="DH324" s="85"/>
      <c r="DI324" s="85"/>
    </row>
    <row r="325" spans="14:113" s="73" customFormat="1" ht="9" customHeight="1">
      <c r="N325" s="62"/>
      <c r="O325" s="62"/>
      <c r="P325" s="85"/>
      <c r="Q325" s="62"/>
      <c r="AD325" s="62"/>
      <c r="AF325" s="71"/>
      <c r="AG325" s="85"/>
      <c r="BC325" s="85"/>
      <c r="BE325" s="62"/>
      <c r="BU325" s="85"/>
      <c r="BV325" s="85"/>
      <c r="CP325" s="85"/>
      <c r="CQ325" s="85"/>
      <c r="CS325" s="85"/>
      <c r="DF325" s="62"/>
      <c r="DH325" s="85"/>
      <c r="DI325" s="85"/>
    </row>
    <row r="326" spans="14:113" s="73" customFormat="1" ht="9" customHeight="1">
      <c r="N326" s="62"/>
      <c r="O326" s="62"/>
      <c r="P326" s="85"/>
      <c r="Q326" s="62"/>
      <c r="AD326" s="62"/>
      <c r="AF326" s="71"/>
      <c r="AG326" s="85"/>
      <c r="BC326" s="85"/>
      <c r="BE326" s="62"/>
      <c r="BU326" s="85"/>
      <c r="BV326" s="85"/>
      <c r="CP326" s="85"/>
      <c r="CQ326" s="85"/>
      <c r="CS326" s="85"/>
      <c r="DF326" s="62"/>
      <c r="DH326" s="85"/>
      <c r="DI326" s="85"/>
    </row>
    <row r="327" spans="14:113" s="73" customFormat="1" ht="9" customHeight="1">
      <c r="N327" s="62"/>
      <c r="O327" s="62"/>
      <c r="P327" s="85"/>
      <c r="Q327" s="62"/>
      <c r="AD327" s="62"/>
      <c r="AF327" s="71"/>
      <c r="AG327" s="85"/>
      <c r="BC327" s="85"/>
      <c r="BE327" s="62"/>
      <c r="BU327" s="85"/>
      <c r="BV327" s="85"/>
      <c r="CP327" s="85"/>
      <c r="CQ327" s="85"/>
      <c r="CS327" s="85"/>
      <c r="DF327" s="62"/>
      <c r="DH327" s="85"/>
      <c r="DI327" s="85"/>
    </row>
    <row r="328" spans="14:113" s="73" customFormat="1" ht="9" customHeight="1">
      <c r="N328" s="62"/>
      <c r="O328" s="62"/>
      <c r="P328" s="85"/>
      <c r="Q328" s="62"/>
      <c r="AD328" s="62"/>
      <c r="AF328" s="71"/>
      <c r="AG328" s="85"/>
      <c r="BC328" s="85"/>
      <c r="BE328" s="62"/>
      <c r="BU328" s="85"/>
      <c r="BV328" s="85"/>
      <c r="CP328" s="85"/>
      <c r="CQ328" s="85"/>
      <c r="CS328" s="85"/>
      <c r="DF328" s="62"/>
      <c r="DH328" s="85"/>
      <c r="DI328" s="85"/>
    </row>
    <row r="329" spans="14:113" s="73" customFormat="1" ht="9" customHeight="1">
      <c r="N329" s="62"/>
      <c r="O329" s="62"/>
      <c r="P329" s="85"/>
      <c r="Q329" s="62"/>
      <c r="AD329" s="62"/>
      <c r="AF329" s="71"/>
      <c r="AG329" s="85"/>
      <c r="BC329" s="85"/>
      <c r="BE329" s="62"/>
      <c r="BU329" s="85"/>
      <c r="BV329" s="85"/>
      <c r="CP329" s="85"/>
      <c r="CQ329" s="85"/>
      <c r="CS329" s="85"/>
      <c r="DF329" s="62"/>
      <c r="DH329" s="85"/>
      <c r="DI329" s="85"/>
    </row>
    <row r="330" spans="14:113" s="73" customFormat="1" ht="9" customHeight="1">
      <c r="N330" s="62"/>
      <c r="O330" s="62"/>
      <c r="P330" s="85"/>
      <c r="Q330" s="62"/>
      <c r="AD330" s="62"/>
      <c r="AF330" s="71"/>
      <c r="AG330" s="85"/>
      <c r="BC330" s="85"/>
      <c r="BE330" s="62"/>
      <c r="BU330" s="85"/>
      <c r="BV330" s="85"/>
      <c r="CP330" s="85"/>
      <c r="CQ330" s="85"/>
      <c r="CS330" s="85"/>
      <c r="DF330" s="62"/>
      <c r="DH330" s="85"/>
      <c r="DI330" s="85"/>
    </row>
    <row r="331" spans="14:113" s="73" customFormat="1" ht="9" customHeight="1">
      <c r="N331" s="62"/>
      <c r="O331" s="62"/>
      <c r="P331" s="85"/>
      <c r="Q331" s="62"/>
      <c r="AD331" s="62"/>
      <c r="AF331" s="71"/>
      <c r="AG331" s="85"/>
      <c r="BC331" s="85"/>
      <c r="BE331" s="62"/>
      <c r="BU331" s="85"/>
      <c r="BV331" s="85"/>
      <c r="CP331" s="85"/>
      <c r="CQ331" s="85"/>
      <c r="CS331" s="85"/>
      <c r="DF331" s="62"/>
      <c r="DH331" s="85"/>
      <c r="DI331" s="85"/>
    </row>
    <row r="332" spans="14:113" s="73" customFormat="1" ht="9" customHeight="1">
      <c r="N332" s="62"/>
      <c r="O332" s="62"/>
      <c r="P332" s="85"/>
      <c r="Q332" s="62"/>
      <c r="AD332" s="62"/>
      <c r="AF332" s="71"/>
      <c r="AG332" s="85"/>
      <c r="BC332" s="85"/>
      <c r="BE332" s="62"/>
      <c r="BU332" s="85"/>
      <c r="BV332" s="85"/>
      <c r="CP332" s="85"/>
      <c r="CQ332" s="85"/>
      <c r="CS332" s="85"/>
      <c r="DF332" s="62"/>
      <c r="DH332" s="85"/>
      <c r="DI332" s="85"/>
    </row>
    <row r="333" spans="14:113" s="73" customFormat="1" ht="9" customHeight="1">
      <c r="N333" s="62"/>
      <c r="O333" s="62"/>
      <c r="P333" s="85"/>
      <c r="Q333" s="62"/>
      <c r="AD333" s="62"/>
      <c r="AF333" s="71"/>
      <c r="AG333" s="85"/>
      <c r="BC333" s="85"/>
      <c r="BE333" s="62"/>
      <c r="BU333" s="85"/>
      <c r="BV333" s="85"/>
      <c r="CP333" s="85"/>
      <c r="CQ333" s="85"/>
      <c r="CS333" s="85"/>
      <c r="DF333" s="62"/>
      <c r="DH333" s="85"/>
      <c r="DI333" s="85"/>
    </row>
    <row r="334" spans="14:113" s="73" customFormat="1" ht="9" customHeight="1">
      <c r="N334" s="62"/>
      <c r="O334" s="62"/>
      <c r="P334" s="85"/>
      <c r="Q334" s="62"/>
      <c r="AD334" s="62"/>
      <c r="AF334" s="71"/>
      <c r="AG334" s="85"/>
      <c r="BC334" s="85"/>
      <c r="BE334" s="62"/>
      <c r="BU334" s="85"/>
      <c r="BV334" s="85"/>
      <c r="CP334" s="85"/>
      <c r="CQ334" s="85"/>
      <c r="CS334" s="85"/>
      <c r="DF334" s="62"/>
      <c r="DH334" s="85"/>
      <c r="DI334" s="85"/>
    </row>
    <row r="335" spans="14:113" s="73" customFormat="1" ht="9" customHeight="1">
      <c r="N335" s="62"/>
      <c r="O335" s="62"/>
      <c r="P335" s="85"/>
      <c r="Q335" s="62"/>
      <c r="AD335" s="62"/>
      <c r="AF335" s="71"/>
      <c r="AG335" s="85"/>
      <c r="BC335" s="85"/>
      <c r="BE335" s="62"/>
      <c r="BU335" s="85"/>
      <c r="BV335" s="85"/>
      <c r="CP335" s="85"/>
      <c r="CQ335" s="85"/>
      <c r="CS335" s="85"/>
      <c r="DF335" s="62"/>
      <c r="DH335" s="85"/>
      <c r="DI335" s="85"/>
    </row>
    <row r="336" spans="14:113" s="73" customFormat="1" ht="9" customHeight="1">
      <c r="N336" s="62"/>
      <c r="O336" s="62"/>
      <c r="P336" s="85"/>
      <c r="Q336" s="62"/>
      <c r="AD336" s="62"/>
      <c r="AF336" s="71"/>
      <c r="AG336" s="85"/>
      <c r="BC336" s="85"/>
      <c r="BE336" s="62"/>
      <c r="BU336" s="85"/>
      <c r="BV336" s="85"/>
      <c r="CP336" s="85"/>
      <c r="CQ336" s="85"/>
      <c r="CS336" s="85"/>
      <c r="DF336" s="62"/>
      <c r="DH336" s="85"/>
      <c r="DI336" s="85"/>
    </row>
    <row r="337" spans="14:113" s="73" customFormat="1" ht="9" customHeight="1">
      <c r="N337" s="62"/>
      <c r="O337" s="62"/>
      <c r="P337" s="85"/>
      <c r="Q337" s="62"/>
      <c r="AD337" s="62"/>
      <c r="AF337" s="71"/>
      <c r="AG337" s="85"/>
      <c r="BC337" s="85"/>
      <c r="BE337" s="62"/>
      <c r="BU337" s="85"/>
      <c r="BV337" s="85"/>
      <c r="CP337" s="85"/>
      <c r="CQ337" s="85"/>
      <c r="CS337" s="85"/>
      <c r="DF337" s="62"/>
      <c r="DH337" s="85"/>
      <c r="DI337" s="85"/>
    </row>
    <row r="338" spans="14:113" s="73" customFormat="1" ht="9" customHeight="1">
      <c r="N338" s="62"/>
      <c r="O338" s="62"/>
      <c r="P338" s="85"/>
      <c r="Q338" s="62"/>
      <c r="AD338" s="62"/>
      <c r="AF338" s="71"/>
      <c r="AG338" s="85"/>
      <c r="BC338" s="85"/>
      <c r="BE338" s="62"/>
      <c r="BU338" s="85"/>
      <c r="BV338" s="85"/>
      <c r="CP338" s="85"/>
      <c r="CQ338" s="85"/>
      <c r="CS338" s="85"/>
      <c r="DF338" s="62"/>
      <c r="DH338" s="85"/>
      <c r="DI338" s="85"/>
    </row>
    <row r="339" spans="14:113" s="73" customFormat="1" ht="9" customHeight="1">
      <c r="N339" s="62"/>
      <c r="O339" s="62"/>
      <c r="P339" s="85"/>
      <c r="Q339" s="62"/>
      <c r="AD339" s="62"/>
      <c r="AF339" s="71"/>
      <c r="AG339" s="85"/>
      <c r="BC339" s="85"/>
      <c r="BE339" s="62"/>
      <c r="BU339" s="85"/>
      <c r="BV339" s="85"/>
      <c r="CP339" s="85"/>
      <c r="CQ339" s="85"/>
      <c r="CS339" s="85"/>
      <c r="DF339" s="62"/>
      <c r="DH339" s="85"/>
      <c r="DI339" s="85"/>
    </row>
    <row r="340" spans="14:113" s="73" customFormat="1" ht="9" customHeight="1">
      <c r="N340" s="62"/>
      <c r="O340" s="62"/>
      <c r="P340" s="85"/>
      <c r="Q340" s="62"/>
      <c r="AD340" s="62"/>
      <c r="AF340" s="71"/>
      <c r="AG340" s="85"/>
      <c r="BC340" s="85"/>
      <c r="BE340" s="62"/>
      <c r="BU340" s="85"/>
      <c r="BV340" s="85"/>
      <c r="CP340" s="85"/>
      <c r="CQ340" s="85"/>
      <c r="CS340" s="85"/>
      <c r="DF340" s="62"/>
      <c r="DH340" s="85"/>
      <c r="DI340" s="85"/>
    </row>
    <row r="341" spans="14:113" s="73" customFormat="1" ht="9" customHeight="1">
      <c r="N341" s="62"/>
      <c r="O341" s="62"/>
      <c r="P341" s="85"/>
      <c r="Q341" s="62"/>
      <c r="AD341" s="62"/>
      <c r="AF341" s="71"/>
      <c r="AG341" s="85"/>
      <c r="BC341" s="85"/>
      <c r="BE341" s="62"/>
      <c r="BU341" s="85"/>
      <c r="BV341" s="85"/>
      <c r="CP341" s="85"/>
      <c r="CQ341" s="85"/>
      <c r="CS341" s="85"/>
      <c r="DF341" s="62"/>
      <c r="DH341" s="85"/>
      <c r="DI341" s="85"/>
    </row>
    <row r="342" spans="14:113" s="73" customFormat="1" ht="9" customHeight="1">
      <c r="N342" s="62"/>
      <c r="O342" s="62"/>
      <c r="P342" s="85"/>
      <c r="Q342" s="62"/>
      <c r="AD342" s="62"/>
      <c r="AF342" s="71"/>
      <c r="AG342" s="85"/>
      <c r="BC342" s="85"/>
      <c r="BE342" s="62"/>
      <c r="BU342" s="85"/>
      <c r="BV342" s="85"/>
      <c r="CP342" s="85"/>
      <c r="CQ342" s="85"/>
      <c r="CS342" s="85"/>
      <c r="DF342" s="62"/>
      <c r="DH342" s="85"/>
      <c r="DI342" s="85"/>
    </row>
    <row r="343" spans="14:113" s="73" customFormat="1" ht="9" customHeight="1">
      <c r="N343" s="62"/>
      <c r="O343" s="62"/>
      <c r="P343" s="85"/>
      <c r="Q343" s="62"/>
      <c r="AD343" s="62"/>
      <c r="AF343" s="71"/>
      <c r="AG343" s="85"/>
      <c r="BC343" s="85"/>
      <c r="BE343" s="62"/>
      <c r="BU343" s="85"/>
      <c r="BV343" s="85"/>
      <c r="CP343" s="85"/>
      <c r="CQ343" s="85"/>
      <c r="CS343" s="85"/>
      <c r="DF343" s="62"/>
      <c r="DH343" s="85"/>
      <c r="DI343" s="85"/>
    </row>
    <row r="344" spans="14:113" s="73" customFormat="1" ht="9" customHeight="1">
      <c r="N344" s="62"/>
      <c r="O344" s="62"/>
      <c r="P344" s="85"/>
      <c r="Q344" s="62"/>
      <c r="AD344" s="62"/>
      <c r="AF344" s="71"/>
      <c r="AG344" s="85"/>
      <c r="BC344" s="85"/>
      <c r="BE344" s="62"/>
      <c r="BU344" s="85"/>
      <c r="BV344" s="85"/>
      <c r="CP344" s="85"/>
      <c r="CQ344" s="85"/>
      <c r="CS344" s="85"/>
      <c r="DF344" s="62"/>
      <c r="DH344" s="85"/>
      <c r="DI344" s="85"/>
    </row>
    <row r="345" spans="14:113" s="73" customFormat="1" ht="9" customHeight="1">
      <c r="N345" s="62"/>
      <c r="O345" s="62"/>
      <c r="P345" s="85"/>
      <c r="Q345" s="62"/>
      <c r="AD345" s="62"/>
      <c r="AF345" s="71"/>
      <c r="AG345" s="85"/>
      <c r="BC345" s="85"/>
      <c r="BE345" s="62"/>
      <c r="BU345" s="85"/>
      <c r="BV345" s="85"/>
      <c r="CP345" s="85"/>
      <c r="CQ345" s="85"/>
      <c r="CS345" s="85"/>
      <c r="DF345" s="62"/>
      <c r="DH345" s="85"/>
      <c r="DI345" s="85"/>
    </row>
    <row r="346" spans="14:113" s="73" customFormat="1" ht="9" customHeight="1">
      <c r="N346" s="62"/>
      <c r="O346" s="62"/>
      <c r="P346" s="85"/>
      <c r="Q346" s="62"/>
      <c r="AD346" s="62"/>
      <c r="AF346" s="71"/>
      <c r="AG346" s="85"/>
      <c r="BC346" s="85"/>
      <c r="BE346" s="62"/>
      <c r="BU346" s="85"/>
      <c r="BV346" s="85"/>
      <c r="CP346" s="85"/>
      <c r="CQ346" s="85"/>
      <c r="CS346" s="85"/>
      <c r="DF346" s="62"/>
      <c r="DH346" s="85"/>
      <c r="DI346" s="85"/>
    </row>
    <row r="347" spans="14:113" s="73" customFormat="1" ht="9" customHeight="1">
      <c r="N347" s="62"/>
      <c r="O347" s="62"/>
      <c r="P347" s="85"/>
      <c r="Q347" s="62"/>
      <c r="AD347" s="62"/>
      <c r="AF347" s="71"/>
      <c r="AG347" s="85"/>
      <c r="BC347" s="85"/>
      <c r="BE347" s="62"/>
      <c r="BU347" s="85"/>
      <c r="BV347" s="85"/>
      <c r="CP347" s="85"/>
      <c r="CQ347" s="85"/>
      <c r="CS347" s="85"/>
      <c r="DF347" s="62"/>
      <c r="DH347" s="85"/>
      <c r="DI347" s="85"/>
    </row>
    <row r="348" spans="14:113" s="73" customFormat="1" ht="9" customHeight="1">
      <c r="N348" s="62"/>
      <c r="O348" s="62"/>
      <c r="P348" s="85"/>
      <c r="Q348" s="62"/>
      <c r="AD348" s="62"/>
      <c r="AF348" s="71"/>
      <c r="AG348" s="85"/>
      <c r="BC348" s="85"/>
      <c r="BE348" s="62"/>
      <c r="BU348" s="85"/>
      <c r="BV348" s="85"/>
      <c r="CP348" s="85"/>
      <c r="CQ348" s="85"/>
      <c r="CS348" s="85"/>
      <c r="DF348" s="62"/>
      <c r="DH348" s="85"/>
      <c r="DI348" s="85"/>
    </row>
    <row r="349" spans="14:113" s="73" customFormat="1" ht="9" customHeight="1">
      <c r="N349" s="62"/>
      <c r="O349" s="62"/>
      <c r="P349" s="85"/>
      <c r="Q349" s="62"/>
      <c r="AD349" s="62"/>
      <c r="AF349" s="71"/>
      <c r="AG349" s="85"/>
      <c r="BC349" s="85"/>
      <c r="BE349" s="62"/>
      <c r="BU349" s="85"/>
      <c r="BV349" s="85"/>
      <c r="CP349" s="85"/>
      <c r="CQ349" s="85"/>
      <c r="CS349" s="85"/>
      <c r="DF349" s="62"/>
      <c r="DH349" s="85"/>
      <c r="DI349" s="85"/>
    </row>
    <row r="350" spans="14:113" s="73" customFormat="1" ht="9" customHeight="1">
      <c r="N350" s="62"/>
      <c r="O350" s="62"/>
      <c r="P350" s="85"/>
      <c r="Q350" s="62"/>
      <c r="AD350" s="62"/>
      <c r="AF350" s="71"/>
      <c r="AG350" s="85"/>
      <c r="BC350" s="85"/>
      <c r="BE350" s="62"/>
      <c r="BU350" s="85"/>
      <c r="BV350" s="85"/>
      <c r="CP350" s="85"/>
      <c r="CQ350" s="85"/>
      <c r="CS350" s="85"/>
      <c r="DF350" s="62"/>
      <c r="DH350" s="85"/>
      <c r="DI350" s="85"/>
    </row>
    <row r="351" spans="14:113" s="73" customFormat="1" ht="9" customHeight="1">
      <c r="N351" s="62"/>
      <c r="O351" s="62"/>
      <c r="P351" s="85"/>
      <c r="Q351" s="62"/>
      <c r="AD351" s="62"/>
      <c r="AF351" s="71"/>
      <c r="AG351" s="85"/>
      <c r="BC351" s="85"/>
      <c r="BE351" s="62"/>
      <c r="BU351" s="85"/>
      <c r="BV351" s="85"/>
      <c r="CP351" s="85"/>
      <c r="CQ351" s="85"/>
      <c r="CS351" s="85"/>
      <c r="DF351" s="62"/>
      <c r="DH351" s="85"/>
      <c r="DI351" s="85"/>
    </row>
    <row r="352" spans="14:113" s="73" customFormat="1" ht="9" customHeight="1">
      <c r="N352" s="62"/>
      <c r="O352" s="62"/>
      <c r="P352" s="85"/>
      <c r="Q352" s="62"/>
      <c r="AD352" s="62"/>
      <c r="AF352" s="71"/>
      <c r="AG352" s="85"/>
      <c r="BC352" s="85"/>
      <c r="BE352" s="62"/>
      <c r="BU352" s="85"/>
      <c r="BV352" s="85"/>
      <c r="CP352" s="85"/>
      <c r="CQ352" s="85"/>
      <c r="CS352" s="85"/>
      <c r="DF352" s="62"/>
      <c r="DH352" s="85"/>
      <c r="DI352" s="85"/>
    </row>
    <row r="353" spans="14:113" s="73" customFormat="1" ht="9" customHeight="1">
      <c r="N353" s="62"/>
      <c r="O353" s="62"/>
      <c r="P353" s="85"/>
      <c r="Q353" s="62"/>
      <c r="AD353" s="62"/>
      <c r="AF353" s="71"/>
      <c r="AG353" s="85"/>
      <c r="BC353" s="85"/>
      <c r="BE353" s="62"/>
      <c r="BU353" s="85"/>
      <c r="BV353" s="85"/>
      <c r="CP353" s="85"/>
      <c r="CQ353" s="85"/>
      <c r="CS353" s="85"/>
      <c r="DF353" s="62"/>
      <c r="DH353" s="85"/>
      <c r="DI353" s="85"/>
    </row>
    <row r="354" spans="14:113" s="73" customFormat="1" ht="9" customHeight="1">
      <c r="N354" s="62"/>
      <c r="O354" s="62"/>
      <c r="P354" s="85"/>
      <c r="Q354" s="62"/>
      <c r="AD354" s="62"/>
      <c r="AF354" s="71"/>
      <c r="AG354" s="85"/>
      <c r="BC354" s="85"/>
      <c r="BE354" s="62"/>
      <c r="BU354" s="85"/>
      <c r="BV354" s="85"/>
      <c r="CP354" s="85"/>
      <c r="CQ354" s="85"/>
      <c r="CS354" s="85"/>
      <c r="DF354" s="62"/>
      <c r="DH354" s="85"/>
      <c r="DI354" s="85"/>
    </row>
    <row r="355" spans="14:113" s="73" customFormat="1" ht="9" customHeight="1">
      <c r="N355" s="62"/>
      <c r="O355" s="62"/>
      <c r="P355" s="85"/>
      <c r="Q355" s="62"/>
      <c r="AD355" s="62"/>
      <c r="AF355" s="71"/>
      <c r="AG355" s="85"/>
      <c r="BC355" s="85"/>
      <c r="BE355" s="62"/>
      <c r="BU355" s="85"/>
      <c r="BV355" s="85"/>
      <c r="CP355" s="85"/>
      <c r="CQ355" s="85"/>
      <c r="CS355" s="85"/>
      <c r="DF355" s="62"/>
      <c r="DH355" s="85"/>
      <c r="DI355" s="85"/>
    </row>
    <row r="356" spans="14:113" s="73" customFormat="1" ht="9" customHeight="1">
      <c r="N356" s="62"/>
      <c r="O356" s="62"/>
      <c r="P356" s="85"/>
      <c r="Q356" s="62"/>
      <c r="AD356" s="62"/>
      <c r="AF356" s="71"/>
      <c r="AG356" s="85"/>
      <c r="BC356" s="85"/>
      <c r="BE356" s="62"/>
      <c r="BU356" s="85"/>
      <c r="BV356" s="85"/>
      <c r="CP356" s="85"/>
      <c r="CQ356" s="85"/>
      <c r="CS356" s="85"/>
      <c r="DF356" s="62"/>
      <c r="DH356" s="85"/>
      <c r="DI356" s="85"/>
    </row>
    <row r="357" spans="14:113" s="73" customFormat="1" ht="9" customHeight="1">
      <c r="N357" s="62"/>
      <c r="O357" s="62"/>
      <c r="P357" s="85"/>
      <c r="Q357" s="62"/>
      <c r="AD357" s="62"/>
      <c r="AF357" s="71"/>
      <c r="AG357" s="85"/>
      <c r="BC357" s="85"/>
      <c r="BE357" s="62"/>
      <c r="BU357" s="85"/>
      <c r="BV357" s="85"/>
      <c r="CP357" s="85"/>
      <c r="CQ357" s="85"/>
      <c r="CS357" s="85"/>
      <c r="DF357" s="62"/>
      <c r="DH357" s="85"/>
      <c r="DI357" s="85"/>
    </row>
    <row r="358" spans="14:113" s="73" customFormat="1" ht="9" customHeight="1">
      <c r="N358" s="62"/>
      <c r="O358" s="62"/>
      <c r="P358" s="85"/>
      <c r="Q358" s="62"/>
      <c r="AD358" s="62"/>
      <c r="AF358" s="71"/>
      <c r="AG358" s="85"/>
      <c r="BC358" s="85"/>
      <c r="BE358" s="62"/>
      <c r="BU358" s="85"/>
      <c r="BV358" s="85"/>
      <c r="CP358" s="85"/>
      <c r="CQ358" s="85"/>
      <c r="CS358" s="85"/>
      <c r="DF358" s="62"/>
      <c r="DH358" s="85"/>
      <c r="DI358" s="85"/>
    </row>
    <row r="359" spans="14:113" s="73" customFormat="1" ht="9" customHeight="1">
      <c r="N359" s="62"/>
      <c r="O359" s="62"/>
      <c r="P359" s="85"/>
      <c r="Q359" s="62"/>
      <c r="AD359" s="62"/>
      <c r="AF359" s="71"/>
      <c r="AG359" s="85"/>
      <c r="BC359" s="85"/>
      <c r="BE359" s="62"/>
      <c r="BU359" s="85"/>
      <c r="BV359" s="85"/>
      <c r="CP359" s="85"/>
      <c r="CQ359" s="85"/>
      <c r="CS359" s="85"/>
      <c r="DF359" s="62"/>
      <c r="DH359" s="85"/>
      <c r="DI359" s="85"/>
    </row>
    <row r="360" spans="14:113" s="73" customFormat="1" ht="9" customHeight="1">
      <c r="N360" s="62"/>
      <c r="O360" s="62"/>
      <c r="P360" s="85"/>
      <c r="Q360" s="62"/>
      <c r="AD360" s="62"/>
      <c r="AF360" s="71"/>
      <c r="AG360" s="85"/>
      <c r="BC360" s="85"/>
      <c r="BE360" s="62"/>
      <c r="BU360" s="85"/>
      <c r="BV360" s="85"/>
      <c r="CP360" s="85"/>
      <c r="CQ360" s="85"/>
      <c r="CS360" s="85"/>
      <c r="DF360" s="62"/>
      <c r="DH360" s="85"/>
      <c r="DI360" s="85"/>
    </row>
    <row r="361" spans="14:113" s="73" customFormat="1" ht="9" customHeight="1">
      <c r="N361" s="62"/>
      <c r="O361" s="62"/>
      <c r="P361" s="85"/>
      <c r="Q361" s="62"/>
      <c r="AD361" s="62"/>
      <c r="AF361" s="71"/>
      <c r="AG361" s="85"/>
      <c r="BC361" s="85"/>
      <c r="BE361" s="62"/>
      <c r="BU361" s="85"/>
      <c r="BV361" s="85"/>
      <c r="CP361" s="85"/>
      <c r="CQ361" s="85"/>
      <c r="CS361" s="85"/>
      <c r="DF361" s="62"/>
      <c r="DH361" s="85"/>
      <c r="DI361" s="85"/>
    </row>
    <row r="362" spans="14:113" s="73" customFormat="1" ht="9" customHeight="1">
      <c r="N362" s="62"/>
      <c r="O362" s="62"/>
      <c r="P362" s="85"/>
      <c r="Q362" s="62"/>
      <c r="AD362" s="62"/>
      <c r="AF362" s="71"/>
      <c r="AG362" s="85"/>
      <c r="BC362" s="85"/>
      <c r="BE362" s="62"/>
      <c r="BU362" s="85"/>
      <c r="BV362" s="85"/>
      <c r="CP362" s="85"/>
      <c r="CQ362" s="85"/>
      <c r="CS362" s="85"/>
      <c r="DF362" s="62"/>
      <c r="DH362" s="85"/>
      <c r="DI362" s="85"/>
    </row>
    <row r="363" spans="14:113" s="73" customFormat="1" ht="9" customHeight="1">
      <c r="N363" s="62"/>
      <c r="O363" s="62"/>
      <c r="P363" s="85"/>
      <c r="Q363" s="62"/>
      <c r="AD363" s="62"/>
      <c r="AF363" s="71"/>
      <c r="AG363" s="85"/>
      <c r="BC363" s="85"/>
      <c r="BE363" s="62"/>
      <c r="BU363" s="85"/>
      <c r="BV363" s="85"/>
      <c r="CP363" s="85"/>
      <c r="CQ363" s="85"/>
      <c r="CS363" s="85"/>
      <c r="DF363" s="62"/>
      <c r="DH363" s="85"/>
      <c r="DI363" s="85"/>
    </row>
    <row r="364" spans="14:113" s="73" customFormat="1" ht="9" customHeight="1">
      <c r="N364" s="62"/>
      <c r="O364" s="62"/>
      <c r="P364" s="85"/>
      <c r="Q364" s="62"/>
      <c r="AD364" s="62"/>
      <c r="AF364" s="71"/>
      <c r="AG364" s="85"/>
      <c r="BC364" s="85"/>
      <c r="BE364" s="62"/>
      <c r="BU364" s="85"/>
      <c r="BV364" s="85"/>
      <c r="CP364" s="85"/>
      <c r="CQ364" s="85"/>
      <c r="CS364" s="85"/>
      <c r="DF364" s="62"/>
      <c r="DH364" s="85"/>
      <c r="DI364" s="85"/>
    </row>
    <row r="365" spans="14:113" s="73" customFormat="1" ht="9" customHeight="1">
      <c r="N365" s="62"/>
      <c r="O365" s="62"/>
      <c r="P365" s="85"/>
      <c r="Q365" s="62"/>
      <c r="AD365" s="62"/>
      <c r="AF365" s="71"/>
      <c r="AG365" s="85"/>
      <c r="BC365" s="85"/>
      <c r="BE365" s="62"/>
      <c r="BU365" s="85"/>
      <c r="BV365" s="85"/>
      <c r="CP365" s="85"/>
      <c r="CQ365" s="85"/>
      <c r="CS365" s="85"/>
      <c r="DF365" s="62"/>
      <c r="DH365" s="85"/>
      <c r="DI365" s="85"/>
    </row>
    <row r="366" spans="14:113" s="73" customFormat="1" ht="9" customHeight="1">
      <c r="N366" s="62"/>
      <c r="O366" s="62"/>
      <c r="P366" s="85"/>
      <c r="Q366" s="62"/>
      <c r="AD366" s="62"/>
      <c r="AF366" s="71"/>
      <c r="AG366" s="85"/>
      <c r="BC366" s="85"/>
      <c r="BE366" s="62"/>
      <c r="BU366" s="85"/>
      <c r="BV366" s="85"/>
      <c r="CP366" s="85"/>
      <c r="CQ366" s="85"/>
      <c r="CS366" s="85"/>
      <c r="DF366" s="62"/>
      <c r="DH366" s="85"/>
      <c r="DI366" s="85"/>
    </row>
    <row r="367" spans="14:113" s="73" customFormat="1" ht="9" customHeight="1">
      <c r="N367" s="62"/>
      <c r="O367" s="62"/>
      <c r="P367" s="85"/>
      <c r="Q367" s="62"/>
      <c r="AD367" s="62"/>
      <c r="AF367" s="71"/>
      <c r="AG367" s="85"/>
      <c r="BC367" s="85"/>
      <c r="BE367" s="62"/>
      <c r="BU367" s="85"/>
      <c r="BV367" s="85"/>
      <c r="CP367" s="85"/>
      <c r="CQ367" s="85"/>
      <c r="CS367" s="85"/>
      <c r="DF367" s="62"/>
      <c r="DH367" s="85"/>
      <c r="DI367" s="85"/>
    </row>
    <row r="368" spans="14:113" s="73" customFormat="1" ht="9" customHeight="1">
      <c r="N368" s="62"/>
      <c r="O368" s="62"/>
      <c r="P368" s="85"/>
      <c r="Q368" s="62"/>
      <c r="AD368" s="62"/>
      <c r="AF368" s="71"/>
      <c r="AG368" s="85"/>
      <c r="BC368" s="85"/>
      <c r="BE368" s="62"/>
      <c r="BU368" s="85"/>
      <c r="BV368" s="85"/>
      <c r="CP368" s="85"/>
      <c r="CQ368" s="85"/>
      <c r="CS368" s="85"/>
      <c r="DF368" s="62"/>
      <c r="DH368" s="85"/>
      <c r="DI368" s="85"/>
    </row>
    <row r="369" spans="14:113" s="73" customFormat="1" ht="9" customHeight="1">
      <c r="N369" s="62"/>
      <c r="O369" s="62"/>
      <c r="P369" s="85"/>
      <c r="Q369" s="62"/>
      <c r="AD369" s="62"/>
      <c r="AF369" s="71"/>
      <c r="AG369" s="85"/>
      <c r="BC369" s="85"/>
      <c r="BE369" s="62"/>
      <c r="BU369" s="85"/>
      <c r="BV369" s="85"/>
      <c r="CP369" s="85"/>
      <c r="CQ369" s="85"/>
      <c r="CS369" s="85"/>
      <c r="DF369" s="62"/>
      <c r="DH369" s="85"/>
      <c r="DI369" s="85"/>
    </row>
    <row r="370" spans="14:113" s="73" customFormat="1" ht="9" customHeight="1">
      <c r="N370" s="62"/>
      <c r="O370" s="62"/>
      <c r="P370" s="85"/>
      <c r="Q370" s="62"/>
      <c r="AD370" s="62"/>
      <c r="AF370" s="71"/>
      <c r="AG370" s="85"/>
      <c r="BC370" s="85"/>
      <c r="BE370" s="62"/>
      <c r="BU370" s="85"/>
      <c r="BV370" s="85"/>
      <c r="CP370" s="85"/>
      <c r="CQ370" s="85"/>
      <c r="CS370" s="85"/>
      <c r="DF370" s="62"/>
      <c r="DH370" s="85"/>
      <c r="DI370" s="85"/>
    </row>
    <row r="371" spans="14:113" s="73" customFormat="1" ht="9" customHeight="1">
      <c r="N371" s="62"/>
      <c r="O371" s="62"/>
      <c r="P371" s="85"/>
      <c r="Q371" s="62"/>
      <c r="AD371" s="62"/>
      <c r="AF371" s="71"/>
      <c r="AG371" s="85"/>
      <c r="BC371" s="85"/>
      <c r="BE371" s="62"/>
      <c r="BU371" s="85"/>
      <c r="BV371" s="85"/>
      <c r="CP371" s="85"/>
      <c r="CQ371" s="85"/>
      <c r="CS371" s="85"/>
      <c r="DF371" s="62"/>
      <c r="DH371" s="85"/>
      <c r="DI371" s="85"/>
    </row>
    <row r="372" spans="14:113" s="73" customFormat="1" ht="9" customHeight="1">
      <c r="N372" s="62"/>
      <c r="O372" s="62"/>
      <c r="P372" s="85"/>
      <c r="Q372" s="62"/>
      <c r="AD372" s="62"/>
      <c r="AF372" s="71"/>
      <c r="AG372" s="85"/>
      <c r="BC372" s="85"/>
      <c r="BE372" s="62"/>
      <c r="BU372" s="85"/>
      <c r="BV372" s="85"/>
      <c r="CP372" s="85"/>
      <c r="CQ372" s="85"/>
      <c r="CS372" s="85"/>
      <c r="DF372" s="62"/>
      <c r="DH372" s="85"/>
      <c r="DI372" s="85"/>
    </row>
    <row r="373" spans="14:113" s="73" customFormat="1" ht="9" customHeight="1">
      <c r="N373" s="62"/>
      <c r="O373" s="62"/>
      <c r="P373" s="85"/>
      <c r="Q373" s="62"/>
      <c r="AD373" s="62"/>
      <c r="AF373" s="71"/>
      <c r="AG373" s="85"/>
      <c r="BC373" s="85"/>
      <c r="BE373" s="62"/>
      <c r="BU373" s="85"/>
      <c r="BV373" s="85"/>
      <c r="CP373" s="85"/>
      <c r="CQ373" s="85"/>
      <c r="CS373" s="85"/>
      <c r="DF373" s="62"/>
      <c r="DH373" s="85"/>
      <c r="DI373" s="85"/>
    </row>
    <row r="374" spans="14:113" s="73" customFormat="1" ht="9" customHeight="1">
      <c r="N374" s="62"/>
      <c r="O374" s="62"/>
      <c r="P374" s="85"/>
      <c r="Q374" s="62"/>
      <c r="AD374" s="62"/>
      <c r="AF374" s="71"/>
      <c r="AG374" s="85"/>
      <c r="BC374" s="85"/>
      <c r="BE374" s="62"/>
      <c r="BU374" s="85"/>
      <c r="BV374" s="85"/>
      <c r="CP374" s="85"/>
      <c r="CQ374" s="85"/>
      <c r="CS374" s="85"/>
      <c r="DF374" s="62"/>
      <c r="DH374" s="85"/>
      <c r="DI374" s="85"/>
    </row>
    <row r="375" spans="14:113" s="73" customFormat="1" ht="9" customHeight="1">
      <c r="N375" s="62"/>
      <c r="O375" s="62"/>
      <c r="P375" s="85"/>
      <c r="Q375" s="62"/>
      <c r="AD375" s="62"/>
      <c r="AF375" s="71"/>
      <c r="AG375" s="85"/>
      <c r="BC375" s="85"/>
      <c r="BE375" s="62"/>
      <c r="BU375" s="85"/>
      <c r="BV375" s="85"/>
      <c r="CP375" s="85"/>
      <c r="CQ375" s="85"/>
      <c r="CS375" s="85"/>
      <c r="DF375" s="62"/>
      <c r="DH375" s="85"/>
      <c r="DI375" s="85"/>
    </row>
    <row r="376" spans="14:113" s="73" customFormat="1" ht="9" customHeight="1">
      <c r="N376" s="62"/>
      <c r="O376" s="62"/>
      <c r="P376" s="85"/>
      <c r="Q376" s="62"/>
      <c r="AD376" s="62"/>
      <c r="AF376" s="71"/>
      <c r="AG376" s="85"/>
      <c r="BC376" s="85"/>
      <c r="BE376" s="62"/>
      <c r="BU376" s="85"/>
      <c r="BV376" s="85"/>
      <c r="CP376" s="85"/>
      <c r="CQ376" s="85"/>
      <c r="CS376" s="85"/>
      <c r="DF376" s="62"/>
      <c r="DH376" s="85"/>
      <c r="DI376" s="85"/>
    </row>
    <row r="377" spans="14:113" s="73" customFormat="1" ht="9" customHeight="1">
      <c r="N377" s="62"/>
      <c r="O377" s="62"/>
      <c r="P377" s="85"/>
      <c r="Q377" s="62"/>
      <c r="AD377" s="62"/>
      <c r="AF377" s="71"/>
      <c r="AG377" s="85"/>
      <c r="BC377" s="85"/>
      <c r="BE377" s="62"/>
      <c r="BU377" s="85"/>
      <c r="BV377" s="85"/>
      <c r="CP377" s="85"/>
      <c r="CQ377" s="85"/>
      <c r="CS377" s="85"/>
      <c r="DF377" s="62"/>
      <c r="DH377" s="85"/>
      <c r="DI377" s="85"/>
    </row>
    <row r="378" spans="14:113" s="73" customFormat="1" ht="9" customHeight="1">
      <c r="N378" s="62"/>
      <c r="O378" s="62"/>
      <c r="P378" s="85"/>
      <c r="Q378" s="62"/>
      <c r="AD378" s="62"/>
      <c r="AF378" s="71"/>
      <c r="AG378" s="85"/>
      <c r="BC378" s="85"/>
      <c r="BE378" s="62"/>
      <c r="BU378" s="85"/>
      <c r="BV378" s="85"/>
      <c r="CP378" s="85"/>
      <c r="CQ378" s="85"/>
      <c r="CS378" s="85"/>
      <c r="DF378" s="62"/>
      <c r="DH378" s="85"/>
      <c r="DI378" s="85"/>
    </row>
    <row r="379" spans="14:113" s="73" customFormat="1" ht="9" customHeight="1">
      <c r="N379" s="62"/>
      <c r="O379" s="62"/>
      <c r="P379" s="85"/>
      <c r="Q379" s="62"/>
      <c r="AD379" s="62"/>
      <c r="AF379" s="71"/>
      <c r="AG379" s="85"/>
      <c r="BC379" s="85"/>
      <c r="BE379" s="62"/>
      <c r="BU379" s="85"/>
      <c r="BV379" s="85"/>
      <c r="CP379" s="85"/>
      <c r="CQ379" s="85"/>
      <c r="CS379" s="85"/>
      <c r="DF379" s="62"/>
      <c r="DH379" s="85"/>
      <c r="DI379" s="85"/>
    </row>
    <row r="380" spans="14:113" s="73" customFormat="1" ht="9" customHeight="1">
      <c r="N380" s="62"/>
      <c r="O380" s="62"/>
      <c r="P380" s="85"/>
      <c r="Q380" s="62"/>
      <c r="AD380" s="62"/>
      <c r="AF380" s="71"/>
      <c r="AG380" s="85"/>
      <c r="BC380" s="85"/>
      <c r="BE380" s="62"/>
      <c r="BU380" s="85"/>
      <c r="BV380" s="85"/>
      <c r="CP380" s="85"/>
      <c r="CQ380" s="85"/>
      <c r="CS380" s="85"/>
      <c r="DF380" s="62"/>
      <c r="DH380" s="85"/>
      <c r="DI380" s="85"/>
    </row>
    <row r="381" spans="14:113" s="73" customFormat="1" ht="9" customHeight="1">
      <c r="N381" s="62"/>
      <c r="O381" s="62"/>
      <c r="P381" s="85"/>
      <c r="Q381" s="62"/>
      <c r="AD381" s="62"/>
      <c r="AF381" s="71"/>
      <c r="AG381" s="85"/>
      <c r="BC381" s="85"/>
      <c r="BE381" s="62"/>
      <c r="BU381" s="85"/>
      <c r="BV381" s="85"/>
      <c r="CP381" s="85"/>
      <c r="CQ381" s="85"/>
      <c r="CS381" s="85"/>
      <c r="DF381" s="62"/>
      <c r="DH381" s="85"/>
      <c r="DI381" s="85"/>
    </row>
    <row r="382" spans="14:113" s="73" customFormat="1" ht="9" customHeight="1">
      <c r="N382" s="62"/>
      <c r="O382" s="62"/>
      <c r="P382" s="85"/>
      <c r="Q382" s="62"/>
      <c r="AD382" s="62"/>
      <c r="AF382" s="71"/>
      <c r="AG382" s="85"/>
      <c r="BC382" s="85"/>
      <c r="BE382" s="62"/>
      <c r="BU382" s="85"/>
      <c r="BV382" s="85"/>
      <c r="CP382" s="85"/>
      <c r="CQ382" s="85"/>
      <c r="CS382" s="85"/>
      <c r="DF382" s="62"/>
      <c r="DH382" s="85"/>
      <c r="DI382" s="85"/>
    </row>
    <row r="383" spans="14:113" s="73" customFormat="1" ht="9" customHeight="1">
      <c r="N383" s="62"/>
      <c r="O383" s="62"/>
      <c r="P383" s="85"/>
      <c r="Q383" s="62"/>
      <c r="AD383" s="62"/>
      <c r="AF383" s="71"/>
      <c r="AG383" s="85"/>
      <c r="BC383" s="85"/>
      <c r="BE383" s="62"/>
      <c r="BU383" s="85"/>
      <c r="BV383" s="85"/>
      <c r="CP383" s="85"/>
      <c r="CQ383" s="85"/>
      <c r="CS383" s="85"/>
      <c r="DF383" s="62"/>
      <c r="DH383" s="85"/>
      <c r="DI383" s="85"/>
    </row>
    <row r="384" spans="14:113" s="73" customFormat="1" ht="9" customHeight="1">
      <c r="N384" s="62"/>
      <c r="O384" s="62"/>
      <c r="P384" s="85"/>
      <c r="Q384" s="62"/>
      <c r="AD384" s="62"/>
      <c r="AF384" s="71"/>
      <c r="AG384" s="85"/>
      <c r="BC384" s="85"/>
      <c r="BE384" s="62"/>
      <c r="BU384" s="85"/>
      <c r="BV384" s="85"/>
      <c r="CP384" s="85"/>
      <c r="CQ384" s="85"/>
      <c r="CS384" s="85"/>
      <c r="DF384" s="62"/>
      <c r="DH384" s="85"/>
      <c r="DI384" s="85"/>
    </row>
    <row r="385" spans="14:113" s="73" customFormat="1" ht="9" customHeight="1">
      <c r="N385" s="62"/>
      <c r="O385" s="62"/>
      <c r="P385" s="85"/>
      <c r="Q385" s="62"/>
      <c r="AD385" s="62"/>
      <c r="AF385" s="71"/>
      <c r="AG385" s="85"/>
      <c r="BC385" s="85"/>
      <c r="BE385" s="62"/>
      <c r="BU385" s="85"/>
      <c r="BV385" s="85"/>
      <c r="CP385" s="85"/>
      <c r="CQ385" s="85"/>
      <c r="CS385" s="85"/>
      <c r="DF385" s="62"/>
      <c r="DH385" s="85"/>
      <c r="DI385" s="85"/>
    </row>
    <row r="386" spans="14:113" s="73" customFormat="1" ht="9" customHeight="1">
      <c r="N386" s="62"/>
      <c r="O386" s="62"/>
      <c r="P386" s="85"/>
      <c r="Q386" s="62"/>
      <c r="AD386" s="62"/>
      <c r="AF386" s="71"/>
      <c r="AG386" s="85"/>
      <c r="BC386" s="85"/>
      <c r="BE386" s="62"/>
      <c r="BU386" s="85"/>
      <c r="BV386" s="85"/>
      <c r="CP386" s="85"/>
      <c r="CQ386" s="85"/>
      <c r="CS386" s="85"/>
      <c r="DF386" s="62"/>
      <c r="DH386" s="85"/>
      <c r="DI386" s="85"/>
    </row>
    <row r="387" spans="14:113" s="73" customFormat="1" ht="9" customHeight="1">
      <c r="N387" s="62"/>
      <c r="O387" s="62"/>
      <c r="P387" s="85"/>
      <c r="Q387" s="62"/>
      <c r="AD387" s="62"/>
      <c r="AF387" s="71"/>
      <c r="AG387" s="85"/>
      <c r="BC387" s="85"/>
      <c r="BE387" s="62"/>
      <c r="BU387" s="85"/>
      <c r="BV387" s="85"/>
      <c r="CP387" s="85"/>
      <c r="CQ387" s="85"/>
      <c r="CS387" s="85"/>
      <c r="DF387" s="62"/>
      <c r="DH387" s="85"/>
      <c r="DI387" s="85"/>
    </row>
    <row r="388" spans="14:113" s="73" customFormat="1" ht="9" customHeight="1">
      <c r="N388" s="62"/>
      <c r="O388" s="62"/>
      <c r="P388" s="85"/>
      <c r="Q388" s="62"/>
      <c r="AD388" s="62"/>
      <c r="AF388" s="71"/>
      <c r="AG388" s="85"/>
      <c r="BC388" s="85"/>
      <c r="BE388" s="62"/>
      <c r="BU388" s="85"/>
      <c r="BV388" s="85"/>
      <c r="CP388" s="85"/>
      <c r="CQ388" s="85"/>
      <c r="CS388" s="85"/>
      <c r="DF388" s="62"/>
      <c r="DH388" s="85"/>
      <c r="DI388" s="85"/>
    </row>
    <row r="389" spans="14:113" s="73" customFormat="1" ht="9" customHeight="1">
      <c r="N389" s="62"/>
      <c r="O389" s="62"/>
      <c r="P389" s="85"/>
      <c r="Q389" s="62"/>
      <c r="AD389" s="62"/>
      <c r="AF389" s="71"/>
      <c r="AG389" s="85"/>
      <c r="BC389" s="85"/>
      <c r="BE389" s="62"/>
      <c r="BU389" s="85"/>
      <c r="BV389" s="85"/>
      <c r="CP389" s="85"/>
      <c r="CQ389" s="85"/>
      <c r="CS389" s="85"/>
      <c r="DF389" s="62"/>
      <c r="DH389" s="85"/>
      <c r="DI389" s="85"/>
    </row>
    <row r="390" spans="14:113" s="73" customFormat="1" ht="9" customHeight="1">
      <c r="N390" s="62"/>
      <c r="O390" s="62"/>
      <c r="P390" s="85"/>
      <c r="Q390" s="62"/>
      <c r="AD390" s="62"/>
      <c r="AF390" s="71"/>
      <c r="AG390" s="85"/>
      <c r="BC390" s="85"/>
      <c r="BE390" s="62"/>
      <c r="BU390" s="85"/>
      <c r="BV390" s="85"/>
      <c r="CP390" s="85"/>
      <c r="CQ390" s="85"/>
      <c r="CS390" s="85"/>
      <c r="DF390" s="62"/>
      <c r="DH390" s="85"/>
      <c r="DI390" s="85"/>
    </row>
    <row r="391" spans="14:113" s="73" customFormat="1" ht="9" customHeight="1">
      <c r="N391" s="62"/>
      <c r="O391" s="62"/>
      <c r="P391" s="85"/>
      <c r="Q391" s="62"/>
      <c r="AD391" s="62"/>
      <c r="AF391" s="71"/>
      <c r="AG391" s="85"/>
      <c r="BC391" s="85"/>
      <c r="BE391" s="62"/>
      <c r="BU391" s="85"/>
      <c r="BV391" s="85"/>
      <c r="CP391" s="85"/>
      <c r="CQ391" s="85"/>
      <c r="CS391" s="85"/>
      <c r="DF391" s="62"/>
      <c r="DH391" s="85"/>
      <c r="DI391" s="85"/>
    </row>
    <row r="392" spans="14:113" s="73" customFormat="1" ht="9" customHeight="1">
      <c r="N392" s="62"/>
      <c r="O392" s="62"/>
      <c r="P392" s="85"/>
      <c r="Q392" s="62"/>
      <c r="AD392" s="62"/>
      <c r="AF392" s="71"/>
      <c r="AG392" s="85"/>
      <c r="BC392" s="85"/>
      <c r="BE392" s="62"/>
      <c r="BU392" s="85"/>
      <c r="BV392" s="85"/>
      <c r="CP392" s="85"/>
      <c r="CQ392" s="85"/>
      <c r="CS392" s="85"/>
      <c r="DF392" s="62"/>
      <c r="DH392" s="85"/>
      <c r="DI392" s="85"/>
    </row>
    <row r="393" spans="14:113" s="73" customFormat="1" ht="9" customHeight="1">
      <c r="N393" s="62"/>
      <c r="O393" s="62"/>
      <c r="P393" s="85"/>
      <c r="Q393" s="62"/>
      <c r="AD393" s="62"/>
      <c r="AF393" s="71"/>
      <c r="AG393" s="85"/>
      <c r="BC393" s="85"/>
      <c r="BE393" s="62"/>
      <c r="BU393" s="85"/>
      <c r="BV393" s="85"/>
      <c r="CP393" s="85"/>
      <c r="CQ393" s="85"/>
      <c r="CS393" s="85"/>
      <c r="DF393" s="62"/>
      <c r="DH393" s="85"/>
      <c r="DI393" s="85"/>
    </row>
    <row r="394" spans="14:113" s="73" customFormat="1" ht="9" customHeight="1">
      <c r="N394" s="62"/>
      <c r="O394" s="62"/>
      <c r="P394" s="85"/>
      <c r="Q394" s="62"/>
      <c r="AD394" s="62"/>
      <c r="AF394" s="71"/>
      <c r="AG394" s="85"/>
      <c r="BC394" s="85"/>
      <c r="BE394" s="62"/>
      <c r="BU394" s="85"/>
      <c r="BV394" s="85"/>
      <c r="CP394" s="85"/>
      <c r="CQ394" s="85"/>
      <c r="CS394" s="85"/>
      <c r="DF394" s="62"/>
      <c r="DH394" s="85"/>
      <c r="DI394" s="85"/>
    </row>
    <row r="395" spans="14:113" s="73" customFormat="1" ht="9" customHeight="1">
      <c r="N395" s="62"/>
      <c r="O395" s="62"/>
      <c r="P395" s="85"/>
      <c r="Q395" s="62"/>
      <c r="AD395" s="62"/>
      <c r="AF395" s="71"/>
      <c r="AG395" s="85"/>
      <c r="BC395" s="85"/>
      <c r="BE395" s="62"/>
      <c r="BU395" s="85"/>
      <c r="BV395" s="85"/>
      <c r="CP395" s="85"/>
      <c r="CQ395" s="85"/>
      <c r="CS395" s="85"/>
      <c r="DF395" s="62"/>
      <c r="DH395" s="85"/>
      <c r="DI395" s="85"/>
    </row>
    <row r="396" spans="14:113" s="73" customFormat="1" ht="9" customHeight="1">
      <c r="N396" s="62"/>
      <c r="O396" s="62"/>
      <c r="P396" s="85"/>
      <c r="Q396" s="62"/>
      <c r="AD396" s="62"/>
      <c r="AF396" s="71"/>
      <c r="AG396" s="85"/>
      <c r="BC396" s="85"/>
      <c r="BE396" s="62"/>
      <c r="BU396" s="85"/>
      <c r="BV396" s="85"/>
      <c r="CP396" s="85"/>
      <c r="CQ396" s="85"/>
      <c r="CS396" s="85"/>
      <c r="DF396" s="62"/>
      <c r="DH396" s="85"/>
      <c r="DI396" s="85"/>
    </row>
    <row r="397" spans="14:113" s="73" customFormat="1" ht="9" customHeight="1">
      <c r="N397" s="62"/>
      <c r="O397" s="62"/>
      <c r="P397" s="85"/>
      <c r="Q397" s="62"/>
      <c r="AD397" s="62"/>
      <c r="AF397" s="71"/>
      <c r="AG397" s="85"/>
      <c r="BC397" s="85"/>
      <c r="BE397" s="62"/>
      <c r="BU397" s="85"/>
      <c r="BV397" s="85"/>
      <c r="CP397" s="85"/>
      <c r="CQ397" s="85"/>
      <c r="CS397" s="85"/>
      <c r="DF397" s="62"/>
      <c r="DH397" s="85"/>
      <c r="DI397" s="85"/>
    </row>
    <row r="398" spans="14:113" s="73" customFormat="1" ht="9" customHeight="1">
      <c r="N398" s="62"/>
      <c r="O398" s="62"/>
      <c r="P398" s="85"/>
      <c r="Q398" s="62"/>
      <c r="AD398" s="62"/>
      <c r="AF398" s="71"/>
      <c r="AG398" s="85"/>
      <c r="BC398" s="85"/>
      <c r="BE398" s="62"/>
      <c r="BU398" s="85"/>
      <c r="BV398" s="85"/>
      <c r="CP398" s="85"/>
      <c r="CQ398" s="85"/>
      <c r="CS398" s="85"/>
      <c r="DF398" s="62"/>
      <c r="DH398" s="85"/>
      <c r="DI398" s="85"/>
    </row>
    <row r="399" spans="14:113" s="73" customFormat="1" ht="9" customHeight="1">
      <c r="N399" s="62"/>
      <c r="O399" s="62"/>
      <c r="P399" s="85"/>
      <c r="Q399" s="62"/>
      <c r="AD399" s="62"/>
      <c r="AF399" s="71"/>
      <c r="AG399" s="85"/>
      <c r="BC399" s="85"/>
      <c r="BE399" s="62"/>
      <c r="BU399" s="85"/>
      <c r="BV399" s="85"/>
      <c r="CP399" s="85"/>
      <c r="CQ399" s="85"/>
      <c r="CS399" s="85"/>
      <c r="DF399" s="62"/>
      <c r="DH399" s="85"/>
      <c r="DI399" s="85"/>
    </row>
    <row r="400" spans="14:113" s="73" customFormat="1" ht="9" customHeight="1">
      <c r="N400" s="62"/>
      <c r="O400" s="62"/>
      <c r="P400" s="85"/>
      <c r="Q400" s="62"/>
      <c r="AD400" s="62"/>
      <c r="AF400" s="71"/>
      <c r="AG400" s="85"/>
      <c r="BC400" s="85"/>
      <c r="BE400" s="62"/>
      <c r="BU400" s="85"/>
      <c r="BV400" s="85"/>
      <c r="CP400" s="85"/>
      <c r="CQ400" s="85"/>
      <c r="CS400" s="85"/>
      <c r="DF400" s="62"/>
      <c r="DH400" s="85"/>
      <c r="DI400" s="85"/>
    </row>
    <row r="401" spans="14:113" s="73" customFormat="1" ht="9" customHeight="1">
      <c r="N401" s="62"/>
      <c r="O401" s="62"/>
      <c r="P401" s="85"/>
      <c r="Q401" s="62"/>
      <c r="AD401" s="62"/>
      <c r="AF401" s="71"/>
      <c r="AG401" s="85"/>
      <c r="BC401" s="85"/>
      <c r="BE401" s="62"/>
      <c r="BU401" s="85"/>
      <c r="BV401" s="85"/>
      <c r="CP401" s="85"/>
      <c r="CQ401" s="85"/>
      <c r="CS401" s="85"/>
      <c r="DF401" s="62"/>
      <c r="DH401" s="85"/>
      <c r="DI401" s="85"/>
    </row>
    <row r="402" spans="14:113" s="73" customFormat="1" ht="9" customHeight="1">
      <c r="N402" s="62"/>
      <c r="O402" s="62"/>
      <c r="P402" s="85"/>
      <c r="Q402" s="62"/>
      <c r="AD402" s="62"/>
      <c r="AF402" s="71"/>
      <c r="AG402" s="85"/>
      <c r="BC402" s="85"/>
      <c r="BE402" s="62"/>
      <c r="BU402" s="85"/>
      <c r="BV402" s="85"/>
      <c r="CP402" s="85"/>
      <c r="CQ402" s="85"/>
      <c r="CS402" s="85"/>
      <c r="DF402" s="62"/>
      <c r="DH402" s="85"/>
      <c r="DI402" s="85"/>
    </row>
    <row r="403" spans="14:113" s="73" customFormat="1" ht="9" customHeight="1">
      <c r="N403" s="62"/>
      <c r="O403" s="62"/>
      <c r="P403" s="85"/>
      <c r="Q403" s="62"/>
      <c r="AD403" s="62"/>
      <c r="AF403" s="71"/>
      <c r="AG403" s="85"/>
      <c r="BC403" s="85"/>
      <c r="BE403" s="62"/>
      <c r="BU403" s="85"/>
      <c r="BV403" s="85"/>
      <c r="CP403" s="85"/>
      <c r="CQ403" s="85"/>
      <c r="CS403" s="85"/>
      <c r="DF403" s="62"/>
      <c r="DH403" s="85"/>
      <c r="DI403" s="85"/>
    </row>
    <row r="404" spans="14:113" s="73" customFormat="1" ht="9" customHeight="1">
      <c r="N404" s="62"/>
      <c r="O404" s="62"/>
      <c r="P404" s="85"/>
      <c r="Q404" s="62"/>
      <c r="AD404" s="62"/>
      <c r="AF404" s="71"/>
      <c r="AG404" s="85"/>
      <c r="BC404" s="85"/>
      <c r="BE404" s="62"/>
      <c r="BU404" s="85"/>
      <c r="BV404" s="85"/>
      <c r="CP404" s="85"/>
      <c r="CQ404" s="85"/>
      <c r="CS404" s="85"/>
      <c r="DF404" s="62"/>
      <c r="DH404" s="85"/>
      <c r="DI404" s="85"/>
    </row>
    <row r="405" spans="14:113" s="73" customFormat="1" ht="9" customHeight="1">
      <c r="N405" s="62"/>
      <c r="O405" s="62"/>
      <c r="P405" s="85"/>
      <c r="Q405" s="62"/>
      <c r="AD405" s="62"/>
      <c r="AF405" s="71"/>
      <c r="AG405" s="85"/>
      <c r="BC405" s="85"/>
      <c r="BE405" s="62"/>
      <c r="BU405" s="85"/>
      <c r="BV405" s="85"/>
      <c r="CP405" s="85"/>
      <c r="CQ405" s="85"/>
      <c r="CS405" s="85"/>
      <c r="DF405" s="62"/>
      <c r="DH405" s="85"/>
      <c r="DI405" s="85"/>
    </row>
    <row r="406" spans="14:113" s="73" customFormat="1" ht="9" customHeight="1">
      <c r="N406" s="62"/>
      <c r="O406" s="62"/>
      <c r="P406" s="85"/>
      <c r="Q406" s="62"/>
      <c r="AD406" s="62"/>
      <c r="AF406" s="71"/>
      <c r="AG406" s="85"/>
      <c r="BC406" s="85"/>
      <c r="BE406" s="62"/>
      <c r="BU406" s="85"/>
      <c r="BV406" s="85"/>
      <c r="CP406" s="85"/>
      <c r="CQ406" s="85"/>
      <c r="CS406" s="85"/>
      <c r="DF406" s="62"/>
      <c r="DH406" s="85"/>
      <c r="DI406" s="85"/>
    </row>
    <row r="407" spans="14:113" s="73" customFormat="1" ht="9" customHeight="1">
      <c r="N407" s="62"/>
      <c r="O407" s="62"/>
      <c r="P407" s="85"/>
      <c r="Q407" s="62"/>
      <c r="AD407" s="62"/>
      <c r="AF407" s="71"/>
      <c r="AG407" s="85"/>
      <c r="BC407" s="85"/>
      <c r="BE407" s="62"/>
      <c r="BU407" s="85"/>
      <c r="BV407" s="85"/>
      <c r="CP407" s="85"/>
      <c r="CQ407" s="85"/>
      <c r="CS407" s="85"/>
      <c r="DF407" s="62"/>
      <c r="DH407" s="85"/>
      <c r="DI407" s="85"/>
    </row>
    <row r="408" spans="14:113" s="73" customFormat="1" ht="9" customHeight="1">
      <c r="N408" s="62"/>
      <c r="O408" s="62"/>
      <c r="P408" s="85"/>
      <c r="Q408" s="62"/>
      <c r="AD408" s="62"/>
      <c r="AF408" s="71"/>
      <c r="AG408" s="85"/>
      <c r="BC408" s="85"/>
      <c r="BE408" s="62"/>
      <c r="BU408" s="85"/>
      <c r="BV408" s="85"/>
      <c r="CP408" s="85"/>
      <c r="CQ408" s="85"/>
      <c r="CS408" s="85"/>
      <c r="DF408" s="62"/>
      <c r="DH408" s="85"/>
      <c r="DI408" s="85"/>
    </row>
    <row r="409" spans="14:113" s="73" customFormat="1" ht="9" customHeight="1">
      <c r="N409" s="62"/>
      <c r="O409" s="62"/>
      <c r="P409" s="85"/>
      <c r="Q409" s="62"/>
      <c r="AD409" s="62"/>
      <c r="AF409" s="71"/>
      <c r="AG409" s="85"/>
      <c r="BC409" s="85"/>
      <c r="BE409" s="62"/>
      <c r="BU409" s="85"/>
      <c r="BV409" s="85"/>
      <c r="CP409" s="85"/>
      <c r="CQ409" s="85"/>
      <c r="CS409" s="85"/>
      <c r="DF409" s="62"/>
      <c r="DH409" s="85"/>
      <c r="DI409" s="85"/>
    </row>
    <row r="410" spans="14:113" s="73" customFormat="1" ht="9" customHeight="1">
      <c r="N410" s="62"/>
      <c r="O410" s="62"/>
      <c r="P410" s="85"/>
      <c r="Q410" s="62"/>
      <c r="AD410" s="62"/>
      <c r="AF410" s="71"/>
      <c r="AG410" s="85"/>
      <c r="BC410" s="85"/>
      <c r="BE410" s="62"/>
      <c r="BU410" s="85"/>
      <c r="BV410" s="85"/>
      <c r="CP410" s="85"/>
      <c r="CQ410" s="85"/>
      <c r="CS410" s="85"/>
      <c r="DF410" s="62"/>
      <c r="DH410" s="85"/>
      <c r="DI410" s="85"/>
    </row>
    <row r="411" spans="14:113" s="73" customFormat="1" ht="9" customHeight="1">
      <c r="N411" s="62"/>
      <c r="O411" s="62"/>
      <c r="P411" s="85"/>
      <c r="Q411" s="62"/>
      <c r="AD411" s="62"/>
      <c r="AF411" s="71"/>
      <c r="AG411" s="85"/>
      <c r="BC411" s="85"/>
      <c r="BE411" s="62"/>
      <c r="BU411" s="85"/>
      <c r="BV411" s="85"/>
      <c r="CP411" s="85"/>
      <c r="CQ411" s="85"/>
      <c r="CS411" s="85"/>
      <c r="DF411" s="62"/>
      <c r="DH411" s="85"/>
      <c r="DI411" s="85"/>
    </row>
    <row r="412" spans="14:113" s="73" customFormat="1" ht="9" customHeight="1">
      <c r="N412" s="62"/>
      <c r="O412" s="62"/>
      <c r="P412" s="85"/>
      <c r="Q412" s="62"/>
      <c r="AD412" s="62"/>
      <c r="AF412" s="71"/>
      <c r="AG412" s="85"/>
      <c r="BC412" s="85"/>
      <c r="BE412" s="62"/>
      <c r="BU412" s="85"/>
      <c r="BV412" s="85"/>
      <c r="CP412" s="85"/>
      <c r="CQ412" s="85"/>
      <c r="CS412" s="85"/>
      <c r="DF412" s="62"/>
      <c r="DH412" s="85"/>
      <c r="DI412" s="85"/>
    </row>
    <row r="413" spans="14:113" s="73" customFormat="1" ht="9" customHeight="1">
      <c r="N413" s="62"/>
      <c r="O413" s="62"/>
      <c r="P413" s="85"/>
      <c r="Q413" s="62"/>
      <c r="AD413" s="62"/>
      <c r="AF413" s="71"/>
      <c r="AG413" s="85"/>
      <c r="BC413" s="85"/>
      <c r="BE413" s="62"/>
      <c r="BU413" s="85"/>
      <c r="BV413" s="85"/>
      <c r="CP413" s="85"/>
      <c r="CQ413" s="85"/>
      <c r="CS413" s="85"/>
      <c r="DF413" s="62"/>
      <c r="DH413" s="85"/>
      <c r="DI413" s="85"/>
    </row>
    <row r="414" spans="14:113" s="73" customFormat="1" ht="9" customHeight="1">
      <c r="N414" s="62"/>
      <c r="O414" s="62"/>
      <c r="P414" s="85"/>
      <c r="Q414" s="62"/>
      <c r="AD414" s="62"/>
      <c r="AF414" s="71"/>
      <c r="AG414" s="85"/>
      <c r="BC414" s="85"/>
      <c r="BE414" s="62"/>
      <c r="BU414" s="85"/>
      <c r="BV414" s="85"/>
      <c r="CP414" s="85"/>
      <c r="CQ414" s="85"/>
      <c r="CS414" s="85"/>
      <c r="DF414" s="62"/>
      <c r="DH414" s="85"/>
      <c r="DI414" s="85"/>
    </row>
    <row r="415" spans="14:113" s="73" customFormat="1" ht="9" customHeight="1">
      <c r="N415" s="62"/>
      <c r="O415" s="62"/>
      <c r="P415" s="85"/>
      <c r="Q415" s="62"/>
      <c r="AD415" s="62"/>
      <c r="AF415" s="71"/>
      <c r="AG415" s="85"/>
      <c r="BC415" s="85"/>
      <c r="BE415" s="62"/>
      <c r="BU415" s="85"/>
      <c r="BV415" s="85"/>
      <c r="CP415" s="85"/>
      <c r="CQ415" s="85"/>
      <c r="CS415" s="85"/>
      <c r="DF415" s="62"/>
      <c r="DH415" s="85"/>
      <c r="DI415" s="85"/>
    </row>
    <row r="416" spans="14:113" s="73" customFormat="1" ht="9" customHeight="1">
      <c r="N416" s="62"/>
      <c r="O416" s="62"/>
      <c r="P416" s="85"/>
      <c r="Q416" s="62"/>
      <c r="AD416" s="62"/>
      <c r="AF416" s="71"/>
      <c r="AG416" s="85"/>
      <c r="BC416" s="85"/>
      <c r="BE416" s="62"/>
      <c r="BU416" s="85"/>
      <c r="BV416" s="85"/>
      <c r="CP416" s="85"/>
      <c r="CQ416" s="85"/>
      <c r="CS416" s="85"/>
      <c r="DF416" s="62"/>
      <c r="DH416" s="85"/>
      <c r="DI416" s="85"/>
    </row>
    <row r="417" spans="14:113" s="73" customFormat="1" ht="9" customHeight="1">
      <c r="N417" s="62"/>
      <c r="O417" s="62"/>
      <c r="P417" s="85"/>
      <c r="Q417" s="62"/>
      <c r="AD417" s="62"/>
      <c r="AF417" s="71"/>
      <c r="AG417" s="85"/>
      <c r="BC417" s="85"/>
      <c r="BE417" s="62"/>
      <c r="BU417" s="85"/>
      <c r="BV417" s="85"/>
      <c r="CP417" s="85"/>
      <c r="CQ417" s="85"/>
      <c r="CS417" s="85"/>
      <c r="DF417" s="62"/>
      <c r="DH417" s="85"/>
      <c r="DI417" s="85"/>
    </row>
    <row r="418" spans="14:113" s="73" customFormat="1" ht="9" customHeight="1">
      <c r="N418" s="62"/>
      <c r="O418" s="62"/>
      <c r="P418" s="85"/>
      <c r="Q418" s="62"/>
      <c r="AD418" s="62"/>
      <c r="AF418" s="71"/>
      <c r="AG418" s="85"/>
      <c r="BC418" s="85"/>
      <c r="BE418" s="62"/>
      <c r="BU418" s="85"/>
      <c r="BV418" s="85"/>
      <c r="CP418" s="85"/>
      <c r="CQ418" s="85"/>
      <c r="CS418" s="85"/>
      <c r="DF418" s="62"/>
      <c r="DH418" s="85"/>
      <c r="DI418" s="85"/>
    </row>
    <row r="419" spans="14:113" s="73" customFormat="1" ht="9" customHeight="1">
      <c r="N419" s="62"/>
      <c r="O419" s="62"/>
      <c r="P419" s="85"/>
      <c r="Q419" s="62"/>
      <c r="AD419" s="62"/>
      <c r="AF419" s="71"/>
      <c r="AG419" s="85"/>
      <c r="BC419" s="85"/>
      <c r="BE419" s="62"/>
      <c r="BU419" s="85"/>
      <c r="BV419" s="85"/>
      <c r="CP419" s="85"/>
      <c r="CQ419" s="85"/>
      <c r="CS419" s="85"/>
      <c r="DF419" s="62"/>
      <c r="DH419" s="85"/>
      <c r="DI419" s="85"/>
    </row>
    <row r="420" spans="14:113" s="73" customFormat="1" ht="9" customHeight="1">
      <c r="N420" s="62"/>
      <c r="O420" s="62"/>
      <c r="P420" s="85"/>
      <c r="Q420" s="62"/>
      <c r="AD420" s="62"/>
      <c r="AF420" s="71"/>
      <c r="AG420" s="85"/>
      <c r="BC420" s="85"/>
      <c r="BE420" s="62"/>
      <c r="BU420" s="85"/>
      <c r="BV420" s="85"/>
      <c r="CP420" s="85"/>
      <c r="CQ420" s="85"/>
      <c r="CS420" s="85"/>
      <c r="DF420" s="62"/>
      <c r="DH420" s="85"/>
      <c r="DI420" s="85"/>
    </row>
    <row r="421" spans="14:113" s="73" customFormat="1" ht="9" customHeight="1">
      <c r="N421" s="62"/>
      <c r="O421" s="62"/>
      <c r="P421" s="85"/>
      <c r="Q421" s="62"/>
      <c r="AD421" s="62"/>
      <c r="AF421" s="71"/>
      <c r="AG421" s="85"/>
      <c r="BC421" s="85"/>
      <c r="BE421" s="62"/>
      <c r="BU421" s="85"/>
      <c r="BV421" s="85"/>
      <c r="CP421" s="85"/>
      <c r="CQ421" s="85"/>
      <c r="CS421" s="85"/>
      <c r="DF421" s="62"/>
      <c r="DH421" s="85"/>
      <c r="DI421" s="85"/>
    </row>
    <row r="422" spans="14:113" s="73" customFormat="1" ht="9" customHeight="1">
      <c r="N422" s="62"/>
      <c r="O422" s="62"/>
      <c r="P422" s="85"/>
      <c r="Q422" s="62"/>
      <c r="AD422" s="62"/>
      <c r="AF422" s="71"/>
      <c r="AG422" s="85"/>
      <c r="BC422" s="85"/>
      <c r="BE422" s="62"/>
      <c r="BU422" s="85"/>
      <c r="BV422" s="85"/>
      <c r="CP422" s="85"/>
      <c r="CQ422" s="85"/>
      <c r="CS422" s="85"/>
      <c r="DF422" s="62"/>
      <c r="DH422" s="85"/>
      <c r="DI422" s="85"/>
    </row>
    <row r="423" spans="14:113" s="73" customFormat="1" ht="9" customHeight="1">
      <c r="N423" s="62"/>
      <c r="O423" s="62"/>
      <c r="P423" s="85"/>
      <c r="Q423" s="62"/>
      <c r="AD423" s="62"/>
      <c r="AF423" s="71"/>
      <c r="AG423" s="85"/>
      <c r="BC423" s="85"/>
      <c r="BE423" s="62"/>
      <c r="BU423" s="85"/>
      <c r="BV423" s="85"/>
      <c r="CP423" s="85"/>
      <c r="CQ423" s="85"/>
      <c r="CS423" s="85"/>
      <c r="DF423" s="62"/>
      <c r="DH423" s="85"/>
      <c r="DI423" s="85"/>
    </row>
    <row r="424" spans="14:113" s="73" customFormat="1" ht="9" customHeight="1">
      <c r="N424" s="62"/>
      <c r="O424" s="62"/>
      <c r="P424" s="85"/>
      <c r="Q424" s="62"/>
      <c r="AD424" s="62"/>
      <c r="AF424" s="71"/>
      <c r="AG424" s="85"/>
      <c r="BC424" s="85"/>
      <c r="BE424" s="62"/>
      <c r="BU424" s="85"/>
      <c r="BV424" s="85"/>
      <c r="CP424" s="85"/>
      <c r="CQ424" s="85"/>
      <c r="CS424" s="85"/>
      <c r="DF424" s="62"/>
      <c r="DH424" s="85"/>
      <c r="DI424" s="85"/>
    </row>
    <row r="425" spans="14:113" s="73" customFormat="1" ht="9" customHeight="1">
      <c r="N425" s="62"/>
      <c r="O425" s="62"/>
      <c r="P425" s="85"/>
      <c r="Q425" s="62"/>
      <c r="AD425" s="62"/>
      <c r="AF425" s="71"/>
      <c r="AG425" s="85"/>
      <c r="BC425" s="85"/>
      <c r="BE425" s="62"/>
      <c r="BU425" s="85"/>
      <c r="BV425" s="85"/>
      <c r="CP425" s="85"/>
      <c r="CQ425" s="85"/>
      <c r="CS425" s="85"/>
      <c r="DF425" s="62"/>
      <c r="DH425" s="85"/>
      <c r="DI425" s="85"/>
    </row>
    <row r="426" spans="14:113" s="73" customFormat="1" ht="9" customHeight="1">
      <c r="N426" s="62"/>
      <c r="O426" s="62"/>
      <c r="P426" s="85"/>
      <c r="Q426" s="62"/>
      <c r="AD426" s="62"/>
      <c r="AF426" s="71"/>
      <c r="AG426" s="85"/>
      <c r="BC426" s="85"/>
      <c r="BE426" s="62"/>
      <c r="BU426" s="85"/>
      <c r="BV426" s="85"/>
      <c r="CP426" s="85"/>
      <c r="CQ426" s="85"/>
      <c r="CS426" s="85"/>
      <c r="DF426" s="62"/>
      <c r="DH426" s="85"/>
      <c r="DI426" s="85"/>
    </row>
    <row r="427" spans="14:113" s="73" customFormat="1" ht="9" customHeight="1">
      <c r="N427" s="62"/>
      <c r="O427" s="62"/>
      <c r="P427" s="85"/>
      <c r="Q427" s="62"/>
      <c r="AD427" s="62"/>
      <c r="AF427" s="71"/>
      <c r="AG427" s="85"/>
      <c r="BC427" s="85"/>
      <c r="BE427" s="62"/>
      <c r="BU427" s="85"/>
      <c r="BV427" s="85"/>
      <c r="CP427" s="85"/>
      <c r="CQ427" s="85"/>
      <c r="CS427" s="85"/>
      <c r="DF427" s="62"/>
      <c r="DH427" s="85"/>
      <c r="DI427" s="85"/>
    </row>
    <row r="428" spans="14:113" s="73" customFormat="1" ht="9" customHeight="1">
      <c r="N428" s="62"/>
      <c r="O428" s="62"/>
      <c r="P428" s="85"/>
      <c r="Q428" s="62"/>
      <c r="AD428" s="62"/>
      <c r="AF428" s="71"/>
      <c r="AG428" s="85"/>
      <c r="BC428" s="85"/>
      <c r="BE428" s="62"/>
      <c r="BU428" s="85"/>
      <c r="BV428" s="85"/>
      <c r="CP428" s="85"/>
      <c r="CQ428" s="85"/>
      <c r="CS428" s="85"/>
      <c r="DF428" s="62"/>
      <c r="DH428" s="85"/>
      <c r="DI428" s="85"/>
    </row>
    <row r="429" spans="14:113" s="73" customFormat="1" ht="9" customHeight="1">
      <c r="N429" s="62"/>
      <c r="O429" s="62"/>
      <c r="P429" s="85"/>
      <c r="Q429" s="62"/>
      <c r="AD429" s="62"/>
      <c r="AF429" s="71"/>
      <c r="AG429" s="85"/>
      <c r="BC429" s="85"/>
      <c r="BE429" s="62"/>
      <c r="BU429" s="85"/>
      <c r="BV429" s="85"/>
      <c r="CP429" s="85"/>
      <c r="CQ429" s="85"/>
      <c r="CS429" s="85"/>
      <c r="DF429" s="62"/>
      <c r="DH429" s="85"/>
      <c r="DI429" s="85"/>
    </row>
    <row r="430" spans="14:113" s="73" customFormat="1" ht="9" customHeight="1">
      <c r="N430" s="62"/>
      <c r="O430" s="62"/>
      <c r="P430" s="85"/>
      <c r="Q430" s="62"/>
      <c r="AD430" s="62"/>
      <c r="AF430" s="71"/>
      <c r="AG430" s="85"/>
      <c r="BC430" s="85"/>
      <c r="BE430" s="62"/>
      <c r="BU430" s="85"/>
      <c r="BV430" s="85"/>
      <c r="CP430" s="85"/>
      <c r="CQ430" s="85"/>
      <c r="CS430" s="85"/>
      <c r="DF430" s="62"/>
      <c r="DH430" s="85"/>
      <c r="DI430" s="85"/>
    </row>
    <row r="431" spans="14:113" s="73" customFormat="1" ht="9" customHeight="1">
      <c r="N431" s="62"/>
      <c r="O431" s="62"/>
      <c r="P431" s="85"/>
      <c r="Q431" s="62"/>
      <c r="AD431" s="62"/>
      <c r="AF431" s="71"/>
      <c r="AG431" s="85"/>
      <c r="BC431" s="85"/>
      <c r="BE431" s="62"/>
      <c r="BU431" s="85"/>
      <c r="BV431" s="85"/>
      <c r="CP431" s="85"/>
      <c r="CQ431" s="85"/>
      <c r="CS431" s="85"/>
      <c r="DF431" s="62"/>
      <c r="DH431" s="85"/>
      <c r="DI431" s="85"/>
    </row>
    <row r="432" spans="14:113" s="73" customFormat="1" ht="9" customHeight="1">
      <c r="N432" s="62"/>
      <c r="O432" s="62"/>
      <c r="P432" s="85"/>
      <c r="Q432" s="62"/>
      <c r="AD432" s="62"/>
      <c r="AF432" s="71"/>
      <c r="AG432" s="85"/>
      <c r="BC432" s="85"/>
      <c r="BE432" s="62"/>
      <c r="BU432" s="85"/>
      <c r="BV432" s="85"/>
      <c r="CP432" s="85"/>
      <c r="CQ432" s="85"/>
      <c r="CS432" s="85"/>
      <c r="DF432" s="62"/>
      <c r="DH432" s="85"/>
      <c r="DI432" s="85"/>
    </row>
    <row r="433" spans="14:113" s="73" customFormat="1" ht="9" customHeight="1">
      <c r="N433" s="62"/>
      <c r="O433" s="62"/>
      <c r="P433" s="85"/>
      <c r="Q433" s="62"/>
      <c r="AD433" s="62"/>
      <c r="AF433" s="71"/>
      <c r="AG433" s="85"/>
      <c r="BC433" s="85"/>
      <c r="BE433" s="62"/>
      <c r="BU433" s="85"/>
      <c r="BV433" s="85"/>
      <c r="CP433" s="85"/>
      <c r="CQ433" s="85"/>
      <c r="CS433" s="85"/>
      <c r="DF433" s="62"/>
      <c r="DH433" s="85"/>
      <c r="DI433" s="85"/>
    </row>
    <row r="434" spans="14:113" s="73" customFormat="1" ht="9" customHeight="1">
      <c r="N434" s="62"/>
      <c r="O434" s="62"/>
      <c r="P434" s="85"/>
      <c r="Q434" s="62"/>
      <c r="AD434" s="62"/>
      <c r="AF434" s="71"/>
      <c r="AG434" s="85"/>
      <c r="BC434" s="85"/>
      <c r="BE434" s="62"/>
      <c r="BU434" s="85"/>
      <c r="BV434" s="85"/>
      <c r="CP434" s="85"/>
      <c r="CQ434" s="85"/>
      <c r="CS434" s="85"/>
      <c r="DF434" s="62"/>
      <c r="DH434" s="85"/>
      <c r="DI434" s="85"/>
    </row>
    <row r="435" spans="14:113" s="73" customFormat="1" ht="9" customHeight="1">
      <c r="N435" s="62"/>
      <c r="O435" s="62"/>
      <c r="P435" s="85"/>
      <c r="Q435" s="62"/>
      <c r="AD435" s="62"/>
      <c r="AF435" s="71"/>
      <c r="AG435" s="85"/>
      <c r="BC435" s="85"/>
      <c r="BE435" s="62"/>
      <c r="BU435" s="85"/>
      <c r="BV435" s="85"/>
      <c r="CP435" s="85"/>
      <c r="CQ435" s="85"/>
      <c r="CS435" s="85"/>
      <c r="DF435" s="62"/>
      <c r="DH435" s="85"/>
      <c r="DI435" s="85"/>
    </row>
    <row r="436" spans="14:113" s="73" customFormat="1" ht="9" customHeight="1">
      <c r="N436" s="62"/>
      <c r="O436" s="62"/>
      <c r="P436" s="85"/>
      <c r="Q436" s="62"/>
      <c r="AD436" s="62"/>
      <c r="AF436" s="71"/>
      <c r="AG436" s="85"/>
      <c r="BC436" s="85"/>
      <c r="BE436" s="62"/>
      <c r="BU436" s="85"/>
      <c r="BV436" s="85"/>
      <c r="CP436" s="85"/>
      <c r="CQ436" s="85"/>
      <c r="CS436" s="85"/>
      <c r="DF436" s="62"/>
      <c r="DH436" s="85"/>
      <c r="DI436" s="85"/>
    </row>
    <row r="437" spans="14:113" s="73" customFormat="1" ht="9" customHeight="1">
      <c r="N437" s="62"/>
      <c r="O437" s="62"/>
      <c r="P437" s="85"/>
      <c r="Q437" s="62"/>
      <c r="AD437" s="62"/>
      <c r="AF437" s="71"/>
      <c r="AG437" s="85"/>
      <c r="BC437" s="85"/>
      <c r="BE437" s="62"/>
      <c r="BU437" s="85"/>
      <c r="BV437" s="85"/>
      <c r="CP437" s="85"/>
      <c r="CQ437" s="85"/>
      <c r="CS437" s="85"/>
      <c r="DF437" s="62"/>
      <c r="DH437" s="85"/>
      <c r="DI437" s="85"/>
    </row>
    <row r="438" spans="14:113" s="73" customFormat="1" ht="9" customHeight="1">
      <c r="N438" s="62"/>
      <c r="O438" s="62"/>
      <c r="P438" s="85"/>
      <c r="Q438" s="62"/>
      <c r="AD438" s="62"/>
      <c r="AF438" s="71"/>
      <c r="AG438" s="85"/>
      <c r="BC438" s="85"/>
      <c r="BE438" s="62"/>
      <c r="BU438" s="85"/>
      <c r="BV438" s="85"/>
      <c r="CP438" s="85"/>
      <c r="CQ438" s="85"/>
      <c r="CS438" s="85"/>
      <c r="DF438" s="62"/>
      <c r="DH438" s="85"/>
      <c r="DI438" s="85"/>
    </row>
    <row r="439" spans="14:113" s="73" customFormat="1" ht="9" customHeight="1">
      <c r="N439" s="62"/>
      <c r="O439" s="62"/>
      <c r="P439" s="85"/>
      <c r="Q439" s="62"/>
      <c r="AD439" s="62"/>
      <c r="AF439" s="71"/>
      <c r="AG439" s="85"/>
      <c r="BC439" s="85"/>
      <c r="BE439" s="62"/>
      <c r="BU439" s="85"/>
      <c r="BV439" s="85"/>
      <c r="CP439" s="85"/>
      <c r="CQ439" s="85"/>
      <c r="CS439" s="85"/>
      <c r="DF439" s="62"/>
      <c r="DH439" s="85"/>
      <c r="DI439" s="85"/>
    </row>
    <row r="440" spans="14:113" s="73" customFormat="1" ht="9" customHeight="1">
      <c r="N440" s="62"/>
      <c r="O440" s="62"/>
      <c r="P440" s="85"/>
      <c r="Q440" s="62"/>
      <c r="AD440" s="62"/>
      <c r="AF440" s="71"/>
      <c r="AG440" s="85"/>
      <c r="BC440" s="85"/>
      <c r="BE440" s="62"/>
      <c r="BU440" s="85"/>
      <c r="BV440" s="85"/>
      <c r="CP440" s="85"/>
      <c r="CQ440" s="85"/>
      <c r="CS440" s="85"/>
      <c r="DF440" s="62"/>
      <c r="DH440" s="85"/>
      <c r="DI440" s="85"/>
    </row>
    <row r="441" spans="14:113" s="73" customFormat="1" ht="9" customHeight="1">
      <c r="N441" s="62"/>
      <c r="O441" s="62"/>
      <c r="P441" s="85"/>
      <c r="Q441" s="62"/>
      <c r="AD441" s="62"/>
      <c r="AF441" s="71"/>
      <c r="AG441" s="85"/>
      <c r="BC441" s="85"/>
      <c r="BE441" s="62"/>
      <c r="BU441" s="85"/>
      <c r="BV441" s="85"/>
      <c r="CP441" s="85"/>
      <c r="CQ441" s="85"/>
      <c r="CS441" s="85"/>
      <c r="DF441" s="62"/>
      <c r="DH441" s="85"/>
      <c r="DI441" s="85"/>
    </row>
    <row r="442" spans="14:113" s="73" customFormat="1" ht="9" customHeight="1">
      <c r="N442" s="62"/>
      <c r="O442" s="62"/>
      <c r="P442" s="85"/>
      <c r="Q442" s="62"/>
      <c r="AD442" s="62"/>
      <c r="AF442" s="71"/>
      <c r="AG442" s="85"/>
      <c r="BC442" s="85"/>
      <c r="BE442" s="62"/>
      <c r="BU442" s="85"/>
      <c r="BV442" s="85"/>
      <c r="CP442" s="85"/>
      <c r="CQ442" s="85"/>
      <c r="CS442" s="85"/>
      <c r="DF442" s="62"/>
      <c r="DH442" s="85"/>
      <c r="DI442" s="85"/>
    </row>
    <row r="443" spans="14:113" s="73" customFormat="1" ht="9" customHeight="1">
      <c r="N443" s="62"/>
      <c r="O443" s="62"/>
      <c r="P443" s="85"/>
      <c r="Q443" s="62"/>
      <c r="AD443" s="62"/>
      <c r="AF443" s="71"/>
      <c r="AG443" s="85"/>
      <c r="BC443" s="85"/>
      <c r="BE443" s="62"/>
      <c r="BU443" s="85"/>
      <c r="BV443" s="85"/>
      <c r="CP443" s="85"/>
      <c r="CQ443" s="85"/>
      <c r="CS443" s="85"/>
      <c r="DF443" s="62"/>
      <c r="DH443" s="85"/>
      <c r="DI443" s="85"/>
    </row>
    <row r="444" spans="14:113" s="73" customFormat="1" ht="9" customHeight="1">
      <c r="N444" s="62"/>
      <c r="O444" s="62"/>
      <c r="P444" s="85"/>
      <c r="Q444" s="62"/>
      <c r="AD444" s="62"/>
      <c r="AF444" s="71"/>
      <c r="AG444" s="85"/>
      <c r="BC444" s="85"/>
      <c r="BE444" s="62"/>
      <c r="BU444" s="85"/>
      <c r="BV444" s="85"/>
      <c r="CP444" s="85"/>
      <c r="CQ444" s="85"/>
      <c r="CS444" s="85"/>
      <c r="DF444" s="62"/>
      <c r="DH444" s="85"/>
      <c r="DI444" s="85"/>
    </row>
    <row r="445" spans="14:113" s="73" customFormat="1" ht="9" customHeight="1">
      <c r="N445" s="62"/>
      <c r="O445" s="62"/>
      <c r="P445" s="85"/>
      <c r="Q445" s="62"/>
      <c r="AD445" s="62"/>
      <c r="AF445" s="71"/>
      <c r="AG445" s="85"/>
      <c r="BC445" s="85"/>
      <c r="BE445" s="62"/>
      <c r="BU445" s="85"/>
      <c r="BV445" s="85"/>
      <c r="CP445" s="85"/>
      <c r="CQ445" s="85"/>
      <c r="CS445" s="85"/>
      <c r="DF445" s="62"/>
      <c r="DH445" s="85"/>
      <c r="DI445" s="85"/>
    </row>
    <row r="446" spans="14:113" s="73" customFormat="1" ht="9" customHeight="1">
      <c r="N446" s="62"/>
      <c r="O446" s="62"/>
      <c r="P446" s="85"/>
      <c r="Q446" s="62"/>
      <c r="AD446" s="62"/>
      <c r="AF446" s="71"/>
      <c r="AG446" s="85"/>
      <c r="BC446" s="85"/>
      <c r="BE446" s="62"/>
      <c r="BU446" s="85"/>
      <c r="BV446" s="85"/>
      <c r="CP446" s="85"/>
      <c r="CQ446" s="85"/>
      <c r="CS446" s="85"/>
      <c r="DF446" s="62"/>
      <c r="DH446" s="85"/>
      <c r="DI446" s="85"/>
    </row>
    <row r="447" spans="14:113" s="73" customFormat="1" ht="9" customHeight="1">
      <c r="N447" s="62"/>
      <c r="O447" s="62"/>
      <c r="P447" s="85"/>
      <c r="Q447" s="62"/>
      <c r="AD447" s="62"/>
      <c r="AF447" s="71"/>
      <c r="AG447" s="85"/>
      <c r="BC447" s="85"/>
      <c r="BE447" s="62"/>
      <c r="BU447" s="85"/>
      <c r="BV447" s="85"/>
      <c r="CP447" s="85"/>
      <c r="CQ447" s="85"/>
      <c r="CS447" s="85"/>
      <c r="DF447" s="62"/>
      <c r="DH447" s="85"/>
      <c r="DI447" s="85"/>
    </row>
    <row r="448" spans="14:113" s="73" customFormat="1" ht="9" customHeight="1">
      <c r="N448" s="62"/>
      <c r="O448" s="62"/>
      <c r="P448" s="85"/>
      <c r="Q448" s="62"/>
      <c r="AD448" s="62"/>
      <c r="AF448" s="71"/>
      <c r="AG448" s="85"/>
      <c r="BC448" s="85"/>
      <c r="BE448" s="62"/>
      <c r="BU448" s="85"/>
      <c r="BV448" s="85"/>
      <c r="CP448" s="85"/>
      <c r="CQ448" s="85"/>
      <c r="CS448" s="85"/>
      <c r="DF448" s="62"/>
      <c r="DH448" s="85"/>
      <c r="DI448" s="85"/>
    </row>
    <row r="449" spans="14:113" s="73" customFormat="1" ht="9" customHeight="1">
      <c r="N449" s="62"/>
      <c r="O449" s="62"/>
      <c r="P449" s="85"/>
      <c r="Q449" s="62"/>
      <c r="AD449" s="62"/>
      <c r="AF449" s="71"/>
      <c r="AG449" s="85"/>
      <c r="BC449" s="85"/>
      <c r="BE449" s="62"/>
      <c r="BU449" s="85"/>
      <c r="BV449" s="85"/>
      <c r="CP449" s="85"/>
      <c r="CQ449" s="85"/>
      <c r="CS449" s="85"/>
      <c r="DF449" s="62"/>
      <c r="DH449" s="85"/>
      <c r="DI449" s="85"/>
    </row>
    <row r="450" spans="14:113" s="73" customFormat="1" ht="9" customHeight="1">
      <c r="N450" s="62"/>
      <c r="O450" s="62"/>
      <c r="P450" s="85"/>
      <c r="Q450" s="62"/>
      <c r="AD450" s="62"/>
      <c r="AF450" s="71"/>
      <c r="AG450" s="85"/>
      <c r="BC450" s="85"/>
      <c r="BE450" s="62"/>
      <c r="BU450" s="85"/>
      <c r="BV450" s="85"/>
      <c r="CP450" s="85"/>
      <c r="CQ450" s="85"/>
      <c r="CS450" s="85"/>
      <c r="DF450" s="62"/>
      <c r="DH450" s="85"/>
      <c r="DI450" s="85"/>
    </row>
    <row r="451" spans="14:113" s="73" customFormat="1" ht="9" customHeight="1">
      <c r="N451" s="62"/>
      <c r="O451" s="62"/>
      <c r="P451" s="85"/>
      <c r="Q451" s="62"/>
      <c r="AD451" s="62"/>
      <c r="AF451" s="71"/>
      <c r="AG451" s="85"/>
      <c r="BC451" s="85"/>
      <c r="BE451" s="62"/>
      <c r="BU451" s="85"/>
      <c r="BV451" s="85"/>
      <c r="CP451" s="85"/>
      <c r="CQ451" s="85"/>
      <c r="CS451" s="85"/>
      <c r="DF451" s="62"/>
      <c r="DH451" s="85"/>
      <c r="DI451" s="85"/>
    </row>
    <row r="452" spans="14:113" s="73" customFormat="1" ht="9" customHeight="1">
      <c r="N452" s="62"/>
      <c r="O452" s="62"/>
      <c r="P452" s="85"/>
      <c r="Q452" s="62"/>
      <c r="AD452" s="62"/>
      <c r="AF452" s="71"/>
      <c r="AG452" s="85"/>
      <c r="BC452" s="85"/>
      <c r="BE452" s="62"/>
      <c r="BU452" s="85"/>
      <c r="BV452" s="85"/>
      <c r="CP452" s="85"/>
      <c r="CQ452" s="85"/>
      <c r="CS452" s="85"/>
      <c r="DF452" s="62"/>
      <c r="DH452" s="85"/>
      <c r="DI452" s="85"/>
    </row>
    <row r="453" spans="14:113" s="73" customFormat="1" ht="9" customHeight="1">
      <c r="N453" s="62"/>
      <c r="O453" s="62"/>
      <c r="P453" s="85"/>
      <c r="Q453" s="62"/>
      <c r="AD453" s="62"/>
      <c r="AF453" s="71"/>
      <c r="AG453" s="85"/>
      <c r="BC453" s="85"/>
      <c r="BE453" s="62"/>
      <c r="BU453" s="85"/>
      <c r="BV453" s="85"/>
      <c r="CP453" s="85"/>
      <c r="CQ453" s="85"/>
      <c r="CS453" s="85"/>
      <c r="DF453" s="62"/>
      <c r="DH453" s="85"/>
      <c r="DI453" s="85"/>
    </row>
    <row r="454" spans="14:113" s="73" customFormat="1" ht="9" customHeight="1">
      <c r="N454" s="62"/>
      <c r="O454" s="62"/>
      <c r="P454" s="85"/>
      <c r="Q454" s="62"/>
      <c r="AD454" s="62"/>
      <c r="AF454" s="71"/>
      <c r="AG454" s="85"/>
      <c r="BC454" s="85"/>
      <c r="BE454" s="62"/>
      <c r="BU454" s="85"/>
      <c r="BV454" s="85"/>
      <c r="CP454" s="85"/>
      <c r="CQ454" s="85"/>
      <c r="CS454" s="85"/>
      <c r="DF454" s="62"/>
      <c r="DH454" s="85"/>
      <c r="DI454" s="85"/>
    </row>
    <row r="455" spans="14:113" s="73" customFormat="1" ht="9" customHeight="1">
      <c r="N455" s="62"/>
      <c r="O455" s="62"/>
      <c r="P455" s="85"/>
      <c r="Q455" s="62"/>
      <c r="AD455" s="62"/>
      <c r="AF455" s="71"/>
      <c r="AG455" s="85"/>
      <c r="BC455" s="85"/>
      <c r="BE455" s="62"/>
      <c r="BU455" s="85"/>
      <c r="BV455" s="85"/>
      <c r="CP455" s="85"/>
      <c r="CQ455" s="85"/>
      <c r="CS455" s="85"/>
      <c r="DF455" s="62"/>
      <c r="DH455" s="85"/>
      <c r="DI455" s="85"/>
    </row>
    <row r="456" spans="14:113" s="73" customFormat="1" ht="9" customHeight="1">
      <c r="N456" s="62"/>
      <c r="O456" s="62"/>
      <c r="P456" s="85"/>
      <c r="Q456" s="62"/>
      <c r="AD456" s="62"/>
      <c r="AF456" s="71"/>
      <c r="AG456" s="85"/>
      <c r="BC456" s="85"/>
      <c r="BE456" s="62"/>
      <c r="BU456" s="85"/>
      <c r="BV456" s="85"/>
      <c r="CP456" s="85"/>
      <c r="CQ456" s="85"/>
      <c r="CS456" s="85"/>
      <c r="DF456" s="62"/>
      <c r="DH456" s="85"/>
      <c r="DI456" s="85"/>
    </row>
    <row r="457" spans="14:113" s="73" customFormat="1" ht="9" customHeight="1">
      <c r="N457" s="62"/>
      <c r="O457" s="62"/>
      <c r="P457" s="85"/>
      <c r="Q457" s="62"/>
      <c r="AD457" s="62"/>
      <c r="AF457" s="71"/>
      <c r="AG457" s="85"/>
      <c r="BC457" s="85"/>
      <c r="BE457" s="62"/>
      <c r="BU457" s="85"/>
      <c r="BV457" s="85"/>
      <c r="CP457" s="85"/>
      <c r="CQ457" s="85"/>
      <c r="CS457" s="85"/>
      <c r="DF457" s="62"/>
      <c r="DH457" s="85"/>
      <c r="DI457" s="85"/>
    </row>
    <row r="458" spans="14:113" s="73" customFormat="1" ht="9" customHeight="1">
      <c r="N458" s="62"/>
      <c r="O458" s="62"/>
      <c r="P458" s="85"/>
      <c r="Q458" s="62"/>
      <c r="AD458" s="62"/>
      <c r="AF458" s="71"/>
      <c r="AG458" s="85"/>
      <c r="BC458" s="85"/>
      <c r="BE458" s="62"/>
      <c r="BU458" s="85"/>
      <c r="BV458" s="85"/>
      <c r="CP458" s="85"/>
      <c r="CQ458" s="85"/>
      <c r="CS458" s="85"/>
      <c r="DF458" s="62"/>
      <c r="DH458" s="85"/>
      <c r="DI458" s="85"/>
    </row>
    <row r="459" spans="14:113" s="73" customFormat="1" ht="9" customHeight="1">
      <c r="N459" s="62"/>
      <c r="O459" s="62"/>
      <c r="P459" s="85"/>
      <c r="Q459" s="62"/>
      <c r="AD459" s="62"/>
      <c r="AF459" s="71"/>
      <c r="AG459" s="85"/>
      <c r="BC459" s="85"/>
      <c r="BE459" s="62"/>
      <c r="BU459" s="85"/>
      <c r="BV459" s="85"/>
      <c r="CP459" s="85"/>
      <c r="CQ459" s="85"/>
      <c r="CS459" s="85"/>
      <c r="DF459" s="62"/>
      <c r="DH459" s="85"/>
      <c r="DI459" s="85"/>
    </row>
    <row r="460" spans="14:113" s="73" customFormat="1" ht="9" customHeight="1">
      <c r="N460" s="62"/>
      <c r="O460" s="62"/>
      <c r="P460" s="85"/>
      <c r="Q460" s="62"/>
      <c r="AD460" s="62"/>
      <c r="AF460" s="71"/>
      <c r="AG460" s="85"/>
      <c r="BC460" s="85"/>
      <c r="BE460" s="62"/>
      <c r="BU460" s="85"/>
      <c r="BV460" s="85"/>
      <c r="CP460" s="85"/>
      <c r="CQ460" s="85"/>
      <c r="CS460" s="85"/>
      <c r="DF460" s="62"/>
      <c r="DH460" s="85"/>
      <c r="DI460" s="85"/>
    </row>
    <row r="461" spans="14:113" s="73" customFormat="1" ht="9" customHeight="1">
      <c r="N461" s="62"/>
      <c r="O461" s="62"/>
      <c r="P461" s="85"/>
      <c r="Q461" s="62"/>
      <c r="AD461" s="62"/>
      <c r="AF461" s="71"/>
      <c r="AG461" s="85"/>
      <c r="BC461" s="85"/>
      <c r="BE461" s="62"/>
      <c r="BU461" s="85"/>
      <c r="BV461" s="85"/>
      <c r="CP461" s="85"/>
      <c r="CQ461" s="85"/>
      <c r="CS461" s="85"/>
      <c r="DF461" s="62"/>
      <c r="DH461" s="85"/>
      <c r="DI461" s="85"/>
    </row>
    <row r="462" spans="14:113" s="73" customFormat="1" ht="9" customHeight="1">
      <c r="N462" s="62"/>
      <c r="O462" s="62"/>
      <c r="P462" s="85"/>
      <c r="Q462" s="62"/>
      <c r="AD462" s="62"/>
      <c r="AF462" s="71"/>
      <c r="AG462" s="85"/>
      <c r="BC462" s="85"/>
      <c r="BE462" s="62"/>
      <c r="BU462" s="85"/>
      <c r="BV462" s="85"/>
      <c r="CP462" s="85"/>
      <c r="CQ462" s="85"/>
      <c r="CS462" s="85"/>
      <c r="DF462" s="62"/>
      <c r="DH462" s="85"/>
      <c r="DI462" s="85"/>
    </row>
    <row r="463" spans="14:113" s="73" customFormat="1" ht="9" customHeight="1">
      <c r="N463" s="62"/>
      <c r="O463" s="62"/>
      <c r="P463" s="85"/>
      <c r="Q463" s="62"/>
      <c r="AD463" s="62"/>
      <c r="AF463" s="71"/>
      <c r="AG463" s="85"/>
      <c r="BC463" s="85"/>
      <c r="BE463" s="62"/>
      <c r="BU463" s="85"/>
      <c r="BV463" s="85"/>
      <c r="CP463" s="85"/>
      <c r="CQ463" s="85"/>
      <c r="CS463" s="85"/>
      <c r="DF463" s="62"/>
      <c r="DH463" s="85"/>
      <c r="DI463" s="85"/>
    </row>
    <row r="464" spans="14:113" s="73" customFormat="1" ht="9" customHeight="1">
      <c r="N464" s="62"/>
      <c r="O464" s="62"/>
      <c r="P464" s="85"/>
      <c r="Q464" s="62"/>
      <c r="AD464" s="62"/>
      <c r="AF464" s="71"/>
      <c r="AG464" s="85"/>
      <c r="BC464" s="85"/>
      <c r="BE464" s="62"/>
      <c r="BU464" s="85"/>
      <c r="BV464" s="85"/>
      <c r="CP464" s="85"/>
      <c r="CQ464" s="85"/>
      <c r="CS464" s="85"/>
      <c r="DF464" s="62"/>
      <c r="DH464" s="85"/>
      <c r="DI464" s="85"/>
    </row>
    <row r="465" spans="14:113" s="73" customFormat="1" ht="9" customHeight="1">
      <c r="N465" s="62"/>
      <c r="O465" s="62"/>
      <c r="P465" s="85"/>
      <c r="Q465" s="62"/>
      <c r="AD465" s="62"/>
      <c r="AF465" s="71"/>
      <c r="AG465" s="85"/>
      <c r="BC465" s="85"/>
      <c r="BE465" s="62"/>
      <c r="BU465" s="85"/>
      <c r="BV465" s="85"/>
      <c r="CP465" s="85"/>
      <c r="CQ465" s="85"/>
      <c r="CS465" s="85"/>
      <c r="DF465" s="62"/>
      <c r="DH465" s="85"/>
      <c r="DI465" s="85"/>
    </row>
    <row r="466" spans="14:113" s="73" customFormat="1" ht="9" customHeight="1">
      <c r="N466" s="62"/>
      <c r="O466" s="62"/>
      <c r="P466" s="85"/>
      <c r="Q466" s="62"/>
      <c r="AD466" s="62"/>
      <c r="AF466" s="71"/>
      <c r="AG466" s="85"/>
      <c r="BC466" s="85"/>
      <c r="BE466" s="62"/>
      <c r="BU466" s="85"/>
      <c r="BV466" s="85"/>
      <c r="CP466" s="85"/>
      <c r="CQ466" s="85"/>
      <c r="CS466" s="85"/>
      <c r="DF466" s="62"/>
      <c r="DH466" s="85"/>
      <c r="DI466" s="85"/>
    </row>
    <row r="467" spans="14:113" s="73" customFormat="1" ht="9" customHeight="1">
      <c r="N467" s="62"/>
      <c r="O467" s="62"/>
      <c r="P467" s="85"/>
      <c r="Q467" s="62"/>
      <c r="AD467" s="62"/>
      <c r="AF467" s="71"/>
      <c r="AG467" s="85"/>
      <c r="BC467" s="85"/>
      <c r="BE467" s="62"/>
      <c r="BU467" s="85"/>
      <c r="BV467" s="85"/>
      <c r="CP467" s="85"/>
      <c r="CQ467" s="85"/>
      <c r="CS467" s="85"/>
      <c r="DF467" s="62"/>
      <c r="DH467" s="85"/>
      <c r="DI467" s="85"/>
    </row>
    <row r="468" spans="14:113" s="73" customFormat="1" ht="9" customHeight="1">
      <c r="N468" s="62"/>
      <c r="O468" s="62"/>
      <c r="P468" s="85"/>
      <c r="Q468" s="62"/>
      <c r="AD468" s="62"/>
      <c r="AF468" s="71"/>
      <c r="AG468" s="85"/>
      <c r="BC468" s="85"/>
      <c r="BE468" s="62"/>
      <c r="BU468" s="85"/>
      <c r="BV468" s="85"/>
      <c r="CP468" s="85"/>
      <c r="CQ468" s="85"/>
      <c r="CS468" s="85"/>
      <c r="DF468" s="62"/>
      <c r="DH468" s="85"/>
      <c r="DI468" s="85"/>
    </row>
    <row r="469" spans="14:113" s="73" customFormat="1" ht="9" customHeight="1">
      <c r="N469" s="62"/>
      <c r="O469" s="62"/>
      <c r="P469" s="85"/>
      <c r="Q469" s="62"/>
      <c r="AD469" s="62"/>
      <c r="AF469" s="71"/>
      <c r="AG469" s="85"/>
      <c r="BC469" s="85"/>
      <c r="BE469" s="62"/>
      <c r="BU469" s="85"/>
      <c r="BV469" s="85"/>
      <c r="CP469" s="85"/>
      <c r="CQ469" s="85"/>
      <c r="CS469" s="85"/>
      <c r="DF469" s="62"/>
      <c r="DH469" s="85"/>
      <c r="DI469" s="85"/>
    </row>
    <row r="470" spans="14:113" s="73" customFormat="1" ht="9" customHeight="1">
      <c r="N470" s="62"/>
      <c r="O470" s="62"/>
      <c r="P470" s="85"/>
      <c r="Q470" s="62"/>
      <c r="AD470" s="62"/>
      <c r="AF470" s="71"/>
      <c r="AG470" s="85"/>
      <c r="BC470" s="85"/>
      <c r="BE470" s="62"/>
      <c r="BU470" s="85"/>
      <c r="BV470" s="85"/>
      <c r="CP470" s="85"/>
      <c r="CQ470" s="85"/>
      <c r="CS470" s="85"/>
      <c r="DF470" s="62"/>
      <c r="DH470" s="85"/>
      <c r="DI470" s="85"/>
    </row>
    <row r="471" spans="14:113" s="73" customFormat="1" ht="9" customHeight="1">
      <c r="N471" s="62"/>
      <c r="O471" s="62"/>
      <c r="P471" s="85"/>
      <c r="Q471" s="62"/>
      <c r="AD471" s="62"/>
      <c r="AF471" s="71"/>
      <c r="AG471" s="85"/>
      <c r="BC471" s="85"/>
      <c r="BE471" s="62"/>
      <c r="BU471" s="85"/>
      <c r="BV471" s="85"/>
      <c r="CP471" s="85"/>
      <c r="CQ471" s="85"/>
      <c r="CS471" s="85"/>
      <c r="DF471" s="62"/>
      <c r="DH471" s="85"/>
      <c r="DI471" s="85"/>
    </row>
    <row r="472" spans="14:113" s="73" customFormat="1" ht="9" customHeight="1">
      <c r="N472" s="62"/>
      <c r="O472" s="62"/>
      <c r="P472" s="85"/>
      <c r="Q472" s="62"/>
      <c r="AD472" s="62"/>
      <c r="AF472" s="71"/>
      <c r="AG472" s="85"/>
      <c r="BC472" s="85"/>
      <c r="BE472" s="62"/>
      <c r="BU472" s="85"/>
      <c r="BV472" s="85"/>
      <c r="CP472" s="85"/>
      <c r="CQ472" s="85"/>
      <c r="CS472" s="85"/>
      <c r="DF472" s="62"/>
      <c r="DH472" s="85"/>
      <c r="DI472" s="85"/>
    </row>
    <row r="473" spans="14:113" s="73" customFormat="1" ht="9" customHeight="1">
      <c r="N473" s="62"/>
      <c r="O473" s="62"/>
      <c r="P473" s="85"/>
      <c r="Q473" s="62"/>
      <c r="AD473" s="62"/>
      <c r="AF473" s="71"/>
      <c r="AG473" s="85"/>
      <c r="BC473" s="85"/>
      <c r="BE473" s="62"/>
      <c r="BU473" s="85"/>
      <c r="BV473" s="85"/>
      <c r="CP473" s="85"/>
      <c r="CQ473" s="85"/>
      <c r="CS473" s="85"/>
      <c r="DF473" s="62"/>
      <c r="DH473" s="85"/>
      <c r="DI473" s="85"/>
    </row>
    <row r="474" spans="14:113" s="73" customFormat="1" ht="9" customHeight="1">
      <c r="N474" s="62"/>
      <c r="O474" s="62"/>
      <c r="P474" s="85"/>
      <c r="Q474" s="62"/>
      <c r="AD474" s="62"/>
      <c r="AF474" s="71"/>
      <c r="AG474" s="85"/>
      <c r="BC474" s="85"/>
      <c r="BE474" s="62"/>
      <c r="BU474" s="85"/>
      <c r="BV474" s="85"/>
      <c r="CP474" s="85"/>
      <c r="CQ474" s="85"/>
      <c r="CS474" s="85"/>
      <c r="DF474" s="62"/>
      <c r="DH474" s="85"/>
      <c r="DI474" s="85"/>
    </row>
    <row r="475" spans="14:113" s="73" customFormat="1" ht="9" customHeight="1">
      <c r="N475" s="62"/>
      <c r="O475" s="62"/>
      <c r="P475" s="85"/>
      <c r="Q475" s="62"/>
      <c r="AD475" s="62"/>
      <c r="AF475" s="71"/>
      <c r="AG475" s="85"/>
      <c r="BC475" s="85"/>
      <c r="BE475" s="62"/>
      <c r="BU475" s="85"/>
      <c r="BV475" s="85"/>
      <c r="CP475" s="85"/>
      <c r="CQ475" s="85"/>
      <c r="CS475" s="85"/>
      <c r="DF475" s="62"/>
      <c r="DH475" s="85"/>
      <c r="DI475" s="85"/>
    </row>
    <row r="476" spans="14:113" s="73" customFormat="1" ht="9" customHeight="1">
      <c r="N476" s="62"/>
      <c r="O476" s="62"/>
      <c r="P476" s="85"/>
      <c r="Q476" s="62"/>
      <c r="AD476" s="62"/>
      <c r="AF476" s="71"/>
      <c r="AG476" s="85"/>
      <c r="BC476" s="85"/>
      <c r="BE476" s="62"/>
      <c r="BU476" s="85"/>
      <c r="BV476" s="85"/>
      <c r="CP476" s="85"/>
      <c r="CQ476" s="85"/>
      <c r="CS476" s="85"/>
      <c r="DF476" s="62"/>
      <c r="DH476" s="85"/>
      <c r="DI476" s="85"/>
    </row>
    <row r="477" spans="14:113" s="73" customFormat="1" ht="9" customHeight="1">
      <c r="N477" s="62"/>
      <c r="O477" s="62"/>
      <c r="P477" s="85"/>
      <c r="Q477" s="62"/>
      <c r="AD477" s="62"/>
      <c r="AF477" s="71"/>
      <c r="AG477" s="85"/>
      <c r="BC477" s="85"/>
      <c r="BE477" s="62"/>
      <c r="BU477" s="85"/>
      <c r="BV477" s="85"/>
      <c r="CP477" s="85"/>
      <c r="CQ477" s="85"/>
      <c r="CS477" s="85"/>
      <c r="DF477" s="62"/>
      <c r="DH477" s="85"/>
      <c r="DI477" s="85"/>
    </row>
    <row r="478" spans="14:113" s="73" customFormat="1" ht="9" customHeight="1">
      <c r="N478" s="62"/>
      <c r="O478" s="62"/>
      <c r="P478" s="85"/>
      <c r="Q478" s="62"/>
      <c r="AD478" s="62"/>
      <c r="AF478" s="71"/>
      <c r="AG478" s="85"/>
      <c r="BC478" s="85"/>
      <c r="BE478" s="62"/>
      <c r="BU478" s="85"/>
      <c r="BV478" s="85"/>
      <c r="CP478" s="85"/>
      <c r="CQ478" s="85"/>
      <c r="CS478" s="85"/>
      <c r="DF478" s="62"/>
      <c r="DH478" s="85"/>
      <c r="DI478" s="85"/>
    </row>
    <row r="479" spans="14:113" s="73" customFormat="1" ht="9" customHeight="1">
      <c r="N479" s="62"/>
      <c r="O479" s="62"/>
      <c r="P479" s="85"/>
      <c r="Q479" s="62"/>
      <c r="AD479" s="62"/>
      <c r="AF479" s="71"/>
      <c r="AG479" s="85"/>
      <c r="BC479" s="85"/>
      <c r="BE479" s="62"/>
      <c r="BU479" s="85"/>
      <c r="BV479" s="85"/>
      <c r="CP479" s="85"/>
      <c r="CQ479" s="85"/>
      <c r="CS479" s="85"/>
      <c r="DF479" s="62"/>
      <c r="DH479" s="85"/>
      <c r="DI479" s="85"/>
    </row>
    <row r="480" spans="14:113" s="73" customFormat="1" ht="9" customHeight="1">
      <c r="N480" s="62"/>
      <c r="O480" s="62"/>
      <c r="P480" s="85"/>
      <c r="Q480" s="62"/>
      <c r="AD480" s="62"/>
      <c r="AF480" s="71"/>
      <c r="AG480" s="85"/>
      <c r="BC480" s="85"/>
      <c r="BE480" s="62"/>
      <c r="BU480" s="85"/>
      <c r="BV480" s="85"/>
      <c r="CP480" s="85"/>
      <c r="CQ480" s="85"/>
      <c r="CS480" s="85"/>
      <c r="DF480" s="62"/>
      <c r="DH480" s="85"/>
      <c r="DI480" s="85"/>
    </row>
    <row r="481" spans="14:113" s="73" customFormat="1" ht="9" customHeight="1">
      <c r="N481" s="62"/>
      <c r="O481" s="62"/>
      <c r="P481" s="85"/>
      <c r="Q481" s="62"/>
      <c r="AD481" s="62"/>
      <c r="AF481" s="71"/>
      <c r="AG481" s="85"/>
      <c r="BC481" s="85"/>
      <c r="BE481" s="62"/>
      <c r="BU481" s="85"/>
      <c r="BV481" s="85"/>
      <c r="CP481" s="85"/>
      <c r="CQ481" s="85"/>
      <c r="CS481" s="85"/>
      <c r="DF481" s="62"/>
      <c r="DH481" s="85"/>
      <c r="DI481" s="85"/>
    </row>
    <row r="482" spans="14:113" s="73" customFormat="1" ht="9" customHeight="1">
      <c r="N482" s="62"/>
      <c r="O482" s="62"/>
      <c r="P482" s="85"/>
      <c r="Q482" s="62"/>
      <c r="AD482" s="62"/>
      <c r="AF482" s="71"/>
      <c r="AG482" s="85"/>
      <c r="BC482" s="85"/>
      <c r="BE482" s="62"/>
      <c r="BU482" s="85"/>
      <c r="BV482" s="85"/>
      <c r="CP482" s="85"/>
      <c r="CQ482" s="85"/>
      <c r="CS482" s="85"/>
      <c r="DF482" s="62"/>
      <c r="DH482" s="85"/>
      <c r="DI482" s="85"/>
    </row>
    <row r="483" spans="14:113" s="73" customFormat="1" ht="9" customHeight="1">
      <c r="N483" s="62"/>
      <c r="O483" s="62"/>
      <c r="P483" s="85"/>
      <c r="Q483" s="62"/>
      <c r="AD483" s="62"/>
      <c r="AF483" s="71"/>
      <c r="AG483" s="85"/>
      <c r="BC483" s="85"/>
      <c r="BE483" s="62"/>
      <c r="BU483" s="85"/>
      <c r="BV483" s="85"/>
      <c r="CP483" s="85"/>
      <c r="CQ483" s="85"/>
      <c r="CS483" s="85"/>
      <c r="DF483" s="62"/>
      <c r="DH483" s="85"/>
      <c r="DI483" s="85"/>
    </row>
    <row r="484" spans="14:113" s="73" customFormat="1" ht="9" customHeight="1">
      <c r="N484" s="62"/>
      <c r="O484" s="62"/>
      <c r="P484" s="85"/>
      <c r="Q484" s="62"/>
      <c r="AD484" s="62"/>
      <c r="AF484" s="71"/>
      <c r="AG484" s="85"/>
      <c r="BC484" s="85"/>
      <c r="BE484" s="62"/>
      <c r="BU484" s="85"/>
      <c r="BV484" s="85"/>
      <c r="CP484" s="85"/>
      <c r="CQ484" s="85"/>
      <c r="CS484" s="85"/>
      <c r="DF484" s="62"/>
      <c r="DH484" s="85"/>
      <c r="DI484" s="85"/>
    </row>
    <row r="485" spans="14:113" s="73" customFormat="1" ht="9" customHeight="1">
      <c r="N485" s="62"/>
      <c r="O485" s="62"/>
      <c r="P485" s="85"/>
      <c r="Q485" s="62"/>
      <c r="AD485" s="62"/>
      <c r="AF485" s="71"/>
      <c r="AG485" s="85"/>
      <c r="BC485" s="85"/>
      <c r="BE485" s="62"/>
      <c r="BU485" s="85"/>
      <c r="BV485" s="85"/>
      <c r="CP485" s="85"/>
      <c r="CQ485" s="85"/>
      <c r="CS485" s="85"/>
      <c r="DF485" s="62"/>
      <c r="DH485" s="85"/>
      <c r="DI485" s="85"/>
    </row>
    <row r="486" spans="14:113" s="73" customFormat="1" ht="9" customHeight="1">
      <c r="N486" s="62"/>
      <c r="O486" s="62"/>
      <c r="P486" s="85"/>
      <c r="Q486" s="62"/>
      <c r="AD486" s="62"/>
      <c r="AF486" s="71"/>
      <c r="AG486" s="85"/>
      <c r="BC486" s="85"/>
      <c r="BE486" s="62"/>
      <c r="BU486" s="85"/>
      <c r="BV486" s="85"/>
      <c r="CP486" s="85"/>
      <c r="CQ486" s="85"/>
      <c r="CS486" s="85"/>
      <c r="DF486" s="62"/>
      <c r="DH486" s="85"/>
      <c r="DI486" s="85"/>
    </row>
    <row r="487" spans="14:113" s="73" customFormat="1" ht="9" customHeight="1">
      <c r="N487" s="62"/>
      <c r="O487" s="62"/>
      <c r="P487" s="85"/>
      <c r="Q487" s="62"/>
      <c r="AD487" s="62"/>
      <c r="AF487" s="71"/>
      <c r="AG487" s="85"/>
      <c r="BC487" s="85"/>
      <c r="BE487" s="62"/>
      <c r="BU487" s="85"/>
      <c r="BV487" s="85"/>
      <c r="CP487" s="85"/>
      <c r="CQ487" s="85"/>
      <c r="CS487" s="85"/>
      <c r="DF487" s="62"/>
      <c r="DH487" s="85"/>
      <c r="DI487" s="85"/>
    </row>
    <row r="488" spans="14:113" s="73" customFormat="1" ht="9" customHeight="1">
      <c r="N488" s="62"/>
      <c r="O488" s="62"/>
      <c r="P488" s="85"/>
      <c r="Q488" s="62"/>
      <c r="AD488" s="62"/>
      <c r="AF488" s="71"/>
      <c r="AG488" s="85"/>
      <c r="BC488" s="85"/>
      <c r="BE488" s="62"/>
      <c r="BU488" s="85"/>
      <c r="BV488" s="85"/>
      <c r="CP488" s="85"/>
      <c r="CQ488" s="85"/>
      <c r="CS488" s="85"/>
      <c r="DF488" s="62"/>
      <c r="DH488" s="85"/>
      <c r="DI488" s="85"/>
    </row>
    <row r="489" spans="14:113" s="73" customFormat="1" ht="9" customHeight="1">
      <c r="N489" s="62"/>
      <c r="O489" s="62"/>
      <c r="P489" s="85"/>
      <c r="Q489" s="62"/>
      <c r="AD489" s="62"/>
      <c r="AF489" s="71"/>
      <c r="AG489" s="85"/>
      <c r="BC489" s="85"/>
      <c r="BE489" s="62"/>
      <c r="BU489" s="85"/>
      <c r="BV489" s="85"/>
      <c r="CP489" s="85"/>
      <c r="CQ489" s="85"/>
      <c r="CS489" s="85"/>
      <c r="DF489" s="62"/>
      <c r="DH489" s="85"/>
      <c r="DI489" s="85"/>
    </row>
    <row r="490" spans="14:113" s="73" customFormat="1" ht="9" customHeight="1">
      <c r="N490" s="62"/>
      <c r="O490" s="62"/>
      <c r="P490" s="85"/>
      <c r="Q490" s="62"/>
      <c r="AD490" s="62"/>
      <c r="AF490" s="71"/>
      <c r="AG490" s="85"/>
      <c r="BC490" s="85"/>
      <c r="BE490" s="62"/>
      <c r="BU490" s="85"/>
      <c r="BV490" s="85"/>
      <c r="CP490" s="85"/>
      <c r="CQ490" s="85"/>
      <c r="CS490" s="85"/>
      <c r="DF490" s="62"/>
      <c r="DH490" s="85"/>
      <c r="DI490" s="85"/>
    </row>
    <row r="491" spans="14:113" s="73" customFormat="1" ht="9" customHeight="1">
      <c r="N491" s="62"/>
      <c r="O491" s="62"/>
      <c r="P491" s="85"/>
      <c r="Q491" s="62"/>
      <c r="AD491" s="62"/>
      <c r="AF491" s="71"/>
      <c r="AG491" s="85"/>
      <c r="BC491" s="85"/>
      <c r="BE491" s="62"/>
      <c r="BU491" s="85"/>
      <c r="BV491" s="85"/>
      <c r="CP491" s="85"/>
      <c r="CQ491" s="85"/>
      <c r="CS491" s="85"/>
      <c r="DF491" s="62"/>
      <c r="DH491" s="85"/>
      <c r="DI491" s="85"/>
    </row>
    <row r="492" spans="14:113" s="73" customFormat="1" ht="9" customHeight="1">
      <c r="N492" s="62"/>
      <c r="O492" s="62"/>
      <c r="P492" s="85"/>
      <c r="Q492" s="62"/>
      <c r="AD492" s="62"/>
      <c r="AF492" s="71"/>
      <c r="AG492" s="85"/>
      <c r="BC492" s="85"/>
      <c r="BE492" s="62"/>
      <c r="BU492" s="85"/>
      <c r="BV492" s="85"/>
      <c r="CP492" s="85"/>
      <c r="CQ492" s="85"/>
      <c r="CS492" s="85"/>
      <c r="DF492" s="62"/>
      <c r="DH492" s="85"/>
      <c r="DI492" s="85"/>
    </row>
    <row r="493" spans="14:113" s="73" customFormat="1" ht="9" customHeight="1">
      <c r="N493" s="62"/>
      <c r="O493" s="62"/>
      <c r="P493" s="85"/>
      <c r="Q493" s="62"/>
      <c r="AD493" s="62"/>
      <c r="AF493" s="71"/>
      <c r="AG493" s="85"/>
      <c r="BC493" s="85"/>
      <c r="BE493" s="62"/>
      <c r="BU493" s="85"/>
      <c r="BV493" s="85"/>
      <c r="CP493" s="85"/>
      <c r="CQ493" s="85"/>
      <c r="CS493" s="85"/>
      <c r="DF493" s="62"/>
      <c r="DH493" s="85"/>
      <c r="DI493" s="85"/>
    </row>
    <row r="494" spans="14:113" s="73" customFormat="1" ht="9" customHeight="1">
      <c r="N494" s="62"/>
      <c r="O494" s="62"/>
      <c r="P494" s="85"/>
      <c r="Q494" s="62"/>
      <c r="AD494" s="62"/>
      <c r="AF494" s="71"/>
      <c r="AG494" s="85"/>
      <c r="BC494" s="85"/>
      <c r="BE494" s="62"/>
      <c r="BU494" s="85"/>
      <c r="BV494" s="85"/>
      <c r="CP494" s="85"/>
      <c r="CQ494" s="85"/>
      <c r="CS494" s="85"/>
      <c r="DF494" s="62"/>
      <c r="DH494" s="85"/>
      <c r="DI494" s="85"/>
    </row>
    <row r="495" spans="14:113" s="73" customFormat="1" ht="9" customHeight="1">
      <c r="N495" s="62"/>
      <c r="O495" s="62"/>
      <c r="P495" s="85"/>
      <c r="Q495" s="62"/>
      <c r="AD495" s="62"/>
      <c r="AF495" s="71"/>
      <c r="AG495" s="85"/>
      <c r="BC495" s="85"/>
      <c r="BE495" s="62"/>
      <c r="BU495" s="85"/>
      <c r="BV495" s="85"/>
      <c r="CP495" s="85"/>
      <c r="CQ495" s="85"/>
      <c r="CS495" s="85"/>
      <c r="DF495" s="62"/>
      <c r="DH495" s="85"/>
      <c r="DI495" s="85"/>
    </row>
    <row r="496" spans="14:113" s="73" customFormat="1" ht="9" customHeight="1">
      <c r="N496" s="62"/>
      <c r="O496" s="62"/>
      <c r="P496" s="85"/>
      <c r="Q496" s="62"/>
      <c r="AD496" s="62"/>
      <c r="AF496" s="71"/>
      <c r="AG496" s="85"/>
      <c r="BC496" s="85"/>
      <c r="BE496" s="62"/>
      <c r="BU496" s="85"/>
      <c r="BV496" s="85"/>
      <c r="CP496" s="85"/>
      <c r="CQ496" s="85"/>
      <c r="CS496" s="85"/>
      <c r="DF496" s="62"/>
      <c r="DH496" s="85"/>
      <c r="DI496" s="85"/>
    </row>
    <row r="497" spans="14:113" s="73" customFormat="1" ht="9" customHeight="1">
      <c r="N497" s="62"/>
      <c r="O497" s="62"/>
      <c r="P497" s="85"/>
      <c r="Q497" s="62"/>
      <c r="AD497" s="62"/>
      <c r="AF497" s="71"/>
      <c r="AG497" s="85"/>
      <c r="BC497" s="85"/>
      <c r="BE497" s="62"/>
      <c r="BU497" s="85"/>
      <c r="BV497" s="85"/>
      <c r="CP497" s="85"/>
      <c r="CQ497" s="85"/>
      <c r="CS497" s="85"/>
      <c r="DF497" s="62"/>
      <c r="DH497" s="85"/>
      <c r="DI497" s="85"/>
    </row>
    <row r="498" spans="14:113" s="73" customFormat="1" ht="9" customHeight="1">
      <c r="N498" s="62"/>
      <c r="O498" s="62"/>
      <c r="P498" s="85"/>
      <c r="Q498" s="62"/>
      <c r="AD498" s="62"/>
      <c r="AF498" s="71"/>
      <c r="AG498" s="85"/>
      <c r="BC498" s="85"/>
      <c r="BE498" s="62"/>
      <c r="BU498" s="85"/>
      <c r="BV498" s="85"/>
      <c r="CP498" s="85"/>
      <c r="CQ498" s="85"/>
      <c r="CS498" s="85"/>
      <c r="DF498" s="62"/>
      <c r="DH498" s="85"/>
      <c r="DI498" s="85"/>
    </row>
    <row r="499" spans="14:113" s="73" customFormat="1" ht="9" customHeight="1">
      <c r="N499" s="62"/>
      <c r="O499" s="62"/>
      <c r="P499" s="85"/>
      <c r="Q499" s="62"/>
      <c r="AD499" s="62"/>
      <c r="AF499" s="71"/>
      <c r="AG499" s="85"/>
      <c r="BC499" s="85"/>
      <c r="BE499" s="62"/>
      <c r="BU499" s="85"/>
      <c r="BV499" s="85"/>
      <c r="CP499" s="85"/>
      <c r="CQ499" s="85"/>
      <c r="CS499" s="85"/>
      <c r="DF499" s="62"/>
      <c r="DH499" s="85"/>
      <c r="DI499" s="85"/>
    </row>
    <row r="500" spans="14:113" s="73" customFormat="1" ht="9" customHeight="1">
      <c r="N500" s="62"/>
      <c r="O500" s="62"/>
      <c r="P500" s="85"/>
      <c r="Q500" s="62"/>
      <c r="AD500" s="62"/>
      <c r="AF500" s="71"/>
      <c r="AG500" s="85"/>
      <c r="BC500" s="85"/>
      <c r="BE500" s="62"/>
      <c r="BU500" s="85"/>
      <c r="BV500" s="85"/>
      <c r="CP500" s="85"/>
      <c r="CQ500" s="85"/>
      <c r="CS500" s="85"/>
      <c r="DF500" s="62"/>
      <c r="DH500" s="85"/>
      <c r="DI500" s="85"/>
    </row>
    <row r="501" spans="14:113" s="73" customFormat="1" ht="9" customHeight="1">
      <c r="N501" s="62"/>
      <c r="O501" s="62"/>
      <c r="P501" s="85"/>
      <c r="Q501" s="62"/>
      <c r="AD501" s="62"/>
      <c r="AF501" s="71"/>
      <c r="AG501" s="85"/>
      <c r="BC501" s="85"/>
      <c r="BE501" s="62"/>
      <c r="BU501" s="85"/>
      <c r="BV501" s="85"/>
      <c r="CP501" s="85"/>
      <c r="CQ501" s="85"/>
      <c r="CS501" s="85"/>
      <c r="DF501" s="62"/>
      <c r="DH501" s="85"/>
      <c r="DI501" s="85"/>
    </row>
    <row r="502" spans="14:113" s="73" customFormat="1" ht="9" customHeight="1">
      <c r="N502" s="62"/>
      <c r="O502" s="62"/>
      <c r="P502" s="85"/>
      <c r="Q502" s="62"/>
      <c r="AD502" s="62"/>
      <c r="AF502" s="71"/>
      <c r="AG502" s="85"/>
      <c r="BC502" s="85"/>
      <c r="BE502" s="62"/>
      <c r="BU502" s="85"/>
      <c r="BV502" s="85"/>
      <c r="CP502" s="85"/>
      <c r="CQ502" s="85"/>
      <c r="CS502" s="85"/>
      <c r="DF502" s="62"/>
      <c r="DH502" s="85"/>
      <c r="DI502" s="85"/>
    </row>
    <row r="503" spans="14:113" s="73" customFormat="1" ht="9" customHeight="1">
      <c r="N503" s="62"/>
      <c r="O503" s="62"/>
      <c r="P503" s="85"/>
      <c r="Q503" s="62"/>
      <c r="AD503" s="62"/>
      <c r="AF503" s="71"/>
      <c r="AG503" s="85"/>
      <c r="BC503" s="85"/>
      <c r="BE503" s="62"/>
      <c r="BU503" s="85"/>
      <c r="BV503" s="85"/>
      <c r="CP503" s="85"/>
      <c r="CQ503" s="85"/>
      <c r="CS503" s="85"/>
      <c r="DF503" s="62"/>
      <c r="DH503" s="85"/>
      <c r="DI503" s="85"/>
    </row>
  </sheetData>
  <sheetProtection sheet="1" objects="1" scenarios="1"/>
  <mergeCells count="2">
    <mergeCell ref="F4:F5"/>
    <mergeCell ref="G4:G5"/>
  </mergeCells>
  <phoneticPr fontId="1"/>
  <pageMargins left="0.55118110236220474" right="0.19685039370078741" top="0.78740157480314965" bottom="0.39370078740157483" header="0.51181102362204722" footer="0.51181102362204722"/>
  <pageSetup paperSize="9" scale="86" orientation="landscape" r:id="rId1"/>
  <headerFooter alignWithMargins="0"/>
  <colBreaks count="8" manualBreakCount="8">
    <brk id="14" max="50" man="1"/>
    <brk id="30" max="50" man="1"/>
    <brk id="42" max="50" man="1"/>
    <brk id="55" max="50" man="1"/>
    <brk id="70" max="50" man="1"/>
    <brk id="82" max="50" man="1"/>
    <brk id="96" max="50" man="1"/>
    <brk id="111" max="50"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13</vt:i4>
      </vt:variant>
    </vt:vector>
  </HeadingPairs>
  <TitlesOfParts>
    <vt:vector size="27" baseType="lpstr">
      <vt:lpstr>グラフ</vt:lpstr>
      <vt:lpstr>計算</vt:lpstr>
      <vt:lpstr>H29分配</vt:lpstr>
      <vt:lpstr>H28分配</vt:lpstr>
      <vt:lpstr>H27分配</vt:lpstr>
      <vt:lpstr>H26分配</vt:lpstr>
      <vt:lpstr>H25分配</vt:lpstr>
      <vt:lpstr>H24分配</vt:lpstr>
      <vt:lpstr>H23分配</vt:lpstr>
      <vt:lpstr>H22分配</vt:lpstr>
      <vt:lpstr>H21分配</vt:lpstr>
      <vt:lpstr>H20分配</vt:lpstr>
      <vt:lpstr>H19分配</vt:lpstr>
      <vt:lpstr>H18分配</vt:lpstr>
      <vt:lpstr>H18分配!Print_Area</vt:lpstr>
      <vt:lpstr>H19分配!Print_Area</vt:lpstr>
      <vt:lpstr>H20分配!Print_Area</vt:lpstr>
      <vt:lpstr>H21分配!Print_Area</vt:lpstr>
      <vt:lpstr>H22分配!Print_Area</vt:lpstr>
      <vt:lpstr>H23分配!Print_Area</vt:lpstr>
      <vt:lpstr>H24分配!Print_Area</vt:lpstr>
      <vt:lpstr>H25分配!Print_Area</vt:lpstr>
      <vt:lpstr>H26分配!Print_Area</vt:lpstr>
      <vt:lpstr>H27分配!Print_Area</vt:lpstr>
      <vt:lpstr>H28分配!Print_Area</vt:lpstr>
      <vt:lpstr>H29分配!Print_Area</vt:lpstr>
      <vt:lpstr>計算!Print_Area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kumamoto</dc:creator>
  <cp:lastModifiedBy>kumamoto</cp:lastModifiedBy>
  <cp:lastPrinted>2020-03-17T07:51:34Z</cp:lastPrinted>
  <dcterms:created xsi:type="dcterms:W3CDTF">2015-06-05T18:19:34Z</dcterms:created>
  <dcterms:modified xsi:type="dcterms:W3CDTF">2020-03-23T23:42:14Z</dcterms:modified>
</cp:coreProperties>
</file>